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T:\Entrepreneurship Centre\Entrepreneurship\Entrepreneur Toolkit\Tools\Training Docs\"/>
    </mc:Choice>
  </mc:AlternateContent>
  <bookViews>
    <workbookView xWindow="165" yWindow="60" windowWidth="15105" windowHeight="7500" tabRatio="798"/>
  </bookViews>
  <sheets>
    <sheet name="Summary" sheetId="10" r:id="rId1"/>
    <sheet name="Sales &amp; Margin '13" sheetId="1" r:id="rId2"/>
    <sheet name="Sales &amp; Margin '14" sheetId="8" r:id="rId3"/>
    <sheet name="Sales &amp; Margin '15" sheetId="9" r:id="rId4"/>
    <sheet name="Bill of Material" sheetId="4" r:id="rId5"/>
    <sheet name="HR" sheetId="7" r:id="rId6"/>
    <sheet name="Income Statement" sheetId="13" r:id="rId7"/>
    <sheet name="Balance Sheet" sheetId="14" r:id="rId8"/>
    <sheet name="Schedule" sheetId="15" r:id="rId9"/>
  </sheets>
  <externalReferences>
    <externalReference r:id="rId10"/>
  </externalReferences>
  <calcPr calcId="152511"/>
  <extLst>
    <ext xmlns:mx="http://schemas.microsoft.com/office/mac/excel/2008/main" uri="http://schemas.microsoft.com/office/mac/excel/2008/main">
      <mx:ArchID Flags="0"/>
    </ext>
  </extLst>
</workbook>
</file>

<file path=xl/calcChain.xml><?xml version="1.0" encoding="utf-8"?>
<calcChain xmlns="http://schemas.openxmlformats.org/spreadsheetml/2006/main">
  <c r="C29" i="4" l="1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29" i="4" s="1"/>
  <c r="F12" i="1" l="1"/>
  <c r="E12" i="1"/>
  <c r="D12" i="1"/>
  <c r="C12" i="1"/>
  <c r="F11" i="1"/>
  <c r="E11" i="1"/>
  <c r="D11" i="1"/>
  <c r="C11" i="1"/>
  <c r="F10" i="1"/>
  <c r="E10" i="1"/>
  <c r="D10" i="1"/>
  <c r="C10" i="1"/>
  <c r="F7" i="1"/>
  <c r="F13" i="1" s="1"/>
  <c r="F14" i="1" s="1"/>
  <c r="E7" i="1"/>
  <c r="E13" i="1" s="1"/>
  <c r="E14" i="1" s="1"/>
  <c r="D7" i="1"/>
  <c r="D13" i="1" s="1"/>
  <c r="D14" i="1" s="1"/>
  <c r="D17" i="1" s="1"/>
  <c r="C7" i="1"/>
  <c r="C13" i="1" s="1"/>
  <c r="C14" i="1" s="1"/>
  <c r="C17" i="1" s="1"/>
  <c r="F12" i="8"/>
  <c r="E12" i="8"/>
  <c r="D12" i="8"/>
  <c r="C12" i="8"/>
  <c r="F11" i="8"/>
  <c r="E11" i="8"/>
  <c r="D11" i="8"/>
  <c r="C11" i="8"/>
  <c r="F10" i="8"/>
  <c r="E10" i="8"/>
  <c r="D10" i="8"/>
  <c r="C10" i="8"/>
  <c r="F7" i="8"/>
  <c r="E7" i="8"/>
  <c r="D7" i="8"/>
  <c r="C7" i="8"/>
  <c r="B7" i="10"/>
  <c r="C7" i="10"/>
  <c r="D7" i="10"/>
  <c r="E7" i="10"/>
  <c r="G68" i="13"/>
  <c r="D20" i="9"/>
  <c r="E20" i="9"/>
  <c r="F20" i="9"/>
  <c r="C20" i="9"/>
  <c r="D20" i="8"/>
  <c r="E20" i="8"/>
  <c r="F20" i="8"/>
  <c r="C20" i="8"/>
  <c r="B24" i="9"/>
  <c r="B23" i="9"/>
  <c r="B24" i="8"/>
  <c r="B23" i="8"/>
  <c r="B24" i="1"/>
  <c r="B23" i="1"/>
  <c r="E17" i="1"/>
  <c r="F17" i="1"/>
  <c r="G17" i="1" l="1"/>
  <c r="F15" i="7"/>
  <c r="F21" i="7" s="1"/>
  <c r="F22" i="7" s="1"/>
  <c r="F23" i="7" s="1"/>
  <c r="B25" i="1"/>
  <c r="F25" i="1" s="1"/>
  <c r="M4" i="14"/>
  <c r="N4" i="14"/>
  <c r="O4" i="14"/>
  <c r="L4" i="14"/>
  <c r="I4" i="14"/>
  <c r="J4" i="14"/>
  <c r="K4" i="14"/>
  <c r="H4" i="14"/>
  <c r="F4" i="14"/>
  <c r="G70" i="13" s="1"/>
  <c r="E20" i="10" s="1"/>
  <c r="G4" i="14"/>
  <c r="F19" i="14"/>
  <c r="E16" i="14"/>
  <c r="E8" i="14"/>
  <c r="E11" i="14" s="1"/>
  <c r="D19" i="14"/>
  <c r="D22" i="14" s="1"/>
  <c r="D16" i="14"/>
  <c r="D8" i="14"/>
  <c r="D25" i="14"/>
  <c r="C16" i="14"/>
  <c r="C22" i="14"/>
  <c r="C24" i="14" s="1"/>
  <c r="C8" i="14"/>
  <c r="C11" i="14" s="1"/>
  <c r="F16" i="14"/>
  <c r="F48" i="7"/>
  <c r="F25" i="8" s="1"/>
  <c r="K11" i="13" s="1"/>
  <c r="D52" i="7"/>
  <c r="E52" i="7" s="1"/>
  <c r="F52" i="7" s="1"/>
  <c r="G52" i="7" s="1"/>
  <c r="D48" i="7"/>
  <c r="D25" i="8" s="1"/>
  <c r="I11" i="13" s="1"/>
  <c r="C48" i="7"/>
  <c r="C25" i="8" s="1"/>
  <c r="H11" i="13" s="1"/>
  <c r="E48" i="7"/>
  <c r="E25" i="8" s="1"/>
  <c r="J11" i="13" s="1"/>
  <c r="F88" i="7"/>
  <c r="F25" i="9" s="1"/>
  <c r="O11" i="13" s="1"/>
  <c r="D92" i="7"/>
  <c r="E92" i="7" s="1"/>
  <c r="F7" i="9"/>
  <c r="F10" i="9"/>
  <c r="F11" i="9"/>
  <c r="E88" i="7"/>
  <c r="E25" i="9" s="1"/>
  <c r="N11" i="13" s="1"/>
  <c r="E7" i="9"/>
  <c r="E10" i="9"/>
  <c r="E11" i="9"/>
  <c r="D88" i="7"/>
  <c r="D25" i="9" s="1"/>
  <c r="M11" i="13" s="1"/>
  <c r="D7" i="9"/>
  <c r="D10" i="9"/>
  <c r="D11" i="9"/>
  <c r="C88" i="7"/>
  <c r="C25" i="9" s="1"/>
  <c r="L11" i="13" s="1"/>
  <c r="C7" i="9"/>
  <c r="C10" i="9"/>
  <c r="C11" i="9"/>
  <c r="F20" i="1"/>
  <c r="F26" i="1" s="1"/>
  <c r="G5" i="1"/>
  <c r="F26" i="8"/>
  <c r="K12" i="13" s="1"/>
  <c r="C26" i="8"/>
  <c r="H12" i="13" s="1"/>
  <c r="D26" i="8"/>
  <c r="I12" i="13" s="1"/>
  <c r="E26" i="8"/>
  <c r="J12" i="13" s="1"/>
  <c r="D12" i="15"/>
  <c r="E10" i="15" s="1"/>
  <c r="D7" i="15"/>
  <c r="D55" i="13" s="1"/>
  <c r="D62" i="13" s="1"/>
  <c r="D8" i="15"/>
  <c r="D9" i="14" s="1"/>
  <c r="D11" i="14" s="1"/>
  <c r="E5" i="15"/>
  <c r="E7" i="15" s="1"/>
  <c r="F12" i="15"/>
  <c r="E16" i="1"/>
  <c r="E18" i="1" s="1"/>
  <c r="E20" i="1"/>
  <c r="E25" i="1"/>
  <c r="F11" i="13" s="1"/>
  <c r="E26" i="1"/>
  <c r="F12" i="13" s="1"/>
  <c r="E10" i="7"/>
  <c r="E11" i="7" s="1"/>
  <c r="E12" i="7" s="1"/>
  <c r="F20" i="13" s="1"/>
  <c r="E32" i="7"/>
  <c r="F21" i="13" s="1"/>
  <c r="F10" i="7"/>
  <c r="F11" i="7" s="1"/>
  <c r="F12" i="7" s="1"/>
  <c r="G20" i="13" s="1"/>
  <c r="F32" i="7"/>
  <c r="G21" i="13" s="1"/>
  <c r="C43" i="7"/>
  <c r="C44" i="7" s="1"/>
  <c r="C45" i="7" s="1"/>
  <c r="H20" i="13" s="1"/>
  <c r="C66" i="7"/>
  <c r="H21" i="13" s="1"/>
  <c r="H47" i="13"/>
  <c r="I47" i="13" s="1"/>
  <c r="J47" i="13" s="1"/>
  <c r="K47" i="13" s="1"/>
  <c r="L47" i="13" s="1"/>
  <c r="M47" i="13" s="1"/>
  <c r="N47" i="13" s="1"/>
  <c r="O47" i="13" s="1"/>
  <c r="D43" i="7"/>
  <c r="D44" i="7" s="1"/>
  <c r="D45" i="7" s="1"/>
  <c r="I20" i="13" s="1"/>
  <c r="D66" i="7"/>
  <c r="I21" i="13" s="1"/>
  <c r="E43" i="7"/>
  <c r="E44" i="7" s="1"/>
  <c r="E45" i="7" s="1"/>
  <c r="J20" i="13" s="1"/>
  <c r="E66" i="7"/>
  <c r="J21" i="13" s="1"/>
  <c r="F43" i="7"/>
  <c r="F44" i="7" s="1"/>
  <c r="F45" i="7" s="1"/>
  <c r="K20" i="13" s="1"/>
  <c r="F66" i="7"/>
  <c r="K21" i="13" s="1"/>
  <c r="C83" i="7"/>
  <c r="C84" i="7" s="1"/>
  <c r="C85" i="7" s="1"/>
  <c r="L20" i="13" s="1"/>
  <c r="C100" i="7"/>
  <c r="L21" i="13" s="1"/>
  <c r="D83" i="7"/>
  <c r="D84" i="7" s="1"/>
  <c r="D85" i="7" s="1"/>
  <c r="M20" i="13" s="1"/>
  <c r="D100" i="7"/>
  <c r="M21" i="13" s="1"/>
  <c r="E83" i="7"/>
  <c r="E84" i="7" s="1"/>
  <c r="E85" i="7" s="1"/>
  <c r="N20" i="13" s="1"/>
  <c r="E100" i="7"/>
  <c r="N21" i="13" s="1"/>
  <c r="F83" i="7"/>
  <c r="F84" i="7" s="1"/>
  <c r="F85" i="7" s="1"/>
  <c r="O20" i="13" s="1"/>
  <c r="F100" i="7"/>
  <c r="O21" i="13" s="1"/>
  <c r="G60" i="7"/>
  <c r="G75" i="7"/>
  <c r="G15" i="7"/>
  <c r="C10" i="7"/>
  <c r="C11" i="7" s="1"/>
  <c r="C12" i="7" s="1"/>
  <c r="D20" i="13" s="1"/>
  <c r="C32" i="7"/>
  <c r="D21" i="13" s="1"/>
  <c r="D10" i="7"/>
  <c r="D11" i="7" s="1"/>
  <c r="D12" i="7" s="1"/>
  <c r="E20" i="13" s="1"/>
  <c r="D32" i="7"/>
  <c r="E21" i="13" s="1"/>
  <c r="G73" i="7"/>
  <c r="G79" i="7"/>
  <c r="G78" i="7"/>
  <c r="G77" i="7"/>
  <c r="G76" i="7"/>
  <c r="G74" i="7"/>
  <c r="G26" i="7"/>
  <c r="G27" i="7"/>
  <c r="G28" i="7"/>
  <c r="G30" i="7"/>
  <c r="G31" i="7"/>
  <c r="G99" i="7"/>
  <c r="G100" i="7" s="1"/>
  <c r="G93" i="7"/>
  <c r="G91" i="7"/>
  <c r="G89" i="7"/>
  <c r="G72" i="7"/>
  <c r="G80" i="7"/>
  <c r="G81" i="7"/>
  <c r="G82" i="7"/>
  <c r="G53" i="7"/>
  <c r="G59" i="7"/>
  <c r="G61" i="7"/>
  <c r="G62" i="7"/>
  <c r="G64" i="7"/>
  <c r="G65" i="7"/>
  <c r="G49" i="7"/>
  <c r="G51" i="7"/>
  <c r="G38" i="7"/>
  <c r="G39" i="7"/>
  <c r="G40" i="7"/>
  <c r="G41" i="7"/>
  <c r="G42" i="7"/>
  <c r="G18" i="7"/>
  <c r="G16" i="7"/>
  <c r="G19" i="7"/>
  <c r="G20" i="7"/>
  <c r="E21" i="7"/>
  <c r="E22" i="7" s="1"/>
  <c r="E23" i="7" s="1"/>
  <c r="D21" i="7"/>
  <c r="D22" i="7" s="1"/>
  <c r="D23" i="7" s="1"/>
  <c r="C21" i="7"/>
  <c r="C22" i="7" s="1"/>
  <c r="C23" i="7" s="1"/>
  <c r="G5" i="7"/>
  <c r="G6" i="7"/>
  <c r="G7" i="7"/>
  <c r="G8" i="7"/>
  <c r="G9" i="7"/>
  <c r="P29" i="7"/>
  <c r="I66" i="13"/>
  <c r="I15" i="10" s="1"/>
  <c r="H66" i="13"/>
  <c r="H15" i="10" s="1"/>
  <c r="G66" i="13"/>
  <c r="E15" i="10" s="1"/>
  <c r="J66" i="13"/>
  <c r="J15" i="10" s="1"/>
  <c r="K66" i="13"/>
  <c r="K15" i="10" s="1"/>
  <c r="L66" i="13"/>
  <c r="N15" i="10" s="1"/>
  <c r="M66" i="13"/>
  <c r="O15" i="10" s="1"/>
  <c r="N66" i="13"/>
  <c r="P15" i="10" s="1"/>
  <c r="O66" i="13"/>
  <c r="Q15" i="10" s="1"/>
  <c r="C16" i="1"/>
  <c r="C19" i="1" s="1"/>
  <c r="C18" i="1"/>
  <c r="C20" i="1"/>
  <c r="C26" i="1" s="1"/>
  <c r="D12" i="13" s="1"/>
  <c r="D16" i="1"/>
  <c r="D18" i="1"/>
  <c r="D19" i="1"/>
  <c r="D20" i="1"/>
  <c r="D26" i="1" s="1"/>
  <c r="E12" i="13" s="1"/>
  <c r="E70" i="13"/>
  <c r="C20" i="10" s="1"/>
  <c r="F70" i="13"/>
  <c r="D70" i="13"/>
  <c r="B20" i="10" s="1"/>
  <c r="E66" i="13"/>
  <c r="C15" i="10" s="1"/>
  <c r="D63" i="13"/>
  <c r="D66" i="13"/>
  <c r="B15" i="10" s="1"/>
  <c r="D25" i="1"/>
  <c r="E11" i="13" s="1"/>
  <c r="E72" i="13"/>
  <c r="C25" i="1"/>
  <c r="F66" i="13"/>
  <c r="D15" i="10" s="1"/>
  <c r="B19" i="1"/>
  <c r="B25" i="8"/>
  <c r="G5" i="8"/>
  <c r="L7" i="10" s="1"/>
  <c r="B19" i="8"/>
  <c r="C26" i="9"/>
  <c r="L12" i="13" s="1"/>
  <c r="D26" i="9"/>
  <c r="M12" i="13" s="1"/>
  <c r="E26" i="9"/>
  <c r="N12" i="13" s="1"/>
  <c r="F26" i="9"/>
  <c r="O12" i="13" s="1"/>
  <c r="B25" i="9"/>
  <c r="G5" i="9"/>
  <c r="R7" i="10" s="1"/>
  <c r="G20" i="9"/>
  <c r="B19" i="9"/>
  <c r="Q17" i="10"/>
  <c r="P17" i="10"/>
  <c r="O17" i="10"/>
  <c r="N17" i="10"/>
  <c r="K17" i="10"/>
  <c r="J17" i="10"/>
  <c r="I17" i="10"/>
  <c r="H17" i="10"/>
  <c r="E17" i="10"/>
  <c r="D17" i="10"/>
  <c r="C17" i="10"/>
  <c r="B17" i="10"/>
  <c r="D20" i="10"/>
  <c r="C22" i="10"/>
  <c r="K7" i="10"/>
  <c r="O7" i="10"/>
  <c r="P7" i="10"/>
  <c r="Q7" i="10"/>
  <c r="N7" i="10"/>
  <c r="H7" i="10"/>
  <c r="I7" i="10"/>
  <c r="J7" i="10"/>
  <c r="D27" i="1" l="1"/>
  <c r="E19" i="14"/>
  <c r="E22" i="14" s="1"/>
  <c r="E12" i="15"/>
  <c r="E55" i="13"/>
  <c r="E62" i="13" s="1"/>
  <c r="E8" i="15"/>
  <c r="F5" i="15" s="1"/>
  <c r="G26" i="9"/>
  <c r="D21" i="1"/>
  <c r="E6" i="13" s="1"/>
  <c r="C8" i="10"/>
  <c r="G26" i="1"/>
  <c r="G20" i="1"/>
  <c r="E24" i="14"/>
  <c r="F7" i="10"/>
  <c r="G20" i="8"/>
  <c r="G26" i="8" s="1"/>
  <c r="C27" i="1"/>
  <c r="C21" i="1"/>
  <c r="D6" i="13" s="1"/>
  <c r="D7" i="13" s="1"/>
  <c r="D48" i="13" s="1"/>
  <c r="E19" i="1"/>
  <c r="E21" i="1" s="1"/>
  <c r="G48" i="7"/>
  <c r="G12" i="15"/>
  <c r="H10" i="15" s="1"/>
  <c r="G19" i="14"/>
  <c r="D24" i="14"/>
  <c r="D11" i="13"/>
  <c r="G88" i="7"/>
  <c r="G29" i="7"/>
  <c r="G32" i="7" s="1"/>
  <c r="G43" i="7"/>
  <c r="G44" i="7" s="1"/>
  <c r="G45" i="7" s="1"/>
  <c r="G10" i="7"/>
  <c r="G11" i="7" s="1"/>
  <c r="G12" i="7" s="1"/>
  <c r="G83" i="7"/>
  <c r="G84" i="7" s="1"/>
  <c r="G85" i="7" s="1"/>
  <c r="G63" i="7"/>
  <c r="G66" i="7" s="1"/>
  <c r="D94" i="7"/>
  <c r="D95" i="7" s="1"/>
  <c r="D96" i="7" s="1"/>
  <c r="F92" i="7"/>
  <c r="G92" i="7" s="1"/>
  <c r="G21" i="7"/>
  <c r="G22" i="7" s="1"/>
  <c r="G23" i="7" s="1"/>
  <c r="F54" i="7"/>
  <c r="F55" i="7" s="1"/>
  <c r="F56" i="7" s="1"/>
  <c r="C94" i="7"/>
  <c r="C95" i="7" s="1"/>
  <c r="C96" i="7" s="1"/>
  <c r="E54" i="7"/>
  <c r="E55" i="7" s="1"/>
  <c r="C54" i="7"/>
  <c r="C55" i="7" s="1"/>
  <c r="C56" i="7" s="1"/>
  <c r="D8" i="10"/>
  <c r="F6" i="13"/>
  <c r="E94" i="7"/>
  <c r="E95" i="7" s="1"/>
  <c r="D54" i="7"/>
  <c r="D55" i="7" s="1"/>
  <c r="D56" i="7" s="1"/>
  <c r="F16" i="1"/>
  <c r="F18" i="1" s="1"/>
  <c r="G18" i="1" s="1"/>
  <c r="F12" i="9"/>
  <c r="F13" i="9" s="1"/>
  <c r="F14" i="9" s="1"/>
  <c r="F13" i="8"/>
  <c r="F14" i="8" s="1"/>
  <c r="F18" i="8" s="1"/>
  <c r="D13" i="8"/>
  <c r="D14" i="8" s="1"/>
  <c r="D16" i="8" s="1"/>
  <c r="E12" i="9"/>
  <c r="E13" i="9" s="1"/>
  <c r="E14" i="9" s="1"/>
  <c r="E18" i="9" s="1"/>
  <c r="C12" i="9"/>
  <c r="C13" i="9" s="1"/>
  <c r="C14" i="9" s="1"/>
  <c r="C16" i="9" s="1"/>
  <c r="D12" i="9"/>
  <c r="D13" i="9" s="1"/>
  <c r="D14" i="9" s="1"/>
  <c r="D18" i="9" s="1"/>
  <c r="E13" i="8"/>
  <c r="E14" i="8" s="1"/>
  <c r="E16" i="8" s="1"/>
  <c r="C13" i="8"/>
  <c r="C14" i="8" s="1"/>
  <c r="C16" i="8" s="1"/>
  <c r="D14" i="15"/>
  <c r="G15" i="14"/>
  <c r="G25" i="1"/>
  <c r="C29" i="1" l="1"/>
  <c r="D29" i="1"/>
  <c r="B8" i="10"/>
  <c r="F7" i="15"/>
  <c r="F55" i="13" s="1"/>
  <c r="F62" i="13" s="1"/>
  <c r="F17" i="8"/>
  <c r="F16" i="8"/>
  <c r="F19" i="8" s="1"/>
  <c r="F21" i="8" s="1"/>
  <c r="E18" i="8"/>
  <c r="H19" i="14"/>
  <c r="H12" i="15"/>
  <c r="I10" i="15" s="1"/>
  <c r="G16" i="1"/>
  <c r="E16" i="9"/>
  <c r="G54" i="7"/>
  <c r="F94" i="7"/>
  <c r="F95" i="7" s="1"/>
  <c r="F96" i="7" s="1"/>
  <c r="E56" i="7"/>
  <c r="G94" i="7"/>
  <c r="G95" i="7" s="1"/>
  <c r="G96" i="7" s="1"/>
  <c r="E96" i="7"/>
  <c r="F16" i="9"/>
  <c r="F18" i="9"/>
  <c r="E17" i="9"/>
  <c r="D17" i="9"/>
  <c r="D18" i="8"/>
  <c r="F17" i="9"/>
  <c r="D16" i="9"/>
  <c r="G16" i="9" s="1"/>
  <c r="D17" i="8"/>
  <c r="C18" i="8"/>
  <c r="C17" i="8"/>
  <c r="C18" i="9"/>
  <c r="E17" i="8"/>
  <c r="C17" i="9"/>
  <c r="C19" i="9" s="1"/>
  <c r="F23" i="8"/>
  <c r="C23" i="8"/>
  <c r="D23" i="8"/>
  <c r="E23" i="8"/>
  <c r="F24" i="1"/>
  <c r="F23" i="9"/>
  <c r="D23" i="9"/>
  <c r="C23" i="9"/>
  <c r="E23" i="9"/>
  <c r="F23" i="1"/>
  <c r="E23" i="1"/>
  <c r="D23" i="1"/>
  <c r="C23" i="1"/>
  <c r="F7" i="13"/>
  <c r="G55" i="7"/>
  <c r="G56" i="7" s="1"/>
  <c r="F19" i="1"/>
  <c r="F8" i="15" l="1"/>
  <c r="G16" i="8"/>
  <c r="G18" i="8"/>
  <c r="C9" i="10"/>
  <c r="D30" i="1"/>
  <c r="B9" i="10"/>
  <c r="C30" i="1"/>
  <c r="G5" i="15"/>
  <c r="G7" i="15" s="1"/>
  <c r="F9" i="14"/>
  <c r="E19" i="8"/>
  <c r="E21" i="8" s="1"/>
  <c r="J6" i="13" s="1"/>
  <c r="D19" i="8"/>
  <c r="D21" i="8" s="1"/>
  <c r="I6" i="13" s="1"/>
  <c r="F6" i="14"/>
  <c r="G18" i="9"/>
  <c r="I12" i="15"/>
  <c r="J10" i="15" s="1"/>
  <c r="I19" i="14"/>
  <c r="C19" i="8"/>
  <c r="G19" i="8" s="1"/>
  <c r="E19" i="9"/>
  <c r="E21" i="9" s="1"/>
  <c r="N6" i="13" s="1"/>
  <c r="N7" i="13" s="1"/>
  <c r="N48" i="13" s="1"/>
  <c r="D19" i="9"/>
  <c r="D21" i="9" s="1"/>
  <c r="M6" i="13" s="1"/>
  <c r="F19" i="9"/>
  <c r="F21" i="9" s="1"/>
  <c r="O6" i="13" s="1"/>
  <c r="G17" i="9"/>
  <c r="G17" i="8"/>
  <c r="G23" i="1"/>
  <c r="F24" i="8"/>
  <c r="K10" i="13" s="1"/>
  <c r="C24" i="8"/>
  <c r="H10" i="13" s="1"/>
  <c r="D24" i="8"/>
  <c r="I10" i="13" s="1"/>
  <c r="E24" i="8"/>
  <c r="J10" i="13" s="1"/>
  <c r="E24" i="9"/>
  <c r="N10" i="13" s="1"/>
  <c r="F24" i="9"/>
  <c r="O10" i="13" s="1"/>
  <c r="D24" i="9"/>
  <c r="M10" i="13" s="1"/>
  <c r="C24" i="9"/>
  <c r="L10" i="13" s="1"/>
  <c r="G23" i="8"/>
  <c r="G23" i="9"/>
  <c r="E24" i="1"/>
  <c r="F10" i="13" s="1"/>
  <c r="F13" i="13" s="1"/>
  <c r="D24" i="1"/>
  <c r="E10" i="13" s="1"/>
  <c r="E13" i="13" s="1"/>
  <c r="C24" i="1"/>
  <c r="D10" i="13" s="1"/>
  <c r="F27" i="1"/>
  <c r="C21" i="9"/>
  <c r="K6" i="13"/>
  <c r="K8" i="10"/>
  <c r="F48" i="13"/>
  <c r="J8" i="10"/>
  <c r="G19" i="1"/>
  <c r="F21" i="1"/>
  <c r="E7" i="13"/>
  <c r="C21" i="8" l="1"/>
  <c r="G8" i="15"/>
  <c r="G55" i="13"/>
  <c r="G62" i="13" s="1"/>
  <c r="O8" i="10"/>
  <c r="I8" i="10"/>
  <c r="F25" i="14"/>
  <c r="F63" i="13" s="1"/>
  <c r="F8" i="14"/>
  <c r="F11" i="14" s="1"/>
  <c r="Q8" i="10"/>
  <c r="J19" i="14"/>
  <c r="J12" i="15"/>
  <c r="K10" i="15" s="1"/>
  <c r="G13" i="13"/>
  <c r="P8" i="10"/>
  <c r="D27" i="9"/>
  <c r="D29" i="9" s="1"/>
  <c r="O7" i="13"/>
  <c r="O14" i="14" s="1"/>
  <c r="G19" i="9"/>
  <c r="G24" i="1"/>
  <c r="G27" i="1" s="1"/>
  <c r="F27" i="8"/>
  <c r="F29" i="8" s="1"/>
  <c r="G43" i="13"/>
  <c r="F46" i="13"/>
  <c r="F43" i="13"/>
  <c r="F15" i="13"/>
  <c r="F16" i="13" s="1"/>
  <c r="N46" i="13"/>
  <c r="N43" i="13"/>
  <c r="K43" i="13"/>
  <c r="K46" i="13"/>
  <c r="H43" i="13"/>
  <c r="H46" i="13"/>
  <c r="O46" i="13"/>
  <c r="O43" i="13"/>
  <c r="I43" i="13"/>
  <c r="I46" i="13"/>
  <c r="M43" i="13"/>
  <c r="M46" i="13"/>
  <c r="J43" i="13"/>
  <c r="J46" i="13"/>
  <c r="E15" i="13"/>
  <c r="E16" i="13" s="1"/>
  <c r="E43" i="13"/>
  <c r="E46" i="13"/>
  <c r="L46" i="13"/>
  <c r="L43" i="13"/>
  <c r="E27" i="1"/>
  <c r="E29" i="1" s="1"/>
  <c r="J7" i="13"/>
  <c r="J5" i="14" s="1"/>
  <c r="G24" i="9"/>
  <c r="G24" i="8"/>
  <c r="D27" i="8"/>
  <c r="D29" i="8" s="1"/>
  <c r="E27" i="8"/>
  <c r="E29" i="8" s="1"/>
  <c r="E48" i="13"/>
  <c r="N5" i="14"/>
  <c r="N14" i="14"/>
  <c r="E27" i="9"/>
  <c r="E29" i="9" s="1"/>
  <c r="K7" i="13"/>
  <c r="I7" i="13"/>
  <c r="G6" i="13"/>
  <c r="G7" i="13" s="1"/>
  <c r="F29" i="1"/>
  <c r="G21" i="1"/>
  <c r="E8" i="10"/>
  <c r="G21" i="8"/>
  <c r="L8" i="10" s="1"/>
  <c r="H8" i="10"/>
  <c r="H6" i="13"/>
  <c r="L6" i="13"/>
  <c r="G21" i="9"/>
  <c r="N8" i="10"/>
  <c r="M7" i="13"/>
  <c r="M48" i="13" s="1"/>
  <c r="G9" i="14" l="1"/>
  <c r="H5" i="15"/>
  <c r="H7" i="15" s="1"/>
  <c r="O5" i="14"/>
  <c r="O48" i="13"/>
  <c r="O50" i="13" s="1"/>
  <c r="Q11" i="10" s="1"/>
  <c r="K12" i="15"/>
  <c r="L10" i="15" s="1"/>
  <c r="K19" i="14"/>
  <c r="N50" i="13"/>
  <c r="P11" i="10" s="1"/>
  <c r="F27" i="9"/>
  <c r="F29" i="9" s="1"/>
  <c r="F30" i="9" s="1"/>
  <c r="G29" i="1"/>
  <c r="G30" i="1" s="1"/>
  <c r="L7" i="13"/>
  <c r="H7" i="13"/>
  <c r="H14" i="14" s="1"/>
  <c r="F50" i="13"/>
  <c r="F52" i="13" s="1"/>
  <c r="G15" i="13"/>
  <c r="J48" i="13"/>
  <c r="J50" i="13" s="1"/>
  <c r="J11" i="10" s="1"/>
  <c r="G46" i="13"/>
  <c r="E50" i="13"/>
  <c r="C11" i="10" s="1"/>
  <c r="D43" i="13"/>
  <c r="D13" i="13"/>
  <c r="D15" i="13" s="1"/>
  <c r="D16" i="13" s="1"/>
  <c r="D46" i="13"/>
  <c r="E30" i="1"/>
  <c r="D9" i="10"/>
  <c r="J14" i="14"/>
  <c r="M15" i="14"/>
  <c r="R8" i="10"/>
  <c r="G5" i="14"/>
  <c r="G14" i="14"/>
  <c r="G16" i="14" s="1"/>
  <c r="K15" i="14"/>
  <c r="K13" i="13"/>
  <c r="K15" i="13" s="1"/>
  <c r="N15" i="14"/>
  <c r="N16" i="14" s="1"/>
  <c r="N13" i="13"/>
  <c r="N15" i="13" s="1"/>
  <c r="E30" i="8"/>
  <c r="J9" i="10"/>
  <c r="D30" i="9"/>
  <c r="O9" i="10"/>
  <c r="I15" i="14"/>
  <c r="I13" i="13"/>
  <c r="I15" i="13" s="1"/>
  <c r="M5" i="14"/>
  <c r="M14" i="14"/>
  <c r="M50" i="13"/>
  <c r="O11" i="10" s="1"/>
  <c r="O15" i="14"/>
  <c r="O16" i="14" s="1"/>
  <c r="O13" i="13"/>
  <c r="O15" i="13" s="1"/>
  <c r="F8" i="10"/>
  <c r="F30" i="1"/>
  <c r="E9" i="10"/>
  <c r="F30" i="8"/>
  <c r="K9" i="10"/>
  <c r="I5" i="14"/>
  <c r="I48" i="13"/>
  <c r="I50" i="13" s="1"/>
  <c r="I11" i="10" s="1"/>
  <c r="I14" i="14"/>
  <c r="K14" i="14"/>
  <c r="K48" i="13"/>
  <c r="K50" i="13" s="1"/>
  <c r="K11" i="10" s="1"/>
  <c r="K5" i="14"/>
  <c r="E30" i="9"/>
  <c r="P9" i="10"/>
  <c r="J15" i="14"/>
  <c r="J13" i="13"/>
  <c r="J15" i="13" s="1"/>
  <c r="I9" i="10"/>
  <c r="D30" i="8"/>
  <c r="H8" i="15" l="1"/>
  <c r="H55" i="13"/>
  <c r="H62" i="13" s="1"/>
  <c r="Q9" i="10"/>
  <c r="L14" i="14"/>
  <c r="L48" i="13"/>
  <c r="L50" i="13" s="1"/>
  <c r="N11" i="10" s="1"/>
  <c r="R11" i="10" s="1"/>
  <c r="L19" i="14"/>
  <c r="L12" i="15"/>
  <c r="M10" i="15" s="1"/>
  <c r="H48" i="13"/>
  <c r="I16" i="14"/>
  <c r="K16" i="14"/>
  <c r="L5" i="14"/>
  <c r="E52" i="13"/>
  <c r="C13" i="10" s="1"/>
  <c r="D11" i="10"/>
  <c r="J16" i="14"/>
  <c r="H5" i="14"/>
  <c r="F58" i="13"/>
  <c r="F20" i="14" s="1"/>
  <c r="F22" i="14" s="1"/>
  <c r="F24" i="14" s="1"/>
  <c r="F14" i="15" s="1"/>
  <c r="F53" i="13"/>
  <c r="D13" i="10"/>
  <c r="M13" i="13"/>
  <c r="M15" i="13" s="1"/>
  <c r="M52" i="13" s="1"/>
  <c r="D50" i="13"/>
  <c r="B11" i="10" s="1"/>
  <c r="J16" i="13"/>
  <c r="J6" i="14" s="1"/>
  <c r="J52" i="13"/>
  <c r="F9" i="10"/>
  <c r="I52" i="13"/>
  <c r="I16" i="13"/>
  <c r="I6" i="14" s="1"/>
  <c r="I8" i="14" s="1"/>
  <c r="C27" i="8"/>
  <c r="C29" i="8" s="1"/>
  <c r="G25" i="8"/>
  <c r="G27" i="8" s="1"/>
  <c r="G29" i="8" s="1"/>
  <c r="C27" i="9"/>
  <c r="C29" i="9" s="1"/>
  <c r="G25" i="9"/>
  <c r="G27" i="9" s="1"/>
  <c r="G29" i="9" s="1"/>
  <c r="O16" i="13"/>
  <c r="O6" i="14" s="1"/>
  <c r="O8" i="14" s="1"/>
  <c r="O52" i="13"/>
  <c r="E58" i="13"/>
  <c r="E61" i="13" s="1"/>
  <c r="E64" i="13" s="1"/>
  <c r="E69" i="13" s="1"/>
  <c r="C21" i="10" s="1"/>
  <c r="N52" i="13"/>
  <c r="N16" i="13"/>
  <c r="N6" i="14" s="1"/>
  <c r="K52" i="13"/>
  <c r="K16" i="13"/>
  <c r="K6" i="14" s="1"/>
  <c r="G16" i="13"/>
  <c r="G8" i="14" s="1"/>
  <c r="G11" i="14" s="1"/>
  <c r="M16" i="14"/>
  <c r="I5" i="15" l="1"/>
  <c r="H9" i="14"/>
  <c r="E53" i="13"/>
  <c r="H50" i="13"/>
  <c r="H11" i="10" s="1"/>
  <c r="L11" i="10" s="1"/>
  <c r="G48" i="13"/>
  <c r="G50" i="13" s="1"/>
  <c r="E11" i="10" s="1"/>
  <c r="F11" i="10" s="1"/>
  <c r="M12" i="15"/>
  <c r="N10" i="15" s="1"/>
  <c r="M19" i="14"/>
  <c r="F61" i="13"/>
  <c r="F64" i="13" s="1"/>
  <c r="F69" i="13" s="1"/>
  <c r="D21" i="10" s="1"/>
  <c r="M16" i="13"/>
  <c r="M6" i="14" s="1"/>
  <c r="M8" i="14" s="1"/>
  <c r="J25" i="14"/>
  <c r="J63" i="13" s="1"/>
  <c r="D52" i="13"/>
  <c r="K53" i="13"/>
  <c r="K13" i="10"/>
  <c r="P13" i="10"/>
  <c r="N53" i="13"/>
  <c r="Q13" i="10"/>
  <c r="O53" i="13"/>
  <c r="G30" i="9"/>
  <c r="R9" i="10"/>
  <c r="C30" i="9"/>
  <c r="N9" i="10"/>
  <c r="H15" i="14"/>
  <c r="H16" i="14" s="1"/>
  <c r="H13" i="13"/>
  <c r="H15" i="13" s="1"/>
  <c r="I53" i="13"/>
  <c r="I13" i="10"/>
  <c r="K25" i="14"/>
  <c r="K63" i="13" s="1"/>
  <c r="J8" i="14"/>
  <c r="O13" i="10"/>
  <c r="M53" i="13"/>
  <c r="G25" i="14"/>
  <c r="G63" i="13" s="1"/>
  <c r="K8" i="14"/>
  <c r="N8" i="14"/>
  <c r="O25" i="14"/>
  <c r="O63" i="13" s="1"/>
  <c r="L15" i="14"/>
  <c r="L16" i="14" s="1"/>
  <c r="L13" i="13"/>
  <c r="L15" i="13" s="1"/>
  <c r="G30" i="8"/>
  <c r="L9" i="10"/>
  <c r="C30" i="8"/>
  <c r="H9" i="10"/>
  <c r="J13" i="10"/>
  <c r="J53" i="13"/>
  <c r="I7" i="15" l="1"/>
  <c r="I55" i="13" s="1"/>
  <c r="I8" i="15"/>
  <c r="F71" i="13"/>
  <c r="F72" i="13" s="1"/>
  <c r="G52" i="13"/>
  <c r="N19" i="14"/>
  <c r="N12" i="15"/>
  <c r="O10" i="15" s="1"/>
  <c r="N25" i="14"/>
  <c r="N63" i="13" s="1"/>
  <c r="D58" i="13"/>
  <c r="D61" i="13" s="1"/>
  <c r="D64" i="13" s="1"/>
  <c r="D69" i="13" s="1"/>
  <c r="D53" i="13"/>
  <c r="B13" i="10"/>
  <c r="L52" i="13"/>
  <c r="L16" i="13"/>
  <c r="L6" i="14" s="1"/>
  <c r="H16" i="13"/>
  <c r="H6" i="14" s="1"/>
  <c r="H52" i="13"/>
  <c r="J5" i="15" l="1"/>
  <c r="I9" i="14"/>
  <c r="I11" i="14" s="1"/>
  <c r="I62" i="13"/>
  <c r="I58" i="13"/>
  <c r="I61" i="13" s="1"/>
  <c r="D22" i="10"/>
  <c r="G58" i="13"/>
  <c r="E13" i="10"/>
  <c r="F13" i="10" s="1"/>
  <c r="G53" i="13"/>
  <c r="O19" i="14"/>
  <c r="O12" i="15"/>
  <c r="D71" i="13"/>
  <c r="D72" i="13" s="1"/>
  <c r="B21" i="10"/>
  <c r="H8" i="14"/>
  <c r="H11" i="14" s="1"/>
  <c r="I25" i="14"/>
  <c r="I63" i="13" s="1"/>
  <c r="H25" i="14"/>
  <c r="H63" i="13" s="1"/>
  <c r="L53" i="13"/>
  <c r="N13" i="10"/>
  <c r="R13" i="10" s="1"/>
  <c r="H13" i="10"/>
  <c r="L13" i="10" s="1"/>
  <c r="H53" i="13"/>
  <c r="H58" i="13"/>
  <c r="L8" i="14"/>
  <c r="M25" i="14"/>
  <c r="M63" i="13" s="1"/>
  <c r="L25" i="14"/>
  <c r="L63" i="13" s="1"/>
  <c r="I64" i="13" l="1"/>
  <c r="I69" i="13" s="1"/>
  <c r="J7" i="15"/>
  <c r="J55" i="13" s="1"/>
  <c r="G61" i="13"/>
  <c r="G64" i="13" s="1"/>
  <c r="G69" i="13" s="1"/>
  <c r="G20" i="14"/>
  <c r="G22" i="14" s="1"/>
  <c r="G24" i="14" s="1"/>
  <c r="G14" i="15" s="1"/>
  <c r="I21" i="10"/>
  <c r="H61" i="13"/>
  <c r="H64" i="13" s="1"/>
  <c r="H69" i="13" s="1"/>
  <c r="H20" i="14"/>
  <c r="J62" i="13" l="1"/>
  <c r="J58" i="13"/>
  <c r="J61" i="13" s="1"/>
  <c r="J64" i="13" s="1"/>
  <c r="J69" i="13" s="1"/>
  <c r="J21" i="10" s="1"/>
  <c r="J8" i="15"/>
  <c r="E21" i="10"/>
  <c r="G71" i="13"/>
  <c r="H22" i="14"/>
  <c r="H24" i="14" s="1"/>
  <c r="H14" i="15" s="1"/>
  <c r="I20" i="14"/>
  <c r="H21" i="10"/>
  <c r="K5" i="15" l="1"/>
  <c r="J9" i="14"/>
  <c r="J11" i="14" s="1"/>
  <c r="E22" i="10"/>
  <c r="H70" i="13"/>
  <c r="G72" i="13"/>
  <c r="I22" i="14"/>
  <c r="I24" i="14" s="1"/>
  <c r="I14" i="15" s="1"/>
  <c r="J20" i="14"/>
  <c r="K7" i="15" l="1"/>
  <c r="K55" i="13" s="1"/>
  <c r="H20" i="10"/>
  <c r="H71" i="13"/>
  <c r="J22" i="14"/>
  <c r="J24" i="14" s="1"/>
  <c r="J14" i="15" s="1"/>
  <c r="K8" i="15" l="1"/>
  <c r="K62" i="13"/>
  <c r="K58" i="13"/>
  <c r="H22" i="10"/>
  <c r="I70" i="13"/>
  <c r="H72" i="13"/>
  <c r="K61" i="13" l="1"/>
  <c r="K64" i="13" s="1"/>
  <c r="K69" i="13" s="1"/>
  <c r="K21" i="10" s="1"/>
  <c r="K20" i="14"/>
  <c r="K22" i="14" s="1"/>
  <c r="K24" i="14" s="1"/>
  <c r="L5" i="15"/>
  <c r="K9" i="14"/>
  <c r="K11" i="14" s="1"/>
  <c r="I71" i="13"/>
  <c r="I20" i="10"/>
  <c r="K14" i="15" l="1"/>
  <c r="L7" i="15"/>
  <c r="L55" i="13" s="1"/>
  <c r="L8" i="15"/>
  <c r="I72" i="13"/>
  <c r="J70" i="13"/>
  <c r="I22" i="10"/>
  <c r="L58" i="13" l="1"/>
  <c r="L62" i="13"/>
  <c r="L9" i="14"/>
  <c r="L11" i="14" s="1"/>
  <c r="M5" i="15"/>
  <c r="J20" i="10"/>
  <c r="J71" i="13"/>
  <c r="M7" i="15" l="1"/>
  <c r="M55" i="13" s="1"/>
  <c r="L61" i="13"/>
  <c r="L64" i="13" s="1"/>
  <c r="L69" i="13" s="1"/>
  <c r="N21" i="10" s="1"/>
  <c r="L20" i="14"/>
  <c r="L22" i="14" s="1"/>
  <c r="L24" i="14" s="1"/>
  <c r="L14" i="15" s="1"/>
  <c r="J22" i="10"/>
  <c r="K70" i="13"/>
  <c r="J72" i="13"/>
  <c r="M8" i="15" l="1"/>
  <c r="M62" i="13"/>
  <c r="M58" i="13"/>
  <c r="K20" i="10"/>
  <c r="K71" i="13"/>
  <c r="M61" i="13" l="1"/>
  <c r="M64" i="13" s="1"/>
  <c r="M69" i="13" s="1"/>
  <c r="O21" i="10" s="1"/>
  <c r="M20" i="14"/>
  <c r="M22" i="14" s="1"/>
  <c r="M24" i="14" s="1"/>
  <c r="M9" i="14"/>
  <c r="M11" i="14" s="1"/>
  <c r="N5" i="15"/>
  <c r="K72" i="13"/>
  <c r="K22" i="10"/>
  <c r="L70" i="13"/>
  <c r="N7" i="15" l="1"/>
  <c r="N55" i="13" s="1"/>
  <c r="M14" i="15"/>
  <c r="L71" i="13"/>
  <c r="N20" i="10"/>
  <c r="N8" i="15" l="1"/>
  <c r="N58" i="13"/>
  <c r="N62" i="13"/>
  <c r="N22" i="10"/>
  <c r="M70" i="13"/>
  <c r="L72" i="13"/>
  <c r="N61" i="13" l="1"/>
  <c r="N64" i="13" s="1"/>
  <c r="N69" i="13" s="1"/>
  <c r="P21" i="10" s="1"/>
  <c r="N20" i="14"/>
  <c r="N22" i="14" s="1"/>
  <c r="N24" i="14" s="1"/>
  <c r="N9" i="14"/>
  <c r="N11" i="14" s="1"/>
  <c r="O5" i="15"/>
  <c r="M71" i="13"/>
  <c r="O20" i="10"/>
  <c r="N14" i="15" l="1"/>
  <c r="O7" i="15"/>
  <c r="O55" i="13" s="1"/>
  <c r="M72" i="13"/>
  <c r="O22" i="10"/>
  <c r="N70" i="13"/>
  <c r="O8" i="15" l="1"/>
  <c r="O9" i="14" s="1"/>
  <c r="O11" i="14" s="1"/>
  <c r="O58" i="13"/>
  <c r="O62" i="13"/>
  <c r="N71" i="13"/>
  <c r="P20" i="10"/>
  <c r="O61" i="13" l="1"/>
  <c r="O64" i="13" s="1"/>
  <c r="O69" i="13" s="1"/>
  <c r="Q21" i="10" s="1"/>
  <c r="O20" i="14"/>
  <c r="O22" i="14" s="1"/>
  <c r="O24" i="14" s="1"/>
  <c r="O14" i="15" s="1"/>
  <c r="O70" i="13"/>
  <c r="N72" i="13"/>
  <c r="P22" i="10"/>
  <c r="O71" i="13" l="1"/>
  <c r="Q20" i="10"/>
  <c r="O72" i="13" l="1"/>
  <c r="Q22" i="10"/>
</calcChain>
</file>

<file path=xl/comments1.xml><?xml version="1.0" encoding="utf-8"?>
<comments xmlns="http://schemas.openxmlformats.org/spreadsheetml/2006/main">
  <authors>
    <author>Steve Barrett</author>
  </authors>
  <commentList>
    <comment ref="A11" authorId="0" shapeId="0">
      <text>
        <r>
          <rPr>
            <b/>
            <sz val="8"/>
            <color indexed="81"/>
            <rFont val="Tahoma"/>
            <family val="2"/>
          </rPr>
          <t>Steve Barrett:</t>
        </r>
        <r>
          <rPr>
            <sz val="8"/>
            <color indexed="81"/>
            <rFont val="Tahoma"/>
            <family val="2"/>
          </rPr>
          <t xml:space="preserve">
Selling, General and Administration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Steve Barrett:</t>
        </r>
        <r>
          <rPr>
            <sz val="8"/>
            <color indexed="81"/>
            <rFont val="Tahoma"/>
            <family val="2"/>
          </rPr>
          <t xml:space="preserve">
Earnings before Interest, Taxes, Depreciation &amp; Amortization</t>
        </r>
      </text>
    </comment>
  </commentList>
</comments>
</file>

<file path=xl/comments2.xml><?xml version="1.0" encoding="utf-8"?>
<comments xmlns="http://schemas.openxmlformats.org/spreadsheetml/2006/main">
  <authors>
    <author>Steve Barrett</author>
  </authors>
  <commentList>
    <comment ref="C5" authorId="0" shapeId="0">
      <text>
        <r>
          <rPr>
            <b/>
            <sz val="8"/>
            <color indexed="81"/>
            <rFont val="Tahoma"/>
            <family val="2"/>
          </rPr>
          <t>Steve Barrett:</t>
        </r>
        <r>
          <rPr>
            <sz val="8"/>
            <color indexed="81"/>
            <rFont val="Tahoma"/>
            <family val="2"/>
          </rPr>
          <t xml:space="preserve">
Insert number of units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Steve Barrett:</t>
        </r>
        <r>
          <rPr>
            <sz val="8"/>
            <color indexed="81"/>
            <rFont val="Tahoma"/>
            <family val="2"/>
          </rPr>
          <t xml:space="preserve">
Input your unit price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Steve Barrett:</t>
        </r>
        <r>
          <rPr>
            <sz val="8"/>
            <color indexed="81"/>
            <rFont val="Tahoma"/>
            <family val="2"/>
          </rPr>
          <t xml:space="preserve">
Input your unit price</t>
        </r>
      </text>
    </comment>
  </commentList>
</comments>
</file>

<file path=xl/comments3.xml><?xml version="1.0" encoding="utf-8"?>
<comments xmlns="http://schemas.openxmlformats.org/spreadsheetml/2006/main">
  <authors>
    <author>Steve Barrett</author>
  </authors>
  <commentList>
    <comment ref="C5" authorId="0" shapeId="0">
      <text>
        <r>
          <rPr>
            <b/>
            <sz val="8"/>
            <color indexed="81"/>
            <rFont val="Tahoma"/>
            <family val="2"/>
          </rPr>
          <t>Steve Barrett:</t>
        </r>
        <r>
          <rPr>
            <sz val="8"/>
            <color indexed="81"/>
            <rFont val="Tahoma"/>
            <family val="2"/>
          </rPr>
          <t xml:space="preserve">
Input</t>
        </r>
      </text>
    </comment>
  </commentList>
</comments>
</file>

<file path=xl/comments4.xml><?xml version="1.0" encoding="utf-8"?>
<comments xmlns="http://schemas.openxmlformats.org/spreadsheetml/2006/main">
  <authors>
    <author>Steve Barrett</author>
  </authors>
  <commentList>
    <comment ref="D23" authorId="0" shapeId="0">
      <text>
        <r>
          <rPr>
            <b/>
            <sz val="8"/>
            <color indexed="81"/>
            <rFont val="Tahoma"/>
            <family val="2"/>
          </rPr>
          <t>Steve Barrett:</t>
        </r>
        <r>
          <rPr>
            <sz val="8"/>
            <color indexed="81"/>
            <rFont val="Tahoma"/>
            <family val="2"/>
          </rPr>
          <t xml:space="preserve">
Input</t>
        </r>
      </text>
    </comment>
  </commentList>
</comments>
</file>

<file path=xl/comments5.xml><?xml version="1.0" encoding="utf-8"?>
<comments xmlns="http://schemas.openxmlformats.org/spreadsheetml/2006/main">
  <authors>
    <author>Steve Barrett</author>
  </authors>
  <commentList>
    <comment ref="F14" authorId="0" shapeId="0">
      <text>
        <r>
          <rPr>
            <b/>
            <sz val="8"/>
            <color indexed="81"/>
            <rFont val="Tahoma"/>
            <family val="2"/>
          </rPr>
          <t>Steve Barrett:</t>
        </r>
        <r>
          <rPr>
            <sz val="8"/>
            <color indexed="81"/>
            <rFont val="Tahoma"/>
            <family val="2"/>
          </rPr>
          <t xml:space="preserve">
First set cell F15 to "0", then  new value of Cash, cell F14, will be calculated</t>
        </r>
      </text>
    </comment>
  </commentList>
</comments>
</file>

<file path=xl/sharedStrings.xml><?xml version="1.0" encoding="utf-8"?>
<sst xmlns="http://schemas.openxmlformats.org/spreadsheetml/2006/main" count="386" uniqueCount="186">
  <si>
    <t>Contents</t>
  </si>
  <si>
    <t>Est. per system  - See HR tab</t>
  </si>
  <si>
    <t>Opening</t>
  </si>
  <si>
    <t>Assets</t>
  </si>
  <si>
    <t>Cash</t>
  </si>
  <si>
    <t>Trade Receivables</t>
  </si>
  <si>
    <t>Inventory</t>
  </si>
  <si>
    <t>Total Current</t>
  </si>
  <si>
    <t>Fixed Assets</t>
  </si>
  <si>
    <t>Total Assets</t>
  </si>
  <si>
    <t>Liabilities</t>
  </si>
  <si>
    <t>Payables &amp; Accrued</t>
  </si>
  <si>
    <t>Other Current</t>
  </si>
  <si>
    <t>Equity</t>
  </si>
  <si>
    <t>Retained Earnings</t>
  </si>
  <si>
    <t>Total Liab. &amp; Equity</t>
  </si>
  <si>
    <t>Working Capital Change</t>
  </si>
  <si>
    <t>CFO</t>
  </si>
  <si>
    <t>Fixed Asset Schedule</t>
  </si>
  <si>
    <t>Additions</t>
  </si>
  <si>
    <t>Depreciation</t>
  </si>
  <si>
    <t>Repayment</t>
  </si>
  <si>
    <t>Close</t>
  </si>
  <si>
    <t>Income Statement</t>
  </si>
  <si>
    <t xml:space="preserve"> Materials</t>
  </si>
  <si>
    <t xml:space="preserve"> Labor</t>
  </si>
  <si>
    <t>Interest</t>
  </si>
  <si>
    <t>Income Tax</t>
  </si>
  <si>
    <t>Net Income</t>
  </si>
  <si>
    <t>Sources &amp; Uses</t>
  </si>
  <si>
    <t>Working Capital Changes</t>
  </si>
  <si>
    <t>Cash from Operations</t>
  </si>
  <si>
    <t>Investment Activities</t>
  </si>
  <si>
    <t>Capital Expenditures</t>
  </si>
  <si>
    <t>Financing Activity</t>
  </si>
  <si>
    <t>Cash generated/(used)</t>
  </si>
  <si>
    <t>Opening Cash</t>
  </si>
  <si>
    <t>Closing Cash</t>
  </si>
  <si>
    <t>Prepaids &amp; Other</t>
  </si>
  <si>
    <t>Intangibles &amp; Other</t>
  </si>
  <si>
    <t>Sales and Margins</t>
  </si>
  <si>
    <t>Engineering</t>
  </si>
  <si>
    <t xml:space="preserve">Website / Internet </t>
  </si>
  <si>
    <t>Financing</t>
  </si>
  <si>
    <t>Schedule</t>
  </si>
  <si>
    <t>Share Capital</t>
  </si>
  <si>
    <t>Balance Sheet</t>
  </si>
  <si>
    <t>Cash Reconciliation</t>
  </si>
  <si>
    <t>Revenue</t>
  </si>
  <si>
    <t>Sales</t>
  </si>
  <si>
    <t>Gross Margins</t>
  </si>
  <si>
    <t>Capital Asset Purchases</t>
  </si>
  <si>
    <t>Base System</t>
  </si>
  <si>
    <t>VP Engineering and Product Dev</t>
  </si>
  <si>
    <t>Add: Options</t>
  </si>
  <si>
    <t>Unit Pricing</t>
  </si>
  <si>
    <t xml:space="preserve">Sales Distribution         </t>
  </si>
  <si>
    <t>Unit Revenue with Options</t>
  </si>
  <si>
    <t>Cost of Goods</t>
  </si>
  <si>
    <t>Total Product Revenue</t>
  </si>
  <si>
    <t>Human Resources</t>
  </si>
  <si>
    <t>Total Consultants</t>
  </si>
  <si>
    <t xml:space="preserve">SubTotal Direct </t>
  </si>
  <si>
    <t>Bank Account</t>
  </si>
  <si>
    <t>Total Admin</t>
  </si>
  <si>
    <t>Total Direct</t>
  </si>
  <si>
    <t>See HR tab</t>
  </si>
  <si>
    <t>Direct Materials - Base System</t>
  </si>
  <si>
    <t>Direct Materials - Options</t>
  </si>
  <si>
    <t>Selling, General &amp; Administration</t>
  </si>
  <si>
    <t>See Bill of Material tab</t>
  </si>
  <si>
    <t>Change in Cash</t>
  </si>
  <si>
    <t>Contingency</t>
  </si>
  <si>
    <t>VP Planning and Operations</t>
  </si>
  <si>
    <t>Direct Labour</t>
  </si>
  <si>
    <t>Bill of Material</t>
  </si>
  <si>
    <t>Direct Labour per unit</t>
  </si>
  <si>
    <t>Software Engineer</t>
  </si>
  <si>
    <t xml:space="preserve"> % of materials</t>
  </si>
  <si>
    <t>% of Total Revenue</t>
  </si>
  <si>
    <t>1.  Commercial Terms: 50% is paid on order, 50% is paid upon commissioning.</t>
  </si>
  <si>
    <t>President &amp; Business Development</t>
  </si>
  <si>
    <t>Plant Supervisor / Quality Assurance</t>
  </si>
  <si>
    <t>Units</t>
  </si>
  <si>
    <t>Opening Balance</t>
  </si>
  <si>
    <t>Closing Balance</t>
  </si>
  <si>
    <t>Notes</t>
  </si>
  <si>
    <t>COGS</t>
  </si>
  <si>
    <t>Total</t>
  </si>
  <si>
    <t>Insurance</t>
    <phoneticPr fontId="0" type="noConversion"/>
  </si>
  <si>
    <t>Sales and Marketing</t>
  </si>
  <si>
    <t>Assembly</t>
  </si>
  <si>
    <t>Total Expenses</t>
  </si>
  <si>
    <t>Packing/ Shipping and Receiving</t>
  </si>
  <si>
    <t>Legal</t>
  </si>
  <si>
    <t>Accounting</t>
  </si>
  <si>
    <t>Patent Fees</t>
  </si>
  <si>
    <t>Rent</t>
  </si>
  <si>
    <t>Liability</t>
  </si>
  <si>
    <t>Advertising and Promotion</t>
  </si>
  <si>
    <t>Office Expense</t>
  </si>
  <si>
    <t>Auto and Travel</t>
  </si>
  <si>
    <t>Freight and Shipping</t>
  </si>
  <si>
    <t>Utilities</t>
  </si>
  <si>
    <t>Totals</t>
  </si>
  <si>
    <t xml:space="preserve">Warranty and Return Provisions  </t>
  </si>
  <si>
    <t>Cellular</t>
  </si>
  <si>
    <t>General Office Expenses</t>
  </si>
  <si>
    <t>Professional Fees</t>
  </si>
  <si>
    <t>Office Manager</t>
  </si>
  <si>
    <t>Office General</t>
  </si>
  <si>
    <t>Technical Support/Warranty Response/Parts</t>
  </si>
  <si>
    <t>Technical Writing/Manual,Parts,TroubleShoot</t>
  </si>
  <si>
    <t>Labour</t>
  </si>
  <si>
    <t>Technical R&amp;D</t>
  </si>
  <si>
    <t>IT Support</t>
  </si>
  <si>
    <t>Chief Operating Officer</t>
  </si>
  <si>
    <t>Benefits @</t>
  </si>
  <si>
    <t>Direct Sales</t>
  </si>
  <si>
    <t>Distributor</t>
  </si>
  <si>
    <t>Gross Margin</t>
  </si>
  <si>
    <t>Net Sales Revenue - Product</t>
  </si>
  <si>
    <t>Total Revenue</t>
  </si>
  <si>
    <t>Total Cost of Goods Sold</t>
  </si>
  <si>
    <t>Engineering and Consulting Costs</t>
  </si>
  <si>
    <t>Engineering and Consulting Revenue</t>
  </si>
  <si>
    <t>Telephones</t>
  </si>
  <si>
    <t>Consultants</t>
  </si>
  <si>
    <t>Bank charges</t>
  </si>
  <si>
    <t>EBITDA</t>
  </si>
  <si>
    <t>2.  These considerations shall be addressed in the Cash Flows tab.</t>
  </si>
  <si>
    <t>VP Engineering, Product Dev, Manufacturing</t>
  </si>
  <si>
    <t xml:space="preserve"> % of Sales 2014</t>
  </si>
  <si>
    <t>Company ABC - Summary Financials</t>
  </si>
  <si>
    <t>Direct Labour per  unit</t>
  </si>
  <si>
    <t xml:space="preserve"> Approval Fees</t>
  </si>
  <si>
    <t xml:space="preserve"> Insurance</t>
  </si>
  <si>
    <t>Model 1</t>
  </si>
  <si>
    <t>Model 2</t>
  </si>
  <si>
    <t>Model 3</t>
  </si>
  <si>
    <t>Q1 Jan - Mar</t>
  </si>
  <si>
    <t>Q2 Apr - June</t>
  </si>
  <si>
    <t>Q3 July - Sept</t>
  </si>
  <si>
    <t>Q4 Oct - Dec</t>
  </si>
  <si>
    <t>Component</t>
  </si>
  <si>
    <t>Model Number</t>
  </si>
  <si>
    <t>Unit cost</t>
  </si>
  <si>
    <t>No. Units</t>
  </si>
  <si>
    <t>Extension</t>
  </si>
  <si>
    <t>Assumptions</t>
  </si>
  <si>
    <t>Q1  Jan - Mar</t>
  </si>
  <si>
    <t>Q2  Apr - Jun</t>
  </si>
  <si>
    <t>Q3  July - Sept</t>
  </si>
  <si>
    <t>Q4  Oct - Dec</t>
  </si>
  <si>
    <t>Operating Expense</t>
  </si>
  <si>
    <t>Operating Expenses</t>
  </si>
  <si>
    <t xml:space="preserve"> % of Sales 2015</t>
  </si>
  <si>
    <t>Q1    Jan/Mar</t>
  </si>
  <si>
    <t>Q2    Apr/Jun</t>
  </si>
  <si>
    <t>Q3   July/Sept</t>
  </si>
  <si>
    <t>Q4    Oct/Dec</t>
  </si>
  <si>
    <t>Balance this row 15 to zero to trigger row 14 B/S Cash calculation</t>
  </si>
  <si>
    <t>Fabric 1</t>
  </si>
  <si>
    <t>Fabric 2</t>
  </si>
  <si>
    <t>Fabric 3</t>
  </si>
  <si>
    <t>Button 1</t>
  </si>
  <si>
    <t>Button 2</t>
  </si>
  <si>
    <t>Button 3</t>
  </si>
  <si>
    <t>Thread 1</t>
  </si>
  <si>
    <t>Thread 2</t>
  </si>
  <si>
    <t>Thread 3</t>
  </si>
  <si>
    <t>Trim 1</t>
  </si>
  <si>
    <t>Trim 2</t>
  </si>
  <si>
    <t>Trim 3</t>
  </si>
  <si>
    <t>Label 1</t>
  </si>
  <si>
    <t>Label 2</t>
  </si>
  <si>
    <t>Label 3</t>
  </si>
  <si>
    <t>Package 1</t>
  </si>
  <si>
    <t>Package 2</t>
  </si>
  <si>
    <t>Package 3</t>
  </si>
  <si>
    <t>Misc 1</t>
  </si>
  <si>
    <t>Misc 2</t>
  </si>
  <si>
    <t>Misc 3</t>
  </si>
  <si>
    <t>Misc 4</t>
  </si>
  <si>
    <t>Misc 5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</si>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</sst>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$&quot;#,##0;\-&quot;$&quot;#,##0"/>
    <numFmt numFmtId="165" formatCode="&quot;$&quot;#,##0;[Red]\-&quot;$&quot;#,##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&quot;$&quot;* #,##0_-;\-&quot;$&quot;* #,##0_-;_-&quot;$&quot;* &quot;-&quot;??_-;_-@_-"/>
    <numFmt numFmtId="169" formatCode="&quot;$&quot;#,##0"/>
    <numFmt numFmtId="170" formatCode="0.0%"/>
    <numFmt numFmtId="171" formatCode="_(* #,##0_);_(* \(#,##0\);_(* &quot;-&quot;??_);_(@_)"/>
    <numFmt numFmtId="172" formatCode="_-* #,##0_-;\-* #,##0_-;_-* &quot;-&quot;??_-;_-@_-"/>
    <numFmt numFmtId="173" formatCode="_([$$-409]* #,##0.00_);_([$$-409]* \(#,##0.00\);_([$$-409]* &quot;-&quot;??_);_(@_)"/>
  </numFmts>
  <fonts count="49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2"/>
      <color indexed="8"/>
      <name val="Calibri"/>
      <family val="2"/>
    </font>
    <font>
      <sz val="11"/>
      <color indexed="40"/>
      <name val="Calibri"/>
      <family val="2"/>
    </font>
    <font>
      <b/>
      <sz val="12"/>
      <name val="Verdana"/>
      <family val="2"/>
    </font>
    <font>
      <sz val="8"/>
      <name val="Calibri"/>
      <family val="2"/>
    </font>
    <font>
      <b/>
      <sz val="11"/>
      <color indexed="8"/>
      <name val="Verdana"/>
      <family val="2"/>
    </font>
    <font>
      <b/>
      <sz val="11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62"/>
      <name val="Calibri"/>
      <family val="2"/>
    </font>
    <font>
      <b/>
      <sz val="10"/>
      <color indexed="62"/>
      <name val="Verdana"/>
      <family val="2"/>
    </font>
    <font>
      <b/>
      <sz val="2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name val="Calibri"/>
      <family val="2"/>
    </font>
    <font>
      <b/>
      <sz val="18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8"/>
      <color indexed="8"/>
      <name val="Calibri"/>
      <family val="2"/>
    </font>
    <font>
      <sz val="14"/>
      <color indexed="8"/>
      <name val="Calibri"/>
      <family val="2"/>
    </font>
    <font>
      <i/>
      <sz val="9"/>
      <name val="Arial"/>
      <family val="2"/>
    </font>
    <font>
      <sz val="9"/>
      <name val="Arial"/>
      <family val="2"/>
    </font>
    <font>
      <u val="singleAccounting"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11"/>
      <color indexed="10"/>
      <name val="Calibri"/>
      <family val="2"/>
    </font>
    <font>
      <sz val="8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i/>
      <sz val="11"/>
      <color indexed="8"/>
      <name val="Calibri"/>
      <family val="2"/>
    </font>
    <font>
      <sz val="8"/>
      <name val="Verdana"/>
      <family val="2"/>
    </font>
    <font>
      <sz val="11"/>
      <color rgb="FF0070C0"/>
      <name val="Calibri"/>
      <family val="2"/>
    </font>
    <font>
      <b/>
      <sz val="11"/>
      <color rgb="FF0070C0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22">
    <xf numFmtId="0" fontId="0" fillId="0" borderId="0" xfId="0"/>
    <xf numFmtId="0" fontId="2" fillId="0" borderId="0" xfId="0" applyFont="1" applyAlignment="1">
      <alignment horizontal="center"/>
    </xf>
    <xf numFmtId="168" fontId="0" fillId="0" borderId="0" xfId="2" applyNumberFormat="1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" fillId="0" borderId="0" xfId="0" applyNumberFormat="1" applyFont="1" applyAlignment="1">
      <alignment horizontal="center"/>
    </xf>
    <xf numFmtId="170" fontId="2" fillId="0" borderId="0" xfId="0" applyNumberFormat="1" applyFont="1"/>
    <xf numFmtId="170" fontId="0" fillId="0" borderId="0" xfId="0" applyNumberFormat="1"/>
    <xf numFmtId="170" fontId="2" fillId="0" borderId="0" xfId="2" applyNumberFormat="1" applyFont="1"/>
    <xf numFmtId="170" fontId="0" fillId="0" borderId="0" xfId="2" applyNumberFormat="1" applyFont="1"/>
    <xf numFmtId="165" fontId="0" fillId="0" borderId="0" xfId="0" applyNumberFormat="1"/>
    <xf numFmtId="165" fontId="7" fillId="0" borderId="0" xfId="0" applyNumberFormat="1" applyFont="1"/>
    <xf numFmtId="9" fontId="4" fillId="0" borderId="5" xfId="0" applyNumberFormat="1" applyFont="1" applyBorder="1" applyAlignment="1">
      <alignment horizontal="center"/>
    </xf>
    <xf numFmtId="1" fontId="0" fillId="0" borderId="0" xfId="0" applyNumberFormat="1"/>
    <xf numFmtId="165" fontId="0" fillId="0" borderId="0" xfId="2" applyNumberFormat="1" applyFont="1" applyBorder="1" applyAlignment="1">
      <alignment horizontal="center"/>
    </xf>
    <xf numFmtId="0" fontId="5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0" fillId="0" borderId="0" xfId="0" applyFill="1"/>
    <xf numFmtId="0" fontId="16" fillId="0" borderId="0" xfId="0" applyFont="1" applyAlignment="1">
      <alignment horizontal="center"/>
    </xf>
    <xf numFmtId="168" fontId="0" fillId="0" borderId="0" xfId="2" applyNumberFormat="1" applyFont="1" applyFill="1"/>
    <xf numFmtId="0" fontId="0" fillId="0" borderId="0" xfId="0" applyFill="1" applyAlignment="1">
      <alignment horizontal="right"/>
    </xf>
    <xf numFmtId="170" fontId="0" fillId="0" borderId="0" xfId="0" applyNumberFormat="1" applyFill="1"/>
    <xf numFmtId="170" fontId="0" fillId="0" borderId="0" xfId="2" applyNumberFormat="1" applyFont="1" applyFill="1"/>
    <xf numFmtId="165" fontId="0" fillId="0" borderId="0" xfId="0" applyNumberFormat="1" applyFill="1" applyBorder="1"/>
    <xf numFmtId="0" fontId="18" fillId="0" borderId="0" xfId="0" applyFont="1"/>
    <xf numFmtId="0" fontId="20" fillId="0" borderId="0" xfId="0" applyFont="1"/>
    <xf numFmtId="0" fontId="22" fillId="0" borderId="0" xfId="0" applyFont="1" applyAlignment="1">
      <alignment horizontal="center"/>
    </xf>
    <xf numFmtId="0" fontId="5" fillId="0" borderId="0" xfId="0" applyFont="1" applyFill="1" applyAlignment="1">
      <alignment horizontal="right"/>
    </xf>
    <xf numFmtId="0" fontId="3" fillId="0" borderId="0" xfId="0" applyFont="1" applyFill="1"/>
    <xf numFmtId="168" fontId="2" fillId="0" borderId="0" xfId="2" applyNumberFormat="1" applyFont="1" applyFill="1"/>
    <xf numFmtId="0" fontId="0" fillId="0" borderId="0" xfId="0" applyFill="1" applyAlignment="1">
      <alignment horizontal="center"/>
    </xf>
    <xf numFmtId="0" fontId="0" fillId="0" borderId="0" xfId="0" applyBorder="1"/>
    <xf numFmtId="0" fontId="0" fillId="0" borderId="19" xfId="0" applyBorder="1"/>
    <xf numFmtId="0" fontId="0" fillId="0" borderId="0" xfId="0" applyFill="1" applyBorder="1"/>
    <xf numFmtId="0" fontId="23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70" fontId="0" fillId="0" borderId="0" xfId="2" applyNumberFormat="1" applyFont="1" applyBorder="1"/>
    <xf numFmtId="168" fontId="0" fillId="0" borderId="0" xfId="2" applyNumberFormat="1" applyFont="1" applyFill="1" applyBorder="1"/>
    <xf numFmtId="0" fontId="5" fillId="0" borderId="0" xfId="0" applyFont="1" applyFill="1"/>
    <xf numFmtId="0" fontId="18" fillId="0" borderId="0" xfId="0" applyFont="1" applyFill="1" applyBorder="1"/>
    <xf numFmtId="0" fontId="0" fillId="0" borderId="0" xfId="0" applyFill="1" applyBorder="1" applyAlignment="1">
      <alignment horizontal="left" indent="1"/>
    </xf>
    <xf numFmtId="170" fontId="18" fillId="0" borderId="0" xfId="2" applyNumberFormat="1" applyFont="1" applyFill="1"/>
    <xf numFmtId="0" fontId="0" fillId="0" borderId="0" xfId="0" applyFill="1" applyAlignment="1">
      <alignment horizontal="left" indent="1"/>
    </xf>
    <xf numFmtId="0" fontId="0" fillId="0" borderId="0" xfId="2" applyNumberFormat="1" applyFont="1" applyFill="1"/>
    <xf numFmtId="0" fontId="26" fillId="0" borderId="0" xfId="0" applyFont="1"/>
    <xf numFmtId="0" fontId="0" fillId="0" borderId="17" xfId="0" applyBorder="1" applyAlignment="1">
      <alignment horizontal="center"/>
    </xf>
    <xf numFmtId="0" fontId="0" fillId="0" borderId="17" xfId="2" applyNumberFormat="1" applyFont="1" applyBorder="1" applyAlignment="1">
      <alignment horizontal="center"/>
    </xf>
    <xf numFmtId="1" fontId="18" fillId="0" borderId="17" xfId="2" applyNumberFormat="1" applyFont="1" applyFill="1" applyBorder="1" applyAlignment="1">
      <alignment horizontal="center"/>
    </xf>
    <xf numFmtId="0" fontId="18" fillId="0" borderId="17" xfId="2" applyNumberFormat="1" applyFont="1" applyFill="1" applyBorder="1" applyAlignment="1">
      <alignment horizontal="center"/>
    </xf>
    <xf numFmtId="0" fontId="0" fillId="0" borderId="18" xfId="2" applyNumberFormat="1" applyFont="1" applyBorder="1" applyAlignment="1">
      <alignment horizontal="center"/>
    </xf>
    <xf numFmtId="169" fontId="4" fillId="0" borderId="0" xfId="0" applyNumberFormat="1" applyFont="1" applyBorder="1" applyAlignment="1">
      <alignment horizontal="center"/>
    </xf>
    <xf numFmtId="0" fontId="0" fillId="0" borderId="20" xfId="2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0" fillId="0" borderId="20" xfId="2" applyNumberFormat="1" applyFont="1" applyBorder="1" applyAlignment="1">
      <alignment horizontal="center"/>
    </xf>
    <xf numFmtId="9" fontId="4" fillId="0" borderId="0" xfId="0" applyNumberFormat="1" applyFont="1" applyBorder="1" applyAlignment="1">
      <alignment horizontal="center"/>
    </xf>
    <xf numFmtId="168" fontId="4" fillId="0" borderId="0" xfId="2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9" fontId="4" fillId="0" borderId="0" xfId="3" applyFont="1" applyBorder="1" applyAlignment="1">
      <alignment horizontal="center"/>
    </xf>
    <xf numFmtId="0" fontId="18" fillId="0" borderId="0" xfId="0" applyFont="1" applyFill="1"/>
    <xf numFmtId="0" fontId="0" fillId="0" borderId="20" xfId="0" applyBorder="1"/>
    <xf numFmtId="0" fontId="21" fillId="0" borderId="0" xfId="2" applyNumberFormat="1" applyFont="1" applyFill="1" applyAlignment="1">
      <alignment horizontal="center"/>
    </xf>
    <xf numFmtId="1" fontId="21" fillId="0" borderId="0" xfId="2" applyNumberFormat="1" applyFont="1" applyFill="1" applyAlignment="1">
      <alignment horizontal="center"/>
    </xf>
    <xf numFmtId="0" fontId="0" fillId="0" borderId="16" xfId="0" applyBorder="1"/>
    <xf numFmtId="0" fontId="0" fillId="0" borderId="17" xfId="0" applyBorder="1"/>
    <xf numFmtId="0" fontId="28" fillId="0" borderId="27" xfId="0" applyFont="1" applyBorder="1" applyAlignment="1">
      <alignment horizontal="center"/>
    </xf>
    <xf numFmtId="170" fontId="28" fillId="0" borderId="27" xfId="0" applyNumberFormat="1" applyFont="1" applyBorder="1" applyAlignment="1">
      <alignment horizontal="center"/>
    </xf>
    <xf numFmtId="170" fontId="28" fillId="0" borderId="28" xfId="0" applyNumberFormat="1" applyFont="1" applyBorder="1" applyAlignment="1">
      <alignment horizontal="center"/>
    </xf>
    <xf numFmtId="170" fontId="28" fillId="0" borderId="0" xfId="0" applyNumberFormat="1" applyFont="1"/>
    <xf numFmtId="0" fontId="28" fillId="0" borderId="0" xfId="0" applyFont="1"/>
    <xf numFmtId="0" fontId="0" fillId="0" borderId="18" xfId="0" applyBorder="1"/>
    <xf numFmtId="0" fontId="0" fillId="0" borderId="19" xfId="0" applyFill="1" applyBorder="1"/>
    <xf numFmtId="168" fontId="0" fillId="0" borderId="0" xfId="2" applyNumberFormat="1" applyFont="1" applyFill="1" applyBorder="1" applyAlignment="1">
      <alignment horizontal="center"/>
    </xf>
    <xf numFmtId="168" fontId="4" fillId="0" borderId="0" xfId="2" applyNumberFormat="1" applyFont="1" applyFill="1" applyBorder="1" applyAlignment="1">
      <alignment horizontal="center"/>
    </xf>
    <xf numFmtId="170" fontId="17" fillId="0" borderId="0" xfId="2" applyNumberFormat="1" applyFont="1" applyFill="1"/>
    <xf numFmtId="0" fontId="2" fillId="0" borderId="0" xfId="0" applyFont="1" applyFill="1"/>
    <xf numFmtId="0" fontId="2" fillId="0" borderId="0" xfId="2" applyNumberFormat="1" applyFont="1" applyFill="1"/>
    <xf numFmtId="0" fontId="17" fillId="0" borderId="0" xfId="2" applyNumberFormat="1" applyFont="1" applyFill="1"/>
    <xf numFmtId="0" fontId="28" fillId="0" borderId="0" xfId="0" applyFont="1" applyFill="1"/>
    <xf numFmtId="0" fontId="0" fillId="0" borderId="0" xfId="0" applyFont="1" applyFill="1"/>
    <xf numFmtId="173" fontId="0" fillId="0" borderId="0" xfId="2" applyNumberFormat="1" applyFont="1" applyFill="1"/>
    <xf numFmtId="1" fontId="2" fillId="0" borderId="0" xfId="2" applyNumberFormat="1" applyFont="1" applyFill="1"/>
    <xf numFmtId="168" fontId="4" fillId="0" borderId="0" xfId="2" applyNumberFormat="1" applyFont="1" applyFill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70" fontId="31" fillId="0" borderId="0" xfId="2" applyNumberFormat="1" applyFont="1"/>
    <xf numFmtId="168" fontId="31" fillId="0" borderId="0" xfId="2" applyNumberFormat="1" applyFont="1" applyFill="1"/>
    <xf numFmtId="0" fontId="31" fillId="0" borderId="0" xfId="0" applyFont="1" applyFill="1"/>
    <xf numFmtId="0" fontId="31" fillId="0" borderId="0" xfId="0" applyFont="1"/>
    <xf numFmtId="0" fontId="0" fillId="0" borderId="17" xfId="2" applyNumberFormat="1" applyFont="1" applyFill="1" applyBorder="1" applyAlignment="1">
      <alignment horizontal="center"/>
    </xf>
    <xf numFmtId="169" fontId="17" fillId="0" borderId="20" xfId="2" applyNumberFormat="1" applyFont="1" applyFill="1" applyBorder="1" applyAlignment="1">
      <alignment horizontal="center"/>
    </xf>
    <xf numFmtId="169" fontId="18" fillId="0" borderId="20" xfId="2" applyNumberFormat="1" applyFont="1" applyFill="1" applyBorder="1" applyAlignment="1">
      <alignment horizontal="center"/>
    </xf>
    <xf numFmtId="0" fontId="0" fillId="0" borderId="0" xfId="0" applyFill="1" applyAlignment="1"/>
    <xf numFmtId="170" fontId="2" fillId="0" borderId="0" xfId="0" applyNumberFormat="1" applyFont="1" applyFill="1"/>
    <xf numFmtId="170" fontId="2" fillId="0" borderId="0" xfId="2" applyNumberFormat="1" applyFont="1" applyFill="1"/>
    <xf numFmtId="170" fontId="28" fillId="0" borderId="0" xfId="0" applyNumberFormat="1" applyFont="1" applyFill="1"/>
    <xf numFmtId="0" fontId="10" fillId="0" borderId="0" xfId="0" applyFont="1" applyFill="1" applyAlignment="1">
      <alignment horizontal="right"/>
    </xf>
    <xf numFmtId="0" fontId="11" fillId="0" borderId="0" xfId="0" applyFont="1" applyFill="1"/>
    <xf numFmtId="170" fontId="31" fillId="0" borderId="0" xfId="2" applyNumberFormat="1" applyFont="1" applyFill="1"/>
    <xf numFmtId="0" fontId="0" fillId="0" borderId="16" xfId="2" applyNumberFormat="1" applyFont="1" applyFill="1" applyBorder="1" applyAlignment="1">
      <alignment horizontal="center"/>
    </xf>
    <xf numFmtId="0" fontId="18" fillId="0" borderId="18" xfId="2" applyNumberFormat="1" applyFont="1" applyFill="1" applyBorder="1" applyAlignment="1">
      <alignment horizontal="center"/>
    </xf>
    <xf numFmtId="165" fontId="0" fillId="0" borderId="19" xfId="2" applyNumberFormat="1" applyFont="1" applyBorder="1" applyAlignment="1">
      <alignment horizontal="center"/>
    </xf>
    <xf numFmtId="170" fontId="28" fillId="0" borderId="26" xfId="0" applyNumberFormat="1" applyFont="1" applyBorder="1" applyAlignment="1">
      <alignment horizontal="center"/>
    </xf>
    <xf numFmtId="0" fontId="32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38" fontId="0" fillId="0" borderId="0" xfId="2" applyNumberFormat="1" applyFont="1"/>
    <xf numFmtId="38" fontId="0" fillId="0" borderId="0" xfId="0" applyNumberFormat="1"/>
    <xf numFmtId="38" fontId="0" fillId="0" borderId="0" xfId="2" applyNumberFormat="1" applyFont="1" applyBorder="1"/>
    <xf numFmtId="38" fontId="0" fillId="0" borderId="0" xfId="0" applyNumberFormat="1" applyBorder="1"/>
    <xf numFmtId="38" fontId="0" fillId="0" borderId="0" xfId="0" applyNumberFormat="1" applyBorder="1" applyAlignment="1">
      <alignment horizontal="center"/>
    </xf>
    <xf numFmtId="38" fontId="0" fillId="0" borderId="0" xfId="2" applyNumberFormat="1" applyFont="1" applyFill="1"/>
    <xf numFmtId="38" fontId="2" fillId="0" borderId="9" xfId="0" applyNumberFormat="1" applyFont="1" applyBorder="1"/>
    <xf numFmtId="3" fontId="4" fillId="0" borderId="0" xfId="0" applyNumberFormat="1" applyFont="1" applyBorder="1" applyAlignment="1">
      <alignment horizontal="center"/>
    </xf>
    <xf numFmtId="38" fontId="0" fillId="0" borderId="19" xfId="2" applyNumberFormat="1" applyFont="1" applyBorder="1" applyAlignment="1">
      <alignment horizontal="center"/>
    </xf>
    <xf numFmtId="38" fontId="0" fillId="0" borderId="0" xfId="2" applyNumberFormat="1" applyFont="1" applyBorder="1" applyAlignment="1">
      <alignment horizontal="center"/>
    </xf>
    <xf numFmtId="38" fontId="0" fillId="0" borderId="20" xfId="2" applyNumberFormat="1" applyFont="1" applyBorder="1" applyAlignment="1">
      <alignment horizontal="center"/>
    </xf>
    <xf numFmtId="38" fontId="0" fillId="0" borderId="21" xfId="2" applyNumberFormat="1" applyFont="1" applyBorder="1" applyAlignment="1">
      <alignment horizontal="center"/>
    </xf>
    <xf numFmtId="38" fontId="0" fillId="0" borderId="5" xfId="2" applyNumberFormat="1" applyFont="1" applyBorder="1" applyAlignment="1">
      <alignment horizontal="center"/>
    </xf>
    <xf numFmtId="38" fontId="0" fillId="0" borderId="22" xfId="2" applyNumberFormat="1" applyFont="1" applyBorder="1" applyAlignment="1">
      <alignment horizontal="center"/>
    </xf>
    <xf numFmtId="38" fontId="12" fillId="0" borderId="19" xfId="2" applyNumberFormat="1" applyFont="1" applyBorder="1" applyAlignment="1">
      <alignment horizontal="center"/>
    </xf>
    <xf numFmtId="38" fontId="12" fillId="0" borderId="0" xfId="2" applyNumberFormat="1" applyFont="1" applyBorder="1" applyAlignment="1">
      <alignment horizontal="center"/>
    </xf>
    <xf numFmtId="38" fontId="13" fillId="0" borderId="19" xfId="2" applyNumberFormat="1" applyFont="1" applyBorder="1" applyAlignment="1">
      <alignment horizontal="center"/>
    </xf>
    <xf numFmtId="38" fontId="13" fillId="0" borderId="0" xfId="2" applyNumberFormat="1" applyFont="1" applyBorder="1" applyAlignment="1">
      <alignment horizontal="center"/>
    </xf>
    <xf numFmtId="38" fontId="13" fillId="0" borderId="0" xfId="2" applyNumberFormat="1" applyFont="1" applyFill="1" applyBorder="1" applyAlignment="1">
      <alignment horizontal="center"/>
    </xf>
    <xf numFmtId="38" fontId="18" fillId="0" borderId="20" xfId="2" applyNumberFormat="1" applyFont="1" applyBorder="1" applyAlignment="1">
      <alignment horizontal="center"/>
    </xf>
    <xf numFmtId="38" fontId="13" fillId="0" borderId="19" xfId="2" applyNumberFormat="1" applyFont="1" applyBorder="1"/>
    <xf numFmtId="38" fontId="13" fillId="0" borderId="0" xfId="2" applyNumberFormat="1" applyFont="1" applyBorder="1"/>
    <xf numFmtId="38" fontId="13" fillId="0" borderId="20" xfId="2" applyNumberFormat="1" applyFont="1" applyBorder="1"/>
    <xf numFmtId="38" fontId="0" fillId="0" borderId="19" xfId="0" applyNumberFormat="1" applyBorder="1" applyAlignment="1">
      <alignment horizontal="center"/>
    </xf>
    <xf numFmtId="38" fontId="0" fillId="0" borderId="19" xfId="2" applyNumberFormat="1" applyFont="1" applyFill="1" applyBorder="1" applyAlignment="1">
      <alignment horizontal="center"/>
    </xf>
    <xf numFmtId="38" fontId="0" fillId="0" borderId="0" xfId="2" applyNumberFormat="1" applyFont="1" applyFill="1" applyBorder="1" applyAlignment="1">
      <alignment horizontal="center"/>
    </xf>
    <xf numFmtId="38" fontId="0" fillId="0" borderId="20" xfId="2" applyNumberFormat="1" applyFont="1" applyFill="1" applyBorder="1" applyAlignment="1">
      <alignment horizontal="center"/>
    </xf>
    <xf numFmtId="38" fontId="1" fillId="0" borderId="21" xfId="2" applyNumberFormat="1" applyFont="1" applyFill="1" applyBorder="1" applyAlignment="1">
      <alignment horizontal="center"/>
    </xf>
    <xf numFmtId="38" fontId="1" fillId="0" borderId="5" xfId="2" applyNumberFormat="1" applyFont="1" applyFill="1" applyBorder="1" applyAlignment="1">
      <alignment horizontal="center"/>
    </xf>
    <xf numFmtId="38" fontId="1" fillId="0" borderId="22" xfId="2" applyNumberFormat="1" applyFont="1" applyFill="1" applyBorder="1" applyAlignment="1">
      <alignment horizontal="center"/>
    </xf>
    <xf numFmtId="38" fontId="2" fillId="0" borderId="19" xfId="2" applyNumberFormat="1" applyFont="1" applyBorder="1" applyAlignment="1">
      <alignment horizontal="center"/>
    </xf>
    <xf numFmtId="38" fontId="2" fillId="0" borderId="0" xfId="2" applyNumberFormat="1" applyFont="1" applyBorder="1" applyAlignment="1">
      <alignment horizontal="center"/>
    </xf>
    <xf numFmtId="38" fontId="2" fillId="0" borderId="20" xfId="2" applyNumberFormat="1" applyFont="1" applyBorder="1" applyAlignment="1">
      <alignment horizontal="center"/>
    </xf>
    <xf numFmtId="38" fontId="2" fillId="0" borderId="23" xfId="2" applyNumberFormat="1" applyFont="1" applyBorder="1" applyAlignment="1">
      <alignment horizontal="center"/>
    </xf>
    <xf numFmtId="38" fontId="2" fillId="0" borderId="24" xfId="2" applyNumberFormat="1" applyFont="1" applyBorder="1" applyAlignment="1">
      <alignment horizontal="center"/>
    </xf>
    <xf numFmtId="38" fontId="2" fillId="0" borderId="25" xfId="2" applyNumberFormat="1" applyFont="1" applyBorder="1" applyAlignment="1">
      <alignment horizontal="center"/>
    </xf>
    <xf numFmtId="38" fontId="18" fillId="0" borderId="0" xfId="2" applyNumberFormat="1" applyFont="1" applyFill="1" applyBorder="1" applyAlignment="1">
      <alignment horizontal="center"/>
    </xf>
    <xf numFmtId="38" fontId="17" fillId="0" borderId="0" xfId="2" applyNumberFormat="1" applyFont="1" applyFill="1" applyBorder="1" applyAlignment="1">
      <alignment horizontal="center"/>
    </xf>
    <xf numFmtId="38" fontId="17" fillId="0" borderId="5" xfId="2" applyNumberFormat="1" applyFont="1" applyFill="1" applyBorder="1" applyAlignment="1">
      <alignment horizontal="center"/>
    </xf>
    <xf numFmtId="38" fontId="24" fillId="0" borderId="0" xfId="2" applyNumberFormat="1" applyFont="1" applyBorder="1" applyAlignment="1">
      <alignment horizontal="center"/>
    </xf>
    <xf numFmtId="38" fontId="30" fillId="0" borderId="20" xfId="2" applyNumberFormat="1" applyFont="1" applyBorder="1" applyAlignment="1">
      <alignment horizontal="center"/>
    </xf>
    <xf numFmtId="0" fontId="0" fillId="0" borderId="0" xfId="0" applyFill="1" applyAlignment="1">
      <alignment horizontal="left"/>
    </xf>
    <xf numFmtId="0" fontId="19" fillId="0" borderId="8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38" fontId="0" fillId="0" borderId="11" xfId="0" applyNumberFormat="1" applyBorder="1" applyAlignment="1" applyProtection="1">
      <alignment horizontal="left" indent="1"/>
      <protection locked="0"/>
    </xf>
    <xf numFmtId="38" fontId="0" fillId="0" borderId="0" xfId="0" applyNumberForma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38" fontId="19" fillId="0" borderId="0" xfId="0" applyNumberFormat="1" applyFont="1" applyProtection="1">
      <protection locked="0"/>
    </xf>
    <xf numFmtId="38" fontId="33" fillId="0" borderId="0" xfId="0" applyNumberFormat="1" applyFont="1" applyProtection="1">
      <protection locked="0"/>
    </xf>
    <xf numFmtId="38" fontId="27" fillId="0" borderId="8" xfId="0" applyNumberFormat="1" applyFont="1" applyFill="1" applyBorder="1" applyAlignment="1" applyProtection="1">
      <alignment horizontal="left"/>
      <protection locked="0"/>
    </xf>
    <xf numFmtId="38" fontId="2" fillId="0" borderId="11" xfId="0" applyNumberFormat="1" applyFont="1" applyFill="1" applyBorder="1" applyAlignment="1" applyProtection="1">
      <alignment horizontal="left" indent="1"/>
      <protection locked="0"/>
    </xf>
    <xf numFmtId="38" fontId="2" fillId="0" borderId="11" xfId="0" applyNumberFormat="1" applyFont="1" applyFill="1" applyBorder="1" applyAlignment="1" applyProtection="1">
      <alignment horizontal="left" indent="2"/>
      <protection locked="0"/>
    </xf>
    <xf numFmtId="38" fontId="2" fillId="0" borderId="4" xfId="0" applyNumberFormat="1" applyFont="1" applyFill="1" applyBorder="1" applyAlignment="1" applyProtection="1">
      <alignment horizontal="left" indent="1"/>
      <protection locked="0"/>
    </xf>
    <xf numFmtId="0" fontId="0" fillId="0" borderId="8" xfId="0" applyBorder="1" applyProtection="1"/>
    <xf numFmtId="0" fontId="0" fillId="0" borderId="9" xfId="0" applyBorder="1" applyProtection="1"/>
    <xf numFmtId="168" fontId="18" fillId="0" borderId="10" xfId="2" applyNumberFormat="1" applyFont="1" applyBorder="1" applyProtection="1"/>
    <xf numFmtId="168" fontId="0" fillId="0" borderId="0" xfId="2" applyNumberFormat="1" applyFont="1" applyBorder="1" applyProtection="1"/>
    <xf numFmtId="168" fontId="0" fillId="0" borderId="8" xfId="2" applyNumberFormat="1" applyFont="1" applyBorder="1" applyProtection="1"/>
    <xf numFmtId="168" fontId="0" fillId="0" borderId="9" xfId="2" applyNumberFormat="1" applyFont="1" applyBorder="1" applyProtection="1"/>
    <xf numFmtId="168" fontId="0" fillId="0" borderId="11" xfId="2" applyNumberFormat="1" applyFont="1" applyBorder="1" applyProtection="1"/>
    <xf numFmtId="168" fontId="18" fillId="0" borderId="12" xfId="2" applyNumberFormat="1" applyFont="1" applyBorder="1" applyProtection="1"/>
    <xf numFmtId="38" fontId="0" fillId="0" borderId="11" xfId="2" applyNumberFormat="1" applyFont="1" applyBorder="1" applyProtection="1"/>
    <xf numFmtId="38" fontId="0" fillId="0" borderId="0" xfId="2" applyNumberFormat="1" applyFont="1" applyBorder="1" applyProtection="1"/>
    <xf numFmtId="38" fontId="18" fillId="0" borderId="12" xfId="2" applyNumberFormat="1" applyFont="1" applyBorder="1" applyProtection="1"/>
    <xf numFmtId="38" fontId="0" fillId="0" borderId="4" xfId="2" applyNumberFormat="1" applyFont="1" applyBorder="1" applyProtection="1"/>
    <xf numFmtId="38" fontId="0" fillId="0" borderId="5" xfId="2" applyNumberFormat="1" applyFont="1" applyBorder="1" applyProtection="1"/>
    <xf numFmtId="38" fontId="0" fillId="0" borderId="11" xfId="0" applyNumberFormat="1" applyBorder="1" applyProtection="1"/>
    <xf numFmtId="38" fontId="0" fillId="0" borderId="0" xfId="0" applyNumberFormat="1" applyBorder="1" applyProtection="1"/>
    <xf numFmtId="38" fontId="0" fillId="0" borderId="8" xfId="2" applyNumberFormat="1" applyFont="1" applyBorder="1" applyProtection="1"/>
    <xf numFmtId="38" fontId="0" fillId="0" borderId="9" xfId="2" applyNumberFormat="1" applyFont="1" applyBorder="1" applyProtection="1"/>
    <xf numFmtId="38" fontId="18" fillId="0" borderId="10" xfId="2" applyNumberFormat="1" applyFont="1" applyBorder="1" applyProtection="1"/>
    <xf numFmtId="38" fontId="18" fillId="0" borderId="12" xfId="0" applyNumberFormat="1" applyFont="1" applyBorder="1" applyProtection="1"/>
    <xf numFmtId="38" fontId="0" fillId="0" borderId="4" xfId="0" applyNumberFormat="1" applyBorder="1" applyProtection="1"/>
    <xf numFmtId="38" fontId="0" fillId="0" borderId="5" xfId="0" applyNumberFormat="1" applyBorder="1" applyProtection="1"/>
    <xf numFmtId="38" fontId="18" fillId="0" borderId="6" xfId="0" applyNumberFormat="1" applyFont="1" applyBorder="1" applyProtection="1"/>
    <xf numFmtId="17" fontId="34" fillId="0" borderId="0" xfId="0" applyNumberFormat="1" applyFont="1" applyAlignment="1">
      <alignment horizontal="center"/>
    </xf>
    <xf numFmtId="0" fontId="16" fillId="0" borderId="0" xfId="0" applyFont="1"/>
    <xf numFmtId="171" fontId="35" fillId="0" borderId="0" xfId="1" applyNumberFormat="1" applyFont="1"/>
    <xf numFmtId="0" fontId="35" fillId="0" borderId="0" xfId="0" applyFont="1" applyAlignment="1">
      <alignment horizontal="center"/>
    </xf>
    <xf numFmtId="171" fontId="36" fillId="0" borderId="0" xfId="1" applyNumberFormat="1" applyFont="1"/>
    <xf numFmtId="0" fontId="37" fillId="0" borderId="0" xfId="0" applyFont="1"/>
    <xf numFmtId="0" fontId="39" fillId="0" borderId="0" xfId="0" applyFont="1" applyAlignment="1">
      <alignment horizontal="center"/>
    </xf>
    <xf numFmtId="38" fontId="25" fillId="0" borderId="0" xfId="2" applyNumberFormat="1" applyFont="1" applyFill="1"/>
    <xf numFmtId="38" fontId="0" fillId="0" borderId="5" xfId="2" applyNumberFormat="1" applyFont="1" applyBorder="1"/>
    <xf numFmtId="38" fontId="18" fillId="0" borderId="0" xfId="2" applyNumberFormat="1" applyFont="1"/>
    <xf numFmtId="38" fontId="0" fillId="0" borderId="5" xfId="2" applyNumberFormat="1" applyFont="1" applyFill="1" applyBorder="1"/>
    <xf numFmtId="38" fontId="18" fillId="0" borderId="0" xfId="0" applyNumberFormat="1" applyFont="1"/>
    <xf numFmtId="38" fontId="2" fillId="0" borderId="0" xfId="0" applyNumberFormat="1" applyFont="1" applyAlignment="1">
      <alignment horizontal="center"/>
    </xf>
    <xf numFmtId="38" fontId="0" fillId="0" borderId="2" xfId="2" applyNumberFormat="1" applyFont="1" applyFill="1" applyBorder="1" applyAlignment="1">
      <alignment horizontal="center"/>
    </xf>
    <xf numFmtId="9" fontId="34" fillId="0" borderId="0" xfId="3" applyFont="1" applyAlignment="1">
      <alignment horizontal="center"/>
    </xf>
    <xf numFmtId="0" fontId="40" fillId="0" borderId="0" xfId="0" applyFont="1" applyAlignment="1">
      <alignment horizontal="center"/>
    </xf>
    <xf numFmtId="170" fontId="34" fillId="0" borderId="0" xfId="3" applyNumberFormat="1" applyFont="1" applyAlignment="1">
      <alignment horizontal="center"/>
    </xf>
    <xf numFmtId="170" fontId="34" fillId="0" borderId="0" xfId="3" applyNumberFormat="1" applyFont="1" applyAlignment="1">
      <alignment horizontal="right"/>
    </xf>
    <xf numFmtId="171" fontId="38" fillId="0" borderId="0" xfId="1" applyNumberFormat="1" applyFont="1"/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17" fontId="34" fillId="0" borderId="16" xfId="0" applyNumberFormat="1" applyFont="1" applyBorder="1" applyAlignment="1">
      <alignment horizontal="center"/>
    </xf>
    <xf numFmtId="17" fontId="34" fillId="0" borderId="17" xfId="0" applyNumberFormat="1" applyFont="1" applyBorder="1" applyAlignment="1">
      <alignment horizontal="center"/>
    </xf>
    <xf numFmtId="171" fontId="35" fillId="0" borderId="19" xfId="1" applyNumberFormat="1" applyFont="1" applyBorder="1"/>
    <xf numFmtId="171" fontId="35" fillId="0" borderId="0" xfId="1" applyNumberFormat="1" applyFont="1" applyBorder="1"/>
    <xf numFmtId="171" fontId="36" fillId="0" borderId="19" xfId="1" applyNumberFormat="1" applyFont="1" applyBorder="1"/>
    <xf numFmtId="171" fontId="36" fillId="0" borderId="0" xfId="1" applyNumberFormat="1" applyFont="1" applyBorder="1"/>
    <xf numFmtId="170" fontId="34" fillId="0" borderId="19" xfId="3" applyNumberFormat="1" applyFont="1" applyBorder="1" applyAlignment="1">
      <alignment horizontal="right"/>
    </xf>
    <xf numFmtId="170" fontId="34" fillId="0" borderId="0" xfId="3" applyNumberFormat="1" applyFont="1" applyBorder="1" applyAlignment="1">
      <alignment horizontal="right"/>
    </xf>
    <xf numFmtId="171" fontId="38" fillId="0" borderId="19" xfId="1" applyNumberFormat="1" applyFont="1" applyBorder="1"/>
    <xf numFmtId="171" fontId="38" fillId="0" borderId="0" xfId="1" applyNumberFormat="1" applyFont="1" applyBorder="1"/>
    <xf numFmtId="171" fontId="38" fillId="0" borderId="20" xfId="1" applyNumberFormat="1" applyFont="1" applyBorder="1"/>
    <xf numFmtId="171" fontId="35" fillId="0" borderId="26" xfId="1" applyNumberFormat="1" applyFont="1" applyBorder="1"/>
    <xf numFmtId="171" fontId="35" fillId="0" borderId="27" xfId="1" applyNumberFormat="1" applyFont="1" applyBorder="1"/>
    <xf numFmtId="170" fontId="34" fillId="0" borderId="0" xfId="3" applyNumberFormat="1" applyFont="1" applyFill="1" applyAlignment="1">
      <alignment horizontal="center"/>
    </xf>
    <xf numFmtId="171" fontId="42" fillId="0" borderId="0" xfId="1" applyNumberFormat="1" applyFont="1"/>
    <xf numFmtId="0" fontId="41" fillId="0" borderId="0" xfId="0" applyFont="1" applyFill="1"/>
    <xf numFmtId="0" fontId="37" fillId="0" borderId="0" xfId="0" applyFont="1" applyFill="1"/>
    <xf numFmtId="0" fontId="35" fillId="0" borderId="0" xfId="0" applyFont="1" applyFill="1"/>
    <xf numFmtId="0" fontId="15" fillId="0" borderId="0" xfId="0" applyFont="1" applyFill="1"/>
    <xf numFmtId="38" fontId="0" fillId="0" borderId="19" xfId="0" applyNumberFormat="1" applyBorder="1"/>
    <xf numFmtId="38" fontId="0" fillId="0" borderId="19" xfId="2" applyNumberFormat="1" applyFont="1" applyBorder="1"/>
    <xf numFmtId="38" fontId="0" fillId="0" borderId="20" xfId="2" applyNumberFormat="1" applyFont="1" applyBorder="1"/>
    <xf numFmtId="38" fontId="0" fillId="0" borderId="20" xfId="0" applyNumberFormat="1" applyBorder="1"/>
    <xf numFmtId="38" fontId="2" fillId="0" borderId="34" xfId="0" applyNumberFormat="1" applyFont="1" applyBorder="1"/>
    <xf numFmtId="38" fontId="2" fillId="0" borderId="35" xfId="0" applyNumberFormat="1" applyFont="1" applyBorder="1"/>
    <xf numFmtId="0" fontId="23" fillId="0" borderId="0" xfId="0" applyFont="1"/>
    <xf numFmtId="0" fontId="43" fillId="0" borderId="0" xfId="0" applyFont="1"/>
    <xf numFmtId="171" fontId="0" fillId="0" borderId="0" xfId="0" applyNumberFormat="1"/>
    <xf numFmtId="38" fontId="25" fillId="0" borderId="0" xfId="2" applyNumberFormat="1" applyFont="1" applyFill="1" applyAlignment="1">
      <alignment horizontal="right"/>
    </xf>
    <xf numFmtId="9" fontId="4" fillId="0" borderId="0" xfId="3" applyFont="1" applyAlignment="1">
      <alignment horizontal="center"/>
    </xf>
    <xf numFmtId="38" fontId="35" fillId="0" borderId="0" xfId="1" applyNumberFormat="1" applyFont="1"/>
    <xf numFmtId="38" fontId="42" fillId="0" borderId="0" xfId="1" applyNumberFormat="1" applyFont="1"/>
    <xf numFmtId="38" fontId="35" fillId="0" borderId="19" xfId="1" applyNumberFormat="1" applyFont="1" applyBorder="1"/>
    <xf numFmtId="38" fontId="35" fillId="0" borderId="0" xfId="1" applyNumberFormat="1" applyFont="1" applyBorder="1"/>
    <xf numFmtId="38" fontId="42" fillId="0" borderId="20" xfId="1" applyNumberFormat="1" applyFont="1" applyBorder="1"/>
    <xf numFmtId="38" fontId="42" fillId="0" borderId="19" xfId="1" applyNumberFormat="1" applyFont="1" applyBorder="1"/>
    <xf numFmtId="38" fontId="42" fillId="0" borderId="0" xfId="1" applyNumberFormat="1" applyFont="1" applyBorder="1"/>
    <xf numFmtId="38" fontId="0" fillId="0" borderId="0" xfId="1" applyNumberFormat="1" applyFont="1"/>
    <xf numFmtId="38" fontId="0" fillId="0" borderId="19" xfId="1" applyNumberFormat="1" applyFont="1" applyBorder="1"/>
    <xf numFmtId="38" fontId="0" fillId="0" borderId="0" xfId="1" applyNumberFormat="1" applyFont="1" applyBorder="1"/>
    <xf numFmtId="38" fontId="36" fillId="0" borderId="0" xfId="1" applyNumberFormat="1" applyFont="1"/>
    <xf numFmtId="38" fontId="36" fillId="0" borderId="19" xfId="1" applyNumberFormat="1" applyFont="1" applyBorder="1"/>
    <xf numFmtId="38" fontId="36" fillId="0" borderId="0" xfId="1" applyNumberFormat="1" applyFont="1" applyBorder="1"/>
    <xf numFmtId="38" fontId="38" fillId="0" borderId="0" xfId="1" applyNumberFormat="1" applyFont="1"/>
    <xf numFmtId="38" fontId="38" fillId="0" borderId="19" xfId="1" applyNumberFormat="1" applyFont="1" applyBorder="1"/>
    <xf numFmtId="38" fontId="38" fillId="0" borderId="0" xfId="1" applyNumberFormat="1" applyFont="1" applyBorder="1"/>
    <xf numFmtId="38" fontId="38" fillId="0" borderId="20" xfId="1" applyNumberFormat="1" applyFont="1" applyBorder="1"/>
    <xf numFmtId="38" fontId="35" fillId="0" borderId="26" xfId="1" applyNumberFormat="1" applyFont="1" applyBorder="1"/>
    <xf numFmtId="38" fontId="35" fillId="0" borderId="27" xfId="1" applyNumberFormat="1" applyFont="1" applyBorder="1"/>
    <xf numFmtId="17" fontId="34" fillId="0" borderId="18" xfId="0" applyNumberFormat="1" applyFont="1" applyBorder="1" applyAlignment="1">
      <alignment horizontal="center"/>
    </xf>
    <xf numFmtId="38" fontId="35" fillId="0" borderId="20" xfId="1" applyNumberFormat="1" applyFont="1" applyBorder="1"/>
    <xf numFmtId="38" fontId="36" fillId="0" borderId="20" xfId="1" applyNumberFormat="1" applyFont="1" applyBorder="1"/>
    <xf numFmtId="170" fontId="34" fillId="0" borderId="20" xfId="3" applyNumberFormat="1" applyFont="1" applyBorder="1" applyAlignment="1">
      <alignment horizontal="right"/>
    </xf>
    <xf numFmtId="171" fontId="35" fillId="0" borderId="20" xfId="1" applyNumberFormat="1" applyFont="1" applyBorder="1"/>
    <xf numFmtId="38" fontId="0" fillId="0" borderId="20" xfId="1" applyNumberFormat="1" applyFont="1" applyBorder="1"/>
    <xf numFmtId="38" fontId="35" fillId="0" borderId="28" xfId="1" applyNumberFormat="1" applyFont="1" applyBorder="1"/>
    <xf numFmtId="171" fontId="36" fillId="0" borderId="20" xfId="1" applyNumberFormat="1" applyFont="1" applyBorder="1"/>
    <xf numFmtId="171" fontId="35" fillId="0" borderId="28" xfId="1" applyNumberFormat="1" applyFont="1" applyBorder="1"/>
    <xf numFmtId="0" fontId="19" fillId="0" borderId="0" xfId="0" applyFont="1" applyFill="1"/>
    <xf numFmtId="0" fontId="2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right"/>
    </xf>
    <xf numFmtId="0" fontId="5" fillId="0" borderId="19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18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4" fillId="0" borderId="29" xfId="0" applyFont="1" applyFill="1" applyBorder="1" applyAlignment="1">
      <alignment horizontal="right"/>
    </xf>
    <xf numFmtId="0" fontId="4" fillId="0" borderId="30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5" fillId="0" borderId="11" xfId="0" applyFont="1" applyBorder="1" applyAlignment="1" applyProtection="1">
      <alignment horizontal="left" indent="1"/>
      <protection locked="0"/>
    </xf>
    <xf numFmtId="172" fontId="45" fillId="0" borderId="11" xfId="1" applyNumberFormat="1" applyFont="1" applyBorder="1" applyProtection="1"/>
    <xf numFmtId="172" fontId="45" fillId="0" borderId="0" xfId="1" applyNumberFormat="1" applyFont="1" applyBorder="1" applyProtection="1"/>
    <xf numFmtId="172" fontId="46" fillId="0" borderId="12" xfId="1" applyNumberFormat="1" applyFont="1" applyBorder="1" applyProtection="1"/>
    <xf numFmtId="168" fontId="45" fillId="0" borderId="0" xfId="2" applyNumberFormat="1" applyFont="1" applyBorder="1" applyProtection="1"/>
    <xf numFmtId="0" fontId="45" fillId="0" borderId="0" xfId="0" applyFont="1" applyProtection="1">
      <protection locked="0"/>
    </xf>
    <xf numFmtId="169" fontId="17" fillId="0" borderId="22" xfId="2" applyNumberFormat="1" applyFont="1" applyFill="1" applyBorder="1" applyAlignment="1">
      <alignment horizontal="center"/>
    </xf>
    <xf numFmtId="38" fontId="1" fillId="0" borderId="0" xfId="2" applyNumberFormat="1" applyFont="1" applyFill="1"/>
    <xf numFmtId="0" fontId="29" fillId="0" borderId="0" xfId="0" applyFont="1"/>
    <xf numFmtId="0" fontId="2" fillId="0" borderId="17" xfId="2" applyNumberFormat="1" applyFont="1" applyFill="1" applyBorder="1" applyAlignment="1">
      <alignment horizontal="center"/>
    </xf>
    <xf numFmtId="0" fontId="4" fillId="0" borderId="36" xfId="0" applyFont="1" applyFill="1" applyBorder="1" applyAlignment="1">
      <alignment horizontal="right"/>
    </xf>
    <xf numFmtId="0" fontId="4" fillId="0" borderId="37" xfId="0" applyFont="1" applyFill="1" applyBorder="1" applyAlignment="1">
      <alignment horizontal="right"/>
    </xf>
    <xf numFmtId="0" fontId="4" fillId="0" borderId="38" xfId="0" applyFont="1" applyFill="1" applyBorder="1" applyAlignment="1">
      <alignment horizontal="right"/>
    </xf>
    <xf numFmtId="168" fontId="4" fillId="0" borderId="5" xfId="2" applyNumberFormat="1" applyFont="1" applyFill="1" applyBorder="1" applyAlignment="1">
      <alignment horizontal="center"/>
    </xf>
    <xf numFmtId="168" fontId="4" fillId="2" borderId="0" xfId="2" applyNumberFormat="1" applyFont="1" applyFill="1" applyBorder="1" applyAlignment="1">
      <alignment horizontal="center"/>
    </xf>
    <xf numFmtId="168" fontId="0" fillId="2" borderId="0" xfId="2" applyNumberFormat="1" applyFont="1" applyFill="1" applyBorder="1" applyAlignment="1">
      <alignment horizontal="center"/>
    </xf>
    <xf numFmtId="0" fontId="21" fillId="2" borderId="0" xfId="2" applyNumberFormat="1" applyFont="1" applyFill="1" applyAlignment="1">
      <alignment horizontal="center"/>
    </xf>
    <xf numFmtId="38" fontId="0" fillId="2" borderId="0" xfId="2" applyNumberFormat="1" applyFont="1" applyFill="1"/>
    <xf numFmtId="0" fontId="0" fillId="2" borderId="0" xfId="0" applyFill="1"/>
    <xf numFmtId="170" fontId="2" fillId="0" borderId="0" xfId="0" applyNumberFormat="1" applyFont="1" applyFill="1" applyAlignment="1">
      <alignment horizontal="left"/>
    </xf>
    <xf numFmtId="171" fontId="35" fillId="2" borderId="0" xfId="1" applyNumberFormat="1" applyFont="1" applyFill="1"/>
    <xf numFmtId="0" fontId="2" fillId="0" borderId="6" xfId="0" applyFont="1" applyFill="1" applyBorder="1" applyAlignment="1">
      <alignment horizontal="center" wrapText="1"/>
    </xf>
    <xf numFmtId="166" fontId="0" fillId="2" borderId="0" xfId="2" applyFont="1" applyFill="1"/>
    <xf numFmtId="166" fontId="0" fillId="0" borderId="0" xfId="0" applyNumberForma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0" borderId="13" xfId="2" applyNumberFormat="1" applyFont="1" applyFill="1" applyBorder="1" applyAlignment="1">
      <alignment horizontal="center"/>
    </xf>
    <xf numFmtId="0" fontId="6" fillId="0" borderId="14" xfId="2" applyNumberFormat="1" applyFont="1" applyFill="1" applyBorder="1" applyAlignment="1">
      <alignment horizontal="center"/>
    </xf>
    <xf numFmtId="0" fontId="6" fillId="0" borderId="15" xfId="2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externalLinks/externalLink1.xml" Type="http://schemas.openxmlformats.org/officeDocument/2006/relationships/externalLink"/>
<Relationship Id="rId11" Target="theme/theme1.xml" Type="http://schemas.openxmlformats.org/officeDocument/2006/relationships/theme"/>
<Relationship Id="rId12" Target="styles.xml" Type="http://schemas.openxmlformats.org/officeDocument/2006/relationships/styles"/>
<Relationship Id="rId13" Target="sharedStrings.xml" Type="http://schemas.openxmlformats.org/officeDocument/2006/relationships/sharedStrings"/>
<Relationship Id="rId14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externalLinks/_rels/externalLink1.xml.rels><?xml version="1.0" encoding="UTF-8" standalone="no"?>
<Relationships xmlns="http://schemas.openxmlformats.org/package/2006/relationships">
<Relationship Id="rId1" Target="/Documents%20and%20Settings/sbarrett/My%20Documents/Financial%20Models/GW's%20Financial%20Model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S"/>
      <sheetName val="Historical"/>
      <sheetName val="HR"/>
      <sheetName val="Sheet1"/>
    </sheetNames>
    <sheetDataSet>
      <sheetData sheetId="0">
        <row r="16">
          <cell r="E16">
            <v>0.51600000000000001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../drawings/vmlDrawing2.vml" Type="http://schemas.openxmlformats.org/officeDocument/2006/relationships/vmlDrawing"/>
<Relationship Id="rId2" Target="../comments2.xml" Type="http://schemas.openxmlformats.org/officeDocument/2006/relationships/comments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7.xml.rels><?xml version="1.0" encoding="UTF-8" standalone="no"?>
<Relationships xmlns="http://schemas.openxmlformats.org/package/2006/relationships">
<Relationship Id="rId1" Target="../drawings/vmlDrawing4.vml" Type="http://schemas.openxmlformats.org/officeDocument/2006/relationships/vmlDrawing"/>
<Relationship Id="rId2" Target="../comments4.xml" Type="http://schemas.openxmlformats.org/officeDocument/2006/relationships/comments"/>
</Relationships>

</file>

<file path=xl/worksheets/_rels/sheet9.xml.rels><?xml version="1.0" encoding="UTF-8" standalone="no"?>
<Relationships xmlns="http://schemas.openxmlformats.org/package/2006/relationships">
<Relationship Id="rId1" Target="../drawings/vmlDrawing5.vml" Type="http://schemas.openxmlformats.org/officeDocument/2006/relationships/vmlDrawing"/>
<Relationship Id="rId2" Target="../comments5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/>
  <dimension ref="A1:R24"/>
  <sheetViews>
    <sheetView tabSelected="1" topLeftCell="A18" zoomScaleNormal="100" zoomScalePageLayoutView="80" workbookViewId="0">
      <selection activeCell="A35" sqref="A35"/>
    </sheetView>
  </sheetViews>
  <sheetFormatPr defaultColWidth="12.42578125" defaultRowHeight="15" x14ac:dyDescent="0.25"/>
  <cols>
    <col min="1" max="1" width="28.42578125" customWidth="1"/>
    <col min="2" max="18" width="11.140625" customWidth="1"/>
    <col min="19" max="19" width="4.7109375" customWidth="1"/>
  </cols>
  <sheetData>
    <row r="1" spans="1:18" ht="23.25" x14ac:dyDescent="0.35">
      <c r="E1" s="292" t="s">
        <v>133</v>
      </c>
      <c r="F1" s="112"/>
      <c r="G1" s="112"/>
      <c r="M1" s="38"/>
    </row>
    <row r="2" spans="1:18" x14ac:dyDescent="0.25">
      <c r="B2" s="308">
        <v>2013</v>
      </c>
      <c r="C2" s="309"/>
      <c r="D2" s="309"/>
      <c r="E2" s="309"/>
      <c r="F2" s="310"/>
      <c r="G2" s="22"/>
      <c r="H2" s="308">
        <v>2014</v>
      </c>
      <c r="I2" s="309"/>
      <c r="J2" s="309"/>
      <c r="K2" s="309"/>
      <c r="L2" s="310"/>
      <c r="M2" s="22"/>
      <c r="N2" s="308">
        <v>2015</v>
      </c>
      <c r="O2" s="309"/>
      <c r="P2" s="309"/>
      <c r="Q2" s="309"/>
      <c r="R2" s="310"/>
    </row>
    <row r="3" spans="1:18" ht="30" x14ac:dyDescent="0.25">
      <c r="B3" s="91" t="s">
        <v>157</v>
      </c>
      <c r="C3" s="92" t="s">
        <v>158</v>
      </c>
      <c r="D3" s="92" t="s">
        <v>159</v>
      </c>
      <c r="E3" s="93" t="s">
        <v>160</v>
      </c>
      <c r="F3" s="93" t="s">
        <v>88</v>
      </c>
      <c r="G3" s="114"/>
      <c r="H3" s="91" t="s">
        <v>157</v>
      </c>
      <c r="I3" s="92" t="s">
        <v>158</v>
      </c>
      <c r="J3" s="92" t="s">
        <v>159</v>
      </c>
      <c r="K3" s="93" t="s">
        <v>160</v>
      </c>
      <c r="L3" s="23" t="s">
        <v>88</v>
      </c>
      <c r="M3" s="114"/>
      <c r="N3" s="91" t="s">
        <v>157</v>
      </c>
      <c r="O3" s="92" t="s">
        <v>158</v>
      </c>
      <c r="P3" s="92" t="s">
        <v>159</v>
      </c>
      <c r="Q3" s="93" t="s">
        <v>160</v>
      </c>
      <c r="R3" s="305" t="s">
        <v>88</v>
      </c>
    </row>
    <row r="4" spans="1:18" x14ac:dyDescent="0.25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3"/>
    </row>
    <row r="5" spans="1:18" s="158" customFormat="1" ht="18.75" x14ac:dyDescent="0.3">
      <c r="A5" s="157" t="s">
        <v>48</v>
      </c>
      <c r="B5" s="169"/>
      <c r="C5" s="170"/>
      <c r="D5" s="170"/>
      <c r="E5" s="170"/>
      <c r="F5" s="171"/>
      <c r="G5" s="172"/>
      <c r="H5" s="173"/>
      <c r="I5" s="174"/>
      <c r="J5" s="174"/>
      <c r="K5" s="174"/>
      <c r="L5" s="171"/>
      <c r="M5" s="172"/>
      <c r="N5" s="173"/>
      <c r="O5" s="174"/>
      <c r="P5" s="174"/>
      <c r="Q5" s="174"/>
      <c r="R5" s="171"/>
    </row>
    <row r="6" spans="1:18" s="158" customFormat="1" x14ac:dyDescent="0.25">
      <c r="A6" s="159"/>
      <c r="B6" s="175"/>
      <c r="C6" s="172"/>
      <c r="D6" s="172"/>
      <c r="E6" s="172"/>
      <c r="F6" s="176"/>
      <c r="G6" s="172"/>
      <c r="H6" s="175"/>
      <c r="I6" s="172"/>
      <c r="J6" s="172"/>
      <c r="K6" s="172"/>
      <c r="L6" s="176"/>
      <c r="M6" s="172"/>
      <c r="N6" s="175"/>
      <c r="O6" s="172"/>
      <c r="P6" s="172"/>
      <c r="Q6" s="172"/>
      <c r="R6" s="176"/>
    </row>
    <row r="7" spans="1:18" s="289" customFormat="1" x14ac:dyDescent="0.25">
      <c r="A7" s="284" t="s">
        <v>83</v>
      </c>
      <c r="B7" s="285">
        <f>'Sales &amp; Margin ''13'!C5</f>
        <v>1</v>
      </c>
      <c r="C7" s="286">
        <f>'Sales &amp; Margin ''13'!D5</f>
        <v>2</v>
      </c>
      <c r="D7" s="286">
        <f>'Sales &amp; Margin ''13'!E5</f>
        <v>3</v>
      </c>
      <c r="E7" s="286">
        <f>'Sales &amp; Margin ''13'!F5</f>
        <v>4</v>
      </c>
      <c r="F7" s="287">
        <f>SUM(B7:E7)</f>
        <v>10</v>
      </c>
      <c r="G7" s="288"/>
      <c r="H7" s="285">
        <f>'Sales &amp; Margin ''14'!C5</f>
        <v>1</v>
      </c>
      <c r="I7" s="286">
        <f>'Sales &amp; Margin ''14'!D5</f>
        <v>1</v>
      </c>
      <c r="J7" s="286">
        <f>'Sales &amp; Margin ''14'!E5</f>
        <v>1</v>
      </c>
      <c r="K7" s="286">
        <f>'Sales &amp; Margin ''14'!F5</f>
        <v>1</v>
      </c>
      <c r="L7" s="287">
        <f>'Sales &amp; Margin ''14'!G5</f>
        <v>4</v>
      </c>
      <c r="M7" s="288"/>
      <c r="N7" s="285">
        <f>'Sales &amp; Margin ''15'!C5</f>
        <v>1</v>
      </c>
      <c r="O7" s="286">
        <f>'Sales &amp; Margin ''15'!D5</f>
        <v>1</v>
      </c>
      <c r="P7" s="286">
        <f>'Sales &amp; Margin ''15'!E5</f>
        <v>1</v>
      </c>
      <c r="Q7" s="286">
        <f>'Sales &amp; Margin ''15'!F5</f>
        <v>1</v>
      </c>
      <c r="R7" s="287">
        <f>'Sales &amp; Margin ''15'!G5</f>
        <v>4</v>
      </c>
    </row>
    <row r="8" spans="1:18" s="161" customFormat="1" x14ac:dyDescent="0.25">
      <c r="A8" s="160" t="s">
        <v>49</v>
      </c>
      <c r="B8" s="177">
        <f>'Sales &amp; Margin ''13'!C21</f>
        <v>4</v>
      </c>
      <c r="C8" s="178">
        <f>'Sales &amp; Margin ''13'!D21</f>
        <v>8</v>
      </c>
      <c r="D8" s="178">
        <f>'Sales &amp; Margin ''13'!E21</f>
        <v>12</v>
      </c>
      <c r="E8" s="178">
        <f>'Sales &amp; Margin ''13'!F21</f>
        <v>16</v>
      </c>
      <c r="F8" s="179">
        <f>SUM(B8:E8)</f>
        <v>40</v>
      </c>
      <c r="G8" s="178"/>
      <c r="H8" s="177">
        <f>'Sales &amp; Margin ''14'!C21</f>
        <v>3</v>
      </c>
      <c r="I8" s="178">
        <f>'Sales &amp; Margin ''14'!D21</f>
        <v>3</v>
      </c>
      <c r="J8" s="178">
        <f>'Sales &amp; Margin ''14'!E21</f>
        <v>3</v>
      </c>
      <c r="K8" s="178">
        <f>'Sales &amp; Margin ''14'!F21</f>
        <v>3</v>
      </c>
      <c r="L8" s="179">
        <f>'Sales &amp; Margin ''14'!G21</f>
        <v>12</v>
      </c>
      <c r="M8" s="178"/>
      <c r="N8" s="177">
        <f>'Sales &amp; Margin ''15'!C21</f>
        <v>4</v>
      </c>
      <c r="O8" s="178">
        <f>'Sales &amp; Margin ''15'!D21</f>
        <v>4</v>
      </c>
      <c r="P8" s="178">
        <f>'Sales &amp; Margin ''15'!E21</f>
        <v>4</v>
      </c>
      <c r="Q8" s="178">
        <f>'Sales &amp; Margin ''15'!F21</f>
        <v>4</v>
      </c>
      <c r="R8" s="179">
        <f>'Sales &amp; Margin ''15'!G21</f>
        <v>16</v>
      </c>
    </row>
    <row r="9" spans="1:18" s="161" customFormat="1" x14ac:dyDescent="0.25">
      <c r="A9" s="160" t="s">
        <v>50</v>
      </c>
      <c r="B9" s="177">
        <f>'Sales &amp; Margin ''13'!C29</f>
        <v>3.1</v>
      </c>
      <c r="C9" s="178">
        <f>'Sales &amp; Margin ''13'!D29</f>
        <v>6.2</v>
      </c>
      <c r="D9" s="178">
        <f>'Sales &amp; Margin ''13'!E29</f>
        <v>9.3000000000000007</v>
      </c>
      <c r="E9" s="178">
        <f>'Sales &amp; Margin ''13'!F29</f>
        <v>11.4</v>
      </c>
      <c r="F9" s="179">
        <f>SUM(B9:E9)</f>
        <v>30</v>
      </c>
      <c r="G9" s="178"/>
      <c r="H9" s="177">
        <f>'Sales &amp; Margin ''14'!C29</f>
        <v>1.1000000000000001</v>
      </c>
      <c r="I9" s="178">
        <f>'Sales &amp; Margin ''14'!D29</f>
        <v>1.1000000000000001</v>
      </c>
      <c r="J9" s="178">
        <f>'Sales &amp; Margin ''14'!E29</f>
        <v>1.1000000000000001</v>
      </c>
      <c r="K9" s="178">
        <f>'Sales &amp; Margin ''14'!F29</f>
        <v>1.1000000000000001</v>
      </c>
      <c r="L9" s="179">
        <f>'Sales &amp; Margin ''14'!G29</f>
        <v>4</v>
      </c>
      <c r="M9" s="178"/>
      <c r="N9" s="177">
        <f>'Sales &amp; Margin ''15'!C29</f>
        <v>2.1</v>
      </c>
      <c r="O9" s="178">
        <f>'Sales &amp; Margin ''15'!D29</f>
        <v>2.1</v>
      </c>
      <c r="P9" s="178">
        <f>'Sales &amp; Margin ''15'!E29</f>
        <v>2.1</v>
      </c>
      <c r="Q9" s="178">
        <f>'Sales &amp; Margin ''15'!F29</f>
        <v>2.1</v>
      </c>
      <c r="R9" s="179">
        <f>'Sales &amp; Margin ''15'!G29</f>
        <v>8.4</v>
      </c>
    </row>
    <row r="10" spans="1:18" s="158" customFormat="1" x14ac:dyDescent="0.25">
      <c r="A10" s="162"/>
      <c r="B10" s="175"/>
      <c r="C10" s="172"/>
      <c r="D10" s="172"/>
      <c r="E10" s="172"/>
      <c r="F10" s="176"/>
      <c r="G10" s="172"/>
      <c r="H10" s="175"/>
      <c r="I10" s="172"/>
      <c r="J10" s="172"/>
      <c r="K10" s="172"/>
      <c r="L10" s="176"/>
      <c r="M10" s="172"/>
      <c r="N10" s="175"/>
      <c r="O10" s="172"/>
      <c r="P10" s="172"/>
      <c r="Q10" s="172"/>
      <c r="R10" s="176"/>
    </row>
    <row r="11" spans="1:18" s="161" customFormat="1" ht="18.75" x14ac:dyDescent="0.3">
      <c r="A11" s="163" t="s">
        <v>154</v>
      </c>
      <c r="B11" s="177">
        <f>'Income Statement'!D50</f>
        <v>34500.400000000001</v>
      </c>
      <c r="C11" s="178">
        <f>'Income Statement'!E50</f>
        <v>34500.800000000003</v>
      </c>
      <c r="D11" s="178">
        <f>'Income Statement'!F50</f>
        <v>39501.199999999997</v>
      </c>
      <c r="E11" s="178">
        <f>'Income Statement'!G50</f>
        <v>58600.3</v>
      </c>
      <c r="F11" s="179">
        <f>SUM(B11:E11)</f>
        <v>167102.70000000001</v>
      </c>
      <c r="G11" s="178"/>
      <c r="H11" s="177">
        <f>'Income Statement'!H50</f>
        <v>26600.3</v>
      </c>
      <c r="I11" s="178">
        <f>'Income Statement'!I50</f>
        <v>29350.3</v>
      </c>
      <c r="J11" s="178">
        <f>'Income Statement'!J50</f>
        <v>34350.300000000003</v>
      </c>
      <c r="K11" s="178">
        <f>'Income Statement'!K50</f>
        <v>45100.3</v>
      </c>
      <c r="L11" s="179">
        <f>SUM(H11:K11)</f>
        <v>135401.20000000001</v>
      </c>
      <c r="M11" s="178"/>
      <c r="N11" s="177">
        <f>'Income Statement'!L50</f>
        <v>70850.2</v>
      </c>
      <c r="O11" s="178">
        <f>'Income Statement'!M50</f>
        <v>63350.2</v>
      </c>
      <c r="P11" s="178">
        <f>'Income Statement'!N50</f>
        <v>65850.2</v>
      </c>
      <c r="Q11" s="178">
        <f>'Income Statement'!O50</f>
        <v>77850.2</v>
      </c>
      <c r="R11" s="179">
        <f>SUM(N11:Q11)</f>
        <v>277900.79999999999</v>
      </c>
    </row>
    <row r="12" spans="1:18" s="161" customFormat="1" x14ac:dyDescent="0.25">
      <c r="B12" s="177"/>
      <c r="C12" s="178"/>
      <c r="D12" s="178"/>
      <c r="E12" s="178"/>
      <c r="F12" s="179"/>
      <c r="G12" s="178"/>
      <c r="H12" s="177"/>
      <c r="I12" s="178"/>
      <c r="J12" s="178"/>
      <c r="K12" s="178"/>
      <c r="L12" s="179"/>
      <c r="M12" s="178"/>
      <c r="N12" s="177"/>
      <c r="O12" s="178"/>
      <c r="P12" s="178"/>
      <c r="Q12" s="178"/>
      <c r="R12" s="179"/>
    </row>
    <row r="13" spans="1:18" s="161" customFormat="1" ht="18.75" x14ac:dyDescent="0.3">
      <c r="A13" s="163" t="s">
        <v>129</v>
      </c>
      <c r="B13" s="177">
        <f>'Income Statement'!D52</f>
        <v>-34496.400000000001</v>
      </c>
      <c r="C13" s="178">
        <f>'Income Statement'!E52</f>
        <v>-34492.800000000003</v>
      </c>
      <c r="D13" s="178">
        <f>'Income Statement'!F52</f>
        <v>-39489.199999999997</v>
      </c>
      <c r="E13" s="178">
        <f>'Income Statement'!G52</f>
        <v>-58584.3</v>
      </c>
      <c r="F13" s="179">
        <f>SUM(B13:E13)</f>
        <v>-167062.70000000001</v>
      </c>
      <c r="G13" s="178"/>
      <c r="H13" s="177">
        <f>'Income Statement'!H52</f>
        <v>-26599.200000000001</v>
      </c>
      <c r="I13" s="178">
        <f>'Income Statement'!I52</f>
        <v>-29349.200000000001</v>
      </c>
      <c r="J13" s="178">
        <f>'Income Statement'!J52</f>
        <v>-34349.200000000004</v>
      </c>
      <c r="K13" s="178">
        <f>'Income Statement'!K52</f>
        <v>-45099.200000000004</v>
      </c>
      <c r="L13" s="179">
        <f>SUM(H13:K13)</f>
        <v>-135396.80000000002</v>
      </c>
      <c r="M13" s="178"/>
      <c r="N13" s="177">
        <f>'Income Statement'!L52</f>
        <v>-70848.099999999991</v>
      </c>
      <c r="O13" s="178">
        <f>'Income Statement'!M52</f>
        <v>-63348.1</v>
      </c>
      <c r="P13" s="178">
        <f>'Income Statement'!N52</f>
        <v>-65848.099999999991</v>
      </c>
      <c r="Q13" s="178">
        <f>'Income Statement'!O52</f>
        <v>-77848.099999999991</v>
      </c>
      <c r="R13" s="179">
        <f>SUM(N13:Q13)</f>
        <v>-277892.39999999997</v>
      </c>
    </row>
    <row r="14" spans="1:18" s="161" customFormat="1" ht="18.75" x14ac:dyDescent="0.3">
      <c r="A14" s="163"/>
      <c r="B14" s="177"/>
      <c r="C14" s="178"/>
      <c r="D14" s="178"/>
      <c r="E14" s="178"/>
      <c r="F14" s="179"/>
      <c r="G14" s="178"/>
      <c r="H14" s="177"/>
      <c r="I14" s="178"/>
      <c r="J14" s="178"/>
      <c r="K14" s="178"/>
      <c r="L14" s="179"/>
      <c r="M14" s="178"/>
      <c r="N14" s="177"/>
      <c r="O14" s="178"/>
      <c r="P14" s="178"/>
      <c r="Q14" s="178"/>
      <c r="R14" s="179"/>
    </row>
    <row r="15" spans="1:18" s="161" customFormat="1" ht="18.75" x14ac:dyDescent="0.3">
      <c r="A15" s="163" t="s">
        <v>51</v>
      </c>
      <c r="B15" s="177">
        <f>'Income Statement'!D66</f>
        <v>0</v>
      </c>
      <c r="C15" s="178">
        <f>'Income Statement'!E66</f>
        <v>0</v>
      </c>
      <c r="D15" s="178">
        <f>'Income Statement'!F66</f>
        <v>0</v>
      </c>
      <c r="E15" s="178">
        <f>'Income Statement'!G66</f>
        <v>-150000</v>
      </c>
      <c r="F15" s="179"/>
      <c r="G15" s="178"/>
      <c r="H15" s="177">
        <f>'Income Statement'!H66</f>
        <v>0</v>
      </c>
      <c r="I15" s="178">
        <f>'Income Statement'!I66</f>
        <v>0</v>
      </c>
      <c r="J15" s="178">
        <f>'Income Statement'!J66</f>
        <v>0</v>
      </c>
      <c r="K15" s="178">
        <f>'Income Statement'!K66</f>
        <v>0</v>
      </c>
      <c r="L15" s="179"/>
      <c r="M15" s="178"/>
      <c r="N15" s="177">
        <f>'Income Statement'!L66</f>
        <v>0</v>
      </c>
      <c r="O15" s="178">
        <f>'Income Statement'!M66</f>
        <v>0</v>
      </c>
      <c r="P15" s="178">
        <f>'Income Statement'!N66</f>
        <v>0</v>
      </c>
      <c r="Q15" s="178">
        <f>'Income Statement'!O66</f>
        <v>0</v>
      </c>
      <c r="R15" s="179"/>
    </row>
    <row r="16" spans="1:18" s="161" customFormat="1" ht="18.75" x14ac:dyDescent="0.3">
      <c r="A16" s="163"/>
      <c r="B16" s="177"/>
      <c r="C16" s="178"/>
      <c r="D16" s="178"/>
      <c r="E16" s="178"/>
      <c r="F16" s="179"/>
      <c r="G16" s="178"/>
      <c r="H16" s="177"/>
      <c r="I16" s="178"/>
      <c r="J16" s="178"/>
      <c r="K16" s="178"/>
      <c r="L16" s="179"/>
      <c r="M16" s="178"/>
      <c r="N16" s="177"/>
      <c r="O16" s="178"/>
      <c r="P16" s="178"/>
      <c r="Q16" s="178"/>
      <c r="R16" s="179"/>
    </row>
    <row r="17" spans="1:18" s="161" customFormat="1" ht="18.75" x14ac:dyDescent="0.3">
      <c r="A17" s="163" t="s">
        <v>43</v>
      </c>
      <c r="B17" s="177">
        <f>'Income Statement'!D68</f>
        <v>0</v>
      </c>
      <c r="C17" s="178">
        <f>'Income Statement'!E68</f>
        <v>0</v>
      </c>
      <c r="D17" s="178">
        <f>'Income Statement'!F68</f>
        <v>0</v>
      </c>
      <c r="E17" s="178">
        <f>'Income Statement'!G68</f>
        <v>750000</v>
      </c>
      <c r="F17" s="179"/>
      <c r="G17" s="178"/>
      <c r="H17" s="177">
        <f>'Income Statement'!H68</f>
        <v>0</v>
      </c>
      <c r="I17" s="178">
        <f>'Income Statement'!I68</f>
        <v>0</v>
      </c>
      <c r="J17" s="178">
        <f>'Income Statement'!J68</f>
        <v>0</v>
      </c>
      <c r="K17" s="178">
        <f>'Income Statement'!K68</f>
        <v>0</v>
      </c>
      <c r="L17" s="179"/>
      <c r="M17" s="178"/>
      <c r="N17" s="177">
        <f>'Income Statement'!L68</f>
        <v>0</v>
      </c>
      <c r="O17" s="178">
        <f>'Income Statement'!M68</f>
        <v>0</v>
      </c>
      <c r="P17" s="178">
        <f>'Income Statement'!N68</f>
        <v>0</v>
      </c>
      <c r="Q17" s="178">
        <f>'Income Statement'!O68</f>
        <v>0</v>
      </c>
      <c r="R17" s="179"/>
    </row>
    <row r="18" spans="1:18" s="161" customFormat="1" ht="18.75" x14ac:dyDescent="0.3">
      <c r="A18" s="164"/>
      <c r="B18" s="177"/>
      <c r="C18" s="178"/>
      <c r="D18" s="178"/>
      <c r="E18" s="178"/>
      <c r="F18" s="179"/>
      <c r="G18" s="178"/>
      <c r="H18" s="177"/>
      <c r="I18" s="178"/>
      <c r="J18" s="178"/>
      <c r="K18" s="178"/>
      <c r="L18" s="179"/>
      <c r="M18" s="178"/>
      <c r="N18" s="177"/>
      <c r="O18" s="178"/>
      <c r="P18" s="178"/>
      <c r="Q18" s="178"/>
      <c r="R18" s="179"/>
    </row>
    <row r="19" spans="1:18" s="161" customFormat="1" ht="18.75" x14ac:dyDescent="0.3">
      <c r="A19" s="165" t="s">
        <v>63</v>
      </c>
      <c r="B19" s="184"/>
      <c r="C19" s="185"/>
      <c r="D19" s="185"/>
      <c r="E19" s="185"/>
      <c r="F19" s="186"/>
      <c r="G19" s="178"/>
      <c r="H19" s="184"/>
      <c r="I19" s="185"/>
      <c r="J19" s="185"/>
      <c r="K19" s="185"/>
      <c r="L19" s="186"/>
      <c r="M19" s="178"/>
      <c r="N19" s="184"/>
      <c r="O19" s="185"/>
      <c r="P19" s="185"/>
      <c r="Q19" s="185"/>
      <c r="R19" s="186"/>
    </row>
    <row r="20" spans="1:18" s="161" customFormat="1" x14ac:dyDescent="0.25">
      <c r="A20" s="166" t="s">
        <v>84</v>
      </c>
      <c r="B20" s="177">
        <f>'Income Statement'!D70</f>
        <v>0</v>
      </c>
      <c r="C20" s="178">
        <f>'Income Statement'!E70</f>
        <v>0</v>
      </c>
      <c r="D20" s="178">
        <f>'Income Statement'!F70</f>
        <v>2000</v>
      </c>
      <c r="E20" s="178">
        <f>'Income Statement'!G70</f>
        <v>0</v>
      </c>
      <c r="F20" s="179"/>
      <c r="G20" s="178"/>
      <c r="H20" s="177">
        <f>'Income Statement'!H70</f>
        <v>474328.7</v>
      </c>
      <c r="I20" s="178">
        <f>'Income Statement'!I70</f>
        <v>516268.60000000003</v>
      </c>
      <c r="J20" s="178">
        <f>'Income Statement'!J70</f>
        <v>486919.4</v>
      </c>
      <c r="K20" s="178">
        <f>'Income Statement'!K70</f>
        <v>452570.2</v>
      </c>
      <c r="L20" s="179"/>
      <c r="M20" s="178"/>
      <c r="N20" s="177">
        <f>'Income Statement'!L70</f>
        <v>407471</v>
      </c>
      <c r="O20" s="178">
        <f>'Income Statement'!M70</f>
        <v>336622.9</v>
      </c>
      <c r="P20" s="178">
        <f>'Income Statement'!N70</f>
        <v>273274.80000000005</v>
      </c>
      <c r="Q20" s="178">
        <f>'Income Statement'!O70</f>
        <v>207426.70000000007</v>
      </c>
      <c r="R20" s="179"/>
    </row>
    <row r="21" spans="1:18" s="161" customFormat="1" x14ac:dyDescent="0.25">
      <c r="A21" s="167" t="s">
        <v>71</v>
      </c>
      <c r="B21" s="182">
        <f>'Income Statement'!D69</f>
        <v>-34496.400000000001</v>
      </c>
      <c r="C21" s="183">
        <f>'Income Statement'!E69</f>
        <v>-34492.800000000003</v>
      </c>
      <c r="D21" s="183">
        <f>'Income Statement'!F69</f>
        <v>-64059.199999999997</v>
      </c>
      <c r="E21" s="183">
        <f>'Income Statement'!G69</f>
        <v>474328.7</v>
      </c>
      <c r="F21" s="187"/>
      <c r="G21" s="183"/>
      <c r="H21" s="177">
        <f>'Income Statement'!H69</f>
        <v>41939.900000000009</v>
      </c>
      <c r="I21" s="178">
        <f>'Income Statement'!I69</f>
        <v>-29349.199999999997</v>
      </c>
      <c r="J21" s="178">
        <f>'Income Statement'!J69</f>
        <v>-34349.200000000004</v>
      </c>
      <c r="K21" s="178">
        <f>'Income Statement'!K69</f>
        <v>-45099.200000000004</v>
      </c>
      <c r="L21" s="187"/>
      <c r="M21" s="183"/>
      <c r="N21" s="177">
        <f>'Income Statement'!L69</f>
        <v>-70848.099999999991</v>
      </c>
      <c r="O21" s="178">
        <f>'Income Statement'!M69</f>
        <v>-63348.1</v>
      </c>
      <c r="P21" s="178">
        <f>'Income Statement'!N69</f>
        <v>-65848.099999999991</v>
      </c>
      <c r="Q21" s="178">
        <f>'Income Statement'!O69</f>
        <v>-77848.099999999991</v>
      </c>
      <c r="R21" s="187"/>
    </row>
    <row r="22" spans="1:18" s="161" customFormat="1" x14ac:dyDescent="0.25">
      <c r="A22" s="168" t="s">
        <v>85</v>
      </c>
      <c r="B22" s="188">
        <v>0</v>
      </c>
      <c r="C22" s="189">
        <f>'Income Statement'!E71</f>
        <v>1574</v>
      </c>
      <c r="D22" s="189">
        <f>'Income Statement'!F71</f>
        <v>-62059.199999999997</v>
      </c>
      <c r="E22" s="189">
        <f>'Income Statement'!G71</f>
        <v>474328.7</v>
      </c>
      <c r="F22" s="190"/>
      <c r="G22" s="183"/>
      <c r="H22" s="180">
        <f>'Income Statement'!H71</f>
        <v>516268.60000000003</v>
      </c>
      <c r="I22" s="181">
        <f>'Income Statement'!I71</f>
        <v>486919.4</v>
      </c>
      <c r="J22" s="181">
        <f>'Income Statement'!J71</f>
        <v>452570.2</v>
      </c>
      <c r="K22" s="181">
        <f>'Income Statement'!K71</f>
        <v>407471</v>
      </c>
      <c r="L22" s="190"/>
      <c r="M22" s="183"/>
      <c r="N22" s="180">
        <f>'Income Statement'!L71</f>
        <v>336622.9</v>
      </c>
      <c r="O22" s="181">
        <f>'Income Statement'!M71</f>
        <v>273274.80000000005</v>
      </c>
      <c r="P22" s="181">
        <f>'Income Statement'!N71</f>
        <v>207426.70000000007</v>
      </c>
      <c r="Q22" s="181">
        <f>'Income Statement'!O71</f>
        <v>129578.60000000008</v>
      </c>
      <c r="R22" s="190"/>
    </row>
    <row r="23" spans="1:18" x14ac:dyDescent="0.25">
      <c r="G23" s="38"/>
      <c r="M23" s="38"/>
    </row>
    <row r="24" spans="1:18" x14ac:dyDescent="0.25">
      <c r="M24" s="38"/>
    </row>
  </sheetData>
  <mergeCells count="3">
    <mergeCell ref="H2:L2"/>
    <mergeCell ref="N2:R2"/>
    <mergeCell ref="B2:F2"/>
  </mergeCells>
  <phoneticPr fontId="44" type="noConversion"/>
  <pageMargins left="0.7" right="0.7" top="0.75" bottom="0.75" header="0.3" footer="0.3"/>
  <pageSetup orientation="portrait" horizontalDpi="300" verticalDpi="300"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 codeName="Sheet3">
    <pageSetUpPr fitToPage="1"/>
  </sheetPr>
  <dimension ref="A1:O3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31" sqref="H31"/>
    </sheetView>
  </sheetViews>
  <sheetFormatPr defaultColWidth="8.85546875" defaultRowHeight="15" x14ac:dyDescent="0.25"/>
  <cols>
    <col min="1" max="1" width="43" style="24" customWidth="1"/>
    <col min="2" max="2" width="10.42578125" style="6" customWidth="1"/>
    <col min="3" max="7" width="15.7109375" customWidth="1"/>
    <col min="8" max="8" width="92.42578125" style="28" customWidth="1"/>
    <col min="9" max="9" width="12.42578125" style="24" customWidth="1"/>
    <col min="10" max="11" width="8.85546875" style="24"/>
    <col min="12" max="12" width="11.85546875" style="24" bestFit="1" customWidth="1"/>
    <col min="13" max="13" width="9.42578125" style="24" customWidth="1"/>
    <col min="14" max="14" width="8.85546875" style="24"/>
  </cols>
  <sheetData>
    <row r="1" spans="1:15" ht="24" thickBot="1" x14ac:dyDescent="0.4">
      <c r="A1" s="272" t="s">
        <v>40</v>
      </c>
      <c r="G1" s="24"/>
    </row>
    <row r="2" spans="1:15" ht="16.5" thickBot="1" x14ac:dyDescent="0.3">
      <c r="B2" s="4"/>
      <c r="C2" s="311">
        <v>2013</v>
      </c>
      <c r="D2" s="312"/>
      <c r="E2" s="312"/>
      <c r="F2" s="312"/>
      <c r="G2" s="313"/>
      <c r="H2" s="102"/>
      <c r="I2" s="83"/>
    </row>
    <row r="3" spans="1:15" ht="15" customHeight="1" x14ac:dyDescent="0.25">
      <c r="A3" s="273"/>
      <c r="B3" s="4"/>
      <c r="C3" s="1" t="s">
        <v>140</v>
      </c>
      <c r="D3" s="1" t="s">
        <v>141</v>
      </c>
      <c r="E3" s="1" t="s">
        <v>142</v>
      </c>
      <c r="F3" s="1" t="s">
        <v>143</v>
      </c>
      <c r="G3" s="1" t="s">
        <v>104</v>
      </c>
      <c r="H3" s="303" t="s">
        <v>149</v>
      </c>
      <c r="I3" s="83"/>
    </row>
    <row r="4" spans="1:15" ht="18.75" x14ac:dyDescent="0.3">
      <c r="A4" s="271"/>
    </row>
    <row r="5" spans="1:15" ht="15.75" thickBot="1" x14ac:dyDescent="0.3">
      <c r="A5" s="21" t="s">
        <v>49</v>
      </c>
      <c r="B5" s="33" t="s">
        <v>83</v>
      </c>
      <c r="C5" s="300">
        <v>1</v>
      </c>
      <c r="D5" s="69">
        <v>2</v>
      </c>
      <c r="E5" s="70">
        <v>3</v>
      </c>
      <c r="F5" s="69">
        <v>4</v>
      </c>
      <c r="G5" s="69">
        <f>SUM(C5:F5)</f>
        <v>10</v>
      </c>
      <c r="H5"/>
      <c r="I5" s="84"/>
    </row>
    <row r="6" spans="1:15" x14ac:dyDescent="0.25">
      <c r="A6" s="274" t="s">
        <v>55</v>
      </c>
      <c r="B6" s="54"/>
      <c r="C6" s="108"/>
      <c r="D6" s="98"/>
      <c r="E6" s="72"/>
      <c r="F6" s="56"/>
      <c r="G6" s="109"/>
      <c r="H6" s="29"/>
      <c r="I6" s="52"/>
      <c r="L6" s="48"/>
      <c r="M6" s="40"/>
      <c r="N6" s="40"/>
    </row>
    <row r="7" spans="1:15" ht="15" customHeight="1" x14ac:dyDescent="0.25">
      <c r="A7" s="275" t="s">
        <v>137</v>
      </c>
      <c r="B7" s="298">
        <v>1</v>
      </c>
      <c r="C7" s="124">
        <f>$B7</f>
        <v>1</v>
      </c>
      <c r="D7" s="124">
        <f>$B7</f>
        <v>1</v>
      </c>
      <c r="E7" s="124">
        <f>$B7</f>
        <v>1</v>
      </c>
      <c r="F7" s="124">
        <f>$B7</f>
        <v>1</v>
      </c>
      <c r="G7" s="99"/>
      <c r="H7" s="82"/>
      <c r="I7" s="85"/>
      <c r="J7" s="87"/>
      <c r="K7" s="87"/>
      <c r="L7" s="49"/>
      <c r="M7" s="40"/>
      <c r="N7" s="40"/>
    </row>
    <row r="8" spans="1:15" ht="15.75" customHeight="1" x14ac:dyDescent="0.25">
      <c r="A8" s="275" t="s">
        <v>138</v>
      </c>
      <c r="B8" s="122"/>
      <c r="C8" s="124"/>
      <c r="D8" s="124"/>
      <c r="E8" s="118"/>
      <c r="F8" s="118"/>
      <c r="G8" s="60"/>
      <c r="H8" s="29"/>
      <c r="I8" s="52"/>
      <c r="L8" s="49"/>
      <c r="M8" s="40"/>
      <c r="N8" s="40"/>
    </row>
    <row r="9" spans="1:15" x14ac:dyDescent="0.25">
      <c r="A9" s="275" t="s">
        <v>139</v>
      </c>
      <c r="B9" s="122"/>
      <c r="C9" s="124"/>
      <c r="D9" s="124"/>
      <c r="E9" s="151"/>
      <c r="F9" s="151"/>
      <c r="G9" s="60"/>
      <c r="I9" s="52"/>
      <c r="L9" s="49"/>
      <c r="M9" s="40"/>
      <c r="N9" s="40"/>
    </row>
    <row r="10" spans="1:15" x14ac:dyDescent="0.25">
      <c r="A10" s="281"/>
      <c r="B10" s="299">
        <v>1</v>
      </c>
      <c r="C10" s="152">
        <f>$B10</f>
        <v>1</v>
      </c>
      <c r="D10" s="152">
        <f>$B10</f>
        <v>1</v>
      </c>
      <c r="E10" s="152">
        <f>$B10</f>
        <v>1</v>
      </c>
      <c r="F10" s="152">
        <f>$B10</f>
        <v>1</v>
      </c>
      <c r="G10" s="99"/>
      <c r="H10" s="51"/>
      <c r="I10" s="52"/>
      <c r="M10" s="40"/>
      <c r="N10" s="40"/>
    </row>
    <row r="11" spans="1:15" x14ac:dyDescent="0.25">
      <c r="A11" s="282"/>
      <c r="B11" s="122"/>
      <c r="C11" s="152">
        <f t="shared" ref="C11:F12" si="0">$B11</f>
        <v>0</v>
      </c>
      <c r="D11" s="152">
        <f t="shared" si="0"/>
        <v>0</v>
      </c>
      <c r="E11" s="152">
        <f t="shared" si="0"/>
        <v>0</v>
      </c>
      <c r="F11" s="152">
        <f t="shared" si="0"/>
        <v>0</v>
      </c>
      <c r="G11" s="99"/>
      <c r="H11" s="29" t="s">
        <v>70</v>
      </c>
      <c r="I11" s="26"/>
      <c r="L11" s="49"/>
      <c r="M11" s="40"/>
      <c r="N11" s="40"/>
    </row>
    <row r="12" spans="1:15" x14ac:dyDescent="0.25">
      <c r="A12" s="283"/>
      <c r="B12" s="64">
        <v>1</v>
      </c>
      <c r="C12" s="153">
        <f t="shared" si="0"/>
        <v>1</v>
      </c>
      <c r="D12" s="153">
        <f t="shared" si="0"/>
        <v>1</v>
      </c>
      <c r="E12" s="153">
        <f t="shared" si="0"/>
        <v>1</v>
      </c>
      <c r="F12" s="153">
        <f t="shared" si="0"/>
        <v>1</v>
      </c>
      <c r="G12" s="290"/>
      <c r="H12" s="29" t="s">
        <v>70</v>
      </c>
      <c r="I12" s="26"/>
      <c r="L12" s="49"/>
      <c r="M12" s="40"/>
      <c r="N12" s="40"/>
    </row>
    <row r="13" spans="1:15" x14ac:dyDescent="0.25">
      <c r="A13" s="275" t="s">
        <v>57</v>
      </c>
      <c r="B13" s="122"/>
      <c r="C13" s="151">
        <f>SUM(C7:C12)</f>
        <v>3</v>
      </c>
      <c r="D13" s="151">
        <f>SUM(D7:D12)</f>
        <v>3</v>
      </c>
      <c r="E13" s="151">
        <f>SUM(E7:E12)</f>
        <v>3</v>
      </c>
      <c r="F13" s="151">
        <f>SUM(F7:F12)</f>
        <v>3</v>
      </c>
      <c r="G13" s="100"/>
      <c r="H13" s="50"/>
      <c r="I13" s="52"/>
      <c r="L13" s="49"/>
      <c r="M13" s="40"/>
      <c r="N13" s="40"/>
    </row>
    <row r="14" spans="1:15" x14ac:dyDescent="0.25">
      <c r="A14" s="275" t="s">
        <v>59</v>
      </c>
      <c r="B14" s="122"/>
      <c r="C14" s="151">
        <f>C13*C5</f>
        <v>3</v>
      </c>
      <c r="D14" s="151">
        <f>D13*D5</f>
        <v>6</v>
      </c>
      <c r="E14" s="151">
        <f>E13*E5</f>
        <v>9</v>
      </c>
      <c r="F14" s="151">
        <f>F13*F5</f>
        <v>12</v>
      </c>
      <c r="G14" s="100"/>
      <c r="H14" s="50"/>
      <c r="I14" s="52"/>
      <c r="L14" s="49"/>
      <c r="M14" s="40"/>
      <c r="N14" s="40"/>
    </row>
    <row r="15" spans="1:15" x14ac:dyDescent="0.25">
      <c r="A15" s="276" t="s">
        <v>56</v>
      </c>
      <c r="B15" s="61"/>
      <c r="C15" s="110"/>
      <c r="D15" s="20"/>
      <c r="E15" s="20"/>
      <c r="F15" s="20"/>
      <c r="G15" s="62"/>
      <c r="H15" s="29"/>
      <c r="I15" s="26"/>
      <c r="O15" s="24"/>
    </row>
    <row r="16" spans="1:15" x14ac:dyDescent="0.25">
      <c r="A16" s="277" t="s">
        <v>118</v>
      </c>
      <c r="B16" s="63">
        <v>1</v>
      </c>
      <c r="C16" s="123">
        <f t="shared" ref="C16:D18" si="1">$B16*C$14</f>
        <v>3</v>
      </c>
      <c r="D16" s="124">
        <f t="shared" si="1"/>
        <v>6</v>
      </c>
      <c r="E16" s="124">
        <f>$B16*E$14</f>
        <v>9</v>
      </c>
      <c r="F16" s="124">
        <f>$B16*F$14</f>
        <v>12</v>
      </c>
      <c r="G16" s="125">
        <f t="shared" ref="G16:G21" si="2">SUM(C16:F16)</f>
        <v>30</v>
      </c>
      <c r="H16" s="29"/>
      <c r="I16" s="26"/>
      <c r="O16" s="24"/>
    </row>
    <row r="17" spans="1:15" x14ac:dyDescent="0.25">
      <c r="A17" s="277"/>
      <c r="B17" s="63">
        <v>0</v>
      </c>
      <c r="C17" s="123">
        <f t="shared" si="1"/>
        <v>0</v>
      </c>
      <c r="D17" s="124">
        <f t="shared" si="1"/>
        <v>0</v>
      </c>
      <c r="E17" s="124">
        <f>$B17*E15</f>
        <v>0</v>
      </c>
      <c r="F17" s="124">
        <f>$B17*F15</f>
        <v>0</v>
      </c>
      <c r="G17" s="125">
        <f t="shared" si="2"/>
        <v>0</v>
      </c>
      <c r="H17" s="29"/>
      <c r="I17" s="26"/>
    </row>
    <row r="18" spans="1:15" x14ac:dyDescent="0.25">
      <c r="A18" s="277" t="s">
        <v>119</v>
      </c>
      <c r="B18" s="18">
        <v>0</v>
      </c>
      <c r="C18" s="126">
        <f t="shared" si="1"/>
        <v>0</v>
      </c>
      <c r="D18" s="127">
        <f t="shared" si="1"/>
        <v>0</v>
      </c>
      <c r="E18" s="127">
        <f>$B18*E16</f>
        <v>0</v>
      </c>
      <c r="F18" s="127">
        <f>$B18*F16</f>
        <v>0</v>
      </c>
      <c r="G18" s="128">
        <f t="shared" si="2"/>
        <v>0</v>
      </c>
      <c r="H18" s="29"/>
      <c r="I18" s="26"/>
    </row>
    <row r="19" spans="1:15" x14ac:dyDescent="0.25">
      <c r="A19" s="277" t="s">
        <v>121</v>
      </c>
      <c r="B19" s="63">
        <f>SUM(B16:B18)</f>
        <v>1</v>
      </c>
      <c r="C19" s="129">
        <f>SUM(C16:C18)</f>
        <v>3</v>
      </c>
      <c r="D19" s="130">
        <f>SUM(D16:D18)</f>
        <v>6</v>
      </c>
      <c r="E19" s="130">
        <f>SUM(E16:E18)</f>
        <v>9</v>
      </c>
      <c r="F19" s="130">
        <f>SUM(F16:F18)</f>
        <v>12</v>
      </c>
      <c r="G19" s="125">
        <f t="shared" si="2"/>
        <v>30</v>
      </c>
      <c r="H19" s="29"/>
      <c r="I19" s="26"/>
      <c r="J19" s="88"/>
    </row>
    <row r="20" spans="1:15" ht="30.75" customHeight="1" x14ac:dyDescent="0.25">
      <c r="A20" s="277" t="s">
        <v>125</v>
      </c>
      <c r="B20" s="64">
        <v>1</v>
      </c>
      <c r="C20" s="126">
        <f>$B20*C5</f>
        <v>1</v>
      </c>
      <c r="D20" s="127">
        <f>$B20*D5</f>
        <v>2</v>
      </c>
      <c r="E20" s="127">
        <f>$B20*E5</f>
        <v>3</v>
      </c>
      <c r="F20" s="127">
        <f>$B20*F5</f>
        <v>4</v>
      </c>
      <c r="G20" s="128">
        <f t="shared" si="2"/>
        <v>10</v>
      </c>
      <c r="I20" s="26"/>
    </row>
    <row r="21" spans="1:15" x14ac:dyDescent="0.25">
      <c r="A21" s="275" t="s">
        <v>122</v>
      </c>
      <c r="B21" s="61"/>
      <c r="C21" s="131">
        <f>SUM(C19:C20)</f>
        <v>4</v>
      </c>
      <c r="D21" s="132">
        <f>SUM(D19:D20)</f>
        <v>8</v>
      </c>
      <c r="E21" s="133">
        <f>SUM(E19:E20)</f>
        <v>12</v>
      </c>
      <c r="F21" s="132">
        <f>SUM(F19:F20)</f>
        <v>16</v>
      </c>
      <c r="G21" s="134">
        <f t="shared" si="2"/>
        <v>40</v>
      </c>
      <c r="H21" s="29"/>
      <c r="I21" s="26"/>
    </row>
    <row r="22" spans="1:15" x14ac:dyDescent="0.25">
      <c r="A22" s="276" t="s">
        <v>58</v>
      </c>
      <c r="B22" s="61"/>
      <c r="C22" s="135"/>
      <c r="D22" s="136"/>
      <c r="E22" s="136"/>
      <c r="F22" s="136"/>
      <c r="G22" s="137"/>
      <c r="H22" s="29"/>
      <c r="I22" s="26"/>
    </row>
    <row r="23" spans="1:15" x14ac:dyDescent="0.25">
      <c r="A23" s="277" t="s">
        <v>67</v>
      </c>
      <c r="B23" s="65">
        <f>'Bill of Material'!H5</f>
        <v>0</v>
      </c>
      <c r="C23" s="138">
        <f>$B23*C$5</f>
        <v>0</v>
      </c>
      <c r="D23" s="119">
        <f>$B23*D$5</f>
        <v>0</v>
      </c>
      <c r="E23" s="119">
        <f>$B23*F$5</f>
        <v>0</v>
      </c>
      <c r="F23" s="119">
        <f>$B23*'Sales &amp; Margin ''14'!C5</f>
        <v>0</v>
      </c>
      <c r="G23" s="125">
        <f>SUM(C23:F23)</f>
        <v>0</v>
      </c>
      <c r="H23" s="29"/>
      <c r="I23" s="26"/>
    </row>
    <row r="24" spans="1:15" x14ac:dyDescent="0.25">
      <c r="A24" s="277" t="s">
        <v>68</v>
      </c>
      <c r="B24" s="65">
        <f>'Bill of Material'!H5</f>
        <v>0</v>
      </c>
      <c r="C24" s="138">
        <f>$B24*C$5</f>
        <v>0</v>
      </c>
      <c r="D24" s="119">
        <f>$B24*D$5</f>
        <v>0</v>
      </c>
      <c r="E24" s="119">
        <f>$B24*F$5</f>
        <v>0</v>
      </c>
      <c r="F24" s="119">
        <f>B24*'Sales &amp; Margin ''14'!C5</f>
        <v>0</v>
      </c>
      <c r="G24" s="125">
        <f>SUM(C24:F24)</f>
        <v>0</v>
      </c>
      <c r="H24" s="29"/>
      <c r="I24" s="26"/>
    </row>
    <row r="25" spans="1:15" x14ac:dyDescent="0.25">
      <c r="A25" s="277" t="s">
        <v>74</v>
      </c>
      <c r="B25" s="81">
        <f>HR!B15</f>
        <v>1</v>
      </c>
      <c r="C25" s="139">
        <f>HR!C15</f>
        <v>0</v>
      </c>
      <c r="D25" s="140">
        <f>HR!D15</f>
        <v>0</v>
      </c>
      <c r="E25" s="140">
        <f>HR!E15</f>
        <v>0</v>
      </c>
      <c r="F25" s="140">
        <f>B25*'Sales &amp; Margin ''14'!C5</f>
        <v>1</v>
      </c>
      <c r="G25" s="125">
        <f>SUM(C25:F25)</f>
        <v>1</v>
      </c>
      <c r="H25" s="29" t="s">
        <v>1</v>
      </c>
      <c r="I25" s="26"/>
    </row>
    <row r="26" spans="1:15" x14ac:dyDescent="0.25">
      <c r="A26" s="277" t="s">
        <v>124</v>
      </c>
      <c r="B26" s="66">
        <v>0.9</v>
      </c>
      <c r="C26" s="142">
        <f>$B26*C20</f>
        <v>0.9</v>
      </c>
      <c r="D26" s="143">
        <f>$B26*D20</f>
        <v>1.8</v>
      </c>
      <c r="E26" s="143">
        <f>$B26*E20</f>
        <v>2.7</v>
      </c>
      <c r="F26" s="143">
        <f>$B26*F20</f>
        <v>3.6</v>
      </c>
      <c r="G26" s="128">
        <f>SUM(C26:F26)</f>
        <v>9</v>
      </c>
      <c r="H26" s="29"/>
      <c r="I26" s="36"/>
      <c r="J26" s="67"/>
      <c r="K26" s="67"/>
    </row>
    <row r="27" spans="1:15" x14ac:dyDescent="0.25">
      <c r="A27" s="275" t="s">
        <v>123</v>
      </c>
      <c r="B27" s="61"/>
      <c r="C27" s="145">
        <f>SUM(C25:C26)</f>
        <v>0.9</v>
      </c>
      <c r="D27" s="146">
        <f>SUM(D25:D26)</f>
        <v>1.8</v>
      </c>
      <c r="E27" s="146">
        <f>SUM(E23:E26)</f>
        <v>2.7</v>
      </c>
      <c r="F27" s="146">
        <f>SUM(F23:F26)</f>
        <v>4.5999999999999996</v>
      </c>
      <c r="G27" s="147">
        <f>SUM(G23:G26)</f>
        <v>10</v>
      </c>
      <c r="H27" s="103"/>
      <c r="I27" s="36"/>
      <c r="J27" s="51"/>
      <c r="O27" s="24"/>
    </row>
    <row r="28" spans="1:15" ht="15.75" thickBot="1" x14ac:dyDescent="0.3">
      <c r="A28" s="79"/>
      <c r="B28" s="61"/>
      <c r="C28" s="148"/>
      <c r="D28" s="149"/>
      <c r="E28" s="149"/>
      <c r="F28" s="149"/>
      <c r="G28" s="150"/>
      <c r="H28" s="103"/>
      <c r="I28" s="36"/>
      <c r="J28" s="51"/>
      <c r="O28" s="24"/>
    </row>
    <row r="29" spans="1:15" ht="15.75" thickTop="1" x14ac:dyDescent="0.25">
      <c r="A29" s="275" t="s">
        <v>120</v>
      </c>
      <c r="B29" s="61"/>
      <c r="C29" s="145">
        <f>C21-C27</f>
        <v>3.1</v>
      </c>
      <c r="D29" s="146">
        <f>D21-D27</f>
        <v>6.2</v>
      </c>
      <c r="E29" s="146">
        <f>E21-E27</f>
        <v>9.3000000000000007</v>
      </c>
      <c r="F29" s="146">
        <f>F21-F27</f>
        <v>11.4</v>
      </c>
      <c r="G29" s="147">
        <f>G21-G27</f>
        <v>30</v>
      </c>
      <c r="H29" s="103"/>
      <c r="I29" s="36"/>
      <c r="O29" s="24"/>
    </row>
    <row r="30" spans="1:15" s="77" customFormat="1" ht="15.75" thickBot="1" x14ac:dyDescent="0.3">
      <c r="A30" s="278" t="s">
        <v>79</v>
      </c>
      <c r="B30" s="73"/>
      <c r="C30" s="111">
        <f>C29/D21</f>
        <v>0.38750000000000001</v>
      </c>
      <c r="D30" s="74">
        <f>D29/D21</f>
        <v>0.77500000000000002</v>
      </c>
      <c r="E30" s="74">
        <f>E29/E21</f>
        <v>0.77500000000000002</v>
      </c>
      <c r="F30" s="74">
        <f>F29/F21</f>
        <v>0.71250000000000002</v>
      </c>
      <c r="G30" s="75">
        <f>G29/G21</f>
        <v>0.75</v>
      </c>
      <c r="H30" s="104"/>
      <c r="I30" s="86"/>
      <c r="J30" s="86"/>
      <c r="K30" s="86"/>
      <c r="L30" s="86"/>
      <c r="M30" s="86"/>
      <c r="N30" s="86"/>
    </row>
    <row r="31" spans="1:15" ht="15.75" x14ac:dyDescent="0.25">
      <c r="B31" s="5"/>
    </row>
    <row r="32" spans="1:15" x14ac:dyDescent="0.25">
      <c r="B32" s="279" t="s">
        <v>86</v>
      </c>
      <c r="C32" s="6"/>
      <c r="H32" s="35"/>
    </row>
    <row r="33" spans="2:8" x14ac:dyDescent="0.25">
      <c r="B33" s="27"/>
      <c r="C33" s="44" t="s">
        <v>80</v>
      </c>
      <c r="H33" s="105"/>
    </row>
    <row r="34" spans="2:8" x14ac:dyDescent="0.25">
      <c r="B34" s="27"/>
      <c r="C34" s="44" t="s">
        <v>130</v>
      </c>
      <c r="D34" s="24"/>
      <c r="H34" s="47"/>
    </row>
    <row r="35" spans="2:8" x14ac:dyDescent="0.25">
      <c r="D35" s="24"/>
      <c r="H35" s="106"/>
    </row>
    <row r="36" spans="2:8" x14ac:dyDescent="0.25">
      <c r="H36" s="24"/>
    </row>
  </sheetData>
  <mergeCells count="1">
    <mergeCell ref="C2:G2"/>
  </mergeCells>
  <phoneticPr fontId="9" type="noConversion"/>
  <printOptions gridLines="1"/>
  <pageMargins left="0.70866141732283472" right="0.70866141732283472" top="0.74803149606299213" bottom="0.74803149606299213" header="0.31496062992125984" footer="0.31496062992125984"/>
  <pageSetup scale="21" orientation="portrait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N35"/>
  <sheetViews>
    <sheetView zoomScaleNormal="100" zoomScalePage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3" sqref="C13:F14"/>
    </sheetView>
  </sheetViews>
  <sheetFormatPr defaultColWidth="8.85546875" defaultRowHeight="15" x14ac:dyDescent="0.25"/>
  <cols>
    <col min="1" max="1" width="43" style="24" customWidth="1"/>
    <col min="2" max="2" width="10.28515625" customWidth="1"/>
    <col min="3" max="7" width="15.7109375" customWidth="1"/>
    <col min="8" max="8" width="94.7109375" bestFit="1" customWidth="1"/>
    <col min="9" max="9" width="43.42578125" style="24" bestFit="1" customWidth="1"/>
    <col min="10" max="14" width="8.85546875" style="24"/>
  </cols>
  <sheetData>
    <row r="1" spans="1:13" ht="24" thickBot="1" x14ac:dyDescent="0.4">
      <c r="A1" s="272" t="s">
        <v>40</v>
      </c>
      <c r="B1" s="6"/>
      <c r="H1" s="28"/>
    </row>
    <row r="2" spans="1:13" ht="16.5" thickBot="1" x14ac:dyDescent="0.3">
      <c r="B2" s="4"/>
      <c r="C2" s="311">
        <v>2014</v>
      </c>
      <c r="D2" s="312"/>
      <c r="E2" s="312"/>
      <c r="F2" s="312"/>
      <c r="G2" s="313"/>
      <c r="H2" s="12"/>
      <c r="I2" s="83"/>
    </row>
    <row r="3" spans="1:13" ht="15.75" x14ac:dyDescent="0.25">
      <c r="A3" s="273"/>
      <c r="B3" s="4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104</v>
      </c>
      <c r="H3" s="303" t="s">
        <v>149</v>
      </c>
      <c r="I3" s="83"/>
    </row>
    <row r="4" spans="1:13" ht="18.75" x14ac:dyDescent="0.3">
      <c r="A4" s="271"/>
      <c r="B4" s="6"/>
    </row>
    <row r="5" spans="1:13" ht="15.75" thickBot="1" x14ac:dyDescent="0.3">
      <c r="A5" s="21" t="s">
        <v>49</v>
      </c>
      <c r="B5" s="33" t="s">
        <v>83</v>
      </c>
      <c r="C5" s="69">
        <v>1</v>
      </c>
      <c r="D5" s="69">
        <v>1</v>
      </c>
      <c r="E5" s="70">
        <v>1</v>
      </c>
      <c r="F5" s="70">
        <v>1</v>
      </c>
      <c r="G5" s="69">
        <f>SUM(C5:F5)</f>
        <v>4</v>
      </c>
      <c r="H5" s="29"/>
      <c r="I5" s="84"/>
    </row>
    <row r="6" spans="1:13" x14ac:dyDescent="0.25">
      <c r="A6" s="274" t="s">
        <v>55</v>
      </c>
      <c r="B6" s="54"/>
      <c r="C6" s="293"/>
      <c r="D6" s="57"/>
      <c r="E6" s="56"/>
      <c r="F6" s="57"/>
      <c r="G6" s="58"/>
      <c r="I6" s="52"/>
      <c r="L6" s="48"/>
      <c r="M6" s="40"/>
    </row>
    <row r="7" spans="1:13" x14ac:dyDescent="0.25">
      <c r="A7" s="275" t="s">
        <v>52</v>
      </c>
      <c r="B7" s="59"/>
      <c r="C7" s="124">
        <f>$B7</f>
        <v>0</v>
      </c>
      <c r="D7" s="124">
        <f>$B7</f>
        <v>0</v>
      </c>
      <c r="E7" s="124">
        <f>$B7</f>
        <v>0</v>
      </c>
      <c r="F7" s="124">
        <f>$B7</f>
        <v>0</v>
      </c>
      <c r="G7" s="125"/>
      <c r="H7" s="29"/>
      <c r="I7" s="85"/>
      <c r="J7" s="87"/>
      <c r="K7" s="87"/>
      <c r="L7" s="49"/>
      <c r="M7" s="40"/>
    </row>
    <row r="8" spans="1:13" x14ac:dyDescent="0.25">
      <c r="A8" s="275"/>
      <c r="B8" s="59"/>
      <c r="C8" s="124"/>
      <c r="D8" s="124"/>
      <c r="E8" s="118"/>
      <c r="F8" s="118"/>
      <c r="G8" s="125"/>
      <c r="H8" s="28"/>
      <c r="I8" s="52"/>
      <c r="L8" s="49"/>
      <c r="M8" s="40"/>
    </row>
    <row r="9" spans="1:13" x14ac:dyDescent="0.25">
      <c r="A9" s="275" t="s">
        <v>54</v>
      </c>
      <c r="B9" s="59"/>
      <c r="C9" s="124"/>
      <c r="D9" s="124"/>
      <c r="E9" s="151"/>
      <c r="F9" s="151"/>
      <c r="G9" s="125"/>
      <c r="H9" s="28"/>
      <c r="I9" s="52"/>
      <c r="L9" s="49"/>
      <c r="M9" s="40"/>
    </row>
    <row r="10" spans="1:13" x14ac:dyDescent="0.25">
      <c r="A10" s="294"/>
      <c r="B10" s="80">
        <v>1</v>
      </c>
      <c r="C10" s="152">
        <f>$B10</f>
        <v>1</v>
      </c>
      <c r="D10" s="152">
        <f>$B10</f>
        <v>1</v>
      </c>
      <c r="E10" s="152">
        <f>$B10</f>
        <v>1</v>
      </c>
      <c r="F10" s="152">
        <f>$B10</f>
        <v>1</v>
      </c>
      <c r="G10" s="125"/>
      <c r="H10" s="101"/>
      <c r="I10" s="52"/>
      <c r="M10" s="40"/>
    </row>
    <row r="11" spans="1:13" x14ac:dyDescent="0.25">
      <c r="A11" s="295"/>
      <c r="B11" s="59"/>
      <c r="C11" s="152">
        <f t="shared" ref="C11:F12" si="0">$B11</f>
        <v>0</v>
      </c>
      <c r="D11" s="152">
        <f t="shared" si="0"/>
        <v>0</v>
      </c>
      <c r="E11" s="152">
        <f t="shared" si="0"/>
        <v>0</v>
      </c>
      <c r="F11" s="152">
        <f t="shared" si="0"/>
        <v>0</v>
      </c>
      <c r="G11" s="125"/>
      <c r="H11" s="29" t="s">
        <v>70</v>
      </c>
      <c r="I11" s="26"/>
      <c r="L11" s="49"/>
      <c r="M11" s="40"/>
    </row>
    <row r="12" spans="1:13" x14ac:dyDescent="0.25">
      <c r="A12" s="296"/>
      <c r="B12" s="59">
        <v>1</v>
      </c>
      <c r="C12" s="153">
        <f t="shared" si="0"/>
        <v>1</v>
      </c>
      <c r="D12" s="153">
        <f t="shared" si="0"/>
        <v>1</v>
      </c>
      <c r="E12" s="153">
        <f t="shared" si="0"/>
        <v>1</v>
      </c>
      <c r="F12" s="153">
        <f t="shared" si="0"/>
        <v>1</v>
      </c>
      <c r="G12" s="128"/>
      <c r="H12" s="29" t="s">
        <v>70</v>
      </c>
      <c r="I12" s="26"/>
      <c r="L12" s="49"/>
      <c r="M12" s="40"/>
    </row>
    <row r="13" spans="1:13" x14ac:dyDescent="0.25">
      <c r="A13" s="275" t="s">
        <v>57</v>
      </c>
      <c r="B13" s="59"/>
      <c r="C13" s="151">
        <f>SUM(C7:C12)</f>
        <v>2</v>
      </c>
      <c r="D13" s="151">
        <f>SUM(D7:D12)</f>
        <v>2</v>
      </c>
      <c r="E13" s="151">
        <f>SUM(E7:E12)</f>
        <v>2</v>
      </c>
      <c r="F13" s="151">
        <f>SUM(F7:F12)</f>
        <v>2</v>
      </c>
      <c r="G13" s="125"/>
      <c r="H13" s="50"/>
      <c r="I13" s="52"/>
      <c r="L13" s="49"/>
      <c r="M13" s="40"/>
    </row>
    <row r="14" spans="1:13" x14ac:dyDescent="0.25">
      <c r="A14" s="275" t="s">
        <v>59</v>
      </c>
      <c r="B14" s="59"/>
      <c r="C14" s="151">
        <f>C13*C5</f>
        <v>2</v>
      </c>
      <c r="D14" s="151">
        <f>D13*D5</f>
        <v>2</v>
      </c>
      <c r="E14" s="151">
        <f>E13*E5</f>
        <v>2</v>
      </c>
      <c r="F14" s="151">
        <f>F13*F5</f>
        <v>2</v>
      </c>
      <c r="G14" s="125"/>
      <c r="H14" s="50"/>
      <c r="I14" s="52"/>
      <c r="L14" s="49"/>
      <c r="M14" s="40"/>
    </row>
    <row r="15" spans="1:13" x14ac:dyDescent="0.25">
      <c r="A15" s="276" t="s">
        <v>56</v>
      </c>
      <c r="B15" s="61"/>
      <c r="C15" s="124"/>
      <c r="D15" s="124"/>
      <c r="E15" s="124"/>
      <c r="F15" s="124"/>
      <c r="G15" s="125"/>
      <c r="H15" s="15"/>
      <c r="I15" s="26"/>
    </row>
    <row r="16" spans="1:13" x14ac:dyDescent="0.25">
      <c r="A16" s="277" t="s">
        <v>118</v>
      </c>
      <c r="B16" s="63">
        <v>0.9</v>
      </c>
      <c r="C16" s="124">
        <f t="shared" ref="C16:F18" si="1">$B16*C$14</f>
        <v>1.8</v>
      </c>
      <c r="D16" s="124">
        <f t="shared" si="1"/>
        <v>1.8</v>
      </c>
      <c r="E16" s="124">
        <f t="shared" si="1"/>
        <v>1.8</v>
      </c>
      <c r="F16" s="124">
        <f t="shared" si="1"/>
        <v>1.8</v>
      </c>
      <c r="G16" s="125">
        <f t="shared" ref="G16:G21" si="2">SUM(C16:F16)</f>
        <v>7.2</v>
      </c>
      <c r="H16" s="15"/>
      <c r="I16" s="26"/>
    </row>
    <row r="17" spans="1:14" x14ac:dyDescent="0.25">
      <c r="A17" s="277"/>
      <c r="B17" s="63">
        <v>0.1</v>
      </c>
      <c r="C17" s="124">
        <f t="shared" si="1"/>
        <v>0.2</v>
      </c>
      <c r="D17" s="124">
        <f t="shared" si="1"/>
        <v>0.2</v>
      </c>
      <c r="E17" s="124">
        <f t="shared" si="1"/>
        <v>0.2</v>
      </c>
      <c r="F17" s="124">
        <f t="shared" si="1"/>
        <v>0.2</v>
      </c>
      <c r="G17" s="125">
        <f t="shared" si="2"/>
        <v>0.8</v>
      </c>
      <c r="H17" s="15"/>
      <c r="I17" s="26"/>
    </row>
    <row r="18" spans="1:14" x14ac:dyDescent="0.25">
      <c r="A18" s="277" t="s">
        <v>119</v>
      </c>
      <c r="B18" s="18">
        <v>0</v>
      </c>
      <c r="C18" s="127">
        <f t="shared" si="1"/>
        <v>0</v>
      </c>
      <c r="D18" s="127">
        <f t="shared" si="1"/>
        <v>0</v>
      </c>
      <c r="E18" s="127">
        <f t="shared" si="1"/>
        <v>0</v>
      </c>
      <c r="F18" s="127">
        <f t="shared" si="1"/>
        <v>0</v>
      </c>
      <c r="G18" s="128">
        <f t="shared" si="2"/>
        <v>0</v>
      </c>
      <c r="H18" s="15"/>
      <c r="I18" s="26"/>
    </row>
    <row r="19" spans="1:14" x14ac:dyDescent="0.25">
      <c r="A19" s="277" t="s">
        <v>121</v>
      </c>
      <c r="B19" s="63">
        <f>SUM(B16:B18)</f>
        <v>1</v>
      </c>
      <c r="C19" s="130">
        <f>SUM(C16:C18)</f>
        <v>2</v>
      </c>
      <c r="D19" s="130">
        <f>SUM(D16:D18)</f>
        <v>2</v>
      </c>
      <c r="E19" s="130">
        <f>SUM(E16:E18)</f>
        <v>2</v>
      </c>
      <c r="F19" s="130">
        <f>SUM(F16:F18)</f>
        <v>2</v>
      </c>
      <c r="G19" s="125">
        <f t="shared" si="2"/>
        <v>8</v>
      </c>
      <c r="H19" s="15"/>
      <c r="I19" s="26"/>
      <c r="J19" s="88"/>
    </row>
    <row r="20" spans="1:14" ht="27.75" customHeight="1" x14ac:dyDescent="0.25">
      <c r="A20" s="277" t="s">
        <v>125</v>
      </c>
      <c r="B20" s="297">
        <v>1</v>
      </c>
      <c r="C20" s="127">
        <f>$B20*C5</f>
        <v>1</v>
      </c>
      <c r="D20" s="127">
        <f t="shared" ref="D20:F20" si="3">$B20*D5</f>
        <v>1</v>
      </c>
      <c r="E20" s="127">
        <f t="shared" si="3"/>
        <v>1</v>
      </c>
      <c r="F20" s="127">
        <f t="shared" si="3"/>
        <v>1</v>
      </c>
      <c r="G20" s="128">
        <f t="shared" si="2"/>
        <v>4</v>
      </c>
      <c r="H20" s="28"/>
      <c r="I20" s="26"/>
    </row>
    <row r="21" spans="1:14" s="97" customFormat="1" ht="12.75" x14ac:dyDescent="0.2">
      <c r="A21" s="275" t="s">
        <v>122</v>
      </c>
      <c r="B21" s="61"/>
      <c r="C21" s="154">
        <f>SUM(C19:C20)</f>
        <v>3</v>
      </c>
      <c r="D21" s="154">
        <f>SUM(D19:D20)</f>
        <v>3</v>
      </c>
      <c r="E21" s="154">
        <f>SUM(E19:E20)</f>
        <v>3</v>
      </c>
      <c r="F21" s="154">
        <f>SUM(F19:F20)</f>
        <v>3</v>
      </c>
      <c r="G21" s="155">
        <f t="shared" si="2"/>
        <v>12</v>
      </c>
      <c r="H21" s="94"/>
      <c r="I21" s="95"/>
      <c r="J21" s="96"/>
      <c r="K21" s="96"/>
      <c r="L21" s="96"/>
      <c r="M21" s="96"/>
      <c r="N21" s="96"/>
    </row>
    <row r="22" spans="1:14" x14ac:dyDescent="0.25">
      <c r="A22" s="276" t="s">
        <v>58</v>
      </c>
      <c r="B22" s="61"/>
      <c r="C22" s="136"/>
      <c r="D22" s="136"/>
      <c r="E22" s="136"/>
      <c r="F22" s="136"/>
      <c r="G22" s="137"/>
      <c r="H22" s="15"/>
      <c r="I22" s="26"/>
    </row>
    <row r="23" spans="1:14" x14ac:dyDescent="0.25">
      <c r="A23" s="277" t="s">
        <v>67</v>
      </c>
      <c r="B23" s="65">
        <f>'Bill of Material'!H5</f>
        <v>0</v>
      </c>
      <c r="C23" s="119">
        <f t="shared" ref="C23:F24" si="4">$B23*C$5</f>
        <v>0</v>
      </c>
      <c r="D23" s="119">
        <f t="shared" si="4"/>
        <v>0</v>
      </c>
      <c r="E23" s="119">
        <f t="shared" si="4"/>
        <v>0</v>
      </c>
      <c r="F23" s="119">
        <f t="shared" si="4"/>
        <v>0</v>
      </c>
      <c r="G23" s="125">
        <f>SUM(C23:F23)</f>
        <v>0</v>
      </c>
      <c r="H23" s="29" t="s">
        <v>70</v>
      </c>
      <c r="I23" s="26"/>
    </row>
    <row r="24" spans="1:14" x14ac:dyDescent="0.25">
      <c r="A24" s="277" t="s">
        <v>68</v>
      </c>
      <c r="B24" s="65">
        <f>'Bill of Material'!H5</f>
        <v>0</v>
      </c>
      <c r="C24" s="119">
        <f t="shared" si="4"/>
        <v>0</v>
      </c>
      <c r="D24" s="119">
        <f t="shared" si="4"/>
        <v>0</v>
      </c>
      <c r="E24" s="119">
        <f t="shared" si="4"/>
        <v>0</v>
      </c>
      <c r="F24" s="119">
        <f t="shared" si="4"/>
        <v>0</v>
      </c>
      <c r="G24" s="125">
        <f>SUM(C24:F24)</f>
        <v>0</v>
      </c>
      <c r="H24" s="29" t="s">
        <v>70</v>
      </c>
      <c r="I24" s="26"/>
    </row>
    <row r="25" spans="1:14" x14ac:dyDescent="0.25">
      <c r="A25" s="277" t="s">
        <v>74</v>
      </c>
      <c r="B25" s="81">
        <f>HR!B88</f>
        <v>1</v>
      </c>
      <c r="C25" s="140">
        <f>HR!C48</f>
        <v>1</v>
      </c>
      <c r="D25" s="140">
        <f>HR!D48</f>
        <v>1</v>
      </c>
      <c r="E25" s="140">
        <f>HR!E48</f>
        <v>1</v>
      </c>
      <c r="F25" s="140">
        <f>HR!F48</f>
        <v>1</v>
      </c>
      <c r="G25" s="141">
        <f>SUM(C25:F25)</f>
        <v>4</v>
      </c>
      <c r="H25" s="29" t="s">
        <v>66</v>
      </c>
      <c r="I25" s="26"/>
    </row>
    <row r="26" spans="1:14" x14ac:dyDescent="0.25">
      <c r="A26" s="277" t="s">
        <v>124</v>
      </c>
      <c r="B26" s="66">
        <v>0.9</v>
      </c>
      <c r="C26" s="143">
        <f>$B26*C20</f>
        <v>0.9</v>
      </c>
      <c r="D26" s="143">
        <f>$B26*D20</f>
        <v>0.9</v>
      </c>
      <c r="E26" s="143">
        <f>$B26*E20</f>
        <v>0.9</v>
      </c>
      <c r="F26" s="143">
        <f>$B26*F20</f>
        <v>0.9</v>
      </c>
      <c r="G26" s="144">
        <f>G20</f>
        <v>4</v>
      </c>
      <c r="H26" s="29"/>
      <c r="I26" s="36"/>
      <c r="J26" s="67"/>
      <c r="K26" s="67"/>
    </row>
    <row r="27" spans="1:14" x14ac:dyDescent="0.25">
      <c r="A27" s="275" t="s">
        <v>123</v>
      </c>
      <c r="B27" s="61"/>
      <c r="C27" s="146">
        <f>SUM(C23:C26)</f>
        <v>1.9</v>
      </c>
      <c r="D27" s="146">
        <f>SUM(D23:D26)</f>
        <v>1.9</v>
      </c>
      <c r="E27" s="146">
        <f>SUM(E23:E26)</f>
        <v>1.9</v>
      </c>
      <c r="F27" s="146">
        <f>SUM(F23:F26)</f>
        <v>1.9</v>
      </c>
      <c r="G27" s="147">
        <f>SUM(G23:G26)</f>
        <v>8</v>
      </c>
      <c r="H27" s="14"/>
      <c r="I27" s="36"/>
      <c r="J27" s="51"/>
    </row>
    <row r="28" spans="1:14" ht="15.75" thickBot="1" x14ac:dyDescent="0.3">
      <c r="A28" s="79"/>
      <c r="B28" s="61"/>
      <c r="C28" s="149"/>
      <c r="D28" s="149"/>
      <c r="E28" s="149"/>
      <c r="F28" s="149"/>
      <c r="G28" s="150"/>
      <c r="H28" s="14"/>
      <c r="I28" s="36"/>
      <c r="J28" s="51"/>
    </row>
    <row r="29" spans="1:14" ht="15.75" thickTop="1" x14ac:dyDescent="0.25">
      <c r="A29" s="275" t="s">
        <v>120</v>
      </c>
      <c r="B29" s="61"/>
      <c r="C29" s="146">
        <f>C21-C27</f>
        <v>1.1000000000000001</v>
      </c>
      <c r="D29" s="146">
        <f>D21-D27</f>
        <v>1.1000000000000001</v>
      </c>
      <c r="E29" s="146">
        <f>E21-E27</f>
        <v>1.1000000000000001</v>
      </c>
      <c r="F29" s="146">
        <f>F21-F27</f>
        <v>1.1000000000000001</v>
      </c>
      <c r="G29" s="147">
        <f>G21-G27</f>
        <v>4</v>
      </c>
      <c r="H29" s="14"/>
      <c r="I29" s="36"/>
    </row>
    <row r="30" spans="1:14" ht="15.75" thickBot="1" x14ac:dyDescent="0.3">
      <c r="A30" s="278" t="s">
        <v>79</v>
      </c>
      <c r="B30" s="73"/>
      <c r="C30" s="74">
        <f>C29/C21</f>
        <v>0.3666666666666667</v>
      </c>
      <c r="D30" s="74">
        <f>D29/D21</f>
        <v>0.3666666666666667</v>
      </c>
      <c r="E30" s="74">
        <f>E29/E21</f>
        <v>0.3666666666666667</v>
      </c>
      <c r="F30" s="74">
        <f>F29/F21</f>
        <v>0.3666666666666667</v>
      </c>
      <c r="G30" s="75">
        <f>G29/G21</f>
        <v>0.33333333333333331</v>
      </c>
      <c r="H30" s="76"/>
      <c r="I30" s="86"/>
      <c r="J30" s="86"/>
      <c r="K30" s="86"/>
      <c r="L30" s="86"/>
      <c r="M30" s="86"/>
    </row>
    <row r="31" spans="1:14" ht="15.75" x14ac:dyDescent="0.25">
      <c r="B31" s="5"/>
      <c r="H31" s="13"/>
    </row>
    <row r="32" spans="1:14" x14ac:dyDescent="0.25">
      <c r="A32" s="35"/>
      <c r="B32" s="279" t="s">
        <v>86</v>
      </c>
      <c r="C32" s="6"/>
      <c r="D32" s="17"/>
      <c r="E32" s="16"/>
      <c r="F32" s="16"/>
      <c r="G32" s="16"/>
      <c r="H32" s="15"/>
      <c r="J32" s="43"/>
      <c r="K32" s="30"/>
      <c r="L32" s="30"/>
      <c r="M32" s="30"/>
    </row>
    <row r="33" spans="2:13" x14ac:dyDescent="0.25">
      <c r="B33" s="27"/>
      <c r="C33" s="44" t="s">
        <v>80</v>
      </c>
      <c r="H33" s="15"/>
      <c r="J33" s="43"/>
      <c r="K33" s="30"/>
      <c r="L33" s="30"/>
      <c r="M33" s="30"/>
    </row>
    <row r="34" spans="2:13" x14ac:dyDescent="0.25">
      <c r="B34" s="27"/>
      <c r="C34" s="44" t="s">
        <v>130</v>
      </c>
      <c r="D34" s="24"/>
      <c r="E34" s="24"/>
      <c r="F34" s="24"/>
      <c r="G34" s="2"/>
      <c r="H34" s="15"/>
      <c r="J34" s="36"/>
      <c r="K34" s="37"/>
      <c r="L34" s="37"/>
      <c r="M34" s="89"/>
    </row>
    <row r="35" spans="2:13" x14ac:dyDescent="0.25">
      <c r="C35" s="24"/>
      <c r="D35" s="24"/>
      <c r="E35" s="24"/>
      <c r="F35" s="24"/>
      <c r="G35" s="2"/>
      <c r="H35" s="15"/>
      <c r="I35" s="37"/>
      <c r="J35" s="27"/>
      <c r="K35" s="27"/>
    </row>
  </sheetData>
  <mergeCells count="1">
    <mergeCell ref="C2:G2"/>
  </mergeCells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H35"/>
  <sheetViews>
    <sheetView zoomScaleNormal="100" zoomScalePage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7" sqref="C7:F12"/>
    </sheetView>
  </sheetViews>
  <sheetFormatPr defaultColWidth="8.85546875" defaultRowHeight="15" x14ac:dyDescent="0.25"/>
  <cols>
    <col min="1" max="1" width="43" style="24" customWidth="1"/>
    <col min="2" max="2" width="10.28515625" customWidth="1"/>
    <col min="3" max="7" width="15.7109375" customWidth="1"/>
    <col min="8" max="8" width="94.7109375" style="24" customWidth="1"/>
  </cols>
  <sheetData>
    <row r="1" spans="1:8" ht="24" thickBot="1" x14ac:dyDescent="0.4">
      <c r="A1" s="272" t="s">
        <v>40</v>
      </c>
      <c r="B1" s="6"/>
      <c r="H1" s="28"/>
    </row>
    <row r="2" spans="1:8" ht="16.5" thickBot="1" x14ac:dyDescent="0.3">
      <c r="B2" s="4"/>
      <c r="C2" s="311">
        <v>2015</v>
      </c>
      <c r="D2" s="312"/>
      <c r="E2" s="312"/>
      <c r="F2" s="312"/>
      <c r="G2" s="313"/>
      <c r="H2" s="102"/>
    </row>
    <row r="3" spans="1:8" ht="15.75" x14ac:dyDescent="0.25">
      <c r="A3" s="273"/>
      <c r="B3" s="4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104</v>
      </c>
      <c r="H3" s="303" t="s">
        <v>149</v>
      </c>
    </row>
    <row r="4" spans="1:8" ht="18.75" x14ac:dyDescent="0.3">
      <c r="A4" s="271"/>
      <c r="B4" s="6"/>
      <c r="H4" s="28"/>
    </row>
    <row r="5" spans="1:8" ht="15.75" thickBot="1" x14ac:dyDescent="0.3">
      <c r="A5" s="21" t="s">
        <v>49</v>
      </c>
      <c r="B5" s="33" t="s">
        <v>83</v>
      </c>
      <c r="C5" s="69">
        <v>1</v>
      </c>
      <c r="D5" s="69">
        <v>1</v>
      </c>
      <c r="E5" s="69">
        <v>1</v>
      </c>
      <c r="F5" s="69">
        <v>1</v>
      </c>
      <c r="G5" s="69">
        <f>SUM(C5:F5)</f>
        <v>4</v>
      </c>
      <c r="H5" s="103"/>
    </row>
    <row r="6" spans="1:8" x14ac:dyDescent="0.25">
      <c r="A6" s="274" t="s">
        <v>55</v>
      </c>
      <c r="B6" s="54"/>
      <c r="C6" s="55"/>
      <c r="D6" s="55"/>
      <c r="E6" s="56"/>
      <c r="F6" s="57"/>
      <c r="G6" s="58"/>
      <c r="H6" s="29"/>
    </row>
    <row r="7" spans="1:8" x14ac:dyDescent="0.25">
      <c r="A7" s="275" t="s">
        <v>52</v>
      </c>
      <c r="B7" s="59">
        <v>1</v>
      </c>
      <c r="C7" s="124">
        <f>$B7</f>
        <v>1</v>
      </c>
      <c r="D7" s="124">
        <f>$B7</f>
        <v>1</v>
      </c>
      <c r="E7" s="124">
        <f>$B7</f>
        <v>1</v>
      </c>
      <c r="F7" s="124">
        <f>$B7</f>
        <v>1</v>
      </c>
      <c r="G7" s="125"/>
      <c r="H7" s="82"/>
    </row>
    <row r="8" spans="1:8" x14ac:dyDescent="0.25">
      <c r="A8" s="275"/>
      <c r="B8" s="59"/>
      <c r="C8" s="124"/>
      <c r="D8" s="124"/>
      <c r="E8" s="118"/>
      <c r="F8" s="118"/>
      <c r="G8" s="125"/>
      <c r="H8" s="29"/>
    </row>
    <row r="9" spans="1:8" x14ac:dyDescent="0.25">
      <c r="A9" s="280" t="s">
        <v>54</v>
      </c>
      <c r="B9" s="59"/>
      <c r="C9" s="124"/>
      <c r="D9" s="124"/>
      <c r="E9" s="151"/>
      <c r="F9" s="151"/>
      <c r="G9" s="125"/>
      <c r="H9" s="28"/>
    </row>
    <row r="10" spans="1:8" x14ac:dyDescent="0.25">
      <c r="A10" s="281"/>
      <c r="B10" s="80">
        <v>1</v>
      </c>
      <c r="C10" s="152">
        <f>$B10</f>
        <v>1</v>
      </c>
      <c r="D10" s="152">
        <f>$B10</f>
        <v>1</v>
      </c>
      <c r="E10" s="152">
        <f>$B10</f>
        <v>1</v>
      </c>
      <c r="F10" s="152">
        <f>$B10</f>
        <v>1</v>
      </c>
      <c r="G10" s="125"/>
      <c r="H10" s="156"/>
    </row>
    <row r="11" spans="1:8" x14ac:dyDescent="0.25">
      <c r="A11" s="282"/>
      <c r="B11" s="59"/>
      <c r="C11" s="152">
        <f t="shared" ref="C11:F12" si="0">$B11</f>
        <v>0</v>
      </c>
      <c r="D11" s="152">
        <f t="shared" si="0"/>
        <v>0</v>
      </c>
      <c r="E11" s="152">
        <f t="shared" si="0"/>
        <v>0</v>
      </c>
      <c r="F11" s="152">
        <f t="shared" si="0"/>
        <v>0</v>
      </c>
      <c r="G11" s="125"/>
      <c r="H11" s="29" t="s">
        <v>70</v>
      </c>
    </row>
    <row r="12" spans="1:8" x14ac:dyDescent="0.25">
      <c r="A12" s="283"/>
      <c r="B12" s="59">
        <v>1</v>
      </c>
      <c r="C12" s="153">
        <f t="shared" si="0"/>
        <v>1</v>
      </c>
      <c r="D12" s="153">
        <f t="shared" si="0"/>
        <v>1</v>
      </c>
      <c r="E12" s="153">
        <f t="shared" si="0"/>
        <v>1</v>
      </c>
      <c r="F12" s="153">
        <f t="shared" si="0"/>
        <v>1</v>
      </c>
      <c r="G12" s="128"/>
      <c r="H12" s="29" t="s">
        <v>70</v>
      </c>
    </row>
    <row r="13" spans="1:8" x14ac:dyDescent="0.25">
      <c r="A13" s="275" t="s">
        <v>57</v>
      </c>
      <c r="B13" s="59"/>
      <c r="C13" s="151">
        <f>SUM(C7:C12)</f>
        <v>3</v>
      </c>
      <c r="D13" s="151">
        <f>SUM(D7:D12)</f>
        <v>3</v>
      </c>
      <c r="E13" s="151">
        <f>SUM(E7:E12)</f>
        <v>3</v>
      </c>
      <c r="F13" s="151">
        <f>SUM(F7:F12)</f>
        <v>3</v>
      </c>
      <c r="G13" s="125"/>
      <c r="H13" s="50"/>
    </row>
    <row r="14" spans="1:8" x14ac:dyDescent="0.25">
      <c r="A14" s="275" t="s">
        <v>59</v>
      </c>
      <c r="B14" s="59"/>
      <c r="C14" s="151">
        <f>C13*C5</f>
        <v>3</v>
      </c>
      <c r="D14" s="151">
        <f>D13*D5</f>
        <v>3</v>
      </c>
      <c r="E14" s="151">
        <f>E13*E5</f>
        <v>3</v>
      </c>
      <c r="F14" s="151">
        <f>F13*F5</f>
        <v>3</v>
      </c>
      <c r="G14" s="125"/>
      <c r="H14" s="50"/>
    </row>
    <row r="15" spans="1:8" x14ac:dyDescent="0.25">
      <c r="A15" s="276" t="s">
        <v>56</v>
      </c>
      <c r="B15" s="61"/>
      <c r="C15" s="124"/>
      <c r="D15" s="124"/>
      <c r="E15" s="124"/>
      <c r="F15" s="124"/>
      <c r="G15" s="125"/>
      <c r="H15" s="29"/>
    </row>
    <row r="16" spans="1:8" x14ac:dyDescent="0.25">
      <c r="A16" s="277" t="s">
        <v>118</v>
      </c>
      <c r="B16" s="63">
        <v>0.8</v>
      </c>
      <c r="C16" s="124">
        <f t="shared" ref="C16:F18" si="1">$B16*C$14</f>
        <v>2.4000000000000004</v>
      </c>
      <c r="D16" s="124">
        <f t="shared" si="1"/>
        <v>2.4000000000000004</v>
      </c>
      <c r="E16" s="124">
        <f t="shared" si="1"/>
        <v>2.4000000000000004</v>
      </c>
      <c r="F16" s="124">
        <f t="shared" si="1"/>
        <v>2.4000000000000004</v>
      </c>
      <c r="G16" s="125">
        <f t="shared" ref="G16:G21" si="2">SUM(C16:F16)</f>
        <v>9.6000000000000014</v>
      </c>
      <c r="H16" s="29"/>
    </row>
    <row r="17" spans="1:8" x14ac:dyDescent="0.25">
      <c r="A17" s="277">
        <v>1</v>
      </c>
      <c r="B17" s="63">
        <v>0.2</v>
      </c>
      <c r="C17" s="124">
        <f t="shared" si="1"/>
        <v>0.60000000000000009</v>
      </c>
      <c r="D17" s="124">
        <f t="shared" si="1"/>
        <v>0.60000000000000009</v>
      </c>
      <c r="E17" s="124">
        <f t="shared" si="1"/>
        <v>0.60000000000000009</v>
      </c>
      <c r="F17" s="124">
        <f t="shared" si="1"/>
        <v>0.60000000000000009</v>
      </c>
      <c r="G17" s="125">
        <f t="shared" si="2"/>
        <v>2.4000000000000004</v>
      </c>
      <c r="H17" s="29"/>
    </row>
    <row r="18" spans="1:8" x14ac:dyDescent="0.25">
      <c r="A18" s="277" t="s">
        <v>119</v>
      </c>
      <c r="B18" s="18">
        <v>0</v>
      </c>
      <c r="C18" s="127">
        <f t="shared" si="1"/>
        <v>0</v>
      </c>
      <c r="D18" s="127">
        <f t="shared" si="1"/>
        <v>0</v>
      </c>
      <c r="E18" s="127">
        <f t="shared" si="1"/>
        <v>0</v>
      </c>
      <c r="F18" s="127">
        <f t="shared" si="1"/>
        <v>0</v>
      </c>
      <c r="G18" s="128">
        <f t="shared" si="2"/>
        <v>0</v>
      </c>
      <c r="H18" s="29"/>
    </row>
    <row r="19" spans="1:8" x14ac:dyDescent="0.25">
      <c r="A19" s="277" t="s">
        <v>121</v>
      </c>
      <c r="B19" s="63">
        <f>SUM(B16:B18)</f>
        <v>1</v>
      </c>
      <c r="C19" s="130">
        <f>SUM(C16:C18)</f>
        <v>3.0000000000000004</v>
      </c>
      <c r="D19" s="130">
        <f>SUM(D16:D18)</f>
        <v>3.0000000000000004</v>
      </c>
      <c r="E19" s="130">
        <f>SUM(E16:E18)</f>
        <v>3.0000000000000004</v>
      </c>
      <c r="F19" s="130">
        <f>SUM(F16:F18)</f>
        <v>3.0000000000000004</v>
      </c>
      <c r="G19" s="125">
        <f t="shared" si="2"/>
        <v>12.000000000000002</v>
      </c>
      <c r="H19" s="29"/>
    </row>
    <row r="20" spans="1:8" x14ac:dyDescent="0.25">
      <c r="A20" s="277" t="s">
        <v>125</v>
      </c>
      <c r="B20" s="64">
        <v>1</v>
      </c>
      <c r="C20" s="127">
        <f>$B20*C5</f>
        <v>1</v>
      </c>
      <c r="D20" s="127">
        <f t="shared" ref="D20:F20" si="3">$B20*D5</f>
        <v>1</v>
      </c>
      <c r="E20" s="127">
        <f t="shared" si="3"/>
        <v>1</v>
      </c>
      <c r="F20" s="127">
        <f t="shared" si="3"/>
        <v>1</v>
      </c>
      <c r="G20" s="128">
        <f t="shared" si="2"/>
        <v>4</v>
      </c>
      <c r="H20" s="28"/>
    </row>
    <row r="21" spans="1:8" s="97" customFormat="1" ht="12.75" x14ac:dyDescent="0.2">
      <c r="A21" s="275" t="s">
        <v>122</v>
      </c>
      <c r="B21" s="61"/>
      <c r="C21" s="154">
        <f>SUM(C19:C20)</f>
        <v>4</v>
      </c>
      <c r="D21" s="154">
        <f>SUM(D19:D20)</f>
        <v>4</v>
      </c>
      <c r="E21" s="154">
        <f>SUM(E19:E20)</f>
        <v>4</v>
      </c>
      <c r="F21" s="154">
        <f>SUM(F19:F20)</f>
        <v>4</v>
      </c>
      <c r="G21" s="155">
        <f t="shared" si="2"/>
        <v>16</v>
      </c>
      <c r="H21" s="107"/>
    </row>
    <row r="22" spans="1:8" x14ac:dyDescent="0.25">
      <c r="A22" s="276" t="s">
        <v>58</v>
      </c>
      <c r="B22" s="61"/>
      <c r="C22" s="136"/>
      <c r="D22" s="136"/>
      <c r="E22" s="136"/>
      <c r="F22" s="136"/>
      <c r="G22" s="137"/>
      <c r="H22" s="29"/>
    </row>
    <row r="23" spans="1:8" x14ac:dyDescent="0.25">
      <c r="A23" s="277" t="s">
        <v>67</v>
      </c>
      <c r="B23" s="65">
        <f>'Bill of Material'!H5</f>
        <v>0</v>
      </c>
      <c r="C23" s="119">
        <f t="shared" ref="C23:F24" si="4">$B23*C$5</f>
        <v>0</v>
      </c>
      <c r="D23" s="119">
        <f t="shared" si="4"/>
        <v>0</v>
      </c>
      <c r="E23" s="119">
        <f t="shared" si="4"/>
        <v>0</v>
      </c>
      <c r="F23" s="119">
        <f t="shared" si="4"/>
        <v>0</v>
      </c>
      <c r="G23" s="125">
        <f>SUM(C23:F23)</f>
        <v>0</v>
      </c>
      <c r="H23" s="29" t="s">
        <v>70</v>
      </c>
    </row>
    <row r="24" spans="1:8" x14ac:dyDescent="0.25">
      <c r="A24" s="277" t="s">
        <v>68</v>
      </c>
      <c r="B24" s="65">
        <f>'Bill of Material'!H5</f>
        <v>0</v>
      </c>
      <c r="C24" s="119">
        <f t="shared" si="4"/>
        <v>0</v>
      </c>
      <c r="D24" s="119">
        <f t="shared" si="4"/>
        <v>0</v>
      </c>
      <c r="E24" s="119">
        <f t="shared" si="4"/>
        <v>0</v>
      </c>
      <c r="F24" s="119">
        <f t="shared" si="4"/>
        <v>0</v>
      </c>
      <c r="G24" s="125">
        <f>SUM(C24:F24)</f>
        <v>0</v>
      </c>
      <c r="H24" s="29" t="s">
        <v>70</v>
      </c>
    </row>
    <row r="25" spans="1:8" x14ac:dyDescent="0.25">
      <c r="A25" s="277" t="s">
        <v>74</v>
      </c>
      <c r="B25" s="81">
        <f>HR!B88</f>
        <v>1</v>
      </c>
      <c r="C25" s="140">
        <f>HR!C88</f>
        <v>1</v>
      </c>
      <c r="D25" s="140">
        <f>HR!D88</f>
        <v>1</v>
      </c>
      <c r="E25" s="140">
        <f>HR!E88</f>
        <v>1</v>
      </c>
      <c r="F25" s="140">
        <f>HR!F88</f>
        <v>1</v>
      </c>
      <c r="G25" s="141">
        <f>SUM(C25:F25)</f>
        <v>4</v>
      </c>
      <c r="H25" s="29" t="s">
        <v>66</v>
      </c>
    </row>
    <row r="26" spans="1:8" x14ac:dyDescent="0.25">
      <c r="A26" s="277" t="s">
        <v>124</v>
      </c>
      <c r="B26" s="66">
        <v>0.9</v>
      </c>
      <c r="C26" s="143">
        <f>$B26*C20</f>
        <v>0.9</v>
      </c>
      <c r="D26" s="143">
        <f>$B26*D20</f>
        <v>0.9</v>
      </c>
      <c r="E26" s="143">
        <f>$B26*E20</f>
        <v>0.9</v>
      </c>
      <c r="F26" s="143">
        <f>$B26*F20</f>
        <v>0.9</v>
      </c>
      <c r="G26" s="144">
        <f>SUM(C26:F26)</f>
        <v>3.6</v>
      </c>
      <c r="H26" s="29"/>
    </row>
    <row r="27" spans="1:8" x14ac:dyDescent="0.25">
      <c r="A27" s="275" t="s">
        <v>123</v>
      </c>
      <c r="B27" s="61"/>
      <c r="C27" s="146">
        <f>SUM(C23:C26)</f>
        <v>1.9</v>
      </c>
      <c r="D27" s="146">
        <f>SUM(D23:D26)</f>
        <v>1.9</v>
      </c>
      <c r="E27" s="146">
        <f>SUM(E23:E26)</f>
        <v>1.9</v>
      </c>
      <c r="F27" s="146">
        <f>SUM(F23:F26)</f>
        <v>1.9</v>
      </c>
      <c r="G27" s="147">
        <f>SUM(G23:G26)</f>
        <v>7.6</v>
      </c>
      <c r="H27" s="103"/>
    </row>
    <row r="28" spans="1:8" ht="15.75" thickBot="1" x14ac:dyDescent="0.3">
      <c r="A28" s="79"/>
      <c r="B28" s="61"/>
      <c r="C28" s="149"/>
      <c r="D28" s="149"/>
      <c r="E28" s="149"/>
      <c r="F28" s="149"/>
      <c r="G28" s="150"/>
      <c r="H28" s="103"/>
    </row>
    <row r="29" spans="1:8" ht="15.75" thickTop="1" x14ac:dyDescent="0.25">
      <c r="A29" s="275" t="s">
        <v>120</v>
      </c>
      <c r="B29" s="61"/>
      <c r="C29" s="146">
        <f>C21-C27</f>
        <v>2.1</v>
      </c>
      <c r="D29" s="146">
        <f>D21-D27</f>
        <v>2.1</v>
      </c>
      <c r="E29" s="146">
        <f>E21-E27</f>
        <v>2.1</v>
      </c>
      <c r="F29" s="146">
        <f>F21-F27</f>
        <v>2.1</v>
      </c>
      <c r="G29" s="147">
        <f>G21-G27</f>
        <v>8.4</v>
      </c>
      <c r="H29" s="103"/>
    </row>
    <row r="30" spans="1:8" ht="15.75" thickBot="1" x14ac:dyDescent="0.3">
      <c r="A30" s="278" t="s">
        <v>79</v>
      </c>
      <c r="B30" s="73"/>
      <c r="C30" s="74">
        <f>C29/C21</f>
        <v>0.52500000000000002</v>
      </c>
      <c r="D30" s="74">
        <f>D29/D21</f>
        <v>0.52500000000000002</v>
      </c>
      <c r="E30" s="74">
        <f>E29/E21</f>
        <v>0.52500000000000002</v>
      </c>
      <c r="F30" s="74">
        <f>F29/F21</f>
        <v>0.52500000000000002</v>
      </c>
      <c r="G30" s="75">
        <f>G29/G21</f>
        <v>0.52500000000000002</v>
      </c>
      <c r="H30" s="104"/>
    </row>
    <row r="31" spans="1:8" ht="15.75" x14ac:dyDescent="0.25">
      <c r="B31" s="5"/>
      <c r="H31" s="28"/>
    </row>
    <row r="32" spans="1:8" x14ac:dyDescent="0.25">
      <c r="B32" s="279" t="s">
        <v>86</v>
      </c>
      <c r="C32" s="6"/>
      <c r="H32" s="29"/>
    </row>
    <row r="33" spans="1:8" x14ac:dyDescent="0.25">
      <c r="B33" s="27"/>
      <c r="C33" s="44" t="s">
        <v>80</v>
      </c>
      <c r="D33" s="24"/>
      <c r="E33" s="24"/>
      <c r="F33" s="24"/>
      <c r="G33" s="2"/>
      <c r="H33" s="29"/>
    </row>
    <row r="34" spans="1:8" x14ac:dyDescent="0.25">
      <c r="B34" s="27"/>
      <c r="C34" s="44" t="s">
        <v>130</v>
      </c>
      <c r="D34" s="24"/>
      <c r="E34" s="24"/>
      <c r="F34" s="24"/>
      <c r="G34" s="2"/>
      <c r="H34" s="29"/>
    </row>
    <row r="35" spans="1:8" x14ac:dyDescent="0.25">
      <c r="A35" s="27"/>
      <c r="H35" s="29"/>
    </row>
  </sheetData>
  <mergeCells count="1">
    <mergeCell ref="C2:G2"/>
  </mergeCells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Sheet2"/>
  <dimension ref="A1:E29"/>
  <sheetViews>
    <sheetView zoomScaleNormal="100" workbookViewId="0">
      <selection activeCell="A6" sqref="A6:F17"/>
    </sheetView>
  </sheetViews>
  <sheetFormatPr defaultColWidth="8.85546875" defaultRowHeight="15" x14ac:dyDescent="0.25"/>
  <cols>
    <col min="1" max="1" width="29.7109375" bestFit="1" customWidth="1"/>
    <col min="2" max="2" width="47.42578125" customWidth="1"/>
    <col min="3" max="3" width="11.42578125" customWidth="1"/>
    <col min="4" max="4" width="11.7109375" bestFit="1" customWidth="1"/>
    <col min="5" max="5" width="12.28515625" customWidth="1"/>
    <col min="6" max="6" width="12.28515625" bestFit="1" customWidth="1"/>
    <col min="7" max="7" width="14.7109375" customWidth="1"/>
    <col min="10" max="10" width="11.140625" customWidth="1"/>
    <col min="18" max="18" width="3.28515625" customWidth="1"/>
  </cols>
  <sheetData>
    <row r="1" spans="1:5" ht="26.25" x14ac:dyDescent="0.4">
      <c r="A1" s="41" t="s">
        <v>75</v>
      </c>
    </row>
    <row r="4" spans="1:5" x14ac:dyDescent="0.25">
      <c r="A4" t="s">
        <v>144</v>
      </c>
      <c r="B4" t="s">
        <v>145</v>
      </c>
      <c r="C4" t="s">
        <v>146</v>
      </c>
      <c r="D4" t="s">
        <v>147</v>
      </c>
      <c r="E4" t="s">
        <v>148</v>
      </c>
    </row>
    <row r="5" spans="1:5" ht="18.75" customHeight="1" x14ac:dyDescent="0.25"/>
    <row r="6" spans="1:5" ht="17.25" customHeight="1" x14ac:dyDescent="0.25">
      <c r="A6" s="302" t="s">
        <v>162</v>
      </c>
      <c r="B6" s="302"/>
      <c r="C6" s="306">
        <v>5</v>
      </c>
      <c r="D6" s="302">
        <v>3</v>
      </c>
      <c r="E6" s="306">
        <f>C6*D6</f>
        <v>15</v>
      </c>
    </row>
    <row r="7" spans="1:5" ht="17.25" customHeight="1" x14ac:dyDescent="0.25">
      <c r="A7" t="s">
        <v>163</v>
      </c>
      <c r="C7" s="306"/>
      <c r="D7" s="302"/>
      <c r="E7" s="306">
        <f t="shared" ref="E7:E28" si="0">C7*D7</f>
        <v>0</v>
      </c>
    </row>
    <row r="8" spans="1:5" ht="17.25" customHeight="1" x14ac:dyDescent="0.25">
      <c r="A8" t="s">
        <v>164</v>
      </c>
      <c r="C8" s="306"/>
      <c r="D8" s="302"/>
      <c r="E8" s="306">
        <f t="shared" si="0"/>
        <v>0</v>
      </c>
    </row>
    <row r="9" spans="1:5" ht="15" customHeight="1" x14ac:dyDescent="0.25">
      <c r="A9" t="s">
        <v>165</v>
      </c>
      <c r="C9" s="306"/>
      <c r="D9" s="302"/>
      <c r="E9" s="306">
        <f t="shared" si="0"/>
        <v>0</v>
      </c>
    </row>
    <row r="10" spans="1:5" ht="15" customHeight="1" x14ac:dyDescent="0.25">
      <c r="A10" t="s">
        <v>166</v>
      </c>
      <c r="C10" s="306"/>
      <c r="D10" s="302"/>
      <c r="E10" s="306">
        <f t="shared" si="0"/>
        <v>0</v>
      </c>
    </row>
    <row r="11" spans="1:5" x14ac:dyDescent="0.25">
      <c r="A11" t="s">
        <v>167</v>
      </c>
      <c r="C11" s="306"/>
      <c r="D11" s="302"/>
      <c r="E11" s="306">
        <f t="shared" si="0"/>
        <v>0</v>
      </c>
    </row>
    <row r="12" spans="1:5" ht="15" customHeight="1" x14ac:dyDescent="0.25">
      <c r="A12" t="s">
        <v>168</v>
      </c>
      <c r="C12" s="306"/>
      <c r="D12" s="302"/>
      <c r="E12" s="306">
        <f t="shared" si="0"/>
        <v>0</v>
      </c>
    </row>
    <row r="13" spans="1:5" ht="15" customHeight="1" x14ac:dyDescent="0.25">
      <c r="A13" t="s">
        <v>169</v>
      </c>
      <c r="C13" s="306"/>
      <c r="D13" s="302"/>
      <c r="E13" s="306">
        <f t="shared" si="0"/>
        <v>0</v>
      </c>
    </row>
    <row r="14" spans="1:5" ht="15" customHeight="1" x14ac:dyDescent="0.25">
      <c r="A14" t="s">
        <v>170</v>
      </c>
      <c r="C14" s="306"/>
      <c r="D14" s="302"/>
      <c r="E14" s="306">
        <f t="shared" si="0"/>
        <v>0</v>
      </c>
    </row>
    <row r="15" spans="1:5" ht="15" customHeight="1" x14ac:dyDescent="0.25">
      <c r="A15" t="s">
        <v>171</v>
      </c>
      <c r="C15" s="306"/>
      <c r="D15" s="302"/>
      <c r="E15" s="306">
        <f t="shared" si="0"/>
        <v>0</v>
      </c>
    </row>
    <row r="16" spans="1:5" ht="15" customHeight="1" x14ac:dyDescent="0.25">
      <c r="A16" t="s">
        <v>172</v>
      </c>
      <c r="C16" s="306"/>
      <c r="D16" s="302"/>
      <c r="E16" s="306">
        <f t="shared" si="0"/>
        <v>0</v>
      </c>
    </row>
    <row r="17" spans="1:5" ht="15" customHeight="1" x14ac:dyDescent="0.25">
      <c r="A17" t="s">
        <v>173</v>
      </c>
      <c r="C17" s="306"/>
      <c r="D17" s="302"/>
      <c r="E17" s="306">
        <f t="shared" si="0"/>
        <v>0</v>
      </c>
    </row>
    <row r="18" spans="1:5" ht="15" customHeight="1" x14ac:dyDescent="0.25">
      <c r="A18" t="s">
        <v>174</v>
      </c>
      <c r="C18" s="306"/>
      <c r="D18" s="302"/>
      <c r="E18" s="306">
        <f t="shared" si="0"/>
        <v>0</v>
      </c>
    </row>
    <row r="19" spans="1:5" ht="15" customHeight="1" x14ac:dyDescent="0.25">
      <c r="A19" t="s">
        <v>175</v>
      </c>
      <c r="C19" s="306"/>
      <c r="D19" s="302"/>
      <c r="E19" s="306">
        <f t="shared" si="0"/>
        <v>0</v>
      </c>
    </row>
    <row r="20" spans="1:5" x14ac:dyDescent="0.25">
      <c r="A20" t="s">
        <v>176</v>
      </c>
      <c r="C20" s="306"/>
      <c r="D20" s="302"/>
      <c r="E20" s="306">
        <f t="shared" si="0"/>
        <v>0</v>
      </c>
    </row>
    <row r="21" spans="1:5" x14ac:dyDescent="0.25">
      <c r="A21" t="s">
        <v>177</v>
      </c>
      <c r="C21" s="306"/>
      <c r="D21" s="302"/>
      <c r="E21" s="306">
        <f t="shared" si="0"/>
        <v>0</v>
      </c>
    </row>
    <row r="22" spans="1:5" x14ac:dyDescent="0.25">
      <c r="A22" t="s">
        <v>178</v>
      </c>
      <c r="C22" s="306"/>
      <c r="D22" s="302"/>
      <c r="E22" s="306">
        <f t="shared" si="0"/>
        <v>0</v>
      </c>
    </row>
    <row r="23" spans="1:5" x14ac:dyDescent="0.25">
      <c r="A23" t="s">
        <v>179</v>
      </c>
      <c r="C23" s="306"/>
      <c r="D23" s="302"/>
      <c r="E23" s="306">
        <f t="shared" si="0"/>
        <v>0</v>
      </c>
    </row>
    <row r="24" spans="1:5" x14ac:dyDescent="0.25">
      <c r="A24" t="s">
        <v>180</v>
      </c>
      <c r="C24" s="306"/>
      <c r="D24" s="302"/>
      <c r="E24" s="306">
        <f t="shared" si="0"/>
        <v>0</v>
      </c>
    </row>
    <row r="25" spans="1:5" x14ac:dyDescent="0.25">
      <c r="A25" t="s">
        <v>181</v>
      </c>
      <c r="C25" s="306"/>
      <c r="D25" s="302"/>
      <c r="E25" s="306">
        <f t="shared" si="0"/>
        <v>0</v>
      </c>
    </row>
    <row r="26" spans="1:5" x14ac:dyDescent="0.25">
      <c r="A26" t="s">
        <v>182</v>
      </c>
      <c r="C26" s="306"/>
      <c r="D26" s="302"/>
      <c r="E26" s="306">
        <f t="shared" si="0"/>
        <v>0</v>
      </c>
    </row>
    <row r="27" spans="1:5" x14ac:dyDescent="0.25">
      <c r="A27" t="s">
        <v>183</v>
      </c>
      <c r="C27" s="306"/>
      <c r="D27" s="302"/>
      <c r="E27" s="306">
        <f t="shared" si="0"/>
        <v>0</v>
      </c>
    </row>
    <row r="28" spans="1:5" x14ac:dyDescent="0.25">
      <c r="A28" t="s">
        <v>184</v>
      </c>
      <c r="C28" s="306"/>
      <c r="D28" s="302"/>
      <c r="E28" s="306">
        <f t="shared" si="0"/>
        <v>0</v>
      </c>
    </row>
    <row r="29" spans="1:5" x14ac:dyDescent="0.25">
      <c r="A29" t="s">
        <v>185</v>
      </c>
      <c r="C29" s="307">
        <f>SUM(C6:C28)</f>
        <v>5</v>
      </c>
      <c r="E29" s="307">
        <f>SUM(E6:E28)</f>
        <v>15</v>
      </c>
    </row>
  </sheetData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/>
  <dimension ref="A1:P101"/>
  <sheetViews>
    <sheetView zoomScaleNormal="100" workbookViewId="0">
      <selection activeCell="C36" sqref="C36"/>
    </sheetView>
  </sheetViews>
  <sheetFormatPr defaultColWidth="8.85546875" defaultRowHeight="15" x14ac:dyDescent="0.25"/>
  <cols>
    <col min="1" max="1" width="44.140625" customWidth="1"/>
    <col min="2" max="2" width="8.28515625" customWidth="1"/>
    <col min="3" max="3" width="11.140625" bestFit="1" customWidth="1"/>
    <col min="4" max="4" width="10.42578125" customWidth="1"/>
    <col min="5" max="5" width="11.85546875" bestFit="1" customWidth="1"/>
    <col min="6" max="6" width="11" bestFit="1" customWidth="1"/>
    <col min="7" max="7" width="10.85546875" customWidth="1"/>
  </cols>
  <sheetData>
    <row r="1" spans="1:14" ht="21.75" thickBot="1" x14ac:dyDescent="0.4">
      <c r="A1" s="32" t="s">
        <v>60</v>
      </c>
    </row>
    <row r="2" spans="1:14" ht="16.5" thickBot="1" x14ac:dyDescent="0.3">
      <c r="A2" s="53"/>
      <c r="C2" s="311">
        <v>2013</v>
      </c>
      <c r="D2" s="312"/>
      <c r="E2" s="312"/>
      <c r="F2" s="312"/>
      <c r="G2" s="313"/>
    </row>
    <row r="3" spans="1:14" ht="30.75" thickBot="1" x14ac:dyDescent="0.3">
      <c r="B3" s="7"/>
      <c r="C3" s="210" t="s">
        <v>157</v>
      </c>
      <c r="D3" s="211" t="s">
        <v>158</v>
      </c>
      <c r="E3" s="211" t="s">
        <v>159</v>
      </c>
      <c r="F3" s="212" t="s">
        <v>160</v>
      </c>
      <c r="G3" s="1" t="s">
        <v>104</v>
      </c>
      <c r="H3" s="13"/>
    </row>
    <row r="4" spans="1:14" x14ac:dyDescent="0.25">
      <c r="A4" s="31" t="s">
        <v>69</v>
      </c>
      <c r="B4" s="7"/>
      <c r="C4" s="1"/>
      <c r="D4" s="1"/>
      <c r="E4" s="1"/>
      <c r="F4" s="1"/>
      <c r="G4" s="1"/>
      <c r="H4" s="13"/>
    </row>
    <row r="5" spans="1:14" x14ac:dyDescent="0.25">
      <c r="A5" s="42" t="s">
        <v>81</v>
      </c>
      <c r="B5" s="43"/>
      <c r="C5" s="301">
        <v>30000</v>
      </c>
      <c r="D5" s="120">
        <v>30000</v>
      </c>
      <c r="E5" s="120">
        <v>30000</v>
      </c>
      <c r="F5" s="120">
        <v>30000</v>
      </c>
      <c r="G5" s="120">
        <f>SUM(C5:F5)</f>
        <v>120000</v>
      </c>
      <c r="H5" s="28"/>
      <c r="I5" s="24"/>
      <c r="J5" s="24"/>
    </row>
    <row r="6" spans="1:14" x14ac:dyDescent="0.25">
      <c r="A6" s="42" t="s">
        <v>73</v>
      </c>
      <c r="B6" s="43"/>
      <c r="C6" s="120">
        <v>0</v>
      </c>
      <c r="D6" s="120">
        <v>0</v>
      </c>
      <c r="E6" s="120">
        <v>0</v>
      </c>
      <c r="F6" s="120">
        <v>0</v>
      </c>
      <c r="G6" s="120">
        <f>SUM(C6:F6)</f>
        <v>0</v>
      </c>
      <c r="H6" s="29"/>
      <c r="I6" s="26"/>
      <c r="J6" s="24"/>
    </row>
    <row r="7" spans="1:14" x14ac:dyDescent="0.25">
      <c r="A7" s="42" t="s">
        <v>109</v>
      </c>
      <c r="B7" s="8"/>
      <c r="C7" s="115">
        <v>0</v>
      </c>
      <c r="D7" s="115">
        <v>0</v>
      </c>
      <c r="E7" s="115">
        <v>0</v>
      </c>
      <c r="F7" s="115">
        <v>0</v>
      </c>
      <c r="G7" s="115">
        <f>SUM(C7:F7)</f>
        <v>0</v>
      </c>
      <c r="H7" s="15"/>
      <c r="I7" s="2"/>
    </row>
    <row r="8" spans="1:14" x14ac:dyDescent="0.25">
      <c r="A8" s="42" t="s">
        <v>110</v>
      </c>
      <c r="B8" s="8"/>
      <c r="C8" s="115">
        <v>0</v>
      </c>
      <c r="D8" s="115">
        <v>0</v>
      </c>
      <c r="E8" s="115">
        <v>0</v>
      </c>
      <c r="F8" s="115">
        <v>0</v>
      </c>
      <c r="G8" s="115">
        <f>SUM(C8:F8)</f>
        <v>0</v>
      </c>
      <c r="H8" s="15"/>
      <c r="I8" s="2"/>
    </row>
    <row r="9" spans="1:14" x14ac:dyDescent="0.25">
      <c r="A9" s="42" t="s">
        <v>90</v>
      </c>
      <c r="B9" s="8"/>
      <c r="C9" s="199">
        <v>0</v>
      </c>
      <c r="D9" s="199">
        <v>0</v>
      </c>
      <c r="E9" s="199">
        <v>0</v>
      </c>
      <c r="F9" s="199">
        <v>0</v>
      </c>
      <c r="G9" s="199">
        <f>SUM(C9:F9)</f>
        <v>0</v>
      </c>
      <c r="H9" s="26"/>
      <c r="J9" s="24"/>
      <c r="K9" s="24"/>
    </row>
    <row r="10" spans="1:14" x14ac:dyDescent="0.25">
      <c r="A10" s="3" t="s">
        <v>62</v>
      </c>
      <c r="B10" s="8"/>
      <c r="C10" s="199">
        <f>SUM(C5:C9)</f>
        <v>30000</v>
      </c>
      <c r="D10" s="199">
        <f>SUM(D5:D9)</f>
        <v>30000</v>
      </c>
      <c r="E10" s="199">
        <f>SUM(E5:E9)</f>
        <v>30000</v>
      </c>
      <c r="F10" s="199">
        <f>SUM(F5:F9)</f>
        <v>30000</v>
      </c>
      <c r="G10" s="199">
        <f>SUM(G5:G9)</f>
        <v>120000</v>
      </c>
      <c r="I10" s="26"/>
      <c r="J10" s="24"/>
    </row>
    <row r="11" spans="1:14" x14ac:dyDescent="0.25">
      <c r="A11" s="42" t="s">
        <v>117</v>
      </c>
      <c r="B11" s="11">
        <v>0.15</v>
      </c>
      <c r="C11" s="115">
        <f>C10*$B$11</f>
        <v>4500</v>
      </c>
      <c r="D11" s="115">
        <f>D10*$B$11</f>
        <v>4500</v>
      </c>
      <c r="E11" s="115">
        <f>E10*$B$11</f>
        <v>4500</v>
      </c>
      <c r="F11" s="115">
        <f>F10*$B$11</f>
        <v>4500</v>
      </c>
      <c r="G11" s="115">
        <f>G10*$B$11</f>
        <v>18000</v>
      </c>
      <c r="H11" s="13"/>
      <c r="I11" s="2"/>
    </row>
    <row r="12" spans="1:14" x14ac:dyDescent="0.25">
      <c r="A12" s="34" t="s">
        <v>64</v>
      </c>
      <c r="B12" s="11"/>
      <c r="C12" s="200">
        <f>SUM(C10:C11)</f>
        <v>34500</v>
      </c>
      <c r="D12" s="200">
        <f>SUM(D10:D11)</f>
        <v>34500</v>
      </c>
      <c r="E12" s="200">
        <f>SUM(E10:E11)</f>
        <v>34500</v>
      </c>
      <c r="F12" s="200">
        <f>SUM(F10:F11)</f>
        <v>34500</v>
      </c>
      <c r="G12" s="200">
        <f>SUM(G10:G11)</f>
        <v>138000</v>
      </c>
      <c r="H12" s="13"/>
      <c r="I12" s="2"/>
    </row>
    <row r="13" spans="1:14" x14ac:dyDescent="0.25">
      <c r="A13" s="42"/>
      <c r="B13" s="11"/>
      <c r="C13" s="115"/>
      <c r="D13" s="115"/>
      <c r="E13" s="115"/>
      <c r="F13" s="115"/>
      <c r="G13" s="115"/>
      <c r="H13" s="13"/>
      <c r="I13" s="2"/>
    </row>
    <row r="14" spans="1:14" x14ac:dyDescent="0.25">
      <c r="A14" s="31" t="s">
        <v>74</v>
      </c>
      <c r="B14" s="8"/>
      <c r="C14" s="115"/>
      <c r="D14" s="115"/>
      <c r="E14" s="115"/>
      <c r="F14" s="115"/>
      <c r="G14" s="115"/>
      <c r="H14" s="15"/>
      <c r="I14" s="2"/>
    </row>
    <row r="15" spans="1:14" x14ac:dyDescent="0.25">
      <c r="A15" s="42" t="s">
        <v>76</v>
      </c>
      <c r="B15" s="90">
        <v>1</v>
      </c>
      <c r="C15" s="140"/>
      <c r="D15" s="140"/>
      <c r="E15" s="140"/>
      <c r="F15" s="140">
        <f>$B$15*'Sales &amp; Margin ''14'!C5</f>
        <v>1</v>
      </c>
      <c r="G15" s="140">
        <f>SUM(C15:F15)</f>
        <v>1</v>
      </c>
      <c r="H15" s="29"/>
      <c r="I15" s="26"/>
      <c r="J15" s="24"/>
      <c r="K15" s="24"/>
    </row>
    <row r="16" spans="1:14" x14ac:dyDescent="0.25">
      <c r="A16" s="42" t="s">
        <v>111</v>
      </c>
      <c r="B16" s="8"/>
      <c r="C16" s="115">
        <v>0</v>
      </c>
      <c r="D16" s="115">
        <v>0</v>
      </c>
      <c r="E16" s="115">
        <v>0</v>
      </c>
      <c r="F16" s="115">
        <v>0</v>
      </c>
      <c r="G16" s="115">
        <f>SUM(C16:F16)</f>
        <v>0</v>
      </c>
      <c r="H16" s="15"/>
      <c r="I16" s="2"/>
      <c r="L16" s="48"/>
      <c r="M16" s="48"/>
      <c r="N16" s="40"/>
    </row>
    <row r="17" spans="1:16" x14ac:dyDescent="0.25">
      <c r="A17" s="42" t="s">
        <v>112</v>
      </c>
      <c r="B17" s="8"/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5"/>
      <c r="I17" s="26"/>
      <c r="J17" s="24"/>
      <c r="K17" s="24"/>
      <c r="L17" s="49"/>
      <c r="M17" s="40"/>
      <c r="N17" s="40"/>
    </row>
    <row r="18" spans="1:16" x14ac:dyDescent="0.25">
      <c r="A18" s="42" t="s">
        <v>82</v>
      </c>
      <c r="B18" s="43"/>
      <c r="C18" s="120">
        <v>0</v>
      </c>
      <c r="D18" s="120">
        <v>0</v>
      </c>
      <c r="E18" s="120">
        <v>0</v>
      </c>
      <c r="F18" s="120">
        <v>0</v>
      </c>
      <c r="G18" s="120">
        <f>SUM(C18:F18)</f>
        <v>0</v>
      </c>
      <c r="H18" s="29"/>
      <c r="I18" s="26"/>
      <c r="J18" s="24"/>
      <c r="K18" s="24"/>
      <c r="L18" s="49"/>
      <c r="M18" s="40"/>
      <c r="N18" s="40"/>
    </row>
    <row r="19" spans="1:16" x14ac:dyDescent="0.25">
      <c r="A19" s="42" t="s">
        <v>91</v>
      </c>
      <c r="B19" s="43"/>
      <c r="C19" s="120">
        <v>0</v>
      </c>
      <c r="D19" s="120">
        <v>0</v>
      </c>
      <c r="E19" s="120">
        <v>0</v>
      </c>
      <c r="F19" s="120">
        <v>0</v>
      </c>
      <c r="G19" s="120">
        <f>SUM(C19:F19)</f>
        <v>0</v>
      </c>
      <c r="H19" s="26"/>
      <c r="J19" s="24"/>
      <c r="K19" s="24"/>
    </row>
    <row r="20" spans="1:16" x14ac:dyDescent="0.25">
      <c r="A20" s="42" t="s">
        <v>93</v>
      </c>
      <c r="B20" s="8"/>
      <c r="C20" s="199">
        <v>0</v>
      </c>
      <c r="D20" s="199">
        <v>0</v>
      </c>
      <c r="E20" s="199">
        <v>0</v>
      </c>
      <c r="F20" s="199">
        <v>0</v>
      </c>
      <c r="G20" s="199">
        <f>SUM(C20:F20)</f>
        <v>0</v>
      </c>
      <c r="H20" s="26"/>
      <c r="J20" s="24"/>
      <c r="K20" s="24"/>
    </row>
    <row r="21" spans="1:16" x14ac:dyDescent="0.25">
      <c r="A21" s="3" t="s">
        <v>62</v>
      </c>
      <c r="B21" s="8"/>
      <c r="C21" s="199">
        <f>SUM(C15:C20)</f>
        <v>0</v>
      </c>
      <c r="D21" s="199">
        <f>SUM(D15:D20)</f>
        <v>0</v>
      </c>
      <c r="E21" s="199">
        <f>SUM(E15:E20)</f>
        <v>0</v>
      </c>
      <c r="F21" s="199">
        <f>SUM(F15:F20)</f>
        <v>1</v>
      </c>
      <c r="G21" s="199">
        <f>SUM(G15:G20)</f>
        <v>1</v>
      </c>
      <c r="H21" s="15"/>
      <c r="I21" s="26"/>
      <c r="J21" s="24"/>
    </row>
    <row r="22" spans="1:16" x14ac:dyDescent="0.25">
      <c r="A22" s="42" t="s">
        <v>117</v>
      </c>
      <c r="B22" s="11">
        <v>0.15</v>
      </c>
      <c r="C22" s="115">
        <f>C21*$B$22</f>
        <v>0</v>
      </c>
      <c r="D22" s="115">
        <f>D21*$B$22</f>
        <v>0</v>
      </c>
      <c r="E22" s="115">
        <f>E21*$B$22</f>
        <v>0</v>
      </c>
      <c r="F22" s="115">
        <f>F21*$B$22</f>
        <v>0.15</v>
      </c>
      <c r="G22" s="115">
        <f>G21*$B$22</f>
        <v>0.15</v>
      </c>
      <c r="H22" s="13"/>
      <c r="I22" s="2"/>
    </row>
    <row r="23" spans="1:16" x14ac:dyDescent="0.25">
      <c r="A23" s="34" t="s">
        <v>65</v>
      </c>
      <c r="B23" s="11"/>
      <c r="C23" s="200">
        <f>SUM(C21:C22)</f>
        <v>0</v>
      </c>
      <c r="D23" s="200">
        <f>SUM(D21:D22)</f>
        <v>0</v>
      </c>
      <c r="E23" s="200">
        <f>SUM(E21:E22)</f>
        <v>0</v>
      </c>
      <c r="F23" s="200">
        <f>SUM(F21:F22)</f>
        <v>1.1499999999999999</v>
      </c>
      <c r="G23" s="200">
        <f>SUM(G21:G22)</f>
        <v>1.1499999999999999</v>
      </c>
    </row>
    <row r="24" spans="1:16" x14ac:dyDescent="0.25">
      <c r="A24" s="42"/>
      <c r="B24" s="11"/>
      <c r="C24" s="200"/>
      <c r="D24" s="200"/>
      <c r="E24" s="200"/>
      <c r="F24" s="200"/>
      <c r="G24" s="200"/>
    </row>
    <row r="25" spans="1:16" x14ac:dyDescent="0.25">
      <c r="A25" s="21" t="s">
        <v>127</v>
      </c>
      <c r="B25" s="8"/>
      <c r="C25" s="115"/>
      <c r="D25" s="115"/>
      <c r="E25" s="115"/>
      <c r="F25" s="115"/>
      <c r="G25" s="115"/>
      <c r="H25" s="19"/>
    </row>
    <row r="26" spans="1:16" x14ac:dyDescent="0.25">
      <c r="A26" s="42" t="s">
        <v>116</v>
      </c>
      <c r="B26" s="43"/>
      <c r="C26" s="120">
        <v>0</v>
      </c>
      <c r="D26" s="120">
        <v>0</v>
      </c>
      <c r="E26" s="120">
        <v>0</v>
      </c>
      <c r="F26" s="120">
        <v>0</v>
      </c>
      <c r="G26" s="120">
        <f t="shared" ref="G26:G31" si="0">SUM(C26:F26)</f>
        <v>0</v>
      </c>
      <c r="H26" s="28"/>
    </row>
    <row r="27" spans="1:16" x14ac:dyDescent="0.25">
      <c r="A27" s="42" t="s">
        <v>131</v>
      </c>
      <c r="B27" s="43"/>
      <c r="C27" s="120">
        <v>0</v>
      </c>
      <c r="D27" s="291">
        <v>0</v>
      </c>
      <c r="E27" s="291">
        <v>0</v>
      </c>
      <c r="F27" s="291">
        <v>0</v>
      </c>
      <c r="G27" s="120">
        <f t="shared" si="0"/>
        <v>0</v>
      </c>
      <c r="H27" s="29"/>
      <c r="I27" s="24"/>
      <c r="J27" s="24"/>
      <c r="K27" s="24"/>
      <c r="L27" s="24"/>
      <c r="M27" s="24"/>
      <c r="N27" s="24"/>
    </row>
    <row r="28" spans="1:16" x14ac:dyDescent="0.25">
      <c r="A28" s="42" t="s">
        <v>82</v>
      </c>
      <c r="B28" s="43"/>
      <c r="C28" s="120">
        <v>0</v>
      </c>
      <c r="D28" s="120">
        <v>0</v>
      </c>
      <c r="E28" s="120">
        <v>0</v>
      </c>
      <c r="F28" s="120">
        <v>0</v>
      </c>
      <c r="G28" s="120">
        <f t="shared" si="0"/>
        <v>0</v>
      </c>
      <c r="H28" s="29"/>
      <c r="I28" s="26"/>
      <c r="J28" s="24"/>
      <c r="K28" s="24"/>
      <c r="L28" s="24"/>
      <c r="M28" s="24"/>
      <c r="N28" s="24"/>
    </row>
    <row r="29" spans="1:16" x14ac:dyDescent="0.25">
      <c r="A29" s="42" t="s">
        <v>77</v>
      </c>
      <c r="B29" s="8"/>
      <c r="C29" s="115">
        <v>0</v>
      </c>
      <c r="D29" s="115">
        <v>0</v>
      </c>
      <c r="E29" s="115">
        <v>0</v>
      </c>
      <c r="F29" s="115">
        <v>0</v>
      </c>
      <c r="G29" s="115">
        <f t="shared" si="0"/>
        <v>0</v>
      </c>
      <c r="H29" s="15"/>
      <c r="I29" s="26"/>
      <c r="J29" s="24"/>
      <c r="K29" s="24"/>
      <c r="O29" s="24"/>
      <c r="P29" s="26">
        <f>23*37.5*4*3</f>
        <v>10350</v>
      </c>
    </row>
    <row r="30" spans="1:16" x14ac:dyDescent="0.25">
      <c r="A30" s="42" t="s">
        <v>114</v>
      </c>
      <c r="B30" s="8"/>
      <c r="C30" s="115">
        <v>0</v>
      </c>
      <c r="D30" s="115">
        <v>0</v>
      </c>
      <c r="E30" s="115">
        <v>0</v>
      </c>
      <c r="F30" s="115">
        <v>0</v>
      </c>
      <c r="G30" s="115">
        <f t="shared" si="0"/>
        <v>0</v>
      </c>
      <c r="H30" s="15"/>
      <c r="I30" s="26"/>
      <c r="J30" s="24"/>
      <c r="K30" s="24"/>
      <c r="L30" s="24"/>
      <c r="M30" s="24"/>
      <c r="N30" s="24"/>
      <c r="O30" s="24"/>
    </row>
    <row r="31" spans="1:16" x14ac:dyDescent="0.25">
      <c r="A31" s="42" t="s">
        <v>115</v>
      </c>
      <c r="B31" s="8"/>
      <c r="C31" s="199">
        <v>0</v>
      </c>
      <c r="D31" s="199">
        <v>0</v>
      </c>
      <c r="E31" s="199">
        <v>0</v>
      </c>
      <c r="F31" s="199">
        <v>0</v>
      </c>
      <c r="G31" s="199">
        <f t="shared" si="0"/>
        <v>0</v>
      </c>
      <c r="H31" s="46"/>
      <c r="J31" s="40"/>
      <c r="K31" s="40"/>
      <c r="L31" s="38"/>
      <c r="M31" s="38"/>
      <c r="N31" s="38"/>
      <c r="O31" s="38"/>
      <c r="P31" s="38"/>
    </row>
    <row r="32" spans="1:16" x14ac:dyDescent="0.25">
      <c r="A32" s="34" t="s">
        <v>61</v>
      </c>
      <c r="C32" s="202">
        <f>SUM(C26:C31)</f>
        <v>0</v>
      </c>
      <c r="D32" s="202">
        <f>SUM(D26:D31)</f>
        <v>0</v>
      </c>
      <c r="E32" s="202">
        <f>SUM(E26:E31)</f>
        <v>0</v>
      </c>
      <c r="F32" s="202">
        <f>SUM(F26:F31)</f>
        <v>0</v>
      </c>
      <c r="G32" s="202">
        <f>SUM(G26:G31)</f>
        <v>0</v>
      </c>
    </row>
    <row r="33" spans="1:11" x14ac:dyDescent="0.25">
      <c r="C33" s="116"/>
      <c r="D33" s="116"/>
      <c r="E33" s="116"/>
      <c r="F33" s="116"/>
      <c r="G33" s="116"/>
    </row>
    <row r="34" spans="1:11" ht="15.75" thickBot="1" x14ac:dyDescent="0.3">
      <c r="C34" s="116"/>
      <c r="D34" s="116"/>
      <c r="E34" s="116"/>
      <c r="F34" s="116"/>
      <c r="G34" s="116"/>
    </row>
    <row r="35" spans="1:11" ht="16.5" thickBot="1" x14ac:dyDescent="0.3">
      <c r="A35" s="53"/>
      <c r="C35" s="314">
        <v>2014</v>
      </c>
      <c r="D35" s="315"/>
      <c r="E35" s="315"/>
      <c r="F35" s="315"/>
      <c r="G35" s="316"/>
    </row>
    <row r="36" spans="1:11" ht="30.75" thickBot="1" x14ac:dyDescent="0.3">
      <c r="B36" s="7"/>
      <c r="C36" s="210" t="s">
        <v>157</v>
      </c>
      <c r="D36" s="211" t="s">
        <v>158</v>
      </c>
      <c r="E36" s="211" t="s">
        <v>159</v>
      </c>
      <c r="F36" s="212" t="s">
        <v>160</v>
      </c>
      <c r="G36" s="203" t="s">
        <v>104</v>
      </c>
      <c r="H36" s="13"/>
    </row>
    <row r="37" spans="1:11" x14ac:dyDescent="0.25">
      <c r="A37" s="31" t="s">
        <v>69</v>
      </c>
      <c r="B37" s="7"/>
      <c r="C37" s="203"/>
      <c r="D37" s="203"/>
      <c r="E37" s="203"/>
      <c r="F37" s="203"/>
      <c r="G37" s="203"/>
      <c r="H37" s="13"/>
    </row>
    <row r="38" spans="1:11" x14ac:dyDescent="0.25">
      <c r="A38" s="42" t="s">
        <v>81</v>
      </c>
      <c r="B38" s="43"/>
      <c r="C38" s="241">
        <v>0</v>
      </c>
      <c r="D38" s="241">
        <v>0</v>
      </c>
      <c r="E38" s="241">
        <v>0</v>
      </c>
      <c r="F38" s="241">
        <v>0</v>
      </c>
      <c r="G38" s="120">
        <f>SUM(C38:F38)</f>
        <v>0</v>
      </c>
      <c r="H38" s="28"/>
      <c r="I38" s="24"/>
      <c r="J38" s="24"/>
    </row>
    <row r="39" spans="1:11" x14ac:dyDescent="0.25">
      <c r="A39" s="42" t="s">
        <v>73</v>
      </c>
      <c r="B39" s="43"/>
      <c r="C39" s="241">
        <v>0</v>
      </c>
      <c r="D39" s="241">
        <v>0</v>
      </c>
      <c r="E39" s="241">
        <v>0</v>
      </c>
      <c r="F39" s="241">
        <v>0</v>
      </c>
      <c r="G39" s="120">
        <f>SUM(C39:F39)</f>
        <v>0</v>
      </c>
      <c r="H39" s="29"/>
      <c r="I39" s="26"/>
      <c r="J39" s="24"/>
    </row>
    <row r="40" spans="1:11" x14ac:dyDescent="0.25">
      <c r="A40" s="42" t="s">
        <v>109</v>
      </c>
      <c r="B40" s="8"/>
      <c r="C40" s="241">
        <v>0</v>
      </c>
      <c r="D40" s="241">
        <v>0</v>
      </c>
      <c r="E40" s="241">
        <v>0</v>
      </c>
      <c r="F40" s="241">
        <v>0</v>
      </c>
      <c r="G40" s="115">
        <f>SUM(C40:F40)</f>
        <v>0</v>
      </c>
      <c r="H40" s="15"/>
      <c r="I40" s="2"/>
    </row>
    <row r="41" spans="1:11" x14ac:dyDescent="0.25">
      <c r="A41" s="42" t="s">
        <v>110</v>
      </c>
      <c r="B41" s="8"/>
      <c r="C41" s="241">
        <v>0</v>
      </c>
      <c r="D41" s="241">
        <v>0</v>
      </c>
      <c r="E41" s="241">
        <v>0</v>
      </c>
      <c r="F41" s="241">
        <v>0</v>
      </c>
      <c r="G41" s="115">
        <f>SUM(C41:F41)</f>
        <v>0</v>
      </c>
      <c r="H41" s="15"/>
      <c r="I41" s="2"/>
    </row>
    <row r="42" spans="1:11" x14ac:dyDescent="0.25">
      <c r="A42" s="42" t="s">
        <v>90</v>
      </c>
      <c r="B42" s="8"/>
      <c r="C42" s="241">
        <v>0</v>
      </c>
      <c r="D42" s="241">
        <v>0</v>
      </c>
      <c r="E42" s="241">
        <v>0</v>
      </c>
      <c r="F42" s="241">
        <v>0</v>
      </c>
      <c r="G42" s="199">
        <f>SUM(C42:F42)</f>
        <v>0</v>
      </c>
      <c r="H42" s="15"/>
      <c r="I42" s="26"/>
      <c r="J42" s="24"/>
      <c r="K42" s="24"/>
    </row>
    <row r="43" spans="1:11" x14ac:dyDescent="0.25">
      <c r="A43" s="3" t="s">
        <v>62</v>
      </c>
      <c r="B43" s="8"/>
      <c r="C43" s="199">
        <f>SUM(C38:C42)</f>
        <v>0</v>
      </c>
      <c r="D43" s="199">
        <f>SUM(D38:D42)</f>
        <v>0</v>
      </c>
      <c r="E43" s="199">
        <f>SUM(E38:E42)</f>
        <v>0</v>
      </c>
      <c r="F43" s="199">
        <f>SUM(F38:F42)</f>
        <v>0</v>
      </c>
      <c r="G43" s="199">
        <f>SUM(G38:G42)</f>
        <v>0</v>
      </c>
      <c r="H43" s="15"/>
      <c r="I43" s="26"/>
      <c r="J43" s="24"/>
    </row>
    <row r="44" spans="1:11" x14ac:dyDescent="0.25">
      <c r="A44" s="42" t="s">
        <v>117</v>
      </c>
      <c r="B44" s="11">
        <v>0.15</v>
      </c>
      <c r="C44" s="115">
        <f>C43*$B$11</f>
        <v>0</v>
      </c>
      <c r="D44" s="115">
        <f>D43*$B$11</f>
        <v>0</v>
      </c>
      <c r="E44" s="115">
        <f>E43*$B$11</f>
        <v>0</v>
      </c>
      <c r="F44" s="115">
        <f>F43*$B$11</f>
        <v>0</v>
      </c>
      <c r="G44" s="115">
        <f>G43*$B$11</f>
        <v>0</v>
      </c>
      <c r="H44" s="13"/>
      <c r="I44" s="2"/>
    </row>
    <row r="45" spans="1:11" x14ac:dyDescent="0.25">
      <c r="A45" s="34" t="s">
        <v>64</v>
      </c>
      <c r="B45" s="11"/>
      <c r="C45" s="200">
        <f>SUM(C43:C44)</f>
        <v>0</v>
      </c>
      <c r="D45" s="200">
        <f>SUM(D43:D44)</f>
        <v>0</v>
      </c>
      <c r="E45" s="200">
        <f>SUM(E43:E44)</f>
        <v>0</v>
      </c>
      <c r="F45" s="200">
        <f>SUM(F43:F44)</f>
        <v>0</v>
      </c>
      <c r="G45" s="200">
        <f>SUM(G43:G44)</f>
        <v>0</v>
      </c>
      <c r="H45" s="13"/>
      <c r="I45" s="2"/>
    </row>
    <row r="46" spans="1:11" x14ac:dyDescent="0.25">
      <c r="A46" s="42"/>
      <c r="B46" s="11"/>
      <c r="C46" s="115"/>
      <c r="D46" s="115"/>
      <c r="E46" s="115"/>
      <c r="F46" s="115"/>
      <c r="G46" s="115"/>
      <c r="H46" s="13"/>
      <c r="I46" s="2"/>
    </row>
    <row r="47" spans="1:11" x14ac:dyDescent="0.25">
      <c r="A47" s="31" t="s">
        <v>74</v>
      </c>
      <c r="B47" s="8"/>
      <c r="C47" s="115"/>
      <c r="D47" s="115"/>
      <c r="E47" s="115"/>
      <c r="F47" s="115"/>
      <c r="G47" s="115"/>
      <c r="H47" s="15"/>
      <c r="I47" s="2"/>
    </row>
    <row r="48" spans="1:11" x14ac:dyDescent="0.25">
      <c r="A48" s="42" t="s">
        <v>134</v>
      </c>
      <c r="B48" s="90">
        <v>1</v>
      </c>
      <c r="C48" s="140">
        <f>$B$48*'Sales &amp; Margin ''14'!C5</f>
        <v>1</v>
      </c>
      <c r="D48" s="140">
        <f>$B$48*'Sales &amp; Margin ''14'!D5</f>
        <v>1</v>
      </c>
      <c r="E48" s="140">
        <f>$B$48*'Sales &amp; Margin ''14'!E5</f>
        <v>1</v>
      </c>
      <c r="F48" s="140">
        <f>$B$48*'Sales &amp; Margin ''14'!F5</f>
        <v>1</v>
      </c>
      <c r="G48" s="140">
        <f>SUM(C48:F48)</f>
        <v>4</v>
      </c>
      <c r="H48" s="29"/>
      <c r="I48" s="26"/>
      <c r="J48" s="24"/>
      <c r="K48" s="24"/>
    </row>
    <row r="49" spans="1:15" x14ac:dyDescent="0.25">
      <c r="A49" s="42" t="s">
        <v>111</v>
      </c>
      <c r="B49" s="8"/>
      <c r="C49" s="115">
        <v>0</v>
      </c>
      <c r="D49" s="115">
        <v>0</v>
      </c>
      <c r="E49" s="115">
        <v>0</v>
      </c>
      <c r="F49" s="115">
        <v>0</v>
      </c>
      <c r="G49" s="115">
        <f>SUM(C49:F49)</f>
        <v>0</v>
      </c>
      <c r="H49" s="15"/>
      <c r="I49" s="2"/>
      <c r="L49" s="48"/>
      <c r="M49" s="48"/>
      <c r="N49" s="40"/>
    </row>
    <row r="50" spans="1:15" x14ac:dyDescent="0.25">
      <c r="A50" s="42" t="s">
        <v>112</v>
      </c>
      <c r="B50" s="8"/>
      <c r="C50" s="115">
        <v>0</v>
      </c>
      <c r="D50" s="115">
        <v>0</v>
      </c>
      <c r="E50" s="115">
        <v>0</v>
      </c>
      <c r="F50" s="115">
        <v>0</v>
      </c>
      <c r="G50" s="115">
        <v>0</v>
      </c>
      <c r="H50" s="15"/>
      <c r="I50" s="26"/>
      <c r="J50" s="24"/>
      <c r="K50" s="24"/>
      <c r="L50" s="49"/>
      <c r="M50" s="40"/>
      <c r="N50" s="40"/>
    </row>
    <row r="51" spans="1:15" x14ac:dyDescent="0.25">
      <c r="A51" s="42" t="s">
        <v>82</v>
      </c>
      <c r="B51" s="43"/>
      <c r="C51" s="120">
        <v>0</v>
      </c>
      <c r="D51" s="120">
        <v>0</v>
      </c>
      <c r="E51" s="120">
        <v>0</v>
      </c>
      <c r="F51" s="120">
        <v>0</v>
      </c>
      <c r="G51" s="120">
        <f>SUM(C51:F51)</f>
        <v>0</v>
      </c>
      <c r="H51" s="29"/>
      <c r="I51" s="26"/>
      <c r="J51" s="24"/>
      <c r="K51" s="24"/>
      <c r="L51" s="49"/>
      <c r="M51" s="40"/>
      <c r="N51" s="40"/>
    </row>
    <row r="52" spans="1:15" x14ac:dyDescent="0.25">
      <c r="A52" s="42" t="s">
        <v>91</v>
      </c>
      <c r="B52" s="43"/>
      <c r="C52" s="120">
        <v>0</v>
      </c>
      <c r="D52" s="120">
        <f>C52</f>
        <v>0</v>
      </c>
      <c r="E52" s="120">
        <f>D52</f>
        <v>0</v>
      </c>
      <c r="F52" s="120">
        <f>E52</f>
        <v>0</v>
      </c>
      <c r="G52" s="120">
        <f>SUM(C52:F52)</f>
        <v>0</v>
      </c>
      <c r="H52" s="29"/>
      <c r="I52" s="26"/>
      <c r="J52" s="24"/>
      <c r="K52" s="24"/>
    </row>
    <row r="53" spans="1:15" x14ac:dyDescent="0.25">
      <c r="A53" s="42" t="s">
        <v>93</v>
      </c>
      <c r="B53" s="8"/>
      <c r="C53" s="199">
        <v>0</v>
      </c>
      <c r="D53" s="199">
        <v>0</v>
      </c>
      <c r="E53" s="199">
        <v>0</v>
      </c>
      <c r="F53" s="199">
        <v>0</v>
      </c>
      <c r="G53" s="120">
        <f>SUM(C53:F53)</f>
        <v>0</v>
      </c>
      <c r="H53" s="15"/>
      <c r="I53" s="26"/>
      <c r="J53" s="24"/>
      <c r="K53" s="24"/>
    </row>
    <row r="54" spans="1:15" x14ac:dyDescent="0.25">
      <c r="A54" s="3" t="s">
        <v>62</v>
      </c>
      <c r="B54" s="8"/>
      <c r="C54" s="199">
        <f>SUM(C48:C53)</f>
        <v>1</v>
      </c>
      <c r="D54" s="199">
        <f>SUM(D48:D53)</f>
        <v>1</v>
      </c>
      <c r="E54" s="199">
        <f>SUM(E48:E53)</f>
        <v>1</v>
      </c>
      <c r="F54" s="199">
        <f>SUM(F48:F53)</f>
        <v>1</v>
      </c>
      <c r="G54" s="204">
        <f>SUM(C54:F54)</f>
        <v>4</v>
      </c>
      <c r="H54" s="15"/>
      <c r="I54" s="26"/>
      <c r="J54" s="24"/>
    </row>
    <row r="55" spans="1:15" x14ac:dyDescent="0.25">
      <c r="A55" s="42" t="s">
        <v>117</v>
      </c>
      <c r="B55" s="11">
        <v>0.15</v>
      </c>
      <c r="C55" s="115">
        <f>C54*$B$22</f>
        <v>0.15</v>
      </c>
      <c r="D55" s="115">
        <f>D54*$B$22</f>
        <v>0.15</v>
      </c>
      <c r="E55" s="115">
        <f>E54*$B$22</f>
        <v>0.15</v>
      </c>
      <c r="F55" s="115">
        <f>F54*$B$22</f>
        <v>0.15</v>
      </c>
      <c r="G55" s="115">
        <f>G54*$B$22</f>
        <v>0.6</v>
      </c>
      <c r="H55" s="13"/>
      <c r="I55" s="2"/>
    </row>
    <row r="56" spans="1:15" x14ac:dyDescent="0.25">
      <c r="A56" s="34" t="s">
        <v>65</v>
      </c>
      <c r="B56" s="11"/>
      <c r="C56" s="200">
        <f>SUM(C54:C55)</f>
        <v>1.1499999999999999</v>
      </c>
      <c r="D56" s="200">
        <f>SUM(D54:D55)</f>
        <v>1.1499999999999999</v>
      </c>
      <c r="E56" s="200">
        <f>SUM(E54:E55)</f>
        <v>1.1499999999999999</v>
      </c>
      <c r="F56" s="200">
        <f>SUM(F54:F55)</f>
        <v>1.1499999999999999</v>
      </c>
      <c r="G56" s="200">
        <f>SUM(G54:G55)</f>
        <v>4.5999999999999996</v>
      </c>
    </row>
    <row r="57" spans="1:15" x14ac:dyDescent="0.25">
      <c r="A57" s="42"/>
      <c r="B57" s="11"/>
      <c r="C57" s="200"/>
      <c r="D57" s="200"/>
      <c r="E57" s="200"/>
      <c r="F57" s="200"/>
      <c r="G57" s="200"/>
    </row>
    <row r="58" spans="1:15" x14ac:dyDescent="0.25">
      <c r="A58" s="21" t="s">
        <v>127</v>
      </c>
      <c r="B58" s="8"/>
      <c r="C58" s="115"/>
      <c r="D58" s="115"/>
      <c r="E58" s="115"/>
      <c r="F58" s="115"/>
      <c r="G58" s="115"/>
      <c r="H58" s="19"/>
    </row>
    <row r="59" spans="1:15" x14ac:dyDescent="0.25">
      <c r="A59" s="42" t="s">
        <v>116</v>
      </c>
      <c r="B59" s="43"/>
      <c r="C59" s="120">
        <v>0</v>
      </c>
      <c r="D59" s="120">
        <v>0</v>
      </c>
      <c r="E59" s="120">
        <v>0</v>
      </c>
      <c r="F59" s="120">
        <v>0</v>
      </c>
      <c r="G59" s="120">
        <f t="shared" ref="G59:G65" si="1">SUM(C59:F59)</f>
        <v>0</v>
      </c>
      <c r="H59" s="28"/>
    </row>
    <row r="60" spans="1:15" x14ac:dyDescent="0.25">
      <c r="A60" s="42" t="s">
        <v>17</v>
      </c>
      <c r="B60" s="43"/>
      <c r="C60" s="120">
        <v>0</v>
      </c>
      <c r="D60" s="120">
        <v>0</v>
      </c>
      <c r="E60" s="120">
        <v>0</v>
      </c>
      <c r="F60" s="120">
        <v>0</v>
      </c>
      <c r="G60" s="120">
        <f>SUM(C60:F60)</f>
        <v>0</v>
      </c>
      <c r="H60" s="28"/>
    </row>
    <row r="61" spans="1:15" x14ac:dyDescent="0.25">
      <c r="A61" s="42" t="s">
        <v>53</v>
      </c>
      <c r="B61" s="43"/>
      <c r="C61" s="120">
        <v>0</v>
      </c>
      <c r="D61" s="120">
        <v>0</v>
      </c>
      <c r="E61" s="120">
        <v>0</v>
      </c>
      <c r="F61" s="120">
        <v>0</v>
      </c>
      <c r="G61" s="120">
        <f t="shared" si="1"/>
        <v>0</v>
      </c>
      <c r="H61" s="29"/>
      <c r="I61" s="24"/>
      <c r="J61" s="24"/>
      <c r="K61" s="24"/>
      <c r="L61" s="24"/>
      <c r="M61" s="24"/>
      <c r="N61" s="24"/>
    </row>
    <row r="62" spans="1:15" x14ac:dyDescent="0.25">
      <c r="A62" s="42" t="s">
        <v>82</v>
      </c>
      <c r="B62" s="43"/>
      <c r="C62" s="120">
        <v>0</v>
      </c>
      <c r="D62" s="120">
        <v>0</v>
      </c>
      <c r="E62" s="120">
        <v>0</v>
      </c>
      <c r="F62" s="120">
        <v>0</v>
      </c>
      <c r="G62" s="120">
        <f t="shared" si="1"/>
        <v>0</v>
      </c>
      <c r="H62" s="29"/>
      <c r="I62" s="26"/>
      <c r="J62" s="24"/>
      <c r="K62" s="24"/>
      <c r="L62" s="24"/>
      <c r="M62" s="24"/>
      <c r="N62" s="24"/>
    </row>
    <row r="63" spans="1:15" x14ac:dyDescent="0.25">
      <c r="A63" s="42" t="s">
        <v>77</v>
      </c>
      <c r="B63" s="8"/>
      <c r="C63" s="120">
        <v>0</v>
      </c>
      <c r="D63" s="120">
        <v>0</v>
      </c>
      <c r="E63" s="120">
        <v>0</v>
      </c>
      <c r="F63" s="120">
        <v>0</v>
      </c>
      <c r="G63" s="115">
        <f t="shared" si="1"/>
        <v>0</v>
      </c>
      <c r="H63" s="15"/>
      <c r="I63" s="26"/>
      <c r="J63" s="24"/>
      <c r="K63" s="24"/>
      <c r="L63" s="24"/>
      <c r="M63" s="26"/>
      <c r="N63" s="24"/>
    </row>
    <row r="64" spans="1:15" x14ac:dyDescent="0.25">
      <c r="A64" s="42" t="s">
        <v>114</v>
      </c>
      <c r="B64" s="8"/>
      <c r="C64" s="120">
        <v>0</v>
      </c>
      <c r="D64" s="120">
        <v>0</v>
      </c>
      <c r="E64" s="120">
        <v>0</v>
      </c>
      <c r="F64" s="120">
        <v>0</v>
      </c>
      <c r="G64" s="115">
        <f t="shared" si="1"/>
        <v>0</v>
      </c>
      <c r="H64" s="15"/>
      <c r="I64" s="26"/>
      <c r="J64" s="24"/>
      <c r="K64" s="24"/>
      <c r="L64" s="24"/>
      <c r="M64" s="24"/>
      <c r="N64" s="24"/>
      <c r="O64" s="24"/>
    </row>
    <row r="65" spans="1:16" x14ac:dyDescent="0.25">
      <c r="A65" s="42" t="s">
        <v>115</v>
      </c>
      <c r="B65" s="8"/>
      <c r="C65" s="201">
        <v>0</v>
      </c>
      <c r="D65" s="201">
        <v>0</v>
      </c>
      <c r="E65" s="201">
        <v>0</v>
      </c>
      <c r="F65" s="201">
        <v>0</v>
      </c>
      <c r="G65" s="199">
        <f t="shared" si="1"/>
        <v>0</v>
      </c>
      <c r="H65" s="46"/>
      <c r="J65" s="40"/>
      <c r="K65" s="40"/>
      <c r="L65" s="38"/>
      <c r="M65" s="38"/>
      <c r="N65" s="38"/>
      <c r="O65" s="38"/>
      <c r="P65" s="38"/>
    </row>
    <row r="66" spans="1:16" x14ac:dyDescent="0.25">
      <c r="A66" s="34" t="s">
        <v>61</v>
      </c>
      <c r="C66" s="202">
        <f>SUM(C59:C65)</f>
        <v>0</v>
      </c>
      <c r="D66" s="202">
        <f>SUM(D59:D65)</f>
        <v>0</v>
      </c>
      <c r="E66" s="202">
        <f>SUM(E59:E65)</f>
        <v>0</v>
      </c>
      <c r="F66" s="202">
        <f>SUM(F59:F65)</f>
        <v>0</v>
      </c>
      <c r="G66" s="202">
        <f>SUM(G59:G65)</f>
        <v>0</v>
      </c>
    </row>
    <row r="67" spans="1:16" x14ac:dyDescent="0.25">
      <c r="C67" s="116"/>
      <c r="D67" s="116"/>
      <c r="E67" s="116"/>
      <c r="F67" s="116"/>
      <c r="G67" s="116"/>
    </row>
    <row r="68" spans="1:16" ht="15.75" thickBot="1" x14ac:dyDescent="0.3">
      <c r="C68" s="116"/>
      <c r="D68" s="116"/>
      <c r="E68" s="116"/>
      <c r="F68" s="116"/>
      <c r="G68" s="116"/>
    </row>
    <row r="69" spans="1:16" ht="16.5" thickBot="1" x14ac:dyDescent="0.3">
      <c r="A69" s="53"/>
      <c r="C69" s="317">
        <v>2015</v>
      </c>
      <c r="D69" s="318"/>
      <c r="E69" s="318"/>
      <c r="F69" s="318"/>
      <c r="G69" s="319"/>
    </row>
    <row r="70" spans="1:16" ht="30.75" thickBot="1" x14ac:dyDescent="0.3">
      <c r="B70" s="7"/>
      <c r="C70" s="210" t="s">
        <v>157</v>
      </c>
      <c r="D70" s="211" t="s">
        <v>158</v>
      </c>
      <c r="E70" s="211" t="s">
        <v>159</v>
      </c>
      <c r="F70" s="212" t="s">
        <v>160</v>
      </c>
      <c r="G70" s="203" t="s">
        <v>104</v>
      </c>
      <c r="H70" s="13"/>
    </row>
    <row r="71" spans="1:16" x14ac:dyDescent="0.25">
      <c r="A71" s="31" t="s">
        <v>69</v>
      </c>
      <c r="B71" s="7"/>
      <c r="C71" s="203"/>
      <c r="D71" s="203"/>
      <c r="E71" s="203"/>
      <c r="F71" s="203"/>
      <c r="G71" s="203"/>
      <c r="H71" s="13"/>
    </row>
    <row r="72" spans="1:16" x14ac:dyDescent="0.25">
      <c r="A72" s="42" t="s">
        <v>81</v>
      </c>
      <c r="B72" s="43"/>
      <c r="C72" s="198">
        <v>0</v>
      </c>
      <c r="D72" s="198">
        <v>0</v>
      </c>
      <c r="E72" s="198">
        <v>0</v>
      </c>
      <c r="F72" s="198">
        <v>0</v>
      </c>
      <c r="G72" s="120">
        <f t="shared" ref="G72:G82" si="2">SUM(C72:F72)</f>
        <v>0</v>
      </c>
      <c r="H72" s="28"/>
      <c r="I72" s="24"/>
      <c r="J72" s="24"/>
    </row>
    <row r="73" spans="1:16" x14ac:dyDescent="0.25">
      <c r="A73" s="42" t="s">
        <v>73</v>
      </c>
      <c r="B73" s="43"/>
      <c r="C73" s="198">
        <v>0</v>
      </c>
      <c r="D73" s="198">
        <v>0</v>
      </c>
      <c r="E73" s="198">
        <v>0</v>
      </c>
      <c r="F73" s="198">
        <v>0</v>
      </c>
      <c r="G73" s="120">
        <f>SUM(C73:F73)</f>
        <v>0</v>
      </c>
      <c r="H73" s="28"/>
      <c r="I73" s="24"/>
      <c r="J73" s="24"/>
    </row>
    <row r="74" spans="1:16" x14ac:dyDescent="0.25">
      <c r="A74" s="42" t="s">
        <v>116</v>
      </c>
      <c r="B74" s="43"/>
      <c r="C74" s="198">
        <v>0</v>
      </c>
      <c r="D74" s="198">
        <v>0</v>
      </c>
      <c r="E74" s="198">
        <v>0</v>
      </c>
      <c r="F74" s="198">
        <v>0</v>
      </c>
      <c r="G74" s="120">
        <f t="shared" si="2"/>
        <v>0</v>
      </c>
      <c r="H74" s="28"/>
      <c r="I74" s="24"/>
      <c r="J74" s="24"/>
    </row>
    <row r="75" spans="1:16" x14ac:dyDescent="0.25">
      <c r="A75" s="42" t="s">
        <v>17</v>
      </c>
      <c r="B75" s="43"/>
      <c r="C75" s="198">
        <v>0</v>
      </c>
      <c r="D75" s="198">
        <v>0</v>
      </c>
      <c r="E75" s="198">
        <v>0</v>
      </c>
      <c r="F75" s="198">
        <v>0</v>
      </c>
      <c r="G75" s="120">
        <f>SUM(C75:F75)</f>
        <v>0</v>
      </c>
      <c r="H75" s="28"/>
      <c r="I75" s="24"/>
      <c r="J75" s="24"/>
    </row>
    <row r="76" spans="1:16" x14ac:dyDescent="0.25">
      <c r="A76" s="42" t="s">
        <v>53</v>
      </c>
      <c r="B76" s="43"/>
      <c r="C76" s="198">
        <v>0</v>
      </c>
      <c r="D76" s="198">
        <v>0</v>
      </c>
      <c r="E76" s="198">
        <v>0</v>
      </c>
      <c r="F76" s="198">
        <v>0</v>
      </c>
      <c r="G76" s="120">
        <f t="shared" si="2"/>
        <v>0</v>
      </c>
      <c r="H76" s="28"/>
      <c r="I76" s="24"/>
      <c r="J76" s="24"/>
    </row>
    <row r="77" spans="1:16" x14ac:dyDescent="0.25">
      <c r="A77" s="42" t="s">
        <v>82</v>
      </c>
      <c r="B77" s="43"/>
      <c r="C77" s="198">
        <v>0</v>
      </c>
      <c r="D77" s="198">
        <v>0</v>
      </c>
      <c r="E77" s="198">
        <v>0</v>
      </c>
      <c r="F77" s="198">
        <v>0</v>
      </c>
      <c r="G77" s="120">
        <f t="shared" si="2"/>
        <v>0</v>
      </c>
      <c r="H77" s="28"/>
      <c r="I77" s="24"/>
      <c r="J77" s="24"/>
    </row>
    <row r="78" spans="1:16" x14ac:dyDescent="0.25">
      <c r="A78" s="42" t="s">
        <v>77</v>
      </c>
      <c r="B78" s="8"/>
      <c r="C78" s="198">
        <v>0</v>
      </c>
      <c r="D78" s="198">
        <v>0</v>
      </c>
      <c r="E78" s="198">
        <v>0</v>
      </c>
      <c r="F78" s="198">
        <v>0</v>
      </c>
      <c r="G78" s="115">
        <f t="shared" si="2"/>
        <v>0</v>
      </c>
      <c r="H78" s="28"/>
      <c r="I78" s="24"/>
      <c r="J78" s="24"/>
    </row>
    <row r="79" spans="1:16" x14ac:dyDescent="0.25">
      <c r="A79" s="42" t="s">
        <v>114</v>
      </c>
      <c r="B79" s="8"/>
      <c r="C79" s="198">
        <v>0</v>
      </c>
      <c r="D79" s="198">
        <v>0</v>
      </c>
      <c r="E79" s="198">
        <v>0</v>
      </c>
      <c r="F79" s="198">
        <v>0</v>
      </c>
      <c r="G79" s="115">
        <f t="shared" si="2"/>
        <v>0</v>
      </c>
      <c r="H79" s="28"/>
      <c r="I79" s="24"/>
      <c r="J79" s="24"/>
    </row>
    <row r="80" spans="1:16" x14ac:dyDescent="0.25">
      <c r="A80" s="42" t="s">
        <v>109</v>
      </c>
      <c r="B80" s="8"/>
      <c r="C80" s="198">
        <v>0</v>
      </c>
      <c r="D80" s="198">
        <v>0</v>
      </c>
      <c r="E80" s="198">
        <v>0</v>
      </c>
      <c r="F80" s="198">
        <v>0</v>
      </c>
      <c r="G80" s="115">
        <f t="shared" si="2"/>
        <v>0</v>
      </c>
      <c r="H80" s="15"/>
      <c r="I80" s="2"/>
    </row>
    <row r="81" spans="1:14" x14ac:dyDescent="0.25">
      <c r="A81" s="42" t="s">
        <v>110</v>
      </c>
      <c r="B81" s="8"/>
      <c r="C81" s="198">
        <v>0</v>
      </c>
      <c r="D81" s="198">
        <v>0</v>
      </c>
      <c r="E81" s="198">
        <v>0</v>
      </c>
      <c r="F81" s="198">
        <v>0</v>
      </c>
      <c r="G81" s="115">
        <f t="shared" si="2"/>
        <v>0</v>
      </c>
      <c r="H81" s="15"/>
      <c r="I81" s="2"/>
    </row>
    <row r="82" spans="1:14" x14ac:dyDescent="0.25">
      <c r="A82" s="42" t="s">
        <v>90</v>
      </c>
      <c r="B82" s="8"/>
      <c r="C82" s="198">
        <v>0</v>
      </c>
      <c r="D82" s="198">
        <v>0</v>
      </c>
      <c r="E82" s="198">
        <v>0</v>
      </c>
      <c r="F82" s="198">
        <v>0</v>
      </c>
      <c r="G82" s="117">
        <f t="shared" si="2"/>
        <v>0</v>
      </c>
      <c r="H82" s="29"/>
      <c r="I82" s="26"/>
      <c r="J82" s="24"/>
      <c r="K82" s="24"/>
    </row>
    <row r="83" spans="1:14" x14ac:dyDescent="0.25">
      <c r="A83" s="3" t="s">
        <v>62</v>
      </c>
      <c r="B83" s="8"/>
      <c r="C83" s="199">
        <f>SUM(C72:C82)</f>
        <v>0</v>
      </c>
      <c r="D83" s="199">
        <f>SUM(D72:D82)</f>
        <v>0</v>
      </c>
      <c r="E83" s="199">
        <f>SUM(E72:E82)</f>
        <v>0</v>
      </c>
      <c r="F83" s="199">
        <f>SUM(F72:F82)</f>
        <v>0</v>
      </c>
      <c r="G83" s="199">
        <f>SUM(G72:G82)</f>
        <v>0</v>
      </c>
      <c r="H83" s="15"/>
      <c r="I83" s="26"/>
      <c r="J83" s="24"/>
    </row>
    <row r="84" spans="1:14" x14ac:dyDescent="0.25">
      <c r="A84" s="42" t="s">
        <v>117</v>
      </c>
      <c r="B84" s="11">
        <v>0.15</v>
      </c>
      <c r="C84" s="115">
        <f>C83*$B$11</f>
        <v>0</v>
      </c>
      <c r="D84" s="115">
        <f>D83*$B$11</f>
        <v>0</v>
      </c>
      <c r="E84" s="115">
        <f>E83*$B$11</f>
        <v>0</v>
      </c>
      <c r="F84" s="115">
        <f>F83*$B$11</f>
        <v>0</v>
      </c>
      <c r="G84" s="115">
        <f>G83*$B$11</f>
        <v>0</v>
      </c>
      <c r="H84" s="13"/>
      <c r="I84" s="2"/>
    </row>
    <row r="85" spans="1:14" x14ac:dyDescent="0.25">
      <c r="A85" s="34" t="s">
        <v>64</v>
      </c>
      <c r="B85" s="11"/>
      <c r="C85" s="200">
        <f>SUM(C83:C84)</f>
        <v>0</v>
      </c>
      <c r="D85" s="200">
        <f>SUM(D83:D84)</f>
        <v>0</v>
      </c>
      <c r="E85" s="200">
        <f>SUM(E83:E84)</f>
        <v>0</v>
      </c>
      <c r="F85" s="200">
        <f>SUM(F83:F84)</f>
        <v>0</v>
      </c>
      <c r="G85" s="200">
        <f>SUM(G83:G84)</f>
        <v>0</v>
      </c>
      <c r="H85" s="13"/>
      <c r="I85" s="2"/>
    </row>
    <row r="86" spans="1:14" x14ac:dyDescent="0.25">
      <c r="A86" s="42"/>
      <c r="B86" s="11"/>
      <c r="C86" s="115"/>
      <c r="D86" s="115"/>
      <c r="E86" s="115"/>
      <c r="F86" s="115"/>
      <c r="G86" s="115"/>
      <c r="H86" s="13"/>
      <c r="I86" s="2"/>
    </row>
    <row r="87" spans="1:14" x14ac:dyDescent="0.25">
      <c r="A87" s="31" t="s">
        <v>74</v>
      </c>
      <c r="B87" s="8"/>
      <c r="C87" s="115"/>
      <c r="D87" s="115"/>
      <c r="E87" s="115"/>
      <c r="F87" s="115"/>
      <c r="G87" s="115"/>
      <c r="H87" s="15"/>
      <c r="I87" s="2"/>
    </row>
    <row r="88" spans="1:14" x14ac:dyDescent="0.25">
      <c r="A88" s="42" t="s">
        <v>134</v>
      </c>
      <c r="B88" s="90">
        <v>1</v>
      </c>
      <c r="C88" s="140">
        <f>$B$88*'Sales &amp; Margin ''15'!C5</f>
        <v>1</v>
      </c>
      <c r="D88" s="140">
        <f>$B$88*'Sales &amp; Margin ''15'!D5</f>
        <v>1</v>
      </c>
      <c r="E88" s="140">
        <f>$B$88*'Sales &amp; Margin ''15'!E5</f>
        <v>1</v>
      </c>
      <c r="F88" s="140">
        <f>$B$88*'Sales &amp; Margin ''15'!F5</f>
        <v>1</v>
      </c>
      <c r="G88" s="140">
        <f>SUM(C88:F88)</f>
        <v>4</v>
      </c>
      <c r="H88" s="29"/>
      <c r="I88" s="26"/>
      <c r="J88" s="24"/>
      <c r="K88" s="24"/>
    </row>
    <row r="89" spans="1:14" x14ac:dyDescent="0.25">
      <c r="A89" s="42" t="s">
        <v>111</v>
      </c>
      <c r="B89" s="8"/>
      <c r="C89" s="115">
        <v>0</v>
      </c>
      <c r="D89" s="115">
        <v>0</v>
      </c>
      <c r="E89" s="115">
        <v>0</v>
      </c>
      <c r="F89" s="115">
        <v>0</v>
      </c>
      <c r="G89" s="115">
        <f>SUM(C89:F89)</f>
        <v>0</v>
      </c>
      <c r="H89" s="15"/>
      <c r="I89" s="2"/>
      <c r="L89" s="48"/>
      <c r="M89" s="48"/>
      <c r="N89" s="40"/>
    </row>
    <row r="90" spans="1:14" x14ac:dyDescent="0.25">
      <c r="A90" s="42" t="s">
        <v>112</v>
      </c>
      <c r="B90" s="8"/>
      <c r="C90" s="115">
        <v>0</v>
      </c>
      <c r="D90" s="115">
        <v>0</v>
      </c>
      <c r="E90" s="115">
        <v>0</v>
      </c>
      <c r="F90" s="115">
        <v>0</v>
      </c>
      <c r="G90" s="115">
        <v>0</v>
      </c>
      <c r="H90" s="15"/>
      <c r="I90" s="26"/>
      <c r="J90" s="24"/>
      <c r="K90" s="24"/>
      <c r="L90" s="49"/>
      <c r="M90" s="40"/>
      <c r="N90" s="40"/>
    </row>
    <row r="91" spans="1:14" x14ac:dyDescent="0.25">
      <c r="A91" s="42" t="s">
        <v>82</v>
      </c>
      <c r="B91" s="43"/>
      <c r="C91" s="120">
        <v>0</v>
      </c>
      <c r="D91" s="120">
        <v>0</v>
      </c>
      <c r="E91" s="120">
        <v>0</v>
      </c>
      <c r="F91" s="120">
        <v>0</v>
      </c>
      <c r="G91" s="120">
        <f>SUM(C91:F91)</f>
        <v>0</v>
      </c>
      <c r="H91" s="29"/>
      <c r="I91" s="26"/>
      <c r="J91" s="24"/>
      <c r="K91" s="24"/>
      <c r="L91" s="49"/>
      <c r="M91" s="40"/>
      <c r="N91" s="40"/>
    </row>
    <row r="92" spans="1:14" x14ac:dyDescent="0.25">
      <c r="A92" s="42" t="s">
        <v>91</v>
      </c>
      <c r="B92" s="43"/>
      <c r="C92" s="120">
        <v>0</v>
      </c>
      <c r="D92" s="120">
        <f>C92</f>
        <v>0</v>
      </c>
      <c r="E92" s="120">
        <f>D92</f>
        <v>0</v>
      </c>
      <c r="F92" s="120">
        <f>E92</f>
        <v>0</v>
      </c>
      <c r="G92" s="120">
        <f>SUM(C92:F92)</f>
        <v>0</v>
      </c>
      <c r="H92" s="29"/>
      <c r="I92" s="26"/>
      <c r="J92" s="24"/>
      <c r="K92" s="24"/>
    </row>
    <row r="93" spans="1:14" x14ac:dyDescent="0.25">
      <c r="A93" s="42" t="s">
        <v>93</v>
      </c>
      <c r="B93" s="8"/>
      <c r="C93" s="199">
        <v>0</v>
      </c>
      <c r="D93" s="199">
        <v>0</v>
      </c>
      <c r="E93" s="199">
        <v>0</v>
      </c>
      <c r="F93" s="199">
        <v>0</v>
      </c>
      <c r="G93" s="120">
        <f>SUM(C93:F93)</f>
        <v>0</v>
      </c>
      <c r="H93" s="15"/>
      <c r="I93" s="26"/>
      <c r="J93" s="24"/>
      <c r="K93" s="24"/>
    </row>
    <row r="94" spans="1:14" x14ac:dyDescent="0.25">
      <c r="A94" s="3" t="s">
        <v>62</v>
      </c>
      <c r="B94" s="8"/>
      <c r="C94" s="199">
        <f>SUM(C88:C93)</f>
        <v>1</v>
      </c>
      <c r="D94" s="199">
        <f>SUM(D88:D93)</f>
        <v>1</v>
      </c>
      <c r="E94" s="199">
        <f>SUM(E88:E93)</f>
        <v>1</v>
      </c>
      <c r="F94" s="199">
        <f>SUM(F88:F93)</f>
        <v>1</v>
      </c>
      <c r="G94" s="204">
        <f>SUM(C94:F94)</f>
        <v>4</v>
      </c>
      <c r="H94" s="15"/>
      <c r="I94" s="26"/>
      <c r="J94" s="24"/>
    </row>
    <row r="95" spans="1:14" x14ac:dyDescent="0.25">
      <c r="A95" s="42" t="s">
        <v>117</v>
      </c>
      <c r="B95" s="11">
        <v>0.15</v>
      </c>
      <c r="C95" s="115">
        <f>C94*$B$22</f>
        <v>0.15</v>
      </c>
      <c r="D95" s="115">
        <f>D94*$B$22</f>
        <v>0.15</v>
      </c>
      <c r="E95" s="115">
        <f>E94*$B$22</f>
        <v>0.15</v>
      </c>
      <c r="F95" s="115">
        <f>F94*$B$22</f>
        <v>0.15</v>
      </c>
      <c r="G95" s="115">
        <f>G94*$B$22</f>
        <v>0.6</v>
      </c>
      <c r="H95" s="13"/>
      <c r="I95" s="2"/>
    </row>
    <row r="96" spans="1:14" x14ac:dyDescent="0.25">
      <c r="A96" s="34" t="s">
        <v>65</v>
      </c>
      <c r="B96" s="11"/>
      <c r="C96" s="200">
        <f>SUM(C94:C95)</f>
        <v>1.1499999999999999</v>
      </c>
      <c r="D96" s="200">
        <f>SUM(D94:D95)</f>
        <v>1.1499999999999999</v>
      </c>
      <c r="E96" s="200">
        <f>SUM(E94:E95)</f>
        <v>1.1499999999999999</v>
      </c>
      <c r="F96" s="200">
        <f>SUM(F94:F95)</f>
        <v>1.1499999999999999</v>
      </c>
      <c r="G96" s="200">
        <f>SUM(G94:G95)</f>
        <v>4.5999999999999996</v>
      </c>
    </row>
    <row r="97" spans="1:16" x14ac:dyDescent="0.25">
      <c r="A97" s="34"/>
      <c r="B97" s="11"/>
      <c r="C97" s="200"/>
      <c r="D97" s="200"/>
      <c r="E97" s="200"/>
      <c r="F97" s="200"/>
      <c r="G97" s="200"/>
    </row>
    <row r="98" spans="1:16" x14ac:dyDescent="0.25">
      <c r="A98" s="21" t="s">
        <v>127</v>
      </c>
      <c r="B98" s="8"/>
      <c r="C98" s="115"/>
      <c r="D98" s="115"/>
      <c r="E98" s="115"/>
      <c r="F98" s="115"/>
      <c r="G98" s="115"/>
      <c r="H98" s="19"/>
    </row>
    <row r="99" spans="1:16" x14ac:dyDescent="0.25">
      <c r="A99" s="42" t="s">
        <v>115</v>
      </c>
      <c r="B99" s="8"/>
      <c r="C99" s="199">
        <v>0</v>
      </c>
      <c r="D99" s="199">
        <v>0</v>
      </c>
      <c r="E99" s="199">
        <v>0</v>
      </c>
      <c r="F99" s="199">
        <v>0</v>
      </c>
      <c r="G99" s="199">
        <f>SUM(C99:F99)</f>
        <v>0</v>
      </c>
      <c r="H99" s="45"/>
      <c r="I99" s="46"/>
      <c r="J99" s="40"/>
      <c r="K99" s="40"/>
      <c r="L99" s="38"/>
      <c r="M99" s="38"/>
      <c r="N99" s="38"/>
      <c r="O99" s="38"/>
      <c r="P99" s="38"/>
    </row>
    <row r="100" spans="1:16" x14ac:dyDescent="0.25">
      <c r="A100" s="34" t="s">
        <v>61</v>
      </c>
      <c r="C100" s="202">
        <f>SUM(C99:C99)</f>
        <v>0</v>
      </c>
      <c r="D100" s="202">
        <f>SUM(D99:D99)</f>
        <v>0</v>
      </c>
      <c r="E100" s="202">
        <f>SUM(E99:E99)</f>
        <v>0</v>
      </c>
      <c r="F100" s="202">
        <f>SUM(F99:F99)</f>
        <v>0</v>
      </c>
      <c r="G100" s="202">
        <f>SUM(G99:G99)</f>
        <v>0</v>
      </c>
    </row>
    <row r="101" spans="1:16" x14ac:dyDescent="0.25">
      <c r="C101" s="116"/>
      <c r="D101" s="116"/>
      <c r="E101" s="116"/>
      <c r="F101" s="116"/>
      <c r="G101" s="116"/>
    </row>
  </sheetData>
  <mergeCells count="3">
    <mergeCell ref="C2:G2"/>
    <mergeCell ref="C35:G35"/>
    <mergeCell ref="C69:G69"/>
  </mergeCells>
  <pageMargins left="0.7" right="0.7" top="0.75" bottom="0.75" header="0.3" footer="0.3"/>
  <pageSetup orientation="portrait" horizontalDpi="4294967292" verticalDpi="4294967292"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/>
  <dimension ref="A1:P72"/>
  <sheetViews>
    <sheetView topLeftCell="A2" zoomScaleNormal="100" workbookViewId="0">
      <pane xSplit="3" ySplit="2" topLeftCell="D34" activePane="bottomRight" state="frozen"/>
      <selection activeCell="A2" sqref="A2"/>
      <selection pane="topRight" activeCell="C2" sqref="C2"/>
      <selection pane="bottomLeft" activeCell="A4" sqref="A4"/>
      <selection pane="bottomRight" activeCell="H20" sqref="H20"/>
    </sheetView>
  </sheetViews>
  <sheetFormatPr defaultColWidth="8.85546875" defaultRowHeight="15" x14ac:dyDescent="0.25"/>
  <cols>
    <col min="1" max="1" width="32" style="24" customWidth="1"/>
    <col min="2" max="2" width="2.28515625" style="24" customWidth="1"/>
    <col min="3" max="3" width="7.85546875" customWidth="1"/>
    <col min="4" max="7" width="9.7109375" customWidth="1"/>
    <col min="8" max="8" width="9.85546875" customWidth="1"/>
    <col min="9" max="13" width="9.7109375" customWidth="1"/>
    <col min="14" max="16" width="10.42578125" customWidth="1"/>
  </cols>
  <sheetData>
    <row r="1" spans="1:16" ht="15.75" thickBot="1" x14ac:dyDescent="0.3"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206"/>
    </row>
    <row r="2" spans="1:16" ht="18.75" thickBot="1" x14ac:dyDescent="0.3">
      <c r="A2" s="228" t="s">
        <v>23</v>
      </c>
      <c r="B2" s="228"/>
      <c r="D2" s="311">
        <v>2013</v>
      </c>
      <c r="E2" s="320"/>
      <c r="F2" s="320"/>
      <c r="G2" s="321"/>
      <c r="H2" s="311">
        <v>2014</v>
      </c>
      <c r="I2" s="320"/>
      <c r="J2" s="320"/>
      <c r="K2" s="321"/>
      <c r="L2" s="311">
        <v>2015</v>
      </c>
      <c r="M2" s="320"/>
      <c r="N2" s="320"/>
      <c r="O2" s="320"/>
      <c r="P2" s="206"/>
    </row>
    <row r="3" spans="1:16" ht="30.75" thickBot="1" x14ac:dyDescent="0.3">
      <c r="D3" s="210" t="s">
        <v>157</v>
      </c>
      <c r="E3" s="211" t="s">
        <v>158</v>
      </c>
      <c r="F3" s="211" t="s">
        <v>159</v>
      </c>
      <c r="G3" s="212" t="s">
        <v>160</v>
      </c>
      <c r="H3" s="210" t="s">
        <v>157</v>
      </c>
      <c r="I3" s="211" t="s">
        <v>158</v>
      </c>
      <c r="J3" s="211" t="s">
        <v>159</v>
      </c>
      <c r="K3" s="212" t="s">
        <v>160</v>
      </c>
      <c r="L3" s="210" t="s">
        <v>157</v>
      </c>
      <c r="M3" s="211" t="s">
        <v>158</v>
      </c>
      <c r="N3" s="211" t="s">
        <v>159</v>
      </c>
      <c r="O3" s="212" t="s">
        <v>160</v>
      </c>
      <c r="P3" s="114"/>
    </row>
    <row r="4" spans="1:16" x14ac:dyDescent="0.25">
      <c r="D4" s="191"/>
      <c r="E4" s="191"/>
      <c r="F4" s="191"/>
      <c r="G4" s="191"/>
      <c r="H4" s="213"/>
      <c r="I4" s="214"/>
      <c r="J4" s="214"/>
      <c r="K4" s="262"/>
      <c r="L4" s="191"/>
      <c r="M4" s="191"/>
      <c r="N4" s="191"/>
      <c r="O4" s="191"/>
      <c r="P4" s="25"/>
    </row>
    <row r="5" spans="1:16" x14ac:dyDescent="0.25">
      <c r="A5" s="229" t="s">
        <v>48</v>
      </c>
      <c r="B5" s="229"/>
      <c r="H5" s="39"/>
      <c r="I5" s="38"/>
      <c r="J5" s="38"/>
      <c r="K5" s="68"/>
    </row>
    <row r="6" spans="1:16" x14ac:dyDescent="0.25">
      <c r="A6" s="230"/>
      <c r="B6" s="230"/>
      <c r="C6" s="207"/>
      <c r="D6" s="243">
        <f>'Sales &amp; Margin ''13'!C21</f>
        <v>4</v>
      </c>
      <c r="E6" s="243">
        <f>'Sales &amp; Margin ''13'!D21</f>
        <v>8</v>
      </c>
      <c r="F6" s="243">
        <f>'Sales &amp; Margin ''13'!E21</f>
        <v>12</v>
      </c>
      <c r="G6" s="243">
        <f>'Sales &amp; Margin ''13'!F21</f>
        <v>16</v>
      </c>
      <c r="H6" s="245">
        <f>'Sales &amp; Margin ''14'!C21</f>
        <v>3</v>
      </c>
      <c r="I6" s="246">
        <f>'Sales &amp; Margin ''14'!D21</f>
        <v>3</v>
      </c>
      <c r="J6" s="246">
        <f>'Sales &amp; Margin ''14'!E21</f>
        <v>3</v>
      </c>
      <c r="K6" s="263">
        <f>'Sales &amp; Margin ''14'!F21</f>
        <v>3</v>
      </c>
      <c r="L6" s="243">
        <f>'Sales &amp; Margin ''15'!C21</f>
        <v>4</v>
      </c>
      <c r="M6" s="243">
        <f>'Sales &amp; Margin ''15'!D21</f>
        <v>4</v>
      </c>
      <c r="N6" s="243">
        <f>'Sales &amp; Margin ''15'!E21</f>
        <v>4</v>
      </c>
      <c r="O6" s="243">
        <f>'Sales &amp; Margin ''15'!F21</f>
        <v>4</v>
      </c>
      <c r="P6" s="193"/>
    </row>
    <row r="7" spans="1:16" x14ac:dyDescent="0.25">
      <c r="D7" s="243">
        <f t="shared" ref="D7:O7" si="0">SUM(D6:D6)</f>
        <v>4</v>
      </c>
      <c r="E7" s="243">
        <f t="shared" si="0"/>
        <v>8</v>
      </c>
      <c r="F7" s="243">
        <f t="shared" si="0"/>
        <v>12</v>
      </c>
      <c r="G7" s="243">
        <f t="shared" si="0"/>
        <v>16</v>
      </c>
      <c r="H7" s="245">
        <f t="shared" si="0"/>
        <v>3</v>
      </c>
      <c r="I7" s="246">
        <f t="shared" si="0"/>
        <v>3</v>
      </c>
      <c r="J7" s="246">
        <f t="shared" si="0"/>
        <v>3</v>
      </c>
      <c r="K7" s="263">
        <f t="shared" si="0"/>
        <v>3</v>
      </c>
      <c r="L7" s="243">
        <f t="shared" si="0"/>
        <v>4</v>
      </c>
      <c r="M7" s="243">
        <f t="shared" si="0"/>
        <v>4</v>
      </c>
      <c r="N7" s="243">
        <f t="shared" si="0"/>
        <v>4</v>
      </c>
      <c r="O7" s="243">
        <f t="shared" si="0"/>
        <v>4</v>
      </c>
      <c r="P7" s="193"/>
    </row>
    <row r="8" spans="1:16" x14ac:dyDescent="0.25">
      <c r="D8" s="243"/>
      <c r="E8" s="243"/>
      <c r="F8" s="243"/>
      <c r="G8" s="243"/>
      <c r="H8" s="245"/>
      <c r="I8" s="246"/>
      <c r="J8" s="246"/>
      <c r="K8" s="263"/>
      <c r="L8" s="243"/>
      <c r="M8" s="243"/>
      <c r="N8" s="243"/>
      <c r="O8" s="243"/>
      <c r="P8" s="193"/>
    </row>
    <row r="9" spans="1:16" x14ac:dyDescent="0.25">
      <c r="A9" s="229" t="s">
        <v>87</v>
      </c>
      <c r="B9" s="229"/>
      <c r="C9" s="207"/>
      <c r="D9" s="243"/>
      <c r="E9" s="243"/>
      <c r="F9" s="243"/>
      <c r="G9" s="243"/>
      <c r="H9" s="245"/>
      <c r="I9" s="246"/>
      <c r="J9" s="246"/>
      <c r="K9" s="263"/>
      <c r="L9" s="243"/>
      <c r="M9" s="243"/>
      <c r="N9" s="243"/>
      <c r="O9" s="243"/>
      <c r="P9" s="193"/>
    </row>
    <row r="10" spans="1:16" x14ac:dyDescent="0.25">
      <c r="A10" s="230" t="s">
        <v>24</v>
      </c>
      <c r="B10" s="230"/>
      <c r="C10" s="226"/>
      <c r="D10" s="243">
        <f>'Sales &amp; Margin ''13'!C23+'Sales &amp; Margin ''13'!C24</f>
        <v>0</v>
      </c>
      <c r="E10" s="243">
        <f>'Sales &amp; Margin ''13'!D23+'Sales &amp; Margin ''13'!D24</f>
        <v>0</v>
      </c>
      <c r="F10" s="243">
        <f>'Sales &amp; Margin ''13'!E23+'Sales &amp; Margin ''13'!E24</f>
        <v>0</v>
      </c>
      <c r="G10" s="243">
        <v>0</v>
      </c>
      <c r="H10" s="245">
        <f>'Sales &amp; Margin ''14'!C23+'Sales &amp; Margin ''14'!C24</f>
        <v>0</v>
      </c>
      <c r="I10" s="246">
        <f>'Sales &amp; Margin ''14'!D23+'Sales &amp; Margin ''14'!D24</f>
        <v>0</v>
      </c>
      <c r="J10" s="246">
        <f>'Sales &amp; Margin ''14'!E23+'Sales &amp; Margin ''14'!E24</f>
        <v>0</v>
      </c>
      <c r="K10" s="263">
        <f>'Sales &amp; Margin ''14'!F23+'Sales &amp; Margin ''14'!F24</f>
        <v>0</v>
      </c>
      <c r="L10" s="243">
        <f>'Sales &amp; Margin ''15'!C23+'Sales &amp; Margin ''15'!C24</f>
        <v>0</v>
      </c>
      <c r="M10" s="243">
        <f>'Sales &amp; Margin ''15'!D23+'Sales &amp; Margin ''15'!D24</f>
        <v>0</v>
      </c>
      <c r="N10" s="243">
        <f>'Sales &amp; Margin ''15'!E23+'Sales &amp; Margin ''15'!E24</f>
        <v>0</v>
      </c>
      <c r="O10" s="243">
        <f>'Sales &amp; Margin ''15'!F23+'Sales &amp; Margin ''15'!F24</f>
        <v>0</v>
      </c>
      <c r="P10" s="193"/>
    </row>
    <row r="11" spans="1:16" x14ac:dyDescent="0.25">
      <c r="A11" s="230" t="s">
        <v>25</v>
      </c>
      <c r="B11" s="230"/>
      <c r="C11" s="226"/>
      <c r="D11" s="243">
        <f>'Sales &amp; Margin ''13'!C25</f>
        <v>0</v>
      </c>
      <c r="E11" s="243">
        <f>'Sales &amp; Margin ''13'!D25</f>
        <v>0</v>
      </c>
      <c r="F11" s="243">
        <f>'Sales &amp; Margin ''13'!E25</f>
        <v>0</v>
      </c>
      <c r="G11" s="243">
        <v>0</v>
      </c>
      <c r="H11" s="245">
        <f>'Sales &amp; Margin ''14'!C25</f>
        <v>1</v>
      </c>
      <c r="I11" s="246">
        <f>'Sales &amp; Margin ''14'!D25</f>
        <v>1</v>
      </c>
      <c r="J11" s="246">
        <f>'Sales &amp; Margin ''14'!E25</f>
        <v>1</v>
      </c>
      <c r="K11" s="263">
        <f>'Sales &amp; Margin ''14'!F25</f>
        <v>1</v>
      </c>
      <c r="L11" s="243">
        <f>'Sales &amp; Margin ''15'!C25</f>
        <v>1</v>
      </c>
      <c r="M11" s="243">
        <f>'Sales &amp; Margin ''15'!D25</f>
        <v>1</v>
      </c>
      <c r="N11" s="243">
        <f>'Sales &amp; Margin ''15'!E25</f>
        <v>1</v>
      </c>
      <c r="O11" s="243">
        <f>'Sales &amp; Margin ''15'!F25</f>
        <v>1</v>
      </c>
      <c r="P11" s="193"/>
    </row>
    <row r="12" spans="1:16" x14ac:dyDescent="0.25">
      <c r="A12" s="230" t="s">
        <v>41</v>
      </c>
      <c r="B12" s="230"/>
      <c r="C12" s="226"/>
      <c r="D12" s="243">
        <f>'Sales &amp; Margin ''13'!C26</f>
        <v>0.9</v>
      </c>
      <c r="E12" s="243">
        <f>'Sales &amp; Margin ''13'!D26</f>
        <v>1.8</v>
      </c>
      <c r="F12" s="243">
        <f>'Sales &amp; Margin ''13'!E26</f>
        <v>2.7</v>
      </c>
      <c r="G12" s="243">
        <v>0</v>
      </c>
      <c r="H12" s="245">
        <f>'Sales &amp; Margin ''14'!C26</f>
        <v>0.9</v>
      </c>
      <c r="I12" s="246">
        <f>'Sales &amp; Margin ''14'!D26</f>
        <v>0.9</v>
      </c>
      <c r="J12" s="246">
        <f>'Sales &amp; Margin ''14'!E26</f>
        <v>0.9</v>
      </c>
      <c r="K12" s="263">
        <f>'Sales &amp; Margin ''14'!F26</f>
        <v>0.9</v>
      </c>
      <c r="L12" s="243">
        <f>'Sales &amp; Margin ''15'!C26</f>
        <v>0.9</v>
      </c>
      <c r="M12" s="243">
        <f>'Sales &amp; Margin ''15'!D26</f>
        <v>0.9</v>
      </c>
      <c r="N12" s="243">
        <f>'Sales &amp; Margin ''15'!E26</f>
        <v>0.9</v>
      </c>
      <c r="O12" s="243">
        <f>'Sales &amp; Margin ''15'!F26</f>
        <v>0.9</v>
      </c>
      <c r="P12" s="193"/>
    </row>
    <row r="13" spans="1:16" x14ac:dyDescent="0.25">
      <c r="C13" s="207"/>
      <c r="D13" s="243">
        <f>SUM(D10:D11)</f>
        <v>0</v>
      </c>
      <c r="E13" s="243">
        <f t="shared" ref="E13:G13" si="1">SUM(E10:E11)</f>
        <v>0</v>
      </c>
      <c r="F13" s="243">
        <f t="shared" si="1"/>
        <v>0</v>
      </c>
      <c r="G13" s="243">
        <f t="shared" si="1"/>
        <v>0</v>
      </c>
      <c r="H13" s="245">
        <f t="shared" ref="H13:O13" si="2">SUM(H10:H12)</f>
        <v>1.9</v>
      </c>
      <c r="I13" s="246">
        <f t="shared" si="2"/>
        <v>1.9</v>
      </c>
      <c r="J13" s="246">
        <f t="shared" si="2"/>
        <v>1.9</v>
      </c>
      <c r="K13" s="263">
        <f t="shared" si="2"/>
        <v>1.9</v>
      </c>
      <c r="L13" s="243">
        <f t="shared" si="2"/>
        <v>1.9</v>
      </c>
      <c r="M13" s="243">
        <f t="shared" si="2"/>
        <v>1.9</v>
      </c>
      <c r="N13" s="243">
        <f t="shared" si="2"/>
        <v>1.9</v>
      </c>
      <c r="O13" s="243">
        <f t="shared" si="2"/>
        <v>1.9</v>
      </c>
      <c r="P13" s="193"/>
    </row>
    <row r="14" spans="1:16" ht="16.5" x14ac:dyDescent="0.35">
      <c r="C14" s="207"/>
      <c r="D14" s="253"/>
      <c r="E14" s="253"/>
      <c r="F14" s="253"/>
      <c r="G14" s="253"/>
      <c r="H14" s="254"/>
      <c r="I14" s="255"/>
      <c r="J14" s="255"/>
      <c r="K14" s="264"/>
      <c r="L14" s="253"/>
      <c r="M14" s="253"/>
      <c r="N14" s="253"/>
      <c r="O14" s="253"/>
      <c r="P14" s="193"/>
    </row>
    <row r="15" spans="1:16" x14ac:dyDescent="0.25">
      <c r="A15" s="229" t="s">
        <v>120</v>
      </c>
      <c r="B15" s="229"/>
      <c r="C15" s="207"/>
      <c r="D15" s="243">
        <f t="shared" ref="D15:O15" si="3">+D7-D13</f>
        <v>4</v>
      </c>
      <c r="E15" s="243">
        <f t="shared" si="3"/>
        <v>8</v>
      </c>
      <c r="F15" s="243">
        <f t="shared" si="3"/>
        <v>12</v>
      </c>
      <c r="G15" s="243">
        <f t="shared" si="3"/>
        <v>16</v>
      </c>
      <c r="H15" s="245">
        <f t="shared" si="3"/>
        <v>1.1000000000000001</v>
      </c>
      <c r="I15" s="246">
        <f t="shared" si="3"/>
        <v>1.1000000000000001</v>
      </c>
      <c r="J15" s="246">
        <f t="shared" si="3"/>
        <v>1.1000000000000001</v>
      </c>
      <c r="K15" s="263">
        <f t="shared" si="3"/>
        <v>1.1000000000000001</v>
      </c>
      <c r="L15" s="243">
        <f t="shared" si="3"/>
        <v>2.1</v>
      </c>
      <c r="M15" s="243">
        <f t="shared" si="3"/>
        <v>2.1</v>
      </c>
      <c r="N15" s="243">
        <f t="shared" si="3"/>
        <v>2.1</v>
      </c>
      <c r="O15" s="243">
        <f t="shared" si="3"/>
        <v>2.1</v>
      </c>
      <c r="P15" s="193"/>
    </row>
    <row r="16" spans="1:16" x14ac:dyDescent="0.25">
      <c r="C16" s="207"/>
      <c r="D16" s="208">
        <f t="shared" ref="D16:O16" si="4">+D15/D7</f>
        <v>1</v>
      </c>
      <c r="E16" s="208">
        <f t="shared" si="4"/>
        <v>1</v>
      </c>
      <c r="F16" s="208">
        <f t="shared" si="4"/>
        <v>1</v>
      </c>
      <c r="G16" s="208">
        <f t="shared" si="4"/>
        <v>1</v>
      </c>
      <c r="H16" s="219">
        <f t="shared" si="4"/>
        <v>0.3666666666666667</v>
      </c>
      <c r="I16" s="220">
        <f t="shared" si="4"/>
        <v>0.3666666666666667</v>
      </c>
      <c r="J16" s="220">
        <f t="shared" si="4"/>
        <v>0.3666666666666667</v>
      </c>
      <c r="K16" s="265">
        <f t="shared" si="4"/>
        <v>0.3666666666666667</v>
      </c>
      <c r="L16" s="208">
        <f t="shared" si="4"/>
        <v>0.52500000000000002</v>
      </c>
      <c r="M16" s="208">
        <f t="shared" si="4"/>
        <v>0.52500000000000002</v>
      </c>
      <c r="N16" s="208">
        <f t="shared" si="4"/>
        <v>0.52500000000000002</v>
      </c>
      <c r="O16" s="208">
        <f t="shared" si="4"/>
        <v>0.52500000000000002</v>
      </c>
      <c r="P16" s="208"/>
    </row>
    <row r="17" spans="1:15" x14ac:dyDescent="0.25">
      <c r="C17" s="207"/>
      <c r="D17" s="193"/>
      <c r="E17" s="193"/>
      <c r="H17" s="39"/>
      <c r="I17" s="38"/>
      <c r="J17" s="38"/>
      <c r="K17" s="68"/>
    </row>
    <row r="18" spans="1:15" ht="15.75" x14ac:dyDescent="0.25">
      <c r="A18" s="231" t="s">
        <v>155</v>
      </c>
      <c r="B18" s="231"/>
      <c r="C18" s="207"/>
      <c r="D18" s="193"/>
      <c r="E18" s="193"/>
      <c r="H18" s="39"/>
      <c r="I18" s="38"/>
      <c r="J18" s="38"/>
      <c r="K18" s="68"/>
    </row>
    <row r="19" spans="1:15" x14ac:dyDescent="0.25">
      <c r="A19" s="47" t="s">
        <v>113</v>
      </c>
      <c r="B19" s="47"/>
      <c r="C19" s="7"/>
      <c r="H19" s="39"/>
      <c r="I19" s="38"/>
      <c r="J19" s="38"/>
      <c r="K19" s="68"/>
    </row>
    <row r="20" spans="1:15" x14ac:dyDescent="0.25">
      <c r="A20" s="42" t="s">
        <v>69</v>
      </c>
      <c r="B20" s="42"/>
      <c r="C20" s="43"/>
      <c r="D20" s="120">
        <f>HR!C12</f>
        <v>34500</v>
      </c>
      <c r="E20" s="120">
        <f>HR!D12</f>
        <v>34500</v>
      </c>
      <c r="F20" s="120">
        <f>HR!E12</f>
        <v>34500</v>
      </c>
      <c r="G20" s="120">
        <f>HR!F12</f>
        <v>34500</v>
      </c>
      <c r="H20" s="232">
        <f>HR!C45</f>
        <v>0</v>
      </c>
      <c r="I20" s="118">
        <f>HR!D45</f>
        <v>0</v>
      </c>
      <c r="J20" s="118">
        <f>HR!E45</f>
        <v>0</v>
      </c>
      <c r="K20" s="235">
        <f>HR!F45</f>
        <v>0</v>
      </c>
      <c r="L20" s="116">
        <f>HR!C85</f>
        <v>0</v>
      </c>
      <c r="M20" s="116">
        <f>HR!D85</f>
        <v>0</v>
      </c>
      <c r="N20" s="116">
        <f>HR!E85</f>
        <v>0</v>
      </c>
      <c r="O20" s="116">
        <f>HR!F85</f>
        <v>0</v>
      </c>
    </row>
    <row r="21" spans="1:15" x14ac:dyDescent="0.25">
      <c r="A21" s="42" t="s">
        <v>127</v>
      </c>
      <c r="B21" s="42"/>
      <c r="C21" s="43"/>
      <c r="D21" s="120">
        <f>HR!C32</f>
        <v>0</v>
      </c>
      <c r="E21" s="120">
        <f>HR!D32</f>
        <v>0</v>
      </c>
      <c r="F21" s="120">
        <f>HR!E32</f>
        <v>0</v>
      </c>
      <c r="G21" s="120">
        <f>HR!F32</f>
        <v>0</v>
      </c>
      <c r="H21" s="232">
        <f>HR!C66</f>
        <v>0</v>
      </c>
      <c r="I21" s="118">
        <f>HR!D66</f>
        <v>0</v>
      </c>
      <c r="J21" s="118">
        <f>HR!E66</f>
        <v>0</v>
      </c>
      <c r="K21" s="235">
        <f>HR!F66</f>
        <v>0</v>
      </c>
      <c r="L21" s="116">
        <f>HR!C100</f>
        <v>0</v>
      </c>
      <c r="M21" s="116">
        <f>HR!D100</f>
        <v>0</v>
      </c>
      <c r="N21" s="116">
        <f>HR!E100</f>
        <v>0</v>
      </c>
      <c r="O21" s="116">
        <f>HR!F100</f>
        <v>0</v>
      </c>
    </row>
    <row r="22" spans="1:15" x14ac:dyDescent="0.25">
      <c r="A22" s="47" t="s">
        <v>89</v>
      </c>
      <c r="B22" s="47"/>
      <c r="C22" s="7"/>
      <c r="D22" s="116"/>
      <c r="E22" s="116"/>
      <c r="F22" s="116"/>
      <c r="G22" s="116"/>
      <c r="H22" s="232"/>
      <c r="I22" s="118"/>
      <c r="J22" s="118"/>
      <c r="K22" s="235"/>
      <c r="L22" s="116"/>
      <c r="M22" s="116"/>
      <c r="N22" s="116"/>
      <c r="O22" s="116"/>
    </row>
    <row r="23" spans="1:15" x14ac:dyDescent="0.25">
      <c r="A23" s="42" t="s">
        <v>0</v>
      </c>
      <c r="B23" s="42"/>
      <c r="C23" s="8"/>
      <c r="D23" s="301">
        <v>0</v>
      </c>
      <c r="E23" s="115">
        <v>0</v>
      </c>
      <c r="F23" s="115">
        <v>0</v>
      </c>
      <c r="G23" s="115">
        <v>300</v>
      </c>
      <c r="H23" s="233">
        <v>300</v>
      </c>
      <c r="I23" s="117">
        <v>300</v>
      </c>
      <c r="J23" s="117">
        <v>300</v>
      </c>
      <c r="K23" s="234">
        <v>300</v>
      </c>
      <c r="L23" s="115">
        <v>300</v>
      </c>
      <c r="M23" s="115">
        <v>300</v>
      </c>
      <c r="N23" s="115">
        <v>300</v>
      </c>
      <c r="O23" s="115">
        <v>300</v>
      </c>
    </row>
    <row r="24" spans="1:15" x14ac:dyDescent="0.25">
      <c r="A24" s="42" t="s">
        <v>136</v>
      </c>
      <c r="B24" s="42"/>
      <c r="C24" s="8"/>
      <c r="D24" s="115">
        <v>0</v>
      </c>
      <c r="E24" s="115">
        <v>0</v>
      </c>
      <c r="F24" s="115">
        <v>0</v>
      </c>
      <c r="G24" s="115">
        <v>300</v>
      </c>
      <c r="H24" s="233">
        <v>300</v>
      </c>
      <c r="I24" s="117">
        <v>300</v>
      </c>
      <c r="J24" s="117">
        <v>300</v>
      </c>
      <c r="K24" s="234">
        <v>300</v>
      </c>
      <c r="L24" s="115">
        <v>300</v>
      </c>
      <c r="M24" s="115">
        <v>300</v>
      </c>
      <c r="N24" s="115">
        <v>300</v>
      </c>
      <c r="O24" s="115">
        <v>300</v>
      </c>
    </row>
    <row r="25" spans="1:15" x14ac:dyDescent="0.25">
      <c r="A25" s="42" t="s">
        <v>98</v>
      </c>
      <c r="B25" s="42"/>
      <c r="C25" s="8"/>
      <c r="D25" s="115">
        <v>0</v>
      </c>
      <c r="E25" s="115">
        <v>0</v>
      </c>
      <c r="F25" s="115">
        <v>0</v>
      </c>
      <c r="G25" s="115">
        <v>1000</v>
      </c>
      <c r="H25" s="233">
        <v>1000</v>
      </c>
      <c r="I25" s="117">
        <v>2000</v>
      </c>
      <c r="J25" s="117">
        <v>2000</v>
      </c>
      <c r="K25" s="234">
        <v>2000</v>
      </c>
      <c r="L25" s="115">
        <v>3000</v>
      </c>
      <c r="M25" s="115">
        <v>3000</v>
      </c>
      <c r="N25" s="115">
        <v>3000</v>
      </c>
      <c r="O25" s="115">
        <v>3000</v>
      </c>
    </row>
    <row r="26" spans="1:15" x14ac:dyDescent="0.25">
      <c r="A26" s="47" t="s">
        <v>100</v>
      </c>
      <c r="B26" s="47"/>
      <c r="C26" s="7"/>
      <c r="D26" s="115"/>
      <c r="E26" s="115"/>
      <c r="F26" s="115"/>
      <c r="G26" s="115"/>
      <c r="H26" s="233"/>
      <c r="I26" s="117"/>
      <c r="J26" s="117"/>
      <c r="K26" s="234"/>
      <c r="L26" s="115"/>
      <c r="M26" s="115"/>
      <c r="N26" s="115"/>
      <c r="O26" s="115"/>
    </row>
    <row r="27" spans="1:15" x14ac:dyDescent="0.25">
      <c r="A27" s="42" t="s">
        <v>126</v>
      </c>
      <c r="B27" s="42"/>
      <c r="C27" s="8"/>
      <c r="D27" s="115">
        <v>0</v>
      </c>
      <c r="E27" s="115">
        <v>0</v>
      </c>
      <c r="F27" s="115">
        <v>0</v>
      </c>
      <c r="G27" s="115">
        <v>750</v>
      </c>
      <c r="H27" s="233">
        <v>1000</v>
      </c>
      <c r="I27" s="117">
        <v>1500</v>
      </c>
      <c r="J27" s="117">
        <v>1500</v>
      </c>
      <c r="K27" s="234">
        <v>2000</v>
      </c>
      <c r="L27" s="115">
        <v>2500</v>
      </c>
      <c r="M27" s="115">
        <v>2500</v>
      </c>
      <c r="N27" s="115">
        <v>2500</v>
      </c>
      <c r="O27" s="115">
        <v>2500</v>
      </c>
    </row>
    <row r="28" spans="1:15" x14ac:dyDescent="0.25">
      <c r="A28" s="42" t="s">
        <v>106</v>
      </c>
      <c r="B28" s="42"/>
      <c r="C28" s="8"/>
      <c r="D28" s="115">
        <v>0</v>
      </c>
      <c r="E28" s="115">
        <v>0</v>
      </c>
      <c r="F28" s="115">
        <v>0</v>
      </c>
      <c r="G28" s="115">
        <v>750</v>
      </c>
      <c r="H28" s="233">
        <v>1000</v>
      </c>
      <c r="I28" s="117">
        <v>2000</v>
      </c>
      <c r="J28" s="117">
        <v>2000</v>
      </c>
      <c r="K28" s="234">
        <v>2000</v>
      </c>
      <c r="L28" s="115">
        <v>3000</v>
      </c>
      <c r="M28" s="115">
        <v>3000</v>
      </c>
      <c r="N28" s="115">
        <v>3000</v>
      </c>
      <c r="O28" s="115">
        <v>3000</v>
      </c>
    </row>
    <row r="29" spans="1:15" x14ac:dyDescent="0.25">
      <c r="A29" s="42" t="s">
        <v>107</v>
      </c>
      <c r="B29" s="42"/>
      <c r="C29" s="8"/>
      <c r="D29" s="115">
        <v>0</v>
      </c>
      <c r="E29" s="115">
        <v>0</v>
      </c>
      <c r="F29" s="115">
        <v>0</v>
      </c>
      <c r="G29" s="115">
        <v>1000</v>
      </c>
      <c r="H29" s="233">
        <v>2000</v>
      </c>
      <c r="I29" s="117">
        <v>2000</v>
      </c>
      <c r="J29" s="117">
        <v>2000</v>
      </c>
      <c r="K29" s="234">
        <v>2000</v>
      </c>
      <c r="L29" s="115">
        <v>4500</v>
      </c>
      <c r="M29" s="115">
        <v>4500</v>
      </c>
      <c r="N29" s="115">
        <v>4500</v>
      </c>
      <c r="O29" s="115">
        <v>4500</v>
      </c>
    </row>
    <row r="30" spans="1:15" x14ac:dyDescent="0.25">
      <c r="A30" s="42" t="s">
        <v>103</v>
      </c>
      <c r="B30" s="42"/>
      <c r="C30" s="8"/>
      <c r="D30" s="115">
        <v>0</v>
      </c>
      <c r="E30" s="115">
        <v>0</v>
      </c>
      <c r="F30" s="115">
        <v>0</v>
      </c>
      <c r="G30" s="115">
        <v>1500</v>
      </c>
      <c r="H30" s="233">
        <v>1500</v>
      </c>
      <c r="I30" s="117">
        <v>1500</v>
      </c>
      <c r="J30" s="117">
        <v>1500</v>
      </c>
      <c r="K30" s="234">
        <v>1500</v>
      </c>
      <c r="L30" s="115">
        <v>4500</v>
      </c>
      <c r="M30" s="115">
        <v>4500</v>
      </c>
      <c r="N30" s="115">
        <v>4500</v>
      </c>
      <c r="O30" s="115">
        <v>4500</v>
      </c>
    </row>
    <row r="31" spans="1:15" x14ac:dyDescent="0.25">
      <c r="A31" s="42" t="s">
        <v>128</v>
      </c>
      <c r="B31" s="42"/>
      <c r="C31" s="8"/>
      <c r="D31" s="115">
        <v>0</v>
      </c>
      <c r="E31" s="115">
        <v>0</v>
      </c>
      <c r="F31" s="115">
        <v>0</v>
      </c>
      <c r="G31" s="115">
        <v>500</v>
      </c>
      <c r="H31" s="233">
        <v>500</v>
      </c>
      <c r="I31" s="117">
        <v>750</v>
      </c>
      <c r="J31" s="117">
        <v>750</v>
      </c>
      <c r="K31" s="234">
        <v>1000</v>
      </c>
      <c r="L31" s="115">
        <v>1250</v>
      </c>
      <c r="M31" s="115">
        <v>1250</v>
      </c>
      <c r="N31" s="115">
        <v>1250</v>
      </c>
      <c r="O31" s="115">
        <v>1250</v>
      </c>
    </row>
    <row r="32" spans="1:15" x14ac:dyDescent="0.25">
      <c r="A32" s="21" t="s">
        <v>108</v>
      </c>
      <c r="B32" s="21"/>
      <c r="C32" s="7"/>
      <c r="D32" s="115"/>
      <c r="E32" s="115"/>
      <c r="F32" s="115"/>
      <c r="G32" s="115"/>
      <c r="H32" s="233"/>
      <c r="I32" s="117"/>
      <c r="J32" s="117"/>
      <c r="K32" s="234"/>
      <c r="L32" s="115"/>
      <c r="M32" s="115"/>
      <c r="N32" s="115"/>
      <c r="O32" s="115"/>
    </row>
    <row r="33" spans="1:16" x14ac:dyDescent="0.25">
      <c r="A33" s="42" t="s">
        <v>94</v>
      </c>
      <c r="B33" s="42"/>
      <c r="C33" s="8"/>
      <c r="D33" s="115">
        <v>0</v>
      </c>
      <c r="E33" s="115">
        <v>0</v>
      </c>
      <c r="F33" s="115">
        <v>0</v>
      </c>
      <c r="G33" s="115">
        <v>2000</v>
      </c>
      <c r="H33" s="233">
        <v>2000</v>
      </c>
      <c r="I33" s="117">
        <v>2000</v>
      </c>
      <c r="J33" s="117">
        <v>2000</v>
      </c>
      <c r="K33" s="234">
        <v>2000</v>
      </c>
      <c r="L33" s="115">
        <v>2000</v>
      </c>
      <c r="M33" s="115">
        <v>2000</v>
      </c>
      <c r="N33" s="115">
        <v>2000</v>
      </c>
      <c r="O33" s="115">
        <v>2000</v>
      </c>
    </row>
    <row r="34" spans="1:16" x14ac:dyDescent="0.25">
      <c r="A34" s="42" t="s">
        <v>95</v>
      </c>
      <c r="B34" s="42"/>
      <c r="C34" s="8"/>
      <c r="D34" s="115">
        <v>0</v>
      </c>
      <c r="E34" s="115">
        <v>0</v>
      </c>
      <c r="F34" s="115">
        <v>0</v>
      </c>
      <c r="G34" s="115">
        <v>2000</v>
      </c>
      <c r="H34" s="233">
        <v>2000</v>
      </c>
      <c r="I34" s="117">
        <v>2000</v>
      </c>
      <c r="J34" s="117">
        <v>2000</v>
      </c>
      <c r="K34" s="234">
        <v>2000</v>
      </c>
      <c r="L34" s="115">
        <v>2000</v>
      </c>
      <c r="M34" s="115">
        <v>2000</v>
      </c>
      <c r="N34" s="115">
        <v>2000</v>
      </c>
      <c r="O34" s="115">
        <v>2000</v>
      </c>
    </row>
    <row r="35" spans="1:16" x14ac:dyDescent="0.25">
      <c r="A35" s="42" t="s">
        <v>96</v>
      </c>
      <c r="B35" s="42"/>
      <c r="C35" s="8"/>
      <c r="D35" s="115">
        <v>0</v>
      </c>
      <c r="E35" s="115">
        <v>0</v>
      </c>
      <c r="F35" s="115">
        <v>0</v>
      </c>
      <c r="G35" s="115">
        <v>0</v>
      </c>
      <c r="H35" s="233">
        <v>0</v>
      </c>
      <c r="I35" s="117">
        <v>0</v>
      </c>
      <c r="J35" s="117">
        <v>0</v>
      </c>
      <c r="K35" s="234">
        <v>5000</v>
      </c>
      <c r="L35" s="115">
        <v>5000</v>
      </c>
      <c r="M35" s="115">
        <v>0</v>
      </c>
      <c r="N35" s="115">
        <v>0</v>
      </c>
      <c r="O35" s="115">
        <v>12000</v>
      </c>
    </row>
    <row r="36" spans="1:16" x14ac:dyDescent="0.25">
      <c r="A36" s="42" t="s">
        <v>135</v>
      </c>
      <c r="B36" s="42"/>
      <c r="C36" s="8"/>
      <c r="D36" s="115">
        <v>0</v>
      </c>
      <c r="E36" s="115">
        <v>0</v>
      </c>
      <c r="F36" s="115">
        <v>0</v>
      </c>
      <c r="G36" s="115">
        <v>0</v>
      </c>
      <c r="H36" s="233">
        <v>0</v>
      </c>
      <c r="I36" s="117">
        <v>0</v>
      </c>
      <c r="J36" s="117">
        <v>0</v>
      </c>
      <c r="K36" s="234">
        <v>5000</v>
      </c>
      <c r="L36" s="115">
        <v>5000</v>
      </c>
      <c r="M36" s="115">
        <v>0</v>
      </c>
      <c r="N36" s="115">
        <v>0</v>
      </c>
      <c r="O36" s="115">
        <v>0</v>
      </c>
    </row>
    <row r="37" spans="1:16" x14ac:dyDescent="0.25">
      <c r="A37" s="42"/>
      <c r="B37" s="42"/>
      <c r="C37" s="8"/>
      <c r="D37" s="117"/>
      <c r="E37" s="117"/>
      <c r="F37" s="117"/>
      <c r="G37" s="117"/>
      <c r="H37" s="233"/>
      <c r="I37" s="117"/>
      <c r="J37" s="117"/>
      <c r="K37" s="234"/>
      <c r="L37" s="117"/>
      <c r="M37" s="117"/>
      <c r="N37" s="117"/>
      <c r="O37" s="117"/>
    </row>
    <row r="38" spans="1:16" x14ac:dyDescent="0.25">
      <c r="A38" s="21" t="s">
        <v>97</v>
      </c>
      <c r="B38" s="21"/>
      <c r="C38" s="7"/>
      <c r="D38" s="115">
        <v>0</v>
      </c>
      <c r="E38" s="115">
        <v>0</v>
      </c>
      <c r="F38" s="120">
        <v>5000</v>
      </c>
      <c r="G38" s="115">
        <v>5000</v>
      </c>
      <c r="H38" s="233">
        <v>5000</v>
      </c>
      <c r="I38" s="117">
        <v>5000</v>
      </c>
      <c r="J38" s="117">
        <v>5000</v>
      </c>
      <c r="K38" s="234">
        <v>5000</v>
      </c>
      <c r="L38" s="115">
        <v>15000</v>
      </c>
      <c r="M38" s="115">
        <v>15000</v>
      </c>
      <c r="N38" s="115">
        <v>15000</v>
      </c>
      <c r="O38" s="115">
        <v>15000</v>
      </c>
    </row>
    <row r="39" spans="1:16" x14ac:dyDescent="0.25">
      <c r="A39" s="21"/>
      <c r="B39" s="21"/>
      <c r="C39" s="7"/>
      <c r="D39" s="115"/>
      <c r="E39" s="115"/>
      <c r="F39" s="115"/>
      <c r="G39" s="115"/>
      <c r="H39" s="233"/>
      <c r="I39" s="117"/>
      <c r="J39" s="117"/>
      <c r="K39" s="234"/>
      <c r="L39" s="115"/>
      <c r="M39" s="115"/>
      <c r="N39" s="115"/>
      <c r="O39" s="115"/>
      <c r="P39" s="193"/>
    </row>
    <row r="40" spans="1:16" x14ac:dyDescent="0.25">
      <c r="A40" s="47" t="s">
        <v>99</v>
      </c>
      <c r="B40" s="47"/>
      <c r="C40" s="7"/>
      <c r="D40" s="115">
        <v>0</v>
      </c>
      <c r="E40" s="115">
        <v>0</v>
      </c>
      <c r="F40" s="115">
        <v>0</v>
      </c>
      <c r="G40" s="115">
        <v>5000</v>
      </c>
      <c r="H40" s="233">
        <v>2500</v>
      </c>
      <c r="I40" s="117">
        <v>2500</v>
      </c>
      <c r="J40" s="117">
        <v>5000</v>
      </c>
      <c r="K40" s="234">
        <v>5000</v>
      </c>
      <c r="L40" s="115">
        <v>10000</v>
      </c>
      <c r="M40" s="115">
        <v>10000</v>
      </c>
      <c r="N40" s="115">
        <v>10000</v>
      </c>
      <c r="O40" s="115">
        <v>10000</v>
      </c>
      <c r="P40" s="193"/>
    </row>
    <row r="41" spans="1:16" x14ac:dyDescent="0.25">
      <c r="A41" s="42" t="s">
        <v>42</v>
      </c>
      <c r="B41" s="42"/>
      <c r="C41" s="8"/>
      <c r="D41" s="115">
        <v>0</v>
      </c>
      <c r="E41" s="115">
        <v>0</v>
      </c>
      <c r="F41" s="115">
        <v>0</v>
      </c>
      <c r="G41" s="115">
        <v>0</v>
      </c>
      <c r="H41" s="233">
        <v>2500</v>
      </c>
      <c r="I41" s="117">
        <v>2500</v>
      </c>
      <c r="J41" s="117">
        <v>2500</v>
      </c>
      <c r="K41" s="234">
        <v>2500</v>
      </c>
      <c r="L41" s="115">
        <v>2500</v>
      </c>
      <c r="M41" s="115">
        <v>2500</v>
      </c>
      <c r="N41" s="115">
        <v>2500</v>
      </c>
      <c r="O41" s="115">
        <v>2500</v>
      </c>
      <c r="P41" s="193"/>
    </row>
    <row r="42" spans="1:16" ht="16.5" x14ac:dyDescent="0.35">
      <c r="A42" s="47" t="s">
        <v>101</v>
      </c>
      <c r="B42" s="47"/>
      <c r="C42" s="7"/>
      <c r="D42" s="115">
        <v>0</v>
      </c>
      <c r="E42" s="115">
        <v>0</v>
      </c>
      <c r="F42" s="115">
        <v>0</v>
      </c>
      <c r="G42" s="115">
        <v>4000</v>
      </c>
      <c r="H42" s="233">
        <v>5000</v>
      </c>
      <c r="I42" s="117">
        <v>5000</v>
      </c>
      <c r="J42" s="117">
        <v>7500</v>
      </c>
      <c r="K42" s="234">
        <v>7500</v>
      </c>
      <c r="L42" s="115">
        <v>10000</v>
      </c>
      <c r="M42" s="115">
        <v>12500</v>
      </c>
      <c r="N42" s="115">
        <v>15000</v>
      </c>
      <c r="O42" s="115">
        <v>15000</v>
      </c>
      <c r="P42" s="195"/>
    </row>
    <row r="43" spans="1:16" x14ac:dyDescent="0.25">
      <c r="A43" s="47" t="s">
        <v>102</v>
      </c>
      <c r="B43" s="47"/>
      <c r="C43" s="242">
        <v>0.05</v>
      </c>
      <c r="D43" s="115">
        <f t="shared" ref="D43:O43" si="5">(D10)*$C$43</f>
        <v>0</v>
      </c>
      <c r="E43" s="115">
        <f t="shared" si="5"/>
        <v>0</v>
      </c>
      <c r="F43" s="115">
        <f t="shared" si="5"/>
        <v>0</v>
      </c>
      <c r="G43" s="115">
        <f t="shared" si="5"/>
        <v>0</v>
      </c>
      <c r="H43" s="233">
        <f t="shared" si="5"/>
        <v>0</v>
      </c>
      <c r="I43" s="117">
        <f t="shared" si="5"/>
        <v>0</v>
      </c>
      <c r="J43" s="117">
        <f t="shared" si="5"/>
        <v>0</v>
      </c>
      <c r="K43" s="234">
        <f t="shared" si="5"/>
        <v>0</v>
      </c>
      <c r="L43" s="115">
        <f t="shared" si="5"/>
        <v>0</v>
      </c>
      <c r="M43" s="115">
        <f t="shared" si="5"/>
        <v>0</v>
      </c>
      <c r="N43" s="115">
        <f t="shared" si="5"/>
        <v>0</v>
      </c>
      <c r="O43" s="115">
        <f t="shared" si="5"/>
        <v>0</v>
      </c>
      <c r="P43" s="193"/>
    </row>
    <row r="44" spans="1:16" x14ac:dyDescent="0.25">
      <c r="A44" s="47"/>
      <c r="B44" s="47"/>
      <c r="C44" s="7"/>
      <c r="D44" s="115"/>
      <c r="E44" s="115"/>
      <c r="F44" s="115"/>
      <c r="G44" s="115"/>
      <c r="H44" s="232"/>
      <c r="I44" s="118"/>
      <c r="J44" s="118"/>
      <c r="K44" s="235"/>
      <c r="L44" s="116"/>
      <c r="M44" s="116"/>
      <c r="N44" s="116"/>
      <c r="O44" s="116"/>
    </row>
    <row r="45" spans="1:16" x14ac:dyDescent="0.25">
      <c r="A45" s="47" t="s">
        <v>105</v>
      </c>
      <c r="B45" s="47"/>
      <c r="C45" s="7"/>
      <c r="D45" s="116"/>
      <c r="E45" s="116"/>
      <c r="F45" s="116"/>
      <c r="G45" s="116"/>
      <c r="H45" s="245"/>
      <c r="I45" s="246"/>
      <c r="J45" s="246"/>
      <c r="K45" s="263"/>
      <c r="L45" s="243"/>
      <c r="M45" s="243"/>
      <c r="N45" s="243"/>
      <c r="O45" s="243"/>
      <c r="P45" s="193"/>
    </row>
    <row r="46" spans="1:16" x14ac:dyDescent="0.25">
      <c r="A46" s="42" t="s">
        <v>78</v>
      </c>
      <c r="B46" s="42"/>
      <c r="C46" s="11">
        <v>0.05</v>
      </c>
      <c r="D46" s="115">
        <f t="shared" ref="D46:O46" si="6">D10*$C46</f>
        <v>0</v>
      </c>
      <c r="E46" s="115">
        <f t="shared" si="6"/>
        <v>0</v>
      </c>
      <c r="F46" s="115">
        <f t="shared" si="6"/>
        <v>0</v>
      </c>
      <c r="G46" s="115">
        <f t="shared" si="6"/>
        <v>0</v>
      </c>
      <c r="H46" s="233">
        <f t="shared" si="6"/>
        <v>0</v>
      </c>
      <c r="I46" s="117">
        <f t="shared" si="6"/>
        <v>0</v>
      </c>
      <c r="J46" s="117">
        <f t="shared" si="6"/>
        <v>0</v>
      </c>
      <c r="K46" s="234">
        <f t="shared" si="6"/>
        <v>0</v>
      </c>
      <c r="L46" s="115">
        <f t="shared" si="6"/>
        <v>0</v>
      </c>
      <c r="M46" s="115">
        <f t="shared" si="6"/>
        <v>0</v>
      </c>
      <c r="N46" s="115">
        <f t="shared" si="6"/>
        <v>0</v>
      </c>
      <c r="O46" s="115">
        <f t="shared" si="6"/>
        <v>0</v>
      </c>
      <c r="P46" s="193"/>
    </row>
    <row r="47" spans="1:16" x14ac:dyDescent="0.25">
      <c r="A47" s="35" t="s">
        <v>72</v>
      </c>
      <c r="B47" s="35"/>
      <c r="C47" s="9"/>
      <c r="D47" s="118"/>
      <c r="E47" s="118"/>
      <c r="F47" s="118"/>
      <c r="G47" s="118"/>
      <c r="H47" s="245">
        <f>+G47*(1+$C47)</f>
        <v>0</v>
      </c>
      <c r="I47" s="246">
        <f t="shared" ref="I47:O47" si="7">+H47*(1+$C47)</f>
        <v>0</v>
      </c>
      <c r="J47" s="246">
        <f t="shared" si="7"/>
        <v>0</v>
      </c>
      <c r="K47" s="263">
        <f t="shared" si="7"/>
        <v>0</v>
      </c>
      <c r="L47" s="243">
        <f>+K47*(1+$C47)</f>
        <v>0</v>
      </c>
      <c r="M47" s="243">
        <f t="shared" si="7"/>
        <v>0</v>
      </c>
      <c r="N47" s="243">
        <f t="shared" si="7"/>
        <v>0</v>
      </c>
      <c r="O47" s="243">
        <f t="shared" si="7"/>
        <v>0</v>
      </c>
      <c r="P47" s="193"/>
    </row>
    <row r="48" spans="1:16" x14ac:dyDescent="0.25">
      <c r="A48" s="42" t="s">
        <v>132</v>
      </c>
      <c r="B48" s="42"/>
      <c r="C48" s="11">
        <v>0.1</v>
      </c>
      <c r="D48" s="118">
        <f t="shared" ref="D48:K48" si="8">$C48*D7</f>
        <v>0.4</v>
      </c>
      <c r="E48" s="118">
        <f t="shared" si="8"/>
        <v>0.8</v>
      </c>
      <c r="F48" s="118">
        <f t="shared" si="8"/>
        <v>1.2000000000000002</v>
      </c>
      <c r="G48" s="118">
        <f>H48</f>
        <v>0.30000000000000004</v>
      </c>
      <c r="H48" s="232">
        <f t="shared" si="8"/>
        <v>0.30000000000000004</v>
      </c>
      <c r="I48" s="118">
        <f t="shared" si="8"/>
        <v>0.30000000000000004</v>
      </c>
      <c r="J48" s="118">
        <f t="shared" si="8"/>
        <v>0.30000000000000004</v>
      </c>
      <c r="K48" s="235">
        <f t="shared" si="8"/>
        <v>0.30000000000000004</v>
      </c>
      <c r="L48" s="118">
        <f>$C49*L7</f>
        <v>0.2</v>
      </c>
      <c r="M48" s="118">
        <f t="shared" ref="M48:O48" si="9">$C49*M7</f>
        <v>0.2</v>
      </c>
      <c r="N48" s="118">
        <f t="shared" si="9"/>
        <v>0.2</v>
      </c>
      <c r="O48" s="118">
        <f t="shared" si="9"/>
        <v>0.2</v>
      </c>
      <c r="P48" s="193"/>
    </row>
    <row r="49" spans="1:16" ht="16.5" x14ac:dyDescent="0.35">
      <c r="A49" s="42" t="s">
        <v>156</v>
      </c>
      <c r="B49" s="34"/>
      <c r="C49" s="11">
        <v>0.05</v>
      </c>
      <c r="D49" s="118"/>
      <c r="E49" s="118"/>
      <c r="F49" s="118"/>
      <c r="G49" s="118"/>
      <c r="H49" s="232"/>
      <c r="I49" s="118"/>
      <c r="J49" s="118"/>
      <c r="K49" s="235"/>
      <c r="L49" s="118"/>
      <c r="M49" s="118"/>
      <c r="N49" s="118"/>
      <c r="O49" s="118"/>
      <c r="P49" s="195"/>
    </row>
    <row r="50" spans="1:16" x14ac:dyDescent="0.25">
      <c r="A50" s="105" t="s">
        <v>92</v>
      </c>
      <c r="B50" s="105"/>
      <c r="C50" s="10"/>
      <c r="D50" s="121">
        <f t="shared" ref="D50:O50" si="10">SUM(D20:D49)</f>
        <v>34500.400000000001</v>
      </c>
      <c r="E50" s="121">
        <f t="shared" si="10"/>
        <v>34500.800000000003</v>
      </c>
      <c r="F50" s="121">
        <f t="shared" si="10"/>
        <v>39501.199999999997</v>
      </c>
      <c r="G50" s="121">
        <f t="shared" si="10"/>
        <v>58600.3</v>
      </c>
      <c r="H50" s="236">
        <f t="shared" si="10"/>
        <v>26600.3</v>
      </c>
      <c r="I50" s="121">
        <f t="shared" si="10"/>
        <v>29350.3</v>
      </c>
      <c r="J50" s="121">
        <f t="shared" si="10"/>
        <v>34350.300000000003</v>
      </c>
      <c r="K50" s="237">
        <f t="shared" si="10"/>
        <v>45100.3</v>
      </c>
      <c r="L50" s="121">
        <f t="shared" si="10"/>
        <v>70850.2</v>
      </c>
      <c r="M50" s="121">
        <f t="shared" si="10"/>
        <v>63350.2</v>
      </c>
      <c r="N50" s="121">
        <f t="shared" si="10"/>
        <v>65850.2</v>
      </c>
      <c r="O50" s="121">
        <f t="shared" si="10"/>
        <v>77850.2</v>
      </c>
      <c r="P50" s="193"/>
    </row>
    <row r="51" spans="1:16" x14ac:dyDescent="0.25">
      <c r="D51" s="116"/>
      <c r="E51" s="116"/>
      <c r="F51" s="116"/>
      <c r="G51" s="116"/>
      <c r="H51" s="232"/>
      <c r="I51" s="118"/>
      <c r="J51" s="118"/>
      <c r="K51" s="235"/>
      <c r="L51" s="116"/>
      <c r="M51" s="116"/>
      <c r="N51" s="116"/>
      <c r="O51" s="116"/>
    </row>
    <row r="52" spans="1:16" s="31" customFormat="1" x14ac:dyDescent="0.25">
      <c r="A52" s="229" t="s">
        <v>129</v>
      </c>
      <c r="B52" s="229"/>
      <c r="D52" s="244">
        <f t="shared" ref="D52:O52" si="11">D15-D50</f>
        <v>-34496.400000000001</v>
      </c>
      <c r="E52" s="244">
        <f t="shared" si="11"/>
        <v>-34492.800000000003</v>
      </c>
      <c r="F52" s="244">
        <f t="shared" si="11"/>
        <v>-39489.199999999997</v>
      </c>
      <c r="G52" s="244">
        <f t="shared" si="11"/>
        <v>-58584.3</v>
      </c>
      <c r="H52" s="248">
        <f t="shared" si="11"/>
        <v>-26599.200000000001</v>
      </c>
      <c r="I52" s="249">
        <f t="shared" si="11"/>
        <v>-29349.200000000001</v>
      </c>
      <c r="J52" s="249">
        <f t="shared" si="11"/>
        <v>-34349.200000000004</v>
      </c>
      <c r="K52" s="247">
        <f t="shared" si="11"/>
        <v>-45099.200000000004</v>
      </c>
      <c r="L52" s="244">
        <f t="shared" si="11"/>
        <v>-70848.099999999991</v>
      </c>
      <c r="M52" s="244">
        <f t="shared" si="11"/>
        <v>-63348.1</v>
      </c>
      <c r="N52" s="244">
        <f t="shared" si="11"/>
        <v>-65848.099999999991</v>
      </c>
      <c r="O52" s="244">
        <f t="shared" si="11"/>
        <v>-77848.099999999991</v>
      </c>
      <c r="P52" s="227"/>
    </row>
    <row r="53" spans="1:16" x14ac:dyDescent="0.25">
      <c r="D53" s="208">
        <f t="shared" ref="D53:O53" si="12">+D52/D7</f>
        <v>-8624.1</v>
      </c>
      <c r="E53" s="208">
        <f t="shared" si="12"/>
        <v>-4311.6000000000004</v>
      </c>
      <c r="F53" s="208">
        <f t="shared" si="12"/>
        <v>-3290.7666666666664</v>
      </c>
      <c r="G53" s="208">
        <f t="shared" si="12"/>
        <v>-3661.5187500000002</v>
      </c>
      <c r="H53" s="219">
        <f t="shared" si="12"/>
        <v>-8866.4</v>
      </c>
      <c r="I53" s="220">
        <f t="shared" si="12"/>
        <v>-9783.0666666666675</v>
      </c>
      <c r="J53" s="220">
        <f t="shared" si="12"/>
        <v>-11449.733333333335</v>
      </c>
      <c r="K53" s="265">
        <f t="shared" si="12"/>
        <v>-15033.066666666668</v>
      </c>
      <c r="L53" s="208">
        <f t="shared" si="12"/>
        <v>-17712.024999999998</v>
      </c>
      <c r="M53" s="208">
        <f t="shared" si="12"/>
        <v>-15837.025</v>
      </c>
      <c r="N53" s="208">
        <f t="shared" si="12"/>
        <v>-16462.024999999998</v>
      </c>
      <c r="O53" s="208">
        <f t="shared" si="12"/>
        <v>-19462.024999999998</v>
      </c>
      <c r="P53" s="208"/>
    </row>
    <row r="54" spans="1:16" x14ac:dyDescent="0.25">
      <c r="A54" s="24" t="s">
        <v>26</v>
      </c>
      <c r="D54" s="193">
        <v>0</v>
      </c>
      <c r="E54" s="193">
        <v>0</v>
      </c>
      <c r="F54" s="193">
        <v>0</v>
      </c>
      <c r="G54" s="193">
        <v>0</v>
      </c>
      <c r="H54" s="215">
        <v>0</v>
      </c>
      <c r="I54" s="216">
        <v>0</v>
      </c>
      <c r="J54" s="216">
        <v>0</v>
      </c>
      <c r="K54" s="266">
        <v>0</v>
      </c>
      <c r="L54" s="193">
        <v>0</v>
      </c>
      <c r="M54" s="193">
        <v>0</v>
      </c>
      <c r="N54" s="193">
        <v>0</v>
      </c>
      <c r="O54" s="193">
        <v>0</v>
      </c>
      <c r="P54" s="193"/>
    </row>
    <row r="55" spans="1:16" x14ac:dyDescent="0.25">
      <c r="A55" s="24" t="s">
        <v>20</v>
      </c>
      <c r="D55" s="243">
        <f>-Schedule!D7</f>
        <v>0</v>
      </c>
      <c r="E55" s="243">
        <f>-Schedule!E7</f>
        <v>0</v>
      </c>
      <c r="F55" s="243">
        <f>-Schedule!F7</f>
        <v>0</v>
      </c>
      <c r="G55" s="243">
        <f>-Schedule!G7</f>
        <v>0</v>
      </c>
      <c r="H55" s="245">
        <f>-Schedule!H7</f>
        <v>11250</v>
      </c>
      <c r="I55" s="246">
        <f>-Schedule!I7</f>
        <v>10406.25</v>
      </c>
      <c r="J55" s="246">
        <f>-Schedule!J7</f>
        <v>9625.78125</v>
      </c>
      <c r="K55" s="263">
        <f>-Schedule!K7</f>
        <v>8903.84765625</v>
      </c>
      <c r="L55" s="243">
        <f>-Schedule!L7</f>
        <v>8236.05908203125</v>
      </c>
      <c r="M55" s="243">
        <f>-Schedule!M7</f>
        <v>7618.3546508789059</v>
      </c>
      <c r="N55" s="243">
        <f>-Schedule!N7</f>
        <v>7046.9780520629884</v>
      </c>
      <c r="O55" s="243">
        <f>-Schedule!O7</f>
        <v>6518.4546981582644</v>
      </c>
      <c r="P55" s="193"/>
    </row>
    <row r="56" spans="1:16" x14ac:dyDescent="0.25">
      <c r="A56" s="24" t="s">
        <v>27</v>
      </c>
      <c r="C56" s="207">
        <v>0.38500000000000001</v>
      </c>
      <c r="D56" s="243">
        <v>0</v>
      </c>
      <c r="E56" s="243">
        <v>0</v>
      </c>
      <c r="F56" s="243">
        <v>0</v>
      </c>
      <c r="G56" s="243">
        <v>0</v>
      </c>
      <c r="H56" s="245">
        <v>0</v>
      </c>
      <c r="I56" s="246">
        <v>0</v>
      </c>
      <c r="J56" s="246">
        <v>0</v>
      </c>
      <c r="K56" s="263">
        <v>0</v>
      </c>
      <c r="L56" s="243">
        <v>0</v>
      </c>
      <c r="M56" s="243">
        <v>0</v>
      </c>
      <c r="N56" s="243">
        <v>0</v>
      </c>
      <c r="O56" s="243">
        <v>0</v>
      </c>
      <c r="P56" s="193"/>
    </row>
    <row r="57" spans="1:16" x14ac:dyDescent="0.25">
      <c r="D57" s="243"/>
      <c r="E57" s="243"/>
      <c r="F57" s="243"/>
      <c r="G57" s="243"/>
      <c r="H57" s="245"/>
      <c r="I57" s="246"/>
      <c r="J57" s="246"/>
      <c r="K57" s="263"/>
      <c r="L57" s="243"/>
      <c r="M57" s="243"/>
      <c r="N57" s="243"/>
      <c r="O57" s="243"/>
    </row>
    <row r="58" spans="1:16" s="31" customFormat="1" x14ac:dyDescent="0.25">
      <c r="A58" s="229" t="s">
        <v>28</v>
      </c>
      <c r="B58" s="229"/>
      <c r="D58" s="244">
        <f>D52-D54-D55-D56</f>
        <v>-34496.400000000001</v>
      </c>
      <c r="E58" s="244">
        <f t="shared" ref="E58:O58" si="13">E52-E54-E55-E56</f>
        <v>-34492.800000000003</v>
      </c>
      <c r="F58" s="244">
        <f t="shared" si="13"/>
        <v>-39489.199999999997</v>
      </c>
      <c r="G58" s="244">
        <f t="shared" si="13"/>
        <v>-58584.3</v>
      </c>
      <c r="H58" s="248">
        <f t="shared" si="13"/>
        <v>-37849.199999999997</v>
      </c>
      <c r="I58" s="249">
        <f t="shared" si="13"/>
        <v>-39755.449999999997</v>
      </c>
      <c r="J58" s="249">
        <f t="shared" si="13"/>
        <v>-43974.981250000004</v>
      </c>
      <c r="K58" s="247">
        <f t="shared" si="13"/>
        <v>-54003.047656250004</v>
      </c>
      <c r="L58" s="244">
        <f t="shared" si="13"/>
        <v>-79084.159082031241</v>
      </c>
      <c r="M58" s="244">
        <f t="shared" si="13"/>
        <v>-70966.454650878906</v>
      </c>
      <c r="N58" s="244">
        <f t="shared" si="13"/>
        <v>-72895.078052062978</v>
      </c>
      <c r="O58" s="244">
        <f t="shared" si="13"/>
        <v>-84366.554698158259</v>
      </c>
      <c r="P58" s="227"/>
    </row>
    <row r="59" spans="1:16" x14ac:dyDescent="0.25">
      <c r="D59" s="250"/>
      <c r="E59" s="250"/>
      <c r="F59" s="250"/>
      <c r="G59" s="250"/>
      <c r="H59" s="251"/>
      <c r="I59" s="252"/>
      <c r="J59" s="252"/>
      <c r="K59" s="267"/>
      <c r="L59" s="250"/>
      <c r="M59" s="250"/>
      <c r="N59" s="250"/>
      <c r="O59" s="250"/>
    </row>
    <row r="60" spans="1:16" ht="18" x14ac:dyDescent="0.25">
      <c r="A60" s="228" t="s">
        <v>29</v>
      </c>
      <c r="B60" s="228"/>
      <c r="D60" s="250"/>
      <c r="E60" s="250"/>
      <c r="F60" s="250"/>
      <c r="G60" s="250"/>
      <c r="H60" s="251"/>
      <c r="I60" s="252"/>
      <c r="J60" s="252"/>
      <c r="K60" s="267"/>
      <c r="L60" s="250"/>
      <c r="M60" s="250"/>
      <c r="N60" s="250"/>
      <c r="O60" s="250"/>
    </row>
    <row r="61" spans="1:16" x14ac:dyDescent="0.25">
      <c r="A61" s="24" t="s">
        <v>28</v>
      </c>
      <c r="D61" s="243">
        <f t="shared" ref="D61:O61" si="14">+D58</f>
        <v>-34496.400000000001</v>
      </c>
      <c r="E61" s="243">
        <f t="shared" si="14"/>
        <v>-34492.800000000003</v>
      </c>
      <c r="F61" s="243">
        <f t="shared" si="14"/>
        <v>-39489.199999999997</v>
      </c>
      <c r="G61" s="243">
        <f t="shared" si="14"/>
        <v>-58584.3</v>
      </c>
      <c r="H61" s="245">
        <f t="shared" si="14"/>
        <v>-37849.199999999997</v>
      </c>
      <c r="I61" s="246">
        <f t="shared" si="14"/>
        <v>-39755.449999999997</v>
      </c>
      <c r="J61" s="246">
        <f t="shared" si="14"/>
        <v>-43974.981250000004</v>
      </c>
      <c r="K61" s="263">
        <f t="shared" si="14"/>
        <v>-54003.047656250004</v>
      </c>
      <c r="L61" s="243">
        <f t="shared" si="14"/>
        <v>-79084.159082031241</v>
      </c>
      <c r="M61" s="243">
        <f t="shared" si="14"/>
        <v>-70966.454650878906</v>
      </c>
      <c r="N61" s="243">
        <f t="shared" si="14"/>
        <v>-72895.078052062978</v>
      </c>
      <c r="O61" s="243">
        <f t="shared" si="14"/>
        <v>-84366.554698158259</v>
      </c>
      <c r="P61" s="193"/>
    </row>
    <row r="62" spans="1:16" x14ac:dyDescent="0.25">
      <c r="A62" s="24" t="s">
        <v>20</v>
      </c>
      <c r="D62" s="243">
        <f t="shared" ref="D62:O62" si="15">+D55</f>
        <v>0</v>
      </c>
      <c r="E62" s="243">
        <f t="shared" si="15"/>
        <v>0</v>
      </c>
      <c r="F62" s="243">
        <f t="shared" si="15"/>
        <v>0</v>
      </c>
      <c r="G62" s="243">
        <f t="shared" si="15"/>
        <v>0</v>
      </c>
      <c r="H62" s="245">
        <f t="shared" si="15"/>
        <v>11250</v>
      </c>
      <c r="I62" s="246">
        <f t="shared" si="15"/>
        <v>10406.25</v>
      </c>
      <c r="J62" s="246">
        <f t="shared" si="15"/>
        <v>9625.78125</v>
      </c>
      <c r="K62" s="263">
        <f t="shared" si="15"/>
        <v>8903.84765625</v>
      </c>
      <c r="L62" s="243">
        <f t="shared" si="15"/>
        <v>8236.05908203125</v>
      </c>
      <c r="M62" s="243">
        <f t="shared" si="15"/>
        <v>7618.3546508789059</v>
      </c>
      <c r="N62" s="243">
        <f t="shared" si="15"/>
        <v>7046.9780520629884</v>
      </c>
      <c r="O62" s="243">
        <f t="shared" si="15"/>
        <v>6518.4546981582644</v>
      </c>
      <c r="P62" s="193"/>
    </row>
    <row r="63" spans="1:16" ht="16.5" x14ac:dyDescent="0.35">
      <c r="A63" s="24" t="s">
        <v>30</v>
      </c>
      <c r="D63" s="253">
        <f>'Balance Sheet'!D25</f>
        <v>0</v>
      </c>
      <c r="E63" s="253">
        <v>0</v>
      </c>
      <c r="F63" s="253">
        <f>'Balance Sheet'!F25</f>
        <v>-24570</v>
      </c>
      <c r="G63" s="253">
        <f>'Balance Sheet'!G25</f>
        <v>-67087</v>
      </c>
      <c r="H63" s="254">
        <f>'Balance Sheet'!H25</f>
        <v>68539.100000000006</v>
      </c>
      <c r="I63" s="255">
        <f>'Balance Sheet'!I25</f>
        <v>0</v>
      </c>
      <c r="J63" s="255">
        <f>'Balance Sheet'!J25</f>
        <v>0</v>
      </c>
      <c r="K63" s="264">
        <f>'Balance Sheet'!K25</f>
        <v>0</v>
      </c>
      <c r="L63" s="253">
        <f>'Balance Sheet'!L25</f>
        <v>0</v>
      </c>
      <c r="M63" s="253">
        <f>'Balance Sheet'!M25</f>
        <v>0</v>
      </c>
      <c r="N63" s="253">
        <f>'Balance Sheet'!N25</f>
        <v>0</v>
      </c>
      <c r="O63" s="253">
        <f>'Balance Sheet'!O25</f>
        <v>0</v>
      </c>
      <c r="P63" s="195"/>
    </row>
    <row r="64" spans="1:16" x14ac:dyDescent="0.25">
      <c r="A64" s="229" t="s">
        <v>31</v>
      </c>
      <c r="B64" s="229"/>
      <c r="C64" s="196"/>
      <c r="D64" s="256">
        <f>SUM(D61:D63)</f>
        <v>-34496.400000000001</v>
      </c>
      <c r="E64" s="256">
        <f t="shared" ref="E64:O64" si="16">SUM(E61:E63)</f>
        <v>-34492.800000000003</v>
      </c>
      <c r="F64" s="256">
        <f t="shared" si="16"/>
        <v>-64059.199999999997</v>
      </c>
      <c r="G64" s="256">
        <f t="shared" si="16"/>
        <v>-125671.3</v>
      </c>
      <c r="H64" s="257">
        <f t="shared" si="16"/>
        <v>41939.900000000009</v>
      </c>
      <c r="I64" s="258">
        <f t="shared" si="16"/>
        <v>-29349.199999999997</v>
      </c>
      <c r="J64" s="258">
        <f t="shared" si="16"/>
        <v>-34349.200000000004</v>
      </c>
      <c r="K64" s="259">
        <f t="shared" si="16"/>
        <v>-45099.200000000004</v>
      </c>
      <c r="L64" s="256">
        <f t="shared" si="16"/>
        <v>-70848.099999999991</v>
      </c>
      <c r="M64" s="256">
        <f t="shared" si="16"/>
        <v>-63348.1</v>
      </c>
      <c r="N64" s="256">
        <f t="shared" si="16"/>
        <v>-65848.099999999991</v>
      </c>
      <c r="O64" s="256">
        <f t="shared" si="16"/>
        <v>-77848.099999999991</v>
      </c>
      <c r="P64" s="209"/>
    </row>
    <row r="65" spans="1:16" x14ac:dyDescent="0.25">
      <c r="A65" s="229" t="s">
        <v>32</v>
      </c>
      <c r="B65" s="229"/>
      <c r="D65" s="243"/>
      <c r="E65" s="243"/>
      <c r="F65" s="243"/>
      <c r="G65" s="243"/>
      <c r="H65" s="245"/>
      <c r="I65" s="246"/>
      <c r="J65" s="246"/>
      <c r="K65" s="263"/>
      <c r="L65" s="243"/>
      <c r="M65" s="243"/>
      <c r="N65" s="243"/>
      <c r="O65" s="243"/>
      <c r="P65" s="193"/>
    </row>
    <row r="66" spans="1:16" x14ac:dyDescent="0.25">
      <c r="A66" s="24" t="s">
        <v>33</v>
      </c>
      <c r="D66" s="243">
        <f>-Schedule!D6</f>
        <v>0</v>
      </c>
      <c r="E66" s="243">
        <f>-Schedule!E6</f>
        <v>0</v>
      </c>
      <c r="F66" s="243">
        <f>-Schedule!F6</f>
        <v>0</v>
      </c>
      <c r="G66" s="243">
        <f>-Schedule!G6</f>
        <v>-150000</v>
      </c>
      <c r="H66" s="245">
        <f>-Schedule!H6</f>
        <v>0</v>
      </c>
      <c r="I66" s="246">
        <f>-Schedule!I6</f>
        <v>0</v>
      </c>
      <c r="J66" s="246">
        <f>-Schedule!J6</f>
        <v>0</v>
      </c>
      <c r="K66" s="263">
        <f>-Schedule!K6</f>
        <v>0</v>
      </c>
      <c r="L66" s="243">
        <f>-Schedule!L6</f>
        <v>0</v>
      </c>
      <c r="M66" s="243">
        <f>-Schedule!M6</f>
        <v>0</v>
      </c>
      <c r="N66" s="243">
        <f>-Schedule!N6</f>
        <v>0</v>
      </c>
      <c r="O66" s="243">
        <f>-Schedule!O6</f>
        <v>0</v>
      </c>
      <c r="P66" s="193"/>
    </row>
    <row r="67" spans="1:16" x14ac:dyDescent="0.25">
      <c r="A67" s="229" t="s">
        <v>34</v>
      </c>
      <c r="B67" s="229"/>
      <c r="D67" s="243"/>
      <c r="E67" s="243"/>
      <c r="F67" s="243"/>
      <c r="G67" s="243"/>
      <c r="H67" s="245"/>
      <c r="I67" s="246"/>
      <c r="J67" s="246"/>
      <c r="K67" s="263"/>
      <c r="L67" s="243"/>
      <c r="M67" s="243"/>
      <c r="N67" s="243"/>
      <c r="O67" s="243"/>
      <c r="P67" s="193"/>
    </row>
    <row r="68" spans="1:16" x14ac:dyDescent="0.25">
      <c r="A68" s="24" t="s">
        <v>43</v>
      </c>
      <c r="D68" s="243"/>
      <c r="E68" s="243">
        <v>0</v>
      </c>
      <c r="F68" s="243">
        <v>0</v>
      </c>
      <c r="G68" s="243">
        <f>Schedule!G10</f>
        <v>750000</v>
      </c>
      <c r="H68" s="245">
        <v>0</v>
      </c>
      <c r="I68" s="246">
        <v>0</v>
      </c>
      <c r="J68" s="246">
        <v>0</v>
      </c>
      <c r="K68" s="263">
        <v>0</v>
      </c>
      <c r="L68" s="243">
        <v>0</v>
      </c>
      <c r="M68" s="243">
        <v>0</v>
      </c>
      <c r="N68" s="243">
        <v>0</v>
      </c>
      <c r="O68" s="243">
        <v>0</v>
      </c>
      <c r="P68" s="193"/>
    </row>
    <row r="69" spans="1:16" x14ac:dyDescent="0.25">
      <c r="A69" s="229" t="s">
        <v>35</v>
      </c>
      <c r="B69" s="229"/>
      <c r="D69" s="243">
        <f>+D64+D66+D68</f>
        <v>-34496.400000000001</v>
      </c>
      <c r="E69" s="243">
        <f t="shared" ref="E69:O69" si="17">+E64+E66+E68</f>
        <v>-34492.800000000003</v>
      </c>
      <c r="F69" s="243">
        <f t="shared" si="17"/>
        <v>-64059.199999999997</v>
      </c>
      <c r="G69" s="243">
        <f t="shared" si="17"/>
        <v>474328.7</v>
      </c>
      <c r="H69" s="245">
        <f t="shared" si="17"/>
        <v>41939.900000000009</v>
      </c>
      <c r="I69" s="246">
        <f t="shared" si="17"/>
        <v>-29349.199999999997</v>
      </c>
      <c r="J69" s="246">
        <f t="shared" si="17"/>
        <v>-34349.200000000004</v>
      </c>
      <c r="K69" s="263">
        <f t="shared" si="17"/>
        <v>-45099.200000000004</v>
      </c>
      <c r="L69" s="243">
        <f t="shared" si="17"/>
        <v>-70848.099999999991</v>
      </c>
      <c r="M69" s="243">
        <f t="shared" si="17"/>
        <v>-63348.1</v>
      </c>
      <c r="N69" s="243">
        <f t="shared" si="17"/>
        <v>-65848.099999999991</v>
      </c>
      <c r="O69" s="243">
        <f t="shared" si="17"/>
        <v>-77848.099999999991</v>
      </c>
      <c r="P69" s="193"/>
    </row>
    <row r="70" spans="1:16" x14ac:dyDescent="0.25">
      <c r="A70" s="24" t="s">
        <v>36</v>
      </c>
      <c r="D70" s="243">
        <f>'Balance Sheet'!C4</f>
        <v>0</v>
      </c>
      <c r="E70" s="243">
        <f>'Balance Sheet'!D4</f>
        <v>0</v>
      </c>
      <c r="F70" s="243">
        <f>'Balance Sheet'!E4</f>
        <v>2000</v>
      </c>
      <c r="G70" s="243">
        <f>'Balance Sheet'!F4</f>
        <v>0</v>
      </c>
      <c r="H70" s="245">
        <f>G71</f>
        <v>474328.7</v>
      </c>
      <c r="I70" s="246">
        <f>H71</f>
        <v>516268.60000000003</v>
      </c>
      <c r="J70" s="246">
        <f t="shared" ref="J70:O70" si="18">I71</f>
        <v>486919.4</v>
      </c>
      <c r="K70" s="263">
        <f t="shared" si="18"/>
        <v>452570.2</v>
      </c>
      <c r="L70" s="246">
        <f t="shared" si="18"/>
        <v>407471</v>
      </c>
      <c r="M70" s="246">
        <f t="shared" si="18"/>
        <v>336622.9</v>
      </c>
      <c r="N70" s="246">
        <f t="shared" si="18"/>
        <v>273274.80000000005</v>
      </c>
      <c r="O70" s="246">
        <f t="shared" si="18"/>
        <v>207426.70000000007</v>
      </c>
      <c r="P70" s="193"/>
    </row>
    <row r="71" spans="1:16" ht="15.75" thickBot="1" x14ac:dyDescent="0.3">
      <c r="A71" s="229" t="s">
        <v>37</v>
      </c>
      <c r="B71" s="229"/>
      <c r="D71" s="243">
        <f>+D69+D70</f>
        <v>-34496.400000000001</v>
      </c>
      <c r="E71" s="243">
        <v>1574</v>
      </c>
      <c r="F71" s="243">
        <f t="shared" ref="F71:O71" si="19">+F69+F70</f>
        <v>-62059.199999999997</v>
      </c>
      <c r="G71" s="243">
        <f t="shared" si="19"/>
        <v>474328.7</v>
      </c>
      <c r="H71" s="260">
        <f t="shared" si="19"/>
        <v>516268.60000000003</v>
      </c>
      <c r="I71" s="261">
        <f t="shared" si="19"/>
        <v>486919.4</v>
      </c>
      <c r="J71" s="261">
        <f t="shared" si="19"/>
        <v>452570.2</v>
      </c>
      <c r="K71" s="268">
        <f t="shared" si="19"/>
        <v>407471</v>
      </c>
      <c r="L71" s="243">
        <f t="shared" si="19"/>
        <v>336622.9</v>
      </c>
      <c r="M71" s="243">
        <f t="shared" si="19"/>
        <v>273274.80000000005</v>
      </c>
      <c r="N71" s="243">
        <f t="shared" si="19"/>
        <v>207426.70000000007</v>
      </c>
      <c r="O71" s="243">
        <f t="shared" si="19"/>
        <v>129578.60000000008</v>
      </c>
      <c r="P71" s="193"/>
    </row>
    <row r="72" spans="1:16" ht="20.100000000000001" customHeight="1" x14ac:dyDescent="0.25">
      <c r="D72" s="243">
        <f>'Balance Sheet'!D4-'Income Statement'!D71</f>
        <v>34496.400000000001</v>
      </c>
      <c r="E72" s="243">
        <f>'Balance Sheet'!E4-'Income Statement'!E71</f>
        <v>426</v>
      </c>
      <c r="F72" s="243">
        <f>'Balance Sheet'!F4-'Income Statement'!F71</f>
        <v>62059.199999999997</v>
      </c>
      <c r="G72" s="243">
        <f>'Balance Sheet'!G4-'Income Statement'!G71</f>
        <v>-474328.7</v>
      </c>
      <c r="H72" s="243">
        <f>'Balance Sheet'!H4-'Income Statement'!H71</f>
        <v>-516268.60000000003</v>
      </c>
      <c r="I72" s="243">
        <f>'Balance Sheet'!I4-'Income Statement'!I71</f>
        <v>-486919.4</v>
      </c>
      <c r="J72" s="243">
        <f>'Balance Sheet'!J4-'Income Statement'!J71</f>
        <v>-452570.2</v>
      </c>
      <c r="K72" s="243">
        <f>'Balance Sheet'!K4-'Income Statement'!K71</f>
        <v>-407471</v>
      </c>
      <c r="L72" s="243">
        <f>'Balance Sheet'!L4-'Income Statement'!L71</f>
        <v>-336622.9</v>
      </c>
      <c r="M72" s="243">
        <f>'Balance Sheet'!M4-'Income Statement'!M71</f>
        <v>-273274.80000000005</v>
      </c>
      <c r="N72" s="243">
        <f>'Balance Sheet'!N4-'Income Statement'!N71</f>
        <v>-207426.70000000007</v>
      </c>
      <c r="O72" s="243">
        <f>'Balance Sheet'!O4-'Income Statement'!O71</f>
        <v>-129578.60000000008</v>
      </c>
      <c r="P72" s="193"/>
    </row>
  </sheetData>
  <mergeCells count="3">
    <mergeCell ref="D2:G2"/>
    <mergeCell ref="H2:K2"/>
    <mergeCell ref="L2:O2"/>
  </mergeCells>
  <phoneticPr fontId="44" type="noConversion"/>
  <pageMargins left="0.7" right="0.7" top="0.75" bottom="0.75" header="0.3" footer="0.3"/>
  <pageSetup orientation="portrait" horizontalDpi="300" verticalDpi="30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O31"/>
  <sheetViews>
    <sheetView zoomScaleNormal="100" workbookViewId="0">
      <selection activeCell="Q19" sqref="Q19"/>
    </sheetView>
  </sheetViews>
  <sheetFormatPr defaultColWidth="8.85546875" defaultRowHeight="15" x14ac:dyDescent="0.25"/>
  <cols>
    <col min="1" max="1" width="19" customWidth="1"/>
    <col min="2" max="2" width="8.42578125" customWidth="1"/>
    <col min="3" max="15" width="10.7109375" customWidth="1"/>
  </cols>
  <sheetData>
    <row r="1" spans="1:15" ht="24" thickBot="1" x14ac:dyDescent="0.4">
      <c r="A1" s="112" t="s">
        <v>46</v>
      </c>
      <c r="D1" s="311">
        <v>2013</v>
      </c>
      <c r="E1" s="320"/>
      <c r="F1" s="320"/>
      <c r="G1" s="321"/>
      <c r="H1" s="311">
        <v>2014</v>
      </c>
      <c r="I1" s="320"/>
      <c r="J1" s="320"/>
      <c r="K1" s="321"/>
      <c r="L1" s="311">
        <v>2015</v>
      </c>
      <c r="M1" s="320"/>
      <c r="N1" s="320"/>
      <c r="O1" s="320"/>
    </row>
    <row r="2" spans="1:15" ht="30.75" thickBot="1" x14ac:dyDescent="0.3">
      <c r="C2" s="191" t="s">
        <v>2</v>
      </c>
      <c r="D2" s="210" t="s">
        <v>157</v>
      </c>
      <c r="E2" s="211" t="s">
        <v>158</v>
      </c>
      <c r="F2" s="211" t="s">
        <v>159</v>
      </c>
      <c r="G2" s="212" t="s">
        <v>160</v>
      </c>
      <c r="H2" s="210" t="s">
        <v>157</v>
      </c>
      <c r="I2" s="211" t="s">
        <v>158</v>
      </c>
      <c r="J2" s="211" t="s">
        <v>159</v>
      </c>
      <c r="K2" s="212" t="s">
        <v>160</v>
      </c>
      <c r="L2" s="210" t="s">
        <v>157</v>
      </c>
      <c r="M2" s="211" t="s">
        <v>158</v>
      </c>
      <c r="N2" s="211" t="s">
        <v>159</v>
      </c>
      <c r="O2" s="212" t="s">
        <v>160</v>
      </c>
    </row>
    <row r="3" spans="1:15" x14ac:dyDescent="0.25">
      <c r="A3" s="192" t="s">
        <v>3</v>
      </c>
      <c r="H3" s="71"/>
      <c r="I3" s="72"/>
      <c r="J3" s="72"/>
      <c r="K3" s="78"/>
    </row>
    <row r="4" spans="1:15" x14ac:dyDescent="0.25">
      <c r="A4" t="s">
        <v>4</v>
      </c>
      <c r="C4" s="193"/>
      <c r="D4" s="193"/>
      <c r="E4" s="193">
        <v>2000</v>
      </c>
      <c r="F4" s="193">
        <f>Schedule!F15</f>
        <v>0</v>
      </c>
      <c r="G4" s="193">
        <f>Schedule!G15</f>
        <v>0</v>
      </c>
      <c r="H4" s="215">
        <f>Schedule!H15</f>
        <v>0</v>
      </c>
      <c r="I4" s="216">
        <f>Schedule!I15</f>
        <v>0</v>
      </c>
      <c r="J4" s="216">
        <f>Schedule!J15</f>
        <v>0</v>
      </c>
      <c r="K4" s="266">
        <f>Schedule!K15</f>
        <v>0</v>
      </c>
      <c r="L4" s="193">
        <f>Schedule!L15</f>
        <v>0</v>
      </c>
      <c r="M4" s="193">
        <f>Schedule!M15</f>
        <v>0</v>
      </c>
      <c r="N4" s="193">
        <f>Schedule!N15</f>
        <v>0</v>
      </c>
      <c r="O4" s="193">
        <f>Schedule!O15</f>
        <v>0</v>
      </c>
    </row>
    <row r="5" spans="1:15" x14ac:dyDescent="0.25">
      <c r="A5" t="s">
        <v>5</v>
      </c>
      <c r="B5" s="194">
        <v>45</v>
      </c>
      <c r="C5" s="193"/>
      <c r="D5" s="193"/>
      <c r="E5" s="193">
        <v>0</v>
      </c>
      <c r="F5" s="193">
        <v>0</v>
      </c>
      <c r="G5" s="193">
        <f>'Income Statement'!G7</f>
        <v>16</v>
      </c>
      <c r="H5" s="215">
        <f>'Income Statement'!H7</f>
        <v>3</v>
      </c>
      <c r="I5" s="216">
        <f>'Income Statement'!I7</f>
        <v>3</v>
      </c>
      <c r="J5" s="216">
        <f>'Income Statement'!J7</f>
        <v>3</v>
      </c>
      <c r="K5" s="266">
        <f>'Income Statement'!K7</f>
        <v>3</v>
      </c>
      <c r="L5" s="193">
        <f>'Income Statement'!L7</f>
        <v>4</v>
      </c>
      <c r="M5" s="193">
        <f>'Income Statement'!M7</f>
        <v>4</v>
      </c>
      <c r="N5" s="193">
        <f>'Income Statement'!N7</f>
        <v>4</v>
      </c>
      <c r="O5" s="193">
        <f>'Income Statement'!O7</f>
        <v>4</v>
      </c>
    </row>
    <row r="6" spans="1:15" x14ac:dyDescent="0.25">
      <c r="A6" t="s">
        <v>6</v>
      </c>
      <c r="B6" s="194">
        <v>45</v>
      </c>
      <c r="C6" s="193"/>
      <c r="D6" s="193"/>
      <c r="E6" s="193">
        <v>0</v>
      </c>
      <c r="F6" s="193">
        <f>+F5*(1-[1]IS!E16)</f>
        <v>0</v>
      </c>
      <c r="G6" s="193">
        <v>68540</v>
      </c>
      <c r="H6" s="215">
        <f>+H5*(1-'Income Statement'!H16)</f>
        <v>1.9</v>
      </c>
      <c r="I6" s="216">
        <f>+I5*(1-'Income Statement'!I16)</f>
        <v>1.9</v>
      </c>
      <c r="J6" s="216">
        <f>+J5*(1-'Income Statement'!J16)</f>
        <v>1.9</v>
      </c>
      <c r="K6" s="266">
        <f>+K5*(1-'Income Statement'!K16)</f>
        <v>1.9</v>
      </c>
      <c r="L6" s="193">
        <f>+L5*(1-'Income Statement'!L16)</f>
        <v>1.9</v>
      </c>
      <c r="M6" s="193">
        <f>+M5*(1-'Income Statement'!M16)</f>
        <v>1.9</v>
      </c>
      <c r="N6" s="193">
        <f>+N5*(1-'Income Statement'!N16)</f>
        <v>1.9</v>
      </c>
      <c r="O6" s="193">
        <f>+O5*(1-'Income Statement'!O16)</f>
        <v>1.9</v>
      </c>
    </row>
    <row r="7" spans="1:15" ht="16.5" x14ac:dyDescent="0.35">
      <c r="A7" t="s">
        <v>38</v>
      </c>
      <c r="B7" s="194">
        <v>15</v>
      </c>
      <c r="C7" s="195"/>
      <c r="D7" s="195"/>
      <c r="E7" s="195">
        <v>614</v>
      </c>
      <c r="F7" s="195">
        <v>614</v>
      </c>
      <c r="G7" s="195">
        <v>614</v>
      </c>
      <c r="H7" s="217">
        <v>614</v>
      </c>
      <c r="I7" s="218">
        <v>614</v>
      </c>
      <c r="J7" s="218">
        <v>614</v>
      </c>
      <c r="K7" s="269">
        <v>614</v>
      </c>
      <c r="L7" s="195">
        <v>614</v>
      </c>
      <c r="M7" s="195">
        <v>614</v>
      </c>
      <c r="N7" s="195">
        <v>614</v>
      </c>
      <c r="O7" s="195">
        <v>614</v>
      </c>
    </row>
    <row r="8" spans="1:15" x14ac:dyDescent="0.25">
      <c r="A8" s="196" t="s">
        <v>7</v>
      </c>
      <c r="B8" s="196"/>
      <c r="C8" s="193">
        <f>SUM(C4:C7)</f>
        <v>0</v>
      </c>
      <c r="D8" s="193">
        <f t="shared" ref="D8:M8" si="0">SUM(D4:D7)</f>
        <v>0</v>
      </c>
      <c r="E8" s="193">
        <f t="shared" si="0"/>
        <v>2614</v>
      </c>
      <c r="F8" s="193">
        <f t="shared" si="0"/>
        <v>614</v>
      </c>
      <c r="G8" s="193">
        <f t="shared" si="0"/>
        <v>69170</v>
      </c>
      <c r="H8" s="215">
        <f t="shared" si="0"/>
        <v>618.9</v>
      </c>
      <c r="I8" s="216">
        <f t="shared" si="0"/>
        <v>618.9</v>
      </c>
      <c r="J8" s="216">
        <f t="shared" si="0"/>
        <v>618.9</v>
      </c>
      <c r="K8" s="266">
        <f t="shared" si="0"/>
        <v>618.9</v>
      </c>
      <c r="L8" s="193">
        <f t="shared" si="0"/>
        <v>619.9</v>
      </c>
      <c r="M8" s="193">
        <f t="shared" si="0"/>
        <v>619.9</v>
      </c>
      <c r="N8" s="193">
        <f>SUM(N4:N7)</f>
        <v>619.9</v>
      </c>
      <c r="O8" s="193">
        <f>SUM(O4:O7)</f>
        <v>619.9</v>
      </c>
    </row>
    <row r="9" spans="1:15" x14ac:dyDescent="0.25">
      <c r="A9" t="s">
        <v>8</v>
      </c>
      <c r="C9" s="193"/>
      <c r="D9" s="193">
        <f>Schedule!D8</f>
        <v>0</v>
      </c>
      <c r="E9" s="193"/>
      <c r="F9" s="193">
        <f>Schedule!F8</f>
        <v>0</v>
      </c>
      <c r="G9" s="193">
        <f>Schedule!G8</f>
        <v>150000</v>
      </c>
      <c r="H9" s="215">
        <f>Schedule!H8</f>
        <v>138750</v>
      </c>
      <c r="I9" s="216">
        <f>Schedule!I8</f>
        <v>128343.75</v>
      </c>
      <c r="J9" s="216">
        <f>Schedule!J8</f>
        <v>118717.96875</v>
      </c>
      <c r="K9" s="266">
        <f>Schedule!K8</f>
        <v>109814.12109375</v>
      </c>
      <c r="L9" s="193">
        <f>Schedule!L8</f>
        <v>101578.06201171875</v>
      </c>
      <c r="M9" s="193">
        <f>Schedule!M8</f>
        <v>93959.70736083985</v>
      </c>
      <c r="N9" s="193">
        <f>Schedule!N8</f>
        <v>86912.729308776863</v>
      </c>
      <c r="O9" s="193">
        <f>Schedule!O8</f>
        <v>80394.274610618595</v>
      </c>
    </row>
    <row r="10" spans="1:15" ht="16.5" x14ac:dyDescent="0.35">
      <c r="A10" t="s">
        <v>39</v>
      </c>
      <c r="C10" s="195">
        <v>0</v>
      </c>
      <c r="D10" s="195">
        <v>0</v>
      </c>
      <c r="E10" s="195">
        <v>0</v>
      </c>
      <c r="F10" s="195">
        <v>0</v>
      </c>
      <c r="G10" s="195">
        <v>0</v>
      </c>
      <c r="H10" s="217">
        <v>0</v>
      </c>
      <c r="I10" s="218">
        <v>0</v>
      </c>
      <c r="J10" s="218">
        <v>0</v>
      </c>
      <c r="K10" s="269">
        <v>0</v>
      </c>
      <c r="L10" s="195">
        <v>0</v>
      </c>
      <c r="M10" s="195">
        <v>0</v>
      </c>
      <c r="N10" s="195">
        <v>0</v>
      </c>
      <c r="O10" s="195">
        <v>0</v>
      </c>
    </row>
    <row r="11" spans="1:15" x14ac:dyDescent="0.25">
      <c r="A11" s="196" t="s">
        <v>9</v>
      </c>
      <c r="C11" s="209">
        <f>SUM(C8:C10)</f>
        <v>0</v>
      </c>
      <c r="D11" s="209">
        <f>SUM(D8:D10)</f>
        <v>0</v>
      </c>
      <c r="E11" s="209">
        <f>SUM(E8:E10)</f>
        <v>2614</v>
      </c>
      <c r="F11" s="209">
        <f t="shared" ref="F11:M11" si="1">SUM(F8:F10)</f>
        <v>614</v>
      </c>
      <c r="G11" s="209">
        <f t="shared" si="1"/>
        <v>219170</v>
      </c>
      <c r="H11" s="221">
        <f t="shared" si="1"/>
        <v>139368.9</v>
      </c>
      <c r="I11" s="222">
        <f t="shared" si="1"/>
        <v>128962.65</v>
      </c>
      <c r="J11" s="222">
        <f t="shared" si="1"/>
        <v>119336.86874999999</v>
      </c>
      <c r="K11" s="223">
        <f t="shared" si="1"/>
        <v>110433.02109374999</v>
      </c>
      <c r="L11" s="209">
        <f t="shared" si="1"/>
        <v>102197.96201171874</v>
      </c>
      <c r="M11" s="209">
        <f t="shared" si="1"/>
        <v>94579.607360839844</v>
      </c>
      <c r="N11" s="209">
        <f>SUM(N8:N10)</f>
        <v>87532.629308776857</v>
      </c>
      <c r="O11" s="209">
        <f>SUM(O8:O10)</f>
        <v>81014.174610618589</v>
      </c>
    </row>
    <row r="12" spans="1:15" x14ac:dyDescent="0.25">
      <c r="C12" s="193"/>
      <c r="D12" s="193"/>
      <c r="E12" s="193"/>
      <c r="F12" s="193"/>
      <c r="G12" s="193"/>
      <c r="H12" s="215"/>
      <c r="I12" s="216"/>
      <c r="J12" s="216"/>
      <c r="K12" s="266"/>
      <c r="L12" s="193"/>
      <c r="M12" s="193"/>
      <c r="N12" s="193"/>
      <c r="O12" s="193"/>
    </row>
    <row r="13" spans="1:15" x14ac:dyDescent="0.25">
      <c r="A13" s="192" t="s">
        <v>10</v>
      </c>
      <c r="C13" s="193"/>
      <c r="D13" s="193"/>
      <c r="E13" s="193"/>
      <c r="F13" s="193"/>
      <c r="G13" s="193"/>
      <c r="H13" s="215"/>
      <c r="I13" s="216"/>
      <c r="J13" s="216"/>
      <c r="K13" s="266"/>
      <c r="L13" s="193"/>
      <c r="M13" s="193"/>
      <c r="N13" s="193"/>
      <c r="O13" s="193"/>
    </row>
    <row r="14" spans="1:15" x14ac:dyDescent="0.25">
      <c r="A14" t="s">
        <v>11</v>
      </c>
      <c r="B14" s="194">
        <v>30</v>
      </c>
      <c r="C14" s="193"/>
      <c r="D14" s="193"/>
      <c r="E14" s="193">
        <v>24570</v>
      </c>
      <c r="F14" s="193">
        <v>0</v>
      </c>
      <c r="G14" s="193">
        <f>'Income Statement'!G7</f>
        <v>16</v>
      </c>
      <c r="H14" s="215">
        <f>'Income Statement'!H7</f>
        <v>3</v>
      </c>
      <c r="I14" s="216">
        <f>'Income Statement'!I7</f>
        <v>3</v>
      </c>
      <c r="J14" s="216">
        <f>'Income Statement'!J7</f>
        <v>3</v>
      </c>
      <c r="K14" s="266">
        <f>'Income Statement'!K7</f>
        <v>3</v>
      </c>
      <c r="L14" s="193">
        <f>'Income Statement'!L7</f>
        <v>4</v>
      </c>
      <c r="M14" s="193">
        <f>'Income Statement'!M7</f>
        <v>4</v>
      </c>
      <c r="N14" s="193">
        <f>'Income Statement'!N7</f>
        <v>4</v>
      </c>
      <c r="O14" s="193">
        <f>'Income Statement'!O7</f>
        <v>4</v>
      </c>
    </row>
    <row r="15" spans="1:15" ht="16.5" x14ac:dyDescent="0.35">
      <c r="A15" t="s">
        <v>12</v>
      </c>
      <c r="B15" s="194">
        <v>15</v>
      </c>
      <c r="C15" s="195"/>
      <c r="D15" s="195"/>
      <c r="E15" s="195">
        <v>-1453</v>
      </c>
      <c r="F15" s="195">
        <v>-1453</v>
      </c>
      <c r="G15" s="195">
        <f>'Income Statement'!G11</f>
        <v>0</v>
      </c>
      <c r="H15" s="217">
        <f>'Income Statement'!H11</f>
        <v>1</v>
      </c>
      <c r="I15" s="218">
        <f>'Income Statement'!I11</f>
        <v>1</v>
      </c>
      <c r="J15" s="218">
        <f>'Income Statement'!J11</f>
        <v>1</v>
      </c>
      <c r="K15" s="269">
        <f>'Income Statement'!K11</f>
        <v>1</v>
      </c>
      <c r="L15" s="195">
        <f>'Income Statement'!L11</f>
        <v>1</v>
      </c>
      <c r="M15" s="195">
        <f>'Income Statement'!M11</f>
        <v>1</v>
      </c>
      <c r="N15" s="195">
        <f>'Income Statement'!N11</f>
        <v>1</v>
      </c>
      <c r="O15" s="195">
        <f>'Income Statement'!O11</f>
        <v>1</v>
      </c>
    </row>
    <row r="16" spans="1:15" x14ac:dyDescent="0.25">
      <c r="C16" s="193">
        <f t="shared" ref="C16:O16" si="2">SUM(C14:C15)</f>
        <v>0</v>
      </c>
      <c r="D16" s="193">
        <f t="shared" si="2"/>
        <v>0</v>
      </c>
      <c r="E16" s="193">
        <f t="shared" si="2"/>
        <v>23117</v>
      </c>
      <c r="F16" s="193">
        <f t="shared" si="2"/>
        <v>-1453</v>
      </c>
      <c r="G16" s="193">
        <f t="shared" si="2"/>
        <v>16</v>
      </c>
      <c r="H16" s="215">
        <f t="shared" si="2"/>
        <v>4</v>
      </c>
      <c r="I16" s="216">
        <f t="shared" si="2"/>
        <v>4</v>
      </c>
      <c r="J16" s="216">
        <f t="shared" si="2"/>
        <v>4</v>
      </c>
      <c r="K16" s="266">
        <f t="shared" si="2"/>
        <v>4</v>
      </c>
      <c r="L16" s="193">
        <f t="shared" si="2"/>
        <v>5</v>
      </c>
      <c r="M16" s="193">
        <f t="shared" si="2"/>
        <v>5</v>
      </c>
      <c r="N16" s="193">
        <f t="shared" si="2"/>
        <v>5</v>
      </c>
      <c r="O16" s="193">
        <f t="shared" si="2"/>
        <v>5</v>
      </c>
    </row>
    <row r="17" spans="1:15" x14ac:dyDescent="0.25">
      <c r="C17" s="193"/>
      <c r="D17" s="193"/>
      <c r="E17" s="193"/>
      <c r="F17" s="193"/>
      <c r="G17" s="193"/>
      <c r="H17" s="215"/>
      <c r="I17" s="216"/>
      <c r="J17" s="216"/>
      <c r="K17" s="266"/>
      <c r="L17" s="193"/>
      <c r="M17" s="193"/>
      <c r="N17" s="193"/>
      <c r="O17" s="193"/>
    </row>
    <row r="18" spans="1:15" x14ac:dyDescent="0.25">
      <c r="A18" s="192" t="s">
        <v>13</v>
      </c>
      <c r="C18" s="193"/>
      <c r="D18" s="193"/>
      <c r="E18" s="193"/>
      <c r="F18" s="193"/>
      <c r="G18" s="193"/>
      <c r="H18" s="215"/>
      <c r="I18" s="216"/>
      <c r="J18" s="216"/>
      <c r="K18" s="266"/>
      <c r="L18" s="193"/>
      <c r="M18" s="193"/>
      <c r="N18" s="193"/>
      <c r="O18" s="193"/>
    </row>
    <row r="19" spans="1:15" x14ac:dyDescent="0.25">
      <c r="A19" t="s">
        <v>43</v>
      </c>
      <c r="C19" s="193"/>
      <c r="D19" s="193">
        <f>Schedule!D10</f>
        <v>0</v>
      </c>
      <c r="E19" s="193">
        <f>Schedule!E10</f>
        <v>0</v>
      </c>
      <c r="F19" s="193">
        <f>Schedule!F10</f>
        <v>0</v>
      </c>
      <c r="G19" s="193">
        <f>Schedule!G10</f>
        <v>750000</v>
      </c>
      <c r="H19" s="215">
        <f>Schedule!H10</f>
        <v>750000</v>
      </c>
      <c r="I19" s="216">
        <f>Schedule!I10</f>
        <v>750000</v>
      </c>
      <c r="J19" s="216">
        <f>Schedule!J10</f>
        <v>750000</v>
      </c>
      <c r="K19" s="266">
        <f>Schedule!K10</f>
        <v>750000</v>
      </c>
      <c r="L19" s="193">
        <f>Schedule!L10</f>
        <v>750000</v>
      </c>
      <c r="M19" s="193">
        <f>Schedule!M10</f>
        <v>750000</v>
      </c>
      <c r="N19" s="193">
        <f>Schedule!N10</f>
        <v>750000</v>
      </c>
      <c r="O19" s="193">
        <f>Schedule!O10</f>
        <v>750000</v>
      </c>
    </row>
    <row r="20" spans="1:15" ht="16.5" x14ac:dyDescent="0.35">
      <c r="A20" t="s">
        <v>14</v>
      </c>
      <c r="C20" s="195"/>
      <c r="D20" s="195"/>
      <c r="E20" s="193">
        <v>-21009</v>
      </c>
      <c r="F20" s="193">
        <f>'Income Statement'!F58+E20</f>
        <v>-60498.2</v>
      </c>
      <c r="G20" s="193">
        <f>'Income Statement'!G58+F20</f>
        <v>-119082.5</v>
      </c>
      <c r="H20" s="215">
        <f>'Income Statement'!H58+G20</f>
        <v>-156931.70000000001</v>
      </c>
      <c r="I20" s="216">
        <f>'Income Statement'!I58+H20</f>
        <v>-196687.15000000002</v>
      </c>
      <c r="J20" s="216">
        <f>'Income Statement'!J58+I20</f>
        <v>-240662.13125000003</v>
      </c>
      <c r="K20" s="266">
        <f>'Income Statement'!K58+J20</f>
        <v>-294665.17890625005</v>
      </c>
      <c r="L20" s="193">
        <f>'Income Statement'!L58+K20</f>
        <v>-373749.33798828127</v>
      </c>
      <c r="M20" s="193">
        <f>'Income Statement'!M58+L20</f>
        <v>-444715.79263916018</v>
      </c>
      <c r="N20" s="193">
        <f>'Income Statement'!N58+M20</f>
        <v>-517610.87069122319</v>
      </c>
      <c r="O20" s="193">
        <f>'Income Statement'!O58+N20</f>
        <v>-601977.42538938147</v>
      </c>
    </row>
    <row r="21" spans="1:15" ht="16.5" x14ac:dyDescent="0.35">
      <c r="A21" s="239" t="s">
        <v>45</v>
      </c>
      <c r="C21" s="193"/>
      <c r="D21" s="193"/>
      <c r="E21" s="195">
        <v>80</v>
      </c>
      <c r="F21" s="195">
        <v>80</v>
      </c>
      <c r="G21" s="195">
        <v>80</v>
      </c>
      <c r="H21" s="217">
        <v>80</v>
      </c>
      <c r="I21" s="218">
        <v>80</v>
      </c>
      <c r="J21" s="218">
        <v>80</v>
      </c>
      <c r="K21" s="269">
        <v>80</v>
      </c>
      <c r="L21" s="195">
        <v>80</v>
      </c>
      <c r="M21" s="195">
        <v>80</v>
      </c>
      <c r="N21" s="195">
        <v>80</v>
      </c>
      <c r="O21" s="195">
        <v>80</v>
      </c>
    </row>
    <row r="22" spans="1:15" x14ac:dyDescent="0.25">
      <c r="C22" s="193">
        <f>SUM(C19:C20)</f>
        <v>0</v>
      </c>
      <c r="D22" s="193">
        <f>SUM(D19:D20)</f>
        <v>0</v>
      </c>
      <c r="E22" s="193">
        <f>SUM(E19:E21)</f>
        <v>-20929</v>
      </c>
      <c r="F22" s="193">
        <f t="shared" ref="F22:O22" si="3">SUM(F19:F20)</f>
        <v>-60498.2</v>
      </c>
      <c r="G22" s="193">
        <f t="shared" si="3"/>
        <v>630917.5</v>
      </c>
      <c r="H22" s="215">
        <f t="shared" si="3"/>
        <v>593068.30000000005</v>
      </c>
      <c r="I22" s="216">
        <f t="shared" si="3"/>
        <v>553312.85</v>
      </c>
      <c r="J22" s="216">
        <f t="shared" si="3"/>
        <v>509337.86874999997</v>
      </c>
      <c r="K22" s="266">
        <f t="shared" si="3"/>
        <v>455334.82109374995</v>
      </c>
      <c r="L22" s="193">
        <f t="shared" si="3"/>
        <v>376250.66201171873</v>
      </c>
      <c r="M22" s="193">
        <f t="shared" si="3"/>
        <v>305284.20736083982</v>
      </c>
      <c r="N22" s="193">
        <f t="shared" si="3"/>
        <v>232389.12930877681</v>
      </c>
      <c r="O22" s="193">
        <f t="shared" si="3"/>
        <v>148022.57461061853</v>
      </c>
    </row>
    <row r="23" spans="1:15" x14ac:dyDescent="0.25">
      <c r="F23" s="193"/>
      <c r="G23" s="193"/>
      <c r="H23" s="215"/>
      <c r="I23" s="216"/>
      <c r="J23" s="216"/>
      <c r="K23" s="266"/>
      <c r="L23" s="193"/>
      <c r="M23" s="193"/>
      <c r="N23" s="193"/>
      <c r="O23" s="193"/>
    </row>
    <row r="24" spans="1:15" x14ac:dyDescent="0.25">
      <c r="A24" s="196" t="s">
        <v>15</v>
      </c>
      <c r="C24" s="209">
        <f t="shared" ref="C24:O24" si="4">+C16+C17+C22</f>
        <v>0</v>
      </c>
      <c r="D24" s="209">
        <f t="shared" si="4"/>
        <v>0</v>
      </c>
      <c r="E24" s="209">
        <f t="shared" si="4"/>
        <v>2188</v>
      </c>
      <c r="F24" s="209">
        <f t="shared" si="4"/>
        <v>-61951.199999999997</v>
      </c>
      <c r="G24" s="209">
        <f t="shared" si="4"/>
        <v>630933.5</v>
      </c>
      <c r="H24" s="221">
        <f t="shared" si="4"/>
        <v>593072.30000000005</v>
      </c>
      <c r="I24" s="222">
        <f t="shared" si="4"/>
        <v>553316.85</v>
      </c>
      <c r="J24" s="222">
        <f t="shared" si="4"/>
        <v>509341.86874999997</v>
      </c>
      <c r="K24" s="223">
        <f t="shared" si="4"/>
        <v>455338.82109374995</v>
      </c>
      <c r="L24" s="209">
        <f t="shared" si="4"/>
        <v>376255.66201171873</v>
      </c>
      <c r="M24" s="209">
        <f t="shared" si="4"/>
        <v>305289.20736083982</v>
      </c>
      <c r="N24" s="209">
        <f t="shared" si="4"/>
        <v>232394.12930877681</v>
      </c>
      <c r="O24" s="209">
        <f t="shared" si="4"/>
        <v>148027.57461061853</v>
      </c>
    </row>
    <row r="25" spans="1:15" ht="15.75" thickBot="1" x14ac:dyDescent="0.3">
      <c r="A25" t="s">
        <v>16</v>
      </c>
      <c r="D25" s="193">
        <f>+(C5+C6+C7-D5-D6-D7)+(D14+D15-C14-C15)</f>
        <v>0</v>
      </c>
      <c r="E25" s="193">
        <v>0</v>
      </c>
      <c r="F25" s="193">
        <f t="shared" ref="F25:O25" si="5">+(E5+E6+E7-F5-F6-F7)+(F14+F15-E14-E15)</f>
        <v>-24570</v>
      </c>
      <c r="G25" s="193">
        <f t="shared" si="5"/>
        <v>-67087</v>
      </c>
      <c r="H25" s="224">
        <f t="shared" si="5"/>
        <v>68539.100000000006</v>
      </c>
      <c r="I25" s="225">
        <f t="shared" si="5"/>
        <v>0</v>
      </c>
      <c r="J25" s="225">
        <f t="shared" si="5"/>
        <v>0</v>
      </c>
      <c r="K25" s="270">
        <f t="shared" si="5"/>
        <v>0</v>
      </c>
      <c r="L25" s="193">
        <f t="shared" si="5"/>
        <v>0</v>
      </c>
      <c r="M25" s="193">
        <f t="shared" si="5"/>
        <v>0</v>
      </c>
      <c r="N25" s="193">
        <f t="shared" si="5"/>
        <v>0</v>
      </c>
      <c r="O25" s="193">
        <f t="shared" si="5"/>
        <v>0</v>
      </c>
    </row>
    <row r="26" spans="1:15" x14ac:dyDescent="0.25"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</row>
    <row r="30" spans="1:15" x14ac:dyDescent="0.25">
      <c r="F30" s="240"/>
    </row>
    <row r="31" spans="1:15" x14ac:dyDescent="0.25">
      <c r="F31" s="240"/>
    </row>
  </sheetData>
  <mergeCells count="3">
    <mergeCell ref="D1:G1"/>
    <mergeCell ref="H1:K1"/>
    <mergeCell ref="L1:O1"/>
  </mergeCells>
  <phoneticPr fontId="44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/>
  <dimension ref="A1:V16"/>
  <sheetViews>
    <sheetView zoomScaleNormal="100" workbookViewId="0">
      <selection activeCell="G14" sqref="G14"/>
    </sheetView>
  </sheetViews>
  <sheetFormatPr defaultColWidth="8.85546875" defaultRowHeight="15" x14ac:dyDescent="0.25"/>
  <cols>
    <col min="1" max="1" width="21.85546875" customWidth="1"/>
    <col min="2" max="2" width="1.28515625" customWidth="1"/>
    <col min="3" max="3" width="8" customWidth="1"/>
    <col min="6" max="6" width="10" customWidth="1"/>
    <col min="10" max="10" width="9.42578125" customWidth="1"/>
    <col min="13" max="13" width="9.140625" customWidth="1"/>
    <col min="14" max="14" width="11.28515625" customWidth="1"/>
    <col min="15" max="15" width="10.85546875" customWidth="1"/>
  </cols>
  <sheetData>
    <row r="1" spans="1:22" ht="21.75" thickBot="1" x14ac:dyDescent="0.4">
      <c r="C1" s="32"/>
    </row>
    <row r="2" spans="1:22" ht="27" thickBot="1" x14ac:dyDescent="0.45">
      <c r="A2" s="238" t="s">
        <v>44</v>
      </c>
      <c r="B2" s="238"/>
      <c r="D2" s="311">
        <v>2013</v>
      </c>
      <c r="E2" s="320"/>
      <c r="F2" s="320"/>
      <c r="G2" s="321"/>
      <c r="H2" s="311">
        <v>2014</v>
      </c>
      <c r="I2" s="320"/>
      <c r="J2" s="320"/>
      <c r="K2" s="321"/>
      <c r="L2" s="311">
        <v>2015</v>
      </c>
      <c r="M2" s="320"/>
      <c r="N2" s="320"/>
      <c r="O2" s="320"/>
    </row>
    <row r="3" spans="1:22" ht="30.75" thickBot="1" x14ac:dyDescent="0.3">
      <c r="D3" s="210" t="s">
        <v>157</v>
      </c>
      <c r="E3" s="211" t="s">
        <v>158</v>
      </c>
      <c r="F3" s="211" t="s">
        <v>159</v>
      </c>
      <c r="G3" s="212" t="s">
        <v>160</v>
      </c>
      <c r="H3" s="210" t="s">
        <v>157</v>
      </c>
      <c r="I3" s="211" t="s">
        <v>158</v>
      </c>
      <c r="J3" s="211" t="s">
        <v>159</v>
      </c>
      <c r="K3" s="212" t="s">
        <v>160</v>
      </c>
      <c r="L3" s="210" t="s">
        <v>157</v>
      </c>
      <c r="M3" s="211" t="s">
        <v>158</v>
      </c>
      <c r="N3" s="211" t="s">
        <v>159</v>
      </c>
      <c r="O3" s="212" t="s">
        <v>160</v>
      </c>
    </row>
    <row r="4" spans="1:22" x14ac:dyDescent="0.25">
      <c r="A4" s="196" t="s">
        <v>18</v>
      </c>
      <c r="B4" s="196"/>
    </row>
    <row r="5" spans="1:22" x14ac:dyDescent="0.25">
      <c r="A5" t="s">
        <v>2</v>
      </c>
      <c r="C5" s="193"/>
      <c r="D5" s="193">
        <v>0</v>
      </c>
      <c r="E5" s="193">
        <f>C5</f>
        <v>0</v>
      </c>
      <c r="F5" s="193">
        <f t="shared" ref="F5:O5" si="0">+E8</f>
        <v>0</v>
      </c>
      <c r="G5" s="193">
        <f t="shared" si="0"/>
        <v>0</v>
      </c>
      <c r="H5" s="193">
        <f t="shared" si="0"/>
        <v>150000</v>
      </c>
      <c r="I5" s="193">
        <f t="shared" si="0"/>
        <v>138750</v>
      </c>
      <c r="J5" s="193">
        <f t="shared" si="0"/>
        <v>128343.75</v>
      </c>
      <c r="K5" s="193">
        <f t="shared" si="0"/>
        <v>118717.96875</v>
      </c>
      <c r="L5" s="193">
        <f t="shared" si="0"/>
        <v>109814.12109375</v>
      </c>
      <c r="M5" s="193">
        <f t="shared" si="0"/>
        <v>101578.06201171875</v>
      </c>
      <c r="N5" s="193">
        <f t="shared" si="0"/>
        <v>93959.70736083985</v>
      </c>
      <c r="O5" s="193">
        <f t="shared" si="0"/>
        <v>86912.729308776863</v>
      </c>
    </row>
    <row r="6" spans="1:22" x14ac:dyDescent="0.25">
      <c r="A6" t="s">
        <v>19</v>
      </c>
      <c r="C6" s="193"/>
      <c r="D6" s="193"/>
      <c r="E6" s="193"/>
      <c r="F6" s="193"/>
      <c r="G6" s="193">
        <v>150000</v>
      </c>
      <c r="H6" s="193">
        <v>0</v>
      </c>
      <c r="I6" s="193">
        <v>0</v>
      </c>
      <c r="J6" s="193">
        <v>0</v>
      </c>
      <c r="K6" s="193">
        <v>0</v>
      </c>
      <c r="L6" s="193">
        <v>0</v>
      </c>
      <c r="M6" s="193">
        <v>0</v>
      </c>
      <c r="N6" s="193">
        <v>0</v>
      </c>
      <c r="O6" s="193">
        <v>0</v>
      </c>
    </row>
    <row r="7" spans="1:22" ht="16.5" x14ac:dyDescent="0.35">
      <c r="A7" t="s">
        <v>20</v>
      </c>
      <c r="C7" s="205">
        <v>0.3</v>
      </c>
      <c r="D7" s="195">
        <f>-$C7/4*D5</f>
        <v>0</v>
      </c>
      <c r="E7" s="195">
        <f t="shared" ref="E7:O7" si="1">-$C7/4*E5</f>
        <v>0</v>
      </c>
      <c r="F7" s="195">
        <f t="shared" si="1"/>
        <v>0</v>
      </c>
      <c r="G7" s="195">
        <f t="shared" si="1"/>
        <v>0</v>
      </c>
      <c r="H7" s="195">
        <f t="shared" si="1"/>
        <v>-11250</v>
      </c>
      <c r="I7" s="195">
        <f t="shared" si="1"/>
        <v>-10406.25</v>
      </c>
      <c r="J7" s="195">
        <f t="shared" si="1"/>
        <v>-9625.78125</v>
      </c>
      <c r="K7" s="195">
        <f t="shared" si="1"/>
        <v>-8903.84765625</v>
      </c>
      <c r="L7" s="195">
        <f t="shared" si="1"/>
        <v>-8236.05908203125</v>
      </c>
      <c r="M7" s="195">
        <f t="shared" si="1"/>
        <v>-7618.3546508789059</v>
      </c>
      <c r="N7" s="195">
        <f t="shared" si="1"/>
        <v>-7046.9780520629884</v>
      </c>
      <c r="O7" s="195">
        <f t="shared" si="1"/>
        <v>-6518.4546981582644</v>
      </c>
    </row>
    <row r="8" spans="1:22" x14ac:dyDescent="0.25">
      <c r="A8" t="s">
        <v>85</v>
      </c>
      <c r="D8" s="193">
        <f>SUM(D5:D7)</f>
        <v>0</v>
      </c>
      <c r="E8" s="193">
        <f>SUM(E5:E7)</f>
        <v>0</v>
      </c>
      <c r="F8" s="193">
        <f t="shared" ref="F8:O8" si="2">SUM(F5:F7)</f>
        <v>0</v>
      </c>
      <c r="G8" s="193">
        <f t="shared" si="2"/>
        <v>150000</v>
      </c>
      <c r="H8" s="193">
        <f t="shared" si="2"/>
        <v>138750</v>
      </c>
      <c r="I8" s="193">
        <f t="shared" si="2"/>
        <v>128343.75</v>
      </c>
      <c r="J8" s="193">
        <f t="shared" si="2"/>
        <v>118717.96875</v>
      </c>
      <c r="K8" s="193">
        <f t="shared" si="2"/>
        <v>109814.12109375</v>
      </c>
      <c r="L8" s="193">
        <f t="shared" si="2"/>
        <v>101578.06201171875</v>
      </c>
      <c r="M8" s="193">
        <f t="shared" si="2"/>
        <v>93959.70736083985</v>
      </c>
      <c r="N8" s="193">
        <f t="shared" si="2"/>
        <v>86912.729308776863</v>
      </c>
      <c r="O8" s="193">
        <f t="shared" si="2"/>
        <v>80394.274610618595</v>
      </c>
    </row>
    <row r="9" spans="1:22" x14ac:dyDescent="0.25">
      <c r="A9" s="196" t="s">
        <v>43</v>
      </c>
      <c r="B9" s="196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</row>
    <row r="10" spans="1:22" x14ac:dyDescent="0.25">
      <c r="A10" t="s">
        <v>2</v>
      </c>
      <c r="D10" s="193">
        <v>0</v>
      </c>
      <c r="E10" s="193">
        <f>+D12</f>
        <v>0</v>
      </c>
      <c r="F10" s="193"/>
      <c r="G10" s="193">
        <v>750000</v>
      </c>
      <c r="H10" s="193">
        <f t="shared" ref="H10:O10" si="3">+G12</f>
        <v>750000</v>
      </c>
      <c r="I10" s="193">
        <f t="shared" si="3"/>
        <v>750000</v>
      </c>
      <c r="J10" s="193">
        <f t="shared" si="3"/>
        <v>750000</v>
      </c>
      <c r="K10" s="193">
        <f t="shared" si="3"/>
        <v>750000</v>
      </c>
      <c r="L10" s="193">
        <f t="shared" si="3"/>
        <v>750000</v>
      </c>
      <c r="M10" s="193">
        <f t="shared" si="3"/>
        <v>750000</v>
      </c>
      <c r="N10" s="193">
        <f t="shared" si="3"/>
        <v>750000</v>
      </c>
      <c r="O10" s="193">
        <f t="shared" si="3"/>
        <v>750000</v>
      </c>
    </row>
    <row r="11" spans="1:22" ht="16.5" x14ac:dyDescent="0.35">
      <c r="A11" t="s">
        <v>21</v>
      </c>
      <c r="D11" s="195">
        <v>0</v>
      </c>
      <c r="E11" s="195">
        <v>0</v>
      </c>
      <c r="F11" s="195">
        <v>0</v>
      </c>
      <c r="G11" s="195">
        <v>0</v>
      </c>
      <c r="H11" s="195">
        <v>0</v>
      </c>
      <c r="I11" s="195">
        <v>0</v>
      </c>
      <c r="J11" s="195">
        <v>0</v>
      </c>
      <c r="K11" s="195">
        <v>0</v>
      </c>
      <c r="L11" s="195">
        <v>0</v>
      </c>
      <c r="M11" s="195">
        <v>0</v>
      </c>
      <c r="N11" s="195">
        <v>0</v>
      </c>
      <c r="O11" s="195">
        <v>0</v>
      </c>
    </row>
    <row r="12" spans="1:22" x14ac:dyDescent="0.25">
      <c r="A12" t="s">
        <v>22</v>
      </c>
      <c r="D12" s="193">
        <f>+D10-D11</f>
        <v>0</v>
      </c>
      <c r="E12" s="193">
        <f>+E10-E11</f>
        <v>0</v>
      </c>
      <c r="F12" s="193">
        <f t="shared" ref="F12:O12" si="4">+F10-F11</f>
        <v>0</v>
      </c>
      <c r="G12" s="193">
        <f t="shared" si="4"/>
        <v>750000</v>
      </c>
      <c r="H12" s="193">
        <f t="shared" si="4"/>
        <v>750000</v>
      </c>
      <c r="I12" s="193">
        <f t="shared" si="4"/>
        <v>750000</v>
      </c>
      <c r="J12" s="193">
        <f t="shared" si="4"/>
        <v>750000</v>
      </c>
      <c r="K12" s="193">
        <f t="shared" si="4"/>
        <v>750000</v>
      </c>
      <c r="L12" s="193">
        <f t="shared" si="4"/>
        <v>750000</v>
      </c>
      <c r="M12" s="193">
        <f t="shared" si="4"/>
        <v>750000</v>
      </c>
      <c r="N12" s="193">
        <f t="shared" si="4"/>
        <v>750000</v>
      </c>
      <c r="O12" s="193">
        <f t="shared" si="4"/>
        <v>750000</v>
      </c>
    </row>
    <row r="13" spans="1:22" x14ac:dyDescent="0.25"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</row>
    <row r="14" spans="1:22" x14ac:dyDescent="0.25">
      <c r="A14" s="229" t="s">
        <v>47</v>
      </c>
      <c r="B14" s="229"/>
      <c r="D14" s="193">
        <f>'Balance Sheet'!D24-'Balance Sheet'!D11</f>
        <v>0</v>
      </c>
      <c r="E14" s="193"/>
      <c r="F14" s="304">
        <f>'Balance Sheet'!F24-'Balance Sheet'!F11</f>
        <v>-62565.2</v>
      </c>
      <c r="G14" s="193">
        <f>'Balance Sheet'!G24-'Balance Sheet'!G11</f>
        <v>411763.5</v>
      </c>
      <c r="H14" s="193">
        <f>'Balance Sheet'!H24-'Balance Sheet'!H11</f>
        <v>453703.4</v>
      </c>
      <c r="I14" s="193">
        <f>'Balance Sheet'!I24-'Balance Sheet'!I11</f>
        <v>424354.19999999995</v>
      </c>
      <c r="J14" s="193">
        <f>'Balance Sheet'!J24-'Balance Sheet'!J11</f>
        <v>390005</v>
      </c>
      <c r="K14" s="193">
        <f>'Balance Sheet'!K24-'Balance Sheet'!K11</f>
        <v>344905.79999999993</v>
      </c>
      <c r="L14" s="193">
        <f>'Balance Sheet'!L24-'Balance Sheet'!L11</f>
        <v>274057.69999999995</v>
      </c>
      <c r="M14" s="193">
        <f>'Balance Sheet'!M24-'Balance Sheet'!M11</f>
        <v>210709.59999999998</v>
      </c>
      <c r="N14" s="193">
        <f>'Balance Sheet'!N24-'Balance Sheet'!N11</f>
        <v>144861.49999999994</v>
      </c>
      <c r="O14" s="193">
        <f>'Balance Sheet'!O24-'Balance Sheet'!O11</f>
        <v>67013.399999999936</v>
      </c>
    </row>
    <row r="15" spans="1:22" x14ac:dyDescent="0.25">
      <c r="D15" s="193"/>
      <c r="E15" s="193"/>
      <c r="F15" s="304">
        <v>0</v>
      </c>
      <c r="G15" s="193">
        <v>0</v>
      </c>
      <c r="H15" s="193">
        <v>0</v>
      </c>
      <c r="I15" s="193">
        <v>0</v>
      </c>
      <c r="J15" s="193">
        <v>0</v>
      </c>
      <c r="K15" s="193">
        <v>0</v>
      </c>
      <c r="L15" s="193">
        <v>0</v>
      </c>
      <c r="M15" s="193">
        <v>0</v>
      </c>
      <c r="N15" s="193">
        <v>0</v>
      </c>
      <c r="O15" s="193">
        <v>0</v>
      </c>
      <c r="P15" s="302" t="s">
        <v>161</v>
      </c>
      <c r="Q15" s="302"/>
      <c r="R15" s="302"/>
      <c r="S15" s="302"/>
      <c r="T15" s="302"/>
      <c r="U15" s="302"/>
      <c r="V15" s="302"/>
    </row>
    <row r="16" spans="1:22" x14ac:dyDescent="0.25">
      <c r="Q16" s="24"/>
      <c r="R16" s="24"/>
      <c r="S16" s="24"/>
      <c r="T16" s="24"/>
    </row>
  </sheetData>
  <mergeCells count="3">
    <mergeCell ref="D2:G2"/>
    <mergeCell ref="H2:K2"/>
    <mergeCell ref="L2:O2"/>
  </mergeCells>
  <phoneticPr fontId="44" type="noConversion"/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9</vt:i4>
      </vt:variant>
    </vt:vector>
  </HeadingPairs>
  <TitlesOfParts>
    <vt:vector baseType="lpstr" size="9">
      <vt:lpstr>Summary</vt:lpstr>
      <vt:lpstr>Sales &amp; Margin '13</vt:lpstr>
      <vt:lpstr>Sales &amp; Margin '14</vt:lpstr>
      <vt:lpstr>Sales &amp; Margin '15</vt:lpstr>
      <vt:lpstr>Bill of Material</vt:lpstr>
      <vt:lpstr>HR</vt:lpstr>
      <vt:lpstr>Income Statement</vt:lpstr>
      <vt:lpstr>Balance Sheet</vt:lpstr>
      <vt:lpstr>Schedule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