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11340" windowHeight="6540"/>
  </bookViews>
  <sheets>
    <sheet name="Costs and Benefits" sheetId="5" r:id="rId1"/>
    <sheet name="Break-Even Analysis" sheetId="3" r:id="rId2"/>
    <sheet name="Payback Analysis" sheetId="7" r:id="rId3"/>
    <sheet name="NPV" sheetId="1" r:id="rId4"/>
    <sheet name="NPV 2" sheetId="6" r:id="rId5"/>
  </sheets>
  <calcPr calcId="124519"/>
</workbook>
</file>

<file path=xl/calcChain.xml><?xml version="1.0" encoding="utf-8"?>
<calcChain xmlns="http://schemas.openxmlformats.org/spreadsheetml/2006/main">
  <c r="B33" i="1"/>
  <c r="E8" i="3"/>
  <c r="F8"/>
  <c r="C8"/>
  <c r="D8"/>
  <c r="B8"/>
  <c r="C15"/>
  <c r="D15"/>
  <c r="E15"/>
  <c r="F15"/>
  <c r="B15"/>
  <c r="B29" i="5"/>
  <c r="B19"/>
  <c r="B9"/>
  <c r="C6" i="1"/>
  <c r="C13"/>
  <c r="C14" s="1"/>
  <c r="C16" s="1"/>
  <c r="D6"/>
  <c r="D13"/>
  <c r="D14" s="1"/>
  <c r="D16" s="1"/>
  <c r="E6"/>
  <c r="E13"/>
  <c r="E14" s="1"/>
  <c r="E16" s="1"/>
  <c r="F6"/>
  <c r="F13"/>
  <c r="F14" s="1"/>
  <c r="F16" s="1"/>
  <c r="B6"/>
  <c r="B13"/>
  <c r="B14" s="1"/>
  <c r="B5" i="6"/>
  <c r="B6" s="1"/>
  <c r="B7" s="1"/>
  <c r="C5"/>
  <c r="C6"/>
  <c r="D5"/>
  <c r="D6" s="1"/>
  <c r="E5"/>
  <c r="E6"/>
  <c r="F5"/>
  <c r="F6" s="1"/>
  <c r="G5"/>
  <c r="G6"/>
  <c r="B11"/>
  <c r="B12"/>
  <c r="B13" s="1"/>
  <c r="C11"/>
  <c r="C12" s="1"/>
  <c r="D11"/>
  <c r="D12"/>
  <c r="E11"/>
  <c r="E12" s="1"/>
  <c r="F11"/>
  <c r="F12"/>
  <c r="G11"/>
  <c r="G12" s="1"/>
  <c r="B16" i="7"/>
  <c r="B6"/>
  <c r="B13"/>
  <c r="B14" s="1"/>
  <c r="B15" s="1"/>
  <c r="C15" s="1"/>
  <c r="D15" s="1"/>
  <c r="E15" s="1"/>
  <c r="F15" s="1"/>
  <c r="C6"/>
  <c r="C13"/>
  <c r="C14"/>
  <c r="D6"/>
  <c r="D13"/>
  <c r="D14" s="1"/>
  <c r="E6"/>
  <c r="E13"/>
  <c r="E14"/>
  <c r="F6"/>
  <c r="F13"/>
  <c r="F14" s="1"/>
  <c r="C7" i="6" l="1"/>
  <c r="B15"/>
  <c r="C13"/>
  <c r="D13" s="1"/>
  <c r="E13" s="1"/>
  <c r="F13" s="1"/>
  <c r="G13" s="1"/>
  <c r="H13" s="1"/>
  <c r="B16" i="1"/>
  <c r="B17" s="1"/>
  <c r="C17" s="1"/>
  <c r="D17" s="1"/>
  <c r="E17" s="1"/>
  <c r="F17" s="1"/>
  <c r="B15"/>
  <c r="C15" s="1"/>
  <c r="D15" s="1"/>
  <c r="E15" s="1"/>
  <c r="F15" s="1"/>
  <c r="D7" i="6" l="1"/>
  <c r="C15"/>
  <c r="E7" l="1"/>
  <c r="D15"/>
  <c r="F7" l="1"/>
  <c r="E15"/>
  <c r="G7" l="1"/>
  <c r="F15"/>
  <c r="H7" l="1"/>
  <c r="G15"/>
</calcChain>
</file>

<file path=xl/comments1.xml><?xml version="1.0" encoding="utf-8"?>
<comments xmlns="http://schemas.openxmlformats.org/spreadsheetml/2006/main">
  <authors>
    <author>spiros</author>
  </authors>
  <commentList>
    <comment ref="A1" authorId="0">
      <text>
        <r>
          <rPr>
            <b/>
            <sz val="8"/>
            <color indexed="81"/>
            <rFont val="Tahoma"/>
          </rPr>
          <t>Information used in from the Price Waterhouse's System Management Methodology - System Development Formats</t>
        </r>
      </text>
    </comment>
  </commentList>
</comments>
</file>

<file path=xl/comments2.xml><?xml version="1.0" encoding="utf-8"?>
<comments xmlns="http://schemas.openxmlformats.org/spreadsheetml/2006/main">
  <authors>
    <author>spiros</author>
  </authors>
  <commentList>
    <comment ref="A1" authorId="0">
      <text>
        <r>
          <rPr>
            <b/>
            <sz val="8"/>
            <color indexed="81"/>
            <rFont val="Tahoma"/>
          </rPr>
          <t>Information used in from the Price Waterhouse's System Management Methodology - System Development Formats</t>
        </r>
      </text>
    </comment>
  </commentList>
</comments>
</file>

<file path=xl/comments3.xml><?xml version="1.0" encoding="utf-8"?>
<comments xmlns="http://schemas.openxmlformats.org/spreadsheetml/2006/main">
  <authors>
    <author>spiros</author>
  </authors>
  <commentList>
    <comment ref="A1" authorId="0">
      <text>
        <r>
          <rPr>
            <b/>
            <sz val="8"/>
            <color indexed="81"/>
            <rFont val="Tahoma"/>
          </rPr>
          <t>Information used in from the Price Waterhouse's System Management Methodology - System Development Formats</t>
        </r>
      </text>
    </comment>
  </commentList>
</comments>
</file>

<file path=xl/comments4.xml><?xml version="1.0" encoding="utf-8"?>
<comments xmlns="http://schemas.openxmlformats.org/spreadsheetml/2006/main">
  <authors>
    <author>spiros</author>
  </authors>
  <commentList>
    <comment ref="A2" authorId="0">
      <text>
        <r>
          <rPr>
            <b/>
            <sz val="8"/>
            <color indexed="81"/>
            <rFont val="Tahoma"/>
          </rPr>
          <t>From "Modern Systems Analysis and Design" 2002 Prentice Hall</t>
        </r>
      </text>
    </comment>
  </commentList>
</comments>
</file>

<file path=xl/sharedStrings.xml><?xml version="1.0" encoding="utf-8"?>
<sst xmlns="http://schemas.openxmlformats.org/spreadsheetml/2006/main" count="123" uniqueCount="64">
  <si>
    <t>Benefits of option</t>
  </si>
  <si>
    <t>Year 1</t>
  </si>
  <si>
    <t>Year 2</t>
  </si>
  <si>
    <t>Year 3</t>
  </si>
  <si>
    <t>Year 4</t>
  </si>
  <si>
    <t>Year 5</t>
  </si>
  <si>
    <t>Staff savings</t>
  </si>
  <si>
    <t>Improved buying practice</t>
  </si>
  <si>
    <t>Improved service</t>
  </si>
  <si>
    <t>Cost Benefit Analysis using Present Value (Purchasing Operations Support)</t>
  </si>
  <si>
    <t>Total Benefits</t>
  </si>
  <si>
    <t>Costs of option</t>
  </si>
  <si>
    <t>Development costs</t>
  </si>
  <si>
    <t>Additional hardware</t>
  </si>
  <si>
    <t>Operation costs</t>
  </si>
  <si>
    <t>User time during development</t>
  </si>
  <si>
    <t>Maintenance costs</t>
  </si>
  <si>
    <t>Total Costs</t>
  </si>
  <si>
    <t>Net benefits/costs</t>
  </si>
  <si>
    <t>Cumulative benefits/costs</t>
  </si>
  <si>
    <t>Cumulative NPV</t>
  </si>
  <si>
    <t>Tangible Benefits</t>
  </si>
  <si>
    <t>Cost reduction or avoidance</t>
  </si>
  <si>
    <t>Error reduction</t>
  </si>
  <si>
    <t>Increased flexibility</t>
  </si>
  <si>
    <t>Increased speed of activity</t>
  </si>
  <si>
    <t>Improvement in management planning and control</t>
  </si>
  <si>
    <t>Other</t>
  </si>
  <si>
    <t>Total Tangible Benefits</t>
  </si>
  <si>
    <t>Category</t>
  </si>
  <si>
    <t>In $US</t>
  </si>
  <si>
    <t>Tangible One-Time Costs</t>
  </si>
  <si>
    <t>New hardware</t>
  </si>
  <si>
    <t>New software</t>
  </si>
  <si>
    <t>User training</t>
  </si>
  <si>
    <t>Site preparation</t>
  </si>
  <si>
    <t>Total Tangible One-Time Costs</t>
  </si>
  <si>
    <t>Tangible Recurring Costs</t>
  </si>
  <si>
    <t>Total Tangible Recurring Costs</t>
  </si>
  <si>
    <t>Application software maintenance</t>
  </si>
  <si>
    <t>Incremental data storage required</t>
  </si>
  <si>
    <t>Incremental communications</t>
  </si>
  <si>
    <t>New software or hardware leases</t>
  </si>
  <si>
    <t>Supplies</t>
  </si>
  <si>
    <t xml:space="preserve">Break Even Analysis </t>
  </si>
  <si>
    <t>Costs of Existing System</t>
  </si>
  <si>
    <t>Costs of Proposed System</t>
  </si>
  <si>
    <t>Total Cost of Proposed System</t>
  </si>
  <si>
    <t>Total Cost of Existing System</t>
  </si>
  <si>
    <t>Payback Analysis (System Name)</t>
  </si>
  <si>
    <t>Economic Feasibility Analysis - Customer Tracking System Project</t>
  </si>
  <si>
    <t xml:space="preserve">Cost Benefit Analysis using Present Value </t>
  </si>
  <si>
    <t>Net economic benefit</t>
  </si>
  <si>
    <t>Totals</t>
  </si>
  <si>
    <t>Discount rate (12%)</t>
  </si>
  <si>
    <t>PV of Benefits</t>
  </si>
  <si>
    <t>NPV of all BENEFITS</t>
  </si>
  <si>
    <t>One-time COSTS</t>
  </si>
  <si>
    <t>Recurring Costs</t>
  </si>
  <si>
    <t>NPV of all COSTS</t>
  </si>
  <si>
    <t>YEAR OF PROJECT &gt;&gt;&gt;</t>
  </si>
  <si>
    <t>Cummulative Difference</t>
  </si>
  <si>
    <t>Break Even Period</t>
  </si>
  <si>
    <t>Net benefits/cost (NPV @ 5%)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</si>
</sst>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_);_(&quot;$&quot;* \(#,##0\);_(&quot;$&quot;* &quot;-&quot;??_);_(@_)"/>
  </numFmts>
  <fonts count="5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8"/>
      <color indexed="81"/>
      <name val="Tahoma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 indent="1"/>
    </xf>
    <xf numFmtId="0" fontId="3" fillId="2" borderId="0" xfId="0" applyFont="1" applyFill="1"/>
    <xf numFmtId="165" fontId="0" fillId="0" borderId="0" xfId="1" applyNumberFormat="1" applyFont="1"/>
    <xf numFmtId="165" fontId="3" fillId="2" borderId="0" xfId="1" applyNumberFormat="1" applyFont="1" applyFill="1"/>
    <xf numFmtId="165" fontId="0" fillId="0" borderId="0" xfId="0" applyNumberFormat="1"/>
    <xf numFmtId="8" fontId="0" fillId="0" borderId="0" xfId="0" applyNumberFormat="1"/>
    <xf numFmtId="0" fontId="3" fillId="2" borderId="1" xfId="0" applyFont="1" applyFill="1" applyBorder="1"/>
    <xf numFmtId="0" fontId="3" fillId="2" borderId="2" xfId="0" applyFont="1" applyFill="1" applyBorder="1"/>
    <xf numFmtId="165" fontId="3" fillId="2" borderId="2" xfId="1" applyNumberFormat="1" applyFont="1" applyFill="1" applyBorder="1"/>
    <xf numFmtId="0" fontId="0" fillId="0" borderId="0" xfId="0" applyAlignment="1">
      <alignment wrapText="1"/>
    </xf>
    <xf numFmtId="44" fontId="0" fillId="0" borderId="0" xfId="1" applyFont="1"/>
    <xf numFmtId="0" fontId="3" fillId="3" borderId="0" xfId="0" applyFont="1" applyFill="1" applyAlignment="1">
      <alignment horizontal="center"/>
    </xf>
    <xf numFmtId="44" fontId="3" fillId="3" borderId="0" xfId="1" applyFont="1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5" fontId="1" fillId="0" borderId="0" xfId="1" applyNumberFormat="1"/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44" fontId="0" fillId="0" borderId="0" xfId="0" applyNumberFormat="1"/>
    <xf numFmtId="0" fontId="2" fillId="0" borderId="0" xfId="0" applyFont="1"/>
    <xf numFmtId="165" fontId="2" fillId="0" borderId="0" xfId="0" applyNumberFormat="1" applyFont="1"/>
    <xf numFmtId="44" fontId="2" fillId="0" borderId="0" xfId="0" applyNumberFormat="1" applyFont="1"/>
    <xf numFmtId="43" fontId="2" fillId="0" borderId="0" xfId="0" applyNumberFormat="1" applyFont="1"/>
    <xf numFmtId="0" fontId="2" fillId="0" borderId="0" xfId="0" applyFont="1" applyAlignment="1">
      <alignment horizontal="left" indent="1"/>
    </xf>
    <xf numFmtId="43" fontId="0" fillId="0" borderId="0" xfId="0" applyNumberFormat="1"/>
    <xf numFmtId="0" fontId="3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Break Even Analysis</a:t>
            </a:r>
          </a:p>
        </c:rich>
      </c:tx>
      <c:layout>
        <c:manualLayout>
          <c:xMode val="edge"/>
          <c:yMode val="edge"/>
          <c:x val="0.4476479514415781"/>
          <c:y val="2.5352173699251725E-2"/>
        </c:manualLayout>
      </c:layout>
      <c:spPr>
        <a:solidFill>
          <a:srgbClr val="FFFFCC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view3D>
      <c:rotX val="11"/>
      <c:hPercent val="100"/>
      <c:rotY val="7"/>
      <c:depthPercent val="15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477996965098637"/>
          <c:y val="1.6901449132834482E-2"/>
          <c:w val="0.83611532625189688"/>
          <c:h val="0.78873429286560914"/>
        </c:manualLayout>
      </c:layout>
      <c:line3DChart>
        <c:grouping val="standard"/>
        <c:ser>
          <c:idx val="0"/>
          <c:order val="0"/>
          <c:tx>
            <c:strRef>
              <c:f>'Break-Even Analysis'!$A$8</c:f>
              <c:strCache>
                <c:ptCount val="1"/>
                <c:pt idx="0">
                  <c:v>Total Cost of Existing System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'Break-Even Analysis'!$B$8:$F$8</c:f>
              <c:numCache>
                <c:formatCode>_("$"* #,##0_);_("$"* \(#,##0\);_("$"* "-"??_);_(@_)</c:formatCode>
                <c:ptCount val="5"/>
                <c:pt idx="0">
                  <c:v>18</c:v>
                </c:pt>
                <c:pt idx="1">
                  <c:v>36</c:v>
                </c:pt>
                <c:pt idx="2">
                  <c:v>80</c:v>
                </c:pt>
                <c:pt idx="3">
                  <c:v>116</c:v>
                </c:pt>
                <c:pt idx="4">
                  <c:v>168</c:v>
                </c:pt>
              </c:numCache>
            </c:numRef>
          </c:val>
        </c:ser>
        <c:ser>
          <c:idx val="1"/>
          <c:order val="1"/>
          <c:tx>
            <c:strRef>
              <c:f>'Break-Even Analysis'!$A$15</c:f>
              <c:strCache>
                <c:ptCount val="1"/>
                <c:pt idx="0">
                  <c:v>Total Cost of Proposed System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'Break-Even Analysis'!$B$15:$F$15</c:f>
              <c:numCache>
                <c:formatCode>_("$"* #,##0_);_("$"* \(#,##0\);_("$"* "-"??_);_(@_)</c:formatCode>
                <c:ptCount val="5"/>
                <c:pt idx="0">
                  <c:v>155</c:v>
                </c:pt>
                <c:pt idx="1">
                  <c:v>43</c:v>
                </c:pt>
                <c:pt idx="2">
                  <c:v>42</c:v>
                </c:pt>
                <c:pt idx="3">
                  <c:v>47</c:v>
                </c:pt>
                <c:pt idx="4">
                  <c:v>54</c:v>
                </c:pt>
              </c:numCache>
            </c:numRef>
          </c:val>
        </c:ser>
        <c:axId val="55175808"/>
        <c:axId val="60695680"/>
        <c:axId val="51485312"/>
      </c:line3DChart>
      <c:catAx>
        <c:axId val="551758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9180576631259485"/>
              <c:y val="0.836621732075306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69568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606956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$ US</a:t>
                </a:r>
              </a:p>
            </c:rich>
          </c:tx>
          <c:layout>
            <c:manualLayout>
              <c:xMode val="edge"/>
              <c:yMode val="edge"/>
              <c:x val="0.12443095599393021"/>
              <c:y val="0.14647922581789885"/>
            </c:manualLayout>
          </c:layout>
          <c:spPr>
            <a:noFill/>
            <a:ln w="25400">
              <a:noFill/>
            </a:ln>
          </c:spPr>
        </c:title>
        <c:numFmt formatCode="_(&quot;$&quot;* #,##0_);_(&quot;$&quot;* \(#,##0\);_(&quot;$&quot;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175808"/>
        <c:crosses val="autoZero"/>
        <c:crossBetween val="between"/>
      </c:valAx>
      <c:serAx>
        <c:axId val="51485312"/>
        <c:scaling>
          <c:orientation val="minMax"/>
        </c:scaling>
        <c:delete val="1"/>
        <c:axPos val="b"/>
        <c:tickLblPos val="nextTo"/>
        <c:crossAx val="60695680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657056145675268E-2"/>
          <c:y val="0.36338115635594131"/>
          <c:w val="0.125948406676783"/>
          <c:h val="0.6140859851596529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Payback Analysis</a:t>
            </a:r>
          </a:p>
        </c:rich>
      </c:tx>
      <c:layout>
        <c:manualLayout>
          <c:xMode val="edge"/>
          <c:yMode val="edge"/>
          <c:x val="0.35294144324255272"/>
          <c:y val="8.4507245664172406E-2"/>
        </c:manualLayout>
      </c:layout>
      <c:spPr>
        <a:solidFill>
          <a:srgbClr val="FFFFCC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view3D>
      <c:rotX val="10"/>
      <c:hPercent val="100"/>
      <c:rotY val="26"/>
      <c:depthPercent val="25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3591394452183554E-2"/>
          <c:y val="1.6901449132834482E-2"/>
          <c:w val="0.90557343989865513"/>
          <c:h val="0.89014298766261601"/>
        </c:manualLayout>
      </c:layout>
      <c:line3DChart>
        <c:grouping val="standard"/>
        <c:ser>
          <c:idx val="0"/>
          <c:order val="0"/>
          <c:tx>
            <c:strRef>
              <c:f>'Payback Analysis'!$A$14</c:f>
              <c:strCache>
                <c:ptCount val="1"/>
                <c:pt idx="0">
                  <c:v>Net benefits/costs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'Payback Analysis'!$B$14:$F$14</c:f>
              <c:numCache>
                <c:formatCode>_("$"* #,##0_);_("$"* \(#,##0\);_("$"* "-"??_);_(@_)</c:formatCode>
                <c:ptCount val="5"/>
                <c:pt idx="0">
                  <c:v>-100</c:v>
                </c:pt>
                <c:pt idx="1">
                  <c:v>74</c:v>
                </c:pt>
                <c:pt idx="2">
                  <c:v>83</c:v>
                </c:pt>
                <c:pt idx="3">
                  <c:v>103</c:v>
                </c:pt>
                <c:pt idx="4">
                  <c:v>131</c:v>
                </c:pt>
              </c:numCache>
            </c:numRef>
          </c:val>
        </c:ser>
        <c:ser>
          <c:idx val="1"/>
          <c:order val="1"/>
          <c:tx>
            <c:strRef>
              <c:f>'Payback Analysis'!$A$15</c:f>
              <c:strCache>
                <c:ptCount val="1"/>
                <c:pt idx="0">
                  <c:v>Cumulative benefits/costs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'Payback Analysis'!$B$15:$F$15</c:f>
              <c:numCache>
                <c:formatCode>_("$"* #,##0_);_("$"* \(#,##0\);_("$"* "-"??_);_(@_)</c:formatCode>
                <c:ptCount val="5"/>
                <c:pt idx="0">
                  <c:v>-100</c:v>
                </c:pt>
                <c:pt idx="1">
                  <c:v>-26</c:v>
                </c:pt>
                <c:pt idx="2">
                  <c:v>57</c:v>
                </c:pt>
                <c:pt idx="3">
                  <c:v>160</c:v>
                </c:pt>
                <c:pt idx="4">
                  <c:v>291</c:v>
                </c:pt>
              </c:numCache>
            </c:numRef>
          </c:val>
        </c:ser>
        <c:axId val="61300736"/>
        <c:axId val="61302656"/>
        <c:axId val="60688576"/>
      </c:line3DChart>
      <c:catAx>
        <c:axId val="613007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27863798150727853"/>
              <c:y val="0.8929598958514217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30265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613026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$&quot;* #,##0_);_(&quot;$&quot;* \(#,##0\);_(&quot;$&quot;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300736"/>
        <c:crosses val="autoZero"/>
        <c:crossBetween val="between"/>
      </c:valAx>
      <c:serAx>
        <c:axId val="60688576"/>
        <c:scaling>
          <c:orientation val="minMax"/>
        </c:scaling>
        <c:delete val="1"/>
        <c:axPos val="b"/>
        <c:tickLblPos val="nextTo"/>
        <c:crossAx val="61302656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08984155034706"/>
          <c:y val="0.47042366753055975"/>
          <c:w val="0.21671843006121663"/>
          <c:h val="0.2704231861253517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otX val="7"/>
      <c:hPercent val="100"/>
      <c:rotY val="345"/>
      <c:depthPercent val="15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4106591169260154E-2"/>
          <c:y val="3.6423929396300209E-2"/>
          <c:w val="0.85266506623083582"/>
          <c:h val="0.84437290873241388"/>
        </c:manualLayout>
      </c:layout>
      <c:line3DChart>
        <c:grouping val="standard"/>
        <c:ser>
          <c:idx val="0"/>
          <c:order val="0"/>
          <c:tx>
            <c:strRef>
              <c:f>NPV!$A$16</c:f>
              <c:strCache>
                <c:ptCount val="1"/>
                <c:pt idx="0">
                  <c:v>Net benefits/cost (NPV @ 5%)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NPV!$B$2:$F$2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NPV!$B$16:$F$16</c:f>
              <c:numCache>
                <c:formatCode>"$"#,##0.00_);[Red]\("$"#,##0.00\)</c:formatCode>
                <c:ptCount val="5"/>
                <c:pt idx="0">
                  <c:v>-95.238095238095241</c:v>
                </c:pt>
                <c:pt idx="1">
                  <c:v>67.120181405895693</c:v>
                </c:pt>
                <c:pt idx="2">
                  <c:v>71.698520678112502</c:v>
                </c:pt>
                <c:pt idx="3">
                  <c:v>84.738354903563845</c:v>
                </c:pt>
                <c:pt idx="4">
                  <c:v>102.64192780736812</c:v>
                </c:pt>
              </c:numCache>
            </c:numRef>
          </c:val>
        </c:ser>
        <c:ser>
          <c:idx val="1"/>
          <c:order val="1"/>
          <c:tx>
            <c:strRef>
              <c:f>NPV!$A$17</c:f>
              <c:strCache>
                <c:ptCount val="1"/>
                <c:pt idx="0">
                  <c:v>Cumulative NPV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NPV!$B$2:$F$2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NPV!$B$17:$F$17</c:f>
              <c:numCache>
                <c:formatCode>"$"#,##0.00_);[Red]\("$"#,##0.00\)</c:formatCode>
                <c:ptCount val="5"/>
                <c:pt idx="0">
                  <c:v>-95.238095238095241</c:v>
                </c:pt>
                <c:pt idx="1">
                  <c:v>-28.117913832199548</c:v>
                </c:pt>
                <c:pt idx="2">
                  <c:v>43.580606845912953</c:v>
                </c:pt>
                <c:pt idx="3">
                  <c:v>128.31896174947678</c:v>
                </c:pt>
                <c:pt idx="4">
                  <c:v>230.9608895568449</c:v>
                </c:pt>
              </c:numCache>
            </c:numRef>
          </c:val>
        </c:ser>
        <c:axId val="60739584"/>
        <c:axId val="60741120"/>
        <c:axId val="60686784"/>
      </c:line3DChart>
      <c:catAx>
        <c:axId val="6073958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4112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60741120"/>
        <c:scaling>
          <c:orientation val="minMax"/>
        </c:scaling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_);[Red]\(&quot;$&quot;#,##0.00\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39584"/>
        <c:crosses val="max"/>
        <c:crossBetween val="between"/>
      </c:valAx>
      <c:serAx>
        <c:axId val="60686784"/>
        <c:scaling>
          <c:orientation val="minMax"/>
        </c:scaling>
        <c:delete val="1"/>
        <c:axPos val="b"/>
        <c:tickLblPos val="nextTo"/>
        <c:crossAx val="60741120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128533033527455"/>
          <c:y val="4.6357728322563907E-2"/>
          <c:w val="0.36050177432553726"/>
          <c:h val="0.1854309132902556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_rels/drawing2.xml.rels><?xml version="1.0" encoding="UTF-8" standalone="no"?>
<Relationships xmlns="http://schemas.openxmlformats.org/package/2006/relationships">
<Relationship Id="rId1" Target="../charts/chart2.xml" Type="http://schemas.openxmlformats.org/officeDocument/2006/relationships/chart"/>
</Relationships>

</file>

<file path=xl/drawings/_rels/drawing3.xml.rels><?xml version="1.0" encoding="UTF-8" standalone="no"?>
<Relationships xmlns="http://schemas.openxmlformats.org/package/2006/relationships">
<Relationship Id="rId1" Target="../charts/chart3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15</xdr:row>
      <xdr:rowOff>22860</xdr:rowOff>
    </xdr:from>
    <xdr:to>
      <xdr:col>5</xdr:col>
      <xdr:colOff>601980</xdr:colOff>
      <xdr:row>31</xdr:row>
      <xdr:rowOff>45720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16</xdr:row>
      <xdr:rowOff>22860</xdr:rowOff>
    </xdr:from>
    <xdr:to>
      <xdr:col>5</xdr:col>
      <xdr:colOff>601980</xdr:colOff>
      <xdr:row>32</xdr:row>
      <xdr:rowOff>45720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17</xdr:row>
      <xdr:rowOff>76200</xdr:rowOff>
    </xdr:from>
    <xdr:to>
      <xdr:col>5</xdr:col>
      <xdr:colOff>541020</xdr:colOff>
      <xdr:row>31</xdr:row>
      <xdr:rowOff>30480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60960</xdr:colOff>
      <xdr:row>32</xdr:row>
      <xdr:rowOff>7620</xdr:rowOff>
    </xdr:from>
    <xdr:to>
      <xdr:col>2</xdr:col>
      <xdr:colOff>502920</xdr:colOff>
      <xdr:row>33</xdr:row>
      <xdr:rowOff>7620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2598420" y="5372100"/>
          <a:ext cx="441960" cy="167640"/>
        </a:xfrm>
        <a:prstGeom prst="leftArrow">
          <a:avLst>
            <a:gd name="adj1" fmla="val 50000"/>
            <a:gd name="adj2" fmla="val 65909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Relationship Id="rId3" Target="../drawings/vmlDrawing2.vml" Type="http://schemas.openxmlformats.org/officeDocument/2006/relationships/vmlDrawing"/>
<Relationship Id="rId4" Target="../comments2.xml" Type="http://schemas.openxmlformats.org/officeDocument/2006/relationships/comments"/>
</Relationships>

</file>

<file path=xl/worksheets/_rels/sheet4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_rels/sheet5.xml.rels><?xml version="1.0" encoding="UTF-8" standalone="no"?>
<Relationships xmlns="http://schemas.openxmlformats.org/package/2006/relationships">
<Relationship Id="rId1" Target="../drawings/vmlDrawing4.vml" Type="http://schemas.openxmlformats.org/officeDocument/2006/relationships/vmlDrawing"/>
<Relationship Id="rId2" Target="../comments4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B29"/>
  <sheetViews>
    <sheetView tabSelected="1" workbookViewId="0">
      <selection activeCell="B29" sqref="B29"/>
    </sheetView>
  </sheetViews>
  <sheetFormatPr defaultRowHeight="13.2"/>
  <cols>
    <col min="1" max="1" width="36.5546875" customWidth="1"/>
    <col min="2" max="2" width="19.33203125" customWidth="1"/>
  </cols>
  <sheetData>
    <row r="1" spans="1:2">
      <c r="A1" s="26" t="s">
        <v>21</v>
      </c>
      <c r="B1" s="26"/>
    </row>
    <row r="2" spans="1:2">
      <c r="A2" s="12" t="s">
        <v>29</v>
      </c>
      <c r="B2" s="12" t="s">
        <v>30</v>
      </c>
    </row>
    <row r="3" spans="1:2">
      <c r="A3" t="s">
        <v>22</v>
      </c>
      <c r="B3" s="11">
        <v>4500</v>
      </c>
    </row>
    <row r="4" spans="1:2">
      <c r="A4" t="s">
        <v>23</v>
      </c>
      <c r="B4" s="11">
        <v>2500</v>
      </c>
    </row>
    <row r="5" spans="1:2">
      <c r="A5" t="s">
        <v>24</v>
      </c>
      <c r="B5" s="11">
        <v>7500</v>
      </c>
    </row>
    <row r="6" spans="1:2">
      <c r="A6" t="s">
        <v>25</v>
      </c>
      <c r="B6" s="11">
        <v>10500</v>
      </c>
    </row>
    <row r="7" spans="1:2" ht="26.4">
      <c r="A7" s="10" t="s">
        <v>26</v>
      </c>
      <c r="B7" s="11">
        <v>25000</v>
      </c>
    </row>
    <row r="8" spans="1:2">
      <c r="A8" t="s">
        <v>27</v>
      </c>
      <c r="B8" s="11">
        <v>0</v>
      </c>
    </row>
    <row r="9" spans="1:2">
      <c r="A9" s="12" t="s">
        <v>28</v>
      </c>
      <c r="B9" s="13">
        <f>SUM(B3:B8)</f>
        <v>50000</v>
      </c>
    </row>
    <row r="11" spans="1:2">
      <c r="A11" s="26" t="s">
        <v>31</v>
      </c>
      <c r="B11" s="26"/>
    </row>
    <row r="12" spans="1:2">
      <c r="A12" s="12" t="s">
        <v>29</v>
      </c>
      <c r="B12" s="12" t="s">
        <v>30</v>
      </c>
    </row>
    <row r="13" spans="1:2">
      <c r="A13" t="s">
        <v>12</v>
      </c>
      <c r="B13" s="11">
        <v>20000</v>
      </c>
    </row>
    <row r="14" spans="1:2">
      <c r="A14" t="s">
        <v>32</v>
      </c>
      <c r="B14" s="11">
        <v>15000</v>
      </c>
    </row>
    <row r="15" spans="1:2">
      <c r="A15" t="s">
        <v>33</v>
      </c>
      <c r="B15" s="11">
        <v>5000</v>
      </c>
    </row>
    <row r="16" spans="1:2">
      <c r="A16" t="s">
        <v>34</v>
      </c>
      <c r="B16" s="11">
        <v>2500</v>
      </c>
    </row>
    <row r="17" spans="1:2">
      <c r="A17" s="10" t="s">
        <v>35</v>
      </c>
      <c r="B17" s="11">
        <v>0</v>
      </c>
    </row>
    <row r="18" spans="1:2">
      <c r="A18" t="s">
        <v>27</v>
      </c>
      <c r="B18" s="11">
        <v>0</v>
      </c>
    </row>
    <row r="19" spans="1:2">
      <c r="A19" s="12" t="s">
        <v>36</v>
      </c>
      <c r="B19" s="13">
        <f>SUM(B13:B18)</f>
        <v>42500</v>
      </c>
    </row>
    <row r="21" spans="1:2">
      <c r="A21" s="26" t="s">
        <v>37</v>
      </c>
      <c r="B21" s="26"/>
    </row>
    <row r="22" spans="1:2">
      <c r="A22" s="12" t="s">
        <v>29</v>
      </c>
      <c r="B22" s="12" t="s">
        <v>30</v>
      </c>
    </row>
    <row r="23" spans="1:2">
      <c r="A23" t="s">
        <v>39</v>
      </c>
      <c r="B23" s="11">
        <v>25000</v>
      </c>
    </row>
    <row r="24" spans="1:2">
      <c r="A24" t="s">
        <v>40</v>
      </c>
      <c r="B24" s="11">
        <v>1000</v>
      </c>
    </row>
    <row r="25" spans="1:2">
      <c r="A25" t="s">
        <v>41</v>
      </c>
      <c r="B25" s="11">
        <v>2000</v>
      </c>
    </row>
    <row r="26" spans="1:2">
      <c r="A26" t="s">
        <v>42</v>
      </c>
      <c r="B26" s="11">
        <v>0</v>
      </c>
    </row>
    <row r="27" spans="1:2">
      <c r="A27" s="10" t="s">
        <v>43</v>
      </c>
      <c r="B27" s="11">
        <v>500</v>
      </c>
    </row>
    <row r="28" spans="1:2">
      <c r="A28" t="s">
        <v>27</v>
      </c>
      <c r="B28" s="11">
        <v>0</v>
      </c>
    </row>
    <row r="29" spans="1:2">
      <c r="A29" s="12" t="s">
        <v>38</v>
      </c>
      <c r="B29" s="13">
        <f>SUM(B23:B28)</f>
        <v>28500</v>
      </c>
    </row>
  </sheetData>
  <mergeCells count="3">
    <mergeCell ref="A1:B1"/>
    <mergeCell ref="A11:B11"/>
    <mergeCell ref="A21:B2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B15" sqref="B15"/>
    </sheetView>
  </sheetViews>
  <sheetFormatPr defaultRowHeight="13.2"/>
  <cols>
    <col min="1" max="1" width="29.5546875" customWidth="1"/>
  </cols>
  <sheetData>
    <row r="1" spans="1:6">
      <c r="A1" s="27" t="s">
        <v>44</v>
      </c>
      <c r="B1" s="27"/>
      <c r="C1" s="27"/>
      <c r="D1" s="27"/>
      <c r="E1" s="27"/>
      <c r="F1" s="27"/>
    </row>
    <row r="2" spans="1:6">
      <c r="A2" s="7" t="s">
        <v>45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>
      <c r="A3" s="1" t="s">
        <v>12</v>
      </c>
      <c r="B3" s="3">
        <v>0</v>
      </c>
      <c r="C3" s="3">
        <v>0</v>
      </c>
      <c r="D3" s="3">
        <v>0</v>
      </c>
      <c r="E3" s="3">
        <v>0</v>
      </c>
      <c r="F3" s="3">
        <v>0</v>
      </c>
    </row>
    <row r="4" spans="1:6">
      <c r="A4" s="1" t="s">
        <v>13</v>
      </c>
      <c r="B4" s="3">
        <v>3</v>
      </c>
      <c r="C4" s="3">
        <v>8</v>
      </c>
      <c r="D4" s="3">
        <v>8</v>
      </c>
      <c r="E4" s="3">
        <v>3</v>
      </c>
      <c r="F4" s="3">
        <v>0</v>
      </c>
    </row>
    <row r="5" spans="1:6">
      <c r="A5" s="1" t="s">
        <v>14</v>
      </c>
      <c r="B5" s="3">
        <v>10</v>
      </c>
      <c r="C5" s="3">
        <v>20</v>
      </c>
      <c r="D5" s="3">
        <v>60</v>
      </c>
      <c r="E5" s="3">
        <v>95</v>
      </c>
      <c r="F5" s="3">
        <v>145</v>
      </c>
    </row>
    <row r="6" spans="1:6">
      <c r="A6" s="1" t="s">
        <v>15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>
      <c r="A7" s="1" t="s">
        <v>16</v>
      </c>
      <c r="B7" s="3">
        <v>5</v>
      </c>
      <c r="C7" s="3">
        <v>8</v>
      </c>
      <c r="D7" s="3">
        <v>12</v>
      </c>
      <c r="E7" s="3">
        <v>18</v>
      </c>
      <c r="F7" s="3">
        <v>23</v>
      </c>
    </row>
    <row r="8" spans="1:6">
      <c r="A8" s="12" t="s">
        <v>48</v>
      </c>
      <c r="B8" s="14">
        <f>SUM(B3:B7)</f>
        <v>18</v>
      </c>
      <c r="C8" s="14">
        <f>SUM(C3:C7)</f>
        <v>36</v>
      </c>
      <c r="D8" s="14">
        <f>SUM(D3:D7)</f>
        <v>80</v>
      </c>
      <c r="E8" s="14">
        <f>SUM(E3:E7)</f>
        <v>116</v>
      </c>
      <c r="F8" s="14">
        <f>SUM(F3:F7)</f>
        <v>168</v>
      </c>
    </row>
    <row r="9" spans="1:6">
      <c r="A9" s="7" t="s">
        <v>46</v>
      </c>
      <c r="B9" s="7" t="s">
        <v>1</v>
      </c>
      <c r="C9" s="7" t="s">
        <v>2</v>
      </c>
      <c r="D9" s="7" t="s">
        <v>3</v>
      </c>
      <c r="E9" s="7" t="s">
        <v>4</v>
      </c>
      <c r="F9" s="7" t="s">
        <v>5</v>
      </c>
    </row>
    <row r="10" spans="1:6">
      <c r="A10" s="1" t="s">
        <v>12</v>
      </c>
      <c r="B10" s="3">
        <v>130</v>
      </c>
      <c r="C10" s="3">
        <v>0</v>
      </c>
      <c r="D10" s="3">
        <v>0</v>
      </c>
      <c r="E10" s="3">
        <v>0</v>
      </c>
      <c r="F10" s="3">
        <v>0</v>
      </c>
    </row>
    <row r="11" spans="1:6">
      <c r="A11" s="1" t="s">
        <v>13</v>
      </c>
      <c r="B11" s="3">
        <v>5</v>
      </c>
      <c r="C11" s="3">
        <v>8</v>
      </c>
      <c r="D11" s="3">
        <v>8</v>
      </c>
      <c r="E11" s="3">
        <v>3</v>
      </c>
      <c r="F11" s="3">
        <v>0</v>
      </c>
    </row>
    <row r="12" spans="1:6">
      <c r="A12" s="1" t="s">
        <v>14</v>
      </c>
      <c r="B12" s="3">
        <v>10</v>
      </c>
      <c r="C12" s="3">
        <v>20</v>
      </c>
      <c r="D12" s="3">
        <v>30</v>
      </c>
      <c r="E12" s="3">
        <v>40</v>
      </c>
      <c r="F12" s="3">
        <v>50</v>
      </c>
    </row>
    <row r="13" spans="1:6">
      <c r="A13" s="1" t="s">
        <v>15</v>
      </c>
      <c r="B13" s="3">
        <v>10</v>
      </c>
      <c r="C13" s="3">
        <v>0</v>
      </c>
      <c r="D13" s="3">
        <v>0</v>
      </c>
      <c r="E13" s="3">
        <v>0</v>
      </c>
      <c r="F13" s="3">
        <v>0</v>
      </c>
    </row>
    <row r="14" spans="1:6">
      <c r="A14" s="1" t="s">
        <v>16</v>
      </c>
      <c r="B14" s="3">
        <v>0</v>
      </c>
      <c r="C14" s="3">
        <v>15</v>
      </c>
      <c r="D14" s="3">
        <v>4</v>
      </c>
      <c r="E14" s="3">
        <v>4</v>
      </c>
      <c r="F14" s="3">
        <v>4</v>
      </c>
    </row>
    <row r="15" spans="1:6">
      <c r="A15" s="12" t="s">
        <v>47</v>
      </c>
      <c r="B15" s="14">
        <f>SUM(B10:B14)</f>
        <v>155</v>
      </c>
      <c r="C15" s="14">
        <f>SUM(C10:C14)</f>
        <v>43</v>
      </c>
      <c r="D15" s="14">
        <f>SUM(D10:D14)</f>
        <v>42</v>
      </c>
      <c r="E15" s="14">
        <f>SUM(E10:E14)</f>
        <v>47</v>
      </c>
      <c r="F15" s="14">
        <f>SUM(F10:F14)</f>
        <v>54</v>
      </c>
    </row>
  </sheetData>
  <mergeCells count="1">
    <mergeCell ref="A1:F1"/>
  </mergeCells>
  <phoneticPr fontId="0" type="noConversion"/>
  <pageMargins left="0.75" right="0.75" top="1" bottom="1" header="0.5" footer="0.5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A16" sqref="A16:B16"/>
    </sheetView>
  </sheetViews>
  <sheetFormatPr defaultRowHeight="13.2"/>
  <cols>
    <col min="1" max="1" width="28.109375" customWidth="1"/>
  </cols>
  <sheetData>
    <row r="1" spans="1:6">
      <c r="A1" s="27" t="s">
        <v>49</v>
      </c>
      <c r="B1" s="27"/>
      <c r="C1" s="27"/>
      <c r="D1" s="27"/>
      <c r="E1" s="27"/>
      <c r="F1" s="27"/>
    </row>
    <row r="2" spans="1:6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>
      <c r="A3" s="1" t="s">
        <v>6</v>
      </c>
      <c r="B3" s="15">
        <v>30</v>
      </c>
      <c r="C3" s="15">
        <v>55</v>
      </c>
      <c r="D3" s="15">
        <v>60</v>
      </c>
      <c r="E3" s="15">
        <v>65</v>
      </c>
      <c r="F3" s="15">
        <v>70</v>
      </c>
    </row>
    <row r="4" spans="1:6">
      <c r="A4" s="1" t="s">
        <v>7</v>
      </c>
      <c r="B4" s="15">
        <v>20</v>
      </c>
      <c r="C4" s="15">
        <v>40</v>
      </c>
      <c r="D4" s="15">
        <v>40</v>
      </c>
      <c r="E4" s="15">
        <v>45</v>
      </c>
      <c r="F4" s="15">
        <v>45</v>
      </c>
    </row>
    <row r="5" spans="1:6">
      <c r="A5" s="1" t="s">
        <v>8</v>
      </c>
      <c r="B5" s="15">
        <v>5</v>
      </c>
      <c r="C5" s="15">
        <v>15</v>
      </c>
      <c r="D5" s="15">
        <v>15</v>
      </c>
      <c r="E5" s="15">
        <v>20</v>
      </c>
      <c r="F5" s="15">
        <v>40</v>
      </c>
    </row>
    <row r="6" spans="1:6">
      <c r="A6" s="8" t="s">
        <v>10</v>
      </c>
      <c r="B6" s="9">
        <f>SUM(B3:B5)</f>
        <v>55</v>
      </c>
      <c r="C6" s="9">
        <f>SUM(C3:C5)</f>
        <v>110</v>
      </c>
      <c r="D6" s="9">
        <f>SUM(D3:D5)</f>
        <v>115</v>
      </c>
      <c r="E6" s="9">
        <f>SUM(E3:E5)</f>
        <v>130</v>
      </c>
      <c r="F6" s="9">
        <f>SUM(F3:F5)</f>
        <v>155</v>
      </c>
    </row>
    <row r="7" spans="1:6">
      <c r="A7" s="7" t="s">
        <v>11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</row>
    <row r="8" spans="1:6">
      <c r="A8" s="1" t="s">
        <v>12</v>
      </c>
      <c r="B8" s="15">
        <v>130</v>
      </c>
      <c r="C8" s="15">
        <v>0</v>
      </c>
      <c r="D8" s="15">
        <v>0</v>
      </c>
      <c r="E8" s="15">
        <v>0</v>
      </c>
      <c r="F8" s="15">
        <v>0</v>
      </c>
    </row>
    <row r="9" spans="1:6">
      <c r="A9" s="1" t="s">
        <v>13</v>
      </c>
      <c r="B9" s="15">
        <v>5</v>
      </c>
      <c r="C9" s="15">
        <v>8</v>
      </c>
      <c r="D9" s="15">
        <v>8</v>
      </c>
      <c r="E9" s="15">
        <v>3</v>
      </c>
      <c r="F9" s="15">
        <v>0</v>
      </c>
    </row>
    <row r="10" spans="1:6">
      <c r="A10" s="1" t="s">
        <v>14</v>
      </c>
      <c r="B10" s="15">
        <v>10</v>
      </c>
      <c r="C10" s="15">
        <v>20</v>
      </c>
      <c r="D10" s="15">
        <v>20</v>
      </c>
      <c r="E10" s="15">
        <v>20</v>
      </c>
      <c r="F10" s="15">
        <v>20</v>
      </c>
    </row>
    <row r="11" spans="1:6">
      <c r="A11" s="1" t="s">
        <v>15</v>
      </c>
      <c r="B11" s="15">
        <v>10</v>
      </c>
      <c r="C11" s="15">
        <v>0</v>
      </c>
      <c r="D11" s="15">
        <v>0</v>
      </c>
      <c r="E11" s="15">
        <v>0</v>
      </c>
      <c r="F11" s="15">
        <v>0</v>
      </c>
    </row>
    <row r="12" spans="1:6">
      <c r="A12" s="1" t="s">
        <v>16</v>
      </c>
      <c r="B12" s="15">
        <v>0</v>
      </c>
      <c r="C12" s="15">
        <v>8</v>
      </c>
      <c r="D12" s="15">
        <v>4</v>
      </c>
      <c r="E12" s="15">
        <v>4</v>
      </c>
      <c r="F12" s="15">
        <v>4</v>
      </c>
    </row>
    <row r="13" spans="1:6">
      <c r="A13" s="2" t="s">
        <v>17</v>
      </c>
      <c r="B13" s="4">
        <f>SUM(B8:B12)</f>
        <v>155</v>
      </c>
      <c r="C13" s="4">
        <f>SUM(C8:C12)</f>
        <v>36</v>
      </c>
      <c r="D13" s="4">
        <f>SUM(D8:D12)</f>
        <v>32</v>
      </c>
      <c r="E13" s="4">
        <f>SUM(E8:E12)</f>
        <v>27</v>
      </c>
      <c r="F13" s="4">
        <f>SUM(F8:F12)</f>
        <v>24</v>
      </c>
    </row>
    <row r="14" spans="1:6">
      <c r="A14" s="1" t="s">
        <v>18</v>
      </c>
      <c r="B14" s="5">
        <f>B6-B13</f>
        <v>-100</v>
      </c>
      <c r="C14" s="5">
        <f>C6-C13</f>
        <v>74</v>
      </c>
      <c r="D14" s="5">
        <f>D6-D13</f>
        <v>83</v>
      </c>
      <c r="E14" s="5">
        <f>E6-E13</f>
        <v>103</v>
      </c>
      <c r="F14" s="5">
        <f>F6-F13</f>
        <v>131</v>
      </c>
    </row>
    <row r="15" spans="1:6">
      <c r="A15" s="1" t="s">
        <v>19</v>
      </c>
      <c r="B15" s="5">
        <f>B14</f>
        <v>-100</v>
      </c>
      <c r="C15" s="5">
        <f>B15+C14</f>
        <v>-26</v>
      </c>
      <c r="D15" s="5">
        <f>C15+D14</f>
        <v>57</v>
      </c>
      <c r="E15" s="5">
        <f>D15+E14</f>
        <v>160</v>
      </c>
      <c r="F15" s="5">
        <f>E15+F14</f>
        <v>291</v>
      </c>
    </row>
    <row r="16" spans="1:6">
      <c r="A16" s="24" t="s">
        <v>62</v>
      </c>
      <c r="B16" s="20">
        <f>2+26/(26+57)</f>
        <v>2.3132530120481927</v>
      </c>
    </row>
    <row r="17" spans="1:6">
      <c r="A17" s="1"/>
      <c r="B17" s="6"/>
      <c r="C17" s="6"/>
      <c r="D17" s="6"/>
      <c r="E17" s="6"/>
      <c r="F17" s="6"/>
    </row>
  </sheetData>
  <mergeCells count="1">
    <mergeCell ref="A1:F1"/>
  </mergeCells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A17" sqref="A17"/>
    </sheetView>
  </sheetViews>
  <sheetFormatPr defaultRowHeight="13.2"/>
  <cols>
    <col min="1" max="1" width="28.109375" customWidth="1"/>
  </cols>
  <sheetData>
    <row r="1" spans="1:6">
      <c r="A1" s="27" t="s">
        <v>9</v>
      </c>
      <c r="B1" s="27"/>
      <c r="C1" s="27"/>
      <c r="D1" s="27"/>
      <c r="E1" s="27"/>
      <c r="F1" s="27"/>
    </row>
    <row r="2" spans="1:6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>
      <c r="A3" s="1" t="s">
        <v>6</v>
      </c>
      <c r="B3" s="3">
        <v>30</v>
      </c>
      <c r="C3" s="3">
        <v>55</v>
      </c>
      <c r="D3" s="3">
        <v>60</v>
      </c>
      <c r="E3" s="3">
        <v>65</v>
      </c>
      <c r="F3" s="3">
        <v>70</v>
      </c>
    </row>
    <row r="4" spans="1:6">
      <c r="A4" s="1" t="s">
        <v>7</v>
      </c>
      <c r="B4" s="3">
        <v>20</v>
      </c>
      <c r="C4" s="3">
        <v>40</v>
      </c>
      <c r="D4" s="3">
        <v>40</v>
      </c>
      <c r="E4" s="3">
        <v>45</v>
      </c>
      <c r="F4" s="3">
        <v>45</v>
      </c>
    </row>
    <row r="5" spans="1:6">
      <c r="A5" s="1" t="s">
        <v>8</v>
      </c>
      <c r="B5" s="3">
        <v>5</v>
      </c>
      <c r="C5" s="3">
        <v>15</v>
      </c>
      <c r="D5" s="3">
        <v>15</v>
      </c>
      <c r="E5" s="3">
        <v>20</v>
      </c>
      <c r="F5" s="3">
        <v>40</v>
      </c>
    </row>
    <row r="6" spans="1:6">
      <c r="A6" s="8" t="s">
        <v>10</v>
      </c>
      <c r="B6" s="9">
        <f>SUM(B3:B5)</f>
        <v>55</v>
      </c>
      <c r="C6" s="9">
        <f>SUM(C3:C5)</f>
        <v>110</v>
      </c>
      <c r="D6" s="9">
        <f>SUM(D3:D5)</f>
        <v>115</v>
      </c>
      <c r="E6" s="9">
        <f>SUM(E3:E5)</f>
        <v>130</v>
      </c>
      <c r="F6" s="9">
        <f>SUM(F3:F5)</f>
        <v>155</v>
      </c>
    </row>
    <row r="7" spans="1:6">
      <c r="A7" s="7" t="s">
        <v>11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</row>
    <row r="8" spans="1:6">
      <c r="A8" s="1" t="s">
        <v>12</v>
      </c>
      <c r="B8" s="3">
        <v>130</v>
      </c>
      <c r="C8" s="3">
        <v>0</v>
      </c>
      <c r="D8" s="3">
        <v>0</v>
      </c>
      <c r="E8" s="3">
        <v>0</v>
      </c>
      <c r="F8" s="3">
        <v>0</v>
      </c>
    </row>
    <row r="9" spans="1:6">
      <c r="A9" s="1" t="s">
        <v>13</v>
      </c>
      <c r="B9" s="3">
        <v>5</v>
      </c>
      <c r="C9" s="3">
        <v>8</v>
      </c>
      <c r="D9" s="3">
        <v>8</v>
      </c>
      <c r="E9" s="3">
        <v>3</v>
      </c>
      <c r="F9" s="3">
        <v>0</v>
      </c>
    </row>
    <row r="10" spans="1:6">
      <c r="A10" s="1" t="s">
        <v>14</v>
      </c>
      <c r="B10" s="3">
        <v>10</v>
      </c>
      <c r="C10" s="3">
        <v>20</v>
      </c>
      <c r="D10" s="3">
        <v>20</v>
      </c>
      <c r="E10" s="3">
        <v>20</v>
      </c>
      <c r="F10" s="3">
        <v>20</v>
      </c>
    </row>
    <row r="11" spans="1:6">
      <c r="A11" s="1" t="s">
        <v>15</v>
      </c>
      <c r="B11" s="3">
        <v>10</v>
      </c>
      <c r="C11" s="3">
        <v>0</v>
      </c>
      <c r="D11" s="3">
        <v>0</v>
      </c>
      <c r="E11" s="3">
        <v>0</v>
      </c>
      <c r="F11" s="3">
        <v>0</v>
      </c>
    </row>
    <row r="12" spans="1:6">
      <c r="A12" s="1" t="s">
        <v>16</v>
      </c>
      <c r="B12" s="3">
        <v>0</v>
      </c>
      <c r="C12" s="3">
        <v>8</v>
      </c>
      <c r="D12" s="3">
        <v>4</v>
      </c>
      <c r="E12" s="3">
        <v>4</v>
      </c>
      <c r="F12" s="3">
        <v>4</v>
      </c>
    </row>
    <row r="13" spans="1:6">
      <c r="A13" s="2" t="s">
        <v>17</v>
      </c>
      <c r="B13" s="4">
        <f>SUM(B8:B12)</f>
        <v>155</v>
      </c>
      <c r="C13" s="4">
        <f>SUM(C8:C12)</f>
        <v>36</v>
      </c>
      <c r="D13" s="4">
        <f>SUM(D8:D12)</f>
        <v>32</v>
      </c>
      <c r="E13" s="4">
        <f>SUM(E8:E12)</f>
        <v>27</v>
      </c>
      <c r="F13" s="4">
        <f>SUM(F8:F12)</f>
        <v>24</v>
      </c>
    </row>
    <row r="14" spans="1:6">
      <c r="A14" s="1" t="s">
        <v>18</v>
      </c>
      <c r="B14" s="5">
        <f>B6-B13</f>
        <v>-100</v>
      </c>
      <c r="C14" s="5">
        <f>C6-C13</f>
        <v>74</v>
      </c>
      <c r="D14" s="5">
        <f>D6-D13</f>
        <v>83</v>
      </c>
      <c r="E14" s="5">
        <f>E6-E13</f>
        <v>103</v>
      </c>
      <c r="F14" s="5">
        <f>F6-F13</f>
        <v>131</v>
      </c>
    </row>
    <row r="15" spans="1:6">
      <c r="A15" s="1" t="s">
        <v>19</v>
      </c>
      <c r="B15" s="5">
        <f>B14</f>
        <v>-100</v>
      </c>
      <c r="C15" s="5">
        <f>B15+C14</f>
        <v>-26</v>
      </c>
      <c r="D15" s="5">
        <f>C15+D14</f>
        <v>57</v>
      </c>
      <c r="E15" s="5">
        <f>D15+E14</f>
        <v>160</v>
      </c>
      <c r="F15" s="5">
        <f>E15+F14</f>
        <v>291</v>
      </c>
    </row>
    <row r="16" spans="1:6">
      <c r="A16" s="1" t="s">
        <v>63</v>
      </c>
      <c r="B16" s="6">
        <f>NPV(5%,B14)</f>
        <v>-95.238095238095241</v>
      </c>
      <c r="C16" s="6">
        <f>C14*1/(1+0.05)^2</f>
        <v>67.120181405895693</v>
      </c>
      <c r="D16" s="6">
        <f>D14*1/(1+0.05)^3</f>
        <v>71.698520678112502</v>
      </c>
      <c r="E16" s="6">
        <f>E14*1/(1+0.05)^4</f>
        <v>84.738354903563845</v>
      </c>
      <c r="F16" s="6">
        <f>F14*1/(1+0.05)^5</f>
        <v>102.64192780736812</v>
      </c>
    </row>
    <row r="17" spans="1:7">
      <c r="A17" s="1" t="s">
        <v>20</v>
      </c>
      <c r="B17" s="6">
        <f>B16</f>
        <v>-95.238095238095241</v>
      </c>
      <c r="C17" s="6">
        <f>B17+C16</f>
        <v>-28.117913832199548</v>
      </c>
      <c r="D17" s="6">
        <f>C17+D16</f>
        <v>43.580606845912953</v>
      </c>
      <c r="E17" s="6">
        <f>D17+E16</f>
        <v>128.31896174947678</v>
      </c>
      <c r="F17" s="6">
        <f>E17+F16</f>
        <v>230.9608895568449</v>
      </c>
    </row>
    <row r="19" spans="1:7">
      <c r="G19" s="20"/>
    </row>
    <row r="33" spans="1:2">
      <c r="A33" s="24" t="s">
        <v>62</v>
      </c>
      <c r="B33" s="20">
        <f>2+28.12/(28.12+43.58)</f>
        <v>2.3921896792189679</v>
      </c>
    </row>
  </sheetData>
  <mergeCells count="1">
    <mergeCell ref="A1:F1"/>
  </mergeCells>
  <phoneticPr fontId="0" type="noConversion"/>
  <pageMargins left="0.75" right="0.75" top="1" bottom="1" header="0.5" footer="0.5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H15" sqref="H15"/>
    </sheetView>
  </sheetViews>
  <sheetFormatPr defaultRowHeight="13.2"/>
  <cols>
    <col min="1" max="1" width="23.6640625" customWidth="1"/>
    <col min="2" max="4" width="11.88671875" bestFit="1" customWidth="1"/>
    <col min="5" max="5" width="14.88671875" customWidth="1"/>
    <col min="6" max="6" width="15.33203125" customWidth="1"/>
    <col min="7" max="7" width="14.5546875" customWidth="1"/>
    <col min="8" max="8" width="13.44140625" customWidth="1"/>
  </cols>
  <sheetData>
    <row r="1" spans="1:8">
      <c r="A1" s="28" t="s">
        <v>50</v>
      </c>
      <c r="B1" s="28"/>
      <c r="C1" s="28"/>
      <c r="D1" s="28"/>
      <c r="E1" s="28"/>
      <c r="F1" s="28"/>
      <c r="G1" s="28"/>
    </row>
    <row r="2" spans="1:8">
      <c r="A2" s="27" t="s">
        <v>51</v>
      </c>
      <c r="B2" s="27"/>
      <c r="C2" s="27"/>
      <c r="D2" s="27"/>
      <c r="E2" s="27"/>
      <c r="F2" s="27"/>
      <c r="G2" s="27"/>
    </row>
    <row r="3" spans="1:8">
      <c r="A3" s="18" t="s">
        <v>60</v>
      </c>
      <c r="B3" s="17">
        <v>0</v>
      </c>
      <c r="C3" s="17">
        <v>1</v>
      </c>
      <c r="D3" s="17">
        <v>2</v>
      </c>
      <c r="E3" s="17">
        <v>3</v>
      </c>
      <c r="F3" s="17">
        <v>4</v>
      </c>
      <c r="G3" s="17">
        <v>5</v>
      </c>
      <c r="H3" s="2" t="s">
        <v>53</v>
      </c>
    </row>
    <row r="4" spans="1:8">
      <c r="A4" s="16" t="s">
        <v>52</v>
      </c>
      <c r="B4" s="3">
        <v>0</v>
      </c>
      <c r="C4" s="3">
        <v>50000</v>
      </c>
      <c r="D4" s="3">
        <v>50000</v>
      </c>
      <c r="E4" s="3">
        <v>50000</v>
      </c>
      <c r="F4" s="3">
        <v>50000</v>
      </c>
      <c r="G4" s="3">
        <v>50000</v>
      </c>
    </row>
    <row r="5" spans="1:8">
      <c r="A5" t="s">
        <v>54</v>
      </c>
      <c r="B5">
        <f t="shared" ref="B5:G5" si="0">1/(1+12%)^B3</f>
        <v>1</v>
      </c>
      <c r="C5">
        <f t="shared" si="0"/>
        <v>0.89285714285714279</v>
      </c>
      <c r="D5">
        <f t="shared" si="0"/>
        <v>0.79719387755102034</v>
      </c>
      <c r="E5">
        <f t="shared" si="0"/>
        <v>0.71178024781341087</v>
      </c>
      <c r="F5">
        <f t="shared" si="0"/>
        <v>0.63551807840483121</v>
      </c>
      <c r="G5">
        <f t="shared" si="0"/>
        <v>0.56742685571859919</v>
      </c>
    </row>
    <row r="6" spans="1:8">
      <c r="A6" t="s">
        <v>55</v>
      </c>
      <c r="B6" s="5">
        <f t="shared" ref="B6:G6" si="1">B4*B5</f>
        <v>0</v>
      </c>
      <c r="C6" s="5">
        <f t="shared" si="1"/>
        <v>44642.857142857138</v>
      </c>
      <c r="D6" s="5">
        <f t="shared" si="1"/>
        <v>39859.693877551013</v>
      </c>
      <c r="E6" s="5">
        <f t="shared" si="1"/>
        <v>35589.012390670541</v>
      </c>
      <c r="F6" s="5">
        <f t="shared" si="1"/>
        <v>31775.903920241559</v>
      </c>
      <c r="G6" s="5">
        <f t="shared" si="1"/>
        <v>28371.342785929959</v>
      </c>
    </row>
    <row r="7" spans="1:8">
      <c r="A7" s="20" t="s">
        <v>56</v>
      </c>
      <c r="B7" s="21">
        <f>B6</f>
        <v>0</v>
      </c>
      <c r="C7" s="21">
        <f t="shared" ref="C7:H7" si="2">B7+C6</f>
        <v>44642.857142857138</v>
      </c>
      <c r="D7" s="21">
        <f t="shared" si="2"/>
        <v>84502.551020408151</v>
      </c>
      <c r="E7" s="21">
        <f t="shared" si="2"/>
        <v>120091.56341107869</v>
      </c>
      <c r="F7" s="21">
        <f t="shared" si="2"/>
        <v>151867.46733132025</v>
      </c>
      <c r="G7" s="21">
        <f t="shared" si="2"/>
        <v>180238.81011725022</v>
      </c>
      <c r="H7" s="21">
        <f t="shared" si="2"/>
        <v>180238.81011725022</v>
      </c>
    </row>
    <row r="9" spans="1:8">
      <c r="A9" t="s">
        <v>57</v>
      </c>
      <c r="B9" s="11">
        <v>-42000</v>
      </c>
    </row>
    <row r="10" spans="1:8">
      <c r="A10" t="s">
        <v>58</v>
      </c>
      <c r="B10" s="11">
        <v>0</v>
      </c>
      <c r="C10" s="11">
        <v>-28500</v>
      </c>
      <c r="D10" s="11">
        <v>-28500</v>
      </c>
      <c r="E10" s="11">
        <v>-28500</v>
      </c>
      <c r="F10" s="11">
        <v>-28500</v>
      </c>
      <c r="G10" s="11">
        <v>-28500</v>
      </c>
    </row>
    <row r="11" spans="1:8">
      <c r="A11" t="s">
        <v>54</v>
      </c>
      <c r="B11">
        <f t="shared" ref="B11:G11" si="3">1/(1+12%)^B3</f>
        <v>1</v>
      </c>
      <c r="C11">
        <f t="shared" si="3"/>
        <v>0.89285714285714279</v>
      </c>
      <c r="D11">
        <f t="shared" si="3"/>
        <v>0.79719387755102034</v>
      </c>
      <c r="E11">
        <f t="shared" si="3"/>
        <v>0.71178024781341087</v>
      </c>
      <c r="F11">
        <f t="shared" si="3"/>
        <v>0.63551807840483121</v>
      </c>
      <c r="G11">
        <f t="shared" si="3"/>
        <v>0.56742685571859919</v>
      </c>
    </row>
    <row r="12" spans="1:8">
      <c r="A12" t="s">
        <v>55</v>
      </c>
      <c r="B12" s="19">
        <f t="shared" ref="B12:G12" si="4">(B9+B10)*B11</f>
        <v>-42000</v>
      </c>
      <c r="C12" s="19">
        <f t="shared" si="4"/>
        <v>-25446.428571428569</v>
      </c>
      <c r="D12" s="19">
        <f t="shared" si="4"/>
        <v>-22720.025510204079</v>
      </c>
      <c r="E12" s="19">
        <f t="shared" si="4"/>
        <v>-20285.737062682208</v>
      </c>
      <c r="F12" s="19">
        <f t="shared" si="4"/>
        <v>-18112.265234537688</v>
      </c>
      <c r="G12" s="19">
        <f t="shared" si="4"/>
        <v>-16171.665387980076</v>
      </c>
    </row>
    <row r="13" spans="1:8">
      <c r="A13" s="20" t="s">
        <v>59</v>
      </c>
      <c r="B13" s="22">
        <f>B12</f>
        <v>-42000</v>
      </c>
      <c r="C13" s="22">
        <f t="shared" ref="C13:H13" si="5">B13+C12</f>
        <v>-67446.428571428565</v>
      </c>
      <c r="D13" s="22">
        <f t="shared" si="5"/>
        <v>-90166.454081632648</v>
      </c>
      <c r="E13" s="22">
        <f t="shared" si="5"/>
        <v>-110452.19114431486</v>
      </c>
      <c r="F13" s="22">
        <f t="shared" si="5"/>
        <v>-128564.45637885254</v>
      </c>
      <c r="G13" s="22">
        <f t="shared" si="5"/>
        <v>-144736.12176683263</v>
      </c>
      <c r="H13" s="22">
        <f t="shared" si="5"/>
        <v>-144736.12176683263</v>
      </c>
    </row>
    <row r="14" spans="1:8">
      <c r="H14" s="23"/>
    </row>
    <row r="15" spans="1:8">
      <c r="A15" s="20" t="s">
        <v>61</v>
      </c>
      <c r="B15" s="23">
        <f t="shared" ref="B15:G15" si="6">B7+B13</f>
        <v>-42000</v>
      </c>
      <c r="C15" s="23">
        <f t="shared" si="6"/>
        <v>-22803.571428571428</v>
      </c>
      <c r="D15" s="23">
        <f t="shared" si="6"/>
        <v>-5663.9030612244969</v>
      </c>
      <c r="E15" s="23">
        <f t="shared" si="6"/>
        <v>9639.3722667638358</v>
      </c>
      <c r="F15" s="23">
        <f t="shared" si="6"/>
        <v>23303.01095246771</v>
      </c>
      <c r="G15" s="23">
        <f t="shared" si="6"/>
        <v>35502.688350417593</v>
      </c>
      <c r="H15" s="25"/>
    </row>
  </sheetData>
  <mergeCells count="2">
    <mergeCell ref="A1:G1"/>
    <mergeCell ref="A2:G2"/>
  </mergeCells>
  <phoneticPr fontId="0" type="noConversion"/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5</vt:i4>
      </vt:variant>
    </vt:vector>
  </HeadingPairs>
  <TitlesOfParts>
    <vt:vector baseType="lpstr" size="5">
      <vt:lpstr>Costs and Benefits</vt:lpstr>
      <vt:lpstr>Break-Even Analysis</vt:lpstr>
      <vt:lpstr>Payback Analysis</vt:lpstr>
      <vt:lpstr>NPV</vt:lpstr>
      <vt:lpstr>NPV 2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