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hartsheet+xml" PartName="/xl/chartsheets/sheet1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132" windowWidth="11328" windowHeight="6720" tabRatio="876" firstSheet="1" activeTab="4"/>
  </bookViews>
  <sheets>
    <sheet name="Cover" sheetId="7" r:id="rId1"/>
    <sheet name="Instructions" sheetId="8" r:id="rId2"/>
    <sheet name="Costs" sheetId="1" r:id="rId3"/>
    <sheet name="Benefits" sheetId="4" r:id="rId4"/>
    <sheet name="Summary" sheetId="3" r:id="rId5"/>
    <sheet name="Undiscounted Cash Flows" sheetId="5" r:id="rId6"/>
    <sheet name="Discounted Cash Flows" sheetId="9" r:id="rId7"/>
    <sheet name="Payback Schedule" sheetId="6" r:id="rId8"/>
    <sheet name="Soft Stuff" sheetId="12" r:id="rId9"/>
    <sheet name="Amortization" sheetId="11" r:id="rId10"/>
  </sheets>
  <calcPr calcId="124519"/>
</workbook>
</file>

<file path=xl/calcChain.xml><?xml version="1.0" encoding="utf-8"?>
<calcChain xmlns="http://schemas.openxmlformats.org/spreadsheetml/2006/main">
  <c r="E13" i="4"/>
  <c r="E15"/>
  <c r="C15" i="1"/>
  <c r="B10" i="3"/>
  <c r="B13" i="4"/>
  <c r="B15" s="1"/>
  <c r="I15" i="1"/>
  <c r="H10" i="3"/>
  <c r="E15" i="11"/>
  <c r="G15"/>
  <c r="D16"/>
  <c r="E16"/>
  <c r="F15"/>
  <c r="D10"/>
  <c r="B8" i="3"/>
  <c r="B8" i="4"/>
  <c r="C8" s="1"/>
  <c r="D8" s="1"/>
  <c r="E8" s="1"/>
  <c r="F8" s="1"/>
  <c r="G8" s="1"/>
  <c r="H8" s="1"/>
  <c r="I8" s="1"/>
  <c r="J8" s="1"/>
  <c r="K8" s="1"/>
  <c r="D8" i="1"/>
  <c r="E8"/>
  <c r="F8"/>
  <c r="G8"/>
  <c r="H8"/>
  <c r="I8"/>
  <c r="J8"/>
  <c r="K8"/>
  <c r="L8"/>
  <c r="D13" i="4"/>
  <c r="D15"/>
  <c r="D11" i="3"/>
  <c r="E11"/>
  <c r="F13" i="4"/>
  <c r="F15"/>
  <c r="F11" i="3"/>
  <c r="G13" i="4"/>
  <c r="G15"/>
  <c r="G11" i="3"/>
  <c r="H13" i="4"/>
  <c r="H15"/>
  <c r="H11" i="3"/>
  <c r="I13" i="4"/>
  <c r="I15"/>
  <c r="I11" i="3"/>
  <c r="J13" i="4"/>
  <c r="J15"/>
  <c r="J11" i="3"/>
  <c r="K13" i="4"/>
  <c r="K15"/>
  <c r="K11" i="3"/>
  <c r="K12" s="1"/>
  <c r="C13" i="4"/>
  <c r="C15"/>
  <c r="H15" i="1"/>
  <c r="G10" i="3"/>
  <c r="G12" s="1"/>
  <c r="J15" i="1"/>
  <c r="I10" i="3"/>
  <c r="I12" s="1"/>
  <c r="K15" i="1"/>
  <c r="J10" i="3"/>
  <c r="J12" s="1"/>
  <c r="L15" i="1"/>
  <c r="K10" i="3"/>
  <c r="D15" i="1"/>
  <c r="E15"/>
  <c r="D10" i="3"/>
  <c r="D12" s="1"/>
  <c r="F15" i="1"/>
  <c r="E10" i="3"/>
  <c r="E12" s="1"/>
  <c r="G15" i="1"/>
  <c r="F10" i="3"/>
  <c r="B17" i="1"/>
  <c r="C10" i="3"/>
  <c r="C11"/>
  <c r="H12"/>
  <c r="C8"/>
  <c r="B16"/>
  <c r="B17" s="1"/>
  <c r="G16" i="11"/>
  <c r="F16"/>
  <c r="D17"/>
  <c r="E17"/>
  <c r="D18"/>
  <c r="F17"/>
  <c r="G17"/>
  <c r="D8" i="3"/>
  <c r="D16" s="1"/>
  <c r="D17" s="1"/>
  <c r="C16"/>
  <c r="C17" s="1"/>
  <c r="C12"/>
  <c r="E18" i="11"/>
  <c r="D19"/>
  <c r="F18"/>
  <c r="G18"/>
  <c r="E19"/>
  <c r="G19"/>
  <c r="D20"/>
  <c r="F19"/>
  <c r="E20"/>
  <c r="G20"/>
  <c r="D21"/>
  <c r="F20"/>
  <c r="D22"/>
  <c r="E21"/>
  <c r="G21"/>
  <c r="F21"/>
  <c r="E22"/>
  <c r="G22"/>
  <c r="D23"/>
  <c r="F22"/>
  <c r="E23"/>
  <c r="G23"/>
  <c r="D24"/>
  <c r="F23"/>
  <c r="E24"/>
  <c r="G24"/>
  <c r="D25"/>
  <c r="F24"/>
  <c r="E25"/>
  <c r="G25"/>
  <c r="D26"/>
  <c r="F25"/>
  <c r="E26"/>
  <c r="G26"/>
  <c r="D27"/>
  <c r="F26"/>
  <c r="E27"/>
  <c r="G27"/>
  <c r="D28"/>
  <c r="F27"/>
  <c r="E28"/>
  <c r="G28"/>
  <c r="D29"/>
  <c r="F28"/>
  <c r="E29"/>
  <c r="G29"/>
  <c r="D30"/>
  <c r="F29"/>
  <c r="E30"/>
  <c r="G30"/>
  <c r="D31"/>
  <c r="F30"/>
  <c r="E31"/>
  <c r="G31"/>
  <c r="D32"/>
  <c r="F31"/>
  <c r="E32"/>
  <c r="G32"/>
  <c r="F32"/>
  <c r="D33"/>
  <c r="E33"/>
  <c r="G33"/>
  <c r="F33"/>
  <c r="D34"/>
  <c r="E34"/>
  <c r="G34"/>
  <c r="F34"/>
  <c r="D35"/>
  <c r="E35"/>
  <c r="G35"/>
  <c r="F35"/>
  <c r="D36"/>
  <c r="E36"/>
  <c r="G36"/>
  <c r="F36"/>
  <c r="D37"/>
  <c r="E37"/>
  <c r="G37"/>
  <c r="F37"/>
  <c r="D38"/>
  <c r="E38"/>
  <c r="G38"/>
  <c r="F38"/>
  <c r="D39"/>
  <c r="E39"/>
  <c r="G39"/>
  <c r="F39"/>
  <c r="D40"/>
  <c r="E40"/>
  <c r="G40"/>
  <c r="F40"/>
  <c r="D41"/>
  <c r="E41"/>
  <c r="G41"/>
  <c r="F41"/>
  <c r="D42"/>
  <c r="E42"/>
  <c r="G42"/>
  <c r="F42"/>
  <c r="D43"/>
  <c r="E43"/>
  <c r="G43"/>
  <c r="F43"/>
  <c r="D44"/>
  <c r="E44"/>
  <c r="G44"/>
  <c r="F44"/>
  <c r="D45"/>
  <c r="E45"/>
  <c r="G45"/>
  <c r="F45"/>
  <c r="D46"/>
  <c r="E46"/>
  <c r="G46"/>
  <c r="F46"/>
  <c r="D47"/>
  <c r="E47"/>
  <c r="G47"/>
  <c r="F47"/>
  <c r="D48"/>
  <c r="E48"/>
  <c r="G48"/>
  <c r="F48"/>
  <c r="D49"/>
  <c r="E49"/>
  <c r="G49"/>
  <c r="F49"/>
  <c r="D50"/>
  <c r="E50"/>
  <c r="G50"/>
  <c r="F50"/>
  <c r="D51"/>
  <c r="E51"/>
  <c r="G51"/>
  <c r="F51"/>
  <c r="D52"/>
  <c r="E52"/>
  <c r="G52"/>
  <c r="F52"/>
  <c r="D53"/>
  <c r="E53"/>
  <c r="G53"/>
  <c r="F53"/>
  <c r="D54"/>
  <c r="E54"/>
  <c r="G54"/>
  <c r="F54"/>
  <c r="D55"/>
  <c r="E55"/>
  <c r="G55"/>
  <c r="F55"/>
  <c r="D56"/>
  <c r="E56"/>
  <c r="G56"/>
  <c r="F56"/>
  <c r="D57"/>
  <c r="E57"/>
  <c r="G57"/>
  <c r="F57"/>
  <c r="D58"/>
  <c r="E58"/>
  <c r="G58"/>
  <c r="F58"/>
  <c r="D59"/>
  <c r="E59"/>
  <c r="G59"/>
  <c r="F59"/>
  <c r="D60"/>
  <c r="E60"/>
  <c r="G60"/>
  <c r="F60"/>
  <c r="D61"/>
  <c r="E61"/>
  <c r="G61"/>
  <c r="F61"/>
  <c r="D62"/>
  <c r="E62"/>
  <c r="G62"/>
  <c r="F62"/>
  <c r="D63"/>
  <c r="E63"/>
  <c r="G63"/>
  <c r="F63"/>
  <c r="D64"/>
  <c r="E64"/>
  <c r="G64"/>
  <c r="F64"/>
  <c r="D65"/>
  <c r="E65"/>
  <c r="G65"/>
  <c r="F65"/>
  <c r="D66"/>
  <c r="E66"/>
  <c r="G66"/>
  <c r="F66"/>
  <c r="D67"/>
  <c r="E67"/>
  <c r="G67"/>
  <c r="F67"/>
  <c r="D68"/>
  <c r="E68"/>
  <c r="G68"/>
  <c r="F68"/>
  <c r="D69"/>
  <c r="F69"/>
  <c r="E69"/>
  <c r="G69"/>
  <c r="D70"/>
  <c r="E70"/>
  <c r="G70"/>
  <c r="F70"/>
  <c r="D71"/>
  <c r="E71"/>
  <c r="G71"/>
  <c r="F71"/>
  <c r="D72"/>
  <c r="E72"/>
  <c r="G72"/>
  <c r="F72"/>
  <c r="D73"/>
  <c r="E73"/>
  <c r="G73"/>
  <c r="F73"/>
  <c r="D74"/>
  <c r="E74"/>
  <c r="G74"/>
  <c r="D75"/>
  <c r="F74"/>
  <c r="E75"/>
  <c r="G75"/>
  <c r="D76"/>
  <c r="F75"/>
  <c r="E76"/>
  <c r="G76"/>
  <c r="D77"/>
  <c r="F76"/>
  <c r="E77"/>
  <c r="G77"/>
  <c r="F77"/>
  <c r="D78"/>
  <c r="E78"/>
  <c r="G78"/>
  <c r="F78"/>
  <c r="D79"/>
  <c r="E79"/>
  <c r="G79"/>
  <c r="D80"/>
  <c r="F79"/>
  <c r="E80"/>
  <c r="G80"/>
  <c r="D81"/>
  <c r="F80"/>
  <c r="E81"/>
  <c r="G81"/>
  <c r="F81"/>
  <c r="D82"/>
  <c r="E82"/>
  <c r="G82"/>
  <c r="F82"/>
  <c r="D83"/>
  <c r="E83"/>
  <c r="G83"/>
  <c r="D84"/>
  <c r="F83"/>
  <c r="E84"/>
  <c r="G84"/>
  <c r="D85"/>
  <c r="F84"/>
  <c r="E85"/>
  <c r="G85"/>
  <c r="F85"/>
  <c r="D86"/>
  <c r="E86"/>
  <c r="G86"/>
  <c r="F86"/>
  <c r="D87"/>
  <c r="E87"/>
  <c r="G87"/>
  <c r="D88"/>
  <c r="F87"/>
  <c r="E88"/>
  <c r="G88"/>
  <c r="D89"/>
  <c r="F88"/>
  <c r="E89"/>
  <c r="G89"/>
  <c r="F89"/>
  <c r="D90"/>
  <c r="E90"/>
  <c r="G90"/>
  <c r="F90"/>
  <c r="D91"/>
  <c r="E91"/>
  <c r="G91"/>
  <c r="D92"/>
  <c r="F91"/>
  <c r="E92"/>
  <c r="G92"/>
  <c r="D93"/>
  <c r="F92"/>
  <c r="E93"/>
  <c r="G93"/>
  <c r="F93"/>
  <c r="D94"/>
  <c r="E94"/>
  <c r="G94"/>
  <c r="F94"/>
  <c r="D95"/>
  <c r="E95"/>
  <c r="G95"/>
  <c r="D96"/>
  <c r="F95"/>
  <c r="E96"/>
  <c r="G96"/>
  <c r="D97"/>
  <c r="F96"/>
  <c r="E97"/>
  <c r="G97"/>
  <c r="F97"/>
  <c r="D98"/>
  <c r="E98"/>
  <c r="G98"/>
  <c r="F98"/>
  <c r="D99"/>
  <c r="E99"/>
  <c r="G99"/>
  <c r="D100"/>
  <c r="F99"/>
  <c r="E100"/>
  <c r="G100"/>
  <c r="D101"/>
  <c r="F100"/>
  <c r="E101"/>
  <c r="G101"/>
  <c r="F101"/>
  <c r="D102"/>
  <c r="E102"/>
  <c r="G102"/>
  <c r="F102"/>
  <c r="D103"/>
  <c r="E103"/>
  <c r="G103"/>
  <c r="D104"/>
  <c r="F103"/>
  <c r="E104"/>
  <c r="G104"/>
  <c r="D105"/>
  <c r="F104"/>
  <c r="E105"/>
  <c r="G105"/>
  <c r="F105"/>
  <c r="D106"/>
  <c r="E106"/>
  <c r="G106"/>
  <c r="F106"/>
  <c r="D107"/>
  <c r="E107"/>
  <c r="G107"/>
  <c r="D108"/>
  <c r="F107"/>
  <c r="E108"/>
  <c r="G108"/>
  <c r="D109"/>
  <c r="F108"/>
  <c r="E109"/>
  <c r="G109"/>
  <c r="F109"/>
  <c r="D110"/>
  <c r="E110"/>
  <c r="G110"/>
  <c r="F110"/>
  <c r="D111"/>
  <c r="E111"/>
  <c r="G111"/>
  <c r="D112"/>
  <c r="F111"/>
  <c r="E112"/>
  <c r="G112"/>
  <c r="D113"/>
  <c r="F112"/>
  <c r="E113"/>
  <c r="G113"/>
  <c r="F113"/>
  <c r="D114"/>
  <c r="E114"/>
  <c r="G114"/>
  <c r="F114"/>
  <c r="D115"/>
  <c r="E115"/>
  <c r="G115"/>
  <c r="D116"/>
  <c r="F115"/>
  <c r="E116"/>
  <c r="G116"/>
  <c r="D117"/>
  <c r="F116"/>
  <c r="E117"/>
  <c r="G117"/>
  <c r="F117"/>
  <c r="D118"/>
  <c r="E118"/>
  <c r="G118"/>
  <c r="F118"/>
  <c r="D119"/>
  <c r="E119"/>
  <c r="G119"/>
  <c r="D120"/>
  <c r="F119"/>
  <c r="E120"/>
  <c r="G120"/>
  <c r="D121"/>
  <c r="F120"/>
  <c r="D122"/>
  <c r="F121"/>
  <c r="E121"/>
  <c r="G121"/>
  <c r="D123"/>
  <c r="E122"/>
  <c r="G122"/>
  <c r="F122"/>
  <c r="D124"/>
  <c r="F123"/>
  <c r="E123"/>
  <c r="G123"/>
  <c r="D125"/>
  <c r="E124"/>
  <c r="G124"/>
  <c r="F124"/>
  <c r="D126"/>
  <c r="F125"/>
  <c r="E125"/>
  <c r="G125"/>
  <c r="D127"/>
  <c r="E126"/>
  <c r="G126"/>
  <c r="F126"/>
  <c r="D128"/>
  <c r="F127"/>
  <c r="E127"/>
  <c r="G127"/>
  <c r="D129"/>
  <c r="E128"/>
  <c r="G128"/>
  <c r="F128"/>
  <c r="D130"/>
  <c r="F129"/>
  <c r="E129"/>
  <c r="G129"/>
  <c r="D131"/>
  <c r="E130"/>
  <c r="G130"/>
  <c r="F130"/>
  <c r="D132"/>
  <c r="F131"/>
  <c r="E131"/>
  <c r="G131"/>
  <c r="D133"/>
  <c r="E132"/>
  <c r="G132"/>
  <c r="F132"/>
  <c r="D134"/>
  <c r="F133"/>
  <c r="E133"/>
  <c r="G133"/>
  <c r="D135"/>
  <c r="E134"/>
  <c r="G134"/>
  <c r="F134"/>
  <c r="D136"/>
  <c r="F135"/>
  <c r="E135"/>
  <c r="G135"/>
  <c r="D137"/>
  <c r="E136"/>
  <c r="G136"/>
  <c r="F136"/>
  <c r="D138"/>
  <c r="F137"/>
  <c r="E137"/>
  <c r="G137"/>
  <c r="D139"/>
  <c r="E138"/>
  <c r="G138"/>
  <c r="F138"/>
  <c r="D140"/>
  <c r="F139"/>
  <c r="E139"/>
  <c r="G139"/>
  <c r="D141"/>
  <c r="E140"/>
  <c r="G140"/>
  <c r="F140"/>
  <c r="D142"/>
  <c r="F141"/>
  <c r="E141"/>
  <c r="G141"/>
  <c r="D143"/>
  <c r="E142"/>
  <c r="G142"/>
  <c r="F142"/>
  <c r="D144"/>
  <c r="F143"/>
  <c r="E143"/>
  <c r="G143"/>
  <c r="D145"/>
  <c r="E144"/>
  <c r="G144"/>
  <c r="F144"/>
  <c r="D146"/>
  <c r="F145"/>
  <c r="E145"/>
  <c r="G145"/>
  <c r="D147"/>
  <c r="E146"/>
  <c r="G146"/>
  <c r="F146"/>
  <c r="D148"/>
  <c r="F147"/>
  <c r="E147"/>
  <c r="G147"/>
  <c r="D149"/>
  <c r="E148"/>
  <c r="G148"/>
  <c r="F148"/>
  <c r="D150"/>
  <c r="F149"/>
  <c r="E149"/>
  <c r="G149"/>
  <c r="D151"/>
  <c r="E150"/>
  <c r="G150"/>
  <c r="F150"/>
  <c r="D152"/>
  <c r="F151"/>
  <c r="E151"/>
  <c r="G151"/>
  <c r="D153"/>
  <c r="E152"/>
  <c r="G152"/>
  <c r="F152"/>
  <c r="D154"/>
  <c r="F153"/>
  <c r="E153"/>
  <c r="G153"/>
  <c r="D155"/>
  <c r="E154"/>
  <c r="G154"/>
  <c r="F154"/>
  <c r="D156"/>
  <c r="F155"/>
  <c r="E155"/>
  <c r="G155"/>
  <c r="D157"/>
  <c r="E156"/>
  <c r="G156"/>
  <c r="F156"/>
  <c r="D158"/>
  <c r="F157"/>
  <c r="E157"/>
  <c r="G157"/>
  <c r="D159"/>
  <c r="E158"/>
  <c r="G158"/>
  <c r="F158"/>
  <c r="D160"/>
  <c r="F159"/>
  <c r="E159"/>
  <c r="G159"/>
  <c r="D161"/>
  <c r="E160"/>
  <c r="G160"/>
  <c r="F160"/>
  <c r="D162"/>
  <c r="F161"/>
  <c r="E161"/>
  <c r="G161"/>
  <c r="D163"/>
  <c r="E162"/>
  <c r="G162"/>
  <c r="F162"/>
  <c r="D164"/>
  <c r="F163"/>
  <c r="E163"/>
  <c r="G163"/>
  <c r="D165"/>
  <c r="E164"/>
  <c r="G164"/>
  <c r="F164"/>
  <c r="D166"/>
  <c r="F165"/>
  <c r="E165"/>
  <c r="G165"/>
  <c r="D167"/>
  <c r="E166"/>
  <c r="G166"/>
  <c r="F166"/>
  <c r="D168"/>
  <c r="F167"/>
  <c r="E167"/>
  <c r="G167"/>
  <c r="D169"/>
  <c r="E168"/>
  <c r="G168"/>
  <c r="F168"/>
  <c r="D170"/>
  <c r="F169"/>
  <c r="E169"/>
  <c r="G169"/>
  <c r="D171"/>
  <c r="E170"/>
  <c r="G170"/>
  <c r="F170"/>
  <c r="D172"/>
  <c r="F171"/>
  <c r="E171"/>
  <c r="G171"/>
  <c r="D173"/>
  <c r="E172"/>
  <c r="G172"/>
  <c r="F172"/>
  <c r="D174"/>
  <c r="F173"/>
  <c r="E173"/>
  <c r="G173"/>
  <c r="D175"/>
  <c r="E174"/>
  <c r="G174"/>
  <c r="F174"/>
  <c r="D176"/>
  <c r="F175"/>
  <c r="E175"/>
  <c r="G175"/>
  <c r="D177"/>
  <c r="E176"/>
  <c r="G176"/>
  <c r="F176"/>
  <c r="D178"/>
  <c r="F177"/>
  <c r="E177"/>
  <c r="G177"/>
  <c r="D179"/>
  <c r="E178"/>
  <c r="G178"/>
  <c r="F178"/>
  <c r="D180"/>
  <c r="F179"/>
  <c r="E179"/>
  <c r="G179"/>
  <c r="D181"/>
  <c r="E180"/>
  <c r="G180"/>
  <c r="F180"/>
  <c r="D182"/>
  <c r="F181"/>
  <c r="E181"/>
  <c r="G181"/>
  <c r="D183"/>
  <c r="E182"/>
  <c r="G182"/>
  <c r="F182"/>
  <c r="D184"/>
  <c r="E183"/>
  <c r="G183"/>
  <c r="F183"/>
  <c r="D185"/>
  <c r="E184"/>
  <c r="G184"/>
  <c r="F184"/>
  <c r="D186"/>
  <c r="F185"/>
  <c r="E185"/>
  <c r="G185"/>
  <c r="D187"/>
  <c r="F186"/>
  <c r="E186"/>
  <c r="G186"/>
  <c r="D188"/>
  <c r="F187"/>
  <c r="E187"/>
  <c r="G187"/>
  <c r="D189"/>
  <c r="E188"/>
  <c r="G188"/>
  <c r="F188"/>
  <c r="D190"/>
  <c r="F189"/>
  <c r="E189"/>
  <c r="G189"/>
  <c r="D191"/>
  <c r="E190"/>
  <c r="G190"/>
  <c r="F190"/>
  <c r="D192"/>
  <c r="E191"/>
  <c r="G191"/>
  <c r="F191"/>
  <c r="D193"/>
  <c r="E192"/>
  <c r="G192"/>
  <c r="F192"/>
  <c r="D194"/>
  <c r="F193"/>
  <c r="E193"/>
  <c r="G193"/>
  <c r="D195"/>
  <c r="F194"/>
  <c r="E194"/>
  <c r="G194"/>
  <c r="D196"/>
  <c r="E195"/>
  <c r="G195"/>
  <c r="F195"/>
  <c r="D197"/>
  <c r="F196"/>
  <c r="E196"/>
  <c r="G196"/>
  <c r="D198"/>
  <c r="E197"/>
  <c r="G197"/>
  <c r="F197"/>
  <c r="D199"/>
  <c r="F198"/>
  <c r="E198"/>
  <c r="G198"/>
  <c r="D200"/>
  <c r="E199"/>
  <c r="G199"/>
  <c r="F199"/>
  <c r="D201"/>
  <c r="F200"/>
  <c r="E200"/>
  <c r="G200"/>
  <c r="D202"/>
  <c r="E201"/>
  <c r="G201"/>
  <c r="F201"/>
  <c r="D203"/>
  <c r="F202"/>
  <c r="E202"/>
  <c r="G202"/>
  <c r="D204"/>
  <c r="E203"/>
  <c r="G203"/>
  <c r="F203"/>
  <c r="D205"/>
  <c r="F204"/>
  <c r="E204"/>
  <c r="G204"/>
  <c r="D206"/>
  <c r="E205"/>
  <c r="G205"/>
  <c r="F205"/>
  <c r="D207"/>
  <c r="F206"/>
  <c r="E206"/>
  <c r="G206"/>
  <c r="D208"/>
  <c r="E207"/>
  <c r="G207"/>
  <c r="F207"/>
  <c r="D209"/>
  <c r="F208"/>
  <c r="E208"/>
  <c r="G208"/>
  <c r="D210"/>
  <c r="E209"/>
  <c r="G209"/>
  <c r="F209"/>
  <c r="D211"/>
  <c r="F210"/>
  <c r="E210"/>
  <c r="G210"/>
  <c r="D212"/>
  <c r="E211"/>
  <c r="G211"/>
  <c r="F211"/>
  <c r="D213"/>
  <c r="F212"/>
  <c r="E212"/>
  <c r="G212"/>
  <c r="D214"/>
  <c r="E213"/>
  <c r="G213"/>
  <c r="F213"/>
  <c r="D215"/>
  <c r="F214"/>
  <c r="E214"/>
  <c r="G214"/>
  <c r="D216"/>
  <c r="E215"/>
  <c r="G215"/>
  <c r="F215"/>
  <c r="D217"/>
  <c r="F216"/>
  <c r="E216"/>
  <c r="G216"/>
  <c r="D218"/>
  <c r="E217"/>
  <c r="G217"/>
  <c r="F217"/>
  <c r="D219"/>
  <c r="F218"/>
  <c r="E218"/>
  <c r="G218"/>
  <c r="D220"/>
  <c r="E219"/>
  <c r="G219"/>
  <c r="F219"/>
  <c r="D221"/>
  <c r="F220"/>
  <c r="E220"/>
  <c r="G220"/>
  <c r="D222"/>
  <c r="E221"/>
  <c r="G221"/>
  <c r="F221"/>
  <c r="D223"/>
  <c r="F222"/>
  <c r="E222"/>
  <c r="G222"/>
  <c r="D224"/>
  <c r="E223"/>
  <c r="G223"/>
  <c r="F223"/>
  <c r="D225"/>
  <c r="F224"/>
  <c r="E224"/>
  <c r="G224"/>
  <c r="D226"/>
  <c r="E225"/>
  <c r="G225"/>
  <c r="F225"/>
  <c r="D227"/>
  <c r="F226"/>
  <c r="E226"/>
  <c r="G226"/>
  <c r="D228"/>
  <c r="E227"/>
  <c r="G227"/>
  <c r="F227"/>
  <c r="D229"/>
  <c r="F228"/>
  <c r="E228"/>
  <c r="G228"/>
  <c r="D230"/>
  <c r="E229"/>
  <c r="G229"/>
  <c r="F229"/>
  <c r="F230"/>
  <c r="D231"/>
  <c r="E230"/>
  <c r="G230"/>
  <c r="F231"/>
  <c r="D232"/>
  <c r="E231"/>
  <c r="G231"/>
  <c r="F232"/>
  <c r="D233"/>
  <c r="E232"/>
  <c r="G232"/>
  <c r="F233"/>
  <c r="D234"/>
  <c r="E233"/>
  <c r="G233"/>
  <c r="F234"/>
  <c r="D235"/>
  <c r="E234"/>
  <c r="G234"/>
  <c r="F235"/>
  <c r="D236"/>
  <c r="E235"/>
  <c r="G235"/>
  <c r="F236"/>
  <c r="D237"/>
  <c r="E236"/>
  <c r="G236"/>
  <c r="F237"/>
  <c r="D238"/>
  <c r="E237"/>
  <c r="G237"/>
  <c r="F238"/>
  <c r="D239"/>
  <c r="E238"/>
  <c r="G238"/>
  <c r="F239"/>
  <c r="D240"/>
  <c r="E239"/>
  <c r="G239"/>
  <c r="F240"/>
  <c r="D241"/>
  <c r="E240"/>
  <c r="G240"/>
  <c r="F241"/>
  <c r="D242"/>
  <c r="E241"/>
  <c r="G241"/>
  <c r="F242"/>
  <c r="D243"/>
  <c r="E242"/>
  <c r="G242"/>
  <c r="F243"/>
  <c r="D244"/>
  <c r="E243"/>
  <c r="G243"/>
  <c r="F244"/>
  <c r="D245"/>
  <c r="E244"/>
  <c r="G244"/>
  <c r="F245"/>
  <c r="D246"/>
  <c r="E245"/>
  <c r="G245"/>
  <c r="F246"/>
  <c r="D247"/>
  <c r="E246"/>
  <c r="G246"/>
  <c r="F247"/>
  <c r="D248"/>
  <c r="E247"/>
  <c r="G247"/>
  <c r="F248"/>
  <c r="D249"/>
  <c r="E248"/>
  <c r="G248"/>
  <c r="F249"/>
  <c r="D250"/>
  <c r="E249"/>
  <c r="G249"/>
  <c r="F250"/>
  <c r="D251"/>
  <c r="E250"/>
  <c r="G250"/>
  <c r="F251"/>
  <c r="D252"/>
  <c r="E251"/>
  <c r="G251"/>
  <c r="F252"/>
  <c r="D253"/>
  <c r="E252"/>
  <c r="G252"/>
  <c r="F253"/>
  <c r="D254"/>
  <c r="E253"/>
  <c r="G253"/>
  <c r="F254"/>
  <c r="D255"/>
  <c r="E254"/>
  <c r="G254"/>
  <c r="F255"/>
  <c r="D256"/>
  <c r="E255"/>
  <c r="G255"/>
  <c r="F256"/>
  <c r="D257"/>
  <c r="E256"/>
  <c r="G256"/>
  <c r="F257"/>
  <c r="D258"/>
  <c r="E257"/>
  <c r="G257"/>
  <c r="F258"/>
  <c r="D259"/>
  <c r="E258"/>
  <c r="G258"/>
  <c r="F259"/>
  <c r="D260"/>
  <c r="E259"/>
  <c r="G259"/>
  <c r="F260"/>
  <c r="D261"/>
  <c r="E260"/>
  <c r="G260"/>
  <c r="F261"/>
  <c r="D262"/>
  <c r="E261"/>
  <c r="G261"/>
  <c r="F262"/>
  <c r="D263"/>
  <c r="E262"/>
  <c r="G262"/>
  <c r="F263"/>
  <c r="D264"/>
  <c r="E263"/>
  <c r="G263"/>
  <c r="F264"/>
  <c r="D265"/>
  <c r="E264"/>
  <c r="G264"/>
  <c r="F265"/>
  <c r="D266"/>
  <c r="E265"/>
  <c r="G265"/>
  <c r="F266"/>
  <c r="D267"/>
  <c r="E266"/>
  <c r="G266"/>
  <c r="F267"/>
  <c r="D268"/>
  <c r="E267"/>
  <c r="G267"/>
  <c r="F268"/>
  <c r="D269"/>
  <c r="E268"/>
  <c r="G268"/>
  <c r="F269"/>
  <c r="D270"/>
  <c r="E269"/>
  <c r="G269"/>
  <c r="F270"/>
  <c r="D271"/>
  <c r="E270"/>
  <c r="G270"/>
  <c r="F271"/>
  <c r="D272"/>
  <c r="E271"/>
  <c r="G271"/>
  <c r="F272"/>
  <c r="D273"/>
  <c r="E272"/>
  <c r="G272"/>
  <c r="F273"/>
  <c r="D274"/>
  <c r="E273"/>
  <c r="G273"/>
  <c r="F274"/>
  <c r="D275"/>
  <c r="E274"/>
  <c r="G274"/>
  <c r="F275"/>
  <c r="D276"/>
  <c r="E275"/>
  <c r="G275"/>
  <c r="F276"/>
  <c r="D277"/>
  <c r="E276"/>
  <c r="G276"/>
  <c r="F277"/>
  <c r="D278"/>
  <c r="E277"/>
  <c r="G277"/>
  <c r="F278"/>
  <c r="D279"/>
  <c r="E278"/>
  <c r="G278"/>
  <c r="F279"/>
  <c r="D280"/>
  <c r="E279"/>
  <c r="G279"/>
  <c r="F280"/>
  <c r="D281"/>
  <c r="E280"/>
  <c r="G280"/>
  <c r="F281"/>
  <c r="D282"/>
  <c r="E281"/>
  <c r="G281"/>
  <c r="F282"/>
  <c r="D283"/>
  <c r="E282"/>
  <c r="G282"/>
  <c r="F283"/>
  <c r="D284"/>
  <c r="E283"/>
  <c r="G283"/>
  <c r="F284"/>
  <c r="D285"/>
  <c r="E284"/>
  <c r="G284"/>
  <c r="F285"/>
  <c r="D286"/>
  <c r="E285"/>
  <c r="G285"/>
  <c r="F286"/>
  <c r="D287"/>
  <c r="E286"/>
  <c r="G286"/>
  <c r="F287"/>
  <c r="D288"/>
  <c r="E287"/>
  <c r="G287"/>
  <c r="F288"/>
  <c r="D289"/>
  <c r="E288"/>
  <c r="G288"/>
  <c r="F289"/>
  <c r="D290"/>
  <c r="E289"/>
  <c r="G289"/>
  <c r="F290"/>
  <c r="D291"/>
  <c r="E290"/>
  <c r="G290"/>
  <c r="F291"/>
  <c r="D292"/>
  <c r="E291"/>
  <c r="G291"/>
  <c r="F292"/>
  <c r="D293"/>
  <c r="E292"/>
  <c r="G292"/>
  <c r="F293"/>
  <c r="D294"/>
  <c r="E293"/>
  <c r="G293"/>
  <c r="F294"/>
  <c r="D295"/>
  <c r="E294"/>
  <c r="G294"/>
  <c r="F295"/>
  <c r="D296"/>
  <c r="E295"/>
  <c r="G295"/>
  <c r="F296"/>
  <c r="D297"/>
  <c r="E296"/>
  <c r="G296"/>
  <c r="F297"/>
  <c r="D298"/>
  <c r="E297"/>
  <c r="G297"/>
  <c r="F298"/>
  <c r="D299"/>
  <c r="E298"/>
  <c r="G298"/>
  <c r="F299"/>
  <c r="D300"/>
  <c r="E299"/>
  <c r="G299"/>
  <c r="F300"/>
  <c r="D301"/>
  <c r="E300"/>
  <c r="G300"/>
  <c r="F301"/>
  <c r="D302"/>
  <c r="E301"/>
  <c r="G301"/>
  <c r="F302"/>
  <c r="D303"/>
  <c r="E302"/>
  <c r="G302"/>
  <c r="F303"/>
  <c r="D304"/>
  <c r="E303"/>
  <c r="G303"/>
  <c r="F304"/>
  <c r="D305"/>
  <c r="E304"/>
  <c r="G304"/>
  <c r="F305"/>
  <c r="D306"/>
  <c r="E305"/>
  <c r="G305"/>
  <c r="F306"/>
  <c r="D307"/>
  <c r="E306"/>
  <c r="G306"/>
  <c r="F307"/>
  <c r="D308"/>
  <c r="E307"/>
  <c r="G307"/>
  <c r="F308"/>
  <c r="D309"/>
  <c r="E308"/>
  <c r="G308"/>
  <c r="F309"/>
  <c r="D310"/>
  <c r="E309"/>
  <c r="G309"/>
  <c r="F310"/>
  <c r="D311"/>
  <c r="E310"/>
  <c r="G310"/>
  <c r="F311"/>
  <c r="D312"/>
  <c r="E311"/>
  <c r="G311"/>
  <c r="F312"/>
  <c r="D313"/>
  <c r="E312"/>
  <c r="G312"/>
  <c r="F313"/>
  <c r="D314"/>
  <c r="E313"/>
  <c r="G313"/>
  <c r="F314"/>
  <c r="D315"/>
  <c r="E314"/>
  <c r="G314"/>
  <c r="F315"/>
  <c r="D316"/>
  <c r="E315"/>
  <c r="G315"/>
  <c r="F316"/>
  <c r="D317"/>
  <c r="E316"/>
  <c r="G316"/>
  <c r="F317"/>
  <c r="D318"/>
  <c r="E317"/>
  <c r="G317"/>
  <c r="F318"/>
  <c r="D319"/>
  <c r="E318"/>
  <c r="G318"/>
  <c r="F319"/>
  <c r="D320"/>
  <c r="E319"/>
  <c r="G319"/>
  <c r="F320"/>
  <c r="D321"/>
  <c r="E320"/>
  <c r="G320"/>
  <c r="F321"/>
  <c r="D322"/>
  <c r="E321"/>
  <c r="G321"/>
  <c r="F322"/>
  <c r="D323"/>
  <c r="E322"/>
  <c r="G322"/>
  <c r="F323"/>
  <c r="D324"/>
  <c r="E323"/>
  <c r="G323"/>
  <c r="F324"/>
  <c r="D325"/>
  <c r="E324"/>
  <c r="G324"/>
  <c r="F325"/>
  <c r="D326"/>
  <c r="E325"/>
  <c r="G325"/>
  <c r="D327"/>
  <c r="F326"/>
  <c r="E326"/>
  <c r="G326"/>
  <c r="D328"/>
  <c r="E327"/>
  <c r="G327"/>
  <c r="F327"/>
  <c r="D329"/>
  <c r="E328"/>
  <c r="G328"/>
  <c r="F328"/>
  <c r="E329"/>
  <c r="G329"/>
  <c r="F329"/>
  <c r="D330"/>
  <c r="E330"/>
  <c r="G330"/>
  <c r="F330"/>
  <c r="D331"/>
  <c r="E331"/>
  <c r="G331"/>
  <c r="F331"/>
  <c r="D332"/>
  <c r="E332"/>
  <c r="G332"/>
  <c r="F332"/>
  <c r="D333"/>
  <c r="E333"/>
  <c r="G333"/>
  <c r="F333"/>
  <c r="D334"/>
  <c r="E334"/>
  <c r="G334"/>
  <c r="F334"/>
  <c r="D335"/>
  <c r="E335"/>
  <c r="G335"/>
  <c r="F335"/>
  <c r="D336"/>
  <c r="E336"/>
  <c r="G336"/>
  <c r="F336"/>
  <c r="D337"/>
  <c r="E337"/>
  <c r="G337"/>
  <c r="F337"/>
  <c r="D338"/>
  <c r="E338"/>
  <c r="G338"/>
  <c r="F338"/>
  <c r="D339"/>
  <c r="E339"/>
  <c r="G339"/>
  <c r="F339"/>
  <c r="D340"/>
  <c r="E340"/>
  <c r="G340"/>
  <c r="F340"/>
  <c r="D341"/>
  <c r="E341"/>
  <c r="G341"/>
  <c r="F341"/>
  <c r="D342"/>
  <c r="E342"/>
  <c r="G342"/>
  <c r="F342"/>
  <c r="D343"/>
  <c r="E343"/>
  <c r="G343"/>
  <c r="F343"/>
  <c r="D344"/>
  <c r="E344"/>
  <c r="G344"/>
  <c r="F344"/>
  <c r="D345"/>
  <c r="E345"/>
  <c r="G345"/>
  <c r="F345"/>
  <c r="D346"/>
  <c r="E346"/>
  <c r="G346"/>
  <c r="F346"/>
  <c r="D347"/>
  <c r="E347"/>
  <c r="G347"/>
  <c r="F347"/>
  <c r="D348"/>
  <c r="E348"/>
  <c r="G348"/>
  <c r="F348"/>
  <c r="D349"/>
  <c r="E349"/>
  <c r="G349"/>
  <c r="F349"/>
  <c r="D350"/>
  <c r="E350"/>
  <c r="G350"/>
  <c r="F350"/>
  <c r="D351"/>
  <c r="E351"/>
  <c r="G351"/>
  <c r="F351"/>
  <c r="D352"/>
  <c r="E352"/>
  <c r="G352"/>
  <c r="F352"/>
  <c r="D353"/>
  <c r="E353"/>
  <c r="G353"/>
  <c r="F353"/>
  <c r="D354"/>
  <c r="E354"/>
  <c r="G354"/>
  <c r="F354"/>
  <c r="D355"/>
  <c r="E355"/>
  <c r="G355"/>
  <c r="F355"/>
  <c r="D356"/>
  <c r="E356"/>
  <c r="G356"/>
  <c r="F356"/>
  <c r="D357"/>
  <c r="E357"/>
  <c r="G357"/>
  <c r="F357"/>
  <c r="D358"/>
  <c r="E358"/>
  <c r="G358"/>
  <c r="F358"/>
  <c r="D359"/>
  <c r="E359"/>
  <c r="G359"/>
  <c r="F359"/>
  <c r="D360"/>
  <c r="E360"/>
  <c r="G360"/>
  <c r="F360"/>
  <c r="D361"/>
  <c r="E361"/>
  <c r="G361"/>
  <c r="F361"/>
  <c r="D362"/>
  <c r="E362"/>
  <c r="G362"/>
  <c r="F362"/>
  <c r="D363"/>
  <c r="E363"/>
  <c r="G363"/>
  <c r="F363"/>
  <c r="D364"/>
  <c r="E364"/>
  <c r="G364"/>
  <c r="F364"/>
  <c r="D365"/>
  <c r="E365"/>
  <c r="G365"/>
  <c r="F365"/>
  <c r="D366"/>
  <c r="E366"/>
  <c r="G366"/>
  <c r="F366"/>
  <c r="D367"/>
  <c r="E367"/>
  <c r="G367"/>
  <c r="F367"/>
  <c r="D368"/>
  <c r="E368"/>
  <c r="G368"/>
  <c r="F368"/>
  <c r="D369"/>
  <c r="E369"/>
  <c r="G369"/>
  <c r="F369"/>
  <c r="D370"/>
  <c r="E370"/>
  <c r="G370"/>
  <c r="F370"/>
  <c r="D371"/>
  <c r="E371"/>
  <c r="G371"/>
  <c r="F371"/>
  <c r="D372"/>
  <c r="E372"/>
  <c r="G372"/>
  <c r="F372"/>
  <c r="D373"/>
  <c r="E373"/>
  <c r="G373"/>
  <c r="F373"/>
  <c r="D374"/>
  <c r="E374"/>
  <c r="G374"/>
  <c r="F374"/>
  <c r="D19" i="3" l="1"/>
  <c r="D21" s="1"/>
  <c r="D20"/>
  <c r="E8"/>
  <c r="F12"/>
  <c r="B17" i="4"/>
  <c r="B11" i="3"/>
  <c r="B12" s="1"/>
  <c r="C19"/>
  <c r="C20"/>
  <c r="B20"/>
  <c r="B19"/>
  <c r="B21" s="1"/>
  <c r="B22" s="1"/>
  <c r="B24"/>
  <c r="B25"/>
  <c r="F8" l="1"/>
  <c r="E16"/>
  <c r="E17" s="1"/>
  <c r="C21"/>
  <c r="C22" s="1"/>
  <c r="D22" s="1"/>
  <c r="G8" l="1"/>
  <c r="F16"/>
  <c r="F17" s="1"/>
  <c r="E20"/>
  <c r="E19"/>
  <c r="E21" s="1"/>
  <c r="E22" s="1"/>
  <c r="F20" l="1"/>
  <c r="F19"/>
  <c r="F21" s="1"/>
  <c r="F22" s="1"/>
  <c r="H8"/>
  <c r="G16"/>
  <c r="G17" s="1"/>
  <c r="G19" l="1"/>
  <c r="G21" s="1"/>
  <c r="G22" s="1"/>
  <c r="G20"/>
  <c r="I8"/>
  <c r="H16"/>
  <c r="H17" s="1"/>
  <c r="H20" l="1"/>
  <c r="H19"/>
  <c r="I16"/>
  <c r="I17" s="1"/>
  <c r="J8"/>
  <c r="I19" l="1"/>
  <c r="I20"/>
  <c r="K8"/>
  <c r="K16" s="1"/>
  <c r="K17" s="1"/>
  <c r="J16"/>
  <c r="J17" s="1"/>
  <c r="H21"/>
  <c r="H22" s="1"/>
  <c r="K19" l="1"/>
  <c r="K21" s="1"/>
  <c r="K20"/>
  <c r="I21"/>
  <c r="I22" s="1"/>
  <c r="J19"/>
  <c r="J20"/>
  <c r="J21" l="1"/>
  <c r="J22" s="1"/>
  <c r="K22" s="1"/>
</calcChain>
</file>

<file path=xl/comments1.xml><?xml version="1.0" encoding="utf-8"?>
<comments xmlns="http://schemas.openxmlformats.org/spreadsheetml/2006/main">
  <authors>
    <author>John Cesarone</author>
  </authors>
  <commentList>
    <comment ref="C8" authorId="0">
      <text>
        <r>
          <rPr>
            <b/>
            <sz val="8"/>
            <color indexed="81"/>
            <rFont val="Tahoma"/>
          </rPr>
          <t>Enter the project's first year in this cell; the rest will be taken care of for you.</t>
        </r>
        <r>
          <rPr>
            <sz val="8"/>
            <color indexed="81"/>
            <rFont val="Tahoma"/>
          </rPr>
          <t xml:space="preserve">
</t>
        </r>
      </text>
    </comment>
    <comment ref="B17" authorId="0">
      <text>
        <r>
          <rPr>
            <b/>
            <sz val="8"/>
            <color indexed="81"/>
            <rFont val="Tahoma"/>
          </rPr>
          <t>This the total money you are planning to spend on your project, in actual dollars.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John Cesarone</author>
  </authors>
  <commentList>
    <comment ref="B14" authorId="0">
      <text>
        <r>
          <rPr>
            <b/>
            <sz val="8"/>
            <color indexed="81"/>
            <rFont val="Tahoma"/>
          </rPr>
          <t>If you want to account for uncertainty in your benefits, enter confidence levels on this row.  Otherwise, leave then all at 100%.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John Cesarone</author>
  </authors>
  <commentList>
    <comment ref="B14" authorId="0">
      <text>
        <r>
          <rPr>
            <b/>
            <sz val="8"/>
            <color indexed="81"/>
            <rFont val="Tahoma"/>
          </rPr>
          <t>Enter your interest rate here; this is your cost of money or other relevant rate.</t>
        </r>
        <r>
          <rPr>
            <sz val="8"/>
            <color indexed="81"/>
            <rFont val="Tahoma"/>
          </rPr>
          <t xml:space="preserve">
</t>
        </r>
      </text>
    </comment>
    <comment ref="B15" authorId="0">
      <text>
        <r>
          <rPr>
            <b/>
            <sz val="8"/>
            <color indexed="81"/>
            <rFont val="Tahoma"/>
          </rPr>
          <t>Enter the current year here, or year that you wish your future perspectives based upon.</t>
        </r>
        <r>
          <rPr>
            <sz val="8"/>
            <color indexed="81"/>
            <rFont val="Tahoma"/>
          </rPr>
          <t xml:space="preserve">
</t>
        </r>
      </text>
    </comment>
    <comment ref="B24" authorId="0">
      <text>
        <r>
          <rPr>
            <b/>
            <sz val="8"/>
            <color indexed="81"/>
            <rFont val="Tahoma"/>
          </rPr>
          <t>Your project is econimically equivalent to this much cash on hand RIGHT NOW.</t>
        </r>
        <r>
          <rPr>
            <sz val="8"/>
            <color indexed="81"/>
            <rFont val="Tahoma"/>
          </rPr>
          <t xml:space="preserve">
</t>
        </r>
      </text>
    </comment>
    <comment ref="B25" authorId="0">
      <text>
        <r>
          <rPr>
            <b/>
            <sz val="8"/>
            <color indexed="81"/>
            <rFont val="Tahoma"/>
          </rPr>
          <t>Your return on invested cash is equivalent to THIS RATE paid by a bank or other instrument.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<sst xmlns="http://schemas.openxmlformats.org/spreadsheetml/2006/main" count="180" uniqueCount="169">
  <si>
    <t>Benefits</t>
  </si>
  <si>
    <t>Fiscal Year</t>
  </si>
  <si>
    <t>Costs</t>
  </si>
  <si>
    <t>Discount Rate</t>
  </si>
  <si>
    <t>Discount Factor</t>
  </si>
  <si>
    <t>Net Present Value</t>
  </si>
  <si>
    <t>Internal Rate of Return</t>
  </si>
  <si>
    <t>Confidence Factor</t>
  </si>
  <si>
    <t>Base Year</t>
  </si>
  <si>
    <t>Undiscounted Flows</t>
  </si>
  <si>
    <t>Discount Factors</t>
  </si>
  <si>
    <t>Discounted Flows</t>
  </si>
  <si>
    <t>Net</t>
  </si>
  <si>
    <t>Cumulative</t>
  </si>
  <si>
    <t>Cost Benefit Analysis Template</t>
  </si>
  <si>
    <t>a division of Armitage Consulting</t>
  </si>
  <si>
    <t>Author:</t>
  </si>
  <si>
    <t>Date:</t>
  </si>
  <si>
    <t>Version:</t>
  </si>
  <si>
    <t>John Cesarone, Ph.D., P.E.</t>
  </si>
  <si>
    <t>Contact Information:</t>
  </si>
  <si>
    <t>web:</t>
  </si>
  <si>
    <t>e-mail:</t>
  </si>
  <si>
    <t>phone:</t>
  </si>
  <si>
    <t>fax:</t>
  </si>
  <si>
    <t>STEP 1:</t>
  </si>
  <si>
    <t>Go to the "Costs" page and enter your costs (see detailed instructions there)</t>
  </si>
  <si>
    <t>STEP 2:</t>
  </si>
  <si>
    <t>Go to the "Benefits" page and enter your benefits (see detailed instructions there)</t>
  </si>
  <si>
    <t>STEP 3:</t>
  </si>
  <si>
    <t>INSTRUCTIONS FOR THIS PAGE:</t>
  </si>
  <si>
    <t xml:space="preserve">   Element 1</t>
  </si>
  <si>
    <t xml:space="preserve">   Element 2 </t>
  </si>
  <si>
    <t xml:space="preserve">   Element 3</t>
  </si>
  <si>
    <t xml:space="preserve">   Element 4</t>
  </si>
  <si>
    <t xml:space="preserve">   Element 5</t>
  </si>
  <si>
    <t xml:space="preserve">   Element 6</t>
  </si>
  <si>
    <t>Element Manager</t>
  </si>
  <si>
    <t>Bill Smith</t>
  </si>
  <si>
    <t>Ed White</t>
  </si>
  <si>
    <t>Frank Burns</t>
  </si>
  <si>
    <t>Clay Forrester</t>
  </si>
  <si>
    <t>Jack Burton</t>
  </si>
  <si>
    <t>Mani Mahesh</t>
  </si>
  <si>
    <t>Benefit Sources</t>
  </si>
  <si>
    <t xml:space="preserve">   Cost Reduction</t>
  </si>
  <si>
    <t xml:space="preserve">   Enhanced Revenues</t>
  </si>
  <si>
    <t xml:space="preserve">   Decreased Overhead</t>
  </si>
  <si>
    <t>2. Enter the sources of benefits you expect in Column A, as shown</t>
  </si>
  <si>
    <t>Total Benefits Per Year</t>
  </si>
  <si>
    <t>Benefits Claimed for Analysis</t>
  </si>
  <si>
    <t>Program Element</t>
  </si>
  <si>
    <t>2. Enter the names of your program elements in Column A, replacing "Element 1", etc.</t>
  </si>
  <si>
    <t>3. If you like, add extra information on each program element in Column B</t>
  </si>
  <si>
    <t xml:space="preserve">   (here, program element manager names have been added for illustration)</t>
  </si>
  <si>
    <t xml:space="preserve">   (for illustration, if you were working with an interest-free loan, this would be zero; a typical value is around 8%)</t>
  </si>
  <si>
    <t>INTERPRETATION OF RESULTS:</t>
  </si>
  <si>
    <t xml:space="preserve">   the exact same monetary benefits as you received from performing this program</t>
  </si>
  <si>
    <r>
      <t xml:space="preserve">   equivalent to this much money in your hands </t>
    </r>
    <r>
      <rPr>
        <b/>
        <i/>
        <sz val="10"/>
        <color indexed="10"/>
        <rFont val="Arial"/>
        <family val="2"/>
      </rPr>
      <t>right now,</t>
    </r>
    <r>
      <rPr>
        <sz val="10"/>
        <color indexed="10"/>
        <rFont val="Arial"/>
        <family val="2"/>
      </rPr>
      <t xml:space="preserve"> based on the discount rate you entered</t>
    </r>
  </si>
  <si>
    <t>Year Index</t>
  </si>
  <si>
    <t>A product of Engineering Solutions On-Line,</t>
  </si>
  <si>
    <t xml:space="preserve">The first chart, Undiscounted Cash Flows, shows actual costs expended and benefits accrued, adjusted by </t>
  </si>
  <si>
    <t>The second chart, Discounted Cash Flows, shows costs expended and benefits to be accrued, adjusted by</t>
  </si>
  <si>
    <t>The third chart, Payback Schedule, shows benefits accrued minus costs expended, in base year dollars.  When this</t>
  </si>
  <si>
    <t xml:space="preserve">   chart crosses above the zero line, the program has achieved profitability</t>
  </si>
  <si>
    <r>
      <t xml:space="preserve">   confidence factor, in each years' </t>
    </r>
    <r>
      <rPr>
        <b/>
        <sz val="10"/>
        <color indexed="17"/>
        <rFont val="Arial"/>
        <family val="2"/>
      </rPr>
      <t>current</t>
    </r>
    <r>
      <rPr>
        <sz val="10"/>
        <color indexed="17"/>
        <rFont val="Arial"/>
        <family val="2"/>
      </rPr>
      <t xml:space="preserve"> dollars</t>
    </r>
  </si>
  <si>
    <r>
      <t xml:space="preserve">   confidence factor, in </t>
    </r>
    <r>
      <rPr>
        <b/>
        <sz val="10"/>
        <color indexed="17"/>
        <rFont val="Arial"/>
        <family val="2"/>
      </rPr>
      <t>base year</t>
    </r>
    <r>
      <rPr>
        <sz val="10"/>
        <color indexed="17"/>
        <rFont val="Arial"/>
        <family val="2"/>
      </rPr>
      <t xml:space="preserve"> dollars</t>
    </r>
  </si>
  <si>
    <t>merely highlight the last column, drag your selection to the right the required number of new columns, and hit Edit-Fill-Right.</t>
  </si>
  <si>
    <t>This Cost/Benefit template will help you to create your own cost/benefit analysis of any project.  As configured,</t>
  </si>
  <si>
    <t>Go to the "Summary" page for CBA metrics of your project.</t>
  </si>
  <si>
    <t>CHARTS PROVIDED:</t>
  </si>
  <si>
    <t xml:space="preserve">Note to users:  feel free to use and freely copy this software template for your own use and that of </t>
  </si>
  <si>
    <t>your organization or company.  However, your individual license is not transferable to other organizations,</t>
  </si>
  <si>
    <t>nor are you authorized to duplicated this template for sale or other gain other than internal use.</t>
  </si>
  <si>
    <t>(with Amortization Calculator)</t>
  </si>
  <si>
    <t xml:space="preserve">3. If desired, enter a "Confidence Factor" on Row 14 for each year; this should be between 0 and 100%, </t>
  </si>
  <si>
    <t xml:space="preserve">   and enables you to perform analyses of varying levels of optimism or pessimism.  If you do not wish</t>
  </si>
  <si>
    <t xml:space="preserve">   to use this feature, leave all entries at 100%</t>
  </si>
  <si>
    <t>4. Total Benefits by year, adjusted for your level of confidence, is shown on Row 15, and Grand Total on Row 17</t>
  </si>
  <si>
    <t>Benefit Data Entry Page</t>
  </si>
  <si>
    <t>Cost Data Entry Page</t>
  </si>
  <si>
    <t>Program Total Costs By Year</t>
  </si>
  <si>
    <t>Program Grand Total Cost</t>
  </si>
  <si>
    <t>Program Grand Total Benefit</t>
  </si>
  <si>
    <t>Results Calculation Page</t>
  </si>
  <si>
    <t>General Instructions Page</t>
  </si>
  <si>
    <t>Sufficient data exists in the above summary to create any other charts you desire; or contact</t>
  </si>
  <si>
    <t xml:space="preserve">   us at 312.266.4828 or at jcesarone@ripco.com, or visit us at EngineeringSolutions.homestead.com</t>
  </si>
  <si>
    <t xml:space="preserve">   for futher assistance</t>
  </si>
  <si>
    <t>Engineering Solutions On-Line presents the</t>
  </si>
  <si>
    <t>http://EngineeringSolutions.homestead.com</t>
  </si>
  <si>
    <t>expanded and modified using simple Excel programming.</t>
  </si>
  <si>
    <t>Charts of Costs and Benefits are also provided on the next three pages.</t>
  </si>
  <si>
    <t>Bonus Step:</t>
  </si>
  <si>
    <t>This latest version of the Cost Benefit Analysis template includes a Mortgage Amortization calculator on the final sheet.</t>
  </si>
  <si>
    <t>1. Enter the first year of your program in Cell C8.  The next nine years will be filled in for you on this page and the following pages</t>
  </si>
  <si>
    <t>1. The years will be automatically entered on row 8 to exactly match those on the Costs page; do not enter anything here.</t>
  </si>
  <si>
    <t>This Amortization Calculator assumes that you have an annual interest rate, compounded monthly,</t>
  </si>
  <si>
    <t>and are making monthly payments.  Enter the Annual interest rate, the number of years to pay off,</t>
  </si>
  <si>
    <t>and the loan amount below.</t>
  </si>
  <si>
    <t>is the interest rate as a decimal (for example, enter 6% as .06)</t>
  </si>
  <si>
    <t>is the number of years (up to 30)</t>
  </si>
  <si>
    <t>is the amount borrowed</t>
  </si>
  <si>
    <t>is the payment amount</t>
  </si>
  <si>
    <t>principal</t>
  </si>
  <si>
    <t>interest</t>
  </si>
  <si>
    <t>remaining</t>
  </si>
  <si>
    <t>Payment #</t>
  </si>
  <si>
    <t>The Softer Stuff…..</t>
  </si>
  <si>
    <t>When you write up your Cost/Benefit Analysis, the mathematics presented in the previous sheets are very handy, and can</t>
  </si>
  <si>
    <t>incorporate into the rigorous equations, they certainly must be addressed.  If you do not address them yourself, you can be</t>
  </si>
  <si>
    <t>First and foremost, is there business out there for you to go after in the first place?  You are presenting some sort of monetary benefit;</t>
  </si>
  <si>
    <t>higher quality, superior delivery schedule or convenience, etc.  If there ARE no current suppliers, well then, how do you know that there are</t>
  </si>
  <si>
    <t>any customers?  In reality, this work may already have been done for you, by your Marketing department.  See what they know before</t>
  </si>
  <si>
    <t>you knock yourself out.</t>
  </si>
  <si>
    <t xml:space="preserve">you had better be prepared to demonstrate that this business is really out there, waiting to come to you.  If not, your analysis fails </t>
  </si>
  <si>
    <t>from the get-go.  You had better be prepared to show that you are offering something your competitors are NOT offering:  better price,</t>
  </si>
  <si>
    <t xml:space="preserve">Also, consider the symbiotic effects of your proposed venture, both good and bad.  Will you be cannibalizing your own business in other </t>
  </si>
  <si>
    <t xml:space="preserve">will NOT be impressed!  On the other hand, symbiotic effects can be good; two products that go together, from the same supplier, can </t>
  </si>
  <si>
    <t>Sometimes, you need to invest in a project just to stay in business at all.  For instance, say you are setting up a recall center or warranty</t>
  </si>
  <si>
    <t xml:space="preserve">support office.  This is not intended to make money on its own, but it lets you remain in business in your core area.  In that case, you don't </t>
  </si>
  <si>
    <t xml:space="preserve">need to show a profit, you just need to get the job done for the minimum cost.  In cases like this, your goal in a Cost/Benefit analysis is to </t>
  </si>
  <si>
    <t>indeed be difficult for your audience to disagree with.  They are, therefore, a good argument to make in support of (or against) the project</t>
  </si>
  <si>
    <t xml:space="preserve">under consideration.  However, there are always non-mathematical issues that must be dealt with.  While these are difficult to </t>
  </si>
  <si>
    <t>certain that one of your detractors or competitors will mention them; better to deal with them in your own way, first.  In this sheet,</t>
  </si>
  <si>
    <t>areas?  If your particular division makes a killing, but another division of your company is the one that gets killed, your board of directors</t>
  </si>
  <si>
    <t>boost market share for both of those products (don’t believe me?  Just ask Microsoft).</t>
  </si>
  <si>
    <t>lose the least amount of money while meeting the technical window of the requirements.  Your proposed solutions are not competing with other</t>
  </si>
  <si>
    <t>revenue-generating solutions, but merely with each other to lose the least amount of cash.  Note that operations of this sort are called "Cost</t>
  </si>
  <si>
    <t xml:space="preserve">Centers" (as opposed to "Profit Centers") and are always looked down upon.  Better to show that your project will actually make money, if at </t>
  </si>
  <si>
    <t>all possible.</t>
  </si>
  <si>
    <t>Finally, always consider the reputation and image of your organization.  If your short-term profits soar but your good name suffers, you might be</t>
  </si>
  <si>
    <t>to your best customer's prime competition?  These do not necessarily make a project untenable, but they do indicate that you should give</t>
  </si>
  <si>
    <t xml:space="preserve">in trouble in the long run through loss of other business.  Will you be teaming with someone your customers cannot abide?  Are you selling </t>
  </si>
  <si>
    <t>it some serious thought.</t>
  </si>
  <si>
    <t>http://EngineeringSolutions.homestead.com/cba_article.html</t>
  </si>
  <si>
    <t>These musings are excerpted from the article "Sell Your Project!" by John Cesarone, Ph.D., P.E., available at:</t>
  </si>
  <si>
    <t xml:space="preserve">   Another way to interpret this is, if you had put the money in a bank account at this interest rate, you would get </t>
  </si>
  <si>
    <t>5. Total spending per year is shown on Row 15, and Grand Total cost for the program is on Row 17</t>
  </si>
  <si>
    <t xml:space="preserve">4. Enter the anticipated costs for each year for each program element in the appropriate cells.  These should be </t>
  </si>
  <si>
    <t xml:space="preserve">    As with our costs, these are un-discounted so far (that is, not converted to equivalent-year dollars).</t>
  </si>
  <si>
    <t>Net Cash Flow</t>
  </si>
  <si>
    <t>2. Enter your "discount rate" in cell B14; this is the cost of money that determines the time value of your costs and benefits</t>
  </si>
  <si>
    <t>3. Enter the year you will kick off the project in cell B15; this will be used as the "now" in the CBA calculations on future values</t>
  </si>
  <si>
    <t>Row 17 shows the discount factor; this is how much less the cash flows are worth because they are in the future</t>
  </si>
  <si>
    <t>Row 19 shows the discounted costs, and Row 20 shows the discounted benefits. "Discounted" means "in year-0 dollars."</t>
  </si>
  <si>
    <t>Row 21 shows the discounted net value per year, and Row 21 shows the accumulated discounted net value per year</t>
  </si>
  <si>
    <t>Row 22 shows the cumulative net value for all years so far (when this becomes positive, you have completed your "payback period")</t>
  </si>
  <si>
    <t xml:space="preserve">Row 24 shows the "Net Present Value" of your program; this means that the entire project is economically </t>
  </si>
  <si>
    <t>Row 25 shows the Internal Rate of Return; this means, the interest rate that would make your project exactly break even.</t>
  </si>
  <si>
    <t>Copyright 2009, Armitage Consulting, all rights reserved</t>
  </si>
  <si>
    <t xml:space="preserve">it provides Net Present Value of a project, Internal Rate of Return, and Payback Schedule.  However, the paid version is easily </t>
  </si>
  <si>
    <t>It is set up to operate on a year-by-year basis, but can easily be modified (paid version only) for month-by-month or any other basis if you prefer.</t>
  </si>
  <si>
    <t>The chart is currently configured with 10 columns, to analyze budgets of up to 10 years long.  To extend the paid version to longer projects,</t>
  </si>
  <si>
    <t xml:space="preserve">    (if you need more years, you can "insert" additional columns - paid version only)</t>
  </si>
  <si>
    <t xml:space="preserve">    (if you need more than six elements, you can "insert" additional rows - paid version only)</t>
  </si>
  <si>
    <t xml:space="preserve">    undiscounted costs, i.e., actual dollars, not equivalent dollars.  Equivalence will be calculated automatically.</t>
  </si>
  <si>
    <t xml:space="preserve">   (if you need more than four categories of benefits, feel free to insert extra rows - paid version only)</t>
  </si>
  <si>
    <t xml:space="preserve">    (typically, "now" means the current year, which is the year of your initial investment, but it might be different if your plans are for the future)</t>
  </si>
  <si>
    <t>then, we will discuss some of the "softer stuff" or non-monetary issues that are required in a Cost/Benefit Analysis.</t>
  </si>
  <si>
    <t>May 2009</t>
  </si>
  <si>
    <t>To use this template, follow these steps:</t>
  </si>
  <si>
    <t xml:space="preserve">   Labor Reduction</t>
  </si>
  <si>
    <t>Note:  If you need more than 30 years, just highlight the bottom row of this table, drag down enough months, and "Fill : Down" (paid version only)</t>
  </si>
  <si>
    <t>jcesarone999@gmail.com</t>
  </si>
  <si>
    <t>312.493.0839</t>
  </si>
  <si>
    <t>504.285.0687</t>
  </si>
  <si>
    <t>For information on unlocking this file for modification, visit EngineeringSolutions.homestead.com or email jcesarone999@gmail.com.</t>
  </si>
  <si>
    <t>2.02.1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</si>
</sst>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i/>
      <sz val="10"/>
      <color indexed="10"/>
      <name val="Arial"/>
      <family val="2"/>
    </font>
    <font>
      <b/>
      <sz val="24"/>
      <color indexed="10"/>
      <name val="Arial"/>
      <family val="2"/>
    </font>
    <font>
      <b/>
      <sz val="12"/>
      <name val="Times New Roman"/>
      <family val="1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i/>
      <sz val="10"/>
      <name val="Times New Roman"/>
      <family val="1"/>
    </font>
    <font>
      <b/>
      <sz val="18"/>
      <color indexed="10"/>
      <name val="Arial"/>
      <family val="2"/>
    </font>
    <font>
      <b/>
      <sz val="14"/>
      <color indexed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i/>
      <sz val="16"/>
      <color indexed="10"/>
      <name val="Arial"/>
      <family val="2"/>
    </font>
    <font>
      <sz val="8"/>
      <name val="Arial"/>
    </font>
    <font>
      <u/>
      <sz val="10"/>
      <color indexed="12"/>
      <name val="Arial"/>
    </font>
    <font>
      <sz val="10"/>
      <color indexed="12"/>
      <name val="Arial"/>
    </font>
    <font>
      <b/>
      <sz val="24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8"/>
      <color theme="2" tint="-0.89999084444715716"/>
      <name val="Arial"/>
      <family val="2"/>
    </font>
    <font>
      <sz val="10"/>
      <color theme="2" tint="-0.89999084444715716"/>
      <name val="Arial"/>
      <family val="2"/>
    </font>
    <font>
      <b/>
      <sz val="24"/>
      <color theme="2" tint="-0.899990844447157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6"/>
        <bgColor indexed="64"/>
      </patternFill>
    </fill>
    <fill>
      <patternFill patternType="lightHorizontal">
        <fgColor indexed="22"/>
        <b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9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Fill="1" applyBorder="1" applyProtection="1">
      <protection locked="0"/>
    </xf>
    <xf numFmtId="165" fontId="0" fillId="0" borderId="9" xfId="0" applyNumberFormat="1" applyFill="1" applyBorder="1" applyProtection="1">
      <protection locked="0"/>
    </xf>
    <xf numFmtId="0" fontId="17" fillId="4" borderId="7" xfId="0" applyFont="1" applyFill="1" applyBorder="1" applyProtection="1"/>
    <xf numFmtId="0" fontId="0" fillId="4" borderId="1" xfId="0" applyFill="1" applyBorder="1" applyProtection="1"/>
    <xf numFmtId="0" fontId="0" fillId="4" borderId="2" xfId="0" applyFill="1" applyBorder="1" applyProtection="1"/>
    <xf numFmtId="0" fontId="0" fillId="0" borderId="0" xfId="0" applyProtection="1"/>
    <xf numFmtId="0" fontId="8" fillId="4" borderId="4" xfId="0" applyFont="1" applyFill="1" applyBorder="1" applyProtection="1"/>
    <xf numFmtId="0" fontId="0" fillId="4" borderId="0" xfId="0" applyFill="1" applyBorder="1" applyProtection="1"/>
    <xf numFmtId="0" fontId="0" fillId="4" borderId="3" xfId="0" applyFill="1" applyBorder="1" applyProtection="1"/>
    <xf numFmtId="0" fontId="14" fillId="4" borderId="8" xfId="0" applyFont="1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14" fillId="0" borderId="0" xfId="0" applyFont="1" applyProtection="1"/>
    <xf numFmtId="0" fontId="9" fillId="2" borderId="7" xfId="0" applyFont="1" applyFill="1" applyBorder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9" fillId="2" borderId="4" xfId="0" applyFont="1" applyFill="1" applyBorder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2" fillId="2" borderId="4" xfId="0" applyFont="1" applyFill="1" applyBorder="1" applyProtection="1"/>
    <xf numFmtId="0" fontId="0" fillId="2" borderId="4" xfId="0" applyFill="1" applyBorder="1" applyProtection="1"/>
    <xf numFmtId="17" fontId="0" fillId="2" borderId="0" xfId="0" quotePrefix="1" applyNumberFormat="1" applyFill="1" applyBorder="1" applyProtection="1"/>
    <xf numFmtId="0" fontId="0" fillId="2" borderId="0" xfId="0" quotePrefix="1" applyFill="1" applyBorder="1" applyProtection="1"/>
    <xf numFmtId="0" fontId="2" fillId="2" borderId="8" xfId="0" applyFon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12" fillId="5" borderId="7" xfId="0" applyFont="1" applyFill="1" applyBorder="1" applyProtection="1"/>
    <xf numFmtId="0" fontId="0" fillId="5" borderId="1" xfId="0" applyFill="1" applyBorder="1" applyProtection="1"/>
    <xf numFmtId="0" fontId="0" fillId="5" borderId="2" xfId="0" applyFill="1" applyBorder="1" applyProtection="1"/>
    <xf numFmtId="0" fontId="12" fillId="5" borderId="4" xfId="0" applyFont="1" applyFill="1" applyBorder="1" applyProtection="1"/>
    <xf numFmtId="0" fontId="0" fillId="5" borderId="0" xfId="0" applyFill="1" applyBorder="1" applyProtection="1"/>
    <xf numFmtId="0" fontId="0" fillId="5" borderId="3" xfId="0" applyFill="1" applyBorder="1" applyProtection="1"/>
    <xf numFmtId="0" fontId="12" fillId="5" borderId="8" xfId="0" applyFont="1" applyFill="1" applyBorder="1" applyProtection="1"/>
    <xf numFmtId="0" fontId="0" fillId="5" borderId="5" xfId="0" applyFill="1" applyBorder="1" applyProtection="1"/>
    <xf numFmtId="0" fontId="0" fillId="5" borderId="6" xfId="0" applyFill="1" applyBorder="1" applyProtection="1"/>
    <xf numFmtId="0" fontId="8" fillId="3" borderId="7" xfId="0" applyFont="1" applyFill="1" applyBorder="1" applyProtection="1"/>
    <xf numFmtId="0" fontId="0" fillId="3" borderId="1" xfId="0" applyFill="1" applyBorder="1" applyProtection="1"/>
    <xf numFmtId="0" fontId="0" fillId="0" borderId="0" xfId="0" applyFill="1" applyProtection="1"/>
    <xf numFmtId="164" fontId="13" fillId="3" borderId="8" xfId="0" applyNumberFormat="1" applyFont="1" applyFill="1" applyBorder="1" applyProtection="1"/>
    <xf numFmtId="0" fontId="0" fillId="3" borderId="5" xfId="0" applyFill="1" applyBorder="1" applyProtection="1"/>
    <xf numFmtId="164" fontId="13" fillId="0" borderId="0" xfId="0" applyNumberFormat="1" applyFont="1" applyProtection="1"/>
    <xf numFmtId="0" fontId="3" fillId="2" borderId="7" xfId="0" applyFont="1" applyFill="1" applyBorder="1" applyProtection="1"/>
    <xf numFmtId="0" fontId="3" fillId="2" borderId="4" xfId="0" applyFont="1" applyFill="1" applyBorder="1" applyProtection="1"/>
    <xf numFmtId="0" fontId="3" fillId="2" borderId="8" xfId="0" applyFont="1" applyFill="1" applyBorder="1" applyProtection="1"/>
    <xf numFmtId="0" fontId="5" fillId="5" borderId="7" xfId="0" applyFont="1" applyFill="1" applyBorder="1" applyProtection="1"/>
    <xf numFmtId="0" fontId="5" fillId="5" borderId="1" xfId="0" applyFont="1" applyFill="1" applyBorder="1" applyProtection="1"/>
    <xf numFmtId="0" fontId="5" fillId="5" borderId="4" xfId="0" applyFont="1" applyFill="1" applyBorder="1" applyProtection="1"/>
    <xf numFmtId="0" fontId="5" fillId="5" borderId="0" xfId="0" applyFont="1" applyFill="1" applyBorder="1" applyProtection="1"/>
    <xf numFmtId="0" fontId="0" fillId="5" borderId="4" xfId="0" applyFill="1" applyBorder="1" applyProtection="1"/>
    <xf numFmtId="0" fontId="0" fillId="5" borderId="8" xfId="0" applyFill="1" applyBorder="1" applyProtection="1"/>
    <xf numFmtId="0" fontId="20" fillId="5" borderId="7" xfId="0" applyFont="1" applyFill="1" applyBorder="1" applyProtection="1"/>
    <xf numFmtId="0" fontId="20" fillId="5" borderId="1" xfId="0" applyFont="1" applyFill="1" applyBorder="1" applyProtection="1"/>
    <xf numFmtId="0" fontId="20" fillId="5" borderId="2" xfId="0" applyFont="1" applyFill="1" applyBorder="1" applyProtection="1"/>
    <xf numFmtId="0" fontId="20" fillId="5" borderId="4" xfId="0" applyFont="1" applyFill="1" applyBorder="1" applyProtection="1"/>
    <xf numFmtId="0" fontId="20" fillId="5" borderId="0" xfId="0" applyFont="1" applyFill="1" applyBorder="1" applyProtection="1"/>
    <xf numFmtId="0" fontId="20" fillId="5" borderId="3" xfId="0" applyFont="1" applyFill="1" applyBorder="1" applyProtection="1"/>
    <xf numFmtId="0" fontId="20" fillId="5" borderId="8" xfId="0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164" fontId="0" fillId="0" borderId="0" xfId="0" applyNumberFormat="1" applyProtection="1"/>
    <xf numFmtId="0" fontId="0" fillId="2" borderId="9" xfId="0" applyFill="1" applyBorder="1" applyProtection="1"/>
    <xf numFmtId="164" fontId="0" fillId="6" borderId="9" xfId="0" applyNumberFormat="1" applyFill="1" applyBorder="1" applyProtection="1"/>
    <xf numFmtId="0" fontId="0" fillId="2" borderId="0" xfId="0" quotePrefix="1" applyNumberFormat="1" applyFill="1" applyAlignment="1" applyProtection="1">
      <alignment horizontal="right"/>
    </xf>
    <xf numFmtId="0" fontId="0" fillId="5" borderId="0" xfId="0" applyFill="1" applyProtection="1"/>
    <xf numFmtId="164" fontId="0" fillId="5" borderId="0" xfId="0" applyNumberFormat="1" applyFill="1" applyProtection="1"/>
    <xf numFmtId="164" fontId="0" fillId="0" borderId="0" xfId="0" applyNumberFormat="1" applyFill="1" applyProtection="1"/>
    <xf numFmtId="0" fontId="0" fillId="7" borderId="0" xfId="0" applyFill="1" applyProtection="1"/>
    <xf numFmtId="164" fontId="0" fillId="7" borderId="0" xfId="0" applyNumberFormat="1" applyFill="1" applyProtection="1"/>
    <xf numFmtId="164" fontId="5" fillId="0" borderId="0" xfId="0" applyNumberFormat="1" applyFont="1" applyProtection="1"/>
    <xf numFmtId="164" fontId="5" fillId="0" borderId="0" xfId="0" quotePrefix="1" applyNumberFormat="1" applyFont="1" applyProtection="1"/>
    <xf numFmtId="0" fontId="0" fillId="2" borderId="0" xfId="0" quotePrefix="1" applyNumberFormat="1" applyFill="1" applyAlignment="1" applyProtection="1">
      <alignment horizontal="right"/>
      <protection locked="0"/>
    </xf>
    <xf numFmtId="0" fontId="0" fillId="2" borderId="10" xfId="0" quotePrefix="1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0" fontId="0" fillId="2" borderId="11" xfId="0" quotePrefix="1" applyFill="1" applyBorder="1" applyAlignment="1" applyProtection="1">
      <alignment wrapText="1"/>
      <protection locked="0"/>
    </xf>
    <xf numFmtId="164" fontId="0" fillId="6" borderId="1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2" borderId="9" xfId="0" applyNumberFormat="1" applyFill="1" applyBorder="1" applyProtection="1"/>
    <xf numFmtId="164" fontId="0" fillId="2" borderId="0" xfId="0" applyNumberFormat="1" applyFill="1" applyProtection="1"/>
    <xf numFmtId="164" fontId="0" fillId="2" borderId="0" xfId="0" quotePrefix="1" applyNumberFormat="1" applyFill="1" applyAlignment="1" applyProtection="1">
      <alignment horizontal="right"/>
    </xf>
    <xf numFmtId="164" fontId="0" fillId="8" borderId="0" xfId="0" applyNumberFormat="1" applyFill="1" applyProtection="1"/>
    <xf numFmtId="0" fontId="5" fillId="0" borderId="0" xfId="0" applyFont="1" applyProtection="1"/>
    <xf numFmtId="164" fontId="0" fillId="2" borderId="10" xfId="0" quotePrefix="1" applyNumberFormat="1" applyFill="1" applyBorder="1" applyProtection="1">
      <protection locked="0"/>
    </xf>
    <xf numFmtId="164" fontId="0" fillId="0" borderId="0" xfId="0" quotePrefix="1" applyNumberFormat="1" applyAlignment="1" applyProtection="1">
      <alignment horizontal="right"/>
      <protection locked="0"/>
    </xf>
    <xf numFmtId="164" fontId="0" fillId="2" borderId="11" xfId="0" quotePrefix="1" applyNumberFormat="1" applyFill="1" applyBorder="1" applyProtection="1">
      <protection locked="0"/>
    </xf>
    <xf numFmtId="9" fontId="0" fillId="8" borderId="0" xfId="0" quotePrefix="1" applyNumberFormat="1" applyFill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4" fontId="2" fillId="5" borderId="9" xfId="0" applyNumberFormat="1" applyFont="1" applyFill="1" applyBorder="1" applyProtection="1"/>
    <xf numFmtId="164" fontId="0" fillId="5" borderId="0" xfId="0" quotePrefix="1" applyNumberFormat="1" applyFill="1" applyAlignment="1" applyProtection="1">
      <alignment horizontal="right"/>
    </xf>
    <xf numFmtId="0" fontId="0" fillId="5" borderId="9" xfId="0" applyFill="1" applyBorder="1" applyProtection="1"/>
    <xf numFmtId="164" fontId="0" fillId="5" borderId="12" xfId="0" applyNumberFormat="1" applyFill="1" applyBorder="1" applyProtection="1"/>
    <xf numFmtId="164" fontId="0" fillId="5" borderId="13" xfId="0" applyNumberFormat="1" applyFill="1" applyBorder="1" applyProtection="1"/>
    <xf numFmtId="164" fontId="0" fillId="5" borderId="14" xfId="0" applyNumberFormat="1" applyFill="1" applyBorder="1" applyProtection="1"/>
    <xf numFmtId="0" fontId="0" fillId="5" borderId="14" xfId="0" applyFill="1" applyBorder="1" applyProtection="1"/>
    <xf numFmtId="0" fontId="2" fillId="0" borderId="0" xfId="0" applyFont="1" applyProtection="1"/>
    <xf numFmtId="0" fontId="0" fillId="8" borderId="9" xfId="0" applyFill="1" applyBorder="1" applyProtection="1"/>
    <xf numFmtId="0" fontId="0" fillId="0" borderId="0" xfId="0" applyFill="1" applyBorder="1" applyProtection="1"/>
    <xf numFmtId="0" fontId="0" fillId="0" borderId="0" xfId="0" quotePrefix="1" applyNumberFormat="1" applyFill="1" applyBorder="1" applyAlignment="1" applyProtection="1">
      <alignment horizontal="right"/>
    </xf>
    <xf numFmtId="0" fontId="0" fillId="0" borderId="0" xfId="1" applyNumberFormat="1" applyFont="1" applyAlignment="1" applyProtection="1">
      <alignment horizontal="right"/>
    </xf>
    <xf numFmtId="0" fontId="0" fillId="0" borderId="0" xfId="0" quotePrefix="1" applyNumberFormat="1" applyAlignment="1" applyProtection="1">
      <alignment horizontal="right"/>
    </xf>
    <xf numFmtId="0" fontId="0" fillId="0" borderId="0" xfId="0" applyNumberFormat="1" applyProtection="1"/>
    <xf numFmtId="167" fontId="0" fillId="0" borderId="0" xfId="0" applyNumberFormat="1" applyProtection="1"/>
    <xf numFmtId="0" fontId="2" fillId="7" borderId="9" xfId="0" applyFont="1" applyFill="1" applyBorder="1" applyProtection="1"/>
    <xf numFmtId="0" fontId="3" fillId="7" borderId="9" xfId="0" applyFont="1" applyFill="1" applyBorder="1" applyProtection="1"/>
    <xf numFmtId="164" fontId="0" fillId="7" borderId="13" xfId="0" applyNumberFormat="1" applyFill="1" applyBorder="1" applyProtection="1"/>
    <xf numFmtId="164" fontId="0" fillId="7" borderId="14" xfId="0" applyNumberFormat="1" applyFill="1" applyBorder="1" applyProtection="1"/>
    <xf numFmtId="0" fontId="0" fillId="4" borderId="9" xfId="0" applyFill="1" applyBorder="1" applyProtection="1"/>
    <xf numFmtId="6" fontId="0" fillId="4" borderId="9" xfId="0" applyNumberFormat="1" applyFill="1" applyBorder="1" applyProtection="1"/>
    <xf numFmtId="9" fontId="0" fillId="4" borderId="9" xfId="0" applyNumberFormat="1" applyFill="1" applyBorder="1" applyProtection="1"/>
    <xf numFmtId="0" fontId="4" fillId="0" borderId="0" xfId="0" applyFont="1" applyProtection="1"/>
    <xf numFmtId="0" fontId="6" fillId="0" borderId="0" xfId="0" applyFont="1" applyProtection="1"/>
    <xf numFmtId="0" fontId="4" fillId="0" borderId="0" xfId="0" quotePrefix="1" applyFont="1" applyProtection="1"/>
    <xf numFmtId="0" fontId="10" fillId="0" borderId="0" xfId="0" applyFont="1" applyProtection="1"/>
    <xf numFmtId="0" fontId="10" fillId="0" borderId="0" xfId="0" quotePrefix="1" applyFont="1" applyProtection="1"/>
    <xf numFmtId="166" fontId="0" fillId="0" borderId="9" xfId="0" applyNumberFormat="1" applyBorder="1" applyProtection="1">
      <protection locked="0"/>
    </xf>
    <xf numFmtId="0" fontId="0" fillId="0" borderId="9" xfId="0" quotePrefix="1" applyNumberFormat="1" applyBorder="1" applyAlignment="1" applyProtection="1">
      <alignment horizontal="right"/>
      <protection locked="0"/>
    </xf>
    <xf numFmtId="0" fontId="0" fillId="2" borderId="0" xfId="0" applyFill="1" applyProtection="1"/>
    <xf numFmtId="0" fontId="0" fillId="9" borderId="15" xfId="0" applyFill="1" applyBorder="1" applyProtection="1"/>
    <xf numFmtId="0" fontId="0" fillId="9" borderId="16" xfId="0" applyFill="1" applyBorder="1" applyProtection="1"/>
    <xf numFmtId="0" fontId="0" fillId="9" borderId="17" xfId="0" applyFill="1" applyBorder="1" applyProtection="1"/>
    <xf numFmtId="0" fontId="0" fillId="9" borderId="18" xfId="0" applyFill="1" applyBorder="1" applyProtection="1"/>
    <xf numFmtId="0" fontId="0" fillId="9" borderId="0" xfId="0" applyFill="1" applyBorder="1" applyProtection="1"/>
    <xf numFmtId="0" fontId="0" fillId="9" borderId="19" xfId="0" applyFill="1" applyBorder="1" applyProtection="1"/>
    <xf numFmtId="0" fontId="0" fillId="9" borderId="20" xfId="0" applyFill="1" applyBorder="1" applyProtection="1"/>
    <xf numFmtId="0" fontId="0" fillId="9" borderId="21" xfId="0" applyFill="1" applyBorder="1" applyProtection="1"/>
    <xf numFmtId="0" fontId="0" fillId="9" borderId="22" xfId="0" applyFill="1" applyBorder="1" applyProtection="1"/>
    <xf numFmtId="0" fontId="0" fillId="0" borderId="9" xfId="0" applyFill="1" applyBorder="1" applyProtection="1"/>
    <xf numFmtId="8" fontId="0" fillId="0" borderId="9" xfId="0" applyNumberFormat="1" applyFill="1" applyBorder="1" applyProtection="1"/>
    <xf numFmtId="0" fontId="0" fillId="9" borderId="12" xfId="0" applyFill="1" applyBorder="1" applyProtection="1"/>
    <xf numFmtId="0" fontId="0" fillId="9" borderId="13" xfId="0" applyFill="1" applyBorder="1" applyProtection="1"/>
    <xf numFmtId="0" fontId="0" fillId="9" borderId="14" xfId="0" applyFill="1" applyBorder="1" applyProtection="1"/>
    <xf numFmtId="0" fontId="0" fillId="9" borderId="9" xfId="0" applyFill="1" applyBorder="1" applyProtection="1"/>
    <xf numFmtId="0" fontId="19" fillId="2" borderId="0" xfId="2" applyFill="1" applyBorder="1" applyAlignment="1" applyProtection="1"/>
    <xf numFmtId="0" fontId="3" fillId="2" borderId="4" xfId="0" applyFont="1" applyFill="1" applyBorder="1"/>
    <xf numFmtId="0" fontId="19" fillId="2" borderId="0" xfId="2" applyFill="1" applyBorder="1" applyAlignment="1" applyProtection="1">
      <alignment horizontal="left"/>
    </xf>
    <xf numFmtId="0" fontId="19" fillId="2" borderId="4" xfId="2" applyFill="1" applyBorder="1" applyAlignment="1" applyProtection="1">
      <alignment horizontal="left"/>
    </xf>
    <xf numFmtId="0" fontId="0" fillId="2" borderId="0" xfId="0" applyFill="1" applyBorder="1" applyAlignment="1">
      <alignment horizontal="left"/>
    </xf>
    <xf numFmtId="0" fontId="0" fillId="10" borderId="0" xfId="0" applyFill="1" applyProtection="1"/>
    <xf numFmtId="0" fontId="21" fillId="10" borderId="0" xfId="0" applyFont="1" applyFill="1" applyProtection="1"/>
    <xf numFmtId="0" fontId="22" fillId="10" borderId="0" xfId="0" applyFont="1" applyFill="1" applyProtection="1"/>
    <xf numFmtId="0" fontId="24" fillId="10" borderId="0" xfId="0" applyFont="1" applyFill="1" applyProtection="1"/>
    <xf numFmtId="0" fontId="24" fillId="11" borderId="0" xfId="0" applyFont="1" applyFill="1" applyProtection="1"/>
    <xf numFmtId="164" fontId="23" fillId="11" borderId="0" xfId="0" applyNumberFormat="1" applyFont="1" applyFill="1" applyProtection="1"/>
    <xf numFmtId="0" fontId="0" fillId="11" borderId="0" xfId="0" applyFill="1" applyProtection="1"/>
    <xf numFmtId="0" fontId="25" fillId="10" borderId="0" xfId="0" applyFont="1" applyFill="1" applyProtection="1"/>
    <xf numFmtId="164" fontId="24" fillId="10" borderId="0" xfId="0" applyNumberFormat="1" applyFont="1" applyFill="1" applyProtection="1"/>
    <xf numFmtId="0" fontId="24" fillId="12" borderId="0" xfId="0" applyFont="1" applyFill="1" applyProtection="1"/>
    <xf numFmtId="164" fontId="23" fillId="12" borderId="0" xfId="0" applyNumberFormat="1" applyFont="1" applyFill="1" applyProtection="1"/>
    <xf numFmtId="164" fontId="24" fillId="12" borderId="0" xfId="0" applyNumberFormat="1" applyFont="1" applyFill="1" applyProtection="1"/>
    <xf numFmtId="0" fontId="25" fillId="12" borderId="7" xfId="0" applyFont="1" applyFill="1" applyBorder="1"/>
    <xf numFmtId="0" fontId="24" fillId="12" borderId="1" xfId="0" applyFont="1" applyFill="1" applyBorder="1"/>
    <xf numFmtId="0" fontId="0" fillId="12" borderId="1" xfId="0" applyFill="1" applyBorder="1"/>
    <xf numFmtId="0" fontId="0" fillId="12" borderId="2" xfId="0" applyFill="1" applyBorder="1"/>
    <xf numFmtId="0" fontId="23" fillId="12" borderId="8" xfId="0" applyFont="1" applyFill="1" applyBorder="1"/>
    <xf numFmtId="0" fontId="24" fillId="12" borderId="5" xfId="0" applyFont="1" applyFill="1" applyBorder="1"/>
    <xf numFmtId="0" fontId="0" fillId="12" borderId="5" xfId="0" applyFill="1" applyBorder="1"/>
    <xf numFmtId="0" fontId="0" fillId="12" borderId="6" xfId="0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7.xml" Type="http://schemas.openxmlformats.org/officeDocument/2006/relationships/worksheet"/>
<Relationship Id="rId11" Target="theme/theme1.xml" Type="http://schemas.openxmlformats.org/officeDocument/2006/relationships/theme"/>
<Relationship Id="rId12" Target="styles.xml" Type="http://schemas.openxmlformats.org/officeDocument/2006/relationships/styles"/>
<Relationship Id="rId13" Target="sharedStrings.xml" Type="http://schemas.openxmlformats.org/officeDocument/2006/relationships/sharedStrings"/>
<Relationship Id="rId14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chartsheets/sheet1.xml" Type="http://schemas.openxmlformats.org/officeDocument/2006/relationships/chartsheet"/>
<Relationship Id="rId7" Target="chartsheets/sheet2.xml" Type="http://schemas.openxmlformats.org/officeDocument/2006/relationships/chartsheet"/>
<Relationship Id="rId8" Target="chartsheets/sheet3.xml" Type="http://schemas.openxmlformats.org/officeDocument/2006/relationships/chartsheet"/>
<Relationship Id="rId9" Target="worksheets/sheet6.xml" Type="http://schemas.openxmlformats.org/officeDocument/2006/relationships/work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rotection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Undiscounted Cash Flows</a:t>
            </a:r>
          </a:p>
        </c:rich>
      </c:tx>
      <c:layout>
        <c:manualLayout>
          <c:xMode val="edge"/>
          <c:yMode val="edge"/>
          <c:x val="0.38401775804661487"/>
          <c:y val="1.9575856443719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67259786476868"/>
          <c:y val="0.12041884816753928"/>
          <c:w val="0.77402135231316738"/>
          <c:h val="0.80366492146596857"/>
        </c:manualLayout>
      </c:layout>
      <c:barChart>
        <c:barDir val="col"/>
        <c:grouping val="stacked"/>
        <c:ser>
          <c:idx val="0"/>
          <c:order val="0"/>
          <c:tx>
            <c:strRef>
              <c:f>Summary!$A$10</c:f>
              <c:strCache>
                <c:ptCount val="1"/>
                <c:pt idx="0">
                  <c:v>Costs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Summary!$B$8:$K$8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Summary!$B$10:$K$10</c:f>
              <c:numCache>
                <c:formatCode>"$"#,##0</c:formatCode>
                <c:ptCount val="10"/>
                <c:pt idx="0">
                  <c:v>-700000</c:v>
                </c:pt>
                <c:pt idx="1">
                  <c:v>-650000</c:v>
                </c:pt>
                <c:pt idx="2">
                  <c:v>-1700000</c:v>
                </c:pt>
                <c:pt idx="3">
                  <c:v>-1000000</c:v>
                </c:pt>
                <c:pt idx="4">
                  <c:v>-1050000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Summary!$A$11</c:f>
              <c:strCache>
                <c:ptCount val="1"/>
                <c:pt idx="0">
                  <c:v>Benefits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Summary!$B$8:$K$8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Summary!$B$11:$K$11</c:f>
              <c:numCache>
                <c:formatCode>"$"#,##0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550000</c:v>
                </c:pt>
                <c:pt idx="3">
                  <c:v>925000</c:v>
                </c:pt>
                <c:pt idx="4">
                  <c:v>1050000</c:v>
                </c:pt>
                <c:pt idx="5">
                  <c:v>1250000</c:v>
                </c:pt>
                <c:pt idx="6">
                  <c:v>1400000</c:v>
                </c:pt>
                <c:pt idx="7">
                  <c:v>1600000</c:v>
                </c:pt>
                <c:pt idx="8">
                  <c:v>1750000</c:v>
                </c:pt>
                <c:pt idx="9">
                  <c:v>2050000</c:v>
                </c:pt>
              </c:numCache>
            </c:numRef>
          </c:val>
        </c:ser>
        <c:overlap val="100"/>
        <c:axId val="87637376"/>
        <c:axId val="87660416"/>
      </c:barChart>
      <c:catAx>
        <c:axId val="87637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7502774694783584"/>
              <c:y val="0.944535073409461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660416"/>
        <c:crosses val="autoZero"/>
        <c:auto val="1"/>
        <c:lblAlgn val="ctr"/>
        <c:lblOffset val="100"/>
        <c:tickLblSkip val="1"/>
        <c:tickMarkSkip val="1"/>
      </c:catAx>
      <c:valAx>
        <c:axId val="87660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Costs and Benefits in Current Year Dollars</a:t>
                </a:r>
              </a:p>
            </c:rich>
          </c:tx>
          <c:layout>
            <c:manualLayout>
              <c:xMode val="edge"/>
              <c:yMode val="edge"/>
              <c:x val="1.3318534961154272E-2"/>
              <c:y val="0.29853181076672103"/>
            </c:manualLayout>
          </c:layout>
          <c:spPr>
            <a:noFill/>
            <a:ln w="25400">
              <a:noFill/>
            </a:ln>
          </c:spPr>
        </c:title>
        <c:numFmt formatCode="&quot;$&quot;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63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437722419928814"/>
          <c:y val="0.37958115183246088"/>
          <c:w val="7.562277580071175E-2"/>
          <c:h val="0.1623036649214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rotection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Discounted Cash Flow</a:t>
            </a:r>
          </a:p>
        </c:rich>
      </c:tx>
      <c:layout>
        <c:manualLayout>
          <c:xMode val="edge"/>
          <c:yMode val="edge"/>
          <c:x val="0.40066592674805779"/>
          <c:y val="1.9575856443719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533807829181487"/>
          <c:y val="0.17801047120418848"/>
          <c:w val="0.58185053380782903"/>
          <c:h val="0.66230366492146608"/>
        </c:manualLayout>
      </c:layout>
      <c:barChart>
        <c:barDir val="col"/>
        <c:grouping val="stacked"/>
        <c:ser>
          <c:idx val="0"/>
          <c:order val="0"/>
          <c:tx>
            <c:strRef>
              <c:f>Summary!$A$19</c:f>
              <c:strCache>
                <c:ptCount val="1"/>
                <c:pt idx="0">
                  <c:v>Costs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cat>
            <c:numRef>
              <c:f>Summary!$B$8:$K$8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Summary!$B$19:$K$19</c:f>
              <c:numCache>
                <c:formatCode>"$"#,##0</c:formatCode>
                <c:ptCount val="10"/>
                <c:pt idx="0">
                  <c:v>-700000</c:v>
                </c:pt>
                <c:pt idx="1">
                  <c:v>-607476.63551401871</c:v>
                </c:pt>
                <c:pt idx="2">
                  <c:v>-1484845.8380644596</c:v>
                </c:pt>
                <c:pt idx="3">
                  <c:v>-816297.87689085188</c:v>
                </c:pt>
                <c:pt idx="4">
                  <c:v>-801039.97264990141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Summary!$A$20</c:f>
              <c:strCache>
                <c:ptCount val="1"/>
                <c:pt idx="0">
                  <c:v>Benefits</c:v>
                </c:pt>
              </c:strCache>
            </c:strRef>
          </c:tx>
          <c:spPr>
            <a:gradFill rotWithShape="0">
              <a:gsLst>
                <a:gs pos="0">
                  <a:srgbClr val="080000"/>
                </a:gs>
                <a:gs pos="100000">
                  <a:srgbClr val="08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cat>
            <c:numRef>
              <c:f>Summary!$B$8:$K$8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Summary!$B$20:$K$20</c:f>
              <c:numCache>
                <c:formatCode>"$"#,##0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480391.30055026634</c:v>
                </c:pt>
                <c:pt idx="3">
                  <c:v>755075.53612403793</c:v>
                </c:pt>
                <c:pt idx="4">
                  <c:v>801039.97264990141</c:v>
                </c:pt>
                <c:pt idx="5">
                  <c:v>891232.72435458552</c:v>
                </c:pt>
                <c:pt idx="6">
                  <c:v>932879.11334311753</c:v>
                </c:pt>
                <c:pt idx="7">
                  <c:v>996399.58701534569</c:v>
                </c:pt>
                <c:pt idx="8">
                  <c:v>1018515.9329888172</c:v>
                </c:pt>
                <c:pt idx="9">
                  <c:v>1115064.1722975036</c:v>
                </c:pt>
              </c:numCache>
            </c:numRef>
          </c:val>
        </c:ser>
        <c:overlap val="100"/>
        <c:axId val="87981440"/>
        <c:axId val="88008192"/>
      </c:barChart>
      <c:catAx>
        <c:axId val="87981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0277469478357395"/>
              <c:y val="0.858075040783034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008192"/>
        <c:crosses val="autoZero"/>
        <c:auto val="1"/>
        <c:lblAlgn val="ctr"/>
        <c:lblOffset val="100"/>
        <c:tickLblSkip val="1"/>
        <c:tickMarkSkip val="1"/>
      </c:catAx>
      <c:valAx>
        <c:axId val="88008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Costs and Benefits in Base Year Dollars</a:t>
                </a:r>
              </a:p>
            </c:rich>
          </c:tx>
          <c:layout>
            <c:manualLayout>
              <c:xMode val="edge"/>
              <c:yMode val="edge"/>
              <c:x val="0.13651498335183132"/>
              <c:y val="0.29690048939641123"/>
            </c:manualLayout>
          </c:layout>
          <c:spPr>
            <a:noFill/>
            <a:ln w="25400">
              <a:noFill/>
            </a:ln>
          </c:spPr>
        </c:title>
        <c:numFmt formatCode="&quot;$&quot;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8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4739178690345"/>
          <c:y val="0.38662316476345854"/>
          <c:w val="7.658157602663708E-2"/>
          <c:h val="0.114192495921696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rotection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Discounted Payback</a:t>
            </a:r>
          </a:p>
        </c:rich>
      </c:tx>
      <c:layout>
        <c:manualLayout>
          <c:xMode val="edge"/>
          <c:yMode val="edge"/>
          <c:x val="0.40843507214206437"/>
          <c:y val="1.95758564437194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67259786476868"/>
          <c:y val="0.1138743455497382"/>
          <c:w val="0.85854092526690373"/>
          <c:h val="0.80366492146596857"/>
        </c:manualLayout>
      </c:layout>
      <c:lineChart>
        <c:grouping val="standard"/>
        <c:ser>
          <c:idx val="0"/>
          <c:order val="0"/>
          <c:tx>
            <c:strRef>
              <c:f>Summary!$A$22</c:f>
              <c:strCache>
                <c:ptCount val="1"/>
                <c:pt idx="0">
                  <c:v>Cumulative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Summary!$B$8:$K$8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Summary!$B$22:$K$22</c:f>
              <c:numCache>
                <c:formatCode>"$"#,##0</c:formatCode>
                <c:ptCount val="10"/>
                <c:pt idx="0">
                  <c:v>-700000</c:v>
                </c:pt>
                <c:pt idx="1">
                  <c:v>-1307476.6355140186</c:v>
                </c:pt>
                <c:pt idx="2">
                  <c:v>-2311931.173028212</c:v>
                </c:pt>
                <c:pt idx="3">
                  <c:v>-2373153.5137950261</c:v>
                </c:pt>
                <c:pt idx="4">
                  <c:v>-2373153.5137950261</c:v>
                </c:pt>
                <c:pt idx="5">
                  <c:v>-1481920.7894404405</c:v>
                </c:pt>
                <c:pt idx="6">
                  <c:v>-549041.67609732295</c:v>
                </c:pt>
                <c:pt idx="7">
                  <c:v>447357.91091802274</c:v>
                </c:pt>
                <c:pt idx="8">
                  <c:v>1465873.8439068398</c:v>
                </c:pt>
                <c:pt idx="9">
                  <c:v>2580938.0162043432</c:v>
                </c:pt>
              </c:numCache>
            </c:numRef>
          </c:val>
        </c:ser>
        <c:marker val="1"/>
        <c:axId val="88602880"/>
        <c:axId val="88617344"/>
      </c:lineChart>
      <c:catAx>
        <c:axId val="88602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1720310765815769"/>
              <c:y val="0.9380097879282218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17344"/>
        <c:crosses val="autoZero"/>
        <c:auto val="1"/>
        <c:lblAlgn val="ctr"/>
        <c:lblOffset val="100"/>
        <c:tickLblSkip val="1"/>
        <c:tickMarkSkip val="1"/>
      </c:catAx>
      <c:valAx>
        <c:axId val="88617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Base Year Dollars</a:t>
                </a:r>
              </a:p>
            </c:rich>
          </c:tx>
          <c:layout>
            <c:manualLayout>
              <c:xMode val="edge"/>
              <c:yMode val="edge"/>
              <c:x val="1.3318534961154272E-2"/>
              <c:y val="0.4176182707993476"/>
            </c:manualLayout>
          </c:layout>
          <c:spPr>
            <a:noFill/>
            <a:ln w="25400">
              <a:noFill/>
            </a:ln>
          </c:spPr>
        </c:title>
        <c:numFmt formatCode="&quot;$&quot;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02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chartsheets/_rels/sheet2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chartsheets/_rels/sheet3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 codeName="Chart6"/>
  <sheetViews>
    <sheetView zoomScale="72" workbookViewId="0"/>
  </sheetViews>
  <sheetProtection password="955D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7"/>
  <sheetViews>
    <sheetView zoomScale="91" workbookViewId="0"/>
  </sheetViews>
  <sheetProtection password="955D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8"/>
  <sheetViews>
    <sheetView zoomScale="72" workbookViewId="0"/>
  </sheetViews>
  <sheetProtection password="955D" content="1" objects="1"/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http://engineeringsolutions.homestead.com/" TargetMode="External" Type="http://schemas.openxmlformats.org/officeDocument/2006/relationships/hyperlink"/>
<Relationship Id="rId2" Target="mailto:jcesarone999@gmail.com" TargetMode="External" Type="http://schemas.openxmlformats.org/officeDocument/2006/relationships/hyperlink"/>
<Relationship Id="rId3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6.xml.rels><?xml version="1.0" encoding="UTF-8" standalone="no"?>
<Relationships xmlns="http://schemas.openxmlformats.org/package/2006/relationships">
<Relationship Id="rId1" Target="http://engineeringsolutions.homestead.com/cba_article.html" TargetMode="External" Type="http://schemas.openxmlformats.org/officeDocument/2006/relationships/hyperlink"/>
<Relationship Id="rId2" Target="../printerSettings/printerSettings9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3:M27"/>
  <sheetViews>
    <sheetView showGridLines="0" workbookViewId="0">
      <selection activeCell="I15" sqref="I15"/>
    </sheetView>
  </sheetViews>
  <sheetFormatPr defaultColWidth="9.109375" defaultRowHeight="13.2"/>
  <cols>
    <col min="1" max="16384" width="9.109375" style="17"/>
  </cols>
  <sheetData>
    <row r="3" spans="3:13" ht="20.399999999999999">
      <c r="C3" s="14" t="s">
        <v>89</v>
      </c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3:13" ht="30">
      <c r="C4" s="18" t="s">
        <v>14</v>
      </c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3:13" ht="17.399999999999999">
      <c r="C5" s="21" t="s">
        <v>74</v>
      </c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3:13" ht="12.75" customHeight="1">
      <c r="C6" s="24"/>
    </row>
    <row r="7" spans="3:13" ht="12.75" customHeight="1"/>
    <row r="8" spans="3:13" ht="15.6">
      <c r="D8" s="25" t="s">
        <v>60</v>
      </c>
      <c r="E8" s="26"/>
      <c r="F8" s="26"/>
      <c r="G8" s="26"/>
      <c r="H8" s="26"/>
      <c r="I8" s="26"/>
      <c r="J8" s="26"/>
      <c r="K8" s="27"/>
    </row>
    <row r="9" spans="3:13" ht="15.6">
      <c r="D9" s="28" t="s">
        <v>15</v>
      </c>
      <c r="E9" s="29"/>
      <c r="F9" s="29"/>
      <c r="G9" s="29"/>
      <c r="H9" s="29"/>
      <c r="I9" s="29"/>
      <c r="J9" s="29"/>
      <c r="K9" s="30"/>
    </row>
    <row r="10" spans="3:13">
      <c r="D10" s="31" t="s">
        <v>150</v>
      </c>
      <c r="E10" s="29"/>
      <c r="F10" s="29"/>
      <c r="G10" s="29"/>
      <c r="H10" s="29"/>
      <c r="I10" s="29"/>
      <c r="J10" s="29"/>
      <c r="K10" s="30"/>
    </row>
    <row r="11" spans="3:13">
      <c r="D11" s="32"/>
      <c r="E11" s="29"/>
      <c r="F11" s="29"/>
      <c r="G11" s="29"/>
      <c r="H11" s="29"/>
      <c r="I11" s="29"/>
      <c r="J11" s="29"/>
      <c r="K11" s="30"/>
    </row>
    <row r="12" spans="3:13">
      <c r="D12" s="32"/>
      <c r="E12" s="29"/>
      <c r="F12" s="29"/>
      <c r="G12" s="29"/>
      <c r="H12" s="29"/>
      <c r="I12" s="29"/>
      <c r="J12" s="29"/>
      <c r="K12" s="30"/>
    </row>
    <row r="13" spans="3:13">
      <c r="D13" s="31" t="s">
        <v>16</v>
      </c>
      <c r="E13" s="29" t="s">
        <v>19</v>
      </c>
      <c r="F13" s="29"/>
      <c r="G13" s="29"/>
      <c r="H13" s="29"/>
      <c r="I13" s="29"/>
      <c r="J13" s="29"/>
      <c r="K13" s="30"/>
    </row>
    <row r="14" spans="3:13">
      <c r="D14" s="31" t="s">
        <v>17</v>
      </c>
      <c r="E14" s="33" t="s">
        <v>160</v>
      </c>
      <c r="F14" s="29"/>
      <c r="G14" s="29"/>
      <c r="H14" s="29"/>
      <c r="I14" s="29"/>
      <c r="J14" s="29"/>
      <c r="K14" s="30"/>
    </row>
    <row r="15" spans="3:13">
      <c r="D15" s="31" t="s">
        <v>18</v>
      </c>
      <c r="E15" s="34" t="s">
        <v>168</v>
      </c>
      <c r="F15" s="29"/>
      <c r="G15" s="29"/>
      <c r="H15" s="29"/>
      <c r="I15" s="29"/>
      <c r="J15" s="29"/>
      <c r="K15" s="30"/>
    </row>
    <row r="16" spans="3:13">
      <c r="D16" s="32"/>
      <c r="E16" s="29"/>
      <c r="F16" s="29"/>
      <c r="G16" s="29"/>
      <c r="H16" s="29"/>
      <c r="I16" s="29"/>
      <c r="J16" s="29"/>
      <c r="K16" s="30"/>
    </row>
    <row r="17" spans="4:13">
      <c r="D17" s="32"/>
      <c r="E17" s="29"/>
      <c r="F17" s="29"/>
      <c r="G17" s="29"/>
      <c r="H17" s="29"/>
      <c r="I17" s="29"/>
      <c r="J17" s="29"/>
      <c r="K17" s="30"/>
    </row>
    <row r="18" spans="4:13">
      <c r="D18" s="31" t="s">
        <v>20</v>
      </c>
      <c r="E18" s="29"/>
      <c r="F18" s="29"/>
      <c r="G18" s="29"/>
      <c r="H18" s="29"/>
      <c r="I18" s="29"/>
      <c r="J18" s="29"/>
      <c r="K18" s="30"/>
    </row>
    <row r="19" spans="4:13">
      <c r="D19" s="31" t="s">
        <v>22</v>
      </c>
      <c r="E19" s="144" t="s">
        <v>164</v>
      </c>
      <c r="F19" s="5"/>
      <c r="G19" s="5"/>
      <c r="H19" s="5"/>
      <c r="I19" s="29"/>
      <c r="J19" s="29"/>
      <c r="K19" s="30"/>
    </row>
    <row r="20" spans="4:13">
      <c r="D20" s="31" t="s">
        <v>21</v>
      </c>
      <c r="E20" s="146" t="s">
        <v>90</v>
      </c>
      <c r="F20" s="146"/>
      <c r="G20" s="146"/>
      <c r="H20" s="146"/>
      <c r="I20" s="29"/>
      <c r="J20" s="29"/>
      <c r="K20" s="30"/>
    </row>
    <row r="21" spans="4:13">
      <c r="D21" s="31" t="s">
        <v>23</v>
      </c>
      <c r="E21" s="5" t="s">
        <v>165</v>
      </c>
      <c r="F21" s="5"/>
      <c r="G21" s="5"/>
      <c r="H21" s="5"/>
      <c r="I21" s="29"/>
      <c r="J21" s="29"/>
      <c r="K21" s="30"/>
    </row>
    <row r="22" spans="4:13">
      <c r="D22" s="35" t="s">
        <v>24</v>
      </c>
      <c r="E22" s="8" t="s">
        <v>166</v>
      </c>
      <c r="F22" s="8"/>
      <c r="G22" s="8"/>
      <c r="H22" s="8"/>
      <c r="I22" s="36"/>
      <c r="J22" s="36"/>
      <c r="K22" s="37"/>
    </row>
    <row r="25" spans="4:13">
      <c r="D25" s="38" t="s">
        <v>71</v>
      </c>
      <c r="E25" s="39"/>
      <c r="F25" s="39"/>
      <c r="G25" s="39"/>
      <c r="H25" s="39"/>
      <c r="I25" s="39"/>
      <c r="J25" s="39"/>
      <c r="K25" s="39"/>
      <c r="L25" s="39"/>
      <c r="M25" s="40"/>
    </row>
    <row r="26" spans="4:13">
      <c r="D26" s="41" t="s">
        <v>72</v>
      </c>
      <c r="E26" s="42"/>
      <c r="F26" s="42"/>
      <c r="G26" s="42"/>
      <c r="H26" s="42"/>
      <c r="I26" s="42"/>
      <c r="J26" s="42"/>
      <c r="K26" s="42"/>
      <c r="L26" s="42"/>
      <c r="M26" s="43"/>
    </row>
    <row r="27" spans="4:13">
      <c r="D27" s="44" t="s">
        <v>73</v>
      </c>
      <c r="E27" s="45"/>
      <c r="F27" s="45"/>
      <c r="G27" s="45"/>
      <c r="H27" s="45"/>
      <c r="I27" s="45"/>
      <c r="J27" s="45"/>
      <c r="K27" s="45"/>
      <c r="L27" s="45"/>
      <c r="M27" s="46"/>
    </row>
  </sheetData>
  <mergeCells count="1">
    <mergeCell ref="E20:H20"/>
  </mergeCells>
  <phoneticPr fontId="18" type="noConversion"/>
  <hyperlinks>
    <hyperlink ref="E20" r:id="rId1"/>
    <hyperlink ref="E19" r:id="rId2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3:O32"/>
  <sheetViews>
    <sheetView showGridLines="0" workbookViewId="0">
      <selection activeCell="O23" sqref="O23"/>
    </sheetView>
  </sheetViews>
  <sheetFormatPr defaultColWidth="9.109375" defaultRowHeight="13.2"/>
  <cols>
    <col min="1" max="16384" width="9.109375" style="17"/>
  </cols>
  <sheetData>
    <row r="3" spans="2:15" ht="30">
      <c r="B3" s="47" t="s">
        <v>14</v>
      </c>
      <c r="C3" s="48"/>
      <c r="D3" s="48"/>
      <c r="E3" s="48"/>
      <c r="F3" s="48"/>
      <c r="G3" s="48"/>
      <c r="H3" s="15"/>
      <c r="I3" s="15"/>
      <c r="J3" s="15"/>
      <c r="K3" s="15"/>
      <c r="L3" s="15"/>
      <c r="M3" s="15"/>
      <c r="N3" s="16"/>
      <c r="O3" s="49"/>
    </row>
    <row r="4" spans="2:15" ht="22.8">
      <c r="B4" s="50" t="s">
        <v>85</v>
      </c>
      <c r="C4" s="51"/>
      <c r="D4" s="51"/>
      <c r="E4" s="51"/>
      <c r="F4" s="51"/>
      <c r="G4" s="51"/>
      <c r="H4" s="22"/>
      <c r="I4" s="22"/>
      <c r="J4" s="22"/>
      <c r="K4" s="22"/>
      <c r="L4" s="22"/>
      <c r="M4" s="22"/>
      <c r="N4" s="23"/>
    </row>
    <row r="5" spans="2:15" ht="12.75" customHeight="1">
      <c r="B5" s="52"/>
    </row>
    <row r="6" spans="2:15">
      <c r="B6" s="53" t="s">
        <v>68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2:15">
      <c r="B7" s="54" t="s">
        <v>151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spans="2:15">
      <c r="B8" s="54" t="s">
        <v>91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2:15">
      <c r="B9" s="5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2:15">
      <c r="B10" s="54" t="s">
        <v>152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2:15">
      <c r="B11" s="5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2:15">
      <c r="B12" s="54" t="s">
        <v>153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spans="2:15">
      <c r="B13" s="54" t="s">
        <v>67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2:15">
      <c r="B14" s="54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2:15">
      <c r="B15" s="145" t="s">
        <v>167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2:15">
      <c r="B16" s="5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2:14">
      <c r="B17" s="55" t="s">
        <v>161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9" spans="2:14">
      <c r="B19" s="56" t="s">
        <v>25</v>
      </c>
      <c r="C19" s="57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4">
      <c r="B20" s="58"/>
      <c r="C20" s="59" t="s">
        <v>26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2:14">
      <c r="B21" s="58"/>
      <c r="C21" s="5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</row>
    <row r="22" spans="2:14">
      <c r="B22" s="58" t="s">
        <v>27</v>
      </c>
      <c r="C22" s="59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2:14">
      <c r="B23" s="58"/>
      <c r="C23" s="59" t="s">
        <v>28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</row>
    <row r="24" spans="2:14">
      <c r="B24" s="6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</row>
    <row r="25" spans="2:14">
      <c r="B25" s="58" t="s">
        <v>29</v>
      </c>
      <c r="C25" s="5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2:14">
      <c r="B26" s="58"/>
      <c r="C26" s="59" t="s">
        <v>69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2:14">
      <c r="B27" s="58"/>
      <c r="C27" s="59" t="s">
        <v>92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</row>
    <row r="28" spans="2:14">
      <c r="B28" s="61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30" spans="2:14">
      <c r="B30" s="62" t="s">
        <v>93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/>
    </row>
    <row r="31" spans="2:14">
      <c r="B31" s="65"/>
      <c r="C31" s="66" t="s">
        <v>94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7"/>
    </row>
    <row r="32" spans="2:14"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</row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2:L37"/>
  <sheetViews>
    <sheetView workbookViewId="0">
      <selection activeCell="E26" sqref="E26"/>
    </sheetView>
  </sheetViews>
  <sheetFormatPr defaultColWidth="9.109375" defaultRowHeight="13.2"/>
  <cols>
    <col min="1" max="1" width="23.33203125" style="17" customWidth="1"/>
    <col min="2" max="2" width="21.5546875" style="71" customWidth="1"/>
    <col min="3" max="3" width="10.33203125" style="71" customWidth="1"/>
    <col min="4" max="4" width="10.109375" style="71" customWidth="1"/>
    <col min="5" max="5" width="12.109375" style="71" customWidth="1"/>
    <col min="6" max="6" width="11.44140625" style="71" customWidth="1"/>
    <col min="7" max="7" width="12.33203125" style="71" customWidth="1"/>
    <col min="8" max="8" width="10" style="17" customWidth="1"/>
    <col min="9" max="16384" width="9.109375" style="17"/>
  </cols>
  <sheetData>
    <row r="2" spans="1:12" ht="30">
      <c r="A2" s="152"/>
      <c r="B2" s="156" t="s">
        <v>14</v>
      </c>
      <c r="C2" s="157"/>
      <c r="D2" s="157"/>
      <c r="E2" s="157"/>
      <c r="F2" s="157"/>
      <c r="G2" s="157"/>
      <c r="H2" s="152"/>
      <c r="I2" s="152"/>
      <c r="J2" s="152"/>
    </row>
    <row r="3" spans="1:12" ht="22.8">
      <c r="A3" s="158"/>
      <c r="B3" s="159" t="s">
        <v>80</v>
      </c>
      <c r="C3" s="160"/>
      <c r="D3" s="160"/>
      <c r="E3" s="160"/>
      <c r="F3" s="160"/>
      <c r="G3" s="160"/>
      <c r="H3" s="158"/>
      <c r="I3" s="158"/>
      <c r="J3" s="158"/>
    </row>
    <row r="4" spans="1:12">
      <c r="A4" s="158"/>
      <c r="B4" s="160"/>
      <c r="C4" s="160"/>
      <c r="D4" s="160"/>
      <c r="E4" s="160"/>
      <c r="F4" s="160"/>
      <c r="G4" s="160"/>
      <c r="H4" s="158"/>
      <c r="I4" s="158"/>
      <c r="J4" s="158"/>
    </row>
    <row r="5" spans="1:12">
      <c r="A5" s="158"/>
      <c r="B5" s="160"/>
      <c r="C5" s="160"/>
      <c r="D5" s="160"/>
      <c r="E5" s="160"/>
      <c r="F5" s="160"/>
      <c r="G5" s="160"/>
      <c r="H5" s="158"/>
      <c r="I5" s="158"/>
      <c r="J5" s="158"/>
    </row>
    <row r="6" spans="1:12">
      <c r="A6" s="158"/>
      <c r="B6" s="160"/>
      <c r="C6" s="160"/>
      <c r="D6" s="160"/>
      <c r="E6" s="160"/>
      <c r="F6" s="160"/>
      <c r="G6" s="160"/>
      <c r="H6" s="158"/>
      <c r="I6" s="158"/>
      <c r="J6" s="158"/>
    </row>
    <row r="7" spans="1:12">
      <c r="C7" s="71" t="s">
        <v>1</v>
      </c>
    </row>
    <row r="8" spans="1:12">
      <c r="A8" s="72" t="s">
        <v>51</v>
      </c>
      <c r="B8" s="73" t="s">
        <v>37</v>
      </c>
      <c r="C8" s="82">
        <v>2009</v>
      </c>
      <c r="D8" s="74">
        <f>C8+1</f>
        <v>2010</v>
      </c>
      <c r="E8" s="74">
        <f t="shared" ref="E8:L8" si="0">D8+1</f>
        <v>2011</v>
      </c>
      <c r="F8" s="74">
        <f t="shared" si="0"/>
        <v>2012</v>
      </c>
      <c r="G8" s="74">
        <f t="shared" si="0"/>
        <v>2013</v>
      </c>
      <c r="H8" s="74">
        <f t="shared" si="0"/>
        <v>2014</v>
      </c>
      <c r="I8" s="74">
        <f t="shared" si="0"/>
        <v>2015</v>
      </c>
      <c r="J8" s="74">
        <f t="shared" si="0"/>
        <v>2016</v>
      </c>
      <c r="K8" s="74">
        <f t="shared" si="0"/>
        <v>2017</v>
      </c>
      <c r="L8" s="74">
        <f t="shared" si="0"/>
        <v>2018</v>
      </c>
    </row>
    <row r="9" spans="1:12">
      <c r="A9" s="83" t="s">
        <v>31</v>
      </c>
      <c r="B9" s="84" t="s">
        <v>38</v>
      </c>
      <c r="C9" s="87">
        <v>300000</v>
      </c>
      <c r="D9" s="87">
        <v>250000</v>
      </c>
      <c r="E9" s="87">
        <v>250000</v>
      </c>
      <c r="F9" s="87"/>
      <c r="G9" s="87"/>
      <c r="H9" s="88"/>
      <c r="I9" s="88"/>
      <c r="J9" s="88"/>
      <c r="K9" s="88"/>
      <c r="L9" s="88"/>
    </row>
    <row r="10" spans="1:12">
      <c r="A10" s="83" t="s">
        <v>32</v>
      </c>
      <c r="B10" s="84" t="s">
        <v>39</v>
      </c>
      <c r="C10" s="87"/>
      <c r="D10" s="87"/>
      <c r="E10" s="87">
        <v>200000</v>
      </c>
      <c r="F10" s="87">
        <v>150000</v>
      </c>
      <c r="G10" s="87">
        <v>150000</v>
      </c>
      <c r="H10" s="88"/>
      <c r="I10" s="88"/>
      <c r="J10" s="88"/>
      <c r="K10" s="88"/>
      <c r="L10" s="88"/>
    </row>
    <row r="11" spans="1:12">
      <c r="A11" s="83" t="s">
        <v>33</v>
      </c>
      <c r="B11" s="84" t="s">
        <v>40</v>
      </c>
      <c r="C11" s="87"/>
      <c r="D11" s="87"/>
      <c r="E11" s="87">
        <v>300000</v>
      </c>
      <c r="F11" s="87">
        <v>250000</v>
      </c>
      <c r="G11" s="87">
        <v>250000</v>
      </c>
      <c r="H11" s="88"/>
      <c r="I11" s="88"/>
      <c r="J11" s="88"/>
      <c r="K11" s="88"/>
      <c r="L11" s="88"/>
    </row>
    <row r="12" spans="1:12">
      <c r="A12" s="83" t="s">
        <v>34</v>
      </c>
      <c r="B12" s="84" t="s">
        <v>41</v>
      </c>
      <c r="C12" s="87"/>
      <c r="D12" s="87"/>
      <c r="E12" s="87">
        <v>400000</v>
      </c>
      <c r="F12" s="87">
        <v>450000</v>
      </c>
      <c r="G12" s="87">
        <v>500000</v>
      </c>
      <c r="H12" s="88"/>
      <c r="I12" s="88"/>
      <c r="J12" s="88"/>
      <c r="K12" s="88"/>
      <c r="L12" s="88"/>
    </row>
    <row r="13" spans="1:12">
      <c r="A13" s="83" t="s">
        <v>35</v>
      </c>
      <c r="B13" s="84" t="s">
        <v>42</v>
      </c>
      <c r="C13" s="87"/>
      <c r="D13" s="87"/>
      <c r="E13" s="87">
        <v>150000</v>
      </c>
      <c r="F13" s="87">
        <v>150000</v>
      </c>
      <c r="G13" s="87">
        <v>150000</v>
      </c>
      <c r="H13" s="88"/>
      <c r="I13" s="88"/>
      <c r="J13" s="88"/>
      <c r="K13" s="88"/>
      <c r="L13" s="88"/>
    </row>
    <row r="14" spans="1:12">
      <c r="A14" s="85" t="s">
        <v>36</v>
      </c>
      <c r="B14" s="86" t="s">
        <v>43</v>
      </c>
      <c r="C14" s="87">
        <v>400000</v>
      </c>
      <c r="D14" s="87">
        <v>400000</v>
      </c>
      <c r="E14" s="87">
        <v>400000</v>
      </c>
      <c r="F14" s="87"/>
      <c r="G14" s="87"/>
      <c r="H14" s="88"/>
      <c r="I14" s="88"/>
      <c r="J14" s="88"/>
      <c r="K14" s="88"/>
      <c r="L14" s="88"/>
    </row>
    <row r="15" spans="1:12">
      <c r="A15" s="75" t="s">
        <v>81</v>
      </c>
      <c r="B15" s="76"/>
      <c r="C15" s="76">
        <f t="shared" ref="C15:L15" si="1">SUM(C9:C14)</f>
        <v>700000</v>
      </c>
      <c r="D15" s="76">
        <f t="shared" si="1"/>
        <v>650000</v>
      </c>
      <c r="E15" s="76">
        <f t="shared" si="1"/>
        <v>1700000</v>
      </c>
      <c r="F15" s="76">
        <f t="shared" si="1"/>
        <v>1000000</v>
      </c>
      <c r="G15" s="76">
        <f t="shared" si="1"/>
        <v>1050000</v>
      </c>
      <c r="H15" s="76">
        <f t="shared" si="1"/>
        <v>0</v>
      </c>
      <c r="I15" s="76">
        <f t="shared" si="1"/>
        <v>0</v>
      </c>
      <c r="J15" s="76">
        <f t="shared" si="1"/>
        <v>0</v>
      </c>
      <c r="K15" s="76">
        <f t="shared" si="1"/>
        <v>0</v>
      </c>
      <c r="L15" s="76">
        <f t="shared" si="1"/>
        <v>0</v>
      </c>
    </row>
    <row r="16" spans="1:12">
      <c r="A16" s="49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3">
      <c r="A17" s="78" t="s">
        <v>82</v>
      </c>
      <c r="B17" s="79">
        <f>SUM(C15:L15)</f>
        <v>5100000</v>
      </c>
    </row>
    <row r="23" spans="1:3">
      <c r="B23" s="80" t="s">
        <v>30</v>
      </c>
      <c r="C23" s="80"/>
    </row>
    <row r="24" spans="1:3">
      <c r="B24" s="80"/>
      <c r="C24" s="80"/>
    </row>
    <row r="25" spans="1:3">
      <c r="B25" s="80"/>
      <c r="C25" s="80" t="s">
        <v>95</v>
      </c>
    </row>
    <row r="26" spans="1:3">
      <c r="B26" s="80"/>
      <c r="C26" s="81" t="s">
        <v>154</v>
      </c>
    </row>
    <row r="27" spans="1:3">
      <c r="B27" s="80"/>
      <c r="C27" s="80"/>
    </row>
    <row r="28" spans="1:3">
      <c r="B28" s="80"/>
      <c r="C28" s="80" t="s">
        <v>52</v>
      </c>
    </row>
    <row r="29" spans="1:3">
      <c r="B29" s="80"/>
      <c r="C29" s="81" t="s">
        <v>155</v>
      </c>
    </row>
    <row r="30" spans="1:3">
      <c r="B30" s="80"/>
      <c r="C30" s="81"/>
    </row>
    <row r="31" spans="1:3">
      <c r="B31" s="80"/>
      <c r="C31" s="80" t="s">
        <v>53</v>
      </c>
    </row>
    <row r="32" spans="1:3">
      <c r="B32" s="80"/>
      <c r="C32" s="81" t="s">
        <v>54</v>
      </c>
    </row>
    <row r="33" spans="2:3">
      <c r="B33" s="80"/>
      <c r="C33" s="81"/>
    </row>
    <row r="34" spans="2:3">
      <c r="B34" s="80"/>
      <c r="C34" s="80" t="s">
        <v>139</v>
      </c>
    </row>
    <row r="35" spans="2:3">
      <c r="B35" s="80"/>
      <c r="C35" s="80" t="s">
        <v>156</v>
      </c>
    </row>
    <row r="36" spans="2:3">
      <c r="B36" s="80"/>
      <c r="C36" s="80"/>
    </row>
    <row r="37" spans="2:3">
      <c r="B37" s="80"/>
      <c r="C37" s="80" t="s">
        <v>138</v>
      </c>
    </row>
  </sheetData>
  <phoneticPr fontId="18" type="noConversion"/>
  <printOptions gridLines="1"/>
  <pageMargins left="0.75" right="0.75" top="3.12" bottom="1" header="2.14" footer="0.5"/>
  <pageSetup scale="65" orientation="landscape" r:id="rId1"/>
  <headerFooter alignWithMargins="0">
    <oddHeader>&amp;C&amp;A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K35"/>
  <sheetViews>
    <sheetView workbookViewId="0">
      <selection activeCell="A2" sqref="A2:K2"/>
    </sheetView>
  </sheetViews>
  <sheetFormatPr defaultColWidth="9.109375" defaultRowHeight="13.2"/>
  <cols>
    <col min="1" max="1" width="25.109375" style="17" customWidth="1"/>
    <col min="2" max="2" width="12.88671875" style="17" customWidth="1"/>
    <col min="3" max="4" width="9" style="17" bestFit="1" customWidth="1"/>
    <col min="5" max="11" width="10.109375" style="17" bestFit="1" customWidth="1"/>
    <col min="12" max="16384" width="9.109375" style="17"/>
  </cols>
  <sheetData>
    <row r="2" spans="1:11" ht="30">
      <c r="A2" s="152"/>
      <c r="B2" s="156" t="s">
        <v>14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2.8">
      <c r="A3" s="155"/>
      <c r="B3" s="154" t="s">
        <v>79</v>
      </c>
      <c r="C3" s="153"/>
      <c r="D3" s="153"/>
      <c r="E3" s="153"/>
      <c r="F3" s="155"/>
      <c r="G3" s="155"/>
      <c r="H3" s="155"/>
      <c r="I3" s="155"/>
      <c r="J3" s="155"/>
      <c r="K3" s="155"/>
    </row>
    <row r="4" spans="1:1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>
      <c r="B7" s="17" t="s">
        <v>1</v>
      </c>
    </row>
    <row r="8" spans="1:11">
      <c r="A8" s="89" t="s">
        <v>44</v>
      </c>
      <c r="B8" s="74">
        <f>Costs!C8</f>
        <v>2009</v>
      </c>
      <c r="C8" s="74">
        <f>B8+1</f>
        <v>2010</v>
      </c>
      <c r="D8" s="74">
        <f t="shared" ref="D8:K8" si="0">C8+1</f>
        <v>2011</v>
      </c>
      <c r="E8" s="74">
        <f t="shared" si="0"/>
        <v>2012</v>
      </c>
      <c r="F8" s="74">
        <f t="shared" si="0"/>
        <v>2013</v>
      </c>
      <c r="G8" s="74">
        <f t="shared" si="0"/>
        <v>2014</v>
      </c>
      <c r="H8" s="74">
        <f t="shared" si="0"/>
        <v>2015</v>
      </c>
      <c r="I8" s="74">
        <f t="shared" si="0"/>
        <v>2016</v>
      </c>
      <c r="J8" s="74">
        <f t="shared" si="0"/>
        <v>2017</v>
      </c>
      <c r="K8" s="74">
        <f t="shared" si="0"/>
        <v>2018</v>
      </c>
    </row>
    <row r="9" spans="1:11">
      <c r="A9" s="94" t="s">
        <v>45</v>
      </c>
      <c r="B9" s="95"/>
      <c r="C9" s="95"/>
      <c r="D9" s="95">
        <v>500000</v>
      </c>
      <c r="E9" s="95">
        <v>525000</v>
      </c>
      <c r="F9" s="95">
        <v>550000</v>
      </c>
      <c r="G9" s="95">
        <v>600000</v>
      </c>
      <c r="H9" s="95">
        <v>650000</v>
      </c>
      <c r="I9" s="95">
        <v>700000</v>
      </c>
      <c r="J9" s="95">
        <v>800000</v>
      </c>
      <c r="K9" s="95">
        <v>1000000</v>
      </c>
    </row>
    <row r="10" spans="1:11">
      <c r="A10" s="94" t="s">
        <v>46</v>
      </c>
      <c r="B10" s="95"/>
      <c r="C10" s="95"/>
      <c r="D10" s="95"/>
      <c r="E10" s="95">
        <v>250000</v>
      </c>
      <c r="F10" s="95">
        <v>350000</v>
      </c>
      <c r="G10" s="95">
        <v>500000</v>
      </c>
      <c r="H10" s="95">
        <v>600000</v>
      </c>
      <c r="I10" s="95">
        <v>750000</v>
      </c>
      <c r="J10" s="95">
        <v>800000</v>
      </c>
      <c r="K10" s="95">
        <v>900000</v>
      </c>
    </row>
    <row r="11" spans="1:11">
      <c r="A11" s="98" t="s">
        <v>162</v>
      </c>
      <c r="B11" s="95"/>
      <c r="C11" s="95"/>
      <c r="D11" s="95"/>
      <c r="E11" s="95">
        <v>100000</v>
      </c>
      <c r="F11" s="95">
        <v>100000</v>
      </c>
      <c r="G11" s="95">
        <v>100000</v>
      </c>
      <c r="H11" s="95">
        <v>100000</v>
      </c>
      <c r="I11" s="95">
        <v>100000</v>
      </c>
      <c r="J11" s="95">
        <v>100000</v>
      </c>
      <c r="K11" s="95">
        <v>100000</v>
      </c>
    </row>
    <row r="12" spans="1:11">
      <c r="A12" s="96" t="s">
        <v>47</v>
      </c>
      <c r="B12" s="95"/>
      <c r="C12" s="95"/>
      <c r="D12" s="95">
        <v>50000</v>
      </c>
      <c r="E12" s="95">
        <v>50000</v>
      </c>
      <c r="F12" s="95">
        <v>50000</v>
      </c>
      <c r="G12" s="95">
        <v>50000</v>
      </c>
      <c r="H12" s="95">
        <v>50000</v>
      </c>
      <c r="I12" s="95">
        <v>50000</v>
      </c>
      <c r="J12" s="95">
        <v>50000</v>
      </c>
      <c r="K12" s="95">
        <v>50000</v>
      </c>
    </row>
    <row r="13" spans="1:11">
      <c r="A13" s="90" t="s">
        <v>49</v>
      </c>
      <c r="B13" s="91">
        <f>SUM(B9:B12)</f>
        <v>0</v>
      </c>
      <c r="C13" s="91">
        <f t="shared" ref="C13:K13" si="1">SUM(C9:C12)</f>
        <v>0</v>
      </c>
      <c r="D13" s="91">
        <f t="shared" si="1"/>
        <v>550000</v>
      </c>
      <c r="E13" s="91">
        <f>SUM(E9:E12)</f>
        <v>925000</v>
      </c>
      <c r="F13" s="91">
        <f t="shared" si="1"/>
        <v>1050000</v>
      </c>
      <c r="G13" s="91">
        <f t="shared" si="1"/>
        <v>1250000</v>
      </c>
      <c r="H13" s="91">
        <f t="shared" si="1"/>
        <v>1400000</v>
      </c>
      <c r="I13" s="91">
        <f t="shared" si="1"/>
        <v>1600000</v>
      </c>
      <c r="J13" s="91">
        <f t="shared" si="1"/>
        <v>1750000</v>
      </c>
      <c r="K13" s="91">
        <f t="shared" si="1"/>
        <v>2050000</v>
      </c>
    </row>
    <row r="14" spans="1:11">
      <c r="A14" s="92" t="s">
        <v>7</v>
      </c>
      <c r="B14" s="97">
        <v>1</v>
      </c>
      <c r="C14" s="97">
        <v>1</v>
      </c>
      <c r="D14" s="97">
        <v>1</v>
      </c>
      <c r="E14" s="97">
        <v>1</v>
      </c>
      <c r="F14" s="97">
        <v>1</v>
      </c>
      <c r="G14" s="97">
        <v>1</v>
      </c>
      <c r="H14" s="97">
        <v>1</v>
      </c>
      <c r="I14" s="97">
        <v>1</v>
      </c>
      <c r="J14" s="97">
        <v>1</v>
      </c>
      <c r="K14" s="97">
        <v>1</v>
      </c>
    </row>
    <row r="15" spans="1:11">
      <c r="A15" s="75" t="s">
        <v>50</v>
      </c>
      <c r="B15" s="76">
        <f>B13*B14</f>
        <v>0</v>
      </c>
      <c r="C15" s="76">
        <f t="shared" ref="C15:K15" si="2">C13*C14</f>
        <v>0</v>
      </c>
      <c r="D15" s="76">
        <f t="shared" si="2"/>
        <v>550000</v>
      </c>
      <c r="E15" s="76">
        <f>E13*E14</f>
        <v>925000</v>
      </c>
      <c r="F15" s="76">
        <f t="shared" si="2"/>
        <v>1050000</v>
      </c>
      <c r="G15" s="76">
        <f t="shared" si="2"/>
        <v>1250000</v>
      </c>
      <c r="H15" s="76">
        <f t="shared" si="2"/>
        <v>1400000</v>
      </c>
      <c r="I15" s="76">
        <f t="shared" si="2"/>
        <v>1600000</v>
      </c>
      <c r="J15" s="76">
        <f t="shared" si="2"/>
        <v>1750000</v>
      </c>
      <c r="K15" s="76">
        <f t="shared" si="2"/>
        <v>2050000</v>
      </c>
    </row>
    <row r="17" spans="1:3">
      <c r="A17" s="78" t="s">
        <v>83</v>
      </c>
      <c r="B17" s="79">
        <f>SUM(B15:K15)</f>
        <v>10575000</v>
      </c>
    </row>
    <row r="23" spans="1:3">
      <c r="B23" s="80" t="s">
        <v>30</v>
      </c>
      <c r="C23" s="80"/>
    </row>
    <row r="24" spans="1:3">
      <c r="B24" s="80"/>
      <c r="C24" s="80"/>
    </row>
    <row r="25" spans="1:3">
      <c r="B25" s="80"/>
    </row>
    <row r="26" spans="1:3">
      <c r="B26" s="80"/>
      <c r="C26" s="81"/>
    </row>
    <row r="27" spans="1:3">
      <c r="B27" s="80"/>
      <c r="C27" s="80" t="s">
        <v>48</v>
      </c>
    </row>
    <row r="28" spans="1:3">
      <c r="B28" s="80"/>
      <c r="C28" s="81" t="s">
        <v>157</v>
      </c>
    </row>
    <row r="29" spans="1:3">
      <c r="B29" s="80"/>
      <c r="C29" s="81"/>
    </row>
    <row r="30" spans="1:3">
      <c r="B30" s="80"/>
      <c r="C30" s="80" t="s">
        <v>75</v>
      </c>
    </row>
    <row r="31" spans="1:3">
      <c r="B31" s="80"/>
      <c r="C31" s="81" t="s">
        <v>76</v>
      </c>
    </row>
    <row r="32" spans="1:3">
      <c r="B32" s="80"/>
      <c r="C32" s="81" t="s">
        <v>77</v>
      </c>
    </row>
    <row r="33" spans="3:3">
      <c r="C33" s="81"/>
    </row>
    <row r="34" spans="3:3">
      <c r="C34" s="93" t="s">
        <v>78</v>
      </c>
    </row>
    <row r="35" spans="3:3">
      <c r="C35" s="80" t="s">
        <v>140</v>
      </c>
    </row>
  </sheetData>
  <phoneticPr fontId="18" type="noConversion"/>
  <printOptions gridLines="1"/>
  <pageMargins left="0.75" right="0.75" top="3.24" bottom="1" header="2.25" footer="0.5"/>
  <pageSetup scale="66" orientation="landscape" r:id="rId1"/>
  <headerFooter alignWithMargins="0">
    <oddHeader>&amp;C&amp;A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2:K66"/>
  <sheetViews>
    <sheetView tabSelected="1" workbookViewId="0">
      <selection activeCell="F13" sqref="F13"/>
    </sheetView>
  </sheetViews>
  <sheetFormatPr defaultColWidth="9.109375" defaultRowHeight="13.2"/>
  <cols>
    <col min="1" max="1" width="20.44140625" style="17" customWidth="1"/>
    <col min="2" max="2" width="11.33203125" style="17" bestFit="1" customWidth="1"/>
    <col min="3" max="6" width="10.6640625" style="17" bestFit="1" customWidth="1"/>
    <col min="7" max="7" width="10.77734375" style="17" bestFit="1" customWidth="1"/>
    <col min="8" max="11" width="10.6640625" style="17" bestFit="1" customWidth="1"/>
    <col min="12" max="16384" width="9.109375" style="17"/>
  </cols>
  <sheetData>
    <row r="2" spans="1:11" ht="30">
      <c r="A2" s="149"/>
      <c r="B2" s="150" t="s">
        <v>14</v>
      </c>
      <c r="C2" s="151"/>
      <c r="D2" s="151"/>
      <c r="E2" s="151"/>
      <c r="F2" s="151"/>
      <c r="G2" s="151"/>
      <c r="H2" s="149"/>
      <c r="I2" s="149"/>
      <c r="J2" s="149"/>
      <c r="K2" s="149"/>
    </row>
    <row r="3" spans="1:11" ht="22.8">
      <c r="A3" s="153"/>
      <c r="B3" s="154" t="s">
        <v>84</v>
      </c>
      <c r="C3" s="153"/>
      <c r="D3" s="153"/>
      <c r="E3" s="153"/>
      <c r="F3" s="153"/>
      <c r="G3" s="153"/>
      <c r="H3" s="153"/>
      <c r="I3" s="153"/>
      <c r="J3" s="153"/>
      <c r="K3" s="153"/>
    </row>
    <row r="4" spans="1:1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>
      <c r="B7" s="17" t="s">
        <v>1</v>
      </c>
    </row>
    <row r="8" spans="1:11">
      <c r="A8" s="90"/>
      <c r="B8" s="74">
        <f>Costs!C8</f>
        <v>2009</v>
      </c>
      <c r="C8" s="74">
        <f>B8+1</f>
        <v>2010</v>
      </c>
      <c r="D8" s="74">
        <f t="shared" ref="D8:K8" si="0">C8+1</f>
        <v>2011</v>
      </c>
      <c r="E8" s="74">
        <f t="shared" si="0"/>
        <v>2012</v>
      </c>
      <c r="F8" s="74">
        <f t="shared" si="0"/>
        <v>2013</v>
      </c>
      <c r="G8" s="74">
        <f t="shared" si="0"/>
        <v>2014</v>
      </c>
      <c r="H8" s="74">
        <f t="shared" si="0"/>
        <v>2015</v>
      </c>
      <c r="I8" s="74">
        <f t="shared" si="0"/>
        <v>2016</v>
      </c>
      <c r="J8" s="74">
        <f t="shared" si="0"/>
        <v>2017</v>
      </c>
      <c r="K8" s="74">
        <f t="shared" si="0"/>
        <v>2018</v>
      </c>
    </row>
    <row r="9" spans="1:11">
      <c r="A9" s="99" t="s">
        <v>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>
      <c r="A10" s="101" t="s">
        <v>2</v>
      </c>
      <c r="B10" s="102">
        <f>-Costs!C15</f>
        <v>-700000</v>
      </c>
      <c r="C10" s="103">
        <f>-Costs!D15</f>
        <v>-650000</v>
      </c>
      <c r="D10" s="103">
        <f>-Costs!E15</f>
        <v>-1700000</v>
      </c>
      <c r="E10" s="103">
        <f>-Costs!F15</f>
        <v>-1000000</v>
      </c>
      <c r="F10" s="103">
        <f>-Costs!G15</f>
        <v>-1050000</v>
      </c>
      <c r="G10" s="103">
        <f>-Costs!H15</f>
        <v>0</v>
      </c>
      <c r="H10" s="103">
        <f>-Costs!I15</f>
        <v>0</v>
      </c>
      <c r="I10" s="103">
        <f>-Costs!J15</f>
        <v>0</v>
      </c>
      <c r="J10" s="103">
        <f>-Costs!K15</f>
        <v>0</v>
      </c>
      <c r="K10" s="104">
        <f>-Costs!L15</f>
        <v>0</v>
      </c>
    </row>
    <row r="11" spans="1:11">
      <c r="A11" s="101" t="s">
        <v>0</v>
      </c>
      <c r="B11" s="102">
        <f>Benefits!B15</f>
        <v>0</v>
      </c>
      <c r="C11" s="103">
        <f>Benefits!C15</f>
        <v>0</v>
      </c>
      <c r="D11" s="103">
        <f>Benefits!D15</f>
        <v>550000</v>
      </c>
      <c r="E11" s="103">
        <f>Benefits!E15</f>
        <v>925000</v>
      </c>
      <c r="F11" s="103">
        <f>Benefits!F15</f>
        <v>1050000</v>
      </c>
      <c r="G11" s="103">
        <f>Benefits!G15</f>
        <v>1250000</v>
      </c>
      <c r="H11" s="103">
        <f>Benefits!H15</f>
        <v>1400000</v>
      </c>
      <c r="I11" s="103">
        <f>Benefits!I15</f>
        <v>1600000</v>
      </c>
      <c r="J11" s="103">
        <f>Benefits!J15</f>
        <v>1750000</v>
      </c>
      <c r="K11" s="104">
        <f>Benefits!K15</f>
        <v>2050000</v>
      </c>
    </row>
    <row r="12" spans="1:11">
      <c r="A12" s="105" t="s">
        <v>141</v>
      </c>
      <c r="B12" s="103">
        <f>SUM(B10:B11)</f>
        <v>-700000</v>
      </c>
      <c r="C12" s="103">
        <f t="shared" ref="C12:K12" si="1">SUM(C10:C11)</f>
        <v>-650000</v>
      </c>
      <c r="D12" s="103">
        <f>SUM(D10:D11)</f>
        <v>-1150000</v>
      </c>
      <c r="E12" s="103">
        <f t="shared" si="1"/>
        <v>-75000</v>
      </c>
      <c r="F12" s="103">
        <f t="shared" si="1"/>
        <v>0</v>
      </c>
      <c r="G12" s="103">
        <f t="shared" si="1"/>
        <v>1250000</v>
      </c>
      <c r="H12" s="103">
        <f t="shared" si="1"/>
        <v>1400000</v>
      </c>
      <c r="I12" s="103">
        <f t="shared" si="1"/>
        <v>1600000</v>
      </c>
      <c r="J12" s="103">
        <f t="shared" si="1"/>
        <v>1750000</v>
      </c>
      <c r="K12" s="103">
        <f t="shared" si="1"/>
        <v>2050000</v>
      </c>
    </row>
    <row r="13" spans="1:11">
      <c r="A13" s="106" t="s">
        <v>10</v>
      </c>
    </row>
    <row r="14" spans="1:11">
      <c r="A14" s="107" t="s">
        <v>3</v>
      </c>
      <c r="B14" s="126">
        <v>7.0000000000000007E-2</v>
      </c>
    </row>
    <row r="15" spans="1:11">
      <c r="A15" s="107" t="s">
        <v>8</v>
      </c>
      <c r="B15" s="127">
        <v>2009</v>
      </c>
    </row>
    <row r="16" spans="1:11">
      <c r="A16" s="108" t="s">
        <v>59</v>
      </c>
      <c r="B16" s="109">
        <f>B8-B15</f>
        <v>0</v>
      </c>
      <c r="C16" s="110">
        <f>C8-B15</f>
        <v>1</v>
      </c>
      <c r="D16" s="111">
        <f>D8-B15</f>
        <v>2</v>
      </c>
      <c r="E16" s="112">
        <f>E8-B15</f>
        <v>3</v>
      </c>
      <c r="F16" s="111">
        <f>F8-B15</f>
        <v>4</v>
      </c>
      <c r="G16" s="112">
        <f>G8-B15</f>
        <v>5</v>
      </c>
      <c r="H16" s="111">
        <f>H8-B15</f>
        <v>6</v>
      </c>
      <c r="I16" s="112">
        <f>I8-B15</f>
        <v>7</v>
      </c>
      <c r="J16" s="111">
        <f>J8-B15</f>
        <v>8</v>
      </c>
      <c r="K16" s="112">
        <f>K8-B15</f>
        <v>9</v>
      </c>
    </row>
    <row r="17" spans="1:11">
      <c r="A17" s="17" t="s">
        <v>4</v>
      </c>
      <c r="B17" s="113">
        <f>1/((1+$B$14)^B16)</f>
        <v>1</v>
      </c>
      <c r="C17" s="113">
        <f t="shared" ref="C17:K17" si="2">1/((1+$B$14)^C16)</f>
        <v>0.93457943925233644</v>
      </c>
      <c r="D17" s="113">
        <f t="shared" si="2"/>
        <v>0.87343872827321156</v>
      </c>
      <c r="E17" s="113">
        <f t="shared" si="2"/>
        <v>0.81629787689085187</v>
      </c>
      <c r="F17" s="113">
        <f t="shared" si="2"/>
        <v>0.7628952120475252</v>
      </c>
      <c r="G17" s="113">
        <f t="shared" si="2"/>
        <v>0.71298617948366838</v>
      </c>
      <c r="H17" s="113">
        <f t="shared" si="2"/>
        <v>0.66634222381651254</v>
      </c>
      <c r="I17" s="113">
        <f t="shared" si="2"/>
        <v>0.62274974188459109</v>
      </c>
      <c r="J17" s="113">
        <f t="shared" si="2"/>
        <v>0.5820091045650384</v>
      </c>
      <c r="K17" s="113">
        <f t="shared" si="2"/>
        <v>0.54393374258414806</v>
      </c>
    </row>
    <row r="18" spans="1:11">
      <c r="A18" s="114" t="s">
        <v>11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</row>
    <row r="19" spans="1:11">
      <c r="A19" s="115" t="s">
        <v>2</v>
      </c>
      <c r="B19" s="116">
        <f>B10*B$17</f>
        <v>-700000</v>
      </c>
      <c r="C19" s="116">
        <f>C10*C$17</f>
        <v>-607476.63551401871</v>
      </c>
      <c r="D19" s="116">
        <f t="shared" ref="D19:K19" si="3">D10*D$17</f>
        <v>-1484845.8380644596</v>
      </c>
      <c r="E19" s="116">
        <f t="shared" si="3"/>
        <v>-816297.87689085188</v>
      </c>
      <c r="F19" s="116">
        <f t="shared" si="3"/>
        <v>-801039.97264990141</v>
      </c>
      <c r="G19" s="116">
        <f t="shared" si="3"/>
        <v>0</v>
      </c>
      <c r="H19" s="116">
        <f t="shared" si="3"/>
        <v>0</v>
      </c>
      <c r="I19" s="116">
        <f t="shared" si="3"/>
        <v>0</v>
      </c>
      <c r="J19" s="116">
        <f t="shared" si="3"/>
        <v>0</v>
      </c>
      <c r="K19" s="117">
        <f t="shared" si="3"/>
        <v>0</v>
      </c>
    </row>
    <row r="20" spans="1:11">
      <c r="A20" s="115" t="s">
        <v>0</v>
      </c>
      <c r="B20" s="116">
        <f>B11*B$17</f>
        <v>0</v>
      </c>
      <c r="C20" s="116">
        <f>C11*C$17</f>
        <v>0</v>
      </c>
      <c r="D20" s="116">
        <f>D11*D$17</f>
        <v>480391.30055026634</v>
      </c>
      <c r="E20" s="116">
        <f t="shared" ref="E20:K20" si="4">E11*E$17</f>
        <v>755075.53612403793</v>
      </c>
      <c r="F20" s="116">
        <f t="shared" si="4"/>
        <v>801039.97264990141</v>
      </c>
      <c r="G20" s="116">
        <f t="shared" si="4"/>
        <v>891232.72435458552</v>
      </c>
      <c r="H20" s="116">
        <f t="shared" si="4"/>
        <v>932879.11334311753</v>
      </c>
      <c r="I20" s="116">
        <f t="shared" si="4"/>
        <v>996399.58701534569</v>
      </c>
      <c r="J20" s="116">
        <f t="shared" si="4"/>
        <v>1018515.9329888172</v>
      </c>
      <c r="K20" s="117">
        <f t="shared" si="4"/>
        <v>1115064.1722975036</v>
      </c>
    </row>
    <row r="21" spans="1:11">
      <c r="A21" s="115" t="s">
        <v>12</v>
      </c>
      <c r="B21" s="116">
        <f>SUM(B19:B20)</f>
        <v>-700000</v>
      </c>
      <c r="C21" s="116">
        <f t="shared" ref="C21:K21" si="5">SUM(C19:C20)</f>
        <v>-607476.63551401871</v>
      </c>
      <c r="D21" s="116">
        <f t="shared" si="5"/>
        <v>-1004454.5375141932</v>
      </c>
      <c r="E21" s="116">
        <f t="shared" si="5"/>
        <v>-61222.340766813955</v>
      </c>
      <c r="F21" s="116">
        <f t="shared" si="5"/>
        <v>0</v>
      </c>
      <c r="G21" s="116">
        <f t="shared" si="5"/>
        <v>891232.72435458552</v>
      </c>
      <c r="H21" s="116">
        <f t="shared" si="5"/>
        <v>932879.11334311753</v>
      </c>
      <c r="I21" s="116">
        <f t="shared" si="5"/>
        <v>996399.58701534569</v>
      </c>
      <c r="J21" s="116">
        <f t="shared" si="5"/>
        <v>1018515.9329888172</v>
      </c>
      <c r="K21" s="117">
        <f t="shared" si="5"/>
        <v>1115064.1722975036</v>
      </c>
    </row>
    <row r="22" spans="1:11">
      <c r="A22" s="115" t="s">
        <v>13</v>
      </c>
      <c r="B22" s="116">
        <f>B21</f>
        <v>-700000</v>
      </c>
      <c r="C22" s="116">
        <f>B22+C21</f>
        <v>-1307476.6355140186</v>
      </c>
      <c r="D22" s="116">
        <f t="shared" ref="D22:K22" si="6">C22+D21</f>
        <v>-2311931.173028212</v>
      </c>
      <c r="E22" s="116">
        <f>D22+E21</f>
        <v>-2373153.5137950261</v>
      </c>
      <c r="F22" s="116">
        <f t="shared" si="6"/>
        <v>-2373153.5137950261</v>
      </c>
      <c r="G22" s="116">
        <f>F22+G21</f>
        <v>-1481920.7894404405</v>
      </c>
      <c r="H22" s="116">
        <f t="shared" si="6"/>
        <v>-549041.67609732295</v>
      </c>
      <c r="I22" s="116">
        <f t="shared" si="6"/>
        <v>447357.91091802274</v>
      </c>
      <c r="J22" s="116">
        <f t="shared" si="6"/>
        <v>1465873.8439068398</v>
      </c>
      <c r="K22" s="117">
        <f t="shared" si="6"/>
        <v>2580938.0162043432</v>
      </c>
    </row>
    <row r="23" spans="1:11">
      <c r="A23" s="106"/>
    </row>
    <row r="24" spans="1:11">
      <c r="A24" s="118" t="s">
        <v>5</v>
      </c>
      <c r="B24" s="119">
        <f>NPV(B14,C12:K12) + B12</f>
        <v>2580938.0162043418</v>
      </c>
    </row>
    <row r="25" spans="1:11">
      <c r="A25" s="118" t="s">
        <v>6</v>
      </c>
      <c r="B25" s="120">
        <f>IRR(B12:K12,0.1)</f>
        <v>0.213416652142843</v>
      </c>
    </row>
    <row r="28" spans="1:11">
      <c r="C28" s="80" t="s">
        <v>30</v>
      </c>
      <c r="D28" s="80"/>
    </row>
    <row r="29" spans="1:11">
      <c r="C29" s="80"/>
      <c r="D29" s="80"/>
    </row>
    <row r="30" spans="1:11">
      <c r="C30" s="80"/>
      <c r="D30" s="80" t="s">
        <v>96</v>
      </c>
    </row>
    <row r="31" spans="1:11">
      <c r="C31" s="80"/>
      <c r="D31" s="81"/>
    </row>
    <row r="32" spans="1:11">
      <c r="C32" s="80"/>
      <c r="D32" s="80" t="s">
        <v>142</v>
      </c>
    </row>
    <row r="33" spans="3:5">
      <c r="C33" s="80"/>
      <c r="D33" s="81" t="s">
        <v>55</v>
      </c>
    </row>
    <row r="34" spans="3:5">
      <c r="C34" s="80"/>
      <c r="D34" s="81"/>
    </row>
    <row r="35" spans="3:5">
      <c r="C35" s="80"/>
      <c r="D35" s="80" t="s">
        <v>143</v>
      </c>
    </row>
    <row r="36" spans="3:5">
      <c r="C36" s="80"/>
      <c r="D36" s="81" t="s">
        <v>158</v>
      </c>
    </row>
    <row r="37" spans="3:5">
      <c r="C37" s="80"/>
      <c r="D37" s="81"/>
    </row>
    <row r="38" spans="3:5">
      <c r="C38" s="80"/>
      <c r="D38" s="80"/>
    </row>
    <row r="39" spans="3:5">
      <c r="C39" s="121" t="s">
        <v>56</v>
      </c>
      <c r="D39" s="121"/>
      <c r="E39" s="122"/>
    </row>
    <row r="40" spans="3:5">
      <c r="C40" s="121"/>
      <c r="D40" s="121"/>
      <c r="E40" s="122"/>
    </row>
    <row r="41" spans="3:5">
      <c r="C41" s="121"/>
      <c r="D41" s="121" t="s">
        <v>144</v>
      </c>
      <c r="E41" s="122"/>
    </row>
    <row r="42" spans="3:5">
      <c r="C42" s="121"/>
      <c r="D42" s="121" t="s">
        <v>145</v>
      </c>
      <c r="E42" s="122"/>
    </row>
    <row r="43" spans="3:5">
      <c r="C43" s="121"/>
      <c r="D43" s="121" t="s">
        <v>146</v>
      </c>
      <c r="E43" s="122"/>
    </row>
    <row r="44" spans="3:5">
      <c r="C44" s="121"/>
      <c r="D44" s="121" t="s">
        <v>147</v>
      </c>
      <c r="E44" s="122"/>
    </row>
    <row r="45" spans="3:5">
      <c r="C45" s="121"/>
      <c r="D45" s="121"/>
      <c r="E45" s="122"/>
    </row>
    <row r="46" spans="3:5">
      <c r="C46" s="121"/>
      <c r="D46" s="121" t="s">
        <v>148</v>
      </c>
      <c r="E46" s="122"/>
    </row>
    <row r="47" spans="3:5">
      <c r="C47" s="121"/>
      <c r="D47" s="123" t="s">
        <v>58</v>
      </c>
      <c r="E47" s="122"/>
    </row>
    <row r="48" spans="3:5">
      <c r="C48" s="121"/>
      <c r="D48" s="121"/>
      <c r="E48" s="122"/>
    </row>
    <row r="49" spans="3:5">
      <c r="C49" s="121"/>
      <c r="D49" s="121" t="s">
        <v>149</v>
      </c>
      <c r="E49" s="122"/>
    </row>
    <row r="50" spans="3:5">
      <c r="C50" s="121"/>
      <c r="D50" s="123" t="s">
        <v>137</v>
      </c>
      <c r="E50" s="122"/>
    </row>
    <row r="51" spans="3:5">
      <c r="C51" s="121"/>
      <c r="D51" s="123" t="s">
        <v>57</v>
      </c>
      <c r="E51" s="122"/>
    </row>
    <row r="53" spans="3:5">
      <c r="C53" s="124" t="s">
        <v>70</v>
      </c>
      <c r="D53" s="124"/>
    </row>
    <row r="54" spans="3:5">
      <c r="C54" s="124"/>
      <c r="D54" s="124"/>
    </row>
    <row r="55" spans="3:5">
      <c r="C55" s="124"/>
      <c r="D55" s="124" t="s">
        <v>61</v>
      </c>
    </row>
    <row r="56" spans="3:5">
      <c r="C56" s="124"/>
      <c r="D56" s="125" t="s">
        <v>65</v>
      </c>
    </row>
    <row r="57" spans="3:5">
      <c r="C57" s="124"/>
      <c r="D57" s="125"/>
    </row>
    <row r="58" spans="3:5">
      <c r="C58" s="124"/>
      <c r="D58" s="124" t="s">
        <v>62</v>
      </c>
    </row>
    <row r="59" spans="3:5">
      <c r="C59" s="124"/>
      <c r="D59" s="125" t="s">
        <v>66</v>
      </c>
    </row>
    <row r="60" spans="3:5">
      <c r="C60" s="124"/>
      <c r="D60" s="125"/>
    </row>
    <row r="61" spans="3:5">
      <c r="C61" s="124"/>
      <c r="D61" s="124" t="s">
        <v>63</v>
      </c>
    </row>
    <row r="62" spans="3:5">
      <c r="C62" s="124"/>
      <c r="D62" s="125" t="s">
        <v>64</v>
      </c>
    </row>
    <row r="64" spans="3:5">
      <c r="D64" s="124" t="s">
        <v>86</v>
      </c>
    </row>
    <row r="65" spans="4:4">
      <c r="D65" s="125" t="s">
        <v>87</v>
      </c>
    </row>
    <row r="66" spans="4:4">
      <c r="D66" s="125" t="s">
        <v>88</v>
      </c>
    </row>
  </sheetData>
  <phoneticPr fontId="18" type="noConversion"/>
  <printOptions gridLines="1"/>
  <pageMargins left="0.75" right="0.75" top="2.76" bottom="1" header="1.68" footer="0.5"/>
  <pageSetup scale="9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B2:Q41"/>
  <sheetViews>
    <sheetView showGridLines="0" workbookViewId="0">
      <selection activeCell="H13" sqref="H13"/>
    </sheetView>
  </sheetViews>
  <sheetFormatPr defaultRowHeight="13.2"/>
  <sheetData>
    <row r="2" spans="2:17" ht="30">
      <c r="B2" s="161" t="s">
        <v>14</v>
      </c>
      <c r="C2" s="162"/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2:17" ht="22.8">
      <c r="B3" s="165" t="s">
        <v>108</v>
      </c>
      <c r="C3" s="166"/>
      <c r="D3" s="166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8"/>
    </row>
    <row r="5" spans="2:17">
      <c r="B5" s="10" t="s">
        <v>109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2:17">
      <c r="B6" s="7" t="s">
        <v>122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  <c r="P6" s="2"/>
      <c r="Q6" s="1"/>
    </row>
    <row r="7" spans="2:17">
      <c r="B7" s="7" t="s">
        <v>123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2"/>
      <c r="Q7" s="1"/>
    </row>
    <row r="8" spans="2:17">
      <c r="B8" s="7" t="s">
        <v>110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2"/>
      <c r="Q8" s="1"/>
    </row>
    <row r="9" spans="2:17">
      <c r="B9" s="7" t="s">
        <v>124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1"/>
      <c r="Q9" s="1"/>
    </row>
    <row r="10" spans="2:17">
      <c r="B10" s="7" t="s">
        <v>159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1"/>
      <c r="Q10" s="1"/>
    </row>
    <row r="11" spans="2:17"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1"/>
      <c r="Q11" s="1"/>
    </row>
    <row r="12" spans="2:17">
      <c r="B12" s="7" t="s">
        <v>111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1"/>
      <c r="Q12" s="1"/>
    </row>
    <row r="13" spans="2:17">
      <c r="B13" s="7" t="s">
        <v>115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1"/>
      <c r="Q13" s="1"/>
    </row>
    <row r="14" spans="2:17">
      <c r="B14" s="7" t="s">
        <v>116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1"/>
      <c r="Q14" s="1"/>
    </row>
    <row r="15" spans="2:17">
      <c r="B15" s="7" t="s">
        <v>112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1"/>
      <c r="Q15" s="1"/>
    </row>
    <row r="16" spans="2:17">
      <c r="B16" s="7" t="s">
        <v>113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1"/>
      <c r="Q16" s="1"/>
    </row>
    <row r="17" spans="2:17">
      <c r="B17" s="7" t="s">
        <v>114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1"/>
      <c r="Q17" s="1"/>
    </row>
    <row r="18" spans="2:17"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1"/>
      <c r="Q18" s="1"/>
    </row>
    <row r="19" spans="2:17">
      <c r="B19" s="7" t="s">
        <v>117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1"/>
      <c r="Q19" s="1"/>
    </row>
    <row r="20" spans="2:17">
      <c r="B20" s="7" t="s">
        <v>125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</row>
    <row r="21" spans="2:17">
      <c r="B21" s="7" t="s">
        <v>118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</row>
    <row r="22" spans="2:17">
      <c r="B22" s="7" t="s">
        <v>126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/>
    </row>
    <row r="23" spans="2:17"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</row>
    <row r="24" spans="2:17">
      <c r="B24" s="7" t="s">
        <v>119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</row>
    <row r="25" spans="2:17">
      <c r="B25" s="7" t="s">
        <v>120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</row>
    <row r="26" spans="2:17">
      <c r="B26" s="7" t="s">
        <v>121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17">
      <c r="B27" s="7" t="s">
        <v>127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</row>
    <row r="28" spans="2:17">
      <c r="B28" s="7" t="s">
        <v>128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</row>
    <row r="29" spans="2:17">
      <c r="B29" s="7" t="s">
        <v>129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</row>
    <row r="30" spans="2:17">
      <c r="B30" s="7" t="s">
        <v>130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</row>
    <row r="31" spans="2:17"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</row>
    <row r="32" spans="2:17">
      <c r="B32" s="7" t="s">
        <v>131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</row>
    <row r="33" spans="2:15">
      <c r="B33" s="7" t="s">
        <v>133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</row>
    <row r="34" spans="2:15">
      <c r="B34" s="7" t="s">
        <v>132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2:15">
      <c r="B35" s="7" t="s">
        <v>134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</row>
    <row r="36" spans="2:15"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</row>
    <row r="37" spans="2:15"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</row>
    <row r="38" spans="2:15">
      <c r="B38" s="7" t="s">
        <v>136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</row>
    <row r="39" spans="2:15">
      <c r="B39" s="147" t="s">
        <v>135</v>
      </c>
      <c r="C39" s="148"/>
      <c r="D39" s="148"/>
      <c r="E39" s="148"/>
      <c r="F39" s="148"/>
      <c r="G39" s="148"/>
      <c r="H39" s="148"/>
      <c r="I39" s="148"/>
      <c r="J39" s="5"/>
      <c r="K39" s="5"/>
      <c r="L39" s="5"/>
      <c r="M39" s="5"/>
      <c r="N39" s="5"/>
      <c r="O39" s="6"/>
    </row>
    <row r="40" spans="2:15"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</row>
    <row r="41" spans="2:15">
      <c r="B41" s="1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</sheetData>
  <mergeCells count="1">
    <mergeCell ref="B39:I39"/>
  </mergeCells>
  <phoneticPr fontId="18" type="noConversion"/>
  <hyperlinks>
    <hyperlink ref="B39" r:id="rId1"/>
  </hyperlinks>
  <pageMargins left="0.75" right="0.75" top="1" bottom="1" header="0.5" footer="0.5"/>
  <pageSetup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/>
  <dimension ref="B1:N374"/>
  <sheetViews>
    <sheetView topLeftCell="A103" workbookViewId="0">
      <selection activeCell="H119" sqref="H119"/>
    </sheetView>
  </sheetViews>
  <sheetFormatPr defaultColWidth="9.109375" defaultRowHeight="13.2"/>
  <cols>
    <col min="1" max="3" width="9.109375" style="128"/>
    <col min="4" max="4" width="14.33203125" style="128" customWidth="1"/>
    <col min="5" max="5" width="15" style="128" customWidth="1"/>
    <col min="6" max="6" width="13.88671875" style="128" customWidth="1"/>
    <col min="7" max="7" width="17.109375" style="128" customWidth="1"/>
    <col min="8" max="16384" width="9.109375" style="128"/>
  </cols>
  <sheetData>
    <row r="1" spans="2:14" ht="13.8" thickBot="1"/>
    <row r="2" spans="2:14" ht="13.8" thickTop="1">
      <c r="B2" s="129" t="s">
        <v>97</v>
      </c>
      <c r="C2" s="130"/>
      <c r="D2" s="130"/>
      <c r="E2" s="130"/>
      <c r="F2" s="130"/>
      <c r="G2" s="130"/>
      <c r="H2" s="130"/>
      <c r="I2" s="130"/>
      <c r="J2" s="130"/>
      <c r="K2" s="131"/>
    </row>
    <row r="3" spans="2:14">
      <c r="B3" s="132" t="s">
        <v>98</v>
      </c>
      <c r="C3" s="133"/>
      <c r="D3" s="133"/>
      <c r="E3" s="133"/>
      <c r="F3" s="133"/>
      <c r="G3" s="133"/>
      <c r="H3" s="133"/>
      <c r="I3" s="133"/>
      <c r="J3" s="133"/>
      <c r="K3" s="134"/>
    </row>
    <row r="4" spans="2:14" ht="13.8" thickBot="1">
      <c r="B4" s="135" t="s">
        <v>99</v>
      </c>
      <c r="C4" s="136"/>
      <c r="D4" s="136"/>
      <c r="E4" s="136"/>
      <c r="F4" s="136"/>
      <c r="G4" s="136"/>
      <c r="H4" s="136"/>
      <c r="I4" s="136"/>
      <c r="J4" s="136"/>
      <c r="K4" s="137"/>
    </row>
    <row r="5" spans="2:14" ht="13.8" thickTop="1"/>
    <row r="6" spans="2:14">
      <c r="D6" s="12">
        <v>0.06</v>
      </c>
      <c r="E6" s="128" t="s">
        <v>100</v>
      </c>
    </row>
    <row r="7" spans="2:14">
      <c r="D7" s="12">
        <v>30</v>
      </c>
      <c r="E7" s="128" t="s">
        <v>101</v>
      </c>
    </row>
    <row r="8" spans="2:14">
      <c r="D8" s="13">
        <v>100000</v>
      </c>
      <c r="E8" s="128" t="s">
        <v>102</v>
      </c>
    </row>
    <row r="10" spans="2:14">
      <c r="D10" s="139">
        <f>PMT(D6/12,D7*12,-D8)</f>
        <v>599.55052515275236</v>
      </c>
      <c r="E10" s="128" t="s">
        <v>103</v>
      </c>
      <c r="K10" s="29"/>
      <c r="L10" s="29"/>
    </row>
    <row r="11" spans="2:14">
      <c r="K11" s="29"/>
      <c r="L11" s="29"/>
    </row>
    <row r="12" spans="2:14">
      <c r="B12" s="140" t="s">
        <v>163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2"/>
    </row>
    <row r="13" spans="2:14">
      <c r="K13" s="29"/>
      <c r="L13" s="29"/>
    </row>
    <row r="14" spans="2:14">
      <c r="D14" s="143" t="s">
        <v>107</v>
      </c>
      <c r="E14" s="143" t="s">
        <v>104</v>
      </c>
      <c r="F14" s="143" t="s">
        <v>105</v>
      </c>
      <c r="G14" s="143" t="s">
        <v>106</v>
      </c>
      <c r="K14" s="29"/>
      <c r="L14" s="29"/>
    </row>
    <row r="15" spans="2:14">
      <c r="D15" s="138">
        <v>1</v>
      </c>
      <c r="E15" s="139">
        <f>PPMT(D6/12,D15,D7*12,-D8)</f>
        <v>99.550525152752343</v>
      </c>
      <c r="F15" s="139">
        <f>IPMT(D6/12,D15,D7*12,-D8)</f>
        <v>500</v>
      </c>
      <c r="G15" s="139">
        <f>D8-E15</f>
        <v>99900.44947484725</v>
      </c>
      <c r="K15" s="29"/>
      <c r="L15" s="29"/>
    </row>
    <row r="16" spans="2:14">
      <c r="D16" s="138">
        <f>D15+1</f>
        <v>2</v>
      </c>
      <c r="E16" s="139">
        <f>PPMT($D$6/12,D16,$D$7*12,-$D$8)</f>
        <v>100.04827777851609</v>
      </c>
      <c r="F16" s="139">
        <f>IPMT($D$6/12,D16,$D$7*12,-$D$8)</f>
        <v>499.50224737423628</v>
      </c>
      <c r="G16" s="139">
        <f>G15-E16</f>
        <v>99800.401197068728</v>
      </c>
      <c r="K16" s="29"/>
      <c r="L16" s="29"/>
    </row>
    <row r="17" spans="4:12">
      <c r="D17" s="138">
        <f t="shared" ref="D17:D31" si="0">D16+1</f>
        <v>3</v>
      </c>
      <c r="E17" s="139">
        <f t="shared" ref="E17:E80" si="1">PPMT($D$6/12,D17,$D$7*12,-$D$8)</f>
        <v>100.54851916740868</v>
      </c>
      <c r="F17" s="139">
        <f t="shared" ref="F17:F31" si="2">IPMT($D$6/12,D17,$D$7*12,-$D$8)</f>
        <v>499.00200598534366</v>
      </c>
      <c r="G17" s="139">
        <f t="shared" ref="G17:G31" si="3">G16-E17</f>
        <v>99699.852677901319</v>
      </c>
      <c r="K17" s="29"/>
      <c r="L17" s="29"/>
    </row>
    <row r="18" spans="4:12">
      <c r="D18" s="138">
        <f t="shared" si="0"/>
        <v>4</v>
      </c>
      <c r="E18" s="139">
        <f t="shared" si="1"/>
        <v>101.05126176324573</v>
      </c>
      <c r="F18" s="139">
        <f t="shared" si="2"/>
        <v>498.49926338950661</v>
      </c>
      <c r="G18" s="139">
        <f t="shared" si="3"/>
        <v>99598.801416138071</v>
      </c>
      <c r="K18" s="29"/>
      <c r="L18" s="29"/>
    </row>
    <row r="19" spans="4:12">
      <c r="D19" s="138">
        <f t="shared" si="0"/>
        <v>5</v>
      </c>
      <c r="E19" s="139">
        <f t="shared" si="1"/>
        <v>101.55651807206196</v>
      </c>
      <c r="F19" s="139">
        <f t="shared" si="2"/>
        <v>497.99400708069038</v>
      </c>
      <c r="G19" s="139">
        <f t="shared" si="3"/>
        <v>99497.244898066012</v>
      </c>
    </row>
    <row r="20" spans="4:12">
      <c r="D20" s="138">
        <f t="shared" si="0"/>
        <v>6</v>
      </c>
      <c r="E20" s="139">
        <f t="shared" si="1"/>
        <v>102.06430066242228</v>
      </c>
      <c r="F20" s="139">
        <f t="shared" si="2"/>
        <v>497.48622449033007</v>
      </c>
      <c r="G20" s="139">
        <f t="shared" si="3"/>
        <v>99395.180597403596</v>
      </c>
    </row>
    <row r="21" spans="4:12">
      <c r="D21" s="138">
        <f t="shared" si="0"/>
        <v>7</v>
      </c>
      <c r="E21" s="139">
        <f t="shared" si="1"/>
        <v>102.57462216573438</v>
      </c>
      <c r="F21" s="139">
        <f t="shared" si="2"/>
        <v>496.97590298701795</v>
      </c>
      <c r="G21" s="139">
        <f t="shared" si="3"/>
        <v>99292.605975237864</v>
      </c>
    </row>
    <row r="22" spans="4:12">
      <c r="D22" s="138">
        <f t="shared" si="0"/>
        <v>8</v>
      </c>
      <c r="E22" s="139">
        <f t="shared" si="1"/>
        <v>103.08749527656306</v>
      </c>
      <c r="F22" s="139">
        <f t="shared" si="2"/>
        <v>496.46302987618924</v>
      </c>
      <c r="G22" s="139">
        <f t="shared" si="3"/>
        <v>99189.518479961305</v>
      </c>
    </row>
    <row r="23" spans="4:12">
      <c r="D23" s="138">
        <f t="shared" si="0"/>
        <v>9</v>
      </c>
      <c r="E23" s="139">
        <f t="shared" si="1"/>
        <v>103.60293275294588</v>
      </c>
      <c r="F23" s="139">
        <f t="shared" si="2"/>
        <v>495.94759239980647</v>
      </c>
      <c r="G23" s="139">
        <f t="shared" si="3"/>
        <v>99085.915547208366</v>
      </c>
    </row>
    <row r="24" spans="4:12">
      <c r="D24" s="138">
        <f t="shared" si="0"/>
        <v>10</v>
      </c>
      <c r="E24" s="139">
        <f t="shared" si="1"/>
        <v>104.12094741671061</v>
      </c>
      <c r="F24" s="139">
        <f t="shared" si="2"/>
        <v>495.42957773604172</v>
      </c>
      <c r="G24" s="139">
        <f t="shared" si="3"/>
        <v>98981.794599791654</v>
      </c>
    </row>
    <row r="25" spans="4:12">
      <c r="D25" s="138">
        <f t="shared" si="0"/>
        <v>11</v>
      </c>
      <c r="E25" s="139">
        <f t="shared" si="1"/>
        <v>104.64155215379415</v>
      </c>
      <c r="F25" s="139">
        <f t="shared" si="2"/>
        <v>494.90897299895812</v>
      </c>
      <c r="G25" s="139">
        <f t="shared" si="3"/>
        <v>98877.153047637854</v>
      </c>
    </row>
    <row r="26" spans="4:12">
      <c r="D26" s="138">
        <f t="shared" si="0"/>
        <v>12</v>
      </c>
      <c r="E26" s="139">
        <f t="shared" si="1"/>
        <v>105.16475991456311</v>
      </c>
      <c r="F26" s="139">
        <f t="shared" si="2"/>
        <v>494.38576523818921</v>
      </c>
      <c r="G26" s="139">
        <f t="shared" si="3"/>
        <v>98771.988287723289</v>
      </c>
    </row>
    <row r="27" spans="4:12">
      <c r="D27" s="138">
        <f t="shared" si="0"/>
        <v>13</v>
      </c>
      <c r="E27" s="139">
        <f t="shared" si="1"/>
        <v>105.69058371413594</v>
      </c>
      <c r="F27" s="139">
        <f t="shared" si="2"/>
        <v>493.85994143861637</v>
      </c>
      <c r="G27" s="139">
        <f t="shared" si="3"/>
        <v>98666.29770400915</v>
      </c>
    </row>
    <row r="28" spans="4:12">
      <c r="D28" s="138">
        <f t="shared" si="0"/>
        <v>14</v>
      </c>
      <c r="E28" s="139">
        <f t="shared" si="1"/>
        <v>106.21903663270659</v>
      </c>
      <c r="F28" s="139">
        <f t="shared" si="2"/>
        <v>493.33148852004575</v>
      </c>
      <c r="G28" s="139">
        <f t="shared" si="3"/>
        <v>98560.078667376438</v>
      </c>
    </row>
    <row r="29" spans="4:12">
      <c r="D29" s="138">
        <f t="shared" si="0"/>
        <v>15</v>
      </c>
      <c r="E29" s="139">
        <f t="shared" si="1"/>
        <v>106.75013181587016</v>
      </c>
      <c r="F29" s="139">
        <f t="shared" si="2"/>
        <v>492.80039333688211</v>
      </c>
      <c r="G29" s="139">
        <f t="shared" si="3"/>
        <v>98453.328535560562</v>
      </c>
    </row>
    <row r="30" spans="4:12">
      <c r="D30" s="138">
        <f t="shared" si="0"/>
        <v>16</v>
      </c>
      <c r="E30" s="139">
        <f t="shared" si="1"/>
        <v>107.28388247494948</v>
      </c>
      <c r="F30" s="139">
        <f t="shared" si="2"/>
        <v>492.26664267780285</v>
      </c>
      <c r="G30" s="139">
        <f t="shared" si="3"/>
        <v>98346.044653085613</v>
      </c>
    </row>
    <row r="31" spans="4:12">
      <c r="D31" s="138">
        <f t="shared" si="0"/>
        <v>17</v>
      </c>
      <c r="E31" s="139">
        <f t="shared" si="1"/>
        <v>107.82030188732425</v>
      </c>
      <c r="F31" s="139">
        <f t="shared" si="2"/>
        <v>491.73022326542809</v>
      </c>
      <c r="G31" s="139">
        <f t="shared" si="3"/>
        <v>98238.224351198296</v>
      </c>
    </row>
    <row r="32" spans="4:12">
      <c r="D32" s="138">
        <f t="shared" ref="D32:D74" si="4">D31+1</f>
        <v>18</v>
      </c>
      <c r="E32" s="139">
        <f t="shared" si="1"/>
        <v>108.35940339676087</v>
      </c>
      <c r="F32" s="139">
        <f t="shared" ref="F32:F74" si="5">IPMT($D$6/12,D32,$D$7*12,-$D$8)</f>
        <v>491.19112175599139</v>
      </c>
      <c r="G32" s="139">
        <f t="shared" ref="G32:G74" si="6">G31-E32</f>
        <v>98129.864947801529</v>
      </c>
    </row>
    <row r="33" spans="4:7">
      <c r="D33" s="138">
        <f t="shared" si="4"/>
        <v>19</v>
      </c>
      <c r="E33" s="139">
        <f t="shared" si="1"/>
        <v>108.90120041374469</v>
      </c>
      <c r="F33" s="139">
        <f t="shared" si="5"/>
        <v>490.64932473900762</v>
      </c>
      <c r="G33" s="139">
        <f t="shared" si="6"/>
        <v>98020.963747387781</v>
      </c>
    </row>
    <row r="34" spans="4:7">
      <c r="D34" s="138">
        <f t="shared" si="4"/>
        <v>20</v>
      </c>
      <c r="E34" s="139">
        <f t="shared" si="1"/>
        <v>109.4457064158134</v>
      </c>
      <c r="F34" s="139">
        <f t="shared" si="5"/>
        <v>490.10481873693891</v>
      </c>
      <c r="G34" s="139">
        <f t="shared" si="6"/>
        <v>97911.518040971961</v>
      </c>
    </row>
    <row r="35" spans="4:7">
      <c r="D35" s="138">
        <f t="shared" si="4"/>
        <v>21</v>
      </c>
      <c r="E35" s="139">
        <f t="shared" si="1"/>
        <v>109.99293494789248</v>
      </c>
      <c r="F35" s="139">
        <f t="shared" si="5"/>
        <v>489.55759020485988</v>
      </c>
      <c r="G35" s="139">
        <f t="shared" si="6"/>
        <v>97801.52510602407</v>
      </c>
    </row>
    <row r="36" spans="4:7">
      <c r="D36" s="138">
        <f t="shared" si="4"/>
        <v>22</v>
      </c>
      <c r="E36" s="139">
        <f t="shared" si="1"/>
        <v>110.54289962263192</v>
      </c>
      <c r="F36" s="139">
        <f t="shared" si="5"/>
        <v>489.00762553012044</v>
      </c>
      <c r="G36" s="139">
        <f t="shared" si="6"/>
        <v>97690.982206401444</v>
      </c>
    </row>
    <row r="37" spans="4:7">
      <c r="D37" s="138">
        <f t="shared" si="4"/>
        <v>23</v>
      </c>
      <c r="E37" s="139">
        <f t="shared" si="1"/>
        <v>111.09561412074511</v>
      </c>
      <c r="F37" s="139">
        <f t="shared" si="5"/>
        <v>488.4549110320072</v>
      </c>
      <c r="G37" s="139">
        <f t="shared" si="6"/>
        <v>97579.886592280702</v>
      </c>
    </row>
    <row r="38" spans="4:7">
      <c r="D38" s="138">
        <f t="shared" si="4"/>
        <v>24</v>
      </c>
      <c r="E38" s="139">
        <f t="shared" si="1"/>
        <v>111.65109219134882</v>
      </c>
      <c r="F38" s="139">
        <f t="shared" si="5"/>
        <v>487.89943296140353</v>
      </c>
      <c r="G38" s="139">
        <f t="shared" si="6"/>
        <v>97468.235500089359</v>
      </c>
    </row>
    <row r="39" spans="4:7">
      <c r="D39" s="138">
        <f t="shared" si="4"/>
        <v>25</v>
      </c>
      <c r="E39" s="139">
        <f t="shared" si="1"/>
        <v>112.20934765230555</v>
      </c>
      <c r="F39" s="139">
        <f t="shared" si="5"/>
        <v>487.34117750044675</v>
      </c>
      <c r="G39" s="139">
        <f t="shared" si="6"/>
        <v>97356.026152437058</v>
      </c>
    </row>
    <row r="40" spans="4:7">
      <c r="D40" s="138">
        <f t="shared" si="4"/>
        <v>26</v>
      </c>
      <c r="E40" s="139">
        <f t="shared" si="1"/>
        <v>112.77039439056709</v>
      </c>
      <c r="F40" s="139">
        <f t="shared" si="5"/>
        <v>486.78013076218525</v>
      </c>
      <c r="G40" s="139">
        <f t="shared" si="6"/>
        <v>97243.255758046493</v>
      </c>
    </row>
    <row r="41" spans="4:7">
      <c r="D41" s="138">
        <f t="shared" si="4"/>
        <v>27</v>
      </c>
      <c r="E41" s="139">
        <f t="shared" si="1"/>
        <v>113.33424636251992</v>
      </c>
      <c r="F41" s="139">
        <f t="shared" si="5"/>
        <v>486.21627879023242</v>
      </c>
      <c r="G41" s="139">
        <f t="shared" si="6"/>
        <v>97129.921511683977</v>
      </c>
    </row>
    <row r="42" spans="4:7">
      <c r="D42" s="138">
        <f t="shared" si="4"/>
        <v>28</v>
      </c>
      <c r="E42" s="139">
        <f t="shared" si="1"/>
        <v>113.90091759433251</v>
      </c>
      <c r="F42" s="139">
        <f t="shared" si="5"/>
        <v>485.64960755841975</v>
      </c>
      <c r="G42" s="139">
        <f t="shared" si="6"/>
        <v>97016.020594089641</v>
      </c>
    </row>
    <row r="43" spans="4:7">
      <c r="D43" s="138">
        <f t="shared" si="4"/>
        <v>29</v>
      </c>
      <c r="E43" s="139">
        <f t="shared" si="1"/>
        <v>114.47042218230418</v>
      </c>
      <c r="F43" s="139">
        <f t="shared" si="5"/>
        <v>485.08010297044814</v>
      </c>
      <c r="G43" s="139">
        <f t="shared" si="6"/>
        <v>96901.550171907336</v>
      </c>
    </row>
    <row r="44" spans="4:7">
      <c r="D44" s="138">
        <f t="shared" si="4"/>
        <v>30</v>
      </c>
      <c r="E44" s="139">
        <f t="shared" si="1"/>
        <v>115.0427742932157</v>
      </c>
      <c r="F44" s="139">
        <f t="shared" si="5"/>
        <v>484.5077508595366</v>
      </c>
      <c r="G44" s="139">
        <f t="shared" si="6"/>
        <v>96786.507397614114</v>
      </c>
    </row>
    <row r="45" spans="4:7">
      <c r="D45" s="138">
        <f t="shared" si="4"/>
        <v>31</v>
      </c>
      <c r="E45" s="139">
        <f t="shared" si="1"/>
        <v>115.61798816468179</v>
      </c>
      <c r="F45" s="139">
        <f t="shared" si="5"/>
        <v>483.93253698807052</v>
      </c>
      <c r="G45" s="139">
        <f t="shared" si="6"/>
        <v>96670.889409449432</v>
      </c>
    </row>
    <row r="46" spans="4:7">
      <c r="D46" s="138">
        <f t="shared" si="4"/>
        <v>32</v>
      </c>
      <c r="E46" s="139">
        <f t="shared" si="1"/>
        <v>116.19607810550519</v>
      </c>
      <c r="F46" s="139">
        <f t="shared" si="5"/>
        <v>483.35444704724716</v>
      </c>
      <c r="G46" s="139">
        <f t="shared" si="6"/>
        <v>96554.693331343922</v>
      </c>
    </row>
    <row r="47" spans="4:7">
      <c r="D47" s="138">
        <f t="shared" si="4"/>
        <v>33</v>
      </c>
      <c r="E47" s="139">
        <f t="shared" si="1"/>
        <v>116.77705849603272</v>
      </c>
      <c r="F47" s="139">
        <f t="shared" si="5"/>
        <v>482.77346665671962</v>
      </c>
      <c r="G47" s="139">
        <f t="shared" si="6"/>
        <v>96437.916272847884</v>
      </c>
    </row>
    <row r="48" spans="4:7">
      <c r="D48" s="138">
        <f t="shared" si="4"/>
        <v>34</v>
      </c>
      <c r="E48" s="139">
        <f t="shared" si="1"/>
        <v>117.36094378851288</v>
      </c>
      <c r="F48" s="139">
        <f t="shared" si="5"/>
        <v>482.18958136423942</v>
      </c>
      <c r="G48" s="139">
        <f t="shared" si="6"/>
        <v>96320.555329059367</v>
      </c>
    </row>
    <row r="49" spans="4:7">
      <c r="D49" s="138">
        <f t="shared" si="4"/>
        <v>35</v>
      </c>
      <c r="E49" s="139">
        <f t="shared" si="1"/>
        <v>117.94774850745546</v>
      </c>
      <c r="F49" s="139">
        <f t="shared" si="5"/>
        <v>481.6027766452969</v>
      </c>
      <c r="G49" s="139">
        <f t="shared" si="6"/>
        <v>96202.607580551907</v>
      </c>
    </row>
    <row r="50" spans="4:7">
      <c r="D50" s="138">
        <f t="shared" si="4"/>
        <v>36</v>
      </c>
      <c r="E50" s="139">
        <f t="shared" si="1"/>
        <v>118.53748724999272</v>
      </c>
      <c r="F50" s="139">
        <f t="shared" si="5"/>
        <v>481.01303790275961</v>
      </c>
      <c r="G50" s="139">
        <f t="shared" si="6"/>
        <v>96084.070093301911</v>
      </c>
    </row>
    <row r="51" spans="4:7">
      <c r="D51" s="138">
        <f t="shared" si="4"/>
        <v>37</v>
      </c>
      <c r="E51" s="139">
        <f t="shared" si="1"/>
        <v>119.13017468624268</v>
      </c>
      <c r="F51" s="139">
        <f t="shared" si="5"/>
        <v>480.42035046650966</v>
      </c>
      <c r="G51" s="139">
        <f t="shared" si="6"/>
        <v>95964.939918615666</v>
      </c>
    </row>
    <row r="52" spans="4:7">
      <c r="D52" s="138">
        <f t="shared" si="4"/>
        <v>38</v>
      </c>
      <c r="E52" s="139">
        <f t="shared" si="1"/>
        <v>119.72582555967389</v>
      </c>
      <c r="F52" s="139">
        <f t="shared" si="5"/>
        <v>479.82469959307844</v>
      </c>
      <c r="G52" s="139">
        <f t="shared" si="6"/>
        <v>95845.214093055998</v>
      </c>
    </row>
    <row r="53" spans="4:7">
      <c r="D53" s="138">
        <f t="shared" si="4"/>
        <v>39</v>
      </c>
      <c r="E53" s="139">
        <f t="shared" si="1"/>
        <v>120.32445468747228</v>
      </c>
      <c r="F53" s="139">
        <f t="shared" si="5"/>
        <v>479.22607046528009</v>
      </c>
      <c r="G53" s="139">
        <f t="shared" si="6"/>
        <v>95724.889638368521</v>
      </c>
    </row>
    <row r="54" spans="4:7">
      <c r="D54" s="138">
        <f t="shared" si="4"/>
        <v>40</v>
      </c>
      <c r="E54" s="139">
        <f t="shared" si="1"/>
        <v>120.92607696090961</v>
      </c>
      <c r="F54" s="139">
        <f t="shared" si="5"/>
        <v>478.6244481918427</v>
      </c>
      <c r="G54" s="139">
        <f t="shared" si="6"/>
        <v>95603.963561407611</v>
      </c>
    </row>
    <row r="55" spans="4:7">
      <c r="D55" s="138">
        <f t="shared" si="4"/>
        <v>41</v>
      </c>
      <c r="E55" s="139">
        <f t="shared" si="1"/>
        <v>121.53070734571418</v>
      </c>
      <c r="F55" s="139">
        <f t="shared" si="5"/>
        <v>478.01981780703812</v>
      </c>
      <c r="G55" s="139">
        <f t="shared" si="6"/>
        <v>95482.432854061903</v>
      </c>
    </row>
    <row r="56" spans="4:7">
      <c r="D56" s="138">
        <f t="shared" si="4"/>
        <v>42</v>
      </c>
      <c r="E56" s="139">
        <f t="shared" si="1"/>
        <v>122.13836088244274</v>
      </c>
      <c r="F56" s="139">
        <f t="shared" si="5"/>
        <v>477.41216427030952</v>
      </c>
      <c r="G56" s="139">
        <f t="shared" si="6"/>
        <v>95360.294493179463</v>
      </c>
    </row>
    <row r="57" spans="4:7">
      <c r="D57" s="138">
        <f t="shared" si="4"/>
        <v>43</v>
      </c>
      <c r="E57" s="139">
        <f t="shared" si="1"/>
        <v>122.74905268685498</v>
      </c>
      <c r="F57" s="139">
        <f t="shared" si="5"/>
        <v>476.80147246589735</v>
      </c>
      <c r="G57" s="139">
        <f t="shared" si="6"/>
        <v>95237.545440492613</v>
      </c>
    </row>
    <row r="58" spans="4:7">
      <c r="D58" s="138">
        <f t="shared" si="4"/>
        <v>44</v>
      </c>
      <c r="E58" s="139">
        <f t="shared" si="1"/>
        <v>123.36279795028925</v>
      </c>
      <c r="F58" s="139">
        <f t="shared" si="5"/>
        <v>476.18772720246307</v>
      </c>
      <c r="G58" s="139">
        <f t="shared" si="6"/>
        <v>95114.182642542321</v>
      </c>
    </row>
    <row r="59" spans="4:7">
      <c r="D59" s="138">
        <f t="shared" si="4"/>
        <v>45</v>
      </c>
      <c r="E59" s="139">
        <f t="shared" si="1"/>
        <v>123.97961194004071</v>
      </c>
      <c r="F59" s="139">
        <f t="shared" si="5"/>
        <v>475.57091321271162</v>
      </c>
      <c r="G59" s="139">
        <f t="shared" si="6"/>
        <v>94990.203030602279</v>
      </c>
    </row>
    <row r="60" spans="4:7">
      <c r="D60" s="138">
        <f t="shared" si="4"/>
        <v>46</v>
      </c>
      <c r="E60" s="139">
        <f t="shared" si="1"/>
        <v>124.5995099997409</v>
      </c>
      <c r="F60" s="139">
        <f t="shared" si="5"/>
        <v>474.95101515301138</v>
      </c>
      <c r="G60" s="139">
        <f t="shared" si="6"/>
        <v>94865.603520602541</v>
      </c>
    </row>
    <row r="61" spans="4:7">
      <c r="D61" s="138">
        <f t="shared" si="4"/>
        <v>47</v>
      </c>
      <c r="E61" s="139">
        <f t="shared" si="1"/>
        <v>125.22250754973959</v>
      </c>
      <c r="F61" s="139">
        <f t="shared" si="5"/>
        <v>474.32801760301271</v>
      </c>
      <c r="G61" s="139">
        <f t="shared" si="6"/>
        <v>94740.3810130528</v>
      </c>
    </row>
    <row r="62" spans="4:7">
      <c r="D62" s="138">
        <f t="shared" si="4"/>
        <v>48</v>
      </c>
      <c r="E62" s="139">
        <f t="shared" si="1"/>
        <v>125.84862008748831</v>
      </c>
      <c r="F62" s="139">
        <f t="shared" si="5"/>
        <v>473.70190506526399</v>
      </c>
      <c r="G62" s="139">
        <f t="shared" si="6"/>
        <v>94614.53239296531</v>
      </c>
    </row>
    <row r="63" spans="4:7">
      <c r="D63" s="138">
        <f t="shared" si="4"/>
        <v>49</v>
      </c>
      <c r="E63" s="139">
        <f t="shared" si="1"/>
        <v>126.47786318792572</v>
      </c>
      <c r="F63" s="139">
        <f t="shared" si="5"/>
        <v>473.07266196482664</v>
      </c>
      <c r="G63" s="139">
        <f t="shared" si="6"/>
        <v>94488.054529777379</v>
      </c>
    </row>
    <row r="64" spans="4:7">
      <c r="D64" s="138">
        <f t="shared" si="4"/>
        <v>50</v>
      </c>
      <c r="E64" s="139">
        <f t="shared" si="1"/>
        <v>127.11025250386537</v>
      </c>
      <c r="F64" s="139">
        <f t="shared" si="5"/>
        <v>472.44027264888689</v>
      </c>
      <c r="G64" s="139">
        <f t="shared" si="6"/>
        <v>94360.94427727352</v>
      </c>
    </row>
    <row r="65" spans="4:7">
      <c r="D65" s="138">
        <f t="shared" si="4"/>
        <v>51</v>
      </c>
      <c r="E65" s="139">
        <f t="shared" si="1"/>
        <v>127.74580376638467</v>
      </c>
      <c r="F65" s="139">
        <f t="shared" si="5"/>
        <v>471.80472138636759</v>
      </c>
      <c r="G65" s="139">
        <f t="shared" si="6"/>
        <v>94233.198473507131</v>
      </c>
    </row>
    <row r="66" spans="4:7">
      <c r="D66" s="138">
        <f t="shared" si="4"/>
        <v>52</v>
      </c>
      <c r="E66" s="139">
        <f t="shared" si="1"/>
        <v>128.38453278521661</v>
      </c>
      <c r="F66" s="139">
        <f t="shared" si="5"/>
        <v>471.16599236753564</v>
      </c>
      <c r="G66" s="139">
        <f t="shared" si="6"/>
        <v>94104.813940721913</v>
      </c>
    </row>
    <row r="67" spans="4:7">
      <c r="D67" s="138">
        <f t="shared" si="4"/>
        <v>53</v>
      </c>
      <c r="E67" s="139">
        <f t="shared" si="1"/>
        <v>129.0264554491427</v>
      </c>
      <c r="F67" s="139">
        <f t="shared" si="5"/>
        <v>470.52406970360965</v>
      </c>
      <c r="G67" s="139">
        <f t="shared" si="6"/>
        <v>93975.787485272769</v>
      </c>
    </row>
    <row r="68" spans="4:7">
      <c r="D68" s="138">
        <f t="shared" si="4"/>
        <v>54</v>
      </c>
      <c r="E68" s="139">
        <f t="shared" si="1"/>
        <v>129.67158772638842</v>
      </c>
      <c r="F68" s="139">
        <f t="shared" si="5"/>
        <v>469.8789374263639</v>
      </c>
      <c r="G68" s="139">
        <f t="shared" si="6"/>
        <v>93846.115897546377</v>
      </c>
    </row>
    <row r="69" spans="4:7">
      <c r="D69" s="138">
        <f t="shared" si="4"/>
        <v>55</v>
      </c>
      <c r="E69" s="139">
        <f t="shared" si="1"/>
        <v>130.31994566502036</v>
      </c>
      <c r="F69" s="139">
        <f t="shared" si="5"/>
        <v>469.23057948773197</v>
      </c>
      <c r="G69" s="139">
        <f t="shared" si="6"/>
        <v>93715.795951881359</v>
      </c>
    </row>
    <row r="70" spans="4:7">
      <c r="D70" s="138">
        <f t="shared" si="4"/>
        <v>56</v>
      </c>
      <c r="E70" s="139">
        <f t="shared" si="1"/>
        <v>130.97154539334545</v>
      </c>
      <c r="F70" s="139">
        <f t="shared" si="5"/>
        <v>468.57897975940688</v>
      </c>
      <c r="G70" s="139">
        <f t="shared" si="6"/>
        <v>93584.824406488013</v>
      </c>
    </row>
    <row r="71" spans="4:7">
      <c r="D71" s="138">
        <f t="shared" si="4"/>
        <v>57</v>
      </c>
      <c r="E71" s="139">
        <f t="shared" si="1"/>
        <v>131.62640312031218</v>
      </c>
      <c r="F71" s="139">
        <f t="shared" si="5"/>
        <v>467.92412203244015</v>
      </c>
      <c r="G71" s="139">
        <f t="shared" si="6"/>
        <v>93453.198003367695</v>
      </c>
    </row>
    <row r="72" spans="4:7">
      <c r="D72" s="138">
        <f t="shared" si="4"/>
        <v>58</v>
      </c>
      <c r="E72" s="139">
        <f t="shared" si="1"/>
        <v>132.28453513591376</v>
      </c>
      <c r="F72" s="139">
        <f t="shared" si="5"/>
        <v>467.26599001683854</v>
      </c>
      <c r="G72" s="139">
        <f t="shared" si="6"/>
        <v>93320.913468231782</v>
      </c>
    </row>
    <row r="73" spans="4:7">
      <c r="D73" s="138">
        <f t="shared" si="4"/>
        <v>59</v>
      </c>
      <c r="E73" s="139">
        <f t="shared" si="1"/>
        <v>132.9459578115933</v>
      </c>
      <c r="F73" s="139">
        <f t="shared" si="5"/>
        <v>466.604567341159</v>
      </c>
      <c r="G73" s="139">
        <f t="shared" si="6"/>
        <v>93187.967510420189</v>
      </c>
    </row>
    <row r="74" spans="4:7">
      <c r="D74" s="138">
        <f t="shared" si="4"/>
        <v>60</v>
      </c>
      <c r="E74" s="139">
        <f t="shared" si="1"/>
        <v>133.61068760065126</v>
      </c>
      <c r="F74" s="139">
        <f t="shared" si="5"/>
        <v>465.93983755210104</v>
      </c>
      <c r="G74" s="139">
        <f t="shared" si="6"/>
        <v>93054.356822819536</v>
      </c>
    </row>
    <row r="75" spans="4:7">
      <c r="D75" s="138">
        <f t="shared" ref="D75:D138" si="7">D74+1</f>
        <v>61</v>
      </c>
      <c r="E75" s="139">
        <f t="shared" si="1"/>
        <v>134.27874103865454</v>
      </c>
      <c r="F75" s="139">
        <f t="shared" ref="F75:F138" si="8">IPMT($D$6/12,D75,$D$7*12,-$D$8)</f>
        <v>465.27178411409778</v>
      </c>
      <c r="G75" s="139">
        <f t="shared" ref="G75:G138" si="9">G74-E75</f>
        <v>92920.078081780885</v>
      </c>
    </row>
    <row r="76" spans="4:7">
      <c r="D76" s="138">
        <f t="shared" si="7"/>
        <v>62</v>
      </c>
      <c r="E76" s="139">
        <f t="shared" si="1"/>
        <v>134.9501347438478</v>
      </c>
      <c r="F76" s="139">
        <f t="shared" si="8"/>
        <v>464.6003904089045</v>
      </c>
      <c r="G76" s="139">
        <f t="shared" si="9"/>
        <v>92785.127947037035</v>
      </c>
    </row>
    <row r="77" spans="4:7">
      <c r="D77" s="138">
        <f t="shared" si="7"/>
        <v>63</v>
      </c>
      <c r="E77" s="139">
        <f t="shared" si="1"/>
        <v>135.62488541756707</v>
      </c>
      <c r="F77" s="139">
        <f t="shared" si="8"/>
        <v>463.92563973518526</v>
      </c>
      <c r="G77" s="139">
        <f t="shared" si="9"/>
        <v>92649.503061619471</v>
      </c>
    </row>
    <row r="78" spans="4:7">
      <c r="D78" s="138">
        <f t="shared" si="7"/>
        <v>64</v>
      </c>
      <c r="E78" s="139">
        <f t="shared" si="1"/>
        <v>136.30300984465487</v>
      </c>
      <c r="F78" s="139">
        <f t="shared" si="8"/>
        <v>463.24751530809743</v>
      </c>
      <c r="G78" s="139">
        <f t="shared" si="9"/>
        <v>92513.200051774809</v>
      </c>
    </row>
    <row r="79" spans="4:7">
      <c r="D79" s="138">
        <f t="shared" si="7"/>
        <v>65</v>
      </c>
      <c r="E79" s="139">
        <f t="shared" si="1"/>
        <v>136.98452489387816</v>
      </c>
      <c r="F79" s="139">
        <f t="shared" si="8"/>
        <v>462.56600025887411</v>
      </c>
      <c r="G79" s="139">
        <f t="shared" si="9"/>
        <v>92376.215526880929</v>
      </c>
    </row>
    <row r="80" spans="4:7">
      <c r="D80" s="138">
        <f t="shared" si="7"/>
        <v>66</v>
      </c>
      <c r="E80" s="139">
        <f t="shared" si="1"/>
        <v>137.66944751834754</v>
      </c>
      <c r="F80" s="139">
        <f t="shared" si="8"/>
        <v>461.88107763440473</v>
      </c>
      <c r="G80" s="139">
        <f t="shared" si="9"/>
        <v>92238.546079362583</v>
      </c>
    </row>
    <row r="81" spans="4:7">
      <c r="D81" s="138">
        <f t="shared" si="7"/>
        <v>67</v>
      </c>
      <c r="E81" s="139">
        <f t="shared" ref="E81:E144" si="10">PPMT($D$6/12,D81,$D$7*12,-$D$8)</f>
        <v>138.3577947559393</v>
      </c>
      <c r="F81" s="139">
        <f t="shared" si="8"/>
        <v>461.19273039681298</v>
      </c>
      <c r="G81" s="139">
        <f t="shared" si="9"/>
        <v>92100.188284606644</v>
      </c>
    </row>
    <row r="82" spans="4:7">
      <c r="D82" s="138">
        <f t="shared" si="7"/>
        <v>68</v>
      </c>
      <c r="E82" s="139">
        <f t="shared" si="10"/>
        <v>139.04958372971899</v>
      </c>
      <c r="F82" s="139">
        <f t="shared" si="8"/>
        <v>460.5009414230334</v>
      </c>
      <c r="G82" s="139">
        <f t="shared" si="9"/>
        <v>91961.138700876923</v>
      </c>
    </row>
    <row r="83" spans="4:7">
      <c r="D83" s="138">
        <f t="shared" si="7"/>
        <v>69</v>
      </c>
      <c r="E83" s="139">
        <f t="shared" si="10"/>
        <v>139.74483164836758</v>
      </c>
      <c r="F83" s="139">
        <f t="shared" si="8"/>
        <v>459.80569350438469</v>
      </c>
      <c r="G83" s="139">
        <f t="shared" si="9"/>
        <v>91821.393869228559</v>
      </c>
    </row>
    <row r="84" spans="4:7">
      <c r="D84" s="138">
        <f t="shared" si="7"/>
        <v>70</v>
      </c>
      <c r="E84" s="139">
        <f t="shared" si="10"/>
        <v>140.44355580660942</v>
      </c>
      <c r="F84" s="139">
        <f t="shared" si="8"/>
        <v>459.10696934614288</v>
      </c>
      <c r="G84" s="139">
        <f t="shared" si="9"/>
        <v>91680.950313421956</v>
      </c>
    </row>
    <row r="85" spans="4:7">
      <c r="D85" s="138">
        <f t="shared" si="7"/>
        <v>71</v>
      </c>
      <c r="E85" s="139">
        <f t="shared" si="10"/>
        <v>141.14577358564244</v>
      </c>
      <c r="F85" s="139">
        <f t="shared" si="8"/>
        <v>458.40475156710994</v>
      </c>
      <c r="G85" s="139">
        <f t="shared" si="9"/>
        <v>91539.804539836317</v>
      </c>
    </row>
    <row r="86" spans="4:7">
      <c r="D86" s="138">
        <f t="shared" si="7"/>
        <v>72</v>
      </c>
      <c r="E86" s="139">
        <f t="shared" si="10"/>
        <v>141.85150245357067</v>
      </c>
      <c r="F86" s="139">
        <f t="shared" si="8"/>
        <v>457.69902269918157</v>
      </c>
      <c r="G86" s="139">
        <f t="shared" si="9"/>
        <v>91397.953037382744</v>
      </c>
    </row>
    <row r="87" spans="4:7">
      <c r="D87" s="138">
        <f t="shared" si="7"/>
        <v>73</v>
      </c>
      <c r="E87" s="139">
        <f t="shared" si="10"/>
        <v>142.56075996583851</v>
      </c>
      <c r="F87" s="139">
        <f t="shared" si="8"/>
        <v>456.98976518691381</v>
      </c>
      <c r="G87" s="139">
        <f t="shared" si="9"/>
        <v>91255.392277416904</v>
      </c>
    </row>
    <row r="88" spans="4:7">
      <c r="D88" s="138">
        <f t="shared" si="7"/>
        <v>74</v>
      </c>
      <c r="E88" s="139">
        <f t="shared" si="10"/>
        <v>143.27356376566775</v>
      </c>
      <c r="F88" s="139">
        <f t="shared" si="8"/>
        <v>456.27696138708455</v>
      </c>
      <c r="G88" s="139">
        <f t="shared" si="9"/>
        <v>91112.118713651231</v>
      </c>
    </row>
    <row r="89" spans="4:7">
      <c r="D89" s="138">
        <f t="shared" si="7"/>
        <v>75</v>
      </c>
      <c r="E89" s="139">
        <f t="shared" si="10"/>
        <v>143.98993158449605</v>
      </c>
      <c r="F89" s="139">
        <f t="shared" si="8"/>
        <v>455.56059356825625</v>
      </c>
      <c r="G89" s="139">
        <f t="shared" si="9"/>
        <v>90968.128782066735</v>
      </c>
    </row>
    <row r="90" spans="4:7">
      <c r="D90" s="138">
        <f t="shared" si="7"/>
        <v>76</v>
      </c>
      <c r="E90" s="139">
        <f t="shared" si="10"/>
        <v>144.70988124241856</v>
      </c>
      <c r="F90" s="139">
        <f t="shared" si="8"/>
        <v>454.84064391033382</v>
      </c>
      <c r="G90" s="139">
        <f t="shared" si="9"/>
        <v>90823.418900824312</v>
      </c>
    </row>
    <row r="91" spans="4:7">
      <c r="D91" s="138">
        <f t="shared" si="7"/>
        <v>77</v>
      </c>
      <c r="E91" s="139">
        <f t="shared" si="10"/>
        <v>145.43343064863063</v>
      </c>
      <c r="F91" s="139">
        <f t="shared" si="8"/>
        <v>454.11709450412172</v>
      </c>
      <c r="G91" s="139">
        <f t="shared" si="9"/>
        <v>90677.985470175685</v>
      </c>
    </row>
    <row r="92" spans="4:7">
      <c r="D92" s="138">
        <f t="shared" si="7"/>
        <v>78</v>
      </c>
      <c r="E92" s="139">
        <f t="shared" si="10"/>
        <v>146.16059780187382</v>
      </c>
      <c r="F92" s="139">
        <f t="shared" si="8"/>
        <v>453.38992735087857</v>
      </c>
      <c r="G92" s="139">
        <f t="shared" si="9"/>
        <v>90531.824872373807</v>
      </c>
    </row>
    <row r="93" spans="4:7">
      <c r="D93" s="138">
        <f t="shared" si="7"/>
        <v>79</v>
      </c>
      <c r="E93" s="139">
        <f t="shared" si="10"/>
        <v>146.89140079088315</v>
      </c>
      <c r="F93" s="139">
        <f t="shared" si="8"/>
        <v>452.6591243618692</v>
      </c>
      <c r="G93" s="139">
        <f t="shared" si="9"/>
        <v>90384.933471582917</v>
      </c>
    </row>
    <row r="94" spans="4:7">
      <c r="D94" s="138">
        <f t="shared" si="7"/>
        <v>80</v>
      </c>
      <c r="E94" s="139">
        <f t="shared" si="10"/>
        <v>147.62585779483757</v>
      </c>
      <c r="F94" s="139">
        <f t="shared" si="8"/>
        <v>451.92466735791464</v>
      </c>
      <c r="G94" s="139">
        <f t="shared" si="9"/>
        <v>90237.307613788085</v>
      </c>
    </row>
    <row r="95" spans="4:7">
      <c r="D95" s="138">
        <f t="shared" si="7"/>
        <v>81</v>
      </c>
      <c r="E95" s="139">
        <f t="shared" si="10"/>
        <v>148.36398708381176</v>
      </c>
      <c r="F95" s="139">
        <f t="shared" si="8"/>
        <v>451.18653806894059</v>
      </c>
      <c r="G95" s="139">
        <f t="shared" si="9"/>
        <v>90088.943626704277</v>
      </c>
    </row>
    <row r="96" spans="4:7">
      <c r="D96" s="138">
        <f t="shared" si="7"/>
        <v>82</v>
      </c>
      <c r="E96" s="139">
        <f t="shared" si="10"/>
        <v>149.10580701923081</v>
      </c>
      <c r="F96" s="139">
        <f t="shared" si="8"/>
        <v>450.44471813352152</v>
      </c>
      <c r="G96" s="139">
        <f t="shared" si="9"/>
        <v>89939.837819685039</v>
      </c>
    </row>
    <row r="97" spans="4:7">
      <c r="D97" s="138">
        <f t="shared" si="7"/>
        <v>83</v>
      </c>
      <c r="E97" s="139">
        <f t="shared" si="10"/>
        <v>149.85133605432696</v>
      </c>
      <c r="F97" s="139">
        <f t="shared" si="8"/>
        <v>449.69918909842528</v>
      </c>
      <c r="G97" s="139">
        <f t="shared" si="9"/>
        <v>89789.98648363071</v>
      </c>
    </row>
    <row r="98" spans="4:7">
      <c r="D98" s="138">
        <f t="shared" si="7"/>
        <v>84</v>
      </c>
      <c r="E98" s="139">
        <f t="shared" si="10"/>
        <v>150.60059273459862</v>
      </c>
      <c r="F98" s="139">
        <f t="shared" si="8"/>
        <v>448.94993241815371</v>
      </c>
      <c r="G98" s="139">
        <f t="shared" si="9"/>
        <v>89639.385890896112</v>
      </c>
    </row>
    <row r="99" spans="4:7">
      <c r="D99" s="138">
        <f t="shared" si="7"/>
        <v>85</v>
      </c>
      <c r="E99" s="139">
        <f t="shared" si="10"/>
        <v>151.35359569827162</v>
      </c>
      <c r="F99" s="139">
        <f t="shared" si="8"/>
        <v>448.19692945448077</v>
      </c>
      <c r="G99" s="139">
        <f t="shared" si="9"/>
        <v>89488.032295197845</v>
      </c>
    </row>
    <row r="100" spans="4:7">
      <c r="D100" s="138">
        <f t="shared" si="7"/>
        <v>86</v>
      </c>
      <c r="E100" s="139">
        <f t="shared" si="10"/>
        <v>152.11036367676294</v>
      </c>
      <c r="F100" s="139">
        <f t="shared" si="8"/>
        <v>447.44016147598938</v>
      </c>
      <c r="G100" s="139">
        <f t="shared" si="9"/>
        <v>89335.921931521079</v>
      </c>
    </row>
    <row r="101" spans="4:7">
      <c r="D101" s="138">
        <f t="shared" si="7"/>
        <v>87</v>
      </c>
      <c r="E101" s="139">
        <f t="shared" si="10"/>
        <v>152.87091549514676</v>
      </c>
      <c r="F101" s="139">
        <f t="shared" si="8"/>
        <v>446.67960965760557</v>
      </c>
      <c r="G101" s="139">
        <f t="shared" si="9"/>
        <v>89183.051016025929</v>
      </c>
    </row>
    <row r="102" spans="4:7">
      <c r="D102" s="138">
        <f t="shared" si="7"/>
        <v>88</v>
      </c>
      <c r="E102" s="139">
        <f t="shared" si="10"/>
        <v>153.63527007262249</v>
      </c>
      <c r="F102" s="139">
        <f t="shared" si="8"/>
        <v>445.9152550801299</v>
      </c>
      <c r="G102" s="139">
        <f t="shared" si="9"/>
        <v>89029.415745953302</v>
      </c>
    </row>
    <row r="103" spans="4:7">
      <c r="D103" s="138">
        <f t="shared" si="7"/>
        <v>89</v>
      </c>
      <c r="E103" s="139">
        <f t="shared" si="10"/>
        <v>154.40344642298561</v>
      </c>
      <c r="F103" s="139">
        <f t="shared" si="8"/>
        <v>445.14707872976669</v>
      </c>
      <c r="G103" s="139">
        <f t="shared" si="9"/>
        <v>88875.01229953031</v>
      </c>
    </row>
    <row r="104" spans="4:7">
      <c r="D104" s="138">
        <f t="shared" si="7"/>
        <v>90</v>
      </c>
      <c r="E104" s="139">
        <f t="shared" si="10"/>
        <v>155.17546365510054</v>
      </c>
      <c r="F104" s="139">
        <f t="shared" si="8"/>
        <v>444.37506149765176</v>
      </c>
      <c r="G104" s="139">
        <f t="shared" si="9"/>
        <v>88719.836835875205</v>
      </c>
    </row>
    <row r="105" spans="4:7">
      <c r="D105" s="138">
        <f t="shared" si="7"/>
        <v>91</v>
      </c>
      <c r="E105" s="139">
        <f t="shared" si="10"/>
        <v>155.95134097337609</v>
      </c>
      <c r="F105" s="139">
        <f t="shared" si="8"/>
        <v>443.59918417937627</v>
      </c>
      <c r="G105" s="139">
        <f t="shared" si="9"/>
        <v>88563.885494901828</v>
      </c>
    </row>
    <row r="106" spans="4:7">
      <c r="D106" s="138">
        <f t="shared" si="7"/>
        <v>92</v>
      </c>
      <c r="E106" s="139">
        <f t="shared" si="10"/>
        <v>156.73109767824295</v>
      </c>
      <c r="F106" s="139">
        <f t="shared" si="8"/>
        <v>442.81942747450944</v>
      </c>
      <c r="G106" s="139">
        <f t="shared" si="9"/>
        <v>88407.154397223581</v>
      </c>
    </row>
    <row r="107" spans="4:7">
      <c r="D107" s="138">
        <f t="shared" si="7"/>
        <v>93</v>
      </c>
      <c r="E107" s="139">
        <f t="shared" si="10"/>
        <v>157.51475316663416</v>
      </c>
      <c r="F107" s="139">
        <f t="shared" si="8"/>
        <v>442.03577198611811</v>
      </c>
      <c r="G107" s="139">
        <f t="shared" si="9"/>
        <v>88249.639644056952</v>
      </c>
    </row>
    <row r="108" spans="4:7">
      <c r="D108" s="138">
        <f t="shared" si="7"/>
        <v>94</v>
      </c>
      <c r="E108" s="139">
        <f t="shared" si="10"/>
        <v>158.30232693246731</v>
      </c>
      <c r="F108" s="139">
        <f t="shared" si="8"/>
        <v>441.24819822028496</v>
      </c>
      <c r="G108" s="139">
        <f t="shared" si="9"/>
        <v>88091.337317124489</v>
      </c>
    </row>
    <row r="109" spans="4:7">
      <c r="D109" s="138">
        <f t="shared" si="7"/>
        <v>95</v>
      </c>
      <c r="E109" s="139">
        <f t="shared" si="10"/>
        <v>159.09383856712964</v>
      </c>
      <c r="F109" s="139">
        <f t="shared" si="8"/>
        <v>440.45668658562266</v>
      </c>
      <c r="G109" s="139">
        <f t="shared" si="9"/>
        <v>87932.243478557357</v>
      </c>
    </row>
    <row r="110" spans="4:7">
      <c r="D110" s="138">
        <f t="shared" si="7"/>
        <v>96</v>
      </c>
      <c r="E110" s="139">
        <f t="shared" si="10"/>
        <v>159.88930775996531</v>
      </c>
      <c r="F110" s="139">
        <f t="shared" si="8"/>
        <v>439.66121739278702</v>
      </c>
      <c r="G110" s="139">
        <f t="shared" si="9"/>
        <v>87772.354170797393</v>
      </c>
    </row>
    <row r="111" spans="4:7">
      <c r="D111" s="138">
        <f t="shared" si="7"/>
        <v>97</v>
      </c>
      <c r="E111" s="139">
        <f t="shared" si="10"/>
        <v>160.68875429876513</v>
      </c>
      <c r="F111" s="139">
        <f t="shared" si="8"/>
        <v>438.8617708539872</v>
      </c>
      <c r="G111" s="139">
        <f t="shared" si="9"/>
        <v>87611.665416498625</v>
      </c>
    </row>
    <row r="112" spans="4:7">
      <c r="D112" s="138">
        <f t="shared" si="7"/>
        <v>98</v>
      </c>
      <c r="E112" s="139">
        <f t="shared" si="10"/>
        <v>161.49219807025898</v>
      </c>
      <c r="F112" s="139">
        <f t="shared" si="8"/>
        <v>438.05832708249335</v>
      </c>
      <c r="G112" s="139">
        <f t="shared" si="9"/>
        <v>87450.173218428361</v>
      </c>
    </row>
    <row r="113" spans="4:7">
      <c r="D113" s="138">
        <f t="shared" si="7"/>
        <v>99</v>
      </c>
      <c r="E113" s="139">
        <f t="shared" si="10"/>
        <v>162.29965906061022</v>
      </c>
      <c r="F113" s="139">
        <f t="shared" si="8"/>
        <v>437.25086609214202</v>
      </c>
      <c r="G113" s="139">
        <f t="shared" si="9"/>
        <v>87287.873559367756</v>
      </c>
    </row>
    <row r="114" spans="4:7">
      <c r="D114" s="138">
        <f t="shared" si="7"/>
        <v>100</v>
      </c>
      <c r="E114" s="139">
        <f t="shared" si="10"/>
        <v>163.11115735591332</v>
      </c>
      <c r="F114" s="139">
        <f t="shared" si="8"/>
        <v>436.43936779683901</v>
      </c>
      <c r="G114" s="139">
        <f t="shared" si="9"/>
        <v>87124.762402011838</v>
      </c>
    </row>
    <row r="115" spans="4:7">
      <c r="D115" s="138">
        <f t="shared" si="7"/>
        <v>101</v>
      </c>
      <c r="E115" s="139">
        <f t="shared" si="10"/>
        <v>163.92671314269288</v>
      </c>
      <c r="F115" s="139">
        <f t="shared" si="8"/>
        <v>435.62381201005951</v>
      </c>
      <c r="G115" s="139">
        <f t="shared" si="9"/>
        <v>86960.835688869149</v>
      </c>
    </row>
    <row r="116" spans="4:7">
      <c r="D116" s="138">
        <f t="shared" si="7"/>
        <v>102</v>
      </c>
      <c r="E116" s="139">
        <f t="shared" si="10"/>
        <v>164.74634670840635</v>
      </c>
      <c r="F116" s="139">
        <f t="shared" si="8"/>
        <v>434.80417844434595</v>
      </c>
      <c r="G116" s="139">
        <f t="shared" si="9"/>
        <v>86796.089342160747</v>
      </c>
    </row>
    <row r="117" spans="4:7">
      <c r="D117" s="138">
        <f t="shared" si="7"/>
        <v>103</v>
      </c>
      <c r="E117" s="139">
        <f t="shared" si="10"/>
        <v>165.5700784419484</v>
      </c>
      <c r="F117" s="139">
        <f t="shared" si="8"/>
        <v>433.98044671080396</v>
      </c>
      <c r="G117" s="139">
        <f t="shared" si="9"/>
        <v>86630.519263718801</v>
      </c>
    </row>
    <row r="118" spans="4:7">
      <c r="D118" s="138">
        <f t="shared" si="7"/>
        <v>104</v>
      </c>
      <c r="E118" s="139">
        <f t="shared" si="10"/>
        <v>166.39792883415814</v>
      </c>
      <c r="F118" s="139">
        <f t="shared" si="8"/>
        <v>433.15259631859414</v>
      </c>
      <c r="G118" s="139">
        <f t="shared" si="9"/>
        <v>86464.121334884636</v>
      </c>
    </row>
    <row r="119" spans="4:7">
      <c r="D119" s="138">
        <f t="shared" si="7"/>
        <v>105</v>
      </c>
      <c r="E119" s="139">
        <f t="shared" si="10"/>
        <v>167.22991847832887</v>
      </c>
      <c r="F119" s="139">
        <f t="shared" si="8"/>
        <v>432.32060667442346</v>
      </c>
      <c r="G119" s="139">
        <f t="shared" si="9"/>
        <v>86296.891416406303</v>
      </c>
    </row>
    <row r="120" spans="4:7">
      <c r="D120" s="138">
        <f t="shared" si="7"/>
        <v>106</v>
      </c>
      <c r="E120" s="139">
        <f t="shared" si="10"/>
        <v>168.06606807072055</v>
      </c>
      <c r="F120" s="139">
        <f t="shared" si="8"/>
        <v>431.48445708203184</v>
      </c>
      <c r="G120" s="139">
        <f t="shared" si="9"/>
        <v>86128.82534833558</v>
      </c>
    </row>
    <row r="121" spans="4:7">
      <c r="D121" s="138">
        <f t="shared" si="7"/>
        <v>107</v>
      </c>
      <c r="E121" s="139">
        <f t="shared" si="10"/>
        <v>168.90639841107415</v>
      </c>
      <c r="F121" s="139">
        <f t="shared" si="8"/>
        <v>430.64412674167818</v>
      </c>
      <c r="G121" s="139">
        <f t="shared" si="9"/>
        <v>85959.918949924511</v>
      </c>
    </row>
    <row r="122" spans="4:7">
      <c r="D122" s="138">
        <f t="shared" si="7"/>
        <v>108</v>
      </c>
      <c r="E122" s="139">
        <f t="shared" si="10"/>
        <v>169.7509304031295</v>
      </c>
      <c r="F122" s="139">
        <f t="shared" si="8"/>
        <v>429.79959474962288</v>
      </c>
      <c r="G122" s="139">
        <f t="shared" si="9"/>
        <v>85790.168019521385</v>
      </c>
    </row>
    <row r="123" spans="4:7">
      <c r="D123" s="138">
        <f t="shared" si="7"/>
        <v>109</v>
      </c>
      <c r="E123" s="139">
        <f t="shared" si="10"/>
        <v>170.59968505514516</v>
      </c>
      <c r="F123" s="139">
        <f t="shared" si="8"/>
        <v>428.95084009760717</v>
      </c>
      <c r="G123" s="139">
        <f t="shared" si="9"/>
        <v>85619.568334466239</v>
      </c>
    </row>
    <row r="124" spans="4:7">
      <c r="D124" s="138">
        <f t="shared" si="7"/>
        <v>110</v>
      </c>
      <c r="E124" s="139">
        <f t="shared" si="10"/>
        <v>171.45268348042089</v>
      </c>
      <c r="F124" s="139">
        <f t="shared" si="8"/>
        <v>428.09784167233141</v>
      </c>
      <c r="G124" s="139">
        <f t="shared" si="9"/>
        <v>85448.115650985812</v>
      </c>
    </row>
    <row r="125" spans="4:7">
      <c r="D125" s="138">
        <f t="shared" si="7"/>
        <v>111</v>
      </c>
      <c r="E125" s="139">
        <f t="shared" si="10"/>
        <v>172.30994689782298</v>
      </c>
      <c r="F125" s="139">
        <f t="shared" si="8"/>
        <v>427.24057825492929</v>
      </c>
      <c r="G125" s="139">
        <f t="shared" si="9"/>
        <v>85275.805704087994</v>
      </c>
    </row>
    <row r="126" spans="4:7">
      <c r="D126" s="138">
        <f t="shared" si="7"/>
        <v>112</v>
      </c>
      <c r="E126" s="139">
        <f t="shared" si="10"/>
        <v>173.17149663231208</v>
      </c>
      <c r="F126" s="139">
        <f t="shared" si="8"/>
        <v>426.37902852044022</v>
      </c>
      <c r="G126" s="139">
        <f t="shared" si="9"/>
        <v>85102.634207455689</v>
      </c>
    </row>
    <row r="127" spans="4:7">
      <c r="D127" s="138">
        <f t="shared" si="7"/>
        <v>113</v>
      </c>
      <c r="E127" s="139">
        <f t="shared" si="10"/>
        <v>174.03735411547368</v>
      </c>
      <c r="F127" s="139">
        <f t="shared" si="8"/>
        <v>425.51317103727865</v>
      </c>
      <c r="G127" s="139">
        <f t="shared" si="9"/>
        <v>84928.596853340219</v>
      </c>
    </row>
    <row r="128" spans="4:7">
      <c r="D128" s="138">
        <f t="shared" si="7"/>
        <v>114</v>
      </c>
      <c r="E128" s="139">
        <f t="shared" si="10"/>
        <v>174.90754088605104</v>
      </c>
      <c r="F128" s="139">
        <f t="shared" si="8"/>
        <v>424.64298426670126</v>
      </c>
      <c r="G128" s="139">
        <f t="shared" si="9"/>
        <v>84753.689312454168</v>
      </c>
    </row>
    <row r="129" spans="4:7">
      <c r="D129" s="138">
        <f t="shared" si="7"/>
        <v>115</v>
      </c>
      <c r="E129" s="139">
        <f t="shared" si="10"/>
        <v>175.78207859048132</v>
      </c>
      <c r="F129" s="139">
        <f t="shared" si="8"/>
        <v>423.76844656227098</v>
      </c>
      <c r="G129" s="139">
        <f t="shared" si="9"/>
        <v>84577.907233863691</v>
      </c>
    </row>
    <row r="130" spans="4:7">
      <c r="D130" s="138">
        <f t="shared" si="7"/>
        <v>116</v>
      </c>
      <c r="E130" s="139">
        <f t="shared" si="10"/>
        <v>176.66098898343373</v>
      </c>
      <c r="F130" s="139">
        <f t="shared" si="8"/>
        <v>422.8895361693186</v>
      </c>
      <c r="G130" s="139">
        <f t="shared" si="9"/>
        <v>84401.246244880254</v>
      </c>
    </row>
    <row r="131" spans="4:7">
      <c r="D131" s="138">
        <f t="shared" si="7"/>
        <v>117</v>
      </c>
      <c r="E131" s="139">
        <f t="shared" si="10"/>
        <v>177.54429392835081</v>
      </c>
      <c r="F131" s="139">
        <f t="shared" si="8"/>
        <v>422.00623122440152</v>
      </c>
      <c r="G131" s="139">
        <f t="shared" si="9"/>
        <v>84223.701950951901</v>
      </c>
    </row>
    <row r="132" spans="4:7">
      <c r="D132" s="138">
        <f t="shared" si="7"/>
        <v>118</v>
      </c>
      <c r="E132" s="139">
        <f t="shared" si="10"/>
        <v>178.43201539799261</v>
      </c>
      <c r="F132" s="139">
        <f t="shared" si="8"/>
        <v>421.11850975475971</v>
      </c>
      <c r="G132" s="139">
        <f t="shared" si="9"/>
        <v>84045.269935553908</v>
      </c>
    </row>
    <row r="133" spans="4:7">
      <c r="D133" s="138">
        <f t="shared" si="7"/>
        <v>119</v>
      </c>
      <c r="E133" s="139">
        <f t="shared" si="10"/>
        <v>179.32417547498255</v>
      </c>
      <c r="F133" s="139">
        <f t="shared" si="8"/>
        <v>420.22634967776975</v>
      </c>
      <c r="G133" s="139">
        <f t="shared" si="9"/>
        <v>83865.945760078932</v>
      </c>
    </row>
    <row r="134" spans="4:7">
      <c r="D134" s="138">
        <f t="shared" si="7"/>
        <v>120</v>
      </c>
      <c r="E134" s="139">
        <f t="shared" si="10"/>
        <v>180.2207963523575</v>
      </c>
      <c r="F134" s="139">
        <f t="shared" si="8"/>
        <v>419.32972880039483</v>
      </c>
      <c r="G134" s="139">
        <f t="shared" si="9"/>
        <v>83685.724963726578</v>
      </c>
    </row>
    <row r="135" spans="4:7">
      <c r="D135" s="138">
        <f t="shared" si="7"/>
        <v>121</v>
      </c>
      <c r="E135" s="139">
        <f t="shared" si="10"/>
        <v>181.12190033411929</v>
      </c>
      <c r="F135" s="139">
        <f t="shared" si="8"/>
        <v>418.42862481863307</v>
      </c>
      <c r="G135" s="139">
        <f t="shared" si="9"/>
        <v>83504.603063392453</v>
      </c>
    </row>
    <row r="136" spans="4:7">
      <c r="D136" s="138">
        <f t="shared" si="7"/>
        <v>122</v>
      </c>
      <c r="E136" s="139">
        <f t="shared" si="10"/>
        <v>182.02750983578991</v>
      </c>
      <c r="F136" s="139">
        <f t="shared" si="8"/>
        <v>417.52301531696241</v>
      </c>
      <c r="G136" s="139">
        <f t="shared" si="9"/>
        <v>83322.575553556657</v>
      </c>
    </row>
    <row r="137" spans="4:7">
      <c r="D137" s="138">
        <f t="shared" si="7"/>
        <v>123</v>
      </c>
      <c r="E137" s="139">
        <f t="shared" si="10"/>
        <v>182.93764738496884</v>
      </c>
      <c r="F137" s="139">
        <f t="shared" si="8"/>
        <v>416.61287776778352</v>
      </c>
      <c r="G137" s="139">
        <f t="shared" si="9"/>
        <v>83139.637906171687</v>
      </c>
    </row>
    <row r="138" spans="4:7">
      <c r="D138" s="138">
        <f t="shared" si="7"/>
        <v>124</v>
      </c>
      <c r="E138" s="139">
        <f t="shared" si="10"/>
        <v>183.8523356218937</v>
      </c>
      <c r="F138" s="139">
        <f t="shared" si="8"/>
        <v>415.6981895308586</v>
      </c>
      <c r="G138" s="139">
        <f t="shared" si="9"/>
        <v>82955.785570549793</v>
      </c>
    </row>
    <row r="139" spans="4:7">
      <c r="D139" s="138">
        <f t="shared" ref="D139:D202" si="11">D138+1</f>
        <v>125</v>
      </c>
      <c r="E139" s="139">
        <f t="shared" si="10"/>
        <v>184.77159730000315</v>
      </c>
      <c r="F139" s="139">
        <f t="shared" ref="F139:F202" si="12">IPMT($D$6/12,D139,$D$7*12,-$D$8)</f>
        <v>414.77892785274918</v>
      </c>
      <c r="G139" s="139">
        <f t="shared" ref="G139:G202" si="13">G138-E139</f>
        <v>82771.013973249792</v>
      </c>
    </row>
    <row r="140" spans="4:7">
      <c r="D140" s="138">
        <f t="shared" si="11"/>
        <v>126</v>
      </c>
      <c r="E140" s="139">
        <f t="shared" si="10"/>
        <v>185.6954552865032</v>
      </c>
      <c r="F140" s="139">
        <f t="shared" si="12"/>
        <v>413.8550698662491</v>
      </c>
      <c r="G140" s="139">
        <f t="shared" si="13"/>
        <v>82585.318517963286</v>
      </c>
    </row>
    <row r="141" spans="4:7">
      <c r="D141" s="138">
        <f t="shared" si="11"/>
        <v>127</v>
      </c>
      <c r="E141" s="139">
        <f t="shared" si="10"/>
        <v>186.62393256293566</v>
      </c>
      <c r="F141" s="139">
        <f t="shared" si="12"/>
        <v>412.92659258981666</v>
      </c>
      <c r="G141" s="139">
        <f t="shared" si="13"/>
        <v>82398.694585400357</v>
      </c>
    </row>
    <row r="142" spans="4:7">
      <c r="D142" s="138">
        <f t="shared" si="11"/>
        <v>128</v>
      </c>
      <c r="E142" s="139">
        <f t="shared" si="10"/>
        <v>187.55705222575037</v>
      </c>
      <c r="F142" s="139">
        <f t="shared" si="12"/>
        <v>411.99347292700196</v>
      </c>
      <c r="G142" s="139">
        <f t="shared" si="13"/>
        <v>82211.137533174609</v>
      </c>
    </row>
    <row r="143" spans="4:7">
      <c r="D143" s="138">
        <f t="shared" si="11"/>
        <v>129</v>
      </c>
      <c r="E143" s="139">
        <f t="shared" si="10"/>
        <v>188.49483748687911</v>
      </c>
      <c r="F143" s="139">
        <f t="shared" si="12"/>
        <v>411.05568766587322</v>
      </c>
      <c r="G143" s="139">
        <f t="shared" si="13"/>
        <v>82022.642695687726</v>
      </c>
    </row>
    <row r="144" spans="4:7">
      <c r="D144" s="138">
        <f t="shared" si="11"/>
        <v>130</v>
      </c>
      <c r="E144" s="139">
        <f t="shared" si="10"/>
        <v>189.43731167431349</v>
      </c>
      <c r="F144" s="139">
        <f t="shared" si="12"/>
        <v>410.11321347843881</v>
      </c>
      <c r="G144" s="139">
        <f t="shared" si="13"/>
        <v>81833.205384013418</v>
      </c>
    </row>
    <row r="145" spans="4:7">
      <c r="D145" s="138">
        <f t="shared" si="11"/>
        <v>131</v>
      </c>
      <c r="E145" s="139">
        <f t="shared" ref="E145:E208" si="14">PPMT($D$6/12,D145,$D$7*12,-$D$8)</f>
        <v>190.38449823268508</v>
      </c>
      <c r="F145" s="139">
        <f t="shared" si="12"/>
        <v>409.16602692006722</v>
      </c>
      <c r="G145" s="139">
        <f t="shared" si="13"/>
        <v>81642.820885780733</v>
      </c>
    </row>
    <row r="146" spans="4:7">
      <c r="D146" s="138">
        <f t="shared" si="11"/>
        <v>132</v>
      </c>
      <c r="E146" s="139">
        <f t="shared" si="14"/>
        <v>191.33642072384848</v>
      </c>
      <c r="F146" s="139">
        <f t="shared" si="12"/>
        <v>408.21410442890379</v>
      </c>
      <c r="G146" s="139">
        <f t="shared" si="13"/>
        <v>81451.484465056885</v>
      </c>
    </row>
    <row r="147" spans="4:7">
      <c r="D147" s="138">
        <f t="shared" si="11"/>
        <v>133</v>
      </c>
      <c r="E147" s="139">
        <f t="shared" si="14"/>
        <v>192.29310282746778</v>
      </c>
      <c r="F147" s="139">
        <f t="shared" si="12"/>
        <v>407.25742232528455</v>
      </c>
      <c r="G147" s="139">
        <f t="shared" si="13"/>
        <v>81259.191362229423</v>
      </c>
    </row>
    <row r="148" spans="4:7">
      <c r="D148" s="138">
        <f t="shared" si="11"/>
        <v>134</v>
      </c>
      <c r="E148" s="139">
        <f t="shared" si="14"/>
        <v>193.25456834160505</v>
      </c>
      <c r="F148" s="139">
        <f t="shared" si="12"/>
        <v>406.29595681114728</v>
      </c>
      <c r="G148" s="139">
        <f t="shared" si="13"/>
        <v>81065.936793887813</v>
      </c>
    </row>
    <row r="149" spans="4:7">
      <c r="D149" s="138">
        <f t="shared" si="11"/>
        <v>135</v>
      </c>
      <c r="E149" s="139">
        <f t="shared" si="14"/>
        <v>194.2208411833131</v>
      </c>
      <c r="F149" s="139">
        <f t="shared" si="12"/>
        <v>405.3296839694392</v>
      </c>
      <c r="G149" s="139">
        <f t="shared" si="13"/>
        <v>80871.715952704501</v>
      </c>
    </row>
    <row r="150" spans="4:7">
      <c r="D150" s="138">
        <f t="shared" si="11"/>
        <v>136</v>
      </c>
      <c r="E150" s="139">
        <f t="shared" si="14"/>
        <v>195.19194538922966</v>
      </c>
      <c r="F150" s="139">
        <f t="shared" si="12"/>
        <v>404.35857976352264</v>
      </c>
      <c r="G150" s="139">
        <f t="shared" si="13"/>
        <v>80676.524007315267</v>
      </c>
    </row>
    <row r="151" spans="4:7">
      <c r="D151" s="138">
        <f t="shared" si="11"/>
        <v>137</v>
      </c>
      <c r="E151" s="139">
        <f t="shared" si="14"/>
        <v>196.16790511617586</v>
      </c>
      <c r="F151" s="139">
        <f t="shared" si="12"/>
        <v>403.3826200365765</v>
      </c>
      <c r="G151" s="139">
        <f t="shared" si="13"/>
        <v>80480.35610219909</v>
      </c>
    </row>
    <row r="152" spans="4:7">
      <c r="D152" s="138">
        <f t="shared" si="11"/>
        <v>138</v>
      </c>
      <c r="E152" s="139">
        <f t="shared" si="14"/>
        <v>197.14874464175671</v>
      </c>
      <c r="F152" s="139">
        <f t="shared" si="12"/>
        <v>402.40178051099565</v>
      </c>
      <c r="G152" s="139">
        <f t="shared" si="13"/>
        <v>80283.20735755733</v>
      </c>
    </row>
    <row r="153" spans="4:7">
      <c r="D153" s="138">
        <f t="shared" si="11"/>
        <v>139</v>
      </c>
      <c r="E153" s="139">
        <f t="shared" si="14"/>
        <v>198.13448836496551</v>
      </c>
      <c r="F153" s="139">
        <f t="shared" si="12"/>
        <v>401.41603678778682</v>
      </c>
      <c r="G153" s="139">
        <f t="shared" si="13"/>
        <v>80085.072869192358</v>
      </c>
    </row>
    <row r="154" spans="4:7">
      <c r="D154" s="138">
        <f t="shared" si="11"/>
        <v>140</v>
      </c>
      <c r="E154" s="139">
        <f t="shared" si="14"/>
        <v>199.12516080679029</v>
      </c>
      <c r="F154" s="139">
        <f t="shared" si="12"/>
        <v>400.42536434596201</v>
      </c>
      <c r="G154" s="139">
        <f t="shared" si="13"/>
        <v>79885.947708385575</v>
      </c>
    </row>
    <row r="155" spans="4:7">
      <c r="D155" s="138">
        <f t="shared" si="11"/>
        <v>141</v>
      </c>
      <c r="E155" s="139">
        <f t="shared" si="14"/>
        <v>200.12078661082427</v>
      </c>
      <c r="F155" s="139">
        <f t="shared" si="12"/>
        <v>399.42973854192809</v>
      </c>
      <c r="G155" s="139">
        <f t="shared" si="13"/>
        <v>79685.826921774744</v>
      </c>
    </row>
    <row r="156" spans="4:7">
      <c r="D156" s="138">
        <f t="shared" si="11"/>
        <v>142</v>
      </c>
      <c r="E156" s="139">
        <f t="shared" si="14"/>
        <v>201.12139054387836</v>
      </c>
      <c r="F156" s="139">
        <f t="shared" si="12"/>
        <v>398.42913460887394</v>
      </c>
      <c r="G156" s="139">
        <f t="shared" si="13"/>
        <v>79484.705531230866</v>
      </c>
    </row>
    <row r="157" spans="4:7">
      <c r="D157" s="138">
        <f t="shared" si="11"/>
        <v>143</v>
      </c>
      <c r="E157" s="139">
        <f t="shared" si="14"/>
        <v>202.12699749659777</v>
      </c>
      <c r="F157" s="139">
        <f t="shared" si="12"/>
        <v>397.42352765615448</v>
      </c>
      <c r="G157" s="139">
        <f t="shared" si="13"/>
        <v>79282.578533734268</v>
      </c>
    </row>
    <row r="158" spans="4:7">
      <c r="D158" s="138">
        <f t="shared" si="11"/>
        <v>144</v>
      </c>
      <c r="E158" s="139">
        <f t="shared" si="14"/>
        <v>203.1376324840808</v>
      </c>
      <c r="F158" s="139">
        <f t="shared" si="12"/>
        <v>396.41289266867147</v>
      </c>
      <c r="G158" s="139">
        <f t="shared" si="13"/>
        <v>79079.440901250186</v>
      </c>
    </row>
    <row r="159" spans="4:7">
      <c r="D159" s="138">
        <f t="shared" si="11"/>
        <v>145</v>
      </c>
      <c r="E159" s="139">
        <f t="shared" si="14"/>
        <v>204.15332064650116</v>
      </c>
      <c r="F159" s="139">
        <f t="shared" si="12"/>
        <v>395.39720450625117</v>
      </c>
      <c r="G159" s="139">
        <f t="shared" si="13"/>
        <v>78875.28758060369</v>
      </c>
    </row>
    <row r="160" spans="4:7">
      <c r="D160" s="138">
        <f t="shared" si="11"/>
        <v>146</v>
      </c>
      <c r="E160" s="139">
        <f t="shared" si="14"/>
        <v>205.17408724973367</v>
      </c>
      <c r="F160" s="139">
        <f t="shared" si="12"/>
        <v>394.37643790301865</v>
      </c>
      <c r="G160" s="139">
        <f t="shared" si="13"/>
        <v>78670.113493353958</v>
      </c>
    </row>
    <row r="161" spans="4:7">
      <c r="D161" s="138">
        <f t="shared" si="11"/>
        <v>147</v>
      </c>
      <c r="E161" s="139">
        <f t="shared" si="14"/>
        <v>206.19995768598233</v>
      </c>
      <c r="F161" s="139">
        <f t="shared" si="12"/>
        <v>393.35056746677003</v>
      </c>
      <c r="G161" s="139">
        <f t="shared" si="13"/>
        <v>78463.913535667976</v>
      </c>
    </row>
    <row r="162" spans="4:7">
      <c r="D162" s="138">
        <f t="shared" si="11"/>
        <v>148</v>
      </c>
      <c r="E162" s="139">
        <f t="shared" si="14"/>
        <v>207.23095747441229</v>
      </c>
      <c r="F162" s="139">
        <f t="shared" si="12"/>
        <v>392.31956767834004</v>
      </c>
      <c r="G162" s="139">
        <f t="shared" si="13"/>
        <v>78256.682578193562</v>
      </c>
    </row>
    <row r="163" spans="4:7">
      <c r="D163" s="138">
        <f t="shared" si="11"/>
        <v>149</v>
      </c>
      <c r="E163" s="139">
        <f t="shared" si="14"/>
        <v>208.26711226178429</v>
      </c>
      <c r="F163" s="139">
        <f t="shared" si="12"/>
        <v>391.28341289096795</v>
      </c>
      <c r="G163" s="139">
        <f t="shared" si="13"/>
        <v>78048.415465931772</v>
      </c>
    </row>
    <row r="164" spans="4:7">
      <c r="D164" s="138">
        <f t="shared" si="11"/>
        <v>150</v>
      </c>
      <c r="E164" s="139">
        <f t="shared" si="14"/>
        <v>209.30844782309327</v>
      </c>
      <c r="F164" s="139">
        <f t="shared" si="12"/>
        <v>390.24207732965903</v>
      </c>
      <c r="G164" s="139">
        <f t="shared" si="13"/>
        <v>77839.107018108683</v>
      </c>
    </row>
    <row r="165" spans="4:7">
      <c r="D165" s="138">
        <f t="shared" si="11"/>
        <v>151</v>
      </c>
      <c r="E165" s="139">
        <f t="shared" si="14"/>
        <v>210.35499006220869</v>
      </c>
      <c r="F165" s="139">
        <f t="shared" si="12"/>
        <v>389.19553509054367</v>
      </c>
      <c r="G165" s="139">
        <f t="shared" si="13"/>
        <v>77628.752028046481</v>
      </c>
    </row>
    <row r="166" spans="4:7">
      <c r="D166" s="138">
        <f t="shared" si="11"/>
        <v>152</v>
      </c>
      <c r="E166" s="139">
        <f t="shared" si="14"/>
        <v>211.40676501251971</v>
      </c>
      <c r="F166" s="139">
        <f t="shared" si="12"/>
        <v>388.14376014023259</v>
      </c>
      <c r="G166" s="139">
        <f t="shared" si="13"/>
        <v>77417.34526303396</v>
      </c>
    </row>
    <row r="167" spans="4:7">
      <c r="D167" s="138">
        <f t="shared" si="11"/>
        <v>153</v>
      </c>
      <c r="E167" s="139">
        <f t="shared" si="14"/>
        <v>212.46379883758237</v>
      </c>
      <c r="F167" s="139">
        <f t="shared" si="12"/>
        <v>387.08672631516993</v>
      </c>
      <c r="G167" s="139">
        <f t="shared" si="13"/>
        <v>77204.881464196384</v>
      </c>
    </row>
    <row r="168" spans="4:7">
      <c r="D168" s="138">
        <f t="shared" si="11"/>
        <v>154</v>
      </c>
      <c r="E168" s="139">
        <f t="shared" si="14"/>
        <v>213.52611783177025</v>
      </c>
      <c r="F168" s="139">
        <f t="shared" si="12"/>
        <v>386.02440732098205</v>
      </c>
      <c r="G168" s="139">
        <f t="shared" si="13"/>
        <v>76991.355346364609</v>
      </c>
    </row>
    <row r="169" spans="4:7">
      <c r="D169" s="138">
        <f t="shared" si="11"/>
        <v>155</v>
      </c>
      <c r="E169" s="139">
        <f t="shared" si="14"/>
        <v>214.59374842092913</v>
      </c>
      <c r="F169" s="139">
        <f t="shared" si="12"/>
        <v>384.9567767318232</v>
      </c>
      <c r="G169" s="139">
        <f t="shared" si="13"/>
        <v>76776.761597943681</v>
      </c>
    </row>
    <row r="170" spans="4:7">
      <c r="D170" s="138">
        <f t="shared" si="11"/>
        <v>156</v>
      </c>
      <c r="E170" s="139">
        <f t="shared" si="14"/>
        <v>215.66671716303375</v>
      </c>
      <c r="F170" s="139">
        <f t="shared" si="12"/>
        <v>383.88380798971855</v>
      </c>
      <c r="G170" s="139">
        <f t="shared" si="13"/>
        <v>76561.094880780642</v>
      </c>
    </row>
    <row r="171" spans="4:7">
      <c r="D171" s="138">
        <f t="shared" si="11"/>
        <v>157</v>
      </c>
      <c r="E171" s="139">
        <f t="shared" si="14"/>
        <v>216.74505074884891</v>
      </c>
      <c r="F171" s="139">
        <f t="shared" si="12"/>
        <v>382.80547440390336</v>
      </c>
      <c r="G171" s="139">
        <f t="shared" si="13"/>
        <v>76344.349830031788</v>
      </c>
    </row>
    <row r="172" spans="4:7">
      <c r="D172" s="138">
        <f t="shared" si="11"/>
        <v>158</v>
      </c>
      <c r="E172" s="139">
        <f t="shared" si="14"/>
        <v>217.82877600259314</v>
      </c>
      <c r="F172" s="139">
        <f t="shared" si="12"/>
        <v>381.72174915015916</v>
      </c>
      <c r="G172" s="139">
        <f t="shared" si="13"/>
        <v>76126.521054029188</v>
      </c>
    </row>
    <row r="173" spans="4:7">
      <c r="D173" s="138">
        <f t="shared" si="11"/>
        <v>159</v>
      </c>
      <c r="E173" s="139">
        <f t="shared" si="14"/>
        <v>218.91791988260616</v>
      </c>
      <c r="F173" s="139">
        <f t="shared" si="12"/>
        <v>380.63260527014614</v>
      </c>
      <c r="G173" s="139">
        <f t="shared" si="13"/>
        <v>75907.603134146586</v>
      </c>
    </row>
    <row r="174" spans="4:7">
      <c r="D174" s="138">
        <f t="shared" si="11"/>
        <v>160</v>
      </c>
      <c r="E174" s="139">
        <f t="shared" si="14"/>
        <v>220.01250948201917</v>
      </c>
      <c r="F174" s="139">
        <f t="shared" si="12"/>
        <v>379.53801567073316</v>
      </c>
      <c r="G174" s="139">
        <f t="shared" si="13"/>
        <v>75687.590624664561</v>
      </c>
    </row>
    <row r="175" spans="4:7">
      <c r="D175" s="138">
        <f t="shared" si="11"/>
        <v>161</v>
      </c>
      <c r="E175" s="139">
        <f t="shared" si="14"/>
        <v>221.11257202942929</v>
      </c>
      <c r="F175" s="139">
        <f t="shared" si="12"/>
        <v>378.43795312332304</v>
      </c>
      <c r="G175" s="139">
        <f t="shared" si="13"/>
        <v>75466.478052635139</v>
      </c>
    </row>
    <row r="176" spans="4:7">
      <c r="D176" s="138">
        <f t="shared" si="11"/>
        <v>162</v>
      </c>
      <c r="E176" s="139">
        <f t="shared" si="14"/>
        <v>222.21813488957639</v>
      </c>
      <c r="F176" s="139">
        <f t="shared" si="12"/>
        <v>377.33239026317585</v>
      </c>
      <c r="G176" s="139">
        <f t="shared" si="13"/>
        <v>75244.259917745556</v>
      </c>
    </row>
    <row r="177" spans="4:7">
      <c r="D177" s="138">
        <f t="shared" si="11"/>
        <v>163</v>
      </c>
      <c r="E177" s="139">
        <f t="shared" si="14"/>
        <v>223.32922556402431</v>
      </c>
      <c r="F177" s="139">
        <f t="shared" si="12"/>
        <v>376.22129958872802</v>
      </c>
      <c r="G177" s="139">
        <f t="shared" si="13"/>
        <v>75020.93069218153</v>
      </c>
    </row>
    <row r="178" spans="4:7">
      <c r="D178" s="138">
        <f t="shared" si="11"/>
        <v>164</v>
      </c>
      <c r="E178" s="139">
        <f t="shared" si="14"/>
        <v>224.44587169184442</v>
      </c>
      <c r="F178" s="139">
        <f t="shared" si="12"/>
        <v>375.10465346090785</v>
      </c>
      <c r="G178" s="139">
        <f t="shared" si="13"/>
        <v>74796.484820489684</v>
      </c>
    </row>
    <row r="179" spans="4:7">
      <c r="D179" s="138">
        <f t="shared" si="11"/>
        <v>165</v>
      </c>
      <c r="E179" s="139">
        <f t="shared" si="14"/>
        <v>225.56810105030362</v>
      </c>
      <c r="F179" s="139">
        <f t="shared" si="12"/>
        <v>373.98242410244865</v>
      </c>
      <c r="G179" s="139">
        <f t="shared" si="13"/>
        <v>74570.916719439381</v>
      </c>
    </row>
    <row r="180" spans="4:7">
      <c r="D180" s="138">
        <f t="shared" si="11"/>
        <v>166</v>
      </c>
      <c r="E180" s="139">
        <f t="shared" si="14"/>
        <v>226.69594155555515</v>
      </c>
      <c r="F180" s="139">
        <f t="shared" si="12"/>
        <v>372.85458359719712</v>
      </c>
      <c r="G180" s="139">
        <f t="shared" si="13"/>
        <v>74344.22077788382</v>
      </c>
    </row>
    <row r="181" spans="4:7">
      <c r="D181" s="138">
        <f t="shared" si="11"/>
        <v>167</v>
      </c>
      <c r="E181" s="139">
        <f t="shared" si="14"/>
        <v>227.82942126333293</v>
      </c>
      <c r="F181" s="139">
        <f t="shared" si="12"/>
        <v>371.7211038894194</v>
      </c>
      <c r="G181" s="139">
        <f t="shared" si="13"/>
        <v>74116.391356620486</v>
      </c>
    </row>
    <row r="182" spans="4:7">
      <c r="D182" s="138">
        <f t="shared" si="11"/>
        <v>168</v>
      </c>
      <c r="E182" s="139">
        <f t="shared" si="14"/>
        <v>228.96856836964957</v>
      </c>
      <c r="F182" s="139">
        <f t="shared" si="12"/>
        <v>370.58195678310267</v>
      </c>
      <c r="G182" s="139">
        <f t="shared" si="13"/>
        <v>73887.422788250842</v>
      </c>
    </row>
    <row r="183" spans="4:7">
      <c r="D183" s="138">
        <f t="shared" si="11"/>
        <v>169</v>
      </c>
      <c r="E183" s="139">
        <f t="shared" si="14"/>
        <v>230.11341121149783</v>
      </c>
      <c r="F183" s="139">
        <f t="shared" si="12"/>
        <v>369.43711394125449</v>
      </c>
      <c r="G183" s="139">
        <f t="shared" si="13"/>
        <v>73657.309377039346</v>
      </c>
    </row>
    <row r="184" spans="4:7">
      <c r="D184" s="138">
        <f t="shared" si="11"/>
        <v>170</v>
      </c>
      <c r="E184" s="139">
        <f t="shared" si="14"/>
        <v>231.26397826755533</v>
      </c>
      <c r="F184" s="139">
        <f t="shared" si="12"/>
        <v>368.28654688519697</v>
      </c>
      <c r="G184" s="139">
        <f t="shared" si="13"/>
        <v>73426.045398771792</v>
      </c>
    </row>
    <row r="185" spans="4:7">
      <c r="D185" s="138">
        <f t="shared" si="11"/>
        <v>171</v>
      </c>
      <c r="E185" s="139">
        <f t="shared" si="14"/>
        <v>232.4202981588931</v>
      </c>
      <c r="F185" s="139">
        <f t="shared" si="12"/>
        <v>367.13022699385925</v>
      </c>
      <c r="G185" s="139">
        <f t="shared" si="13"/>
        <v>73193.625100612902</v>
      </c>
    </row>
    <row r="186" spans="4:7">
      <c r="D186" s="138">
        <f t="shared" si="11"/>
        <v>172</v>
      </c>
      <c r="E186" s="139">
        <f t="shared" si="14"/>
        <v>233.58239964968755</v>
      </c>
      <c r="F186" s="139">
        <f t="shared" si="12"/>
        <v>365.96812550306475</v>
      </c>
      <c r="G186" s="139">
        <f t="shared" si="13"/>
        <v>72960.042700963211</v>
      </c>
    </row>
    <row r="187" spans="4:7">
      <c r="D187" s="138">
        <f t="shared" si="11"/>
        <v>173</v>
      </c>
      <c r="E187" s="139">
        <f t="shared" si="14"/>
        <v>234.750311647936</v>
      </c>
      <c r="F187" s="139">
        <f t="shared" si="12"/>
        <v>364.80021350481627</v>
      </c>
      <c r="G187" s="139">
        <f t="shared" si="13"/>
        <v>72725.292389315277</v>
      </c>
    </row>
    <row r="188" spans="4:7">
      <c r="D188" s="138">
        <f t="shared" si="11"/>
        <v>174</v>
      </c>
      <c r="E188" s="139">
        <f t="shared" si="14"/>
        <v>235.9240632061757</v>
      </c>
      <c r="F188" s="139">
        <f t="shared" si="12"/>
        <v>363.62646194657663</v>
      </c>
      <c r="G188" s="139">
        <f t="shared" si="13"/>
        <v>72489.368326109106</v>
      </c>
    </row>
    <row r="189" spans="4:7">
      <c r="D189" s="138">
        <f t="shared" si="11"/>
        <v>175</v>
      </c>
      <c r="E189" s="139">
        <f t="shared" si="14"/>
        <v>237.10368352220655</v>
      </c>
      <c r="F189" s="139">
        <f t="shared" si="12"/>
        <v>362.44684163054569</v>
      </c>
      <c r="G189" s="139">
        <f t="shared" si="13"/>
        <v>72252.264642586902</v>
      </c>
    </row>
    <row r="190" spans="4:7">
      <c r="D190" s="138">
        <f t="shared" si="11"/>
        <v>176</v>
      </c>
      <c r="E190" s="139">
        <f t="shared" si="14"/>
        <v>238.28920193981762</v>
      </c>
      <c r="F190" s="139">
        <f t="shared" si="12"/>
        <v>361.26132321293471</v>
      </c>
      <c r="G190" s="139">
        <f t="shared" si="13"/>
        <v>72013.975440647089</v>
      </c>
    </row>
    <row r="191" spans="4:7">
      <c r="D191" s="138">
        <f t="shared" si="11"/>
        <v>177</v>
      </c>
      <c r="E191" s="139">
        <f t="shared" si="14"/>
        <v>239.48064794951671</v>
      </c>
      <c r="F191" s="139">
        <f t="shared" si="12"/>
        <v>360.06987720323559</v>
      </c>
      <c r="G191" s="139">
        <f t="shared" si="13"/>
        <v>71774.494792697573</v>
      </c>
    </row>
    <row r="192" spans="4:7">
      <c r="D192" s="138">
        <f t="shared" si="11"/>
        <v>178</v>
      </c>
      <c r="E192" s="139">
        <f t="shared" si="14"/>
        <v>240.67805118926427</v>
      </c>
      <c r="F192" s="139">
        <f t="shared" si="12"/>
        <v>358.87247396348801</v>
      </c>
      <c r="G192" s="139">
        <f t="shared" si="13"/>
        <v>71533.816741508315</v>
      </c>
    </row>
    <row r="193" spans="4:7">
      <c r="D193" s="138">
        <f t="shared" si="11"/>
        <v>179</v>
      </c>
      <c r="E193" s="139">
        <f t="shared" si="14"/>
        <v>241.88144144521061</v>
      </c>
      <c r="F193" s="139">
        <f t="shared" si="12"/>
        <v>357.66908370754163</v>
      </c>
      <c r="G193" s="139">
        <f t="shared" si="13"/>
        <v>71291.935300063109</v>
      </c>
    </row>
    <row r="194" spans="4:7">
      <c r="D194" s="138">
        <f t="shared" si="11"/>
        <v>180</v>
      </c>
      <c r="E194" s="139">
        <f t="shared" si="14"/>
        <v>243.09084865243665</v>
      </c>
      <c r="F194" s="139">
        <f t="shared" si="12"/>
        <v>356.45967650031571</v>
      </c>
      <c r="G194" s="139">
        <f t="shared" si="13"/>
        <v>71048.844451410667</v>
      </c>
    </row>
    <row r="195" spans="4:7">
      <c r="D195" s="138">
        <f t="shared" si="11"/>
        <v>181</v>
      </c>
      <c r="E195" s="139">
        <f t="shared" si="14"/>
        <v>244.30630289569882</v>
      </c>
      <c r="F195" s="139">
        <f t="shared" si="12"/>
        <v>355.24422225705348</v>
      </c>
      <c r="G195" s="139">
        <f t="shared" si="13"/>
        <v>70804.53814851497</v>
      </c>
    </row>
    <row r="196" spans="4:7">
      <c r="D196" s="138">
        <f t="shared" si="11"/>
        <v>182</v>
      </c>
      <c r="E196" s="139">
        <f t="shared" si="14"/>
        <v>245.52783441017732</v>
      </c>
      <c r="F196" s="139">
        <f t="shared" si="12"/>
        <v>354.02269074257498</v>
      </c>
      <c r="G196" s="139">
        <f t="shared" si="13"/>
        <v>70559.010314104788</v>
      </c>
    </row>
    <row r="197" spans="4:7">
      <c r="D197" s="138">
        <f t="shared" si="11"/>
        <v>183</v>
      </c>
      <c r="E197" s="139">
        <f t="shared" si="14"/>
        <v>246.75547358222823</v>
      </c>
      <c r="F197" s="139">
        <f t="shared" si="12"/>
        <v>352.79505157052409</v>
      </c>
      <c r="G197" s="139">
        <f t="shared" si="13"/>
        <v>70312.254840522553</v>
      </c>
    </row>
    <row r="198" spans="4:7">
      <c r="D198" s="138">
        <f t="shared" si="11"/>
        <v>184</v>
      </c>
      <c r="E198" s="139">
        <f t="shared" si="14"/>
        <v>247.98925095013936</v>
      </c>
      <c r="F198" s="139">
        <f t="shared" si="12"/>
        <v>351.56127420261294</v>
      </c>
      <c r="G198" s="139">
        <f t="shared" si="13"/>
        <v>70064.265589572417</v>
      </c>
    </row>
    <row r="199" spans="4:7">
      <c r="D199" s="138">
        <f t="shared" si="11"/>
        <v>185</v>
      </c>
      <c r="E199" s="139">
        <f t="shared" si="14"/>
        <v>249.22919720489006</v>
      </c>
      <c r="F199" s="139">
        <f t="shared" si="12"/>
        <v>350.32132794786224</v>
      </c>
      <c r="G199" s="139">
        <f t="shared" si="13"/>
        <v>69815.036392367532</v>
      </c>
    </row>
    <row r="200" spans="4:7">
      <c r="D200" s="138">
        <f t="shared" si="11"/>
        <v>186</v>
      </c>
      <c r="E200" s="139">
        <f t="shared" si="14"/>
        <v>250.47534319091451</v>
      </c>
      <c r="F200" s="139">
        <f t="shared" si="12"/>
        <v>349.07518196183781</v>
      </c>
      <c r="G200" s="139">
        <f t="shared" si="13"/>
        <v>69564.561049176613</v>
      </c>
    </row>
    <row r="201" spans="4:7">
      <c r="D201" s="138">
        <f t="shared" si="11"/>
        <v>187</v>
      </c>
      <c r="E201" s="139">
        <f t="shared" si="14"/>
        <v>251.72771990686905</v>
      </c>
      <c r="F201" s="139">
        <f t="shared" si="12"/>
        <v>347.82280524588322</v>
      </c>
      <c r="G201" s="139">
        <f t="shared" si="13"/>
        <v>69312.83332926975</v>
      </c>
    </row>
    <row r="202" spans="4:7">
      <c r="D202" s="138">
        <f t="shared" si="11"/>
        <v>188</v>
      </c>
      <c r="E202" s="139">
        <f t="shared" si="14"/>
        <v>252.98635850640341</v>
      </c>
      <c r="F202" s="139">
        <f t="shared" si="12"/>
        <v>346.56416664634884</v>
      </c>
      <c r="G202" s="139">
        <f t="shared" si="13"/>
        <v>69059.846970763349</v>
      </c>
    </row>
    <row r="203" spans="4:7">
      <c r="D203" s="138">
        <f t="shared" ref="D203:D266" si="15">D202+1</f>
        <v>189</v>
      </c>
      <c r="E203" s="139">
        <f t="shared" si="14"/>
        <v>254.25129029893546</v>
      </c>
      <c r="F203" s="139">
        <f t="shared" ref="F203:F266" si="16">IPMT($D$6/12,D203,$D$7*12,-$D$8)</f>
        <v>345.29923485381698</v>
      </c>
      <c r="G203" s="139">
        <f t="shared" ref="G203:G266" si="17">G202-E203</f>
        <v>68805.595680464408</v>
      </c>
    </row>
    <row r="204" spans="4:7">
      <c r="D204" s="138">
        <f t="shared" si="15"/>
        <v>190</v>
      </c>
      <c r="E204" s="139">
        <f t="shared" si="14"/>
        <v>255.52254675043014</v>
      </c>
      <c r="F204" s="139">
        <f t="shared" si="16"/>
        <v>344.02797840232222</v>
      </c>
      <c r="G204" s="139">
        <f t="shared" si="17"/>
        <v>68550.073133713973</v>
      </c>
    </row>
    <row r="205" spans="4:7">
      <c r="D205" s="138">
        <f t="shared" si="15"/>
        <v>191</v>
      </c>
      <c r="E205" s="139">
        <f t="shared" si="14"/>
        <v>256.8001594841823</v>
      </c>
      <c r="F205" s="139">
        <f t="shared" si="16"/>
        <v>342.75036566857011</v>
      </c>
      <c r="G205" s="139">
        <f t="shared" si="17"/>
        <v>68293.272974229796</v>
      </c>
    </row>
    <row r="206" spans="4:7">
      <c r="D206" s="138">
        <f t="shared" si="15"/>
        <v>192</v>
      </c>
      <c r="E206" s="139">
        <f t="shared" si="14"/>
        <v>258.0841602816032</v>
      </c>
      <c r="F206" s="139">
        <f t="shared" si="16"/>
        <v>341.46636487114915</v>
      </c>
      <c r="G206" s="139">
        <f t="shared" si="17"/>
        <v>68035.188813948189</v>
      </c>
    </row>
    <row r="207" spans="4:7">
      <c r="D207" s="138">
        <f t="shared" si="15"/>
        <v>193</v>
      </c>
      <c r="E207" s="139">
        <f t="shared" si="14"/>
        <v>259.37458108301121</v>
      </c>
      <c r="F207" s="139">
        <f t="shared" si="16"/>
        <v>340.17594406974115</v>
      </c>
      <c r="G207" s="139">
        <f t="shared" si="17"/>
        <v>67775.814232865174</v>
      </c>
    </row>
    <row r="208" spans="4:7">
      <c r="D208" s="138">
        <f t="shared" si="15"/>
        <v>194</v>
      </c>
      <c r="E208" s="139">
        <f t="shared" si="14"/>
        <v>260.67145398842626</v>
      </c>
      <c r="F208" s="139">
        <f t="shared" si="16"/>
        <v>338.87907116432609</v>
      </c>
      <c r="G208" s="139">
        <f t="shared" si="17"/>
        <v>67515.142778876747</v>
      </c>
    </row>
    <row r="209" spans="4:7">
      <c r="D209" s="138">
        <f t="shared" si="15"/>
        <v>195</v>
      </c>
      <c r="E209" s="139">
        <f t="shared" ref="E209:E272" si="18">PPMT($D$6/12,D209,$D$7*12,-$D$8)</f>
        <v>261.97481125836833</v>
      </c>
      <c r="F209" s="139">
        <f t="shared" si="16"/>
        <v>337.57571389438397</v>
      </c>
      <c r="G209" s="139">
        <f t="shared" si="17"/>
        <v>67253.167967618385</v>
      </c>
    </row>
    <row r="210" spans="4:7">
      <c r="D210" s="138">
        <f t="shared" si="15"/>
        <v>196</v>
      </c>
      <c r="E210" s="139">
        <f t="shared" si="18"/>
        <v>263.28468531466024</v>
      </c>
      <c r="F210" s="139">
        <f t="shared" si="16"/>
        <v>336.26583983809206</v>
      </c>
      <c r="G210" s="139">
        <f t="shared" si="17"/>
        <v>66989.883282303723</v>
      </c>
    </row>
    <row r="211" spans="4:7">
      <c r="D211" s="138">
        <f t="shared" si="15"/>
        <v>197</v>
      </c>
      <c r="E211" s="139">
        <f t="shared" si="18"/>
        <v>264.60110874123353</v>
      </c>
      <c r="F211" s="139">
        <f t="shared" si="16"/>
        <v>334.94941641151883</v>
      </c>
      <c r="G211" s="139">
        <f t="shared" si="17"/>
        <v>66725.282173562489</v>
      </c>
    </row>
    <row r="212" spans="4:7">
      <c r="D212" s="138">
        <f t="shared" si="15"/>
        <v>198</v>
      </c>
      <c r="E212" s="139">
        <f t="shared" si="18"/>
        <v>265.92411428493966</v>
      </c>
      <c r="F212" s="139">
        <f t="shared" si="16"/>
        <v>333.62641086781252</v>
      </c>
      <c r="G212" s="139">
        <f t="shared" si="17"/>
        <v>66459.358059277554</v>
      </c>
    </row>
    <row r="213" spans="4:7">
      <c r="D213" s="138">
        <f t="shared" si="15"/>
        <v>199</v>
      </c>
      <c r="E213" s="139">
        <f t="shared" si="18"/>
        <v>267.25373485636442</v>
      </c>
      <c r="F213" s="139">
        <f t="shared" si="16"/>
        <v>332.29679029638794</v>
      </c>
      <c r="G213" s="139">
        <f t="shared" si="17"/>
        <v>66192.104324421191</v>
      </c>
    </row>
    <row r="214" spans="4:7">
      <c r="D214" s="138">
        <f t="shared" si="15"/>
        <v>200</v>
      </c>
      <c r="E214" s="139">
        <f t="shared" si="18"/>
        <v>268.59000353064619</v>
      </c>
      <c r="F214" s="139">
        <f t="shared" si="16"/>
        <v>330.96052162210611</v>
      </c>
      <c r="G214" s="139">
        <f t="shared" si="17"/>
        <v>65923.51432089055</v>
      </c>
    </row>
    <row r="215" spans="4:7">
      <c r="D215" s="138">
        <f t="shared" si="15"/>
        <v>201</v>
      </c>
      <c r="E215" s="139">
        <f t="shared" si="18"/>
        <v>269.93295354829945</v>
      </c>
      <c r="F215" s="139">
        <f t="shared" si="16"/>
        <v>329.61757160445285</v>
      </c>
      <c r="G215" s="139">
        <f t="shared" si="17"/>
        <v>65653.581367342253</v>
      </c>
    </row>
    <row r="216" spans="4:7">
      <c r="D216" s="138">
        <f t="shared" si="15"/>
        <v>202</v>
      </c>
      <c r="E216" s="139">
        <f t="shared" si="18"/>
        <v>271.28261831604095</v>
      </c>
      <c r="F216" s="139">
        <f t="shared" si="16"/>
        <v>328.26790683671135</v>
      </c>
      <c r="G216" s="139">
        <f t="shared" si="17"/>
        <v>65382.298749026209</v>
      </c>
    </row>
    <row r="217" spans="4:7">
      <c r="D217" s="138">
        <f t="shared" si="15"/>
        <v>203</v>
      </c>
      <c r="E217" s="139">
        <f t="shared" si="18"/>
        <v>272.63903140762119</v>
      </c>
      <c r="F217" s="139">
        <f t="shared" si="16"/>
        <v>326.91149374513117</v>
      </c>
      <c r="G217" s="139">
        <f t="shared" si="17"/>
        <v>65109.65971761859</v>
      </c>
    </row>
    <row r="218" spans="4:7">
      <c r="D218" s="138">
        <f t="shared" si="15"/>
        <v>204</v>
      </c>
      <c r="E218" s="139">
        <f t="shared" si="18"/>
        <v>274.00222656465922</v>
      </c>
      <c r="F218" s="139">
        <f t="shared" si="16"/>
        <v>325.54829858809308</v>
      </c>
      <c r="G218" s="139">
        <f t="shared" si="17"/>
        <v>64835.657491053928</v>
      </c>
    </row>
    <row r="219" spans="4:7">
      <c r="D219" s="138">
        <f t="shared" si="15"/>
        <v>205</v>
      </c>
      <c r="E219" s="139">
        <f t="shared" si="18"/>
        <v>275.37223769748255</v>
      </c>
      <c r="F219" s="139">
        <f t="shared" si="16"/>
        <v>324.17828745526975</v>
      </c>
      <c r="G219" s="139">
        <f t="shared" si="17"/>
        <v>64560.285253356444</v>
      </c>
    </row>
    <row r="220" spans="4:7">
      <c r="D220" s="138">
        <f t="shared" si="15"/>
        <v>206</v>
      </c>
      <c r="E220" s="139">
        <f t="shared" si="18"/>
        <v>276.74909888596994</v>
      </c>
      <c r="F220" s="139">
        <f t="shared" si="16"/>
        <v>322.80142626678236</v>
      </c>
      <c r="G220" s="139">
        <f t="shared" si="17"/>
        <v>64283.536154470472</v>
      </c>
    </row>
    <row r="221" spans="4:7">
      <c r="D221" s="138">
        <f t="shared" si="15"/>
        <v>207</v>
      </c>
      <c r="E221" s="139">
        <f t="shared" si="18"/>
        <v>278.13284438039983</v>
      </c>
      <c r="F221" s="139">
        <f t="shared" si="16"/>
        <v>321.41768077235253</v>
      </c>
      <c r="G221" s="139">
        <f t="shared" si="17"/>
        <v>64005.403310090071</v>
      </c>
    </row>
    <row r="222" spans="4:7">
      <c r="D222" s="138">
        <f t="shared" si="15"/>
        <v>208</v>
      </c>
      <c r="E222" s="139">
        <f t="shared" si="18"/>
        <v>279.52350860230183</v>
      </c>
      <c r="F222" s="139">
        <f t="shared" si="16"/>
        <v>320.02701655045047</v>
      </c>
      <c r="G222" s="139">
        <f t="shared" si="17"/>
        <v>63725.879801487768</v>
      </c>
    </row>
    <row r="223" spans="4:7">
      <c r="D223" s="138">
        <f t="shared" si="15"/>
        <v>209</v>
      </c>
      <c r="E223" s="139">
        <f t="shared" si="18"/>
        <v>280.92112614531334</v>
      </c>
      <c r="F223" s="139">
        <f t="shared" si="16"/>
        <v>318.62939900743902</v>
      </c>
      <c r="G223" s="139">
        <f t="shared" si="17"/>
        <v>63444.958675342452</v>
      </c>
    </row>
    <row r="224" spans="4:7">
      <c r="D224" s="138">
        <f t="shared" si="15"/>
        <v>210</v>
      </c>
      <c r="E224" s="139">
        <f t="shared" si="18"/>
        <v>282.3257317760399</v>
      </c>
      <c r="F224" s="139">
        <f t="shared" si="16"/>
        <v>317.2247933767124</v>
      </c>
      <c r="G224" s="139">
        <f t="shared" si="17"/>
        <v>63162.632943566408</v>
      </c>
    </row>
    <row r="225" spans="4:7">
      <c r="D225" s="138">
        <f t="shared" si="15"/>
        <v>211</v>
      </c>
      <c r="E225" s="139">
        <f t="shared" si="18"/>
        <v>283.73736043492011</v>
      </c>
      <c r="F225" s="139">
        <f t="shared" si="16"/>
        <v>315.81316471783225</v>
      </c>
      <c r="G225" s="139">
        <f t="shared" si="17"/>
        <v>62878.895583131489</v>
      </c>
    </row>
    <row r="226" spans="4:7">
      <c r="D226" s="138">
        <f t="shared" si="15"/>
        <v>212</v>
      </c>
      <c r="E226" s="139">
        <f t="shared" si="18"/>
        <v>285.1560472370947</v>
      </c>
      <c r="F226" s="139">
        <f t="shared" si="16"/>
        <v>314.3944779156576</v>
      </c>
      <c r="G226" s="139">
        <f t="shared" si="17"/>
        <v>62593.739535894398</v>
      </c>
    </row>
    <row r="227" spans="4:7">
      <c r="D227" s="138">
        <f t="shared" si="15"/>
        <v>213</v>
      </c>
      <c r="E227" s="139">
        <f t="shared" si="18"/>
        <v>286.58182747328016</v>
      </c>
      <c r="F227" s="139">
        <f t="shared" si="16"/>
        <v>312.96869767947209</v>
      </c>
      <c r="G227" s="139">
        <f t="shared" si="17"/>
        <v>62307.157708421117</v>
      </c>
    </row>
    <row r="228" spans="4:7">
      <c r="D228" s="138">
        <f t="shared" si="15"/>
        <v>214</v>
      </c>
      <c r="E228" s="139">
        <f t="shared" si="18"/>
        <v>288.01473661064659</v>
      </c>
      <c r="F228" s="139">
        <f t="shared" si="16"/>
        <v>311.53578854210576</v>
      </c>
      <c r="G228" s="139">
        <f t="shared" si="17"/>
        <v>62019.14297181047</v>
      </c>
    </row>
    <row r="229" spans="4:7">
      <c r="D229" s="138">
        <f t="shared" si="15"/>
        <v>215</v>
      </c>
      <c r="E229" s="139">
        <f t="shared" si="18"/>
        <v>289.45481029369984</v>
      </c>
      <c r="F229" s="139">
        <f t="shared" si="16"/>
        <v>310.09571485905246</v>
      </c>
      <c r="G229" s="139">
        <f t="shared" si="17"/>
        <v>61729.688161516773</v>
      </c>
    </row>
    <row r="230" spans="4:7">
      <c r="D230" s="138">
        <f t="shared" si="15"/>
        <v>216</v>
      </c>
      <c r="E230" s="139">
        <f t="shared" si="18"/>
        <v>290.90208434516825</v>
      </c>
      <c r="F230" s="139">
        <f t="shared" si="16"/>
        <v>308.64844080758405</v>
      </c>
      <c r="G230" s="139">
        <f t="shared" si="17"/>
        <v>61438.786077171608</v>
      </c>
    </row>
    <row r="231" spans="4:7">
      <c r="D231" s="138">
        <f t="shared" si="15"/>
        <v>217</v>
      </c>
      <c r="E231" s="139">
        <f t="shared" si="18"/>
        <v>292.35659476689415</v>
      </c>
      <c r="F231" s="139">
        <f t="shared" si="16"/>
        <v>307.19393038585821</v>
      </c>
      <c r="G231" s="139">
        <f t="shared" si="17"/>
        <v>61146.42948240471</v>
      </c>
    </row>
    <row r="232" spans="4:7">
      <c r="D232" s="138">
        <f t="shared" si="15"/>
        <v>218</v>
      </c>
      <c r="E232" s="139">
        <f t="shared" si="18"/>
        <v>293.81837774072864</v>
      </c>
      <c r="F232" s="139">
        <f t="shared" si="16"/>
        <v>305.73214741202372</v>
      </c>
      <c r="G232" s="139">
        <f t="shared" si="17"/>
        <v>60852.611104663978</v>
      </c>
    </row>
    <row r="233" spans="4:7">
      <c r="D233" s="138">
        <f t="shared" si="15"/>
        <v>219</v>
      </c>
      <c r="E233" s="139">
        <f t="shared" si="18"/>
        <v>295.28746962943228</v>
      </c>
      <c r="F233" s="139">
        <f t="shared" si="16"/>
        <v>304.26305552332008</v>
      </c>
      <c r="G233" s="139">
        <f t="shared" si="17"/>
        <v>60557.323635034547</v>
      </c>
    </row>
    <row r="234" spans="4:7">
      <c r="D234" s="138">
        <f t="shared" si="15"/>
        <v>220</v>
      </c>
      <c r="E234" s="139">
        <f t="shared" si="18"/>
        <v>296.76390697757944</v>
      </c>
      <c r="F234" s="139">
        <f t="shared" si="16"/>
        <v>302.78661817517292</v>
      </c>
      <c r="G234" s="139">
        <f t="shared" si="17"/>
        <v>60260.559728056971</v>
      </c>
    </row>
    <row r="235" spans="4:7">
      <c r="D235" s="138">
        <f t="shared" si="15"/>
        <v>221</v>
      </c>
      <c r="E235" s="139">
        <f t="shared" si="18"/>
        <v>298.2477265124673</v>
      </c>
      <c r="F235" s="139">
        <f t="shared" si="16"/>
        <v>301.302798640285</v>
      </c>
      <c r="G235" s="139">
        <f t="shared" si="17"/>
        <v>59962.312001544502</v>
      </c>
    </row>
    <row r="236" spans="4:7">
      <c r="D236" s="138">
        <f t="shared" si="15"/>
        <v>222</v>
      </c>
      <c r="E236" s="139">
        <f t="shared" si="18"/>
        <v>299.73896514502968</v>
      </c>
      <c r="F236" s="139">
        <f t="shared" si="16"/>
        <v>299.81156000772268</v>
      </c>
      <c r="G236" s="139">
        <f t="shared" si="17"/>
        <v>59662.573036399473</v>
      </c>
    </row>
    <row r="237" spans="4:7">
      <c r="D237" s="138">
        <f t="shared" si="15"/>
        <v>223</v>
      </c>
      <c r="E237" s="139">
        <f t="shared" si="18"/>
        <v>301.23765997075481</v>
      </c>
      <c r="F237" s="139">
        <f t="shared" si="16"/>
        <v>298.31286518199744</v>
      </c>
      <c r="G237" s="139">
        <f t="shared" si="17"/>
        <v>59361.335376428717</v>
      </c>
    </row>
    <row r="238" spans="4:7">
      <c r="D238" s="138">
        <f t="shared" si="15"/>
        <v>224</v>
      </c>
      <c r="E238" s="139">
        <f t="shared" si="18"/>
        <v>302.74384827060857</v>
      </c>
      <c r="F238" s="139">
        <f t="shared" si="16"/>
        <v>296.80667688214368</v>
      </c>
      <c r="G238" s="139">
        <f t="shared" si="17"/>
        <v>59058.591528158111</v>
      </c>
    </row>
    <row r="239" spans="4:7">
      <c r="D239" s="138">
        <f t="shared" si="15"/>
        <v>225</v>
      </c>
      <c r="E239" s="139">
        <f t="shared" si="18"/>
        <v>304.25756751196167</v>
      </c>
      <c r="F239" s="139">
        <f t="shared" si="16"/>
        <v>295.29295764079063</v>
      </c>
      <c r="G239" s="139">
        <f t="shared" si="17"/>
        <v>58754.333960646152</v>
      </c>
    </row>
    <row r="240" spans="4:7">
      <c r="D240" s="138">
        <f t="shared" si="15"/>
        <v>226</v>
      </c>
      <c r="E240" s="139">
        <f t="shared" si="18"/>
        <v>305.77885534952145</v>
      </c>
      <c r="F240" s="139">
        <f t="shared" si="16"/>
        <v>293.77166980323085</v>
      </c>
      <c r="G240" s="139">
        <f t="shared" si="17"/>
        <v>58448.555105296633</v>
      </c>
    </row>
    <row r="241" spans="4:7">
      <c r="D241" s="138">
        <f t="shared" si="15"/>
        <v>227</v>
      </c>
      <c r="E241" s="139">
        <f t="shared" si="18"/>
        <v>307.30774962626907</v>
      </c>
      <c r="F241" s="139">
        <f t="shared" si="16"/>
        <v>292.24277552648329</v>
      </c>
      <c r="G241" s="139">
        <f t="shared" si="17"/>
        <v>58141.247355670363</v>
      </c>
    </row>
    <row r="242" spans="4:7">
      <c r="D242" s="138">
        <f t="shared" si="15"/>
        <v>228</v>
      </c>
      <c r="E242" s="139">
        <f t="shared" si="18"/>
        <v>308.84428837440038</v>
      </c>
      <c r="F242" s="139">
        <f t="shared" si="16"/>
        <v>290.70623677835198</v>
      </c>
      <c r="G242" s="139">
        <f t="shared" si="17"/>
        <v>57832.403067295963</v>
      </c>
    </row>
    <row r="243" spans="4:7">
      <c r="D243" s="138">
        <f t="shared" si="15"/>
        <v>229</v>
      </c>
      <c r="E243" s="139">
        <f t="shared" si="18"/>
        <v>310.38850981627235</v>
      </c>
      <c r="F243" s="139">
        <f t="shared" si="16"/>
        <v>289.16201533647995</v>
      </c>
      <c r="G243" s="139">
        <f t="shared" si="17"/>
        <v>57522.014557479692</v>
      </c>
    </row>
    <row r="244" spans="4:7">
      <c r="D244" s="138">
        <f t="shared" si="15"/>
        <v>230</v>
      </c>
      <c r="E244" s="139">
        <f t="shared" si="18"/>
        <v>311.94045236535374</v>
      </c>
      <c r="F244" s="139">
        <f t="shared" si="16"/>
        <v>287.61007278739856</v>
      </c>
      <c r="G244" s="139">
        <f t="shared" si="17"/>
        <v>57210.074105114341</v>
      </c>
    </row>
    <row r="245" spans="4:7">
      <c r="D245" s="138">
        <f t="shared" si="15"/>
        <v>231</v>
      </c>
      <c r="E245" s="139">
        <f t="shared" si="18"/>
        <v>313.50015462718051</v>
      </c>
      <c r="F245" s="139">
        <f t="shared" si="16"/>
        <v>286.05037052557179</v>
      </c>
      <c r="G245" s="139">
        <f t="shared" si="17"/>
        <v>56896.57395048716</v>
      </c>
    </row>
    <row r="246" spans="4:7">
      <c r="D246" s="138">
        <f t="shared" si="15"/>
        <v>232</v>
      </c>
      <c r="E246" s="139">
        <f t="shared" si="18"/>
        <v>315.06765540031643</v>
      </c>
      <c r="F246" s="139">
        <f t="shared" si="16"/>
        <v>284.48286975243587</v>
      </c>
      <c r="G246" s="139">
        <f t="shared" si="17"/>
        <v>56581.506295086845</v>
      </c>
    </row>
    <row r="247" spans="4:7">
      <c r="D247" s="138">
        <f t="shared" si="15"/>
        <v>233</v>
      </c>
      <c r="E247" s="139">
        <f t="shared" si="18"/>
        <v>316.64299367731803</v>
      </c>
      <c r="F247" s="139">
        <f t="shared" si="16"/>
        <v>282.90753147543433</v>
      </c>
      <c r="G247" s="139">
        <f t="shared" si="17"/>
        <v>56264.863301409525</v>
      </c>
    </row>
    <row r="248" spans="4:7">
      <c r="D248" s="138">
        <f t="shared" si="15"/>
        <v>234</v>
      </c>
      <c r="E248" s="139">
        <f t="shared" si="18"/>
        <v>318.22620864570456</v>
      </c>
      <c r="F248" s="139">
        <f t="shared" si="16"/>
        <v>281.32431650704768</v>
      </c>
      <c r="G248" s="139">
        <f t="shared" si="17"/>
        <v>55946.63709276382</v>
      </c>
    </row>
    <row r="249" spans="4:7">
      <c r="D249" s="138">
        <f t="shared" si="15"/>
        <v>235</v>
      </c>
      <c r="E249" s="139">
        <f t="shared" si="18"/>
        <v>319.81733968893309</v>
      </c>
      <c r="F249" s="139">
        <f t="shared" si="16"/>
        <v>279.73318546381921</v>
      </c>
      <c r="G249" s="139">
        <f t="shared" si="17"/>
        <v>55626.819753074888</v>
      </c>
    </row>
    <row r="250" spans="4:7">
      <c r="D250" s="138">
        <f t="shared" si="15"/>
        <v>236</v>
      </c>
      <c r="E250" s="139">
        <f t="shared" si="18"/>
        <v>321.41642638737778</v>
      </c>
      <c r="F250" s="139">
        <f t="shared" si="16"/>
        <v>278.13409876537452</v>
      </c>
      <c r="G250" s="139">
        <f t="shared" si="17"/>
        <v>55305.403326687512</v>
      </c>
    </row>
    <row r="251" spans="4:7">
      <c r="D251" s="138">
        <f t="shared" si="15"/>
        <v>237</v>
      </c>
      <c r="E251" s="139">
        <f t="shared" si="18"/>
        <v>323.0235085193147</v>
      </c>
      <c r="F251" s="139">
        <f t="shared" si="16"/>
        <v>276.5270166334376</v>
      </c>
      <c r="G251" s="139">
        <f t="shared" si="17"/>
        <v>54982.3798181682</v>
      </c>
    </row>
    <row r="252" spans="4:7">
      <c r="D252" s="138">
        <f t="shared" si="15"/>
        <v>238</v>
      </c>
      <c r="E252" s="139">
        <f t="shared" si="18"/>
        <v>324.63862606191128</v>
      </c>
      <c r="F252" s="139">
        <f t="shared" si="16"/>
        <v>274.91189909084102</v>
      </c>
      <c r="G252" s="139">
        <f t="shared" si="17"/>
        <v>54657.741192106289</v>
      </c>
    </row>
    <row r="253" spans="4:7">
      <c r="D253" s="138">
        <f t="shared" si="15"/>
        <v>239</v>
      </c>
      <c r="E253" s="139">
        <f t="shared" si="18"/>
        <v>326.26181919222074</v>
      </c>
      <c r="F253" s="139">
        <f t="shared" si="16"/>
        <v>273.28870596053156</v>
      </c>
      <c r="G253" s="139">
        <f t="shared" si="17"/>
        <v>54331.479372914066</v>
      </c>
    </row>
    <row r="254" spans="4:7">
      <c r="D254" s="138">
        <f t="shared" si="15"/>
        <v>240</v>
      </c>
      <c r="E254" s="139">
        <f t="shared" si="18"/>
        <v>327.89312828818191</v>
      </c>
      <c r="F254" s="139">
        <f t="shared" si="16"/>
        <v>271.65739686457044</v>
      </c>
      <c r="G254" s="139">
        <f t="shared" si="17"/>
        <v>54003.586244625883</v>
      </c>
    </row>
    <row r="255" spans="4:7">
      <c r="D255" s="138">
        <f t="shared" si="15"/>
        <v>241</v>
      </c>
      <c r="E255" s="139">
        <f t="shared" si="18"/>
        <v>329.53259392962281</v>
      </c>
      <c r="F255" s="139">
        <f t="shared" si="16"/>
        <v>270.01793122312955</v>
      </c>
      <c r="G255" s="139">
        <f t="shared" si="17"/>
        <v>53674.05365069626</v>
      </c>
    </row>
    <row r="256" spans="4:7">
      <c r="D256" s="138">
        <f t="shared" si="15"/>
        <v>242</v>
      </c>
      <c r="E256" s="139">
        <f t="shared" si="18"/>
        <v>331.180256899271</v>
      </c>
      <c r="F256" s="139">
        <f t="shared" si="16"/>
        <v>268.37026825348147</v>
      </c>
      <c r="G256" s="139">
        <f t="shared" si="17"/>
        <v>53342.873393796988</v>
      </c>
    </row>
    <row r="257" spans="4:7">
      <c r="D257" s="138">
        <f t="shared" si="15"/>
        <v>243</v>
      </c>
      <c r="E257" s="139">
        <f t="shared" si="18"/>
        <v>332.83615818376734</v>
      </c>
      <c r="F257" s="139">
        <f t="shared" si="16"/>
        <v>266.71436696898508</v>
      </c>
      <c r="G257" s="139">
        <f t="shared" si="17"/>
        <v>53010.037235613221</v>
      </c>
    </row>
    <row r="258" spans="4:7">
      <c r="D258" s="138">
        <f t="shared" si="15"/>
        <v>244</v>
      </c>
      <c r="E258" s="139">
        <f t="shared" si="18"/>
        <v>334.50033897468609</v>
      </c>
      <c r="F258" s="139">
        <f t="shared" si="16"/>
        <v>265.05018617806616</v>
      </c>
      <c r="G258" s="139">
        <f t="shared" si="17"/>
        <v>52675.536896638536</v>
      </c>
    </row>
    <row r="259" spans="4:7">
      <c r="D259" s="138">
        <f t="shared" si="15"/>
        <v>245</v>
      </c>
      <c r="E259" s="139">
        <f t="shared" si="18"/>
        <v>336.17284066955955</v>
      </c>
      <c r="F259" s="139">
        <f t="shared" si="16"/>
        <v>263.37768448319281</v>
      </c>
      <c r="G259" s="139">
        <f t="shared" si="17"/>
        <v>52339.364055968974</v>
      </c>
    </row>
    <row r="260" spans="4:7">
      <c r="D260" s="138">
        <f t="shared" si="15"/>
        <v>246</v>
      </c>
      <c r="E260" s="139">
        <f t="shared" si="18"/>
        <v>337.85370487290731</v>
      </c>
      <c r="F260" s="139">
        <f t="shared" si="16"/>
        <v>261.69682027984493</v>
      </c>
      <c r="G260" s="139">
        <f t="shared" si="17"/>
        <v>52001.510351096069</v>
      </c>
    </row>
    <row r="261" spans="4:7">
      <c r="D261" s="138">
        <f t="shared" si="15"/>
        <v>247</v>
      </c>
      <c r="E261" s="139">
        <f t="shared" si="18"/>
        <v>339.54297339727185</v>
      </c>
      <c r="F261" s="139">
        <f t="shared" si="16"/>
        <v>260.00755175548045</v>
      </c>
      <c r="G261" s="139">
        <f t="shared" si="17"/>
        <v>51661.967377698798</v>
      </c>
    </row>
    <row r="262" spans="4:7">
      <c r="D262" s="138">
        <f t="shared" si="15"/>
        <v>248</v>
      </c>
      <c r="E262" s="139">
        <f t="shared" si="18"/>
        <v>341.24068826425827</v>
      </c>
      <c r="F262" s="139">
        <f t="shared" si="16"/>
        <v>258.30983688849409</v>
      </c>
      <c r="G262" s="139">
        <f t="shared" si="17"/>
        <v>51320.726689434538</v>
      </c>
    </row>
    <row r="263" spans="4:7">
      <c r="D263" s="138">
        <f t="shared" si="15"/>
        <v>249</v>
      </c>
      <c r="E263" s="139">
        <f t="shared" si="18"/>
        <v>342.94689170557956</v>
      </c>
      <c r="F263" s="139">
        <f t="shared" si="16"/>
        <v>256.60363344717274</v>
      </c>
      <c r="G263" s="139">
        <f t="shared" si="17"/>
        <v>50977.779797728959</v>
      </c>
    </row>
    <row r="264" spans="4:7">
      <c r="D264" s="138">
        <f t="shared" si="15"/>
        <v>250</v>
      </c>
      <c r="E264" s="139">
        <f t="shared" si="18"/>
        <v>344.66162616410742</v>
      </c>
      <c r="F264" s="139">
        <f t="shared" si="16"/>
        <v>254.88889898864488</v>
      </c>
      <c r="G264" s="139">
        <f t="shared" si="17"/>
        <v>50633.118171564849</v>
      </c>
    </row>
    <row r="265" spans="4:7">
      <c r="D265" s="138">
        <f t="shared" si="15"/>
        <v>251</v>
      </c>
      <c r="E265" s="139">
        <f t="shared" si="18"/>
        <v>346.38493429492797</v>
      </c>
      <c r="F265" s="139">
        <f t="shared" si="16"/>
        <v>253.16559085782436</v>
      </c>
      <c r="G265" s="139">
        <f t="shared" si="17"/>
        <v>50286.733237269924</v>
      </c>
    </row>
    <row r="266" spans="4:7">
      <c r="D266" s="138">
        <f t="shared" si="15"/>
        <v>252</v>
      </c>
      <c r="E266" s="139">
        <f t="shared" si="18"/>
        <v>348.11685896640256</v>
      </c>
      <c r="F266" s="139">
        <f t="shared" si="16"/>
        <v>251.43366618634974</v>
      </c>
      <c r="G266" s="139">
        <f t="shared" si="17"/>
        <v>49938.616378303523</v>
      </c>
    </row>
    <row r="267" spans="4:7">
      <c r="D267" s="138">
        <f t="shared" ref="D267:D330" si="19">D266+1</f>
        <v>253</v>
      </c>
      <c r="E267" s="139">
        <f t="shared" si="18"/>
        <v>349.85744326123466</v>
      </c>
      <c r="F267" s="139">
        <f t="shared" ref="F267:F330" si="20">IPMT($D$6/12,D267,$D$7*12,-$D$8)</f>
        <v>249.69308189151769</v>
      </c>
      <c r="G267" s="139">
        <f t="shared" ref="G267:G330" si="21">G266-E267</f>
        <v>49588.758935042286</v>
      </c>
    </row>
    <row r="268" spans="4:7">
      <c r="D268" s="138">
        <f t="shared" si="19"/>
        <v>254</v>
      </c>
      <c r="E268" s="139">
        <f t="shared" si="18"/>
        <v>351.60673047754079</v>
      </c>
      <c r="F268" s="139">
        <f t="shared" si="20"/>
        <v>247.94379467521154</v>
      </c>
      <c r="G268" s="139">
        <f t="shared" si="21"/>
        <v>49237.152204564743</v>
      </c>
    </row>
    <row r="269" spans="4:7">
      <c r="D269" s="138">
        <f t="shared" si="19"/>
        <v>255</v>
      </c>
      <c r="E269" s="139">
        <f t="shared" si="18"/>
        <v>353.36476412992852</v>
      </c>
      <c r="F269" s="139">
        <f t="shared" si="20"/>
        <v>246.18576102282384</v>
      </c>
      <c r="G269" s="139">
        <f t="shared" si="21"/>
        <v>48883.787440434811</v>
      </c>
    </row>
    <row r="270" spans="4:7">
      <c r="D270" s="138">
        <f t="shared" si="19"/>
        <v>256</v>
      </c>
      <c r="E270" s="139">
        <f t="shared" si="18"/>
        <v>355.13158795057814</v>
      </c>
      <c r="F270" s="139">
        <f t="shared" si="20"/>
        <v>244.41893720217416</v>
      </c>
      <c r="G270" s="139">
        <f t="shared" si="21"/>
        <v>48528.655852484233</v>
      </c>
    </row>
    <row r="271" spans="4:7">
      <c r="D271" s="138">
        <f t="shared" si="19"/>
        <v>257</v>
      </c>
      <c r="E271" s="139">
        <f t="shared" si="18"/>
        <v>356.90724589033101</v>
      </c>
      <c r="F271" s="139">
        <f t="shared" si="20"/>
        <v>242.64327926242129</v>
      </c>
      <c r="G271" s="139">
        <f t="shared" si="21"/>
        <v>48171.748606593901</v>
      </c>
    </row>
    <row r="272" spans="4:7">
      <c r="D272" s="138">
        <f t="shared" si="19"/>
        <v>258</v>
      </c>
      <c r="E272" s="139">
        <f t="shared" si="18"/>
        <v>358.69178211978272</v>
      </c>
      <c r="F272" s="139">
        <f t="shared" si="20"/>
        <v>240.85874303296964</v>
      </c>
      <c r="G272" s="139">
        <f t="shared" si="21"/>
        <v>47813.056824474115</v>
      </c>
    </row>
    <row r="273" spans="4:7">
      <c r="D273" s="138">
        <f t="shared" si="19"/>
        <v>259</v>
      </c>
      <c r="E273" s="139">
        <f t="shared" ref="E273:E336" si="22">PPMT($D$6/12,D273,$D$7*12,-$D$8)</f>
        <v>360.48524103038164</v>
      </c>
      <c r="F273" s="139">
        <f t="shared" si="20"/>
        <v>239.06528412237071</v>
      </c>
      <c r="G273" s="139">
        <f t="shared" si="21"/>
        <v>47452.571583443736</v>
      </c>
    </row>
    <row r="274" spans="4:7">
      <c r="D274" s="138">
        <f t="shared" si="19"/>
        <v>260</v>
      </c>
      <c r="E274" s="139">
        <f t="shared" si="22"/>
        <v>362.28766723553355</v>
      </c>
      <c r="F274" s="139">
        <f t="shared" si="20"/>
        <v>237.26285791721875</v>
      </c>
      <c r="G274" s="139">
        <f t="shared" si="21"/>
        <v>47090.283916208202</v>
      </c>
    </row>
    <row r="275" spans="4:7">
      <c r="D275" s="138">
        <f t="shared" si="19"/>
        <v>261</v>
      </c>
      <c r="E275" s="139">
        <f t="shared" si="22"/>
        <v>364.09910557171122</v>
      </c>
      <c r="F275" s="139">
        <f t="shared" si="20"/>
        <v>235.45141958104114</v>
      </c>
      <c r="G275" s="139">
        <f t="shared" si="21"/>
        <v>46726.184810636492</v>
      </c>
    </row>
    <row r="276" spans="4:7">
      <c r="D276" s="138">
        <f t="shared" si="19"/>
        <v>262</v>
      </c>
      <c r="E276" s="139">
        <f t="shared" si="22"/>
        <v>365.91960109956977</v>
      </c>
      <c r="F276" s="139">
        <f t="shared" si="20"/>
        <v>233.63092405318258</v>
      </c>
      <c r="G276" s="139">
        <f t="shared" si="21"/>
        <v>46360.265209536919</v>
      </c>
    </row>
    <row r="277" spans="4:7">
      <c r="D277" s="138">
        <f t="shared" si="19"/>
        <v>263</v>
      </c>
      <c r="E277" s="139">
        <f t="shared" si="22"/>
        <v>367.74919910506759</v>
      </c>
      <c r="F277" s="139">
        <f t="shared" si="20"/>
        <v>231.80132604768471</v>
      </c>
      <c r="G277" s="139">
        <f t="shared" si="21"/>
        <v>45992.516010431849</v>
      </c>
    </row>
    <row r="278" spans="4:7">
      <c r="D278" s="138">
        <f t="shared" si="19"/>
        <v>264</v>
      </c>
      <c r="E278" s="139">
        <f t="shared" si="22"/>
        <v>369.58794510059295</v>
      </c>
      <c r="F278" s="139">
        <f t="shared" si="20"/>
        <v>229.96258005215935</v>
      </c>
      <c r="G278" s="139">
        <f t="shared" si="21"/>
        <v>45622.92806533126</v>
      </c>
    </row>
    <row r="279" spans="4:7">
      <c r="D279" s="138">
        <f t="shared" si="19"/>
        <v>265</v>
      </c>
      <c r="E279" s="139">
        <f t="shared" si="22"/>
        <v>371.43588482609596</v>
      </c>
      <c r="F279" s="139">
        <f t="shared" si="20"/>
        <v>228.11464032665646</v>
      </c>
      <c r="G279" s="139">
        <f t="shared" si="21"/>
        <v>45251.492180505164</v>
      </c>
    </row>
    <row r="280" spans="4:7">
      <c r="D280" s="138">
        <f t="shared" si="19"/>
        <v>266</v>
      </c>
      <c r="E280" s="139">
        <f t="shared" si="22"/>
        <v>373.29306425022639</v>
      </c>
      <c r="F280" s="139">
        <f t="shared" si="20"/>
        <v>226.25746090252596</v>
      </c>
      <c r="G280" s="139">
        <f t="shared" si="21"/>
        <v>44878.199116254938</v>
      </c>
    </row>
    <row r="281" spans="4:7">
      <c r="D281" s="138">
        <f t="shared" si="19"/>
        <v>267</v>
      </c>
      <c r="E281" s="139">
        <f t="shared" si="22"/>
        <v>375.15952957147749</v>
      </c>
      <c r="F281" s="139">
        <f t="shared" si="20"/>
        <v>224.39099558127481</v>
      </c>
      <c r="G281" s="139">
        <f t="shared" si="21"/>
        <v>44503.039586683459</v>
      </c>
    </row>
    <row r="282" spans="4:7">
      <c r="D282" s="138">
        <f t="shared" si="19"/>
        <v>268</v>
      </c>
      <c r="E282" s="139">
        <f t="shared" si="22"/>
        <v>377.03532721933487</v>
      </c>
      <c r="F282" s="139">
        <f t="shared" si="20"/>
        <v>222.5151979334174</v>
      </c>
      <c r="G282" s="139">
        <f t="shared" si="21"/>
        <v>44126.004259464127</v>
      </c>
    </row>
    <row r="283" spans="4:7">
      <c r="D283" s="138">
        <f t="shared" si="19"/>
        <v>269</v>
      </c>
      <c r="E283" s="139">
        <f t="shared" si="22"/>
        <v>378.9205038554316</v>
      </c>
      <c r="F283" s="139">
        <f t="shared" si="20"/>
        <v>220.63002129732075</v>
      </c>
      <c r="G283" s="139">
        <f t="shared" si="21"/>
        <v>43747.083755608699</v>
      </c>
    </row>
    <row r="284" spans="4:7">
      <c r="D284" s="138">
        <f t="shared" si="19"/>
        <v>270</v>
      </c>
      <c r="E284" s="139">
        <f t="shared" si="22"/>
        <v>380.81510637470871</v>
      </c>
      <c r="F284" s="139">
        <f t="shared" si="20"/>
        <v>218.73541877804354</v>
      </c>
      <c r="G284" s="139">
        <f t="shared" si="21"/>
        <v>43366.268649233993</v>
      </c>
    </row>
    <row r="285" spans="4:7">
      <c r="D285" s="138">
        <f t="shared" si="19"/>
        <v>271</v>
      </c>
      <c r="E285" s="139">
        <f t="shared" si="22"/>
        <v>382.71918190658226</v>
      </c>
      <c r="F285" s="139">
        <f t="shared" si="20"/>
        <v>216.83134324617004</v>
      </c>
      <c r="G285" s="139">
        <f t="shared" si="21"/>
        <v>42983.549467327408</v>
      </c>
    </row>
    <row r="286" spans="4:7">
      <c r="D286" s="138">
        <f t="shared" si="19"/>
        <v>272</v>
      </c>
      <c r="E286" s="139">
        <f t="shared" si="22"/>
        <v>384.63277781611521</v>
      </c>
      <c r="F286" s="139">
        <f t="shared" si="20"/>
        <v>214.91774733663712</v>
      </c>
      <c r="G286" s="139">
        <f t="shared" si="21"/>
        <v>42598.916689511294</v>
      </c>
    </row>
    <row r="287" spans="4:7">
      <c r="D287" s="138">
        <f t="shared" si="19"/>
        <v>273</v>
      </c>
      <c r="E287" s="139">
        <f t="shared" si="22"/>
        <v>386.55594170519583</v>
      </c>
      <c r="F287" s="139">
        <f t="shared" si="20"/>
        <v>212.99458344755658</v>
      </c>
      <c r="G287" s="139">
        <f t="shared" si="21"/>
        <v>42212.360747806095</v>
      </c>
    </row>
    <row r="288" spans="4:7">
      <c r="D288" s="138">
        <f t="shared" si="19"/>
        <v>274</v>
      </c>
      <c r="E288" s="139">
        <f t="shared" si="22"/>
        <v>388.48872141372175</v>
      </c>
      <c r="F288" s="139">
        <f t="shared" si="20"/>
        <v>211.06180373903058</v>
      </c>
      <c r="G288" s="139">
        <f t="shared" si="21"/>
        <v>41823.872026392375</v>
      </c>
    </row>
    <row r="289" spans="4:7">
      <c r="D289" s="138">
        <f t="shared" si="19"/>
        <v>275</v>
      </c>
      <c r="E289" s="139">
        <f t="shared" si="22"/>
        <v>390.43116502079039</v>
      </c>
      <c r="F289" s="139">
        <f t="shared" si="20"/>
        <v>209.11936013196194</v>
      </c>
      <c r="G289" s="139">
        <f t="shared" si="21"/>
        <v>41433.440861371586</v>
      </c>
    </row>
    <row r="290" spans="4:7">
      <c r="D290" s="138">
        <f t="shared" si="19"/>
        <v>276</v>
      </c>
      <c r="E290" s="139">
        <f t="shared" si="22"/>
        <v>392.38332084589433</v>
      </c>
      <c r="F290" s="139">
        <f t="shared" si="20"/>
        <v>207.167204306858</v>
      </c>
      <c r="G290" s="139">
        <f t="shared" si="21"/>
        <v>41041.05754052569</v>
      </c>
    </row>
    <row r="291" spans="4:7">
      <c r="D291" s="138">
        <f t="shared" si="19"/>
        <v>277</v>
      </c>
      <c r="E291" s="139">
        <f t="shared" si="22"/>
        <v>394.34523745012376</v>
      </c>
      <c r="F291" s="139">
        <f t="shared" si="20"/>
        <v>205.2052877026286</v>
      </c>
      <c r="G291" s="139">
        <f t="shared" si="21"/>
        <v>40646.712303075568</v>
      </c>
    </row>
    <row r="292" spans="4:7">
      <c r="D292" s="138">
        <f t="shared" si="19"/>
        <v>278</v>
      </c>
      <c r="E292" s="139">
        <f t="shared" si="22"/>
        <v>396.31696363737439</v>
      </c>
      <c r="F292" s="139">
        <f t="shared" si="20"/>
        <v>203.23356151537791</v>
      </c>
      <c r="G292" s="139">
        <f t="shared" si="21"/>
        <v>40250.395339438197</v>
      </c>
    </row>
    <row r="293" spans="4:7">
      <c r="D293" s="138">
        <f t="shared" si="19"/>
        <v>279</v>
      </c>
      <c r="E293" s="139">
        <f t="shared" si="22"/>
        <v>398.29854845556127</v>
      </c>
      <c r="F293" s="139">
        <f t="shared" si="20"/>
        <v>201.25197669719103</v>
      </c>
      <c r="G293" s="139">
        <f t="shared" si="21"/>
        <v>39852.096790982636</v>
      </c>
    </row>
    <row r="294" spans="4:7">
      <c r="D294" s="138">
        <f t="shared" si="19"/>
        <v>280</v>
      </c>
      <c r="E294" s="139">
        <f t="shared" si="22"/>
        <v>400.29004119783912</v>
      </c>
      <c r="F294" s="139">
        <f t="shared" si="20"/>
        <v>199.26048395491327</v>
      </c>
      <c r="G294" s="139">
        <f t="shared" si="21"/>
        <v>39451.806749784795</v>
      </c>
    </row>
    <row r="295" spans="4:7">
      <c r="D295" s="138">
        <f t="shared" si="19"/>
        <v>281</v>
      </c>
      <c r="E295" s="139">
        <f t="shared" si="22"/>
        <v>402.29149140382827</v>
      </c>
      <c r="F295" s="139">
        <f t="shared" si="20"/>
        <v>197.25903374892403</v>
      </c>
      <c r="G295" s="139">
        <f t="shared" si="21"/>
        <v>39049.515258380969</v>
      </c>
    </row>
    <row r="296" spans="4:7">
      <c r="D296" s="138">
        <f t="shared" si="19"/>
        <v>282</v>
      </c>
      <c r="E296" s="139">
        <f t="shared" si="22"/>
        <v>404.30294886084749</v>
      </c>
      <c r="F296" s="139">
        <f t="shared" si="20"/>
        <v>195.24757629190492</v>
      </c>
      <c r="G296" s="139">
        <f t="shared" si="21"/>
        <v>38645.212309520124</v>
      </c>
    </row>
    <row r="297" spans="4:7">
      <c r="D297" s="138">
        <f t="shared" si="19"/>
        <v>283</v>
      </c>
      <c r="E297" s="139">
        <f t="shared" si="22"/>
        <v>406.32446360515161</v>
      </c>
      <c r="F297" s="139">
        <f t="shared" si="20"/>
        <v>193.22606154760069</v>
      </c>
      <c r="G297" s="139">
        <f t="shared" si="21"/>
        <v>38238.887845914971</v>
      </c>
    </row>
    <row r="298" spans="4:7">
      <c r="D298" s="138">
        <f t="shared" si="19"/>
        <v>284</v>
      </c>
      <c r="E298" s="139">
        <f t="shared" si="22"/>
        <v>408.35608592317737</v>
      </c>
      <c r="F298" s="139">
        <f t="shared" si="20"/>
        <v>191.1944392295749</v>
      </c>
      <c r="G298" s="139">
        <f t="shared" si="21"/>
        <v>37830.531759991791</v>
      </c>
    </row>
    <row r="299" spans="4:7">
      <c r="D299" s="138">
        <f t="shared" si="19"/>
        <v>285</v>
      </c>
      <c r="E299" s="139">
        <f t="shared" si="22"/>
        <v>410.3978663527933</v>
      </c>
      <c r="F299" s="139">
        <f t="shared" si="20"/>
        <v>189.15265879995903</v>
      </c>
      <c r="G299" s="139">
        <f t="shared" si="21"/>
        <v>37420.133893638995</v>
      </c>
    </row>
    <row r="300" spans="4:7">
      <c r="D300" s="138">
        <f t="shared" si="19"/>
        <v>286</v>
      </c>
      <c r="E300" s="139">
        <f t="shared" si="22"/>
        <v>412.44985568455729</v>
      </c>
      <c r="F300" s="139">
        <f t="shared" si="20"/>
        <v>187.10066946819504</v>
      </c>
      <c r="G300" s="139">
        <f t="shared" si="21"/>
        <v>37007.684037954437</v>
      </c>
    </row>
    <row r="301" spans="4:7">
      <c r="D301" s="138">
        <f t="shared" si="19"/>
        <v>287</v>
      </c>
      <c r="E301" s="139">
        <f t="shared" si="22"/>
        <v>414.51210496298012</v>
      </c>
      <c r="F301" s="139">
        <f t="shared" si="20"/>
        <v>185.03842018977227</v>
      </c>
      <c r="G301" s="139">
        <f t="shared" si="21"/>
        <v>36593.171932991456</v>
      </c>
    </row>
    <row r="302" spans="4:7">
      <c r="D302" s="138">
        <f t="shared" si="19"/>
        <v>288</v>
      </c>
      <c r="E302" s="139">
        <f t="shared" si="22"/>
        <v>416.58466548779501</v>
      </c>
      <c r="F302" s="139">
        <f t="shared" si="20"/>
        <v>182.96585966495735</v>
      </c>
      <c r="G302" s="139">
        <f t="shared" si="21"/>
        <v>36176.587267503659</v>
      </c>
    </row>
    <row r="303" spans="4:7">
      <c r="D303" s="138">
        <f t="shared" si="19"/>
        <v>289</v>
      </c>
      <c r="E303" s="139">
        <f t="shared" si="22"/>
        <v>418.6675888152339</v>
      </c>
      <c r="F303" s="139">
        <f t="shared" si="20"/>
        <v>180.8829363375184</v>
      </c>
      <c r="G303" s="139">
        <f t="shared" si="21"/>
        <v>35757.919678688428</v>
      </c>
    </row>
    <row r="304" spans="4:7">
      <c r="D304" s="138">
        <f t="shared" si="19"/>
        <v>290</v>
      </c>
      <c r="E304" s="139">
        <f t="shared" si="22"/>
        <v>420.76092675931011</v>
      </c>
      <c r="F304" s="139">
        <f t="shared" si="20"/>
        <v>178.78959839344225</v>
      </c>
      <c r="G304" s="139">
        <f t="shared" si="21"/>
        <v>35337.158751929121</v>
      </c>
    </row>
    <row r="305" spans="4:7">
      <c r="D305" s="138">
        <f t="shared" si="19"/>
        <v>291</v>
      </c>
      <c r="E305" s="139">
        <f t="shared" si="22"/>
        <v>422.86473139310664</v>
      </c>
      <c r="F305" s="139">
        <f t="shared" si="20"/>
        <v>176.68579375964563</v>
      </c>
      <c r="G305" s="139">
        <f t="shared" si="21"/>
        <v>34914.294020536014</v>
      </c>
    </row>
    <row r="306" spans="4:7">
      <c r="D306" s="138">
        <f t="shared" si="19"/>
        <v>292</v>
      </c>
      <c r="E306" s="139">
        <f t="shared" si="22"/>
        <v>424.97905505007219</v>
      </c>
      <c r="F306" s="139">
        <f t="shared" si="20"/>
        <v>174.57147010268014</v>
      </c>
      <c r="G306" s="139">
        <f t="shared" si="21"/>
        <v>34489.314965485944</v>
      </c>
    </row>
    <row r="307" spans="4:7">
      <c r="D307" s="138">
        <f t="shared" si="19"/>
        <v>293</v>
      </c>
      <c r="E307" s="139">
        <f t="shared" si="22"/>
        <v>427.10395032532261</v>
      </c>
      <c r="F307" s="139">
        <f t="shared" si="20"/>
        <v>172.4465748274298</v>
      </c>
      <c r="G307" s="139">
        <f t="shared" si="21"/>
        <v>34062.211015160625</v>
      </c>
    </row>
    <row r="308" spans="4:7">
      <c r="D308" s="138">
        <f t="shared" si="19"/>
        <v>294</v>
      </c>
      <c r="E308" s="139">
        <f t="shared" si="22"/>
        <v>429.23947007694915</v>
      </c>
      <c r="F308" s="139">
        <f t="shared" si="20"/>
        <v>170.31105507580313</v>
      </c>
      <c r="G308" s="139">
        <f t="shared" si="21"/>
        <v>33632.971545083674</v>
      </c>
    </row>
    <row r="309" spans="4:7">
      <c r="D309" s="138">
        <f t="shared" si="19"/>
        <v>295</v>
      </c>
      <c r="E309" s="139">
        <f t="shared" si="22"/>
        <v>431.38566742733389</v>
      </c>
      <c r="F309" s="139">
        <f t="shared" si="20"/>
        <v>168.16485772541844</v>
      </c>
      <c r="G309" s="139">
        <f t="shared" si="21"/>
        <v>33201.58587765634</v>
      </c>
    </row>
    <row r="310" spans="4:7">
      <c r="D310" s="138">
        <f t="shared" si="19"/>
        <v>296</v>
      </c>
      <c r="E310" s="139">
        <f t="shared" si="22"/>
        <v>433.5425957644706</v>
      </c>
      <c r="F310" s="139">
        <f t="shared" si="20"/>
        <v>166.00792938828178</v>
      </c>
      <c r="G310" s="139">
        <f t="shared" si="21"/>
        <v>32768.043281891871</v>
      </c>
    </row>
    <row r="311" spans="4:7">
      <c r="D311" s="138">
        <f t="shared" si="19"/>
        <v>297</v>
      </c>
      <c r="E311" s="139">
        <f t="shared" si="22"/>
        <v>435.7103087432929</v>
      </c>
      <c r="F311" s="139">
        <f t="shared" si="20"/>
        <v>163.8402164094594</v>
      </c>
      <c r="G311" s="139">
        <f t="shared" si="21"/>
        <v>32332.332973148579</v>
      </c>
    </row>
    <row r="312" spans="4:7">
      <c r="D312" s="138">
        <f t="shared" si="19"/>
        <v>298</v>
      </c>
      <c r="E312" s="139">
        <f t="shared" si="22"/>
        <v>437.88886028700938</v>
      </c>
      <c r="F312" s="139">
        <f t="shared" si="20"/>
        <v>161.66166486574292</v>
      </c>
      <c r="G312" s="139">
        <f t="shared" si="21"/>
        <v>31894.444112861569</v>
      </c>
    </row>
    <row r="313" spans="4:7">
      <c r="D313" s="138">
        <f t="shared" si="19"/>
        <v>299</v>
      </c>
      <c r="E313" s="139">
        <f t="shared" si="22"/>
        <v>440.07830458844444</v>
      </c>
      <c r="F313" s="139">
        <f t="shared" si="20"/>
        <v>159.47222056430786</v>
      </c>
      <c r="G313" s="139">
        <f t="shared" si="21"/>
        <v>31454.365808273124</v>
      </c>
    </row>
    <row r="314" spans="4:7">
      <c r="D314" s="138">
        <f t="shared" si="19"/>
        <v>300</v>
      </c>
      <c r="E314" s="139">
        <f t="shared" si="22"/>
        <v>442.27869611138658</v>
      </c>
      <c r="F314" s="139">
        <f t="shared" si="20"/>
        <v>157.27182904136566</v>
      </c>
      <c r="G314" s="139">
        <f t="shared" si="21"/>
        <v>31012.087112161738</v>
      </c>
    </row>
    <row r="315" spans="4:7">
      <c r="D315" s="138">
        <f t="shared" si="19"/>
        <v>301</v>
      </c>
      <c r="E315" s="139">
        <f t="shared" si="22"/>
        <v>444.49008959194362</v>
      </c>
      <c r="F315" s="139">
        <f t="shared" si="20"/>
        <v>155.06043556080874</v>
      </c>
      <c r="G315" s="139">
        <f t="shared" si="21"/>
        <v>30567.597022569797</v>
      </c>
    </row>
    <row r="316" spans="4:7">
      <c r="D316" s="138">
        <f t="shared" si="19"/>
        <v>302</v>
      </c>
      <c r="E316" s="139">
        <f t="shared" si="22"/>
        <v>446.71254003990327</v>
      </c>
      <c r="F316" s="139">
        <f t="shared" si="20"/>
        <v>152.83798511284903</v>
      </c>
      <c r="G316" s="139">
        <f t="shared" si="21"/>
        <v>30120.884482529895</v>
      </c>
    </row>
    <row r="317" spans="4:7">
      <c r="D317" s="138">
        <f t="shared" si="19"/>
        <v>303</v>
      </c>
      <c r="E317" s="139">
        <f t="shared" si="22"/>
        <v>448.94610274010279</v>
      </c>
      <c r="F317" s="139">
        <f t="shared" si="20"/>
        <v>150.60442241264948</v>
      </c>
      <c r="G317" s="139">
        <f t="shared" si="21"/>
        <v>29671.938379789794</v>
      </c>
    </row>
    <row r="318" spans="4:7">
      <c r="D318" s="138">
        <f t="shared" si="19"/>
        <v>304</v>
      </c>
      <c r="E318" s="139">
        <f t="shared" si="22"/>
        <v>451.19083325380331</v>
      </c>
      <c r="F318" s="139">
        <f t="shared" si="20"/>
        <v>148.35969189894897</v>
      </c>
      <c r="G318" s="139">
        <f t="shared" si="21"/>
        <v>29220.747546535989</v>
      </c>
    </row>
    <row r="319" spans="4:7">
      <c r="D319" s="138">
        <f t="shared" si="19"/>
        <v>305</v>
      </c>
      <c r="E319" s="139">
        <f t="shared" si="22"/>
        <v>453.44678742007238</v>
      </c>
      <c r="F319" s="139">
        <f t="shared" si="20"/>
        <v>146.10373773267997</v>
      </c>
      <c r="G319" s="139">
        <f t="shared" si="21"/>
        <v>28767.300759115918</v>
      </c>
    </row>
    <row r="320" spans="4:7">
      <c r="D320" s="138">
        <f t="shared" si="19"/>
        <v>306</v>
      </c>
      <c r="E320" s="139">
        <f t="shared" si="22"/>
        <v>455.71402135717278</v>
      </c>
      <c r="F320" s="139">
        <f t="shared" si="20"/>
        <v>143.8365037955796</v>
      </c>
      <c r="G320" s="139">
        <f t="shared" si="21"/>
        <v>28311.586737758746</v>
      </c>
    </row>
    <row r="321" spans="4:7">
      <c r="D321" s="138">
        <f t="shared" si="19"/>
        <v>307</v>
      </c>
      <c r="E321" s="139">
        <f t="shared" si="22"/>
        <v>457.9925914639586</v>
      </c>
      <c r="F321" s="139">
        <f t="shared" si="20"/>
        <v>141.55793368879372</v>
      </c>
      <c r="G321" s="139">
        <f t="shared" si="21"/>
        <v>27853.594146294789</v>
      </c>
    </row>
    <row r="322" spans="4:7">
      <c r="D322" s="138">
        <f t="shared" si="19"/>
        <v>308</v>
      </c>
      <c r="E322" s="139">
        <f t="shared" si="22"/>
        <v>460.28255442127835</v>
      </c>
      <c r="F322" s="139">
        <f t="shared" si="20"/>
        <v>139.26797073147392</v>
      </c>
      <c r="G322" s="139">
        <f t="shared" si="21"/>
        <v>27393.311591873509</v>
      </c>
    </row>
    <row r="323" spans="4:7">
      <c r="D323" s="138">
        <f t="shared" si="19"/>
        <v>309</v>
      </c>
      <c r="E323" s="139">
        <f t="shared" si="22"/>
        <v>462.58396719338475</v>
      </c>
      <c r="F323" s="139">
        <f t="shared" si="20"/>
        <v>136.96655795936755</v>
      </c>
      <c r="G323" s="139">
        <f t="shared" si="21"/>
        <v>26930.727624680123</v>
      </c>
    </row>
    <row r="324" spans="4:7">
      <c r="D324" s="138">
        <f t="shared" si="19"/>
        <v>310</v>
      </c>
      <c r="E324" s="139">
        <f t="shared" si="22"/>
        <v>464.89688702935172</v>
      </c>
      <c r="F324" s="139">
        <f t="shared" si="20"/>
        <v>134.65363812340061</v>
      </c>
      <c r="G324" s="139">
        <f t="shared" si="21"/>
        <v>26465.830737650773</v>
      </c>
    </row>
    <row r="325" spans="4:7">
      <c r="D325" s="138">
        <f t="shared" si="19"/>
        <v>311</v>
      </c>
      <c r="E325" s="139">
        <f t="shared" si="22"/>
        <v>467.22137146449847</v>
      </c>
      <c r="F325" s="139">
        <f t="shared" si="20"/>
        <v>132.32915368825385</v>
      </c>
      <c r="G325" s="139">
        <f t="shared" si="21"/>
        <v>25998.609366186276</v>
      </c>
    </row>
    <row r="326" spans="4:7">
      <c r="D326" s="138">
        <f t="shared" si="19"/>
        <v>312</v>
      </c>
      <c r="E326" s="139">
        <f t="shared" si="22"/>
        <v>469.55747832182095</v>
      </c>
      <c r="F326" s="139">
        <f t="shared" si="20"/>
        <v>129.99304683093138</v>
      </c>
      <c r="G326" s="139">
        <f t="shared" si="21"/>
        <v>25529.051887864454</v>
      </c>
    </row>
    <row r="327" spans="4:7">
      <c r="D327" s="138">
        <f t="shared" si="19"/>
        <v>313</v>
      </c>
      <c r="E327" s="139">
        <f t="shared" si="22"/>
        <v>471.90526571343008</v>
      </c>
      <c r="F327" s="139">
        <f t="shared" si="20"/>
        <v>127.64525943932227</v>
      </c>
      <c r="G327" s="139">
        <f t="shared" si="21"/>
        <v>25057.146622151024</v>
      </c>
    </row>
    <row r="328" spans="4:7">
      <c r="D328" s="138">
        <f t="shared" si="19"/>
        <v>314</v>
      </c>
      <c r="E328" s="139">
        <f t="shared" si="22"/>
        <v>474.26479204199723</v>
      </c>
      <c r="F328" s="139">
        <f t="shared" si="20"/>
        <v>125.28573311075512</v>
      </c>
      <c r="G328" s="139">
        <f t="shared" si="21"/>
        <v>24582.881830109025</v>
      </c>
    </row>
    <row r="329" spans="4:7">
      <c r="D329" s="138">
        <f t="shared" si="19"/>
        <v>315</v>
      </c>
      <c r="E329" s="139">
        <f t="shared" si="22"/>
        <v>476.63611600220719</v>
      </c>
      <c r="F329" s="139">
        <f t="shared" si="20"/>
        <v>122.91440915054513</v>
      </c>
      <c r="G329" s="139">
        <f t="shared" si="21"/>
        <v>24106.245714106819</v>
      </c>
    </row>
    <row r="330" spans="4:7">
      <c r="D330" s="138">
        <f t="shared" si="19"/>
        <v>316</v>
      </c>
      <c r="E330" s="139">
        <f t="shared" si="22"/>
        <v>479.01929658221826</v>
      </c>
      <c r="F330" s="139">
        <f t="shared" si="20"/>
        <v>120.5312285705341</v>
      </c>
      <c r="G330" s="139">
        <f t="shared" si="21"/>
        <v>23627.226417524602</v>
      </c>
    </row>
    <row r="331" spans="4:7">
      <c r="D331" s="138">
        <f t="shared" ref="D331:D374" si="23">D330+1</f>
        <v>317</v>
      </c>
      <c r="E331" s="139">
        <f t="shared" si="22"/>
        <v>481.41439306512933</v>
      </c>
      <c r="F331" s="139">
        <f t="shared" ref="F331:F374" si="24">IPMT($D$6/12,D331,$D$7*12,-$D$8)</f>
        <v>118.13613208762301</v>
      </c>
      <c r="G331" s="139">
        <f t="shared" ref="G331:G374" si="25">G330-E331</f>
        <v>23145.812024459472</v>
      </c>
    </row>
    <row r="332" spans="4:7">
      <c r="D332" s="138">
        <f t="shared" si="23"/>
        <v>318</v>
      </c>
      <c r="E332" s="139">
        <f t="shared" si="22"/>
        <v>483.82146503045493</v>
      </c>
      <c r="F332" s="139">
        <f t="shared" si="24"/>
        <v>115.72906012229737</v>
      </c>
      <c r="G332" s="139">
        <f t="shared" si="25"/>
        <v>22661.990559429018</v>
      </c>
    </row>
    <row r="333" spans="4:7">
      <c r="D333" s="138">
        <f t="shared" si="23"/>
        <v>319</v>
      </c>
      <c r="E333" s="139">
        <f t="shared" si="22"/>
        <v>486.24057235560724</v>
      </c>
      <c r="F333" s="139">
        <f t="shared" si="24"/>
        <v>113.30995279714509</v>
      </c>
      <c r="G333" s="139">
        <f t="shared" si="25"/>
        <v>22175.74998707341</v>
      </c>
    </row>
    <row r="334" spans="4:7">
      <c r="D334" s="138">
        <f t="shared" si="23"/>
        <v>320</v>
      </c>
      <c r="E334" s="139">
        <f t="shared" si="22"/>
        <v>488.67177521738529</v>
      </c>
      <c r="F334" s="139">
        <f t="shared" si="24"/>
        <v>110.87874993536705</v>
      </c>
      <c r="G334" s="139">
        <f t="shared" si="25"/>
        <v>21687.078211856024</v>
      </c>
    </row>
    <row r="335" spans="4:7">
      <c r="D335" s="138">
        <f t="shared" si="23"/>
        <v>321</v>
      </c>
      <c r="E335" s="139">
        <f t="shared" si="22"/>
        <v>491.11513409347214</v>
      </c>
      <c r="F335" s="139">
        <f t="shared" si="24"/>
        <v>108.43539105928011</v>
      </c>
      <c r="G335" s="139">
        <f t="shared" si="25"/>
        <v>21195.96307776255</v>
      </c>
    </row>
    <row r="336" spans="4:7">
      <c r="D336" s="138">
        <f t="shared" si="23"/>
        <v>322</v>
      </c>
      <c r="E336" s="139">
        <f t="shared" si="22"/>
        <v>493.57070976393953</v>
      </c>
      <c r="F336" s="139">
        <f t="shared" si="24"/>
        <v>105.97981538881275</v>
      </c>
      <c r="G336" s="139">
        <f t="shared" si="25"/>
        <v>20702.392367998611</v>
      </c>
    </row>
    <row r="337" spans="4:7">
      <c r="D337" s="138">
        <f t="shared" si="23"/>
        <v>323</v>
      </c>
      <c r="E337" s="139">
        <f t="shared" ref="E337:E374" si="26">PPMT($D$6/12,D337,$D$7*12,-$D$8)</f>
        <v>496.03856331275932</v>
      </c>
      <c r="F337" s="139">
        <f t="shared" si="24"/>
        <v>103.51196183999306</v>
      </c>
      <c r="G337" s="139">
        <f t="shared" si="25"/>
        <v>20206.353804685852</v>
      </c>
    </row>
    <row r="338" spans="4:7">
      <c r="D338" s="138">
        <f t="shared" si="23"/>
        <v>324</v>
      </c>
      <c r="E338" s="139">
        <f t="shared" si="26"/>
        <v>498.51875612932309</v>
      </c>
      <c r="F338" s="139">
        <f t="shared" si="24"/>
        <v>101.03176902342926</v>
      </c>
      <c r="G338" s="139">
        <f t="shared" si="25"/>
        <v>19707.835048556528</v>
      </c>
    </row>
    <row r="339" spans="4:7">
      <c r="D339" s="138">
        <f t="shared" si="23"/>
        <v>325</v>
      </c>
      <c r="E339" s="139">
        <f t="shared" si="26"/>
        <v>501.01134990996968</v>
      </c>
      <c r="F339" s="139">
        <f t="shared" si="24"/>
        <v>98.539175242782648</v>
      </c>
      <c r="G339" s="139">
        <f t="shared" si="25"/>
        <v>19206.82369864656</v>
      </c>
    </row>
    <row r="340" spans="4:7">
      <c r="D340" s="138">
        <f t="shared" si="23"/>
        <v>326</v>
      </c>
      <c r="E340" s="139">
        <f t="shared" si="26"/>
        <v>503.51640665951959</v>
      </c>
      <c r="F340" s="139">
        <f t="shared" si="24"/>
        <v>96.034118493232796</v>
      </c>
      <c r="G340" s="139">
        <f t="shared" si="25"/>
        <v>18703.307291987039</v>
      </c>
    </row>
    <row r="341" spans="4:7">
      <c r="D341" s="138">
        <f t="shared" si="23"/>
        <v>327</v>
      </c>
      <c r="E341" s="139">
        <f t="shared" si="26"/>
        <v>506.0339886928171</v>
      </c>
      <c r="F341" s="139">
        <f t="shared" si="24"/>
        <v>93.516536459935196</v>
      </c>
      <c r="G341" s="139">
        <f t="shared" si="25"/>
        <v>18197.273303294223</v>
      </c>
    </row>
    <row r="342" spans="4:7">
      <c r="D342" s="138">
        <f t="shared" si="23"/>
        <v>328</v>
      </c>
      <c r="E342" s="139">
        <f t="shared" si="26"/>
        <v>508.56415863628121</v>
      </c>
      <c r="F342" s="139">
        <f t="shared" si="24"/>
        <v>90.986366516471122</v>
      </c>
      <c r="G342" s="139">
        <f t="shared" si="25"/>
        <v>17688.709144657943</v>
      </c>
    </row>
    <row r="343" spans="4:7">
      <c r="D343" s="138">
        <f t="shared" si="23"/>
        <v>329</v>
      </c>
      <c r="E343" s="139">
        <f t="shared" si="26"/>
        <v>511.10697942946268</v>
      </c>
      <c r="F343" s="139">
        <f t="shared" si="24"/>
        <v>88.443545723289688</v>
      </c>
      <c r="G343" s="139">
        <f t="shared" si="25"/>
        <v>17177.60216522848</v>
      </c>
    </row>
    <row r="344" spans="4:7">
      <c r="D344" s="138">
        <f t="shared" si="23"/>
        <v>330</v>
      </c>
      <c r="E344" s="139">
        <f t="shared" si="26"/>
        <v>513.66251432660988</v>
      </c>
      <c r="F344" s="139">
        <f t="shared" si="24"/>
        <v>85.888010826142377</v>
      </c>
      <c r="G344" s="139">
        <f t="shared" si="25"/>
        <v>16663.93965090187</v>
      </c>
    </row>
    <row r="345" spans="4:7">
      <c r="D345" s="138">
        <f t="shared" si="23"/>
        <v>331</v>
      </c>
      <c r="E345" s="139">
        <f t="shared" si="26"/>
        <v>516.23082689824298</v>
      </c>
      <c r="F345" s="139">
        <f t="shared" si="24"/>
        <v>83.319698254509348</v>
      </c>
      <c r="G345" s="139">
        <f t="shared" si="25"/>
        <v>16147.708824003626</v>
      </c>
    </row>
    <row r="346" spans="4:7">
      <c r="D346" s="138">
        <f t="shared" si="23"/>
        <v>332</v>
      </c>
      <c r="E346" s="139">
        <f t="shared" si="26"/>
        <v>518.81198103273414</v>
      </c>
      <c r="F346" s="139">
        <f t="shared" si="24"/>
        <v>80.738544120018133</v>
      </c>
      <c r="G346" s="139">
        <f t="shared" si="25"/>
        <v>15628.896842970893</v>
      </c>
    </row>
    <row r="347" spans="4:7">
      <c r="D347" s="138">
        <f t="shared" si="23"/>
        <v>333</v>
      </c>
      <c r="E347" s="139">
        <f t="shared" si="26"/>
        <v>521.40604093789796</v>
      </c>
      <c r="F347" s="139">
        <f t="shared" si="24"/>
        <v>78.144484214854444</v>
      </c>
      <c r="G347" s="139">
        <f t="shared" si="25"/>
        <v>15107.490802032995</v>
      </c>
    </row>
    <row r="348" spans="4:7">
      <c r="D348" s="138">
        <f t="shared" si="23"/>
        <v>334</v>
      </c>
      <c r="E348" s="139">
        <f t="shared" si="26"/>
        <v>524.01307114258725</v>
      </c>
      <c r="F348" s="139">
        <f t="shared" si="24"/>
        <v>75.537454010164964</v>
      </c>
      <c r="G348" s="139">
        <f t="shared" si="25"/>
        <v>14583.477730890409</v>
      </c>
    </row>
    <row r="349" spans="4:7">
      <c r="D349" s="138">
        <f t="shared" si="23"/>
        <v>335</v>
      </c>
      <c r="E349" s="139">
        <f t="shared" si="26"/>
        <v>526.63313649830025</v>
      </c>
      <c r="F349" s="139">
        <f t="shared" si="24"/>
        <v>72.917388654452012</v>
      </c>
      <c r="G349" s="139">
        <f t="shared" si="25"/>
        <v>14056.844594392109</v>
      </c>
    </row>
    <row r="350" spans="4:7">
      <c r="D350" s="138">
        <f t="shared" si="23"/>
        <v>336</v>
      </c>
      <c r="E350" s="139">
        <f t="shared" si="26"/>
        <v>529.26630218079185</v>
      </c>
      <c r="F350" s="139">
        <f t="shared" si="24"/>
        <v>70.284222971960517</v>
      </c>
      <c r="G350" s="139">
        <f t="shared" si="25"/>
        <v>13527.578292211318</v>
      </c>
    </row>
    <row r="351" spans="4:7">
      <c r="D351" s="138">
        <f t="shared" si="23"/>
        <v>337</v>
      </c>
      <c r="E351" s="139">
        <f t="shared" si="26"/>
        <v>531.91263369169576</v>
      </c>
      <c r="F351" s="139">
        <f t="shared" si="24"/>
        <v>67.637891461056569</v>
      </c>
      <c r="G351" s="139">
        <f t="shared" si="25"/>
        <v>12995.665658519622</v>
      </c>
    </row>
    <row r="352" spans="4:7">
      <c r="D352" s="138">
        <f t="shared" si="23"/>
        <v>338</v>
      </c>
      <c r="E352" s="139">
        <f t="shared" si="26"/>
        <v>534.57219686015424</v>
      </c>
      <c r="F352" s="139">
        <f t="shared" si="24"/>
        <v>64.978328292598079</v>
      </c>
      <c r="G352" s="139">
        <f t="shared" si="25"/>
        <v>12461.093461659468</v>
      </c>
    </row>
    <row r="353" spans="4:7">
      <c r="D353" s="138">
        <f t="shared" si="23"/>
        <v>339</v>
      </c>
      <c r="E353" s="139">
        <f t="shared" si="26"/>
        <v>537.245057844455</v>
      </c>
      <c r="F353" s="139">
        <f t="shared" si="24"/>
        <v>62.30546730829731</v>
      </c>
      <c r="G353" s="139">
        <f t="shared" si="25"/>
        <v>11923.848403815013</v>
      </c>
    </row>
    <row r="354" spans="4:7">
      <c r="D354" s="138">
        <f t="shared" si="23"/>
        <v>340</v>
      </c>
      <c r="E354" s="139">
        <f t="shared" si="26"/>
        <v>539.93128313367731</v>
      </c>
      <c r="F354" s="139">
        <f t="shared" si="24"/>
        <v>59.619242019075045</v>
      </c>
      <c r="G354" s="139">
        <f t="shared" si="25"/>
        <v>11383.917120681335</v>
      </c>
    </row>
    <row r="355" spans="4:7">
      <c r="D355" s="138">
        <f t="shared" si="23"/>
        <v>341</v>
      </c>
      <c r="E355" s="139">
        <f t="shared" si="26"/>
        <v>542.63093954934573</v>
      </c>
      <c r="F355" s="139">
        <f t="shared" si="24"/>
        <v>56.919585603406652</v>
      </c>
      <c r="G355" s="139">
        <f t="shared" si="25"/>
        <v>10841.286181131989</v>
      </c>
    </row>
    <row r="356" spans="4:7">
      <c r="D356" s="138">
        <f t="shared" si="23"/>
        <v>342</v>
      </c>
      <c r="E356" s="139">
        <f t="shared" si="26"/>
        <v>545.34409424709236</v>
      </c>
      <c r="F356" s="139">
        <f t="shared" si="24"/>
        <v>54.206430905659921</v>
      </c>
      <c r="G356" s="139">
        <f t="shared" si="25"/>
        <v>10295.942086884897</v>
      </c>
    </row>
    <row r="357" spans="4:7">
      <c r="D357" s="138">
        <f t="shared" si="23"/>
        <v>343</v>
      </c>
      <c r="E357" s="139">
        <f t="shared" si="26"/>
        <v>548.07081471832794</v>
      </c>
      <c r="F357" s="139">
        <f t="shared" si="24"/>
        <v>51.479710434424462</v>
      </c>
      <c r="G357" s="139">
        <f t="shared" si="25"/>
        <v>9747.8712721665688</v>
      </c>
    </row>
    <row r="358" spans="4:7">
      <c r="D358" s="138">
        <f t="shared" si="23"/>
        <v>344</v>
      </c>
      <c r="E358" s="139">
        <f t="shared" si="26"/>
        <v>550.8111687919195</v>
      </c>
      <c r="F358" s="139">
        <f t="shared" si="24"/>
        <v>48.739356360832808</v>
      </c>
      <c r="G358" s="139">
        <f t="shared" si="25"/>
        <v>9197.0601033746498</v>
      </c>
    </row>
    <row r="359" spans="4:7">
      <c r="D359" s="138">
        <f t="shared" si="23"/>
        <v>345</v>
      </c>
      <c r="E359" s="139">
        <f t="shared" si="26"/>
        <v>553.56522463587919</v>
      </c>
      <c r="F359" s="139">
        <f t="shared" si="24"/>
        <v>45.985300516873217</v>
      </c>
      <c r="G359" s="139">
        <f t="shared" si="25"/>
        <v>8643.4948787387711</v>
      </c>
    </row>
    <row r="360" spans="4:7">
      <c r="D360" s="138">
        <f t="shared" si="23"/>
        <v>346</v>
      </c>
      <c r="E360" s="139">
        <f t="shared" si="26"/>
        <v>556.33305075905844</v>
      </c>
      <c r="F360" s="139">
        <f t="shared" si="24"/>
        <v>43.21747439369382</v>
      </c>
      <c r="G360" s="139">
        <f t="shared" si="25"/>
        <v>8087.1618279797131</v>
      </c>
    </row>
    <row r="361" spans="4:7">
      <c r="D361" s="138">
        <f t="shared" si="23"/>
        <v>347</v>
      </c>
      <c r="E361" s="139">
        <f t="shared" si="26"/>
        <v>559.11471601285382</v>
      </c>
      <c r="F361" s="139">
        <f t="shared" si="24"/>
        <v>40.435809139898524</v>
      </c>
      <c r="G361" s="139">
        <f t="shared" si="25"/>
        <v>7528.0471119668591</v>
      </c>
    </row>
    <row r="362" spans="4:7">
      <c r="D362" s="138">
        <f t="shared" si="23"/>
        <v>348</v>
      </c>
      <c r="E362" s="139">
        <f t="shared" si="26"/>
        <v>561.91028959291805</v>
      </c>
      <c r="F362" s="139">
        <f t="shared" si="24"/>
        <v>37.64023555983426</v>
      </c>
      <c r="G362" s="139">
        <f t="shared" si="25"/>
        <v>6966.136822373941</v>
      </c>
    </row>
    <row r="363" spans="4:7">
      <c r="D363" s="138">
        <f t="shared" si="23"/>
        <v>349</v>
      </c>
      <c r="E363" s="139">
        <f t="shared" si="26"/>
        <v>564.71984104088267</v>
      </c>
      <c r="F363" s="139">
        <f t="shared" si="24"/>
        <v>34.830684111869672</v>
      </c>
      <c r="G363" s="139">
        <f t="shared" si="25"/>
        <v>6401.4169813330582</v>
      </c>
    </row>
    <row r="364" spans="4:7">
      <c r="D364" s="138">
        <f t="shared" si="23"/>
        <v>350</v>
      </c>
      <c r="E364" s="139">
        <f t="shared" si="26"/>
        <v>567.54344024608702</v>
      </c>
      <c r="F364" s="139">
        <f t="shared" si="24"/>
        <v>32.007084906665256</v>
      </c>
      <c r="G364" s="139">
        <f t="shared" si="25"/>
        <v>5833.8735410869713</v>
      </c>
    </row>
    <row r="365" spans="4:7">
      <c r="D365" s="138">
        <f t="shared" si="23"/>
        <v>351</v>
      </c>
      <c r="E365" s="139">
        <f t="shared" si="26"/>
        <v>570.38115744731749</v>
      </c>
      <c r="F365" s="139">
        <f t="shared" si="24"/>
        <v>29.169367705434826</v>
      </c>
      <c r="G365" s="139">
        <f t="shared" si="25"/>
        <v>5263.4923836396538</v>
      </c>
    </row>
    <row r="366" spans="4:7">
      <c r="D366" s="138">
        <f t="shared" si="23"/>
        <v>352</v>
      </c>
      <c r="E366" s="139">
        <f t="shared" si="26"/>
        <v>573.23306323455404</v>
      </c>
      <c r="F366" s="139">
        <f t="shared" si="24"/>
        <v>26.317461918198234</v>
      </c>
      <c r="G366" s="139">
        <f t="shared" si="25"/>
        <v>4690.2593204051</v>
      </c>
    </row>
    <row r="367" spans="4:7">
      <c r="D367" s="138">
        <f t="shared" si="23"/>
        <v>353</v>
      </c>
      <c r="E367" s="139">
        <f t="shared" si="26"/>
        <v>576.09922855072682</v>
      </c>
      <c r="F367" s="139">
        <f t="shared" si="24"/>
        <v>23.451296602025465</v>
      </c>
      <c r="G367" s="139">
        <f t="shared" si="25"/>
        <v>4114.1600918543736</v>
      </c>
    </row>
    <row r="368" spans="4:7">
      <c r="D368" s="138">
        <f t="shared" si="23"/>
        <v>354</v>
      </c>
      <c r="E368" s="139">
        <f t="shared" si="26"/>
        <v>578.97972469348053</v>
      </c>
      <c r="F368" s="139">
        <f t="shared" si="24"/>
        <v>20.570800459271823</v>
      </c>
      <c r="G368" s="139">
        <f t="shared" si="25"/>
        <v>3535.1803671608932</v>
      </c>
    </row>
    <row r="369" spans="4:7">
      <c r="D369" s="138">
        <f t="shared" si="23"/>
        <v>355</v>
      </c>
      <c r="E369" s="139">
        <f t="shared" si="26"/>
        <v>581.87462331694792</v>
      </c>
      <c r="F369" s="139">
        <f t="shared" si="24"/>
        <v>17.675901835804424</v>
      </c>
      <c r="G369" s="139">
        <f t="shared" si="25"/>
        <v>2953.3057438439455</v>
      </c>
    </row>
    <row r="370" spans="4:7">
      <c r="D370" s="138">
        <f t="shared" si="23"/>
        <v>356</v>
      </c>
      <c r="E370" s="139">
        <f t="shared" si="26"/>
        <v>584.78399643353271</v>
      </c>
      <c r="F370" s="139">
        <f t="shared" si="24"/>
        <v>14.766528719219684</v>
      </c>
      <c r="G370" s="139">
        <f t="shared" si="25"/>
        <v>2368.5217474104129</v>
      </c>
    </row>
    <row r="371" spans="4:7">
      <c r="D371" s="138">
        <f t="shared" si="23"/>
        <v>357</v>
      </c>
      <c r="E371" s="139">
        <f t="shared" si="26"/>
        <v>587.7079164157002</v>
      </c>
      <c r="F371" s="139">
        <f t="shared" si="24"/>
        <v>11.84260873705202</v>
      </c>
      <c r="G371" s="139">
        <f t="shared" si="25"/>
        <v>1780.8138309947126</v>
      </c>
    </row>
    <row r="372" spans="4:7">
      <c r="D372" s="138">
        <f t="shared" si="23"/>
        <v>358</v>
      </c>
      <c r="E372" s="139">
        <f t="shared" si="26"/>
        <v>590.64645599777884</v>
      </c>
      <c r="F372" s="139">
        <f t="shared" si="24"/>
        <v>8.9040691549735183</v>
      </c>
      <c r="G372" s="139">
        <f t="shared" si="25"/>
        <v>1190.1673749969336</v>
      </c>
    </row>
    <row r="373" spans="4:7">
      <c r="D373" s="138">
        <f t="shared" si="23"/>
        <v>359</v>
      </c>
      <c r="E373" s="139">
        <f t="shared" si="26"/>
        <v>593.59968827776777</v>
      </c>
      <c r="F373" s="139">
        <f t="shared" si="24"/>
        <v>5.9508368749846232</v>
      </c>
      <c r="G373" s="139">
        <f t="shared" si="25"/>
        <v>596.56768671916586</v>
      </c>
    </row>
    <row r="374" spans="4:7">
      <c r="D374" s="138">
        <f t="shared" si="23"/>
        <v>360</v>
      </c>
      <c r="E374" s="139">
        <f t="shared" si="26"/>
        <v>596.56768671915654</v>
      </c>
      <c r="F374" s="139">
        <f t="shared" si="24"/>
        <v>2.9828384335957834</v>
      </c>
      <c r="G374" s="139">
        <f t="shared" si="25"/>
        <v>9.3223206931725144E-12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7</vt:i4>
      </vt:variant>
      <vt:variant>
        <vt:lpstr>Charts</vt:lpstr>
      </vt:variant>
      <vt:variant>
        <vt:i4>3</vt:i4>
      </vt:variant>
    </vt:vector>
  </HeadingPairs>
  <TitlesOfParts>
    <vt:vector baseType="lpstr" size="10">
      <vt:lpstr>Cover</vt:lpstr>
      <vt:lpstr>Instructions</vt:lpstr>
      <vt:lpstr>Costs</vt:lpstr>
      <vt:lpstr>Benefits</vt:lpstr>
      <vt:lpstr>Summary</vt:lpstr>
      <vt:lpstr>Soft Stuff</vt:lpstr>
      <vt:lpstr>Amortization</vt:lpstr>
      <vt:lpstr>Undiscounted Cash Flows</vt:lpstr>
      <vt:lpstr>Discounted Cash Flows</vt:lpstr>
      <vt:lpstr>Payback Schedule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