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60" windowWidth="15576" windowHeight="12504"/>
  </bookViews>
  <sheets>
    <sheet name="Sheet1" sheetId="1" r:id="rId1"/>
  </sheets>
  <calcPr calcId="124519"/>
</workbook>
</file>

<file path=xl/calcChain.xml><?xml version="1.0" encoding="utf-8"?>
<calcChain xmlns="http://schemas.openxmlformats.org/spreadsheetml/2006/main">
  <c r="E30" i="1"/>
  <c r="F30" s="1"/>
  <c r="G30" s="1"/>
  <c r="D4"/>
  <c r="C29"/>
  <c r="F34"/>
  <c r="G34" s="1"/>
  <c r="D29"/>
  <c r="E18"/>
  <c r="E31"/>
  <c r="E32"/>
  <c r="E33"/>
  <c r="F33"/>
  <c r="G33" s="1"/>
  <c r="E34"/>
  <c r="E35"/>
  <c r="E36"/>
  <c r="F36"/>
  <c r="G36" s="1"/>
  <c r="E37"/>
  <c r="E38"/>
  <c r="F38"/>
  <c r="G38" s="1"/>
  <c r="E39"/>
  <c r="E40"/>
  <c r="F40"/>
  <c r="G40" s="1"/>
  <c r="E41"/>
  <c r="E42"/>
  <c r="F42"/>
  <c r="G42" s="1"/>
  <c r="E43"/>
  <c r="E44"/>
  <c r="F44"/>
  <c r="G44" s="1"/>
  <c r="E45"/>
  <c r="E46"/>
  <c r="F46"/>
  <c r="G46" s="1"/>
  <c r="E47"/>
  <c r="E48"/>
  <c r="F48"/>
  <c r="G48" s="1"/>
  <c r="E49"/>
  <c r="E50"/>
  <c r="F50"/>
  <c r="G50" s="1"/>
  <c r="E51"/>
  <c r="E52"/>
  <c r="F52"/>
  <c r="G52" s="1"/>
  <c r="E53"/>
  <c r="E54"/>
  <c r="F54"/>
  <c r="G54" s="1"/>
  <c r="E55"/>
  <c r="E56"/>
  <c r="F56"/>
  <c r="G56" s="1"/>
  <c r="E57"/>
  <c r="E58"/>
  <c r="F58"/>
  <c r="G58" s="1"/>
  <c r="E59"/>
  <c r="F59" l="1"/>
  <c r="G59" s="1"/>
  <c r="F57"/>
  <c r="G57" s="1"/>
  <c r="F55"/>
  <c r="G55" s="1"/>
  <c r="F53"/>
  <c r="G53" s="1"/>
  <c r="F51"/>
  <c r="G51" s="1"/>
  <c r="F49"/>
  <c r="G49" s="1"/>
  <c r="F47"/>
  <c r="G47" s="1"/>
  <c r="F45"/>
  <c r="G45" s="1"/>
  <c r="F43"/>
  <c r="G43" s="1"/>
  <c r="F41"/>
  <c r="G41" s="1"/>
  <c r="F39"/>
  <c r="G39" s="1"/>
  <c r="F37"/>
  <c r="G37" s="1"/>
  <c r="F35"/>
  <c r="G35" s="1"/>
  <c r="F32"/>
  <c r="G32" s="1"/>
  <c r="D60" s="1"/>
  <c r="F31"/>
  <c r="G31" s="1"/>
</calcChain>
</file>

<file path=xl/sharedStrings.xml><?xml version="1.0" encoding="utf-8"?>
<sst xmlns="http://schemas.openxmlformats.org/spreadsheetml/2006/main" count="78" uniqueCount="77">
  <si>
    <t>Electricity Saved Year 18</t>
  </si>
  <si>
    <t>Electricity Saved Year 19</t>
  </si>
  <si>
    <t>Electricity Saved Year 16</t>
  </si>
  <si>
    <t>Electricity Saved Year 17</t>
  </si>
  <si>
    <t>1300-1400</t>
  </si>
  <si>
    <t>Installation Costs</t>
  </si>
  <si>
    <t>Cost of solar panels (including balance of system costs)</t>
  </si>
  <si>
    <t>see table below</t>
  </si>
  <si>
    <t>CdTe</t>
  </si>
  <si>
    <t>Key Variables</t>
  </si>
  <si>
    <t>Your Task: Build an Excel Model to Calculate Net Present Value of the System!</t>
  </si>
  <si>
    <t>Electricity Saved Year 26</t>
  </si>
  <si>
    <t>Electricity Saved Year 25</t>
  </si>
  <si>
    <t xml:space="preserve">Set up your model with a row for each year - you can use the table below to start you off. Your first task is to decide on a heading for the first column, and then fill in calculations for that column. Once you have completed that, use as many columns as necessary to make calculations. Don't forget to do any units conversions necessary and label each column. Assume that the building can use as much electricity as you can produce. You should only enter cell references and math operations in your model, not number values. Your result should be a single figure for Net Present Value (or total cost over the life of the system). </t>
  </si>
  <si>
    <t xml:space="preserve">Once your model is built, try at least 4 scenarios with different values for the variables above. This should be very easy if you have set up your model correctly. Made a table to report your results. </t>
  </si>
  <si>
    <t>Electricity Saved Year 24</t>
  </si>
  <si>
    <t>Electricity Saved Year 23</t>
  </si>
  <si>
    <t>after incentive</t>
  </si>
  <si>
    <t>Electricity Saved Year 22</t>
  </si>
  <si>
    <t>Degradation rate of PV panels</t>
  </si>
  <si>
    <t>Your Scenario</t>
  </si>
  <si>
    <t>Electricity Saved Year 21</t>
  </si>
  <si>
    <t>Electricity Saved Year 20</t>
  </si>
  <si>
    <t>Federal Tax Credit (30% of total system cost, after CA incentive)</t>
  </si>
  <si>
    <t>$0.25 - $0.60</t>
  </si>
  <si>
    <t>$5 - $7</t>
  </si>
  <si>
    <t>After you have completed your model with four scenarios, think about an area of your project where cost benefit analysis would be useful and have a discussion with your teammate(s). How would the variables in your model change in this new applications? What other considerations, not included in this example, that affect costs and benefits will need to be considered to make these decisions? What other considerations exist that could determine your outcomes that cannot be included in a cost-benefit analysis? How useful is this tool for your project?</t>
  </si>
  <si>
    <t>0% - 8%</t>
  </si>
  <si>
    <t>25-35</t>
  </si>
  <si>
    <t>$3.50 - $5.50</t>
  </si>
  <si>
    <t>$2.50 - $4</t>
  </si>
  <si>
    <t>Electricity Saved Year 10</t>
  </si>
  <si>
    <t>Electricity Saved Year 11</t>
  </si>
  <si>
    <t>Electricity Saved Year 12</t>
  </si>
  <si>
    <t>Range ($/w)</t>
  </si>
  <si>
    <t>Electricity Saved Year 13</t>
  </si>
  <si>
    <t>Electricity Saved Year 14</t>
  </si>
  <si>
    <t>Electricity Saved Year 15</t>
  </si>
  <si>
    <t>w/m2</t>
  </si>
  <si>
    <t>Square feet of roof space</t>
  </si>
  <si>
    <t>$0.12 - $0.16</t>
  </si>
  <si>
    <t>System lifespan (years)</t>
  </si>
  <si>
    <t>Solar insolation (kWh/yr per kw installed)</t>
  </si>
  <si>
    <t>Range</t>
  </si>
  <si>
    <t>California Solar Initiative Incentive ($/watt)</t>
  </si>
  <si>
    <t xml:space="preserve">Current cost of electricity </t>
  </si>
  <si>
    <t>IDEASS: Cost-Benefit Analysis of a Solar PV Installation</t>
  </si>
  <si>
    <t>multi c-Si</t>
  </si>
  <si>
    <t>mono c-Si</t>
  </si>
  <si>
    <t>Panel Types, Efficiency, and Cost</t>
  </si>
  <si>
    <t>electricity saved (kwh)</t>
  </si>
  <si>
    <t>$4.50 - $6.50</t>
  </si>
  <si>
    <t>$ savings</t>
  </si>
  <si>
    <t>electricity saved given degradation of panels (kwh)</t>
  </si>
  <si>
    <t>Net Cost after year 30</t>
  </si>
  <si>
    <t>install cost of total w/m2</t>
  </si>
  <si>
    <t>Interest Rate (if loan is needed for capital costs)</t>
  </si>
  <si>
    <t>Discount Rate</t>
  </si>
  <si>
    <t>1% - 7%</t>
  </si>
  <si>
    <t>Electricity Saved Year 27</t>
  </si>
  <si>
    <t>Electricity Saved Year 28</t>
  </si>
  <si>
    <t>0% - 2%</t>
  </si>
  <si>
    <t>Electricity Saved Year 29</t>
  </si>
  <si>
    <t>Electricity Saved Year 2</t>
  </si>
  <si>
    <t>Electricity Saved Year 1</t>
  </si>
  <si>
    <t>R c-Si</t>
  </si>
  <si>
    <t>Electricity Saved Year 6</t>
  </si>
  <si>
    <t>Electricity Saved Year 5</t>
  </si>
  <si>
    <t>Electricity Saved Year 4</t>
  </si>
  <si>
    <t>year</t>
  </si>
  <si>
    <t>Electricity Saved Year 3</t>
  </si>
  <si>
    <t>Electricity Saved Year 30</t>
  </si>
  <si>
    <t>Electricity Saved Year 9</t>
  </si>
  <si>
    <t>Electricity Saved Year 8</t>
  </si>
  <si>
    <t>Annual Increase in Cost of Electricity</t>
  </si>
  <si>
    <t>Electricity Saved Year 7</t>
  </si>
  <si>
    <t>kw/m2</t>
  </si>
</sst>
</file>

<file path=xl/styles.xml><?xml version="1.0" encoding="utf-8"?>
<styleSheet xmlns="http://schemas.openxmlformats.org/spreadsheetml/2006/main">
  <numFmts count="4">
    <numFmt numFmtId="164" formatCode="&quot;$&quot;#,##0.00\ ;&quot;$&quot;\(#,##0.00\)"/>
    <numFmt numFmtId="165" formatCode="&quot;$&quot;#,##0.00;&quot;$&quot;\(#,##0.00\)"/>
    <numFmt numFmtId="166" formatCode="#,##0;\(#,##0\)"/>
    <numFmt numFmtId="167" formatCode="#,##0.00;\(#,##0.00\)"/>
  </numFmts>
  <fonts count="9">
    <font>
      <sz val="10"/>
      <name val="Arial"/>
      <family val="2"/>
    </font>
    <font>
      <b/>
      <sz val="14"/>
      <color indexed="8"/>
      <name val="Verdana"/>
      <family val="2"/>
    </font>
    <font>
      <b/>
      <sz val="12"/>
      <color indexed="8"/>
      <name val="Verdana"/>
      <family val="2"/>
    </font>
    <font>
      <sz val="10"/>
      <color indexed="8"/>
      <name val="Verdana"/>
      <family val="2"/>
    </font>
    <font>
      <sz val="10"/>
      <color indexed="63"/>
      <name val="Verdana"/>
      <family val="2"/>
    </font>
    <font>
      <sz val="10"/>
      <color indexed="8"/>
      <name val="Arial"/>
      <family val="2"/>
    </font>
    <font>
      <sz val="12"/>
      <color indexed="8"/>
      <name val="Verdana"/>
      <family val="2"/>
    </font>
    <font>
      <b/>
      <sz val="12"/>
      <color indexed="33"/>
      <name val="Verdana"/>
      <family val="2"/>
    </font>
    <font>
      <sz val="12"/>
      <color indexed="33"/>
      <name val="Verdana"/>
      <family val="2"/>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2" fillId="0" borderId="0" xfId="0" applyNumberFormat="1" applyFont="1" applyFill="1" applyAlignment="1"/>
    <xf numFmtId="0" fontId="0" fillId="0" borderId="1" xfId="0" applyNumberFormat="1" applyFont="1" applyFill="1" applyBorder="1" applyAlignment="1">
      <alignment wrapText="1"/>
    </xf>
    <xf numFmtId="0" fontId="0" fillId="0" borderId="2" xfId="0" applyNumberFormat="1" applyFont="1" applyFill="1" applyBorder="1" applyAlignment="1">
      <alignment wrapText="1"/>
    </xf>
    <xf numFmtId="0" fontId="3" fillId="0" borderId="3" xfId="0" applyNumberFormat="1" applyFont="1" applyFill="1" applyBorder="1" applyAlignment="1">
      <alignment horizontal="center"/>
    </xf>
    <xf numFmtId="0" fontId="0" fillId="0" borderId="4" xfId="0" applyNumberFormat="1" applyFont="1" applyFill="1" applyBorder="1" applyAlignment="1">
      <alignment wrapText="1"/>
    </xf>
    <xf numFmtId="0" fontId="3" fillId="0" borderId="0" xfId="0" applyNumberFormat="1" applyFont="1" applyFill="1" applyAlignment="1"/>
    <xf numFmtId="3" fontId="4" fillId="0" borderId="3" xfId="0" applyNumberFormat="1" applyFont="1" applyFill="1" applyBorder="1" applyAlignment="1">
      <alignment horizontal="center"/>
    </xf>
    <xf numFmtId="0" fontId="3" fillId="0" borderId="3" xfId="0" applyNumberFormat="1" applyFont="1" applyFill="1" applyBorder="1" applyAlignment="1"/>
    <xf numFmtId="0" fontId="3" fillId="0" borderId="0" xfId="0" applyNumberFormat="1" applyFont="1" applyFill="1" applyAlignment="1">
      <alignment wrapText="1"/>
    </xf>
    <xf numFmtId="0" fontId="3" fillId="0" borderId="3" xfId="0" applyNumberFormat="1" applyFont="1" applyFill="1" applyBorder="1" applyAlignment="1">
      <alignment horizontal="center" wrapText="1"/>
    </xf>
    <xf numFmtId="0" fontId="5" fillId="0" borderId="0" xfId="0" applyNumberFormat="1" applyFont="1" applyFill="1" applyAlignment="1">
      <alignment wrapText="1"/>
    </xf>
    <xf numFmtId="0" fontId="5" fillId="0" borderId="0" xfId="0" applyNumberFormat="1" applyFont="1" applyFill="1" applyAlignment="1"/>
    <xf numFmtId="9" fontId="3" fillId="0" borderId="3" xfId="0" applyNumberFormat="1" applyFont="1" applyFill="1" applyBorder="1" applyAlignment="1">
      <alignment horizontal="center"/>
    </xf>
    <xf numFmtId="164" fontId="3" fillId="0" borderId="3" xfId="0" applyNumberFormat="1" applyFont="1" applyFill="1" applyBorder="1" applyAlignment="1">
      <alignment horizontal="center"/>
    </xf>
    <xf numFmtId="0" fontId="0" fillId="0" borderId="5" xfId="0" applyNumberFormat="1" applyFont="1" applyFill="1" applyBorder="1" applyAlignment="1">
      <alignment wrapText="1"/>
    </xf>
    <xf numFmtId="0" fontId="0" fillId="0" borderId="6" xfId="0" applyNumberFormat="1" applyFont="1" applyFill="1" applyBorder="1" applyAlignment="1">
      <alignment wrapText="1"/>
    </xf>
    <xf numFmtId="0" fontId="6" fillId="0" borderId="4" xfId="0" applyNumberFormat="1" applyFont="1" applyFill="1" applyBorder="1" applyAlignment="1"/>
    <xf numFmtId="0" fontId="3" fillId="0" borderId="3" xfId="0" applyNumberFormat="1" applyFont="1" applyFill="1" applyBorder="1" applyAlignment="1">
      <alignment horizontal="lef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xf numFmtId="165" fontId="3" fillId="0" borderId="0" xfId="0" applyNumberFormat="1" applyFont="1" applyFill="1" applyAlignment="1"/>
    <xf numFmtId="0" fontId="3" fillId="0" borderId="2" xfId="0" applyNumberFormat="1" applyFont="1" applyFill="1" applyBorder="1" applyAlignment="1"/>
    <xf numFmtId="166" fontId="3" fillId="0" borderId="0" xfId="0" applyNumberFormat="1" applyFont="1" applyFill="1" applyAlignment="1"/>
    <xf numFmtId="167" fontId="3" fillId="0" borderId="0" xfId="0" applyNumberFormat="1" applyFont="1" applyFill="1" applyAlignment="1"/>
    <xf numFmtId="0" fontId="3" fillId="0" borderId="1" xfId="0" applyNumberFormat="1" applyFont="1" applyFill="1" applyBorder="1" applyAlignment="1"/>
    <xf numFmtId="0" fontId="3" fillId="0" borderId="6" xfId="0" applyNumberFormat="1" applyFont="1" applyFill="1" applyBorder="1" applyAlignment="1"/>
    <xf numFmtId="0" fontId="3" fillId="0" borderId="7" xfId="0" applyNumberFormat="1" applyFont="1" applyFill="1" applyBorder="1" applyAlignment="1">
      <alignment wrapText="1"/>
    </xf>
    <xf numFmtId="0" fontId="3" fillId="0" borderId="5" xfId="0" applyNumberFormat="1" applyFont="1" applyFill="1" applyBorder="1" applyAlignment="1">
      <alignment wrapText="1"/>
    </xf>
    <xf numFmtId="0" fontId="3" fillId="0" borderId="8" xfId="0" applyNumberFormat="1" applyFont="1" applyFill="1" applyBorder="1" applyAlignment="1">
      <alignment wrapText="1"/>
    </xf>
    <xf numFmtId="0" fontId="0" fillId="0" borderId="0" xfId="0" applyAlignment="1">
      <alignment vertical="center" wrapText="1"/>
    </xf>
    <xf numFmtId="167" fontId="0" fillId="0" borderId="0" xfId="0" applyNumberFormat="1">
      <alignment vertical="center"/>
    </xf>
    <xf numFmtId="165" fontId="0" fillId="0" borderId="0" xfId="0" applyNumberFormat="1">
      <alignment vertical="center"/>
    </xf>
    <xf numFmtId="0" fontId="8" fillId="0" borderId="0" xfId="0" applyNumberFormat="1" applyFont="1" applyFill="1" applyAlignment="1">
      <alignment horizontal="left" vertical="center" wrapText="1"/>
    </xf>
    <xf numFmtId="0" fontId="0" fillId="0" borderId="0" xfId="0">
      <alignment vertical="center"/>
    </xf>
    <xf numFmtId="0" fontId="1" fillId="0" borderId="0" xfId="0" applyNumberFormat="1" applyFont="1" applyFill="1" applyAlignment="1">
      <alignment horizontal="center"/>
    </xf>
    <xf numFmtId="0" fontId="7" fillId="0" borderId="0" xfId="0" applyNumberFormat="1" applyFont="1" applyFill="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333333"/>
      <rgbColor rgb="00FF00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dimension ref="A1:H62"/>
  <sheetViews>
    <sheetView tabSelected="1" workbookViewId="0">
      <selection activeCell="D9" sqref="D9"/>
    </sheetView>
  </sheetViews>
  <sheetFormatPr defaultColWidth="8.77734375" defaultRowHeight="12.75" customHeight="1"/>
  <cols>
    <col min="1" max="1" width="27.77734375" customWidth="1"/>
    <col min="2" max="2" width="10.33203125" customWidth="1"/>
    <col min="3" max="3" width="19.44140625" customWidth="1"/>
    <col min="4" max="4" width="17.77734375" customWidth="1"/>
    <col min="5" max="5" width="19.33203125" customWidth="1"/>
    <col min="6" max="6" width="17" customWidth="1"/>
    <col min="7" max="7" width="14.33203125" customWidth="1"/>
    <col min="8" max="8" width="12.44140625" customWidth="1"/>
  </cols>
  <sheetData>
    <row r="1" spans="1:8" ht="17.399999999999999">
      <c r="A1" s="35" t="s">
        <v>46</v>
      </c>
      <c r="B1" s="34"/>
      <c r="C1" s="34"/>
      <c r="D1" s="34"/>
      <c r="E1" s="34"/>
      <c r="F1" s="34"/>
      <c r="G1" s="34"/>
      <c r="H1" s="34"/>
    </row>
    <row r="2" spans="1:8" ht="16.2">
      <c r="A2" s="1" t="s">
        <v>9</v>
      </c>
      <c r="C2" s="2"/>
      <c r="D2" s="2"/>
    </row>
    <row r="3" spans="1:8" ht="13.2">
      <c r="B3" s="3"/>
      <c r="C3" s="4" t="s">
        <v>43</v>
      </c>
      <c r="D3" s="4" t="s">
        <v>20</v>
      </c>
      <c r="E3" s="5"/>
    </row>
    <row r="4" spans="1:8" ht="13.2">
      <c r="A4" s="6" t="s">
        <v>39</v>
      </c>
      <c r="B4" s="3"/>
      <c r="C4" s="7">
        <v>85680</v>
      </c>
      <c r="D4" s="8">
        <f>C4/(3.28^2)</f>
        <v>7964.0095181439629</v>
      </c>
      <c r="E4" s="5"/>
    </row>
    <row r="5" spans="1:8" ht="38.4">
      <c r="A5" s="9" t="s">
        <v>6</v>
      </c>
      <c r="B5" s="3"/>
      <c r="C5" s="10" t="s">
        <v>7</v>
      </c>
      <c r="D5" s="8">
        <v>5.6</v>
      </c>
      <c r="E5" s="5"/>
    </row>
    <row r="6" spans="1:8" ht="25.8">
      <c r="A6" s="9" t="s">
        <v>42</v>
      </c>
      <c r="B6" s="3"/>
      <c r="C6" s="4" t="s">
        <v>4</v>
      </c>
      <c r="D6" s="8">
        <v>1300</v>
      </c>
      <c r="E6" s="5"/>
    </row>
    <row r="7" spans="1:8" ht="13.2">
      <c r="A7" s="6" t="s">
        <v>45</v>
      </c>
      <c r="B7" s="3"/>
      <c r="C7" s="4" t="s">
        <v>40</v>
      </c>
      <c r="D7" s="8">
        <v>0.15</v>
      </c>
      <c r="E7" s="5"/>
    </row>
    <row r="8" spans="1:8" ht="13.2">
      <c r="A8" s="6" t="s">
        <v>41</v>
      </c>
      <c r="B8" s="3"/>
      <c r="C8" s="4" t="s">
        <v>28</v>
      </c>
      <c r="D8" s="8">
        <v>30</v>
      </c>
      <c r="E8" s="5"/>
    </row>
    <row r="9" spans="1:8" ht="37.799999999999997" customHeight="1">
      <c r="A9" s="11" t="s">
        <v>56</v>
      </c>
      <c r="B9" s="3"/>
      <c r="C9" s="4" t="s">
        <v>27</v>
      </c>
      <c r="D9" s="8">
        <v>0.02</v>
      </c>
      <c r="E9" s="5"/>
    </row>
    <row r="10" spans="1:8" ht="13.2">
      <c r="A10" s="12" t="s">
        <v>74</v>
      </c>
      <c r="B10" s="3"/>
      <c r="C10" s="4" t="s">
        <v>61</v>
      </c>
      <c r="D10" s="8">
        <v>0.01</v>
      </c>
      <c r="E10" s="5"/>
    </row>
    <row r="11" spans="1:8" ht="13.2">
      <c r="A11" s="12" t="s">
        <v>57</v>
      </c>
      <c r="B11" s="3"/>
      <c r="C11" s="4" t="s">
        <v>58</v>
      </c>
      <c r="D11" s="8">
        <v>0.04</v>
      </c>
      <c r="E11" s="5"/>
    </row>
    <row r="12" spans="1:8" ht="13.2">
      <c r="A12" s="6" t="s">
        <v>19</v>
      </c>
      <c r="B12" s="3"/>
      <c r="C12" s="13" t="s">
        <v>61</v>
      </c>
      <c r="D12" s="8">
        <v>0.01</v>
      </c>
      <c r="E12" s="5"/>
    </row>
    <row r="13" spans="1:8" ht="25.8">
      <c r="A13" s="9" t="s">
        <v>44</v>
      </c>
      <c r="B13" s="3"/>
      <c r="C13" s="14" t="s">
        <v>24</v>
      </c>
      <c r="D13" s="8">
        <v>0.4</v>
      </c>
      <c r="E13" s="5"/>
    </row>
    <row r="14" spans="1:8" ht="38.4">
      <c r="A14" s="9" t="s">
        <v>23</v>
      </c>
      <c r="B14" s="3"/>
      <c r="C14" s="13">
        <v>0.3</v>
      </c>
      <c r="D14" s="8">
        <v>0.3</v>
      </c>
      <c r="E14" s="5"/>
    </row>
    <row r="15" spans="1:8" ht="13.2">
      <c r="C15" s="15"/>
      <c r="D15" s="15"/>
    </row>
    <row r="16" spans="1:8" ht="16.2">
      <c r="A16" s="1" t="s">
        <v>49</v>
      </c>
      <c r="C16" s="2"/>
      <c r="D16" s="2"/>
    </row>
    <row r="17" spans="1:8" ht="16.2">
      <c r="A17" s="2"/>
      <c r="B17" s="16"/>
      <c r="C17" s="4" t="s">
        <v>38</v>
      </c>
      <c r="D17" s="4" t="s">
        <v>34</v>
      </c>
      <c r="E17" s="17" t="s">
        <v>76</v>
      </c>
    </row>
    <row r="18" spans="1:8" ht="16.2">
      <c r="A18" s="18" t="s">
        <v>48</v>
      </c>
      <c r="B18" s="18"/>
      <c r="C18" s="19">
        <v>225.6</v>
      </c>
      <c r="D18" s="4" t="s">
        <v>25</v>
      </c>
      <c r="E18" s="17">
        <f>C18/1000</f>
        <v>0.22559999999999999</v>
      </c>
    </row>
    <row r="19" spans="1:8" ht="13.2">
      <c r="A19" s="18" t="s">
        <v>47</v>
      </c>
      <c r="B19" s="18"/>
      <c r="C19" s="19">
        <v>206.4</v>
      </c>
      <c r="D19" s="4" t="s">
        <v>51</v>
      </c>
      <c r="E19" s="5"/>
    </row>
    <row r="20" spans="1:8" ht="13.2">
      <c r="A20" s="18" t="s">
        <v>65</v>
      </c>
      <c r="B20" s="18"/>
      <c r="C20" s="19">
        <v>156</v>
      </c>
      <c r="D20" s="4" t="s">
        <v>29</v>
      </c>
      <c r="E20" s="5"/>
    </row>
    <row r="21" spans="1:8" ht="13.2">
      <c r="A21" s="18" t="s">
        <v>8</v>
      </c>
      <c r="B21" s="18"/>
      <c r="C21" s="19">
        <v>127.2</v>
      </c>
      <c r="D21" s="4" t="s">
        <v>30</v>
      </c>
      <c r="E21" s="5"/>
    </row>
    <row r="22" spans="1:8" ht="13.2">
      <c r="A22" s="15"/>
      <c r="B22" s="15"/>
      <c r="C22" s="15"/>
      <c r="D22" s="15"/>
    </row>
    <row r="23" spans="1:8" ht="16.2">
      <c r="A23" s="36" t="s">
        <v>10</v>
      </c>
      <c r="B23" s="34"/>
      <c r="C23" s="34"/>
      <c r="D23" s="34"/>
      <c r="E23" s="34"/>
      <c r="F23" s="34"/>
      <c r="G23" s="34"/>
      <c r="H23" s="34"/>
    </row>
    <row r="24" spans="1:8" ht="13.2">
      <c r="A24" s="33" t="s">
        <v>13</v>
      </c>
      <c r="B24" s="34"/>
      <c r="C24" s="34"/>
      <c r="D24" s="34"/>
      <c r="E24" s="34"/>
      <c r="F24" s="34"/>
      <c r="G24" s="34"/>
      <c r="H24" s="34"/>
    </row>
    <row r="25" spans="1:8" ht="13.2">
      <c r="A25" s="33" t="s">
        <v>14</v>
      </c>
      <c r="B25" s="34"/>
      <c r="C25" s="34"/>
      <c r="D25" s="34"/>
      <c r="E25" s="34"/>
      <c r="F25" s="34"/>
      <c r="G25" s="34"/>
      <c r="H25" s="34"/>
    </row>
    <row r="26" spans="1:8" ht="13.2">
      <c r="A26" s="33" t="s">
        <v>26</v>
      </c>
      <c r="B26" s="34"/>
      <c r="C26" s="34"/>
      <c r="D26" s="34"/>
      <c r="E26" s="34"/>
      <c r="F26" s="34"/>
      <c r="G26" s="34"/>
      <c r="H26" s="34"/>
    </row>
    <row r="27" spans="1:8" ht="13.2">
      <c r="A27" s="2"/>
      <c r="B27" s="2"/>
      <c r="C27" s="2"/>
      <c r="D27" s="2"/>
      <c r="E27" s="2"/>
      <c r="F27" s="2"/>
      <c r="G27" s="2"/>
      <c r="H27" s="2"/>
    </row>
    <row r="28" spans="1:8" s="30" customFormat="1" ht="40.049999999999997" customHeight="1">
      <c r="A28" s="27"/>
      <c r="B28" s="28" t="s">
        <v>69</v>
      </c>
      <c r="C28" s="28" t="s">
        <v>55</v>
      </c>
      <c r="D28" s="28" t="s">
        <v>17</v>
      </c>
      <c r="E28" s="28" t="s">
        <v>50</v>
      </c>
      <c r="F28" s="28" t="s">
        <v>53</v>
      </c>
      <c r="G28" s="28" t="s">
        <v>52</v>
      </c>
      <c r="H28" s="29"/>
    </row>
    <row r="29" spans="1:8" ht="13.2">
      <c r="A29" s="20" t="s">
        <v>5</v>
      </c>
      <c r="B29" s="6">
        <v>0</v>
      </c>
      <c r="C29" s="21">
        <f>(D4*C18)*D5</f>
        <v>10061411.064842356</v>
      </c>
      <c r="D29" s="21">
        <f>(C29-((D4*C18)*D13))*0.7</f>
        <v>6539917.1921475306</v>
      </c>
      <c r="H29" s="22"/>
    </row>
    <row r="30" spans="1:8" ht="13.2">
      <c r="A30" s="20" t="s">
        <v>64</v>
      </c>
      <c r="B30" s="6">
        <v>1</v>
      </c>
      <c r="E30" s="23">
        <f>(($D$4*$C$18)*$D$6)/1000</f>
        <v>2335684.7114812611</v>
      </c>
      <c r="F30" s="23">
        <f>$E$30*((1-$D$12)^(B30-1))</f>
        <v>2335684.7114812611</v>
      </c>
      <c r="G30" s="24">
        <f>F30*$D$7</f>
        <v>350352.70672218915</v>
      </c>
      <c r="H30" s="22"/>
    </row>
    <row r="31" spans="1:8" ht="13.2">
      <c r="A31" s="20" t="s">
        <v>63</v>
      </c>
      <c r="B31" s="6">
        <v>2</v>
      </c>
      <c r="E31" s="23">
        <f t="shared" ref="E31:E59" si="0">(($D$4*$C$18)*$D$6)/1000</f>
        <v>2335684.7114812611</v>
      </c>
      <c r="F31" s="23">
        <f t="shared" ref="F31:F59" si="1">$E$30*((1-$D$12)^(B31-1))</f>
        <v>2312327.8643664485</v>
      </c>
      <c r="G31" s="24">
        <f>F31*$D$7</f>
        <v>346849.17965496727</v>
      </c>
      <c r="H31" s="22"/>
    </row>
    <row r="32" spans="1:8" ht="13.2">
      <c r="A32" s="20" t="s">
        <v>70</v>
      </c>
      <c r="B32" s="6">
        <v>3</v>
      </c>
      <c r="E32" s="23">
        <f t="shared" si="0"/>
        <v>2335684.7114812611</v>
      </c>
      <c r="F32" s="23">
        <f t="shared" si="1"/>
        <v>2289204.585722784</v>
      </c>
      <c r="G32" s="24">
        <f t="shared" ref="G32:G59" si="2">F32*$D$7</f>
        <v>343380.68785841757</v>
      </c>
      <c r="H32" s="22"/>
    </row>
    <row r="33" spans="1:8" ht="13.2">
      <c r="A33" s="20" t="s">
        <v>68</v>
      </c>
      <c r="B33" s="6">
        <v>4</v>
      </c>
      <c r="E33" s="23">
        <f t="shared" si="0"/>
        <v>2335684.7114812611</v>
      </c>
      <c r="F33" s="23">
        <f t="shared" si="1"/>
        <v>2266312.5398655557</v>
      </c>
      <c r="G33" s="24">
        <f t="shared" si="2"/>
        <v>339946.88097983337</v>
      </c>
      <c r="H33" s="22"/>
    </row>
    <row r="34" spans="1:8" ht="13.2">
      <c r="A34" s="20" t="s">
        <v>67</v>
      </c>
      <c r="B34" s="6">
        <v>5</v>
      </c>
      <c r="E34" s="23">
        <f t="shared" si="0"/>
        <v>2335684.7114812611</v>
      </c>
      <c r="F34" s="23">
        <f>$E$30*((1-$D$12)^(B34-1))</f>
        <v>2243649.4144669003</v>
      </c>
      <c r="G34" s="24">
        <f t="shared" si="2"/>
        <v>336547.41217003501</v>
      </c>
      <c r="H34" s="22"/>
    </row>
    <row r="35" spans="1:8" ht="13.2">
      <c r="A35" s="20" t="s">
        <v>66</v>
      </c>
      <c r="B35" s="6">
        <v>6</v>
      </c>
      <c r="E35" s="23">
        <f t="shared" si="0"/>
        <v>2335684.7114812611</v>
      </c>
      <c r="F35" s="23">
        <f t="shared" si="1"/>
        <v>2221212.9203222315</v>
      </c>
      <c r="G35" s="24">
        <f t="shared" si="2"/>
        <v>333181.93804833473</v>
      </c>
      <c r="H35" s="22"/>
    </row>
    <row r="36" spans="1:8" ht="13.2">
      <c r="A36" s="20" t="s">
        <v>75</v>
      </c>
      <c r="B36" s="6">
        <v>7</v>
      </c>
      <c r="E36" s="23">
        <f t="shared" si="0"/>
        <v>2335684.7114812611</v>
      </c>
      <c r="F36" s="23">
        <f t="shared" si="1"/>
        <v>2199000.7911190088</v>
      </c>
      <c r="G36" s="24">
        <f t="shared" si="2"/>
        <v>329850.11866785132</v>
      </c>
      <c r="H36" s="22"/>
    </row>
    <row r="37" spans="1:8" ht="13.2">
      <c r="A37" s="20" t="s">
        <v>73</v>
      </c>
      <c r="B37" s="6">
        <v>8</v>
      </c>
      <c r="E37" s="23">
        <f t="shared" si="0"/>
        <v>2335684.7114812611</v>
      </c>
      <c r="F37" s="23">
        <f t="shared" si="1"/>
        <v>2177010.7832078189</v>
      </c>
      <c r="G37" s="24">
        <f t="shared" si="2"/>
        <v>326551.61748117284</v>
      </c>
      <c r="H37" s="22"/>
    </row>
    <row r="38" spans="1:8" ht="13.2">
      <c r="A38" s="20" t="s">
        <v>72</v>
      </c>
      <c r="B38" s="6">
        <v>9</v>
      </c>
      <c r="E38" s="23">
        <f t="shared" si="0"/>
        <v>2335684.7114812611</v>
      </c>
      <c r="F38" s="23">
        <f t="shared" si="1"/>
        <v>2155240.6753757405</v>
      </c>
      <c r="G38" s="24">
        <f t="shared" si="2"/>
        <v>323286.10130636109</v>
      </c>
      <c r="H38" s="22"/>
    </row>
    <row r="39" spans="1:8" ht="13.2">
      <c r="A39" s="20" t="s">
        <v>31</v>
      </c>
      <c r="B39" s="6">
        <v>10</v>
      </c>
      <c r="E39" s="23">
        <f t="shared" si="0"/>
        <v>2335684.7114812611</v>
      </c>
      <c r="F39" s="23">
        <f t="shared" si="1"/>
        <v>2133688.268621983</v>
      </c>
      <c r="G39" s="24">
        <f t="shared" si="2"/>
        <v>320053.24029329745</v>
      </c>
      <c r="H39" s="22"/>
    </row>
    <row r="40" spans="1:8" ht="13.2">
      <c r="A40" s="20" t="s">
        <v>32</v>
      </c>
      <c r="B40" s="6">
        <v>11</v>
      </c>
      <c r="E40" s="23">
        <f t="shared" si="0"/>
        <v>2335684.7114812611</v>
      </c>
      <c r="F40" s="23">
        <f t="shared" si="1"/>
        <v>2112351.3859357634</v>
      </c>
      <c r="G40" s="24">
        <f t="shared" si="2"/>
        <v>316852.70789036452</v>
      </c>
      <c r="H40" s="22"/>
    </row>
    <row r="41" spans="1:8" ht="13.2">
      <c r="A41" s="20" t="s">
        <v>33</v>
      </c>
      <c r="B41" s="6">
        <v>12</v>
      </c>
      <c r="E41" s="23">
        <f t="shared" si="0"/>
        <v>2335684.7114812611</v>
      </c>
      <c r="F41" s="23">
        <f t="shared" si="1"/>
        <v>2091227.8720764057</v>
      </c>
      <c r="G41" s="24">
        <f t="shared" si="2"/>
        <v>313684.18081146083</v>
      </c>
      <c r="H41" s="22"/>
    </row>
    <row r="42" spans="1:8" ht="13.2">
      <c r="A42" s="20" t="s">
        <v>35</v>
      </c>
      <c r="B42" s="6">
        <v>13</v>
      </c>
      <c r="E42" s="23">
        <f t="shared" si="0"/>
        <v>2335684.7114812611</v>
      </c>
      <c r="F42" s="23">
        <f t="shared" si="1"/>
        <v>2070315.5933556417</v>
      </c>
      <c r="G42" s="24">
        <f t="shared" si="2"/>
        <v>310547.33900334622</v>
      </c>
      <c r="H42" s="22"/>
    </row>
    <row r="43" spans="1:8" ht="13.2">
      <c r="A43" s="20" t="s">
        <v>36</v>
      </c>
      <c r="B43" s="6">
        <v>14</v>
      </c>
      <c r="E43" s="23">
        <f t="shared" si="0"/>
        <v>2335684.7114812611</v>
      </c>
      <c r="F43" s="23">
        <f t="shared" si="1"/>
        <v>2049612.4374220851</v>
      </c>
      <c r="G43" s="24">
        <f t="shared" si="2"/>
        <v>307441.86561331275</v>
      </c>
      <c r="H43" s="22"/>
    </row>
    <row r="44" spans="1:8" ht="13.2">
      <c r="A44" s="20" t="s">
        <v>37</v>
      </c>
      <c r="B44" s="6">
        <v>15</v>
      </c>
      <c r="E44" s="23">
        <f t="shared" si="0"/>
        <v>2335684.7114812611</v>
      </c>
      <c r="F44" s="23">
        <f t="shared" si="1"/>
        <v>2029116.3130478642</v>
      </c>
      <c r="G44" s="24">
        <f t="shared" si="2"/>
        <v>304367.44695717964</v>
      </c>
      <c r="H44" s="22"/>
    </row>
    <row r="45" spans="1:8" ht="13.2">
      <c r="A45" s="20" t="s">
        <v>2</v>
      </c>
      <c r="B45" s="6">
        <v>16</v>
      </c>
      <c r="E45" s="23">
        <f t="shared" si="0"/>
        <v>2335684.7114812611</v>
      </c>
      <c r="F45" s="23">
        <f t="shared" si="1"/>
        <v>2008825.1499173855</v>
      </c>
      <c r="G45" s="24">
        <f t="shared" si="2"/>
        <v>301323.77248760784</v>
      </c>
      <c r="H45" s="22"/>
    </row>
    <row r="46" spans="1:8" ht="13.2">
      <c r="A46" s="20" t="s">
        <v>3</v>
      </c>
      <c r="B46" s="6">
        <v>17</v>
      </c>
      <c r="E46" s="23">
        <f t="shared" si="0"/>
        <v>2335684.7114812611</v>
      </c>
      <c r="F46" s="23">
        <f t="shared" si="1"/>
        <v>1988736.8984182116</v>
      </c>
      <c r="G46" s="24">
        <f t="shared" si="2"/>
        <v>298310.53476273175</v>
      </c>
      <c r="H46" s="22"/>
    </row>
    <row r="47" spans="1:8" ht="13.2">
      <c r="A47" s="20" t="s">
        <v>0</v>
      </c>
      <c r="B47" s="6">
        <v>18</v>
      </c>
      <c r="E47" s="23">
        <f t="shared" si="0"/>
        <v>2335684.7114812611</v>
      </c>
      <c r="F47" s="23">
        <f t="shared" si="1"/>
        <v>1968849.5294340295</v>
      </c>
      <c r="G47" s="24">
        <f t="shared" si="2"/>
        <v>295327.42941510439</v>
      </c>
      <c r="H47" s="22"/>
    </row>
    <row r="48" spans="1:8" ht="13.2">
      <c r="A48" s="20" t="s">
        <v>1</v>
      </c>
      <c r="B48" s="6">
        <v>19</v>
      </c>
      <c r="E48" s="23">
        <f t="shared" si="0"/>
        <v>2335684.7114812611</v>
      </c>
      <c r="F48" s="23">
        <f t="shared" si="1"/>
        <v>1949161.0341396893</v>
      </c>
      <c r="G48" s="24">
        <f t="shared" si="2"/>
        <v>292374.15512095339</v>
      </c>
      <c r="H48" s="22"/>
    </row>
    <row r="49" spans="1:8" ht="13.2">
      <c r="A49" s="20" t="s">
        <v>22</v>
      </c>
      <c r="B49" s="6">
        <v>20</v>
      </c>
      <c r="E49" s="23">
        <f t="shared" si="0"/>
        <v>2335684.7114812611</v>
      </c>
      <c r="F49" s="23">
        <f t="shared" si="1"/>
        <v>1929669.4237982922</v>
      </c>
      <c r="G49" s="24">
        <f t="shared" si="2"/>
        <v>289450.4135697438</v>
      </c>
      <c r="H49" s="22"/>
    </row>
    <row r="50" spans="1:8" ht="13.2">
      <c r="A50" s="20" t="s">
        <v>21</v>
      </c>
      <c r="B50" s="6">
        <v>21</v>
      </c>
      <c r="C50" s="25"/>
      <c r="D50" s="25"/>
      <c r="E50" s="23">
        <f t="shared" si="0"/>
        <v>2335684.7114812611</v>
      </c>
      <c r="F50" s="23">
        <f t="shared" si="1"/>
        <v>1910372.7295603096</v>
      </c>
      <c r="G50" s="24">
        <f t="shared" si="2"/>
        <v>286555.90943404642</v>
      </c>
      <c r="H50" s="26"/>
    </row>
    <row r="51" spans="1:8" ht="13.2">
      <c r="A51" s="20" t="s">
        <v>18</v>
      </c>
      <c r="B51" s="6">
        <v>22</v>
      </c>
      <c r="C51" s="15"/>
      <c r="D51" s="15"/>
      <c r="E51" s="23">
        <f t="shared" si="0"/>
        <v>2335684.7114812611</v>
      </c>
      <c r="F51" s="23">
        <f t="shared" si="1"/>
        <v>1891269.0022647062</v>
      </c>
      <c r="G51" s="24">
        <f t="shared" si="2"/>
        <v>283690.35033970594</v>
      </c>
      <c r="H51" s="15"/>
    </row>
    <row r="52" spans="1:8" ht="13.2">
      <c r="A52" s="20" t="s">
        <v>16</v>
      </c>
      <c r="B52" s="6">
        <v>23</v>
      </c>
      <c r="E52" s="23">
        <f t="shared" si="0"/>
        <v>2335684.7114812611</v>
      </c>
      <c r="F52" s="23">
        <f t="shared" si="1"/>
        <v>1872356.312242059</v>
      </c>
      <c r="G52" s="24">
        <f t="shared" si="2"/>
        <v>280853.44683630887</v>
      </c>
    </row>
    <row r="53" spans="1:8" ht="13.2">
      <c r="A53" s="20" t="s">
        <v>15</v>
      </c>
      <c r="B53" s="6">
        <v>24</v>
      </c>
      <c r="E53" s="23">
        <f t="shared" si="0"/>
        <v>2335684.7114812611</v>
      </c>
      <c r="F53" s="23">
        <f t="shared" si="1"/>
        <v>1853632.7491196387</v>
      </c>
      <c r="G53" s="24">
        <f t="shared" si="2"/>
        <v>278044.91236794577</v>
      </c>
    </row>
    <row r="54" spans="1:8" ht="13.2">
      <c r="A54" s="20" t="s">
        <v>12</v>
      </c>
      <c r="B54" s="6">
        <v>25</v>
      </c>
      <c r="E54" s="23">
        <f t="shared" si="0"/>
        <v>2335684.7114812611</v>
      </c>
      <c r="F54" s="23">
        <f t="shared" si="1"/>
        <v>1835096.4216284421</v>
      </c>
      <c r="G54" s="24">
        <f t="shared" si="2"/>
        <v>275264.46324426628</v>
      </c>
    </row>
    <row r="55" spans="1:8" ht="13.2">
      <c r="A55" s="20" t="s">
        <v>11</v>
      </c>
      <c r="B55" s="6">
        <v>26</v>
      </c>
      <c r="E55" s="23">
        <f t="shared" si="0"/>
        <v>2335684.7114812611</v>
      </c>
      <c r="F55" s="23">
        <f t="shared" si="1"/>
        <v>1816745.4574121577</v>
      </c>
      <c r="G55" s="24">
        <f t="shared" si="2"/>
        <v>272511.81861182366</v>
      </c>
    </row>
    <row r="56" spans="1:8" ht="13.2">
      <c r="A56" s="20" t="s">
        <v>59</v>
      </c>
      <c r="B56" s="6">
        <v>27</v>
      </c>
      <c r="E56" s="23">
        <f t="shared" si="0"/>
        <v>2335684.7114812611</v>
      </c>
      <c r="F56" s="23">
        <f t="shared" si="1"/>
        <v>1798578.002838036</v>
      </c>
      <c r="G56" s="24">
        <f t="shared" si="2"/>
        <v>269786.70042570541</v>
      </c>
    </row>
    <row r="57" spans="1:8" ht="13.2">
      <c r="A57" s="20" t="s">
        <v>60</v>
      </c>
      <c r="B57" s="6">
        <v>28</v>
      </c>
      <c r="E57" s="23">
        <f t="shared" si="0"/>
        <v>2335684.7114812611</v>
      </c>
      <c r="F57" s="23">
        <f t="shared" si="1"/>
        <v>1780592.2228096556</v>
      </c>
      <c r="G57" s="24">
        <f t="shared" si="2"/>
        <v>267088.8334214483</v>
      </c>
    </row>
    <row r="58" spans="1:8" ht="13.2">
      <c r="A58" s="20" t="s">
        <v>62</v>
      </c>
      <c r="B58" s="6">
        <v>29</v>
      </c>
      <c r="E58" s="23">
        <f t="shared" si="0"/>
        <v>2335684.7114812611</v>
      </c>
      <c r="F58" s="23">
        <f t="shared" si="1"/>
        <v>1762786.3005815591</v>
      </c>
      <c r="G58" s="24">
        <f t="shared" si="2"/>
        <v>264417.94508723385</v>
      </c>
    </row>
    <row r="59" spans="1:8" ht="13.2">
      <c r="A59" s="20" t="s">
        <v>71</v>
      </c>
      <c r="B59" s="6">
        <v>30</v>
      </c>
      <c r="E59" s="23">
        <f t="shared" si="0"/>
        <v>2335684.7114812611</v>
      </c>
      <c r="F59" s="23">
        <f t="shared" si="1"/>
        <v>1745158.4375757433</v>
      </c>
      <c r="G59" s="24">
        <f t="shared" si="2"/>
        <v>261773.7656363615</v>
      </c>
    </row>
    <row r="60" spans="1:8" ht="12.75" customHeight="1">
      <c r="A60" s="20" t="s">
        <v>54</v>
      </c>
      <c r="D60" s="32">
        <f>D29-((SUM(G30:G59)))</f>
        <v>-2579750.6820715796</v>
      </c>
    </row>
    <row r="62" spans="1:8" ht="12.75" customHeight="1">
      <c r="G62" s="31"/>
    </row>
  </sheetData>
  <mergeCells count="5">
    <mergeCell ref="A26:H26"/>
    <mergeCell ref="A1:H1"/>
    <mergeCell ref="A23:H23"/>
    <mergeCell ref="A24:H24"/>
    <mergeCell ref="A25:H25"/>
  </mergeCells>
  <pageMargins left="0.75" right="0.75" top="1" bottom="1" header="0.5" footer="0.5"/>
  <pageSetup paperSize="9" scale="6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Sheet1</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