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oleObject" PartName="/xl/embeddings/oleObject1.bin"/>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132" windowHeight="9300" activeTab="1"/>
  </bookViews>
  <sheets>
    <sheet name="Decision tree" sheetId="4" r:id="rId1"/>
    <sheet name="1  Airport Expanded with PSP" sheetId="3" r:id="rId2"/>
    <sheet name="2  Airport Expanded by Govt" sheetId="2" r:id="rId3"/>
    <sheet name="3 Airport Not Expanded" sheetId="1" r:id="rId4"/>
  </sheets>
  <calcPr calcId="124519"/>
</workbook>
</file>

<file path=xl/calcChain.xml><?xml version="1.0" encoding="utf-8"?>
<calcChain xmlns="http://schemas.openxmlformats.org/spreadsheetml/2006/main">
  <c r="G92" i="1"/>
  <c r="H92"/>
  <c r="I92"/>
  <c r="J92"/>
  <c r="K92"/>
  <c r="L92"/>
  <c r="M92"/>
  <c r="N92"/>
  <c r="O92"/>
  <c r="P92"/>
  <c r="Q92"/>
  <c r="R92"/>
  <c r="S92"/>
  <c r="T92"/>
  <c r="U92"/>
  <c r="V92"/>
  <c r="W92"/>
  <c r="X92"/>
  <c r="Y92"/>
  <c r="Z92"/>
  <c r="AA92"/>
  <c r="AB92"/>
  <c r="AC92"/>
  <c r="AD92"/>
  <c r="F92"/>
  <c r="G94" i="2"/>
  <c r="H94"/>
  <c r="I94"/>
  <c r="J94"/>
  <c r="K94"/>
  <c r="L94"/>
  <c r="M94"/>
  <c r="N94"/>
  <c r="O94"/>
  <c r="P94"/>
  <c r="Q94"/>
  <c r="R94"/>
  <c r="S94"/>
  <c r="T94"/>
  <c r="U94"/>
  <c r="V94"/>
  <c r="W94"/>
  <c r="X94"/>
  <c r="Y94"/>
  <c r="Z94"/>
  <c r="AA94"/>
  <c r="AB94"/>
  <c r="AC94"/>
  <c r="AD94"/>
  <c r="F94"/>
  <c r="G91" i="3"/>
  <c r="H91"/>
  <c r="I91"/>
  <c r="J91"/>
  <c r="K91"/>
  <c r="L91"/>
  <c r="M91"/>
  <c r="N91"/>
  <c r="O91"/>
  <c r="P91"/>
  <c r="Q91"/>
  <c r="R91"/>
  <c r="S91"/>
  <c r="T91"/>
  <c r="U91"/>
  <c r="V91"/>
  <c r="W91"/>
  <c r="X91"/>
  <c r="Y91"/>
  <c r="Z91"/>
  <c r="AA91"/>
  <c r="AB91"/>
  <c r="AC91"/>
  <c r="AD91"/>
  <c r="F91"/>
  <c r="E128" i="2"/>
  <c r="E129"/>
  <c r="E130"/>
  <c r="E131"/>
  <c r="E135"/>
  <c r="E136" s="1"/>
  <c r="E93"/>
  <c r="E95"/>
  <c r="E98"/>
  <c r="E99"/>
  <c r="E100"/>
  <c r="E101"/>
  <c r="E44"/>
  <c r="E45"/>
  <c r="F90" s="1"/>
  <c r="E47"/>
  <c r="F111" s="1"/>
  <c r="E48"/>
  <c r="F91"/>
  <c r="E50"/>
  <c r="E51"/>
  <c r="F92" s="1"/>
  <c r="F44"/>
  <c r="F45"/>
  <c r="F47"/>
  <c r="G111" s="1"/>
  <c r="F48"/>
  <c r="G91"/>
  <c r="F50"/>
  <c r="F51"/>
  <c r="G92" s="1"/>
  <c r="G44"/>
  <c r="G45"/>
  <c r="H90" s="1"/>
  <c r="G47"/>
  <c r="H111" s="1"/>
  <c r="G48"/>
  <c r="H91"/>
  <c r="G50"/>
  <c r="G51"/>
  <c r="H92" s="1"/>
  <c r="H44"/>
  <c r="H45"/>
  <c r="H47"/>
  <c r="I111" s="1"/>
  <c r="H48"/>
  <c r="I91"/>
  <c r="H50"/>
  <c r="H51"/>
  <c r="I92" s="1"/>
  <c r="I44"/>
  <c r="I45"/>
  <c r="J90" s="1"/>
  <c r="I47"/>
  <c r="J111" s="1"/>
  <c r="I48"/>
  <c r="J91"/>
  <c r="I50"/>
  <c r="I51"/>
  <c r="J92" s="1"/>
  <c r="J44"/>
  <c r="J45"/>
  <c r="J47"/>
  <c r="K111" s="1"/>
  <c r="J48"/>
  <c r="K91"/>
  <c r="J50"/>
  <c r="J51"/>
  <c r="K92" s="1"/>
  <c r="K44"/>
  <c r="K45"/>
  <c r="L90" s="1"/>
  <c r="K47"/>
  <c r="L111" s="1"/>
  <c r="K48"/>
  <c r="L91"/>
  <c r="K50"/>
  <c r="K51"/>
  <c r="L92" s="1"/>
  <c r="L44"/>
  <c r="L45"/>
  <c r="L47"/>
  <c r="M111" s="1"/>
  <c r="L48"/>
  <c r="M91"/>
  <c r="L50"/>
  <c r="L51"/>
  <c r="M92" s="1"/>
  <c r="M44"/>
  <c r="M45"/>
  <c r="N90" s="1"/>
  <c r="M47"/>
  <c r="N111" s="1"/>
  <c r="M48"/>
  <c r="N91"/>
  <c r="M50"/>
  <c r="M51"/>
  <c r="N92" s="1"/>
  <c r="N44"/>
  <c r="N45"/>
  <c r="N47"/>
  <c r="O111" s="1"/>
  <c r="N48"/>
  <c r="O91"/>
  <c r="N50"/>
  <c r="N51"/>
  <c r="O92" s="1"/>
  <c r="O44"/>
  <c r="O45"/>
  <c r="P90" s="1"/>
  <c r="O47"/>
  <c r="P111" s="1"/>
  <c r="O48"/>
  <c r="P91"/>
  <c r="O50"/>
  <c r="O51"/>
  <c r="P92" s="1"/>
  <c r="P44"/>
  <c r="P45"/>
  <c r="P47"/>
  <c r="Q111" s="1"/>
  <c r="P48"/>
  <c r="Q91"/>
  <c r="P50"/>
  <c r="P51"/>
  <c r="Q92" s="1"/>
  <c r="Q44"/>
  <c r="Q45"/>
  <c r="R90" s="1"/>
  <c r="Q47"/>
  <c r="R111" s="1"/>
  <c r="Q48"/>
  <c r="R91"/>
  <c r="Q50"/>
  <c r="Q51"/>
  <c r="R92" s="1"/>
  <c r="R44"/>
  <c r="R45"/>
  <c r="R47"/>
  <c r="S111" s="1"/>
  <c r="R48"/>
  <c r="S91"/>
  <c r="R50"/>
  <c r="R51"/>
  <c r="S92" s="1"/>
  <c r="S44"/>
  <c r="S45"/>
  <c r="T90" s="1"/>
  <c r="S47"/>
  <c r="T111" s="1"/>
  <c r="S48"/>
  <c r="T91"/>
  <c r="S50"/>
  <c r="S51"/>
  <c r="T92" s="1"/>
  <c r="T44"/>
  <c r="T45"/>
  <c r="T47"/>
  <c r="U111" s="1"/>
  <c r="T48"/>
  <c r="U91"/>
  <c r="T50"/>
  <c r="T51"/>
  <c r="U92" s="1"/>
  <c r="U44"/>
  <c r="U45"/>
  <c r="V90" s="1"/>
  <c r="U47"/>
  <c r="V111" s="1"/>
  <c r="U48"/>
  <c r="V91"/>
  <c r="U50"/>
  <c r="U51"/>
  <c r="V92" s="1"/>
  <c r="V44"/>
  <c r="V45"/>
  <c r="V47"/>
  <c r="W111" s="1"/>
  <c r="V48"/>
  <c r="W91"/>
  <c r="V50"/>
  <c r="V51"/>
  <c r="W92" s="1"/>
  <c r="W44"/>
  <c r="W45"/>
  <c r="X90" s="1"/>
  <c r="W47"/>
  <c r="X111" s="1"/>
  <c r="W48"/>
  <c r="X91"/>
  <c r="W50"/>
  <c r="W51"/>
  <c r="X92" s="1"/>
  <c r="X44"/>
  <c r="X45"/>
  <c r="X47"/>
  <c r="Y111" s="1"/>
  <c r="X48"/>
  <c r="Y91"/>
  <c r="X50"/>
  <c r="X51"/>
  <c r="Y92" s="1"/>
  <c r="Y44"/>
  <c r="Y45"/>
  <c r="Z90" s="1"/>
  <c r="Y47"/>
  <c r="Z111" s="1"/>
  <c r="Y48"/>
  <c r="Z91"/>
  <c r="Y50"/>
  <c r="Y51"/>
  <c r="Z92" s="1"/>
  <c r="Z44"/>
  <c r="Z45"/>
  <c r="Z47"/>
  <c r="AA111" s="1"/>
  <c r="Z48"/>
  <c r="AA91"/>
  <c r="Z50"/>
  <c r="Z51"/>
  <c r="AA92" s="1"/>
  <c r="AA44"/>
  <c r="AA45"/>
  <c r="AB90" s="1"/>
  <c r="AA47"/>
  <c r="AB111" s="1"/>
  <c r="AA48"/>
  <c r="AB91"/>
  <c r="AA50"/>
  <c r="AA51"/>
  <c r="AB92" s="1"/>
  <c r="AB44"/>
  <c r="AB45"/>
  <c r="AB47"/>
  <c r="AC111" s="1"/>
  <c r="AB48"/>
  <c r="AC91"/>
  <c r="AB50"/>
  <c r="AB51"/>
  <c r="AC92" s="1"/>
  <c r="AC44"/>
  <c r="AC45"/>
  <c r="AD90" s="1"/>
  <c r="AC47"/>
  <c r="AD111" s="1"/>
  <c r="AC48"/>
  <c r="AD91"/>
  <c r="AC50"/>
  <c r="AC51"/>
  <c r="AD92" s="1"/>
  <c r="E116"/>
  <c r="E117"/>
  <c r="E119" s="1"/>
  <c r="E121"/>
  <c r="E122" s="1"/>
  <c r="F110"/>
  <c r="F112"/>
  <c r="F118"/>
  <c r="F119" s="1"/>
  <c r="G112"/>
  <c r="G118"/>
  <c r="G119" s="1"/>
  <c r="H110"/>
  <c r="H112"/>
  <c r="H118"/>
  <c r="H119" s="1"/>
  <c r="I112"/>
  <c r="I118"/>
  <c r="I119" s="1"/>
  <c r="J110"/>
  <c r="J112"/>
  <c r="J118"/>
  <c r="J119" s="1"/>
  <c r="K112"/>
  <c r="K118"/>
  <c r="K119" s="1"/>
  <c r="L110"/>
  <c r="L112"/>
  <c r="L118"/>
  <c r="L119" s="1"/>
  <c r="M112"/>
  <c r="M118"/>
  <c r="M119" s="1"/>
  <c r="N110"/>
  <c r="N112"/>
  <c r="N118"/>
  <c r="N119" s="1"/>
  <c r="O112"/>
  <c r="O118"/>
  <c r="O119" s="1"/>
  <c r="P110"/>
  <c r="P112"/>
  <c r="P118"/>
  <c r="P119" s="1"/>
  <c r="Q112"/>
  <c r="Q118"/>
  <c r="Q119" s="1"/>
  <c r="R110"/>
  <c r="R112"/>
  <c r="R118"/>
  <c r="R119" s="1"/>
  <c r="S112"/>
  <c r="S118"/>
  <c r="S119" s="1"/>
  <c r="T110"/>
  <c r="T112"/>
  <c r="T118"/>
  <c r="T119" s="1"/>
  <c r="U112"/>
  <c r="U118"/>
  <c r="U119" s="1"/>
  <c r="V110"/>
  <c r="V112"/>
  <c r="V118"/>
  <c r="V119" s="1"/>
  <c r="W112"/>
  <c r="W118"/>
  <c r="W119" s="1"/>
  <c r="X110"/>
  <c r="X112"/>
  <c r="X118"/>
  <c r="X119" s="1"/>
  <c r="Y112"/>
  <c r="Y118"/>
  <c r="Y119" s="1"/>
  <c r="Z110"/>
  <c r="Z112"/>
  <c r="Z118"/>
  <c r="Z119" s="1"/>
  <c r="AA112"/>
  <c r="AA118"/>
  <c r="AA119" s="1"/>
  <c r="AB110"/>
  <c r="AB112"/>
  <c r="AB118"/>
  <c r="AB119" s="1"/>
  <c r="AC112"/>
  <c r="AC118"/>
  <c r="AC119" s="1"/>
  <c r="AD110"/>
  <c r="AD112"/>
  <c r="AD118"/>
  <c r="AD119" s="1"/>
  <c r="E147"/>
  <c r="E148"/>
  <c r="E149"/>
  <c r="E151" s="1"/>
  <c r="E152" s="1"/>
  <c r="E161" s="1"/>
  <c r="E125" i="3"/>
  <c r="E126"/>
  <c r="E127"/>
  <c r="E128"/>
  <c r="E132"/>
  <c r="E133" s="1"/>
  <c r="E90"/>
  <c r="E92"/>
  <c r="E95"/>
  <c r="E96"/>
  <c r="E97"/>
  <c r="E98"/>
  <c r="E44"/>
  <c r="E45"/>
  <c r="E47"/>
  <c r="E48"/>
  <c r="F88"/>
  <c r="E50"/>
  <c r="E51"/>
  <c r="F89" s="1"/>
  <c r="F44"/>
  <c r="F45"/>
  <c r="G87" s="1"/>
  <c r="F47"/>
  <c r="G108" s="1"/>
  <c r="F48"/>
  <c r="G88"/>
  <c r="F50"/>
  <c r="F51"/>
  <c r="G44"/>
  <c r="G45"/>
  <c r="G47"/>
  <c r="G48"/>
  <c r="H88"/>
  <c r="G50"/>
  <c r="G51"/>
  <c r="H89" s="1"/>
  <c r="H44"/>
  <c r="H45"/>
  <c r="I87" s="1"/>
  <c r="H47"/>
  <c r="I108" s="1"/>
  <c r="H48"/>
  <c r="I88"/>
  <c r="H50"/>
  <c r="H51"/>
  <c r="I44"/>
  <c r="I45"/>
  <c r="I47"/>
  <c r="I48"/>
  <c r="J88"/>
  <c r="I50"/>
  <c r="I51"/>
  <c r="J89" s="1"/>
  <c r="J44"/>
  <c r="J45"/>
  <c r="K87" s="1"/>
  <c r="J47"/>
  <c r="K108" s="1"/>
  <c r="J48"/>
  <c r="K88"/>
  <c r="J50"/>
  <c r="J51"/>
  <c r="K44"/>
  <c r="K45"/>
  <c r="K47"/>
  <c r="K48"/>
  <c r="L88"/>
  <c r="K50"/>
  <c r="K51"/>
  <c r="L89" s="1"/>
  <c r="L44"/>
  <c r="L45"/>
  <c r="M87" s="1"/>
  <c r="L47"/>
  <c r="M108" s="1"/>
  <c r="L48"/>
  <c r="M88"/>
  <c r="L50"/>
  <c r="L51"/>
  <c r="M44"/>
  <c r="M45"/>
  <c r="M47"/>
  <c r="M48"/>
  <c r="N88"/>
  <c r="M50"/>
  <c r="M51"/>
  <c r="N89" s="1"/>
  <c r="N44"/>
  <c r="N45"/>
  <c r="O87" s="1"/>
  <c r="N47"/>
  <c r="O108" s="1"/>
  <c r="N48"/>
  <c r="O88"/>
  <c r="N50"/>
  <c r="N51"/>
  <c r="O44"/>
  <c r="O45"/>
  <c r="O47"/>
  <c r="O48"/>
  <c r="P88"/>
  <c r="O50"/>
  <c r="O51"/>
  <c r="P89" s="1"/>
  <c r="P44"/>
  <c r="P45"/>
  <c r="Q87" s="1"/>
  <c r="P47"/>
  <c r="Q108" s="1"/>
  <c r="P48"/>
  <c r="Q88"/>
  <c r="P50"/>
  <c r="P51"/>
  <c r="Q44"/>
  <c r="Q45"/>
  <c r="Q47"/>
  <c r="Q48"/>
  <c r="R88"/>
  <c r="Q50"/>
  <c r="Q51"/>
  <c r="R89" s="1"/>
  <c r="R44"/>
  <c r="R45"/>
  <c r="S87" s="1"/>
  <c r="R47"/>
  <c r="S108" s="1"/>
  <c r="R48"/>
  <c r="S88"/>
  <c r="R50"/>
  <c r="R51"/>
  <c r="S44"/>
  <c r="S45"/>
  <c r="S47"/>
  <c r="S48"/>
  <c r="T88"/>
  <c r="S50"/>
  <c r="S51"/>
  <c r="T89" s="1"/>
  <c r="T44"/>
  <c r="T45"/>
  <c r="U87" s="1"/>
  <c r="T47"/>
  <c r="U108" s="1"/>
  <c r="T48"/>
  <c r="U88"/>
  <c r="T50"/>
  <c r="T51"/>
  <c r="U44"/>
  <c r="U45"/>
  <c r="U47"/>
  <c r="U48"/>
  <c r="V88"/>
  <c r="U50"/>
  <c r="U51"/>
  <c r="V89" s="1"/>
  <c r="V44"/>
  <c r="V45"/>
  <c r="W87" s="1"/>
  <c r="V47"/>
  <c r="W108" s="1"/>
  <c r="V48"/>
  <c r="W88"/>
  <c r="V50"/>
  <c r="V51"/>
  <c r="W44"/>
  <c r="W45"/>
  <c r="W47"/>
  <c r="W48"/>
  <c r="X88"/>
  <c r="W50"/>
  <c r="W51"/>
  <c r="X89" s="1"/>
  <c r="X44"/>
  <c r="X45"/>
  <c r="Y87" s="1"/>
  <c r="X47"/>
  <c r="Y108" s="1"/>
  <c r="X48"/>
  <c r="Y88"/>
  <c r="X50"/>
  <c r="X51"/>
  <c r="Y44"/>
  <c r="Y45"/>
  <c r="Y47"/>
  <c r="Y48"/>
  <c r="Z88"/>
  <c r="Y50"/>
  <c r="Y51"/>
  <c r="Z89" s="1"/>
  <c r="Z44"/>
  <c r="Z45"/>
  <c r="AA87" s="1"/>
  <c r="Z47"/>
  <c r="AA108" s="1"/>
  <c r="Z48"/>
  <c r="AA88"/>
  <c r="Z50"/>
  <c r="Z51"/>
  <c r="AA44"/>
  <c r="AB107" s="1"/>
  <c r="AB110" s="1"/>
  <c r="AB118" s="1"/>
  <c r="AB119" s="1"/>
  <c r="AA45"/>
  <c r="AB87"/>
  <c r="AA47"/>
  <c r="AA48"/>
  <c r="AB88" s="1"/>
  <c r="AA50"/>
  <c r="AB109" s="1"/>
  <c r="AA51"/>
  <c r="AB89"/>
  <c r="AB44"/>
  <c r="AC107" s="1"/>
  <c r="AB45"/>
  <c r="AC87"/>
  <c r="AB47"/>
  <c r="AB48"/>
  <c r="AC88" s="1"/>
  <c r="AB50"/>
  <c r="AC109" s="1"/>
  <c r="AB51"/>
  <c r="AC89"/>
  <c r="AC44"/>
  <c r="AD107" s="1"/>
  <c r="AD110" s="1"/>
  <c r="AD118" s="1"/>
  <c r="AD119" s="1"/>
  <c r="AC45"/>
  <c r="AD87"/>
  <c r="AC47"/>
  <c r="AC48"/>
  <c r="AD88" s="1"/>
  <c r="AC50"/>
  <c r="AD109" s="1"/>
  <c r="AC51"/>
  <c r="AD89"/>
  <c r="E113"/>
  <c r="E114"/>
  <c r="E116"/>
  <c r="E118" s="1"/>
  <c r="E119" s="1"/>
  <c r="F108"/>
  <c r="F109"/>
  <c r="F115"/>
  <c r="F116"/>
  <c r="G107"/>
  <c r="G115"/>
  <c r="G116"/>
  <c r="H108"/>
  <c r="H109"/>
  <c r="H115"/>
  <c r="H116"/>
  <c r="I107"/>
  <c r="I115"/>
  <c r="I116"/>
  <c r="J108"/>
  <c r="J109"/>
  <c r="J115"/>
  <c r="J116"/>
  <c r="K107"/>
  <c r="K115"/>
  <c r="K116"/>
  <c r="L108"/>
  <c r="L109"/>
  <c r="L115"/>
  <c r="L116"/>
  <c r="M107"/>
  <c r="M115"/>
  <c r="M116"/>
  <c r="N108"/>
  <c r="N109"/>
  <c r="N115"/>
  <c r="N116"/>
  <c r="O107"/>
  <c r="O115"/>
  <c r="O116"/>
  <c r="P108"/>
  <c r="P109"/>
  <c r="P115"/>
  <c r="P116"/>
  <c r="Q107"/>
  <c r="Q115"/>
  <c r="Q116"/>
  <c r="R108"/>
  <c r="R109"/>
  <c r="R115"/>
  <c r="R116"/>
  <c r="S107"/>
  <c r="S115"/>
  <c r="S116"/>
  <c r="T108"/>
  <c r="T109"/>
  <c r="T115"/>
  <c r="T116"/>
  <c r="U107"/>
  <c r="U115"/>
  <c r="U116"/>
  <c r="V108"/>
  <c r="V109"/>
  <c r="V115"/>
  <c r="V116"/>
  <c r="W107"/>
  <c r="W115"/>
  <c r="W116"/>
  <c r="X108"/>
  <c r="X109"/>
  <c r="X115"/>
  <c r="X116"/>
  <c r="Y107"/>
  <c r="Y115"/>
  <c r="Y116"/>
  <c r="Z108"/>
  <c r="Z109"/>
  <c r="Z115"/>
  <c r="Z116"/>
  <c r="AA107"/>
  <c r="AA115"/>
  <c r="AA116"/>
  <c r="AB108"/>
  <c r="AB115"/>
  <c r="AB116"/>
  <c r="AC108"/>
  <c r="AC110"/>
  <c r="AC115"/>
  <c r="AC116"/>
  <c r="AD108"/>
  <c r="AD115"/>
  <c r="AD116"/>
  <c r="E144"/>
  <c r="E145"/>
  <c r="E146" s="1"/>
  <c r="E148"/>
  <c r="E149" s="1"/>
  <c r="E158" s="1"/>
  <c r="G116" i="1"/>
  <c r="G117" s="1"/>
  <c r="H116"/>
  <c r="I116"/>
  <c r="I117" s="1"/>
  <c r="J116"/>
  <c r="K116"/>
  <c r="K117" s="1"/>
  <c r="L116"/>
  <c r="M116"/>
  <c r="N116"/>
  <c r="O116"/>
  <c r="P116"/>
  <c r="Q116"/>
  <c r="R116"/>
  <c r="S116"/>
  <c r="T116"/>
  <c r="U116"/>
  <c r="V116"/>
  <c r="W116"/>
  <c r="X116"/>
  <c r="Y116"/>
  <c r="Z116"/>
  <c r="AA116"/>
  <c r="AB116"/>
  <c r="AC116"/>
  <c r="AD116"/>
  <c r="F116"/>
  <c r="F117" s="1"/>
  <c r="E134"/>
  <c r="E135"/>
  <c r="E130"/>
  <c r="E127"/>
  <c r="E128"/>
  <c r="E129"/>
  <c r="E98"/>
  <c r="E96"/>
  <c r="E97"/>
  <c r="E99"/>
  <c r="E91"/>
  <c r="E93"/>
  <c r="E101" s="1"/>
  <c r="E102" s="1"/>
  <c r="E44"/>
  <c r="E45"/>
  <c r="E47"/>
  <c r="E48"/>
  <c r="F89"/>
  <c r="E50"/>
  <c r="E51"/>
  <c r="F44"/>
  <c r="F45"/>
  <c r="G88" s="1"/>
  <c r="F47"/>
  <c r="G109" s="1"/>
  <c r="F48"/>
  <c r="G89"/>
  <c r="F50"/>
  <c r="F51"/>
  <c r="G90" s="1"/>
  <c r="G93"/>
  <c r="G101" s="1"/>
  <c r="G102" s="1"/>
  <c r="G44"/>
  <c r="G45"/>
  <c r="G47"/>
  <c r="H109" s="1"/>
  <c r="G48"/>
  <c r="H89"/>
  <c r="G50"/>
  <c r="G51"/>
  <c r="H44"/>
  <c r="H45"/>
  <c r="I88" s="1"/>
  <c r="H47"/>
  <c r="I109" s="1"/>
  <c r="H48"/>
  <c r="I89"/>
  <c r="H50"/>
  <c r="H51"/>
  <c r="I90" s="1"/>
  <c r="I93"/>
  <c r="I101" s="1"/>
  <c r="I102" s="1"/>
  <c r="I44"/>
  <c r="I45"/>
  <c r="I47"/>
  <c r="J109" s="1"/>
  <c r="I48"/>
  <c r="J89"/>
  <c r="I50"/>
  <c r="I51"/>
  <c r="J44"/>
  <c r="J45"/>
  <c r="K88" s="1"/>
  <c r="J47"/>
  <c r="K109" s="1"/>
  <c r="J48"/>
  <c r="K89"/>
  <c r="J50"/>
  <c r="J51"/>
  <c r="K90" s="1"/>
  <c r="K93"/>
  <c r="K101" s="1"/>
  <c r="K102" s="1"/>
  <c r="K44"/>
  <c r="K45"/>
  <c r="K47"/>
  <c r="L109" s="1"/>
  <c r="K48"/>
  <c r="L89"/>
  <c r="K50"/>
  <c r="K51"/>
  <c r="L44"/>
  <c r="L45"/>
  <c r="M88" s="1"/>
  <c r="L47"/>
  <c r="M109" s="1"/>
  <c r="L48"/>
  <c r="M89"/>
  <c r="L50"/>
  <c r="L51"/>
  <c r="M90" s="1"/>
  <c r="M93"/>
  <c r="M101" s="1"/>
  <c r="M102" s="1"/>
  <c r="M44"/>
  <c r="M45"/>
  <c r="N88" s="1"/>
  <c r="M47"/>
  <c r="M48"/>
  <c r="N89"/>
  <c r="N93" s="1"/>
  <c r="N101" s="1"/>
  <c r="N102" s="1"/>
  <c r="M50"/>
  <c r="M51"/>
  <c r="N90" s="1"/>
  <c r="N44"/>
  <c r="N45"/>
  <c r="O88" s="1"/>
  <c r="N47"/>
  <c r="N48"/>
  <c r="O89"/>
  <c r="N50"/>
  <c r="N51"/>
  <c r="O90" s="1"/>
  <c r="O93"/>
  <c r="O101" s="1"/>
  <c r="O102" s="1"/>
  <c r="O44"/>
  <c r="O45"/>
  <c r="P88" s="1"/>
  <c r="O47"/>
  <c r="O48"/>
  <c r="P89"/>
  <c r="P93" s="1"/>
  <c r="P101" s="1"/>
  <c r="P102" s="1"/>
  <c r="O50"/>
  <c r="O51"/>
  <c r="P90" s="1"/>
  <c r="P44"/>
  <c r="P45"/>
  <c r="Q88" s="1"/>
  <c r="P47"/>
  <c r="P48"/>
  <c r="Q89"/>
  <c r="P50"/>
  <c r="P51"/>
  <c r="Q90" s="1"/>
  <c r="Q93"/>
  <c r="Q101" s="1"/>
  <c r="Q102" s="1"/>
  <c r="Q44"/>
  <c r="Q45"/>
  <c r="R88" s="1"/>
  <c r="Q47"/>
  <c r="Q48"/>
  <c r="R89"/>
  <c r="R93" s="1"/>
  <c r="R101" s="1"/>
  <c r="R102" s="1"/>
  <c r="Q50"/>
  <c r="Q51"/>
  <c r="R90" s="1"/>
  <c r="R44"/>
  <c r="R45"/>
  <c r="S88" s="1"/>
  <c r="R47"/>
  <c r="R48"/>
  <c r="S89"/>
  <c r="R50"/>
  <c r="R51"/>
  <c r="S90" s="1"/>
  <c r="S93"/>
  <c r="S101" s="1"/>
  <c r="S102" s="1"/>
  <c r="S44"/>
  <c r="S45"/>
  <c r="T88" s="1"/>
  <c r="S47"/>
  <c r="S48"/>
  <c r="T89"/>
  <c r="T93" s="1"/>
  <c r="T101" s="1"/>
  <c r="T102" s="1"/>
  <c r="S50"/>
  <c r="S51"/>
  <c r="T90" s="1"/>
  <c r="T44"/>
  <c r="T45"/>
  <c r="U88" s="1"/>
  <c r="T47"/>
  <c r="T48"/>
  <c r="U89"/>
  <c r="T50"/>
  <c r="T51"/>
  <c r="U90" s="1"/>
  <c r="U93"/>
  <c r="U101" s="1"/>
  <c r="U102" s="1"/>
  <c r="U44"/>
  <c r="U45"/>
  <c r="V88" s="1"/>
  <c r="U47"/>
  <c r="U48"/>
  <c r="V89"/>
  <c r="V93" s="1"/>
  <c r="V101" s="1"/>
  <c r="V102" s="1"/>
  <c r="U50"/>
  <c r="U51"/>
  <c r="V90" s="1"/>
  <c r="V44"/>
  <c r="V45"/>
  <c r="W88" s="1"/>
  <c r="V47"/>
  <c r="V48"/>
  <c r="W89"/>
  <c r="V50"/>
  <c r="V51"/>
  <c r="W90" s="1"/>
  <c r="W93"/>
  <c r="W101" s="1"/>
  <c r="W102" s="1"/>
  <c r="W44"/>
  <c r="W45"/>
  <c r="X88" s="1"/>
  <c r="W47"/>
  <c r="W48"/>
  <c r="X89"/>
  <c r="X93" s="1"/>
  <c r="X101" s="1"/>
  <c r="X102" s="1"/>
  <c r="W50"/>
  <c r="W51"/>
  <c r="X90" s="1"/>
  <c r="X44"/>
  <c r="X45"/>
  <c r="Y88" s="1"/>
  <c r="X47"/>
  <c r="X48"/>
  <c r="Y89"/>
  <c r="X50"/>
  <c r="X51"/>
  <c r="Y90" s="1"/>
  <c r="Y93"/>
  <c r="Y101" s="1"/>
  <c r="Y102" s="1"/>
  <c r="Y44"/>
  <c r="Y45"/>
  <c r="Z88" s="1"/>
  <c r="Y47"/>
  <c r="Y48"/>
  <c r="Z89"/>
  <c r="Z93" s="1"/>
  <c r="Z101" s="1"/>
  <c r="Z102" s="1"/>
  <c r="Y50"/>
  <c r="Y51"/>
  <c r="Z90" s="1"/>
  <c r="Z44"/>
  <c r="Z45"/>
  <c r="AA88" s="1"/>
  <c r="Z47"/>
  <c r="Z48"/>
  <c r="AA89"/>
  <c r="Z50"/>
  <c r="Z51"/>
  <c r="AA90" s="1"/>
  <c r="AA93"/>
  <c r="AA101" s="1"/>
  <c r="AA102" s="1"/>
  <c r="AA44"/>
  <c r="AA45"/>
  <c r="AB88" s="1"/>
  <c r="AA47"/>
  <c r="AA48"/>
  <c r="AB89"/>
  <c r="AB93" s="1"/>
  <c r="AB101" s="1"/>
  <c r="AB102" s="1"/>
  <c r="AA50"/>
  <c r="AA51"/>
  <c r="AB90" s="1"/>
  <c r="AB44"/>
  <c r="AB45"/>
  <c r="AC88" s="1"/>
  <c r="AB47"/>
  <c r="AB48"/>
  <c r="AC89"/>
  <c r="AB50"/>
  <c r="AB51"/>
  <c r="AC90" s="1"/>
  <c r="AC93"/>
  <c r="AC101" s="1"/>
  <c r="AC102" s="1"/>
  <c r="AC44"/>
  <c r="AC45"/>
  <c r="AD88" s="1"/>
  <c r="AC47"/>
  <c r="AC48"/>
  <c r="AD89"/>
  <c r="AD93" s="1"/>
  <c r="AD101" s="1"/>
  <c r="AD102" s="1"/>
  <c r="AC50"/>
  <c r="AC51"/>
  <c r="AD90" s="1"/>
  <c r="E148"/>
  <c r="E147"/>
  <c r="E149" s="1"/>
  <c r="E151"/>
  <c r="E152" s="1"/>
  <c r="E161" s="1"/>
  <c r="F109"/>
  <c r="G110"/>
  <c r="H117"/>
  <c r="I110"/>
  <c r="J117"/>
  <c r="K110"/>
  <c r="L117"/>
  <c r="M110"/>
  <c r="M117"/>
  <c r="N108"/>
  <c r="N109"/>
  <c r="N117"/>
  <c r="O108"/>
  <c r="O111" s="1"/>
  <c r="O119" s="1"/>
  <c r="O120" s="1"/>
  <c r="O109"/>
  <c r="O110"/>
  <c r="O117"/>
  <c r="P108"/>
  <c r="P109"/>
  <c r="P117"/>
  <c r="Q108"/>
  <c r="Q111" s="1"/>
  <c r="Q119" s="1"/>
  <c r="Q120" s="1"/>
  <c r="Q109"/>
  <c r="Q110"/>
  <c r="Q117"/>
  <c r="R108"/>
  <c r="R109"/>
  <c r="R117"/>
  <c r="S108"/>
  <c r="S111" s="1"/>
  <c r="S119" s="1"/>
  <c r="S120" s="1"/>
  <c r="S109"/>
  <c r="S110"/>
  <c r="S117"/>
  <c r="T108"/>
  <c r="T109"/>
  <c r="T117"/>
  <c r="U108"/>
  <c r="U111" s="1"/>
  <c r="U119" s="1"/>
  <c r="U120" s="1"/>
  <c r="U109"/>
  <c r="U110"/>
  <c r="U117"/>
  <c r="V108"/>
  <c r="V109"/>
  <c r="V117"/>
  <c r="W108"/>
  <c r="W111" s="1"/>
  <c r="W119" s="1"/>
  <c r="W120" s="1"/>
  <c r="W109"/>
  <c r="W110"/>
  <c r="W117"/>
  <c r="X108"/>
  <c r="X109"/>
  <c r="X117"/>
  <c r="Y108"/>
  <c r="Y111" s="1"/>
  <c r="Y119" s="1"/>
  <c r="Y120" s="1"/>
  <c r="Y109"/>
  <c r="Y110"/>
  <c r="Y117"/>
  <c r="Z108"/>
  <c r="Z109"/>
  <c r="Z117"/>
  <c r="AA108"/>
  <c r="AA111" s="1"/>
  <c r="AA119" s="1"/>
  <c r="AA120" s="1"/>
  <c r="AA109"/>
  <c r="AA110"/>
  <c r="AA117"/>
  <c r="AB108"/>
  <c r="AB109"/>
  <c r="AB117"/>
  <c r="AC108"/>
  <c r="AC111" s="1"/>
  <c r="AC119" s="1"/>
  <c r="AC120" s="1"/>
  <c r="AC109"/>
  <c r="AC110"/>
  <c r="AC117"/>
  <c r="AD108"/>
  <c r="AD109"/>
  <c r="AD117"/>
  <c r="E114"/>
  <c r="E115"/>
  <c r="E117"/>
  <c r="E119" s="1"/>
  <c r="E120" s="1"/>
  <c r="Y110" i="3" l="1"/>
  <c r="Y118" s="1"/>
  <c r="Y119" s="1"/>
  <c r="U110"/>
  <c r="U118" s="1"/>
  <c r="U119" s="1"/>
  <c r="Q110"/>
  <c r="Q118" s="1"/>
  <c r="Q119" s="1"/>
  <c r="M110"/>
  <c r="M118" s="1"/>
  <c r="M119" s="1"/>
  <c r="I110"/>
  <c r="I118" s="1"/>
  <c r="I119" s="1"/>
  <c r="L90" i="1"/>
  <c r="L110"/>
  <c r="J90"/>
  <c r="J110"/>
  <c r="H90"/>
  <c r="H110"/>
  <c r="F90"/>
  <c r="F110"/>
  <c r="AA89" i="3"/>
  <c r="AA109"/>
  <c r="AA110" s="1"/>
  <c r="AA118" s="1"/>
  <c r="AA119" s="1"/>
  <c r="Y89"/>
  <c r="Y92" s="1"/>
  <c r="Y100" s="1"/>
  <c r="Y101" s="1"/>
  <c r="Y109"/>
  <c r="W89"/>
  <c r="W109"/>
  <c r="W110" s="1"/>
  <c r="W118" s="1"/>
  <c r="W119" s="1"/>
  <c r="U89"/>
  <c r="U92" s="1"/>
  <c r="U100" s="1"/>
  <c r="U101" s="1"/>
  <c r="U109"/>
  <c r="S89"/>
  <c r="S109"/>
  <c r="S110" s="1"/>
  <c r="S118" s="1"/>
  <c r="S119" s="1"/>
  <c r="Q89"/>
  <c r="Q92" s="1"/>
  <c r="Q100" s="1"/>
  <c r="Q101" s="1"/>
  <c r="Q109"/>
  <c r="O89"/>
  <c r="O109"/>
  <c r="O110" s="1"/>
  <c r="O118" s="1"/>
  <c r="O119" s="1"/>
  <c r="M89"/>
  <c r="M92" s="1"/>
  <c r="M100" s="1"/>
  <c r="M101" s="1"/>
  <c r="M109"/>
  <c r="K89"/>
  <c r="K109"/>
  <c r="K110" s="1"/>
  <c r="K118" s="1"/>
  <c r="K119" s="1"/>
  <c r="I89"/>
  <c r="I92" s="1"/>
  <c r="I100" s="1"/>
  <c r="I101" s="1"/>
  <c r="I109"/>
  <c r="G89"/>
  <c r="G109"/>
  <c r="G110" s="1"/>
  <c r="G118" s="1"/>
  <c r="G119" s="1"/>
  <c r="AC90" i="2"/>
  <c r="AC95" s="1"/>
  <c r="AC103" s="1"/>
  <c r="AC104" s="1"/>
  <c r="AC110"/>
  <c r="AC113" s="1"/>
  <c r="AC121" s="1"/>
  <c r="AC122" s="1"/>
  <c r="AA90"/>
  <c r="AA95" s="1"/>
  <c r="AA103" s="1"/>
  <c r="AA104" s="1"/>
  <c r="AA110"/>
  <c r="AA113" s="1"/>
  <c r="AA121" s="1"/>
  <c r="AA122" s="1"/>
  <c r="Y90"/>
  <c r="Y95" s="1"/>
  <c r="Y103" s="1"/>
  <c r="Y104" s="1"/>
  <c r="Y110"/>
  <c r="Y113" s="1"/>
  <c r="Y121" s="1"/>
  <c r="Y122" s="1"/>
  <c r="W90"/>
  <c r="W95" s="1"/>
  <c r="W103" s="1"/>
  <c r="W104" s="1"/>
  <c r="W110"/>
  <c r="W113" s="1"/>
  <c r="W121" s="1"/>
  <c r="W122" s="1"/>
  <c r="U90"/>
  <c r="U95" s="1"/>
  <c r="U103" s="1"/>
  <c r="U104" s="1"/>
  <c r="U110"/>
  <c r="U113" s="1"/>
  <c r="U121" s="1"/>
  <c r="U122" s="1"/>
  <c r="S90"/>
  <c r="S95" s="1"/>
  <c r="S103" s="1"/>
  <c r="S104" s="1"/>
  <c r="S110"/>
  <c r="S113" s="1"/>
  <c r="S121" s="1"/>
  <c r="S122" s="1"/>
  <c r="Q90"/>
  <c r="Q95" s="1"/>
  <c r="Q103" s="1"/>
  <c r="Q104" s="1"/>
  <c r="Q110"/>
  <c r="Q113" s="1"/>
  <c r="Q121" s="1"/>
  <c r="Q122" s="1"/>
  <c r="O90"/>
  <c r="O95" s="1"/>
  <c r="O103" s="1"/>
  <c r="O104" s="1"/>
  <c r="O110"/>
  <c r="O113" s="1"/>
  <c r="O121" s="1"/>
  <c r="O122" s="1"/>
  <c r="M90"/>
  <c r="M95" s="1"/>
  <c r="M103" s="1"/>
  <c r="M104" s="1"/>
  <c r="M110"/>
  <c r="M113" s="1"/>
  <c r="M121" s="1"/>
  <c r="M122" s="1"/>
  <c r="K90"/>
  <c r="K95" s="1"/>
  <c r="K103" s="1"/>
  <c r="K104" s="1"/>
  <c r="K110"/>
  <c r="K113" s="1"/>
  <c r="K121" s="1"/>
  <c r="K122" s="1"/>
  <c r="I90"/>
  <c r="I95" s="1"/>
  <c r="I103" s="1"/>
  <c r="I104" s="1"/>
  <c r="I110"/>
  <c r="I113" s="1"/>
  <c r="I121" s="1"/>
  <c r="I122" s="1"/>
  <c r="G90"/>
  <c r="G95" s="1"/>
  <c r="G103" s="1"/>
  <c r="G104" s="1"/>
  <c r="G110"/>
  <c r="G113" s="1"/>
  <c r="G121" s="1"/>
  <c r="G122" s="1"/>
  <c r="L88" i="1"/>
  <c r="L93" s="1"/>
  <c r="L101" s="1"/>
  <c r="L102" s="1"/>
  <c r="L108"/>
  <c r="L111" s="1"/>
  <c r="L119" s="1"/>
  <c r="L120" s="1"/>
  <c r="J88"/>
  <c r="J93" s="1"/>
  <c r="J101" s="1"/>
  <c r="J102" s="1"/>
  <c r="J108"/>
  <c r="J111" s="1"/>
  <c r="J119" s="1"/>
  <c r="J120" s="1"/>
  <c r="H88"/>
  <c r="H93" s="1"/>
  <c r="H101" s="1"/>
  <c r="H102" s="1"/>
  <c r="H108"/>
  <c r="H111" s="1"/>
  <c r="H119" s="1"/>
  <c r="H120" s="1"/>
  <c r="F88"/>
  <c r="F93" s="1"/>
  <c r="F101" s="1"/>
  <c r="F102" s="1"/>
  <c r="E103" s="1"/>
  <c r="E158" s="1"/>
  <c r="E162" s="1"/>
  <c r="F108"/>
  <c r="F111" s="1"/>
  <c r="F119" s="1"/>
  <c r="F120" s="1"/>
  <c r="Z87" i="3"/>
  <c r="Z92" s="1"/>
  <c r="Z100" s="1"/>
  <c r="Z101" s="1"/>
  <c r="Z107"/>
  <c r="Z110" s="1"/>
  <c r="Z118" s="1"/>
  <c r="Z119" s="1"/>
  <c r="X87"/>
  <c r="X92" s="1"/>
  <c r="X100" s="1"/>
  <c r="X101" s="1"/>
  <c r="X107"/>
  <c r="X110" s="1"/>
  <c r="X118" s="1"/>
  <c r="X119" s="1"/>
  <c r="V87"/>
  <c r="V92" s="1"/>
  <c r="V100" s="1"/>
  <c r="V101" s="1"/>
  <c r="V107"/>
  <c r="V110" s="1"/>
  <c r="V118" s="1"/>
  <c r="V119" s="1"/>
  <c r="T87"/>
  <c r="T92" s="1"/>
  <c r="T100" s="1"/>
  <c r="T101" s="1"/>
  <c r="T107"/>
  <c r="T110" s="1"/>
  <c r="T118" s="1"/>
  <c r="T119" s="1"/>
  <c r="R87"/>
  <c r="R92" s="1"/>
  <c r="R100" s="1"/>
  <c r="R101" s="1"/>
  <c r="R107"/>
  <c r="R110" s="1"/>
  <c r="R118" s="1"/>
  <c r="R119" s="1"/>
  <c r="P87"/>
  <c r="P92" s="1"/>
  <c r="P100" s="1"/>
  <c r="P101" s="1"/>
  <c r="P107"/>
  <c r="P110" s="1"/>
  <c r="P118" s="1"/>
  <c r="P119" s="1"/>
  <c r="N87"/>
  <c r="N92" s="1"/>
  <c r="N100" s="1"/>
  <c r="N101" s="1"/>
  <c r="N107"/>
  <c r="N110" s="1"/>
  <c r="N118" s="1"/>
  <c r="N119" s="1"/>
  <c r="L87"/>
  <c r="L92" s="1"/>
  <c r="L100" s="1"/>
  <c r="L101" s="1"/>
  <c r="L107"/>
  <c r="L110" s="1"/>
  <c r="L118" s="1"/>
  <c r="L119" s="1"/>
  <c r="J87"/>
  <c r="J92" s="1"/>
  <c r="J100" s="1"/>
  <c r="J101" s="1"/>
  <c r="J107"/>
  <c r="J110" s="1"/>
  <c r="J118" s="1"/>
  <c r="J119" s="1"/>
  <c r="H87"/>
  <c r="H92" s="1"/>
  <c r="H100" s="1"/>
  <c r="H101" s="1"/>
  <c r="H107"/>
  <c r="H110" s="1"/>
  <c r="H118" s="1"/>
  <c r="H119" s="1"/>
  <c r="F87"/>
  <c r="F92" s="1"/>
  <c r="F100" s="1"/>
  <c r="F101" s="1"/>
  <c r="F107"/>
  <c r="F110" s="1"/>
  <c r="F118" s="1"/>
  <c r="F119" s="1"/>
  <c r="E120" s="1"/>
  <c r="E156" s="1"/>
  <c r="E131" i="1"/>
  <c r="E137" s="1"/>
  <c r="E138" s="1"/>
  <c r="E160" s="1"/>
  <c r="AC118" i="3"/>
  <c r="AC119" s="1"/>
  <c r="AD92"/>
  <c r="AD100" s="1"/>
  <c r="AD101" s="1"/>
  <c r="AB92"/>
  <c r="AB100" s="1"/>
  <c r="AB101" s="1"/>
  <c r="AA92"/>
  <c r="AA100" s="1"/>
  <c r="AA101" s="1"/>
  <c r="W92"/>
  <c r="W100" s="1"/>
  <c r="W101" s="1"/>
  <c r="S92"/>
  <c r="S100" s="1"/>
  <c r="S101" s="1"/>
  <c r="O92"/>
  <c r="O100" s="1"/>
  <c r="O101" s="1"/>
  <c r="K92"/>
  <c r="K100" s="1"/>
  <c r="K101" s="1"/>
  <c r="G92"/>
  <c r="G100" s="1"/>
  <c r="G101" s="1"/>
  <c r="E129"/>
  <c r="E135" s="1"/>
  <c r="E136" s="1"/>
  <c r="E157" s="1"/>
  <c r="E103" i="2"/>
  <c r="E104" s="1"/>
  <c r="AD110" i="1"/>
  <c r="AD111" s="1"/>
  <c r="AD119" s="1"/>
  <c r="AD120" s="1"/>
  <c r="AB110"/>
  <c r="AB111" s="1"/>
  <c r="AB119" s="1"/>
  <c r="AB120" s="1"/>
  <c r="Z110"/>
  <c r="Z111" s="1"/>
  <c r="Z119" s="1"/>
  <c r="Z120" s="1"/>
  <c r="X110"/>
  <c r="X111" s="1"/>
  <c r="X119" s="1"/>
  <c r="X120" s="1"/>
  <c r="V110"/>
  <c r="V111" s="1"/>
  <c r="V119" s="1"/>
  <c r="V120" s="1"/>
  <c r="T110"/>
  <c r="T111" s="1"/>
  <c r="T119" s="1"/>
  <c r="T120" s="1"/>
  <c r="R110"/>
  <c r="R111" s="1"/>
  <c r="R119" s="1"/>
  <c r="R120" s="1"/>
  <c r="P110"/>
  <c r="P111" s="1"/>
  <c r="P119" s="1"/>
  <c r="P120" s="1"/>
  <c r="N110"/>
  <c r="N111" s="1"/>
  <c r="N119" s="1"/>
  <c r="N120" s="1"/>
  <c r="M108"/>
  <c r="M111" s="1"/>
  <c r="M119" s="1"/>
  <c r="M120" s="1"/>
  <c r="K108"/>
  <c r="K111" s="1"/>
  <c r="K119" s="1"/>
  <c r="K120" s="1"/>
  <c r="I108"/>
  <c r="I111" s="1"/>
  <c r="I119" s="1"/>
  <c r="I120" s="1"/>
  <c r="E121" s="1"/>
  <c r="E159" s="1"/>
  <c r="G108"/>
  <c r="G111" s="1"/>
  <c r="G119" s="1"/>
  <c r="G120" s="1"/>
  <c r="AC92" i="3"/>
  <c r="AC100" s="1"/>
  <c r="AC101" s="1"/>
  <c r="AD95" i="2"/>
  <c r="AD103" s="1"/>
  <c r="AD104" s="1"/>
  <c r="AB95"/>
  <c r="AB103" s="1"/>
  <c r="AB104" s="1"/>
  <c r="Z95"/>
  <c r="Z103" s="1"/>
  <c r="Z104" s="1"/>
  <c r="X95"/>
  <c r="X103" s="1"/>
  <c r="X104" s="1"/>
  <c r="V95"/>
  <c r="V103" s="1"/>
  <c r="V104" s="1"/>
  <c r="T95"/>
  <c r="T103" s="1"/>
  <c r="T104" s="1"/>
  <c r="R95"/>
  <c r="R103" s="1"/>
  <c r="R104" s="1"/>
  <c r="P95"/>
  <c r="P103" s="1"/>
  <c r="P104" s="1"/>
  <c r="N95"/>
  <c r="N103" s="1"/>
  <c r="N104" s="1"/>
  <c r="L95"/>
  <c r="L103" s="1"/>
  <c r="L104" s="1"/>
  <c r="J95"/>
  <c r="J103" s="1"/>
  <c r="J104" s="1"/>
  <c r="H95"/>
  <c r="H103" s="1"/>
  <c r="H104" s="1"/>
  <c r="F95"/>
  <c r="F103" s="1"/>
  <c r="F104" s="1"/>
  <c r="E100" i="3"/>
  <c r="E101" s="1"/>
  <c r="AD113" i="2"/>
  <c r="AD121" s="1"/>
  <c r="AD122" s="1"/>
  <c r="AB113"/>
  <c r="AB121" s="1"/>
  <c r="AB122" s="1"/>
  <c r="Z113"/>
  <c r="Z121" s="1"/>
  <c r="Z122" s="1"/>
  <c r="X113"/>
  <c r="X121" s="1"/>
  <c r="X122" s="1"/>
  <c r="V113"/>
  <c r="V121" s="1"/>
  <c r="V122" s="1"/>
  <c r="T113"/>
  <c r="T121" s="1"/>
  <c r="T122" s="1"/>
  <c r="R113"/>
  <c r="R121" s="1"/>
  <c r="R122" s="1"/>
  <c r="P113"/>
  <c r="P121" s="1"/>
  <c r="P122" s="1"/>
  <c r="N113"/>
  <c r="N121" s="1"/>
  <c r="N122" s="1"/>
  <c r="L113"/>
  <c r="L121" s="1"/>
  <c r="L122" s="1"/>
  <c r="J113"/>
  <c r="J121" s="1"/>
  <c r="J122" s="1"/>
  <c r="H113"/>
  <c r="H121" s="1"/>
  <c r="H122" s="1"/>
  <c r="F113"/>
  <c r="F121" s="1"/>
  <c r="F122" s="1"/>
  <c r="E123" s="1"/>
  <c r="E159" s="1"/>
  <c r="E132"/>
  <c r="E138" s="1"/>
  <c r="E139" s="1"/>
  <c r="E160" s="1"/>
  <c r="E164" i="1" l="1"/>
  <c r="E163"/>
  <c r="E166"/>
  <c r="E105" i="2"/>
  <c r="E158" s="1"/>
  <c r="E162" s="1"/>
  <c r="E167" i="1"/>
  <c r="E167" i="2"/>
  <c r="E102" i="3"/>
  <c r="E155" s="1"/>
  <c r="E159" s="1"/>
  <c r="E163" l="1"/>
  <c r="E160"/>
  <c r="E161"/>
  <c r="E164" i="2"/>
  <c r="E166"/>
  <c r="E163"/>
  <c r="E164" i="3"/>
</calcChain>
</file>

<file path=xl/sharedStrings.xml><?xml version="1.0" encoding="utf-8"?>
<sst xmlns="http://schemas.openxmlformats.org/spreadsheetml/2006/main" count="1038" uniqueCount="178">
  <si>
    <t>1. IFC project budget (excluding in-kind)</t>
  </si>
  <si>
    <t>6. Project contribution paid by donors to IFC</t>
  </si>
  <si>
    <t>2. Retainer fee paid by client (government) to IFC</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</si>
  <si>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</si>
  <si>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</si>
  <si>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</si>
  <si>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</si>
  <si>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</si>
  <si>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</si>
  <si>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</si>
  <si>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</si>
  <si>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</si>
  <si>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</si>
  <si>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</si>
  <si>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</si>
  <si>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</si>
  <si>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</si>
  <si>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</si>
  <si>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</si>
  <si>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</si>
  <si>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</si>
  <si>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</si>
  <si>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</si>
  <si>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</si>
  <si>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</si>
  <si>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</si>
  <si>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</si>
  <si>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</si>
  <si>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1.  Departure and other taxes per passenger WITH IFC</t>
  </si>
  <si>
    <t xml:space="preserve">     Departure and other taxes per passenger WITHOUT IFC</t>
  </si>
  <si>
    <t>2.  Aeronautical revenues (landing fees, gate fees, fuel charges) per passenger WITH IFC</t>
  </si>
  <si>
    <t xml:space="preserve">     Aeronautical revenues per passenger WITHOUT IFC</t>
  </si>
  <si>
    <t>3.  Terminal and other landside revenue (duty free shops, parking) per passenger WITH IFC</t>
  </si>
  <si>
    <t xml:space="preserve">     Terminal and other landside revenue per passenger WITHOUT IFC</t>
  </si>
  <si>
    <t>Projected number of passengers WITH IFC</t>
  </si>
  <si>
    <t xml:space="preserve">Projected number of passengers WITHOUT IFC </t>
  </si>
  <si>
    <t>1. Percent of gross departure tax revenue paid to government WITH IFC</t>
  </si>
  <si>
    <t xml:space="preserve">    Percent of gross departure tax revenue paid to government WITHOUT IFC</t>
  </si>
  <si>
    <t xml:space="preserve">2. Percent of gross aeronautical revenue paid to government WITH IFC </t>
  </si>
  <si>
    <t xml:space="preserve">    Percent of gross aeronautical revenue paid to government WITHOUT IFC</t>
  </si>
  <si>
    <t>3.  Percent of gross terminal/landside revenue paid to government WITH IFC</t>
  </si>
  <si>
    <t xml:space="preserve">     Percent of gross terminal/landside revenue paid to government WITHOUT IFC</t>
  </si>
  <si>
    <t xml:space="preserve"> Calculations:  Revenues with and without IFC</t>
  </si>
  <si>
    <t xml:space="preserve"> Projected revenue (1)  WITH IFC</t>
  </si>
  <si>
    <t xml:space="preserve"> Projected revenue (1)  WITHOUT IFC </t>
  </si>
  <si>
    <t xml:space="preserve"> Projected revenue (2)  WITH IFC</t>
  </si>
  <si>
    <t xml:space="preserve"> Projected revenue (2)  WITHOUT IFC </t>
  </si>
  <si>
    <t xml:space="preserve"> Projected revenue (3)  WITH IFC</t>
  </si>
  <si>
    <t xml:space="preserve"> Projected revenue (3)  WITHOUT IFC </t>
  </si>
  <si>
    <t>1. GOVERNMENT'S operating expenses WITH IFC [assume zero if project is fully privatized]</t>
  </si>
  <si>
    <t xml:space="preserve">    GOVERNMENT'S operating expenses WITHOUT IFC</t>
  </si>
  <si>
    <t>2. PRIVATE INVESTOR'S operating expenses WITH IFC</t>
  </si>
  <si>
    <t xml:space="preserve">    PRIVATE INVESTOR'S operating expenses WITHOUT IFC [assumed to be zero]</t>
  </si>
  <si>
    <t xml:space="preserve">    GOVERNMENT'S capital expenditure (NPV) WITHOUT IFC</t>
  </si>
  <si>
    <t>2. PRIVATE INVESTOR'S capital expenditure (NPV) WITH IFC</t>
  </si>
  <si>
    <t xml:space="preserve">    PRIVATE INVESTOR'S capital expenditure (NPV) WITHOUT IFC [assumed to be zero]</t>
  </si>
  <si>
    <t>NPV</t>
  </si>
  <si>
    <r>
      <t xml:space="preserve"> </t>
    </r>
    <r>
      <rPr>
        <u/>
        <sz val="8"/>
        <rFont val="Arial"/>
        <family val="2"/>
      </rPr>
      <t>Benefits</t>
    </r>
  </si>
  <si>
    <r>
      <t xml:space="preserve"> </t>
    </r>
    <r>
      <rPr>
        <u/>
        <sz val="8"/>
        <rFont val="Arial"/>
      </rPr>
      <t>Costs</t>
    </r>
  </si>
  <si>
    <t xml:space="preserve"> 1. Retainer fee paid by client (government) to IFC</t>
  </si>
  <si>
    <t xml:space="preserve"> 3. Other government expenditures on the project (consultants, etc.)</t>
  </si>
  <si>
    <t xml:space="preserve"> </t>
  </si>
  <si>
    <t xml:space="preserve"> Sub-total benefits</t>
  </si>
  <si>
    <t xml:space="preserve"> Sub-total costs</t>
  </si>
  <si>
    <r>
      <t xml:space="preserve"> </t>
    </r>
    <r>
      <rPr>
        <u/>
        <sz val="8"/>
        <rFont val="Arial"/>
      </rPr>
      <t>Net Benefit</t>
    </r>
  </si>
  <si>
    <t xml:space="preserve"> 2. Success fee paid by government IFC (if applicable)</t>
  </si>
  <si>
    <t>4. Success fee paid by private investor to IFC (if applicable)</t>
  </si>
  <si>
    <t>3. Success fee paid by government to IFC (if applicable)</t>
  </si>
  <si>
    <t>5. Other government expenditures on the project (consultants, etc.)</t>
  </si>
  <si>
    <t>7. Project contribution paid directly by donors</t>
  </si>
  <si>
    <t xml:space="preserve"> GOVERNMENT/ AIRPORT AUTHORITY</t>
  </si>
  <si>
    <r>
      <t xml:space="preserve"> </t>
    </r>
    <r>
      <rPr>
        <u/>
        <sz val="8"/>
        <rFont val="Arial"/>
        <family val="2"/>
      </rPr>
      <t>Costs</t>
    </r>
  </si>
  <si>
    <t xml:space="preserve"> 1. Success fee paid by private investor to IFC (if applicable)</t>
  </si>
  <si>
    <r>
      <t xml:space="preserve"> </t>
    </r>
    <r>
      <rPr>
        <u/>
        <sz val="8"/>
        <rFont val="Arial"/>
        <family val="2"/>
      </rPr>
      <t>Net Benefit</t>
    </r>
  </si>
  <si>
    <t xml:space="preserve"> NPV</t>
  </si>
  <si>
    <r>
      <t xml:space="preserve"> </t>
    </r>
    <r>
      <rPr>
        <u/>
        <sz val="8"/>
        <rFont val="Arial"/>
        <family val="2"/>
      </rPr>
      <t>NPV</t>
    </r>
  </si>
  <si>
    <t xml:space="preserve"> IFC</t>
  </si>
  <si>
    <r>
      <t xml:space="preserve"> </t>
    </r>
    <r>
      <rPr>
        <u/>
        <sz val="8"/>
        <rFont val="Arial"/>
        <family val="2"/>
      </rPr>
      <t>Benefit</t>
    </r>
  </si>
  <si>
    <t xml:space="preserve"> 1. Improvement in IFC image</t>
  </si>
  <si>
    <t xml:space="preserve"> 1. IFC project expenditures</t>
  </si>
  <si>
    <t xml:space="preserve"> 2. Retainer fee paid by client to IFC</t>
  </si>
  <si>
    <t xml:space="preserve"> 3. Success fee paid to IFC by government (if applicable)</t>
  </si>
  <si>
    <t xml:space="preserve"> 5. Project contribution paid by donors to IFC</t>
  </si>
  <si>
    <t>Non-quantifiable, but likely positive</t>
  </si>
  <si>
    <t xml:space="preserve"> DONORS</t>
  </si>
  <si>
    <t xml:space="preserve"> 1. Improvement in donor image</t>
  </si>
  <si>
    <t xml:space="preserve"> 1. Project contribution paid by donors to IFC</t>
  </si>
  <si>
    <t xml:space="preserve"> 2. Project contribution paid directly by donors</t>
  </si>
  <si>
    <t>Year 0</t>
  </si>
  <si>
    <r>
      <t xml:space="preserve"> </t>
    </r>
    <r>
      <rPr>
        <u/>
        <sz val="8"/>
        <rFont val="Arial"/>
        <family val="2"/>
      </rPr>
      <t>Affected Party</t>
    </r>
  </si>
  <si>
    <t xml:space="preserve"> Government/ Airport Authority</t>
  </si>
  <si>
    <t xml:space="preserve"> Donors</t>
  </si>
  <si>
    <t xml:space="preserve"> NPV OF PROJECT</t>
  </si>
  <si>
    <t xml:space="preserve"> NPV OF PROJECT PER CAPITA</t>
  </si>
  <si>
    <t xml:space="preserve"> NPV OF PROJECT PER CAPITA, PPP-ADJUSTED</t>
  </si>
  <si>
    <t xml:space="preserve"> RATIO: NPV OF PROJECT / IFC PROJECT BUDGET</t>
  </si>
  <si>
    <t xml:space="preserve"> SUMMARY OF BENEFITS AND COSTS</t>
  </si>
  <si>
    <t xml:space="preserve"> 4. Avoided capital expenditures</t>
  </si>
  <si>
    <t xml:space="preserve"> 2. Difference in aeronautical revenue earned by the government</t>
  </si>
  <si>
    <t xml:space="preserve"> 1. Difference in departure tax revenue earned by the government</t>
  </si>
  <si>
    <t xml:space="preserve"> 3. Difference in landside revenue earned by the government</t>
  </si>
  <si>
    <t xml:space="preserve"> Discounted</t>
  </si>
  <si>
    <t xml:space="preserve"> 1. Difference in departure tax revenue earned by private investor</t>
  </si>
  <si>
    <t xml:space="preserve"> 2. Difference in aeronautical revenue earned by private investor</t>
  </si>
  <si>
    <t xml:space="preserve"> 3. Difference in landside revenue earned by private investor</t>
  </si>
  <si>
    <t xml:space="preserve"> (plus non-quantifiable improvement in donor image)</t>
  </si>
  <si>
    <t xml:space="preserve"> RATIO: NPV OF PROJECT / IFC NET BENEFIT (COST)</t>
  </si>
  <si>
    <t xml:space="preserve">1. GOVERNMENT'S capital expenditure (NPV) WITH IFC </t>
  </si>
  <si>
    <t xml:space="preserve"> PRIVATE INVESTOR/ AIRPORT OPERATOR (PRIVATE SECTOR)</t>
  </si>
  <si>
    <t xml:space="preserve"> NOTE: In neither case ("with IFC" / "without IFC") does the government expand the airport.</t>
  </si>
  <si>
    <t>NOTE: In the "without IFC" scenario, the number of passengers hits a capacity constraint in Year 3 because the airport is not expanded.</t>
  </si>
  <si>
    <r>
      <t xml:space="preserve"> </t>
    </r>
    <r>
      <rPr>
        <sz val="8"/>
        <color indexed="10"/>
        <rFont val="Arial"/>
        <family val="2"/>
      </rPr>
      <t>NOTE: We assume that the private sector would have expanded the airport without IFC, but the government would not have</t>
    </r>
  </si>
  <si>
    <t>1. GOVERNMENT'S capital expenditure (NPV) WITH IFC [assume zero if project is fully privatized]</t>
  </si>
  <si>
    <t xml:space="preserve">   NOTE: The government gets a better deal vis-à-vis the private sector with IFC participation.</t>
  </si>
  <si>
    <t xml:space="preserve"> NOTE: The private sector would have participated with or without IFC, but now (with IFC) it gets a worse deal.</t>
  </si>
  <si>
    <t xml:space="preserve"> NOTE: Without IFC, the government would finance the airport.</t>
  </si>
  <si>
    <t xml:space="preserve"> NOTE: With IFC, the private sector finances the airport.</t>
  </si>
  <si>
    <t xml:space="preserve"> NOTE: The departure tax per passenger remains the same without IFC.</t>
  </si>
  <si>
    <t xml:space="preserve"> NOTE: There is no change in aeronautical revenue per passenger without IFC.</t>
  </si>
  <si>
    <t xml:space="preserve"> NOTE: The tendering process attracts a more qualified consortium that is able to generate more revenues per passenger.</t>
  </si>
  <si>
    <t>"With IFC":  Airport fully privatized and expanded through private sector participation with a competitive bid --&gt; The private sector finances and operates the airport.</t>
  </si>
  <si>
    <t>Cost-Benefit Analysis for Infrastructure Projects: Scenario 2</t>
  </si>
  <si>
    <r>
      <t xml:space="preserve">"With IFC":  Airport fully privatized and expanded through private sector participation </t>
    </r>
    <r>
      <rPr>
        <u/>
        <sz val="10"/>
        <rFont val="Arial"/>
        <family val="2"/>
      </rPr>
      <t>with</t>
    </r>
    <r>
      <rPr>
        <sz val="10"/>
        <rFont val="Arial"/>
      </rPr>
      <t xml:space="preserve"> a competitive bid --&gt; The private sector finances and operates the airport.</t>
    </r>
  </si>
  <si>
    <t xml:space="preserve">    In both the "with" and "without" scenario, the private sector finances and operates the airport.  WITH IFC, the government gets a "better deal" and attracts a more qualified consortium.</t>
  </si>
  <si>
    <t xml:space="preserve"> NOTE: IFC helps change the law to raise the departure tax.</t>
  </si>
  <si>
    <t xml:space="preserve"> NOTE: IFC helps raise the landing fee.</t>
  </si>
  <si>
    <t xml:space="preserve"> NOTE: Assume that $20 is more than what the government could have captured but less than what the most qualified consortium could have captured.</t>
  </si>
  <si>
    <t xml:space="preserve"> gotten as good a deal.  Instead of getting 54.5% of the revenues, the government might only have gotten 30% of the revenues.</t>
  </si>
  <si>
    <t>NOTE: This set of assumptions concerns the "deal" (i.e., revenue sharing; concession agreement) between the government and the private sector.</t>
  </si>
  <si>
    <t xml:space="preserve"> [The 30% was selected arbitrarily, but what matters is that it is less than 54.5%.]</t>
  </si>
  <si>
    <t xml:space="preserve"> NOTE: Assuming full privatization of the airport with or without IFC, the govt would have borne no capital expenditures in either case.</t>
  </si>
  <si>
    <t xml:space="preserve"> NOTE: Assuming full privatization of the airport with or without IFC, the private sector would have borne the capital expenditures in</t>
  </si>
  <si>
    <t xml:space="preserve"> either case.</t>
  </si>
  <si>
    <t xml:space="preserve"> NOTE: The government would have borne no operating expenses assuming that the airport was fully privatized in either case.</t>
  </si>
  <si>
    <t xml:space="preserve"> NOTE: The private sector would have borne full operating expenses assuming that the airport was fully privatized in either case.</t>
  </si>
  <si>
    <t xml:space="preserve">    The government is also better off with IFC because it avoids the expenses associated with financing and operating the airport.</t>
  </si>
  <si>
    <r>
      <t xml:space="preserve">    There is only private sector participation </t>
    </r>
    <r>
      <rPr>
        <u/>
        <sz val="10"/>
        <color indexed="10"/>
        <rFont val="Arial"/>
        <family val="2"/>
      </rPr>
      <t>with</t>
    </r>
    <r>
      <rPr>
        <sz val="10"/>
        <color indexed="10"/>
        <rFont val="Arial"/>
      </rPr>
      <t xml:space="preserve"> IFC.  The private sector is better off with IFC because it gets to participate in the airport; without IFC, the private sector would not have participated at all.</t>
    </r>
  </si>
  <si>
    <t xml:space="preserve"> NOTE: The tendering process attracts a private consortium that is able to generate more revenues per passenger.</t>
  </si>
  <si>
    <t xml:space="preserve"> NOTE: The government is not good at operating the airport; it only manages to capture $8.50 per passenger.</t>
  </si>
  <si>
    <t xml:space="preserve"> Without IFC, the government operates the airport and captures all the revenue (there is no private sector involvement).</t>
  </si>
  <si>
    <t xml:space="preserve"> NOTE: With IFC, the airport is privatized and the private sector gets 45.5% of revenue (government gets 54.5%).</t>
  </si>
  <si>
    <t xml:space="preserve"> NOTE: With IFC, the private sector operates the airport and bears the expenses.</t>
  </si>
  <si>
    <t xml:space="preserve"> NOTE: Without IFC, the government would operate the airport and bear the expenses. The government's operating expenses would be higher than the private sector's expenses (assuming that the govt is less efficient than the private sector).</t>
  </si>
  <si>
    <t xml:space="preserve"> NOTE: The government is better off with IFC because it avoids the costs of financing and operating the airport.</t>
  </si>
  <si>
    <t xml:space="preserve"> NOTE: The private sector is also better off with IFC, because it gets to participate in the airport.</t>
  </si>
  <si>
    <t xml:space="preserve"> NOTE: The airport is expanded under a private consortium that is able to generate more revenues per passenger.</t>
  </si>
  <si>
    <t xml:space="preserve"> NOTE: The government is not good at operating the existing airport; it only manages to capture $8.50 per passenger.</t>
  </si>
  <si>
    <t xml:space="preserve"> NOTE: Government's operating expenses hit a cap after year 3 because airport capacity is reached and there is no expansion (ignores inflation).</t>
  </si>
  <si>
    <t xml:space="preserve"> NOTE: With IFC, the private sector participates and expands the airport, bearing the operating expenses.</t>
  </si>
  <si>
    <t xml:space="preserve"> NOTE: With IFC, the airport is privatized and expansion is financed by the private sector.</t>
  </si>
  <si>
    <t xml:space="preserve"> NOTE: Without IFC, the airport is neither privatized nor expanded.</t>
  </si>
  <si>
    <t xml:space="preserve"> NOTE: IFC helps the government avoid operating costs and expand the airport, generating greater passenger traffic and higher revenues.</t>
  </si>
  <si>
    <t xml:space="preserve">    The government is also better off with IFC because (i) it avoids the expenses associated with operating the airport and (ii) the airport is expanded, generating additional passenger traffic and revenue.</t>
  </si>
  <si>
    <t xml:space="preserve">    The private sector gets a "worse deal" with IFC because it is forced to make a larger concession to the government than it otherwise would have. </t>
  </si>
  <si>
    <r>
      <t>Instructions</t>
    </r>
    <r>
      <rPr>
        <sz val="8"/>
        <rFont val="Arial"/>
        <family val="2"/>
      </rPr>
      <t>: Please enter your assumptions in the green boxes.  Areas in blue are calculated for you.</t>
    </r>
  </si>
  <si>
    <t xml:space="preserve"> 2. Difference in capital expenditures</t>
  </si>
  <si>
    <t xml:space="preserve"> 3. Difference in operating expenses</t>
  </si>
  <si>
    <t xml:space="preserve"> 5. Avoided operating expenses</t>
  </si>
  <si>
    <t xml:space="preserve"> 4. Success fee paid to IFC by private investor (if applicable)</t>
  </si>
  <si>
    <t>"Without IFC" Scenario 3:  Airport is Not Expanded (At All) Without IFC --&gt; The government continues to operate the airport, but no expansion.</t>
  </si>
  <si>
    <t>"Without IFC" Scenario 2: Government expands the airport on its own without any private sector participation --&gt; The government finances and operates the airport.</t>
  </si>
  <si>
    <t>"Without IFC" Scenario 1:  Airport fully privatized and expanded through private sector participation, but no competitive bid --&gt; The private sector finances and operates the airport.</t>
  </si>
  <si>
    <t>Cost-Benefit Analysis for Infrastructure Projects:  Scenario 1</t>
  </si>
  <si>
    <t>Cost-Benefit Analysis for Infrastructure Projects: Scenario 3</t>
  </si>
  <si>
    <t>I.  Project Budget</t>
  </si>
  <si>
    <t>1. Discount rate</t>
  </si>
  <si>
    <t xml:space="preserve">2. Population </t>
  </si>
  <si>
    <t>3. PPP conversion factor (WDI database)</t>
  </si>
  <si>
    <t>III.  Passenger Traffic</t>
  </si>
  <si>
    <t>V.  Revenue Distribution</t>
  </si>
  <si>
    <t>VII.  Operating Expenses</t>
  </si>
  <si>
    <t>VIII. Estimated Benefits and Costs</t>
  </si>
  <si>
    <t xml:space="preserve">I.  Project Budget </t>
  </si>
  <si>
    <t>VI.  Capital Expenditure</t>
  </si>
  <si>
    <t xml:space="preserve">II.  Demographic and Fiscal Data </t>
  </si>
  <si>
    <t>IV.  Revenues</t>
  </si>
  <si>
    <t xml:space="preserve"> Private Investor/ Airport Operator (Private Sector)</t>
  </si>
  <si>
    <t xml:space="preserve"> NOTE: Assuming that the airport would have been expanded to the same specifications with or without IFC, projected passenger traffic is the same in both scenarios.</t>
  </si>
</sst>
</file>

<file path=xl/styles.xml><?xml version="1.0" encoding="utf-8"?>
<styleSheet xmlns="http://schemas.openxmlformats.org/spreadsheetml/2006/main">
  <numFmts count="3">
    <numFmt numFmtId="164" formatCode="&quot;$&quot;#,##0"/>
    <numFmt numFmtId="165" formatCode="&quot;$&quot;#,##0.00"/>
    <numFmt numFmtId="167" formatCode="0.0%"/>
  </numFmts>
  <fonts count="17">
    <font>
      <sz val="10"/>
      <name val="Arial"/>
    </font>
    <font>
      <b/>
      <sz val="12"/>
      <name val="Arial"/>
      <family val="2"/>
    </font>
    <font>
      <u/>
      <sz val="8"/>
      <name val="Arial"/>
    </font>
    <font>
      <sz val="8"/>
      <name val="Arial"/>
    </font>
    <font>
      <b/>
      <sz val="10"/>
      <name val="Arial"/>
      <family val="2"/>
    </font>
    <font>
      <u/>
      <sz val="8"/>
      <name val="Arial"/>
      <family val="2"/>
    </font>
    <font>
      <sz val="8"/>
      <name val="Arial"/>
      <family val="2"/>
    </font>
    <font>
      <b/>
      <sz val="8"/>
      <name val="Arial"/>
      <family val="2"/>
    </font>
    <font>
      <i/>
      <sz val="8"/>
      <name val="Arial"/>
      <family val="2"/>
    </font>
    <font>
      <sz val="8"/>
      <color indexed="10"/>
      <name val="Arial"/>
    </font>
    <font>
      <sz val="10"/>
      <name val="Arial"/>
      <family val="2"/>
    </font>
    <font>
      <sz val="8"/>
      <color indexed="10"/>
      <name val="Arial"/>
      <family val="2"/>
    </font>
    <font>
      <sz val="10"/>
      <color indexed="10"/>
      <name val="Arial"/>
    </font>
    <font>
      <u/>
      <sz val="10"/>
      <name val="Arial"/>
      <family val="2"/>
    </font>
    <font>
      <u/>
      <sz val="10"/>
      <color indexed="10"/>
      <name val="Arial"/>
      <family val="2"/>
    </font>
    <font>
      <sz val="9"/>
      <name val="Arial"/>
    </font>
    <font>
      <b/>
      <sz val="9"/>
      <name val="Arial"/>
      <family val="2"/>
    </font>
  </fonts>
  <fills count="4">
    <fill>
      <patternFill patternType="none"/>
    </fill>
    <fill>
      <patternFill patternType="gray125"/>
    </fill>
    <fill>
      <patternFill patternType="solid">
        <fgColor indexed="41"/>
        <bgColor indexed="64"/>
      </patternFill>
    </fill>
    <fill>
      <patternFill patternType="solid">
        <fgColor indexed="42"/>
        <bgColor indexed="64"/>
      </patternFill>
    </fill>
  </fills>
  <borders count="23">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bottom/>
      <diagonal/>
    </border>
  </borders>
  <cellStyleXfs count="1">
    <xf numFmtId="0" fontId="0" fillId="0" borderId="0"/>
  </cellStyleXfs>
  <cellXfs count="117">
    <xf numFmtId="0" fontId="0" fillId="0" borderId="0" xfId="0"/>
    <xf numFmtId="0" fontId="1" fillId="0" borderId="0" xfId="0" applyFont="1"/>
    <xf numFmtId="0" fontId="3" fillId="0" borderId="1" xfId="0" applyFont="1" applyBorder="1"/>
    <xf numFmtId="0" fontId="3" fillId="0" borderId="2" xfId="0" applyFont="1" applyBorder="1"/>
    <xf numFmtId="0" fontId="3" fillId="0" borderId="0" xfId="0" applyFont="1" applyBorder="1"/>
    <xf numFmtId="0" fontId="3" fillId="0" borderId="3" xfId="0" applyFont="1" applyBorder="1"/>
    <xf numFmtId="0" fontId="3" fillId="0" borderId="4" xfId="0" applyFont="1" applyBorder="1"/>
    <xf numFmtId="0" fontId="0" fillId="0" borderId="0" xfId="0" applyBorder="1"/>
    <xf numFmtId="0" fontId="3" fillId="0" borderId="2" xfId="0" applyFont="1" applyFill="1" applyBorder="1"/>
    <xf numFmtId="0" fontId="3" fillId="0" borderId="0" xfId="0" applyFont="1" applyFill="1" applyBorder="1"/>
    <xf numFmtId="0" fontId="3" fillId="0" borderId="3" xfId="0" applyFont="1" applyFill="1" applyBorder="1"/>
    <xf numFmtId="0" fontId="0" fillId="0" borderId="4" xfId="0" applyBorder="1"/>
    <xf numFmtId="0" fontId="4" fillId="0" borderId="0" xfId="0" applyFont="1"/>
    <xf numFmtId="0" fontId="3" fillId="0" borderId="5" xfId="0" applyFont="1" applyBorder="1"/>
    <xf numFmtId="0" fontId="3" fillId="0" borderId="6" xfId="0" applyFont="1" applyBorder="1" applyAlignment="1">
      <alignment horizontal="center"/>
    </xf>
    <xf numFmtId="0" fontId="3" fillId="0" borderId="0" xfId="0" applyFont="1"/>
    <xf numFmtId="165" fontId="3" fillId="0" borderId="7" xfId="0" applyNumberFormat="1" applyFont="1" applyBorder="1"/>
    <xf numFmtId="167" fontId="3" fillId="0" borderId="7" xfId="0" applyNumberFormat="1" applyFont="1" applyBorder="1"/>
    <xf numFmtId="0" fontId="5" fillId="0" borderId="0" xfId="0" applyFont="1"/>
    <xf numFmtId="0" fontId="6" fillId="0" borderId="0" xfId="0" applyFont="1"/>
    <xf numFmtId="0" fontId="3" fillId="0" borderId="8" xfId="0" applyFont="1" applyBorder="1"/>
    <xf numFmtId="164" fontId="3" fillId="0" borderId="7" xfId="0" applyNumberFormat="1" applyFont="1" applyBorder="1"/>
    <xf numFmtId="3" fontId="3" fillId="0" borderId="9" xfId="0" applyNumberFormat="1" applyFont="1" applyFill="1" applyBorder="1"/>
    <xf numFmtId="0" fontId="0" fillId="0" borderId="0" xfId="0" applyFill="1" applyBorder="1"/>
    <xf numFmtId="3" fontId="3" fillId="0" borderId="10" xfId="0" applyNumberFormat="1" applyFont="1" applyFill="1" applyBorder="1"/>
    <xf numFmtId="0" fontId="4" fillId="0" borderId="0" xfId="0" applyFont="1" applyBorder="1"/>
    <xf numFmtId="0" fontId="6" fillId="2" borderId="11" xfId="0" applyFont="1" applyFill="1" applyBorder="1"/>
    <xf numFmtId="0" fontId="3" fillId="2" borderId="12" xfId="0" applyFont="1" applyFill="1" applyBorder="1"/>
    <xf numFmtId="0" fontId="0" fillId="2" borderId="12" xfId="0" applyFill="1" applyBorder="1"/>
    <xf numFmtId="0" fontId="0" fillId="2" borderId="13" xfId="0" applyFill="1" applyBorder="1"/>
    <xf numFmtId="0" fontId="6" fillId="2" borderId="14" xfId="0" applyFont="1" applyFill="1" applyBorder="1"/>
    <xf numFmtId="0" fontId="3" fillId="2" borderId="0" xfId="0" applyFont="1" applyFill="1" applyBorder="1"/>
    <xf numFmtId="0" fontId="0" fillId="2" borderId="0" xfId="0" applyFill="1" applyBorder="1"/>
    <xf numFmtId="0" fontId="0" fillId="2" borderId="15" xfId="0" applyFill="1" applyBorder="1"/>
    <xf numFmtId="0" fontId="3" fillId="2" borderId="6" xfId="0" applyFont="1" applyFill="1" applyBorder="1" applyAlignment="1">
      <alignment horizontal="center"/>
    </xf>
    <xf numFmtId="0" fontId="3" fillId="2" borderId="14" xfId="0" applyFont="1" applyFill="1" applyBorder="1"/>
    <xf numFmtId="164" fontId="3" fillId="2" borderId="6" xfId="0" applyNumberFormat="1" applyFont="1" applyFill="1" applyBorder="1"/>
    <xf numFmtId="0" fontId="3" fillId="2" borderId="16" xfId="0" applyFont="1" applyFill="1" applyBorder="1"/>
    <xf numFmtId="0" fontId="3" fillId="2" borderId="17" xfId="0" applyFont="1" applyFill="1" applyBorder="1"/>
    <xf numFmtId="0" fontId="0" fillId="2" borderId="17" xfId="0" applyFill="1" applyBorder="1"/>
    <xf numFmtId="0" fontId="0" fillId="2" borderId="18" xfId="0" applyFill="1" applyBorder="1"/>
    <xf numFmtId="0" fontId="3" fillId="2" borderId="11" xfId="0" applyFont="1" applyFill="1" applyBorder="1"/>
    <xf numFmtId="0" fontId="3" fillId="2" borderId="13" xfId="0" applyFont="1" applyFill="1" applyBorder="1"/>
    <xf numFmtId="0" fontId="3" fillId="2" borderId="15" xfId="0" applyFont="1" applyFill="1" applyBorder="1"/>
    <xf numFmtId="0" fontId="3" fillId="2" borderId="18" xfId="0" applyFont="1" applyFill="1" applyBorder="1"/>
    <xf numFmtId="2" fontId="3" fillId="0" borderId="0" xfId="0" applyNumberFormat="1" applyFont="1" applyBorder="1"/>
    <xf numFmtId="3" fontId="3" fillId="0" borderId="0" xfId="0" applyNumberFormat="1" applyFont="1" applyBorder="1"/>
    <xf numFmtId="164" fontId="3" fillId="0" borderId="0" xfId="0" applyNumberFormat="1" applyFont="1" applyBorder="1"/>
    <xf numFmtId="164" fontId="7" fillId="0" borderId="0" xfId="0" applyNumberFormat="1" applyFont="1" applyBorder="1"/>
    <xf numFmtId="0" fontId="3" fillId="2" borderId="0" xfId="0" applyFont="1" applyFill="1" applyBorder="1" applyAlignment="1"/>
    <xf numFmtId="2" fontId="3" fillId="2" borderId="0" xfId="0" applyNumberFormat="1" applyFont="1" applyFill="1" applyBorder="1"/>
    <xf numFmtId="2" fontId="3" fillId="2" borderId="15" xfId="0" applyNumberFormat="1" applyFont="1" applyFill="1" applyBorder="1"/>
    <xf numFmtId="3" fontId="3" fillId="2" borderId="0" xfId="0" applyNumberFormat="1" applyFont="1" applyFill="1" applyBorder="1"/>
    <xf numFmtId="3" fontId="3" fillId="2" borderId="15" xfId="0" applyNumberFormat="1" applyFont="1" applyFill="1" applyBorder="1"/>
    <xf numFmtId="164" fontId="3" fillId="2" borderId="0" xfId="0" applyNumberFormat="1" applyFont="1" applyFill="1" applyBorder="1"/>
    <xf numFmtId="164" fontId="3" fillId="2" borderId="15" xfId="0" applyNumberFormat="1" applyFont="1" applyFill="1" applyBorder="1"/>
    <xf numFmtId="164" fontId="3" fillId="2" borderId="17" xfId="0" applyNumberFormat="1" applyFont="1" applyFill="1" applyBorder="1"/>
    <xf numFmtId="164" fontId="3" fillId="2" borderId="18" xfId="0" applyNumberFormat="1" applyFont="1" applyFill="1" applyBorder="1"/>
    <xf numFmtId="3" fontId="3" fillId="2" borderId="12" xfId="0" applyNumberFormat="1" applyFont="1" applyFill="1" applyBorder="1"/>
    <xf numFmtId="3" fontId="3" fillId="2" borderId="13" xfId="0" applyNumberFormat="1" applyFont="1" applyFill="1" applyBorder="1"/>
    <xf numFmtId="0" fontId="8" fillId="2" borderId="14" xfId="0" applyFont="1" applyFill="1" applyBorder="1"/>
    <xf numFmtId="0" fontId="3" fillId="2" borderId="6" xfId="0" applyFont="1" applyFill="1" applyBorder="1"/>
    <xf numFmtId="0" fontId="2" fillId="2" borderId="0" xfId="0" applyFont="1" applyFill="1" applyBorder="1" applyAlignment="1">
      <alignment horizontal="center"/>
    </xf>
    <xf numFmtId="164" fontId="3" fillId="2" borderId="19" xfId="0" applyNumberFormat="1" applyFont="1" applyFill="1" applyBorder="1"/>
    <xf numFmtId="0" fontId="3" fillId="2" borderId="14" xfId="0" applyFont="1" applyFill="1" applyBorder="1"/>
    <xf numFmtId="0" fontId="7" fillId="2" borderId="14" xfId="0" applyFont="1" applyFill="1" applyBorder="1"/>
    <xf numFmtId="0" fontId="7" fillId="2" borderId="14" xfId="0" applyFont="1" applyFill="1" applyBorder="1" applyAlignment="1">
      <alignment horizontal="left" vertical="top"/>
    </xf>
    <xf numFmtId="0" fontId="7" fillId="2" borderId="14" xfId="0" applyFont="1" applyFill="1" applyBorder="1" applyAlignment="1">
      <alignment horizontal="left"/>
    </xf>
    <xf numFmtId="0" fontId="6" fillId="2" borderId="14" xfId="0" applyFont="1" applyFill="1" applyBorder="1" applyAlignment="1">
      <alignment horizontal="left"/>
    </xf>
    <xf numFmtId="0" fontId="6" fillId="2" borderId="11" xfId="0" applyFont="1" applyFill="1" applyBorder="1"/>
    <xf numFmtId="0" fontId="6" fillId="2" borderId="12" xfId="0" applyFont="1" applyFill="1" applyBorder="1"/>
    <xf numFmtId="0" fontId="6" fillId="2" borderId="14" xfId="0" applyFont="1" applyFill="1" applyBorder="1"/>
    <xf numFmtId="0" fontId="6" fillId="2" borderId="0" xfId="0" applyFont="1" applyFill="1" applyBorder="1"/>
    <xf numFmtId="0" fontId="2" fillId="2" borderId="15" xfId="0" applyFont="1" applyFill="1" applyBorder="1" applyAlignment="1">
      <alignment horizontal="center"/>
    </xf>
    <xf numFmtId="164" fontId="7" fillId="2" borderId="20" xfId="0" applyNumberFormat="1" applyFont="1" applyFill="1" applyBorder="1"/>
    <xf numFmtId="164" fontId="7" fillId="2" borderId="17" xfId="0" applyNumberFormat="1" applyFont="1" applyFill="1" applyBorder="1"/>
    <xf numFmtId="0" fontId="7" fillId="2" borderId="16" xfId="0" applyFont="1" applyFill="1" applyBorder="1"/>
    <xf numFmtId="164" fontId="7" fillId="2" borderId="0" xfId="0" applyNumberFormat="1" applyFont="1" applyFill="1" applyBorder="1"/>
    <xf numFmtId="0" fontId="7" fillId="2" borderId="11" xfId="0" applyFont="1" applyFill="1" applyBorder="1"/>
    <xf numFmtId="0" fontId="3" fillId="2" borderId="0" xfId="0" applyFont="1" applyFill="1" applyBorder="1" applyAlignment="1">
      <alignment horizontal="center"/>
    </xf>
    <xf numFmtId="0" fontId="3" fillId="2" borderId="15" xfId="0" applyFont="1" applyFill="1" applyBorder="1" applyAlignment="1">
      <alignment horizontal="center"/>
    </xf>
    <xf numFmtId="0" fontId="0" fillId="2" borderId="14" xfId="0" applyFill="1" applyBorder="1"/>
    <xf numFmtId="164" fontId="0" fillId="2" borderId="0" xfId="0" applyNumberFormat="1" applyFill="1" applyBorder="1"/>
    <xf numFmtId="164" fontId="0" fillId="2" borderId="15" xfId="0" applyNumberFormat="1" applyFill="1" applyBorder="1"/>
    <xf numFmtId="0" fontId="9" fillId="0" borderId="0" xfId="0" applyFont="1"/>
    <xf numFmtId="0" fontId="10" fillId="0" borderId="0" xfId="0" applyFont="1"/>
    <xf numFmtId="3" fontId="9" fillId="0" borderId="9" xfId="0" applyNumberFormat="1" applyFont="1" applyFill="1" applyBorder="1"/>
    <xf numFmtId="0" fontId="9" fillId="2" borderId="17" xfId="0" applyFont="1" applyFill="1" applyBorder="1"/>
    <xf numFmtId="0" fontId="12" fillId="0" borderId="0" xfId="0" applyFont="1"/>
    <xf numFmtId="3" fontId="9" fillId="0" borderId="1" xfId="0" applyNumberFormat="1" applyFont="1" applyFill="1" applyBorder="1"/>
    <xf numFmtId="0" fontId="9" fillId="2" borderId="21" xfId="0" applyFont="1" applyFill="1" applyBorder="1"/>
    <xf numFmtId="0" fontId="0" fillId="0" borderId="5" xfId="0" applyBorder="1"/>
    <xf numFmtId="0" fontId="0" fillId="0" borderId="0" xfId="0" applyBorder="1" applyAlignment="1">
      <alignment vertical="top"/>
    </xf>
    <xf numFmtId="164" fontId="3" fillId="3" borderId="6" xfId="0" applyNumberFormat="1" applyFont="1" applyFill="1" applyBorder="1"/>
    <xf numFmtId="10" fontId="3" fillId="3" borderId="6" xfId="0" applyNumberFormat="1" applyFont="1" applyFill="1" applyBorder="1"/>
    <xf numFmtId="3" fontId="3" fillId="3" borderId="6" xfId="0" applyNumberFormat="1" applyFont="1" applyFill="1" applyBorder="1"/>
    <xf numFmtId="2" fontId="3" fillId="3" borderId="6" xfId="0" applyNumberFormat="1" applyFont="1" applyFill="1" applyBorder="1"/>
    <xf numFmtId="165" fontId="3" fillId="3" borderId="6" xfId="0" applyNumberFormat="1" applyFont="1" applyFill="1" applyBorder="1"/>
    <xf numFmtId="167" fontId="3" fillId="3" borderId="6" xfId="0" applyNumberFormat="1" applyFont="1" applyFill="1" applyBorder="1"/>
    <xf numFmtId="164" fontId="3" fillId="3" borderId="22" xfId="0" applyNumberFormat="1" applyFont="1" applyFill="1" applyBorder="1"/>
    <xf numFmtId="164" fontId="3" fillId="2" borderId="6" xfId="0" applyNumberFormat="1" applyFont="1" applyFill="1" applyBorder="1" applyAlignment="1">
      <alignment horizontal="right"/>
    </xf>
    <xf numFmtId="0" fontId="4" fillId="0" borderId="0" xfId="0" applyFont="1" applyBorder="1" applyAlignment="1">
      <alignment vertical="center"/>
    </xf>
    <xf numFmtId="0" fontId="0" fillId="0" borderId="0" xfId="0" applyBorder="1" applyAlignment="1">
      <alignment horizontal="center"/>
    </xf>
    <xf numFmtId="0" fontId="4" fillId="0" borderId="0" xfId="0" applyFont="1" applyBorder="1" applyAlignment="1">
      <alignment vertical="center" wrapText="1"/>
    </xf>
    <xf numFmtId="0" fontId="0" fillId="0" borderId="0" xfId="0" applyBorder="1" applyAlignment="1">
      <alignment vertical="center"/>
    </xf>
    <xf numFmtId="0" fontId="15" fillId="0" borderId="0" xfId="0" applyFont="1" applyBorder="1" applyAlignment="1">
      <alignment vertical="top" wrapText="1"/>
    </xf>
    <xf numFmtId="0" fontId="16" fillId="0" borderId="0" xfId="0" applyFont="1" applyBorder="1" applyAlignment="1">
      <alignment vertical="top" wrapText="1"/>
    </xf>
    <xf numFmtId="0" fontId="7" fillId="0" borderId="0" xfId="0" applyFont="1" applyBorder="1" applyAlignment="1">
      <alignment vertical="top" wrapText="1"/>
    </xf>
    <xf numFmtId="0" fontId="4" fillId="0" borderId="0" xfId="0" applyFont="1" applyBorder="1" applyAlignment="1"/>
    <xf numFmtId="0" fontId="0" fillId="0" borderId="0" xfId="0" applyBorder="1" applyAlignment="1"/>
    <xf numFmtId="0" fontId="3" fillId="0" borderId="0" xfId="0" applyFont="1" applyBorder="1" applyAlignment="1">
      <alignment vertical="top" wrapText="1"/>
    </xf>
    <xf numFmtId="164" fontId="3" fillId="0" borderId="0" xfId="0" applyNumberFormat="1" applyFont="1" applyFill="1" applyBorder="1"/>
    <xf numFmtId="0" fontId="0" fillId="0" borderId="1" xfId="0" applyBorder="1"/>
    <xf numFmtId="0" fontId="0" fillId="0" borderId="0" xfId="0" applyFill="1"/>
    <xf numFmtId="167" fontId="3" fillId="0" borderId="0" xfId="0" applyNumberFormat="1" applyFont="1" applyFill="1" applyBorder="1"/>
    <xf numFmtId="0" fontId="3" fillId="0" borderId="0" xfId="0" applyFont="1" applyFill="1"/>
    <xf numFmtId="0" fontId="9" fillId="0" borderId="0" xfId="0" applyFont="1" applyFill="1"/>
  </cellXfs>
  <cellStyles count="1">
    <cellStyle name="Normal" xfId="0" builtinId="0"/>
  </cellStyles>
  <dxfs count="0"/>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2.jpeg" Type="http://schemas.openxmlformats.org/officeDocument/2006/relationships/image"/>
</Relationships>

</file>

<file path=xl/drawings/_rels/vmlDrawing1.vml.rels><?xml version="1.0" encoding="UTF-8" standalone="no"?>
<Relationships xmlns="http://schemas.openxmlformats.org/package/2006/relationships">
<Relationship Id="rId1" Target="../media/image1.emf"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12</xdr:col>
      <xdr:colOff>297180</xdr:colOff>
      <xdr:row>0</xdr:row>
      <xdr:rowOff>30480</xdr:rowOff>
    </xdr:from>
    <xdr:to>
      <xdr:col>14</xdr:col>
      <xdr:colOff>373380</xdr:colOff>
      <xdr:row>2</xdr:row>
      <xdr:rowOff>144780</xdr:rowOff>
    </xdr:to>
    <xdr:pic>
      <xdr:nvPicPr>
        <xdr:cNvPr id="2049" name="Picture 1" descr="IFC_Logo_Eng_7469_Horz"/>
        <xdr:cNvPicPr>
          <a:picLocks noChangeAspect="1" noChangeArrowheads="1"/>
        </xdr:cNvPicPr>
      </xdr:nvPicPr>
      <xdr:blipFill>
        <a:blip xmlns:r="http://schemas.openxmlformats.org/officeDocument/2006/relationships" r:embed="rId1" cstate="print"/>
        <a:srcRect/>
        <a:stretch>
          <a:fillRect/>
        </a:stretch>
      </xdr:blipFill>
      <xdr:spPr bwMode="auto">
        <a:xfrm>
          <a:off x="9502140" y="30480"/>
          <a:ext cx="1508760" cy="48006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embeddings/oleObject1.bin" Type="http://schemas.openxmlformats.org/officeDocument/2006/relationships/oleObject"/>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fitToPage="1"/>
  </sheetPr>
  <dimension ref="A1:L29"/>
  <sheetViews>
    <sheetView topLeftCell="A34" workbookViewId="0">
      <selection activeCell="E42" sqref="E42"/>
    </sheetView>
  </sheetViews>
  <sheetFormatPr defaultRowHeight="13.2"/>
  <cols>
    <col min="5" max="10" width="11.109375" customWidth="1"/>
  </cols>
  <sheetData>
    <row r="1" spans="1:12">
      <c r="A1" s="7"/>
      <c r="B1" s="7"/>
      <c r="C1" s="7"/>
      <c r="D1" s="7"/>
      <c r="E1" s="7"/>
      <c r="F1" s="7"/>
      <c r="G1" s="7"/>
      <c r="H1" s="7"/>
      <c r="I1" s="7"/>
      <c r="J1" s="7"/>
      <c r="K1" s="7"/>
      <c r="L1" s="7"/>
    </row>
    <row r="2" spans="1:12">
      <c r="A2" s="7"/>
      <c r="B2" s="7"/>
      <c r="C2" s="7"/>
      <c r="D2" s="7"/>
      <c r="E2" s="7"/>
      <c r="F2" s="7"/>
      <c r="G2" s="108"/>
      <c r="H2" s="108"/>
      <c r="I2" s="108"/>
      <c r="J2" s="108"/>
      <c r="K2" s="7"/>
      <c r="L2" s="7"/>
    </row>
    <row r="3" spans="1:12">
      <c r="A3" s="7"/>
      <c r="B3" s="7"/>
      <c r="C3" s="7"/>
      <c r="D3" s="7"/>
      <c r="E3" s="7"/>
      <c r="F3" s="7"/>
      <c r="G3" s="7"/>
      <c r="H3" s="25"/>
      <c r="I3" s="25"/>
      <c r="J3" s="7"/>
      <c r="K3" s="7"/>
      <c r="L3" s="7"/>
    </row>
    <row r="4" spans="1:12">
      <c r="A4" s="7"/>
      <c r="B4" s="7"/>
      <c r="C4" s="7"/>
      <c r="D4" s="7"/>
      <c r="E4" s="7"/>
      <c r="F4" s="7"/>
      <c r="G4" s="101"/>
      <c r="H4" s="101"/>
      <c r="I4" s="101"/>
      <c r="J4" s="101"/>
      <c r="K4" s="7"/>
      <c r="L4" s="7"/>
    </row>
    <row r="5" spans="1:12">
      <c r="A5" s="7"/>
      <c r="B5" s="7"/>
      <c r="C5" s="7"/>
      <c r="D5" s="7"/>
      <c r="E5" s="7"/>
      <c r="F5" s="7"/>
      <c r="G5" s="101"/>
      <c r="H5" s="101"/>
      <c r="I5" s="101"/>
      <c r="J5" s="101"/>
      <c r="K5" s="7"/>
      <c r="L5" s="7"/>
    </row>
    <row r="6" spans="1:12">
      <c r="A6" s="7"/>
      <c r="B6" s="7"/>
      <c r="C6" s="7"/>
      <c r="D6" s="7"/>
      <c r="E6" s="7"/>
      <c r="F6" s="7"/>
      <c r="G6" s="101"/>
      <c r="H6" s="101"/>
      <c r="I6" s="101"/>
      <c r="J6" s="101"/>
      <c r="K6" s="7"/>
      <c r="L6" s="7"/>
    </row>
    <row r="7" spans="1:12">
      <c r="A7" s="7"/>
      <c r="B7" s="7"/>
      <c r="C7" s="7"/>
      <c r="D7" s="7"/>
      <c r="E7" s="7"/>
      <c r="F7" s="7"/>
      <c r="G7" s="101"/>
      <c r="H7" s="101"/>
      <c r="I7" s="101"/>
      <c r="J7" s="101"/>
      <c r="K7" s="7"/>
      <c r="L7" s="7"/>
    </row>
    <row r="8" spans="1:12">
      <c r="A8" s="7"/>
      <c r="B8" s="7"/>
      <c r="C8" s="7"/>
      <c r="D8" s="7"/>
      <c r="E8" s="7"/>
      <c r="F8" s="7"/>
      <c r="G8" s="101"/>
      <c r="H8" s="101"/>
      <c r="I8" s="101"/>
      <c r="J8" s="101"/>
      <c r="K8" s="7"/>
      <c r="L8" s="7"/>
    </row>
    <row r="9" spans="1:12">
      <c r="A9" s="7"/>
      <c r="B9" s="7"/>
      <c r="C9" s="7"/>
      <c r="D9" s="7"/>
      <c r="E9" s="7"/>
      <c r="F9" s="7"/>
      <c r="G9" s="109"/>
      <c r="H9" s="109"/>
      <c r="I9" s="109"/>
      <c r="J9" s="109"/>
      <c r="K9" s="102"/>
      <c r="L9" s="7"/>
    </row>
    <row r="10" spans="1:12">
      <c r="A10" s="7"/>
      <c r="B10" s="7"/>
      <c r="C10" s="7"/>
      <c r="D10" s="7"/>
      <c r="E10" s="103"/>
      <c r="F10" s="104"/>
      <c r="G10" s="105"/>
      <c r="H10" s="105"/>
      <c r="I10" s="106"/>
      <c r="J10" s="106"/>
      <c r="K10" s="7"/>
      <c r="L10" s="7"/>
    </row>
    <row r="11" spans="1:12">
      <c r="A11" s="7"/>
      <c r="B11" s="7"/>
      <c r="C11" s="7"/>
      <c r="D11" s="7"/>
      <c r="E11" s="103"/>
      <c r="F11" s="104"/>
      <c r="G11" s="105"/>
      <c r="H11" s="105"/>
      <c r="I11" s="106"/>
      <c r="J11" s="106"/>
      <c r="K11" s="7"/>
      <c r="L11" s="7"/>
    </row>
    <row r="12" spans="1:12">
      <c r="A12" s="7"/>
      <c r="B12" s="7"/>
      <c r="C12" s="7"/>
      <c r="D12" s="7"/>
      <c r="E12" s="103"/>
      <c r="F12" s="104"/>
      <c r="G12" s="105"/>
      <c r="H12" s="105"/>
      <c r="I12" s="106"/>
      <c r="J12" s="106"/>
      <c r="K12" s="7"/>
      <c r="L12" s="7"/>
    </row>
    <row r="13" spans="1:12">
      <c r="A13" s="7"/>
      <c r="B13" s="7"/>
      <c r="C13" s="7"/>
      <c r="D13" s="7"/>
      <c r="E13" s="103"/>
      <c r="F13" s="104"/>
      <c r="G13" s="107"/>
      <c r="H13" s="106"/>
      <c r="I13" s="107"/>
      <c r="J13" s="105"/>
      <c r="K13" s="7"/>
      <c r="L13" s="7"/>
    </row>
    <row r="14" spans="1:12">
      <c r="A14" s="7"/>
      <c r="B14" s="7"/>
      <c r="C14" s="7"/>
      <c r="D14" s="7"/>
      <c r="E14" s="103"/>
      <c r="F14" s="104"/>
      <c r="G14" s="106"/>
      <c r="H14" s="106"/>
      <c r="I14" s="105"/>
      <c r="J14" s="105"/>
      <c r="K14" s="7"/>
      <c r="L14" s="7"/>
    </row>
    <row r="15" spans="1:12">
      <c r="A15" s="7"/>
      <c r="B15" s="7"/>
      <c r="C15" s="7"/>
      <c r="D15" s="7"/>
      <c r="E15" s="103"/>
      <c r="F15" s="104"/>
      <c r="G15" s="106"/>
      <c r="H15" s="106"/>
      <c r="I15" s="105"/>
      <c r="J15" s="105"/>
      <c r="K15" s="7"/>
      <c r="L15" s="7"/>
    </row>
    <row r="16" spans="1:12">
      <c r="A16" s="7"/>
      <c r="B16" s="7"/>
      <c r="C16" s="7"/>
      <c r="D16" s="7"/>
      <c r="E16" s="7"/>
      <c r="F16" s="7"/>
      <c r="G16" s="92"/>
      <c r="H16" s="92"/>
      <c r="I16" s="92"/>
      <c r="J16" s="92"/>
      <c r="K16" s="7"/>
      <c r="L16" s="7"/>
    </row>
    <row r="17" spans="1:12">
      <c r="A17" s="7"/>
      <c r="B17" s="7"/>
      <c r="C17" s="7"/>
      <c r="D17" s="7"/>
      <c r="E17" s="7"/>
      <c r="F17" s="7"/>
      <c r="G17" s="92"/>
      <c r="H17" s="92"/>
      <c r="I17" s="92"/>
      <c r="J17" s="92"/>
      <c r="K17" s="7"/>
      <c r="L17" s="7"/>
    </row>
    <row r="18" spans="1:12">
      <c r="A18" s="7"/>
      <c r="B18" s="7"/>
      <c r="C18" s="7"/>
      <c r="D18" s="7"/>
      <c r="E18" s="7"/>
      <c r="F18" s="7"/>
      <c r="G18" s="92"/>
      <c r="H18" s="92"/>
      <c r="I18" s="92"/>
      <c r="J18" s="92"/>
      <c r="K18" s="7"/>
      <c r="L18" s="7"/>
    </row>
    <row r="19" spans="1:12">
      <c r="A19" s="7"/>
      <c r="B19" s="7"/>
      <c r="C19" s="7"/>
      <c r="D19" s="7"/>
      <c r="E19" s="7"/>
      <c r="F19" s="7"/>
      <c r="G19" s="92"/>
      <c r="H19" s="92"/>
      <c r="I19" s="92"/>
      <c r="J19" s="92"/>
      <c r="K19" s="7"/>
      <c r="L19" s="7"/>
    </row>
    <row r="20" spans="1:12">
      <c r="A20" s="7"/>
      <c r="B20" s="7"/>
      <c r="C20" s="7"/>
      <c r="D20" s="7"/>
      <c r="E20" s="7"/>
      <c r="F20" s="7"/>
      <c r="G20" s="92"/>
      <c r="H20" s="92"/>
      <c r="I20" s="92"/>
      <c r="J20" s="92"/>
      <c r="K20" s="7"/>
      <c r="L20" s="7"/>
    </row>
    <row r="21" spans="1:12">
      <c r="A21" s="7"/>
      <c r="B21" s="7"/>
      <c r="C21" s="7"/>
      <c r="D21" s="7"/>
      <c r="E21" s="107"/>
      <c r="F21" s="110"/>
      <c r="G21" s="92"/>
      <c r="H21" s="92"/>
      <c r="I21" s="107"/>
      <c r="J21" s="110"/>
      <c r="K21" s="7"/>
      <c r="L21" s="7"/>
    </row>
    <row r="22" spans="1:12">
      <c r="A22" s="7"/>
      <c r="B22" s="7"/>
      <c r="C22" s="7"/>
      <c r="D22" s="7"/>
      <c r="E22" s="110"/>
      <c r="F22" s="110"/>
      <c r="G22" s="92"/>
      <c r="H22" s="92"/>
      <c r="I22" s="110"/>
      <c r="J22" s="110"/>
      <c r="K22" s="7"/>
      <c r="L22" s="7"/>
    </row>
    <row r="23" spans="1:12">
      <c r="A23" s="7"/>
      <c r="B23" s="7"/>
      <c r="C23" s="7"/>
      <c r="D23" s="7"/>
      <c r="E23" s="110"/>
      <c r="F23" s="110"/>
      <c r="G23" s="92"/>
      <c r="H23" s="92"/>
      <c r="I23" s="110"/>
      <c r="J23" s="110"/>
      <c r="K23" s="7"/>
      <c r="L23" s="7"/>
    </row>
    <row r="24" spans="1:12">
      <c r="A24" s="7"/>
      <c r="B24" s="7"/>
      <c r="C24" s="7"/>
      <c r="D24" s="7"/>
      <c r="E24" s="110"/>
      <c r="F24" s="110"/>
      <c r="G24" s="92"/>
      <c r="H24" s="92"/>
      <c r="I24" s="110"/>
      <c r="J24" s="110"/>
      <c r="K24" s="7"/>
      <c r="L24" s="7"/>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sheetData>
  <phoneticPr fontId="3" type="noConversion"/>
  <pageMargins left="0.75" right="0.75" top="1" bottom="1" header="0.5" footer="0.5"/>
  <pageSetup orientation="landscape" horizontalDpi="0" verticalDpi="0" r:id="rId1"/>
  <headerFooter alignWithMargins="0"/>
  <legacyDrawing r:id="rId2"/>
  <oleObjects>
    <oleObject progId="Visio.Drawing.11" shapeId="1025" r:id="rId3"/>
  </oleObjects>
</worksheet>
</file>

<file path=xl/worksheets/sheet2.xml><?xml version="1.0" encoding="utf-8"?>
<worksheet xmlns="http://schemas.openxmlformats.org/spreadsheetml/2006/main" xmlns:r="http://schemas.openxmlformats.org/officeDocument/2006/relationships">
  <sheetPr>
    <pageSetUpPr fitToPage="1"/>
  </sheetPr>
  <dimension ref="A1:AJ501"/>
  <sheetViews>
    <sheetView tabSelected="1" workbookViewId="0">
      <selection activeCell="E25" sqref="E25"/>
    </sheetView>
  </sheetViews>
  <sheetFormatPr defaultRowHeight="13.2"/>
  <cols>
    <col min="4" max="4" width="20.44140625" customWidth="1"/>
    <col min="5" max="5" width="12.33203125" bestFit="1" customWidth="1"/>
    <col min="6" max="6" width="10.88671875" customWidth="1"/>
    <col min="7" max="7" width="11.6640625" bestFit="1" customWidth="1"/>
    <col min="8" max="10" width="10.44140625" bestFit="1" customWidth="1"/>
    <col min="11" max="15" width="11" bestFit="1" customWidth="1"/>
    <col min="16" max="16" width="12.5546875" bestFit="1" customWidth="1"/>
    <col min="17" max="30" width="11" bestFit="1" customWidth="1"/>
    <col min="31" max="31" width="13.88671875" bestFit="1" customWidth="1"/>
    <col min="32" max="32" width="9.5546875" bestFit="1" customWidth="1"/>
  </cols>
  <sheetData>
    <row r="1" spans="1:10" ht="15.6">
      <c r="A1" s="1" t="s">
        <v>162</v>
      </c>
    </row>
    <row r="2" spans="1:10">
      <c r="A2" t="s">
        <v>161</v>
      </c>
    </row>
    <row r="3" spans="1:10">
      <c r="A3" t="s">
        <v>122</v>
      </c>
    </row>
    <row r="4" spans="1:10">
      <c r="A4" s="88" t="s">
        <v>123</v>
      </c>
    </row>
    <row r="5" spans="1:10">
      <c r="A5" s="88" t="s">
        <v>153</v>
      </c>
    </row>
    <row r="7" spans="1:10">
      <c r="A7" s="18" t="s">
        <v>154</v>
      </c>
      <c r="B7" s="19"/>
      <c r="C7" s="19"/>
      <c r="D7" s="19"/>
      <c r="E7" s="19"/>
      <c r="F7" s="19"/>
      <c r="G7" s="19"/>
      <c r="H7" s="19"/>
    </row>
    <row r="9" spans="1:10">
      <c r="A9" s="12" t="s">
        <v>172</v>
      </c>
    </row>
    <row r="10" spans="1:10" ht="5.25" customHeight="1"/>
    <row r="11" spans="1:10">
      <c r="A11" s="13" t="s">
        <v>0</v>
      </c>
      <c r="B11" s="2"/>
      <c r="C11" s="2"/>
      <c r="D11" s="2"/>
      <c r="E11" s="93">
        <v>500000</v>
      </c>
    </row>
    <row r="12" spans="1:10">
      <c r="A12" s="3" t="s">
        <v>2</v>
      </c>
      <c r="B12" s="4"/>
      <c r="C12" s="4"/>
      <c r="D12" s="4"/>
      <c r="E12" s="93">
        <v>0</v>
      </c>
    </row>
    <row r="13" spans="1:10">
      <c r="A13" s="3" t="s">
        <v>67</v>
      </c>
      <c r="B13" s="4"/>
      <c r="C13" s="4"/>
      <c r="D13" s="4"/>
      <c r="E13" s="93">
        <v>0</v>
      </c>
    </row>
    <row r="14" spans="1:10">
      <c r="A14" s="3" t="s">
        <v>66</v>
      </c>
      <c r="B14" s="4"/>
      <c r="C14" s="4"/>
      <c r="D14" s="4"/>
      <c r="E14" s="93">
        <v>1000000</v>
      </c>
      <c r="J14" t="s">
        <v>61</v>
      </c>
    </row>
    <row r="15" spans="1:10">
      <c r="A15" s="3" t="s">
        <v>68</v>
      </c>
      <c r="B15" s="4"/>
      <c r="C15" s="4"/>
      <c r="D15" s="4"/>
      <c r="E15" s="93">
        <v>0</v>
      </c>
    </row>
    <row r="16" spans="1:10">
      <c r="A16" s="3" t="s">
        <v>1</v>
      </c>
      <c r="B16" s="4"/>
      <c r="C16" s="4"/>
      <c r="D16" s="4"/>
      <c r="E16" s="93">
        <v>0</v>
      </c>
    </row>
    <row r="17" spans="1:29">
      <c r="A17" s="5" t="s">
        <v>69</v>
      </c>
      <c r="B17" s="6"/>
      <c r="C17" s="6"/>
      <c r="D17" s="6"/>
      <c r="E17" s="93">
        <v>750000</v>
      </c>
    </row>
    <row r="18" spans="1:29">
      <c r="A18" s="9"/>
      <c r="B18" s="9"/>
      <c r="C18" s="9"/>
      <c r="D18" s="9"/>
      <c r="E18" s="111"/>
    </row>
    <row r="19" spans="1:29">
      <c r="A19" s="12" t="s">
        <v>174</v>
      </c>
      <c r="B19" s="9"/>
      <c r="C19" s="9"/>
      <c r="D19" s="9"/>
      <c r="E19" s="111"/>
    </row>
    <row r="20" spans="1:29" ht="5.25" customHeight="1">
      <c r="A20" s="9"/>
      <c r="B20" s="9"/>
      <c r="C20" s="9"/>
      <c r="D20" s="9"/>
      <c r="E20" s="111"/>
    </row>
    <row r="21" spans="1:29">
      <c r="A21" s="13" t="s">
        <v>165</v>
      </c>
      <c r="B21" s="2"/>
      <c r="C21" s="112"/>
      <c r="D21" s="112"/>
      <c r="E21" s="94">
        <v>0.1</v>
      </c>
    </row>
    <row r="22" spans="1:29">
      <c r="A22" s="8" t="s">
        <v>166</v>
      </c>
      <c r="B22" s="9"/>
      <c r="C22" s="7"/>
      <c r="D22" s="7"/>
      <c r="E22" s="95">
        <v>5600000</v>
      </c>
    </row>
    <row r="23" spans="1:29">
      <c r="A23" s="10" t="s">
        <v>167</v>
      </c>
      <c r="B23" s="11"/>
      <c r="C23" s="11"/>
      <c r="D23" s="11"/>
      <c r="E23" s="96">
        <v>0.43</v>
      </c>
    </row>
    <row r="25" spans="1:29">
      <c r="A25" s="12" t="s">
        <v>168</v>
      </c>
      <c r="E25" s="84" t="s">
        <v>177</v>
      </c>
    </row>
    <row r="26" spans="1:29" ht="5.25" customHeight="1"/>
    <row r="27" spans="1:29">
      <c r="A27" s="13"/>
      <c r="B27" s="2"/>
      <c r="C27" s="2"/>
      <c r="D27" s="2"/>
      <c r="E27" s="14" t="s">
        <v>3</v>
      </c>
      <c r="F27" s="14" t="s">
        <v>4</v>
      </c>
      <c r="G27" s="14" t="s">
        <v>5</v>
      </c>
      <c r="H27" s="14" t="s">
        <v>6</v>
      </c>
      <c r="I27" s="14" t="s">
        <v>7</v>
      </c>
      <c r="J27" s="14" t="s">
        <v>8</v>
      </c>
      <c r="K27" s="14" t="s">
        <v>9</v>
      </c>
      <c r="L27" s="14" t="s">
        <v>10</v>
      </c>
      <c r="M27" s="14" t="s">
        <v>11</v>
      </c>
      <c r="N27" s="14" t="s">
        <v>12</v>
      </c>
      <c r="O27" s="14" t="s">
        <v>13</v>
      </c>
      <c r="P27" s="14" t="s">
        <v>14</v>
      </c>
      <c r="Q27" s="14" t="s">
        <v>15</v>
      </c>
      <c r="R27" s="14" t="s">
        <v>16</v>
      </c>
      <c r="S27" s="14" t="s">
        <v>17</v>
      </c>
      <c r="T27" s="14" t="s">
        <v>18</v>
      </c>
      <c r="U27" s="14" t="s">
        <v>19</v>
      </c>
      <c r="V27" s="14" t="s">
        <v>20</v>
      </c>
      <c r="W27" s="14" t="s">
        <v>21</v>
      </c>
      <c r="X27" s="14" t="s">
        <v>22</v>
      </c>
      <c r="Y27" s="14" t="s">
        <v>23</v>
      </c>
      <c r="Z27" s="14" t="s">
        <v>24</v>
      </c>
      <c r="AA27" s="14" t="s">
        <v>25</v>
      </c>
      <c r="AB27" s="14" t="s">
        <v>26</v>
      </c>
      <c r="AC27" s="14" t="s">
        <v>27</v>
      </c>
    </row>
    <row r="28" spans="1:29">
      <c r="A28" s="3" t="s">
        <v>34</v>
      </c>
      <c r="B28" s="4"/>
      <c r="C28" s="4"/>
      <c r="D28" s="4"/>
      <c r="E28" s="95">
        <v>3600000</v>
      </c>
      <c r="F28" s="95">
        <v>4120000</v>
      </c>
      <c r="G28" s="95">
        <v>4750000</v>
      </c>
      <c r="H28" s="95">
        <v>5460000</v>
      </c>
      <c r="I28" s="95">
        <v>6000000</v>
      </c>
      <c r="J28" s="95">
        <v>6500000</v>
      </c>
      <c r="K28" s="95">
        <v>6750000</v>
      </c>
      <c r="L28" s="95">
        <v>7000000</v>
      </c>
      <c r="M28" s="95">
        <v>7250000</v>
      </c>
      <c r="N28" s="95">
        <v>7500000</v>
      </c>
      <c r="O28" s="95">
        <v>7750000</v>
      </c>
      <c r="P28" s="95">
        <v>8000000</v>
      </c>
      <c r="Q28" s="95">
        <v>8500000</v>
      </c>
      <c r="R28" s="95">
        <v>9000000</v>
      </c>
      <c r="S28" s="95">
        <v>9334000</v>
      </c>
      <c r="T28" s="95">
        <v>9750000</v>
      </c>
      <c r="U28" s="95">
        <v>10000000</v>
      </c>
      <c r="V28" s="95">
        <v>10225000</v>
      </c>
      <c r="W28" s="95">
        <v>10775000</v>
      </c>
      <c r="X28" s="95">
        <v>11000000</v>
      </c>
      <c r="Y28" s="95">
        <v>11225000</v>
      </c>
      <c r="Z28" s="95">
        <v>11500000</v>
      </c>
      <c r="AA28" s="95">
        <v>11775000</v>
      </c>
      <c r="AB28" s="95">
        <v>12000000</v>
      </c>
      <c r="AC28" s="95">
        <v>12411000</v>
      </c>
    </row>
    <row r="29" spans="1:29">
      <c r="A29" s="5" t="s">
        <v>35</v>
      </c>
      <c r="B29" s="6"/>
      <c r="C29" s="6"/>
      <c r="D29" s="6"/>
      <c r="E29" s="95">
        <v>3600000</v>
      </c>
      <c r="F29" s="95">
        <v>4120000</v>
      </c>
      <c r="G29" s="95">
        <v>4750000</v>
      </c>
      <c r="H29" s="95">
        <v>5460000</v>
      </c>
      <c r="I29" s="95">
        <v>6000000</v>
      </c>
      <c r="J29" s="95">
        <v>6500000</v>
      </c>
      <c r="K29" s="95">
        <v>6750000</v>
      </c>
      <c r="L29" s="95">
        <v>7000000</v>
      </c>
      <c r="M29" s="95">
        <v>7250000</v>
      </c>
      <c r="N29" s="95">
        <v>7500000</v>
      </c>
      <c r="O29" s="95">
        <v>7750000</v>
      </c>
      <c r="P29" s="95">
        <v>8000000</v>
      </c>
      <c r="Q29" s="95">
        <v>8500000</v>
      </c>
      <c r="R29" s="95">
        <v>9000000</v>
      </c>
      <c r="S29" s="95">
        <v>9334000</v>
      </c>
      <c r="T29" s="95">
        <v>9750000</v>
      </c>
      <c r="U29" s="95">
        <v>10000000</v>
      </c>
      <c r="V29" s="95">
        <v>10225000</v>
      </c>
      <c r="W29" s="95">
        <v>10775000</v>
      </c>
      <c r="X29" s="95">
        <v>11000000</v>
      </c>
      <c r="Y29" s="95">
        <v>11225000</v>
      </c>
      <c r="Z29" s="95">
        <v>11500000</v>
      </c>
      <c r="AA29" s="95">
        <v>11775000</v>
      </c>
      <c r="AB29" s="95">
        <v>12000000</v>
      </c>
      <c r="AC29" s="95">
        <v>12411000</v>
      </c>
    </row>
    <row r="31" spans="1:29">
      <c r="A31" s="12" t="s">
        <v>175</v>
      </c>
    </row>
    <row r="32" spans="1:29" ht="5.25" customHeight="1"/>
    <row r="33" spans="1:29">
      <c r="A33" s="13" t="s">
        <v>28</v>
      </c>
      <c r="B33" s="2"/>
      <c r="C33" s="2"/>
      <c r="D33" s="2"/>
      <c r="E33" s="2"/>
      <c r="F33" s="2"/>
      <c r="G33" s="97">
        <v>10</v>
      </c>
      <c r="H33" s="84" t="s">
        <v>124</v>
      </c>
    </row>
    <row r="34" spans="1:29">
      <c r="A34" s="3" t="s">
        <v>29</v>
      </c>
      <c r="B34" s="4"/>
      <c r="C34" s="4"/>
      <c r="D34" s="4"/>
      <c r="E34" s="4"/>
      <c r="F34" s="4"/>
      <c r="G34" s="97">
        <v>7.5</v>
      </c>
      <c r="H34" s="84" t="s">
        <v>117</v>
      </c>
    </row>
    <row r="35" spans="1:29">
      <c r="A35" s="3"/>
      <c r="B35" s="4"/>
      <c r="C35" s="4"/>
      <c r="D35" s="4"/>
      <c r="E35" s="4"/>
      <c r="F35" s="4"/>
      <c r="G35" s="16"/>
    </row>
    <row r="36" spans="1:29">
      <c r="A36" s="3" t="s">
        <v>30</v>
      </c>
      <c r="B36" s="4"/>
      <c r="C36" s="4"/>
      <c r="D36" s="4"/>
      <c r="E36" s="4"/>
      <c r="F36" s="4"/>
      <c r="G36" s="97">
        <v>5</v>
      </c>
      <c r="H36" s="84" t="s">
        <v>125</v>
      </c>
    </row>
    <row r="37" spans="1:29">
      <c r="A37" s="3" t="s">
        <v>31</v>
      </c>
      <c r="B37" s="4"/>
      <c r="C37" s="4"/>
      <c r="D37" s="4"/>
      <c r="E37" s="4"/>
      <c r="F37" s="4"/>
      <c r="G37" s="97">
        <v>2.5</v>
      </c>
      <c r="H37" s="84" t="s">
        <v>118</v>
      </c>
    </row>
    <row r="38" spans="1:29">
      <c r="A38" s="3"/>
      <c r="B38" s="4"/>
      <c r="C38" s="4"/>
      <c r="D38" s="4"/>
      <c r="E38" s="4"/>
      <c r="F38" s="4"/>
      <c r="G38" s="16"/>
    </row>
    <row r="39" spans="1:29">
      <c r="A39" s="3" t="s">
        <v>32</v>
      </c>
      <c r="B39" s="4"/>
      <c r="C39" s="4"/>
      <c r="D39" s="4"/>
      <c r="E39" s="4"/>
      <c r="F39" s="4"/>
      <c r="G39" s="97">
        <v>30</v>
      </c>
      <c r="H39" s="84" t="s">
        <v>119</v>
      </c>
    </row>
    <row r="40" spans="1:29">
      <c r="A40" s="5" t="s">
        <v>33</v>
      </c>
      <c r="B40" s="6"/>
      <c r="C40" s="6"/>
      <c r="D40" s="6"/>
      <c r="E40" s="6"/>
      <c r="F40" s="6"/>
      <c r="G40" s="97">
        <v>20</v>
      </c>
      <c r="H40" s="84" t="s">
        <v>126</v>
      </c>
    </row>
    <row r="41" spans="1:29" ht="13.8" thickBot="1"/>
    <row r="42" spans="1:29" ht="13.8" thickTop="1">
      <c r="A42" s="78" t="s">
        <v>42</v>
      </c>
      <c r="B42" s="70"/>
      <c r="C42" s="70"/>
      <c r="D42" s="70"/>
      <c r="E42" s="28"/>
      <c r="F42" s="28"/>
      <c r="G42" s="28"/>
      <c r="H42" s="28"/>
      <c r="I42" s="28"/>
      <c r="J42" s="28"/>
      <c r="K42" s="28"/>
      <c r="L42" s="28"/>
      <c r="M42" s="28"/>
      <c r="N42" s="28"/>
      <c r="O42" s="28"/>
      <c r="P42" s="28"/>
      <c r="Q42" s="28"/>
      <c r="R42" s="28"/>
      <c r="S42" s="28"/>
      <c r="T42" s="28"/>
      <c r="U42" s="28"/>
      <c r="V42" s="28"/>
      <c r="W42" s="28"/>
      <c r="X42" s="28"/>
      <c r="Y42" s="28"/>
      <c r="Z42" s="28"/>
      <c r="AA42" s="28"/>
      <c r="AB42" s="28"/>
      <c r="AC42" s="29"/>
    </row>
    <row r="43" spans="1:29">
      <c r="A43" s="35"/>
      <c r="B43" s="31"/>
      <c r="C43" s="31"/>
      <c r="D43" s="31"/>
      <c r="E43" s="79" t="s">
        <v>3</v>
      </c>
      <c r="F43" s="79" t="s">
        <v>4</v>
      </c>
      <c r="G43" s="79" t="s">
        <v>5</v>
      </c>
      <c r="H43" s="79" t="s">
        <v>6</v>
      </c>
      <c r="I43" s="79" t="s">
        <v>7</v>
      </c>
      <c r="J43" s="79" t="s">
        <v>8</v>
      </c>
      <c r="K43" s="79" t="s">
        <v>9</v>
      </c>
      <c r="L43" s="79" t="s">
        <v>10</v>
      </c>
      <c r="M43" s="79" t="s">
        <v>11</v>
      </c>
      <c r="N43" s="79" t="s">
        <v>12</v>
      </c>
      <c r="O43" s="79" t="s">
        <v>13</v>
      </c>
      <c r="P43" s="79" t="s">
        <v>14</v>
      </c>
      <c r="Q43" s="79" t="s">
        <v>15</v>
      </c>
      <c r="R43" s="79" t="s">
        <v>16</v>
      </c>
      <c r="S43" s="79" t="s">
        <v>17</v>
      </c>
      <c r="T43" s="79" t="s">
        <v>18</v>
      </c>
      <c r="U43" s="79" t="s">
        <v>19</v>
      </c>
      <c r="V43" s="79" t="s">
        <v>20</v>
      </c>
      <c r="W43" s="79" t="s">
        <v>21</v>
      </c>
      <c r="X43" s="79" t="s">
        <v>22</v>
      </c>
      <c r="Y43" s="79" t="s">
        <v>23</v>
      </c>
      <c r="Z43" s="79" t="s">
        <v>24</v>
      </c>
      <c r="AA43" s="79" t="s">
        <v>25</v>
      </c>
      <c r="AB43" s="79" t="s">
        <v>26</v>
      </c>
      <c r="AC43" s="80" t="s">
        <v>27</v>
      </c>
    </row>
    <row r="44" spans="1:29">
      <c r="A44" s="35" t="s">
        <v>43</v>
      </c>
      <c r="B44" s="31"/>
      <c r="C44" s="31"/>
      <c r="D44" s="31"/>
      <c r="E44" s="54">
        <f>$G$33*E28</f>
        <v>36000000</v>
      </c>
      <c r="F44" s="54">
        <f t="shared" ref="F44:AC44" si="0">$G$33*F28</f>
        <v>41200000</v>
      </c>
      <c r="G44" s="54">
        <f t="shared" si="0"/>
        <v>47500000</v>
      </c>
      <c r="H44" s="54">
        <f t="shared" si="0"/>
        <v>54600000</v>
      </c>
      <c r="I44" s="54">
        <f t="shared" si="0"/>
        <v>60000000</v>
      </c>
      <c r="J44" s="54">
        <f t="shared" si="0"/>
        <v>65000000</v>
      </c>
      <c r="K44" s="54">
        <f t="shared" si="0"/>
        <v>67500000</v>
      </c>
      <c r="L44" s="54">
        <f t="shared" si="0"/>
        <v>70000000</v>
      </c>
      <c r="M44" s="54">
        <f t="shared" si="0"/>
        <v>72500000</v>
      </c>
      <c r="N44" s="54">
        <f t="shared" si="0"/>
        <v>75000000</v>
      </c>
      <c r="O44" s="54">
        <f t="shared" si="0"/>
        <v>77500000</v>
      </c>
      <c r="P44" s="54">
        <f t="shared" si="0"/>
        <v>80000000</v>
      </c>
      <c r="Q44" s="54">
        <f t="shared" si="0"/>
        <v>85000000</v>
      </c>
      <c r="R44" s="54">
        <f t="shared" si="0"/>
        <v>90000000</v>
      </c>
      <c r="S44" s="54">
        <f t="shared" si="0"/>
        <v>93340000</v>
      </c>
      <c r="T44" s="54">
        <f t="shared" si="0"/>
        <v>97500000</v>
      </c>
      <c r="U44" s="54">
        <f t="shared" si="0"/>
        <v>100000000</v>
      </c>
      <c r="V44" s="54">
        <f t="shared" si="0"/>
        <v>102250000</v>
      </c>
      <c r="W44" s="54">
        <f t="shared" si="0"/>
        <v>107750000</v>
      </c>
      <c r="X44" s="54">
        <f t="shared" si="0"/>
        <v>110000000</v>
      </c>
      <c r="Y44" s="54">
        <f t="shared" si="0"/>
        <v>112250000</v>
      </c>
      <c r="Z44" s="54">
        <f t="shared" si="0"/>
        <v>115000000</v>
      </c>
      <c r="AA44" s="54">
        <f t="shared" si="0"/>
        <v>117750000</v>
      </c>
      <c r="AB44" s="54">
        <f t="shared" si="0"/>
        <v>120000000</v>
      </c>
      <c r="AC44" s="55">
        <f t="shared" si="0"/>
        <v>124110000</v>
      </c>
    </row>
    <row r="45" spans="1:29">
      <c r="A45" s="35" t="s">
        <v>44</v>
      </c>
      <c r="B45" s="31"/>
      <c r="C45" s="31"/>
      <c r="D45" s="31"/>
      <c r="E45" s="54">
        <f>$G$34*E29</f>
        <v>27000000</v>
      </c>
      <c r="F45" s="54">
        <f t="shared" ref="F45:AC45" si="1">$G$34*F29</f>
        <v>30900000</v>
      </c>
      <c r="G45" s="54">
        <f t="shared" si="1"/>
        <v>35625000</v>
      </c>
      <c r="H45" s="54">
        <f t="shared" si="1"/>
        <v>40950000</v>
      </c>
      <c r="I45" s="54">
        <f t="shared" si="1"/>
        <v>45000000</v>
      </c>
      <c r="J45" s="54">
        <f t="shared" si="1"/>
        <v>48750000</v>
      </c>
      <c r="K45" s="54">
        <f t="shared" si="1"/>
        <v>50625000</v>
      </c>
      <c r="L45" s="54">
        <f t="shared" si="1"/>
        <v>52500000</v>
      </c>
      <c r="M45" s="54">
        <f t="shared" si="1"/>
        <v>54375000</v>
      </c>
      <c r="N45" s="54">
        <f t="shared" si="1"/>
        <v>56250000</v>
      </c>
      <c r="O45" s="54">
        <f t="shared" si="1"/>
        <v>58125000</v>
      </c>
      <c r="P45" s="54">
        <f t="shared" si="1"/>
        <v>60000000</v>
      </c>
      <c r="Q45" s="54">
        <f t="shared" si="1"/>
        <v>63750000</v>
      </c>
      <c r="R45" s="54">
        <f t="shared" si="1"/>
        <v>67500000</v>
      </c>
      <c r="S45" s="54">
        <f t="shared" si="1"/>
        <v>70005000</v>
      </c>
      <c r="T45" s="54">
        <f t="shared" si="1"/>
        <v>73125000</v>
      </c>
      <c r="U45" s="54">
        <f t="shared" si="1"/>
        <v>75000000</v>
      </c>
      <c r="V45" s="54">
        <f t="shared" si="1"/>
        <v>76687500</v>
      </c>
      <c r="W45" s="54">
        <f t="shared" si="1"/>
        <v>80812500</v>
      </c>
      <c r="X45" s="54">
        <f t="shared" si="1"/>
        <v>82500000</v>
      </c>
      <c r="Y45" s="54">
        <f t="shared" si="1"/>
        <v>84187500</v>
      </c>
      <c r="Z45" s="54">
        <f t="shared" si="1"/>
        <v>86250000</v>
      </c>
      <c r="AA45" s="54">
        <f t="shared" si="1"/>
        <v>88312500</v>
      </c>
      <c r="AB45" s="54">
        <f t="shared" si="1"/>
        <v>90000000</v>
      </c>
      <c r="AC45" s="55">
        <f t="shared" si="1"/>
        <v>93082500</v>
      </c>
    </row>
    <row r="46" spans="1:29">
      <c r="A46" s="81"/>
      <c r="B46" s="32"/>
      <c r="C46" s="32"/>
      <c r="D46" s="32"/>
      <c r="E46" s="82"/>
      <c r="F46" s="82"/>
      <c r="G46" s="82"/>
      <c r="H46" s="82"/>
      <c r="I46" s="82"/>
      <c r="J46" s="82"/>
      <c r="K46" s="82"/>
      <c r="L46" s="82"/>
      <c r="M46" s="82"/>
      <c r="N46" s="82"/>
      <c r="O46" s="82"/>
      <c r="P46" s="82"/>
      <c r="Q46" s="82"/>
      <c r="R46" s="82"/>
      <c r="S46" s="82"/>
      <c r="T46" s="82"/>
      <c r="U46" s="82"/>
      <c r="V46" s="82"/>
      <c r="W46" s="82"/>
      <c r="X46" s="82"/>
      <c r="Y46" s="82"/>
      <c r="Z46" s="82"/>
      <c r="AA46" s="82"/>
      <c r="AB46" s="82"/>
      <c r="AC46" s="83"/>
    </row>
    <row r="47" spans="1:29">
      <c r="A47" s="35" t="s">
        <v>45</v>
      </c>
      <c r="B47" s="31"/>
      <c r="C47" s="31"/>
      <c r="D47" s="31"/>
      <c r="E47" s="54">
        <f>$G$36*E28</f>
        <v>18000000</v>
      </c>
      <c r="F47" s="54">
        <f t="shared" ref="F47:AC47" si="2">$G$36*F28</f>
        <v>20600000</v>
      </c>
      <c r="G47" s="54">
        <f t="shared" si="2"/>
        <v>23750000</v>
      </c>
      <c r="H47" s="54">
        <f t="shared" si="2"/>
        <v>27300000</v>
      </c>
      <c r="I47" s="54">
        <f t="shared" si="2"/>
        <v>30000000</v>
      </c>
      <c r="J47" s="54">
        <f t="shared" si="2"/>
        <v>32500000</v>
      </c>
      <c r="K47" s="54">
        <f t="shared" si="2"/>
        <v>33750000</v>
      </c>
      <c r="L47" s="54">
        <f t="shared" si="2"/>
        <v>35000000</v>
      </c>
      <c r="M47" s="54">
        <f t="shared" si="2"/>
        <v>36250000</v>
      </c>
      <c r="N47" s="54">
        <f t="shared" si="2"/>
        <v>37500000</v>
      </c>
      <c r="O47" s="54">
        <f t="shared" si="2"/>
        <v>38750000</v>
      </c>
      <c r="P47" s="54">
        <f t="shared" si="2"/>
        <v>40000000</v>
      </c>
      <c r="Q47" s="54">
        <f t="shared" si="2"/>
        <v>42500000</v>
      </c>
      <c r="R47" s="54">
        <f t="shared" si="2"/>
        <v>45000000</v>
      </c>
      <c r="S47" s="54">
        <f t="shared" si="2"/>
        <v>46670000</v>
      </c>
      <c r="T47" s="54">
        <f t="shared" si="2"/>
        <v>48750000</v>
      </c>
      <c r="U47" s="54">
        <f t="shared" si="2"/>
        <v>50000000</v>
      </c>
      <c r="V47" s="54">
        <f t="shared" si="2"/>
        <v>51125000</v>
      </c>
      <c r="W47" s="54">
        <f t="shared" si="2"/>
        <v>53875000</v>
      </c>
      <c r="X47" s="54">
        <f t="shared" si="2"/>
        <v>55000000</v>
      </c>
      <c r="Y47" s="54">
        <f t="shared" si="2"/>
        <v>56125000</v>
      </c>
      <c r="Z47" s="54">
        <f t="shared" si="2"/>
        <v>57500000</v>
      </c>
      <c r="AA47" s="54">
        <f t="shared" si="2"/>
        <v>58875000</v>
      </c>
      <c r="AB47" s="54">
        <f t="shared" si="2"/>
        <v>60000000</v>
      </c>
      <c r="AC47" s="55">
        <f t="shared" si="2"/>
        <v>62055000</v>
      </c>
    </row>
    <row r="48" spans="1:29">
      <c r="A48" s="35" t="s">
        <v>46</v>
      </c>
      <c r="B48" s="31"/>
      <c r="C48" s="31"/>
      <c r="D48" s="31"/>
      <c r="E48" s="54">
        <f>$G$37*E29</f>
        <v>9000000</v>
      </c>
      <c r="F48" s="54">
        <f t="shared" ref="F48:AC48" si="3">$G$37*F29</f>
        <v>10300000</v>
      </c>
      <c r="G48" s="54">
        <f t="shared" si="3"/>
        <v>11875000</v>
      </c>
      <c r="H48" s="54">
        <f t="shared" si="3"/>
        <v>13650000</v>
      </c>
      <c r="I48" s="54">
        <f t="shared" si="3"/>
        <v>15000000</v>
      </c>
      <c r="J48" s="54">
        <f t="shared" si="3"/>
        <v>16250000</v>
      </c>
      <c r="K48" s="54">
        <f t="shared" si="3"/>
        <v>16875000</v>
      </c>
      <c r="L48" s="54">
        <f t="shared" si="3"/>
        <v>17500000</v>
      </c>
      <c r="M48" s="54">
        <f t="shared" si="3"/>
        <v>18125000</v>
      </c>
      <c r="N48" s="54">
        <f t="shared" si="3"/>
        <v>18750000</v>
      </c>
      <c r="O48" s="54">
        <f t="shared" si="3"/>
        <v>19375000</v>
      </c>
      <c r="P48" s="54">
        <f t="shared" si="3"/>
        <v>20000000</v>
      </c>
      <c r="Q48" s="54">
        <f t="shared" si="3"/>
        <v>21250000</v>
      </c>
      <c r="R48" s="54">
        <f t="shared" si="3"/>
        <v>22500000</v>
      </c>
      <c r="S48" s="54">
        <f t="shared" si="3"/>
        <v>23335000</v>
      </c>
      <c r="T48" s="54">
        <f t="shared" si="3"/>
        <v>24375000</v>
      </c>
      <c r="U48" s="54">
        <f t="shared" si="3"/>
        <v>25000000</v>
      </c>
      <c r="V48" s="54">
        <f t="shared" si="3"/>
        <v>25562500</v>
      </c>
      <c r="W48" s="54">
        <f t="shared" si="3"/>
        <v>26937500</v>
      </c>
      <c r="X48" s="54">
        <f t="shared" si="3"/>
        <v>27500000</v>
      </c>
      <c r="Y48" s="54">
        <f t="shared" si="3"/>
        <v>28062500</v>
      </c>
      <c r="Z48" s="54">
        <f t="shared" si="3"/>
        <v>28750000</v>
      </c>
      <c r="AA48" s="54">
        <f t="shared" si="3"/>
        <v>29437500</v>
      </c>
      <c r="AB48" s="54">
        <f t="shared" si="3"/>
        <v>30000000</v>
      </c>
      <c r="AC48" s="55">
        <f t="shared" si="3"/>
        <v>31027500</v>
      </c>
    </row>
    <row r="49" spans="1:29">
      <c r="A49" s="81"/>
      <c r="B49" s="32"/>
      <c r="C49" s="32"/>
      <c r="D49" s="32"/>
      <c r="E49" s="82"/>
      <c r="F49" s="82"/>
      <c r="G49" s="82"/>
      <c r="H49" s="82"/>
      <c r="I49" s="82"/>
      <c r="J49" s="82"/>
      <c r="K49" s="82"/>
      <c r="L49" s="82"/>
      <c r="M49" s="82"/>
      <c r="N49" s="82"/>
      <c r="O49" s="82"/>
      <c r="P49" s="82"/>
      <c r="Q49" s="82"/>
      <c r="R49" s="82"/>
      <c r="S49" s="82"/>
      <c r="T49" s="82"/>
      <c r="U49" s="82"/>
      <c r="V49" s="82"/>
      <c r="W49" s="82"/>
      <c r="X49" s="82"/>
      <c r="Y49" s="82"/>
      <c r="Z49" s="82"/>
      <c r="AA49" s="82"/>
      <c r="AB49" s="82"/>
      <c r="AC49" s="83"/>
    </row>
    <row r="50" spans="1:29">
      <c r="A50" s="35" t="s">
        <v>47</v>
      </c>
      <c r="B50" s="31"/>
      <c r="C50" s="31"/>
      <c r="D50" s="31"/>
      <c r="E50" s="54">
        <f>$G$39*E28</f>
        <v>108000000</v>
      </c>
      <c r="F50" s="54">
        <f t="shared" ref="F50:AC50" si="4">$G$39*F28</f>
        <v>123600000</v>
      </c>
      <c r="G50" s="54">
        <f t="shared" si="4"/>
        <v>142500000</v>
      </c>
      <c r="H50" s="54">
        <f t="shared" si="4"/>
        <v>163800000</v>
      </c>
      <c r="I50" s="54">
        <f t="shared" si="4"/>
        <v>180000000</v>
      </c>
      <c r="J50" s="54">
        <f t="shared" si="4"/>
        <v>195000000</v>
      </c>
      <c r="K50" s="54">
        <f t="shared" si="4"/>
        <v>202500000</v>
      </c>
      <c r="L50" s="54">
        <f t="shared" si="4"/>
        <v>210000000</v>
      </c>
      <c r="M50" s="54">
        <f t="shared" si="4"/>
        <v>217500000</v>
      </c>
      <c r="N50" s="54">
        <f t="shared" si="4"/>
        <v>225000000</v>
      </c>
      <c r="O50" s="54">
        <f t="shared" si="4"/>
        <v>232500000</v>
      </c>
      <c r="P50" s="54">
        <f t="shared" si="4"/>
        <v>240000000</v>
      </c>
      <c r="Q50" s="54">
        <f t="shared" si="4"/>
        <v>255000000</v>
      </c>
      <c r="R50" s="54">
        <f t="shared" si="4"/>
        <v>270000000</v>
      </c>
      <c r="S50" s="54">
        <f t="shared" si="4"/>
        <v>280020000</v>
      </c>
      <c r="T50" s="54">
        <f t="shared" si="4"/>
        <v>292500000</v>
      </c>
      <c r="U50" s="54">
        <f t="shared" si="4"/>
        <v>300000000</v>
      </c>
      <c r="V50" s="54">
        <f t="shared" si="4"/>
        <v>306750000</v>
      </c>
      <c r="W50" s="54">
        <f t="shared" si="4"/>
        <v>323250000</v>
      </c>
      <c r="X50" s="54">
        <f t="shared" si="4"/>
        <v>330000000</v>
      </c>
      <c r="Y50" s="54">
        <f t="shared" si="4"/>
        <v>336750000</v>
      </c>
      <c r="Z50" s="54">
        <f t="shared" si="4"/>
        <v>345000000</v>
      </c>
      <c r="AA50" s="54">
        <f t="shared" si="4"/>
        <v>353250000</v>
      </c>
      <c r="AB50" s="54">
        <f t="shared" si="4"/>
        <v>360000000</v>
      </c>
      <c r="AC50" s="55">
        <f t="shared" si="4"/>
        <v>372330000</v>
      </c>
    </row>
    <row r="51" spans="1:29" ht="13.8" thickBot="1">
      <c r="A51" s="37" t="s">
        <v>48</v>
      </c>
      <c r="B51" s="38"/>
      <c r="C51" s="38"/>
      <c r="D51" s="38"/>
      <c r="E51" s="56">
        <f>$G$40*E29</f>
        <v>72000000</v>
      </c>
      <c r="F51" s="56">
        <f t="shared" ref="F51:AC51" si="5">$G$40*F29</f>
        <v>82400000</v>
      </c>
      <c r="G51" s="56">
        <f t="shared" si="5"/>
        <v>95000000</v>
      </c>
      <c r="H51" s="56">
        <f t="shared" si="5"/>
        <v>109200000</v>
      </c>
      <c r="I51" s="56">
        <f t="shared" si="5"/>
        <v>120000000</v>
      </c>
      <c r="J51" s="56">
        <f t="shared" si="5"/>
        <v>130000000</v>
      </c>
      <c r="K51" s="56">
        <f t="shared" si="5"/>
        <v>135000000</v>
      </c>
      <c r="L51" s="56">
        <f t="shared" si="5"/>
        <v>140000000</v>
      </c>
      <c r="M51" s="56">
        <f t="shared" si="5"/>
        <v>145000000</v>
      </c>
      <c r="N51" s="56">
        <f t="shared" si="5"/>
        <v>150000000</v>
      </c>
      <c r="O51" s="56">
        <f t="shared" si="5"/>
        <v>155000000</v>
      </c>
      <c r="P51" s="56">
        <f t="shared" si="5"/>
        <v>160000000</v>
      </c>
      <c r="Q51" s="56">
        <f t="shared" si="5"/>
        <v>170000000</v>
      </c>
      <c r="R51" s="56">
        <f t="shared" si="5"/>
        <v>180000000</v>
      </c>
      <c r="S51" s="56">
        <f t="shared" si="5"/>
        <v>186680000</v>
      </c>
      <c r="T51" s="56">
        <f t="shared" si="5"/>
        <v>195000000</v>
      </c>
      <c r="U51" s="56">
        <f t="shared" si="5"/>
        <v>200000000</v>
      </c>
      <c r="V51" s="56">
        <f t="shared" si="5"/>
        <v>204500000</v>
      </c>
      <c r="W51" s="56">
        <f t="shared" si="5"/>
        <v>215500000</v>
      </c>
      <c r="X51" s="56">
        <f t="shared" si="5"/>
        <v>220000000</v>
      </c>
      <c r="Y51" s="56">
        <f t="shared" si="5"/>
        <v>224500000</v>
      </c>
      <c r="Z51" s="56">
        <f t="shared" si="5"/>
        <v>230000000</v>
      </c>
      <c r="AA51" s="56">
        <f t="shared" si="5"/>
        <v>235500000</v>
      </c>
      <c r="AB51" s="56">
        <f t="shared" si="5"/>
        <v>240000000</v>
      </c>
      <c r="AC51" s="57">
        <f t="shared" si="5"/>
        <v>248220000</v>
      </c>
    </row>
    <row r="52" spans="1:29" ht="13.8" thickTop="1"/>
    <row r="53" spans="1:29">
      <c r="A53" s="12" t="s">
        <v>169</v>
      </c>
      <c r="D53" s="84" t="s">
        <v>128</v>
      </c>
    </row>
    <row r="54" spans="1:29" ht="5.25" customHeight="1">
      <c r="A54" s="15"/>
      <c r="B54" s="15"/>
      <c r="C54" s="15"/>
      <c r="D54" s="15"/>
      <c r="E54" s="15"/>
      <c r="F54" s="15"/>
      <c r="G54" s="15"/>
      <c r="H54" s="15"/>
      <c r="I54" s="15"/>
      <c r="J54" s="15"/>
      <c r="K54" s="15"/>
      <c r="L54" s="15"/>
      <c r="M54" s="15"/>
      <c r="N54" s="15"/>
      <c r="O54" s="15"/>
      <c r="P54" s="15"/>
      <c r="Q54" s="15"/>
      <c r="R54" s="15"/>
      <c r="S54" s="15"/>
      <c r="T54" s="15"/>
      <c r="U54" s="15"/>
      <c r="V54" s="15"/>
      <c r="W54" s="15"/>
    </row>
    <row r="55" spans="1:29">
      <c r="A55" s="13" t="s">
        <v>36</v>
      </c>
      <c r="B55" s="2"/>
      <c r="C55" s="2"/>
      <c r="D55" s="2"/>
      <c r="E55" s="2"/>
      <c r="F55" s="2"/>
      <c r="G55" s="98">
        <v>0.54500000000000004</v>
      </c>
      <c r="H55" s="15" t="s">
        <v>111</v>
      </c>
      <c r="I55" s="15"/>
      <c r="J55" s="15"/>
      <c r="K55" s="15"/>
      <c r="L55" s="15"/>
      <c r="M55" s="15"/>
      <c r="N55" s="15"/>
      <c r="O55" s="15"/>
      <c r="P55" s="15"/>
      <c r="Q55" s="15"/>
      <c r="R55" s="15"/>
      <c r="S55" s="15"/>
      <c r="T55" s="15"/>
      <c r="U55" s="15"/>
      <c r="V55" s="15"/>
      <c r="W55" s="15"/>
    </row>
    <row r="56" spans="1:29">
      <c r="A56" s="3" t="s">
        <v>37</v>
      </c>
      <c r="B56" s="4"/>
      <c r="C56" s="4"/>
      <c r="D56" s="4"/>
      <c r="E56" s="4"/>
      <c r="F56" s="4"/>
      <c r="G56" s="98">
        <v>0.3</v>
      </c>
      <c r="H56" s="84" t="s">
        <v>127</v>
      </c>
      <c r="I56" s="15"/>
      <c r="J56" s="15"/>
      <c r="K56" s="15"/>
      <c r="L56" s="15"/>
      <c r="M56" s="15"/>
      <c r="N56" s="15"/>
      <c r="O56" s="15"/>
      <c r="P56" s="15"/>
      <c r="Q56" s="15"/>
      <c r="R56" s="15"/>
      <c r="S56" s="15"/>
      <c r="T56" s="15"/>
      <c r="U56" s="15"/>
      <c r="V56" s="15"/>
      <c r="W56" s="15"/>
    </row>
    <row r="57" spans="1:29">
      <c r="A57" s="3"/>
      <c r="B57" s="4"/>
      <c r="C57" s="4"/>
      <c r="D57" s="4"/>
      <c r="E57" s="4"/>
      <c r="F57" s="4"/>
      <c r="G57" s="17"/>
      <c r="H57" s="84" t="s">
        <v>129</v>
      </c>
      <c r="I57" s="15"/>
      <c r="J57" s="15"/>
      <c r="K57" s="15"/>
      <c r="L57" s="15"/>
      <c r="M57" s="15"/>
      <c r="N57" s="15"/>
      <c r="O57" s="15"/>
      <c r="P57" s="15"/>
      <c r="Q57" s="15"/>
      <c r="R57" s="15"/>
      <c r="S57" s="15"/>
      <c r="T57" s="15"/>
      <c r="U57" s="15"/>
      <c r="V57" s="15"/>
      <c r="W57" s="15"/>
    </row>
    <row r="58" spans="1:29">
      <c r="A58" s="3" t="s">
        <v>38</v>
      </c>
      <c r="B58" s="4"/>
      <c r="C58" s="4"/>
      <c r="D58" s="4"/>
      <c r="E58" s="4"/>
      <c r="F58" s="4"/>
      <c r="G58" s="98">
        <v>0.54500000000000004</v>
      </c>
      <c r="H58" s="15"/>
      <c r="I58" s="15"/>
      <c r="J58" s="15"/>
      <c r="K58" s="15"/>
      <c r="L58" s="15"/>
      <c r="M58" s="15"/>
      <c r="N58" s="15"/>
      <c r="O58" s="15"/>
      <c r="P58" s="15"/>
      <c r="Q58" s="15"/>
      <c r="R58" s="15"/>
      <c r="S58" s="15"/>
      <c r="T58" s="15"/>
      <c r="U58" s="15"/>
      <c r="V58" s="15"/>
      <c r="W58" s="15"/>
    </row>
    <row r="59" spans="1:29">
      <c r="A59" s="3" t="s">
        <v>39</v>
      </c>
      <c r="B59" s="4"/>
      <c r="C59" s="4"/>
      <c r="D59" s="4"/>
      <c r="E59" s="4"/>
      <c r="F59" s="4"/>
      <c r="G59" s="98">
        <v>0.3</v>
      </c>
      <c r="H59" s="15"/>
      <c r="I59" s="15"/>
      <c r="J59" s="15"/>
      <c r="K59" s="15"/>
      <c r="L59" s="15"/>
      <c r="M59" s="15"/>
      <c r="N59" s="15"/>
      <c r="O59" s="15"/>
      <c r="P59" s="15"/>
      <c r="Q59" s="15"/>
      <c r="R59" s="15"/>
      <c r="S59" s="15"/>
      <c r="T59" s="15"/>
      <c r="U59" s="15"/>
      <c r="V59" s="15"/>
      <c r="W59" s="15"/>
    </row>
    <row r="60" spans="1:29">
      <c r="A60" s="3"/>
      <c r="B60" s="4"/>
      <c r="C60" s="4"/>
      <c r="D60" s="4"/>
      <c r="E60" s="4"/>
      <c r="F60" s="4"/>
      <c r="G60" s="17"/>
      <c r="H60" s="15"/>
      <c r="I60" s="15"/>
      <c r="J60" s="15"/>
      <c r="K60" s="15"/>
      <c r="L60" s="15"/>
      <c r="M60" s="15"/>
      <c r="N60" s="15"/>
      <c r="O60" s="15"/>
      <c r="P60" s="15"/>
      <c r="Q60" s="15"/>
      <c r="R60" s="15"/>
      <c r="S60" s="15"/>
      <c r="T60" s="15"/>
      <c r="U60" s="15"/>
      <c r="V60" s="15"/>
      <c r="W60" s="15"/>
    </row>
    <row r="61" spans="1:29">
      <c r="A61" s="3" t="s">
        <v>40</v>
      </c>
      <c r="B61" s="4"/>
      <c r="C61" s="4"/>
      <c r="D61" s="4"/>
      <c r="E61" s="4"/>
      <c r="F61" s="4"/>
      <c r="G61" s="98">
        <v>0.54500000000000004</v>
      </c>
      <c r="H61" s="15"/>
      <c r="I61" s="15"/>
      <c r="J61" s="15"/>
      <c r="K61" s="15"/>
      <c r="L61" s="15"/>
      <c r="M61" s="15"/>
      <c r="N61" s="15"/>
      <c r="O61" s="15"/>
      <c r="P61" s="15"/>
      <c r="Q61" s="15"/>
      <c r="R61" s="15"/>
      <c r="S61" s="15"/>
      <c r="T61" s="15"/>
      <c r="U61" s="15"/>
      <c r="V61" s="15"/>
      <c r="W61" s="15"/>
    </row>
    <row r="62" spans="1:29">
      <c r="A62" s="5" t="s">
        <v>41</v>
      </c>
      <c r="B62" s="6"/>
      <c r="C62" s="6"/>
      <c r="D62" s="6"/>
      <c r="E62" s="6"/>
      <c r="F62" s="6"/>
      <c r="G62" s="98">
        <v>0.3</v>
      </c>
      <c r="H62" s="15"/>
      <c r="I62" s="15"/>
      <c r="J62" s="15"/>
      <c r="K62" s="15"/>
      <c r="L62" s="15"/>
      <c r="M62" s="15"/>
      <c r="N62" s="15"/>
      <c r="O62" s="15"/>
      <c r="P62" s="15"/>
      <c r="Q62" s="15"/>
      <c r="R62" s="15"/>
      <c r="S62" s="15"/>
      <c r="T62" s="15"/>
      <c r="U62" s="15"/>
      <c r="V62" s="15"/>
      <c r="W62" s="15"/>
    </row>
    <row r="63" spans="1:29">
      <c r="A63" s="15"/>
      <c r="B63" s="15"/>
      <c r="C63" s="15"/>
      <c r="D63" s="15"/>
      <c r="E63" s="15"/>
      <c r="F63" s="15"/>
      <c r="G63" s="15"/>
      <c r="H63" s="15"/>
      <c r="I63" s="15"/>
      <c r="J63" s="15"/>
      <c r="K63" s="15"/>
      <c r="L63" s="15"/>
      <c r="M63" s="15"/>
      <c r="N63" s="15"/>
      <c r="O63" s="15"/>
      <c r="P63" s="15"/>
      <c r="Q63" s="15"/>
      <c r="R63" s="15"/>
      <c r="S63" s="15"/>
      <c r="T63" s="15"/>
      <c r="U63" s="15"/>
      <c r="V63" s="15"/>
      <c r="W63" s="15"/>
    </row>
    <row r="64" spans="1:29">
      <c r="A64" s="25" t="s">
        <v>173</v>
      </c>
      <c r="B64" s="15"/>
      <c r="C64" s="15"/>
      <c r="D64" s="15"/>
      <c r="E64" s="15"/>
      <c r="F64" s="15"/>
      <c r="G64" s="15"/>
      <c r="H64" s="15"/>
      <c r="I64" s="15"/>
      <c r="J64" s="15"/>
      <c r="K64" s="15"/>
      <c r="L64" s="15"/>
      <c r="M64" s="15"/>
      <c r="N64" s="15"/>
      <c r="O64" s="15"/>
      <c r="P64" s="15"/>
      <c r="Q64" s="15"/>
      <c r="R64" s="15"/>
      <c r="S64" s="15"/>
      <c r="T64" s="15"/>
      <c r="U64" s="15"/>
      <c r="V64" s="15"/>
      <c r="W64" s="15"/>
    </row>
    <row r="65" spans="1:33" ht="5.25" customHeight="1">
      <c r="A65" s="11"/>
      <c r="B65" s="6"/>
      <c r="C65" s="6"/>
      <c r="D65" s="6"/>
      <c r="E65" s="6"/>
      <c r="F65" s="6"/>
      <c r="G65" s="6"/>
      <c r="H65" s="15"/>
      <c r="I65" s="15"/>
      <c r="J65" s="15"/>
      <c r="K65" s="15"/>
      <c r="L65" s="15"/>
      <c r="M65" s="15"/>
      <c r="N65" s="15"/>
      <c r="O65" s="15"/>
      <c r="P65" s="15"/>
      <c r="Q65" s="15"/>
      <c r="R65" s="15"/>
      <c r="S65" s="15"/>
      <c r="T65" s="15"/>
      <c r="U65" s="15"/>
      <c r="V65" s="15"/>
      <c r="W65" s="15"/>
    </row>
    <row r="66" spans="1:33">
      <c r="A66" s="13" t="s">
        <v>112</v>
      </c>
      <c r="B66" s="2"/>
      <c r="C66" s="2"/>
      <c r="D66" s="2"/>
      <c r="E66" s="2"/>
      <c r="F66" s="2"/>
      <c r="G66" s="93">
        <v>0</v>
      </c>
      <c r="H66" s="84" t="s">
        <v>130</v>
      </c>
      <c r="I66" s="15"/>
      <c r="J66" s="15"/>
      <c r="K66" s="15"/>
      <c r="L66" s="15"/>
      <c r="M66" s="15"/>
      <c r="N66" s="15"/>
      <c r="O66" s="15"/>
      <c r="P66" s="15"/>
      <c r="Q66" s="15"/>
      <c r="R66" s="15"/>
      <c r="S66" s="15"/>
      <c r="T66" s="15"/>
      <c r="U66" s="15"/>
      <c r="V66" s="15"/>
      <c r="W66" s="15"/>
    </row>
    <row r="67" spans="1:33">
      <c r="A67" s="3" t="s">
        <v>53</v>
      </c>
      <c r="B67" s="4"/>
      <c r="C67" s="4"/>
      <c r="D67" s="4"/>
      <c r="E67" s="4"/>
      <c r="F67" s="4"/>
      <c r="G67" s="93">
        <v>0</v>
      </c>
      <c r="H67" s="84"/>
      <c r="I67" s="15"/>
      <c r="J67" s="15"/>
      <c r="K67" s="15"/>
      <c r="L67" s="15"/>
      <c r="M67" s="15"/>
      <c r="N67" s="15"/>
      <c r="O67" s="15"/>
      <c r="P67" s="15"/>
      <c r="Q67" s="15"/>
      <c r="R67" s="15"/>
      <c r="S67" s="15"/>
      <c r="T67" s="15"/>
      <c r="U67" s="15"/>
      <c r="V67" s="15"/>
      <c r="W67" s="15"/>
    </row>
    <row r="68" spans="1:33">
      <c r="A68" s="3"/>
      <c r="B68" s="4"/>
      <c r="C68" s="4"/>
      <c r="D68" s="4"/>
      <c r="E68" s="4"/>
      <c r="F68" s="4"/>
      <c r="G68" s="21"/>
      <c r="H68" s="15"/>
      <c r="I68" s="15"/>
      <c r="J68" s="15"/>
      <c r="K68" s="15"/>
      <c r="L68" s="15"/>
      <c r="M68" s="15"/>
      <c r="N68" s="15"/>
      <c r="O68" s="15"/>
      <c r="P68" s="15"/>
      <c r="Q68" s="15"/>
      <c r="R68" s="15"/>
      <c r="S68" s="15"/>
      <c r="T68" s="15"/>
      <c r="U68" s="15"/>
      <c r="V68" s="15"/>
      <c r="W68" s="15"/>
    </row>
    <row r="69" spans="1:33">
      <c r="A69" s="3" t="s">
        <v>54</v>
      </c>
      <c r="B69" s="4"/>
      <c r="C69" s="4"/>
      <c r="D69" s="4"/>
      <c r="E69" s="4"/>
      <c r="F69" s="4"/>
      <c r="G69" s="93">
        <v>700000000</v>
      </c>
      <c r="H69" s="84" t="s">
        <v>131</v>
      </c>
      <c r="I69" s="15"/>
      <c r="J69" s="15"/>
      <c r="K69" s="15"/>
      <c r="L69" s="15"/>
      <c r="M69" s="15"/>
      <c r="N69" s="15"/>
      <c r="O69" s="15"/>
      <c r="P69" s="15"/>
      <c r="Q69" s="15"/>
      <c r="R69" s="15"/>
      <c r="S69" s="15"/>
      <c r="T69" s="15"/>
      <c r="U69" s="15"/>
      <c r="V69" s="15"/>
      <c r="W69" s="15"/>
    </row>
    <row r="70" spans="1:33">
      <c r="A70" s="5" t="s">
        <v>55</v>
      </c>
      <c r="B70" s="6"/>
      <c r="C70" s="6"/>
      <c r="D70" s="6"/>
      <c r="E70" s="6"/>
      <c r="F70" s="6"/>
      <c r="G70" s="93">
        <v>700000000</v>
      </c>
      <c r="H70" s="84" t="s">
        <v>132</v>
      </c>
      <c r="I70" s="15"/>
      <c r="J70" s="15"/>
      <c r="K70" s="15"/>
      <c r="L70" s="15"/>
      <c r="M70" s="15"/>
      <c r="N70" s="15"/>
      <c r="O70" s="15"/>
      <c r="P70" s="15"/>
      <c r="Q70" s="15"/>
      <c r="R70" s="15"/>
      <c r="S70" s="15"/>
      <c r="T70" s="15"/>
      <c r="U70" s="15"/>
      <c r="V70" s="15"/>
      <c r="W70" s="15"/>
    </row>
    <row r="71" spans="1:33">
      <c r="A71" s="15"/>
      <c r="B71" s="15"/>
      <c r="C71" s="15"/>
      <c r="D71" s="15"/>
      <c r="E71" s="15"/>
      <c r="F71" s="15"/>
      <c r="G71" s="15"/>
      <c r="H71" s="15"/>
      <c r="I71" s="15"/>
      <c r="J71" s="15"/>
      <c r="K71" s="15"/>
      <c r="L71" s="15"/>
      <c r="M71" s="15"/>
      <c r="N71" s="15"/>
      <c r="O71" s="15"/>
      <c r="P71" s="15"/>
      <c r="Q71" s="15"/>
      <c r="R71" s="15"/>
      <c r="S71" s="15"/>
      <c r="T71" s="15"/>
      <c r="U71" s="15"/>
      <c r="V71" s="15"/>
      <c r="W71" s="15"/>
    </row>
    <row r="72" spans="1:33">
      <c r="A72" s="25" t="s">
        <v>170</v>
      </c>
      <c r="B72" s="15"/>
      <c r="C72" s="15"/>
      <c r="D72" s="15"/>
      <c r="E72" s="15"/>
      <c r="F72" s="15"/>
      <c r="G72" s="15"/>
      <c r="H72" s="15"/>
      <c r="I72" s="15"/>
      <c r="J72" s="15"/>
      <c r="K72" s="15"/>
      <c r="L72" s="15"/>
      <c r="M72" s="15"/>
      <c r="N72" s="15"/>
      <c r="O72" s="15"/>
      <c r="P72" s="15"/>
      <c r="Q72" s="15"/>
      <c r="R72" s="15"/>
      <c r="S72" s="15"/>
      <c r="T72" s="15"/>
      <c r="U72" s="15"/>
      <c r="V72" s="15"/>
      <c r="W72" s="15"/>
    </row>
    <row r="73" spans="1:33" ht="5.25" customHeight="1">
      <c r="A73" s="15"/>
      <c r="B73" s="15"/>
      <c r="C73" s="15"/>
      <c r="D73" s="15"/>
      <c r="E73" s="15"/>
      <c r="F73" s="15"/>
      <c r="G73" s="15"/>
      <c r="H73" s="15"/>
      <c r="I73" s="15"/>
      <c r="J73" s="15"/>
      <c r="K73" s="15"/>
      <c r="L73" s="15"/>
      <c r="M73" s="15"/>
      <c r="N73" s="15"/>
      <c r="O73" s="15"/>
      <c r="P73" s="15"/>
      <c r="Q73" s="15"/>
      <c r="R73" s="15"/>
      <c r="S73" s="15"/>
      <c r="T73" s="15"/>
      <c r="U73" s="15"/>
      <c r="V73" s="15"/>
      <c r="W73" s="15"/>
    </row>
    <row r="74" spans="1:33">
      <c r="A74" s="91"/>
      <c r="B74" s="2"/>
      <c r="C74" s="2"/>
      <c r="D74" s="2"/>
      <c r="E74" s="2"/>
      <c r="F74" s="2"/>
      <c r="G74" s="2"/>
      <c r="H74" s="14" t="s">
        <v>3</v>
      </c>
      <c r="I74" s="14" t="s">
        <v>4</v>
      </c>
      <c r="J74" s="14" t="s">
        <v>5</v>
      </c>
      <c r="K74" s="14" t="s">
        <v>6</v>
      </c>
      <c r="L74" s="14" t="s">
        <v>7</v>
      </c>
      <c r="M74" s="14" t="s">
        <v>8</v>
      </c>
      <c r="N74" s="14" t="s">
        <v>9</v>
      </c>
      <c r="O74" s="14" t="s">
        <v>10</v>
      </c>
      <c r="P74" s="14" t="s">
        <v>11</v>
      </c>
      <c r="Q74" s="14" t="s">
        <v>12</v>
      </c>
      <c r="R74" s="14" t="s">
        <v>13</v>
      </c>
      <c r="S74" s="14" t="s">
        <v>14</v>
      </c>
      <c r="T74" s="14" t="s">
        <v>15</v>
      </c>
      <c r="U74" s="14" t="s">
        <v>16</v>
      </c>
      <c r="V74" s="14" t="s">
        <v>17</v>
      </c>
      <c r="W74" s="14" t="s">
        <v>18</v>
      </c>
      <c r="X74" s="14" t="s">
        <v>19</v>
      </c>
      <c r="Y74" s="14" t="s">
        <v>20</v>
      </c>
      <c r="Z74" s="14" t="s">
        <v>21</v>
      </c>
      <c r="AA74" s="14" t="s">
        <v>22</v>
      </c>
      <c r="AB74" s="14" t="s">
        <v>23</v>
      </c>
      <c r="AC74" s="14" t="s">
        <v>24</v>
      </c>
      <c r="AD74" s="14" t="s">
        <v>25</v>
      </c>
      <c r="AE74" s="14" t="s">
        <v>26</v>
      </c>
      <c r="AF74" s="14" t="s">
        <v>27</v>
      </c>
    </row>
    <row r="75" spans="1:33">
      <c r="A75" s="3" t="s">
        <v>49</v>
      </c>
      <c r="B75" s="4"/>
      <c r="C75" s="4"/>
      <c r="D75" s="4"/>
      <c r="E75" s="4"/>
      <c r="F75" s="4"/>
      <c r="G75" s="4"/>
      <c r="H75" s="93">
        <v>0</v>
      </c>
      <c r="I75" s="93">
        <v>0</v>
      </c>
      <c r="J75" s="93">
        <v>0</v>
      </c>
      <c r="K75" s="93">
        <v>0</v>
      </c>
      <c r="L75" s="93">
        <v>0</v>
      </c>
      <c r="M75" s="93">
        <v>0</v>
      </c>
      <c r="N75" s="93">
        <v>0</v>
      </c>
      <c r="O75" s="93">
        <v>0</v>
      </c>
      <c r="P75" s="93">
        <v>0</v>
      </c>
      <c r="Q75" s="93">
        <v>0</v>
      </c>
      <c r="R75" s="93">
        <v>0</v>
      </c>
      <c r="S75" s="93">
        <v>0</v>
      </c>
      <c r="T75" s="93">
        <v>0</v>
      </c>
      <c r="U75" s="93">
        <v>0</v>
      </c>
      <c r="V75" s="93">
        <v>0</v>
      </c>
      <c r="W75" s="93">
        <v>0</v>
      </c>
      <c r="X75" s="93">
        <v>0</v>
      </c>
      <c r="Y75" s="93">
        <v>0</v>
      </c>
      <c r="Z75" s="93">
        <v>0</v>
      </c>
      <c r="AA75" s="93">
        <v>0</v>
      </c>
      <c r="AB75" s="93">
        <v>0</v>
      </c>
      <c r="AC75" s="93">
        <v>0</v>
      </c>
      <c r="AD75" s="93">
        <v>0</v>
      </c>
      <c r="AE75" s="93">
        <v>0</v>
      </c>
      <c r="AF75" s="93">
        <v>0</v>
      </c>
    </row>
    <row r="76" spans="1:33">
      <c r="A76" s="3" t="s">
        <v>50</v>
      </c>
      <c r="B76" s="4"/>
      <c r="C76" s="4"/>
      <c r="D76" s="4"/>
      <c r="E76" s="4"/>
      <c r="F76" s="4"/>
      <c r="G76" s="4"/>
      <c r="H76" s="93">
        <v>0</v>
      </c>
      <c r="I76" s="93">
        <v>0</v>
      </c>
      <c r="J76" s="93">
        <v>0</v>
      </c>
      <c r="K76" s="93">
        <v>0</v>
      </c>
      <c r="L76" s="93">
        <v>0</v>
      </c>
      <c r="M76" s="93">
        <v>0</v>
      </c>
      <c r="N76" s="93">
        <v>0</v>
      </c>
      <c r="O76" s="93">
        <v>0</v>
      </c>
      <c r="P76" s="93">
        <v>0</v>
      </c>
      <c r="Q76" s="93">
        <v>0</v>
      </c>
      <c r="R76" s="93">
        <v>0</v>
      </c>
      <c r="S76" s="93">
        <v>0</v>
      </c>
      <c r="T76" s="93">
        <v>0</v>
      </c>
      <c r="U76" s="93">
        <v>0</v>
      </c>
      <c r="V76" s="93">
        <v>0</v>
      </c>
      <c r="W76" s="93">
        <v>0</v>
      </c>
      <c r="X76" s="93">
        <v>0</v>
      </c>
      <c r="Y76" s="93">
        <v>0</v>
      </c>
      <c r="Z76" s="93">
        <v>0</v>
      </c>
      <c r="AA76" s="93">
        <v>0</v>
      </c>
      <c r="AB76" s="93">
        <v>0</v>
      </c>
      <c r="AC76" s="93">
        <v>0</v>
      </c>
      <c r="AD76" s="93">
        <v>0</v>
      </c>
      <c r="AE76" s="93">
        <v>0</v>
      </c>
      <c r="AF76" s="93">
        <v>0</v>
      </c>
    </row>
    <row r="77" spans="1:33">
      <c r="A77" s="3"/>
      <c r="B77" s="4"/>
      <c r="C77" s="4"/>
      <c r="D77" s="4"/>
      <c r="E77" s="4"/>
      <c r="F77" s="4"/>
      <c r="G77" s="9"/>
      <c r="H77" s="86" t="s">
        <v>133</v>
      </c>
      <c r="I77" s="22"/>
      <c r="J77" s="22"/>
      <c r="K77" s="22"/>
      <c r="L77" s="22"/>
      <c r="M77" s="22"/>
      <c r="N77" s="22"/>
      <c r="O77" s="22"/>
      <c r="P77" s="22"/>
      <c r="Q77" s="22"/>
      <c r="R77" s="22"/>
      <c r="S77" s="22"/>
      <c r="T77" s="22"/>
      <c r="U77" s="22"/>
      <c r="V77" s="22"/>
      <c r="W77" s="22"/>
      <c r="X77" s="22"/>
      <c r="Y77" s="22"/>
      <c r="Z77" s="22"/>
      <c r="AA77" s="22"/>
      <c r="AB77" s="22"/>
      <c r="AC77" s="22"/>
      <c r="AD77" s="22"/>
      <c r="AE77" s="22"/>
      <c r="AF77" s="24"/>
      <c r="AG77" s="23"/>
    </row>
    <row r="78" spans="1:33">
      <c r="A78" s="3"/>
      <c r="B78" s="4"/>
      <c r="C78" s="4"/>
      <c r="D78" s="4"/>
      <c r="E78" s="4"/>
      <c r="F78" s="4"/>
      <c r="G78" s="4"/>
      <c r="H78" s="14" t="s">
        <v>3</v>
      </c>
      <c r="I78" s="14" t="s">
        <v>4</v>
      </c>
      <c r="J78" s="14" t="s">
        <v>5</v>
      </c>
      <c r="K78" s="14" t="s">
        <v>6</v>
      </c>
      <c r="L78" s="14" t="s">
        <v>7</v>
      </c>
      <c r="M78" s="14" t="s">
        <v>8</v>
      </c>
      <c r="N78" s="14" t="s">
        <v>9</v>
      </c>
      <c r="O78" s="14" t="s">
        <v>10</v>
      </c>
      <c r="P78" s="14" t="s">
        <v>11</v>
      </c>
      <c r="Q78" s="14" t="s">
        <v>12</v>
      </c>
      <c r="R78" s="14" t="s">
        <v>13</v>
      </c>
      <c r="S78" s="14" t="s">
        <v>14</v>
      </c>
      <c r="T78" s="14" t="s">
        <v>15</v>
      </c>
      <c r="U78" s="14" t="s">
        <v>16</v>
      </c>
      <c r="V78" s="14" t="s">
        <v>17</v>
      </c>
      <c r="W78" s="14" t="s">
        <v>18</v>
      </c>
      <c r="X78" s="14" t="s">
        <v>19</v>
      </c>
      <c r="Y78" s="14" t="s">
        <v>20</v>
      </c>
      <c r="Z78" s="14" t="s">
        <v>21</v>
      </c>
      <c r="AA78" s="14" t="s">
        <v>22</v>
      </c>
      <c r="AB78" s="14" t="s">
        <v>23</v>
      </c>
      <c r="AC78" s="14" t="s">
        <v>24</v>
      </c>
      <c r="AD78" s="14" t="s">
        <v>25</v>
      </c>
      <c r="AE78" s="14" t="s">
        <v>26</v>
      </c>
      <c r="AF78" s="14" t="s">
        <v>27</v>
      </c>
    </row>
    <row r="79" spans="1:33">
      <c r="A79" s="3" t="s">
        <v>51</v>
      </c>
      <c r="B79" s="4"/>
      <c r="C79" s="4"/>
      <c r="D79" s="4"/>
      <c r="E79" s="4"/>
      <c r="F79" s="4"/>
      <c r="G79" s="4"/>
      <c r="H79" s="93">
        <v>16473000.325108999</v>
      </c>
      <c r="I79" s="93">
        <v>17141000.419376601</v>
      </c>
      <c r="J79" s="93">
        <v>18330000.418837201</v>
      </c>
      <c r="K79" s="93">
        <v>18990008.491422299</v>
      </c>
      <c r="L79" s="93">
        <v>21167000.607522801</v>
      </c>
      <c r="M79" s="93">
        <v>21935000.986861698</v>
      </c>
      <c r="N79" s="93">
        <v>33943000.890895203</v>
      </c>
      <c r="O79" s="93">
        <v>35192000.497822799</v>
      </c>
      <c r="P79" s="93">
        <v>36611000.416000001</v>
      </c>
      <c r="Q79" s="93">
        <v>38712000.450587697</v>
      </c>
      <c r="R79" s="93">
        <v>39783000.088373102</v>
      </c>
      <c r="S79" s="93">
        <v>41836000.805385001</v>
      </c>
      <c r="T79" s="93">
        <v>51295000.302565902</v>
      </c>
      <c r="U79" s="93">
        <v>52913000.296609297</v>
      </c>
      <c r="V79" s="93">
        <v>57399000.843449801</v>
      </c>
      <c r="W79" s="93">
        <v>59185000.0698938</v>
      </c>
      <c r="X79" s="93">
        <v>61012000.720341198</v>
      </c>
      <c r="Y79" s="93">
        <v>64495000.354643397</v>
      </c>
      <c r="Z79" s="93">
        <v>66498000.624789402</v>
      </c>
      <c r="AA79" s="93">
        <v>68533000.490884602</v>
      </c>
      <c r="AB79" s="93">
        <v>72450000.222714797</v>
      </c>
      <c r="AC79" s="93">
        <v>74616000.187971398</v>
      </c>
      <c r="AD79" s="93">
        <v>76862000.592878103</v>
      </c>
      <c r="AE79" s="93">
        <v>77000000</v>
      </c>
      <c r="AF79" s="93">
        <v>77000000</v>
      </c>
    </row>
    <row r="80" spans="1:33">
      <c r="A80" s="5" t="s">
        <v>52</v>
      </c>
      <c r="B80" s="6"/>
      <c r="C80" s="6"/>
      <c r="D80" s="6"/>
      <c r="E80" s="6"/>
      <c r="F80" s="6"/>
      <c r="G80" s="6"/>
      <c r="H80" s="93">
        <v>16473000.325108999</v>
      </c>
      <c r="I80" s="93">
        <v>17141000.419376601</v>
      </c>
      <c r="J80" s="93">
        <v>18330000.418837201</v>
      </c>
      <c r="K80" s="93">
        <v>18990008.491422299</v>
      </c>
      <c r="L80" s="93">
        <v>21167000.607522801</v>
      </c>
      <c r="M80" s="93">
        <v>21935000.986861698</v>
      </c>
      <c r="N80" s="93">
        <v>33943000.890895203</v>
      </c>
      <c r="O80" s="93">
        <v>35192000.497822799</v>
      </c>
      <c r="P80" s="93">
        <v>36611000.416000001</v>
      </c>
      <c r="Q80" s="93">
        <v>38712000.450587697</v>
      </c>
      <c r="R80" s="93">
        <v>39783000.088373102</v>
      </c>
      <c r="S80" s="93">
        <v>41836000.805385001</v>
      </c>
      <c r="T80" s="93">
        <v>51295000.302565902</v>
      </c>
      <c r="U80" s="93">
        <v>52913000.296609297</v>
      </c>
      <c r="V80" s="93">
        <v>57399000.843449801</v>
      </c>
      <c r="W80" s="93">
        <v>59185000.0698938</v>
      </c>
      <c r="X80" s="93">
        <v>61012000.720341198</v>
      </c>
      <c r="Y80" s="93">
        <v>64495000.354643397</v>
      </c>
      <c r="Z80" s="93">
        <v>66498000.624789402</v>
      </c>
      <c r="AA80" s="93">
        <v>68533000.490884602</v>
      </c>
      <c r="AB80" s="93">
        <v>72450000.222714797</v>
      </c>
      <c r="AC80" s="93">
        <v>74616000.187971398</v>
      </c>
      <c r="AD80" s="93">
        <v>76862000.592878103</v>
      </c>
      <c r="AE80" s="93">
        <v>77000000</v>
      </c>
      <c r="AF80" s="93">
        <v>77000000</v>
      </c>
    </row>
    <row r="81" spans="1:31">
      <c r="A81" s="15"/>
      <c r="B81" s="15"/>
      <c r="C81" s="15"/>
      <c r="D81" s="15"/>
      <c r="E81" s="15"/>
      <c r="F81" s="15"/>
      <c r="G81" s="15"/>
      <c r="H81" s="89" t="s">
        <v>134</v>
      </c>
      <c r="I81" s="15"/>
      <c r="J81" s="15"/>
      <c r="K81" s="15"/>
      <c r="L81" s="15"/>
      <c r="M81" s="15"/>
      <c r="N81" s="15"/>
      <c r="O81" s="15"/>
      <c r="P81" s="15"/>
      <c r="Q81" s="15"/>
      <c r="R81" s="15"/>
      <c r="S81" s="15"/>
      <c r="T81" s="15"/>
      <c r="U81" s="15"/>
      <c r="V81" s="15"/>
      <c r="W81" s="15"/>
    </row>
    <row r="82" spans="1:31">
      <c r="A82" s="25" t="s">
        <v>171</v>
      </c>
      <c r="B82" s="15"/>
      <c r="C82" s="15"/>
      <c r="D82" s="15"/>
      <c r="E82" s="15"/>
      <c r="F82" s="15"/>
      <c r="G82" s="15"/>
      <c r="H82" s="15"/>
      <c r="I82" s="15"/>
      <c r="J82" s="15"/>
      <c r="K82" s="15"/>
      <c r="L82" s="15"/>
      <c r="M82" s="15"/>
      <c r="N82" s="15"/>
      <c r="O82" s="15"/>
      <c r="P82" s="15"/>
      <c r="Q82" s="15"/>
      <c r="R82" s="15"/>
      <c r="S82" s="15"/>
      <c r="T82" s="15"/>
      <c r="U82" s="15"/>
      <c r="V82" s="15"/>
      <c r="W82" s="15"/>
    </row>
    <row r="83" spans="1:31" ht="5.25" customHeight="1" thickBot="1">
      <c r="A83" s="25"/>
      <c r="B83" s="15"/>
      <c r="C83" s="15"/>
      <c r="D83" s="15"/>
      <c r="E83" s="15"/>
      <c r="F83" s="15"/>
      <c r="G83" s="15"/>
      <c r="H83" s="15"/>
      <c r="I83" s="15"/>
      <c r="J83" s="15"/>
      <c r="K83" s="15"/>
      <c r="L83" s="15"/>
      <c r="M83" s="15"/>
      <c r="N83" s="15"/>
      <c r="O83" s="15"/>
      <c r="P83" s="15"/>
      <c r="Q83" s="15"/>
      <c r="R83" s="15"/>
      <c r="S83" s="15"/>
      <c r="T83" s="15"/>
      <c r="U83" s="15"/>
      <c r="V83" s="15"/>
      <c r="W83" s="15"/>
    </row>
    <row r="84" spans="1:31" ht="13.8" thickTop="1">
      <c r="A84" s="26" t="s">
        <v>70</v>
      </c>
      <c r="B84" s="27"/>
      <c r="C84" s="27"/>
      <c r="D84" s="27"/>
      <c r="E84" s="27"/>
      <c r="F84" s="27"/>
      <c r="G84" s="27"/>
      <c r="H84" s="27"/>
      <c r="I84" s="27"/>
      <c r="J84" s="27"/>
      <c r="K84" s="27"/>
      <c r="L84" s="27"/>
      <c r="M84" s="27"/>
      <c r="N84" s="27"/>
      <c r="O84" s="27"/>
      <c r="P84" s="27"/>
      <c r="Q84" s="27"/>
      <c r="R84" s="27"/>
      <c r="S84" s="27"/>
      <c r="T84" s="27"/>
      <c r="U84" s="27"/>
      <c r="V84" s="27"/>
      <c r="W84" s="27"/>
      <c r="X84" s="28"/>
      <c r="Y84" s="28"/>
      <c r="Z84" s="28"/>
      <c r="AA84" s="28"/>
      <c r="AB84" s="28"/>
      <c r="AC84" s="28"/>
      <c r="AD84" s="28"/>
      <c r="AE84" s="29"/>
    </row>
    <row r="85" spans="1:31">
      <c r="A85" s="30"/>
      <c r="B85" s="31"/>
      <c r="C85" s="31"/>
      <c r="D85" s="31"/>
      <c r="E85" s="31"/>
      <c r="F85" s="31"/>
      <c r="G85" s="31"/>
      <c r="H85" s="31"/>
      <c r="I85" s="31"/>
      <c r="J85" s="31"/>
      <c r="K85" s="31"/>
      <c r="L85" s="31"/>
      <c r="M85" s="31"/>
      <c r="N85" s="31"/>
      <c r="O85" s="31"/>
      <c r="P85" s="31"/>
      <c r="Q85" s="31"/>
      <c r="R85" s="31"/>
      <c r="S85" s="31"/>
      <c r="T85" s="31"/>
      <c r="U85" s="31"/>
      <c r="V85" s="31"/>
      <c r="W85" s="31"/>
      <c r="X85" s="32"/>
      <c r="Y85" s="32"/>
      <c r="Z85" s="32"/>
      <c r="AA85" s="32"/>
      <c r="AB85" s="32"/>
      <c r="AC85" s="32"/>
      <c r="AD85" s="32"/>
      <c r="AE85" s="33"/>
    </row>
    <row r="86" spans="1:31">
      <c r="A86" s="30" t="s">
        <v>57</v>
      </c>
      <c r="B86" s="31"/>
      <c r="C86" s="31"/>
      <c r="D86" s="31"/>
      <c r="E86" s="34" t="s">
        <v>88</v>
      </c>
      <c r="F86" s="34" t="s">
        <v>3</v>
      </c>
      <c r="G86" s="34" t="s">
        <v>4</v>
      </c>
      <c r="H86" s="34" t="s">
        <v>5</v>
      </c>
      <c r="I86" s="34" t="s">
        <v>6</v>
      </c>
      <c r="J86" s="34" t="s">
        <v>7</v>
      </c>
      <c r="K86" s="34" t="s">
        <v>8</v>
      </c>
      <c r="L86" s="34" t="s">
        <v>9</v>
      </c>
      <c r="M86" s="34" t="s">
        <v>10</v>
      </c>
      <c r="N86" s="34" t="s">
        <v>11</v>
      </c>
      <c r="O86" s="34" t="s">
        <v>12</v>
      </c>
      <c r="P86" s="34" t="s">
        <v>13</v>
      </c>
      <c r="Q86" s="34" t="s">
        <v>14</v>
      </c>
      <c r="R86" s="34" t="s">
        <v>15</v>
      </c>
      <c r="S86" s="34" t="s">
        <v>16</v>
      </c>
      <c r="T86" s="34" t="s">
        <v>17</v>
      </c>
      <c r="U86" s="34" t="s">
        <v>18</v>
      </c>
      <c r="V86" s="34" t="s">
        <v>19</v>
      </c>
      <c r="W86" s="34" t="s">
        <v>20</v>
      </c>
      <c r="X86" s="34" t="s">
        <v>21</v>
      </c>
      <c r="Y86" s="34" t="s">
        <v>22</v>
      </c>
      <c r="Z86" s="34" t="s">
        <v>23</v>
      </c>
      <c r="AA86" s="34" t="s">
        <v>24</v>
      </c>
      <c r="AB86" s="34" t="s">
        <v>25</v>
      </c>
      <c r="AC86" s="34" t="s">
        <v>26</v>
      </c>
      <c r="AD86" s="34" t="s">
        <v>27</v>
      </c>
      <c r="AE86" s="33"/>
    </row>
    <row r="87" spans="1:31">
      <c r="A87" s="35" t="s">
        <v>99</v>
      </c>
      <c r="B87" s="31"/>
      <c r="C87" s="31"/>
      <c r="D87" s="31"/>
      <c r="E87" s="61"/>
      <c r="F87" s="36">
        <f>$G$55*E$44-$G$56*E$45</f>
        <v>11520000</v>
      </c>
      <c r="G87" s="36">
        <f t="shared" ref="G87:AD87" si="6">$G$55*F$44-$G$56*F$45</f>
        <v>13184000</v>
      </c>
      <c r="H87" s="36">
        <f t="shared" si="6"/>
        <v>15200000.000000004</v>
      </c>
      <c r="I87" s="36">
        <f t="shared" si="6"/>
        <v>17472000.000000004</v>
      </c>
      <c r="J87" s="36">
        <f t="shared" si="6"/>
        <v>19200000.000000004</v>
      </c>
      <c r="K87" s="36">
        <f t="shared" si="6"/>
        <v>20800000</v>
      </c>
      <c r="L87" s="36">
        <f t="shared" si="6"/>
        <v>21600000</v>
      </c>
      <c r="M87" s="36">
        <f t="shared" si="6"/>
        <v>22400000</v>
      </c>
      <c r="N87" s="36">
        <f t="shared" si="6"/>
        <v>23200000</v>
      </c>
      <c r="O87" s="36">
        <f t="shared" si="6"/>
        <v>24000000</v>
      </c>
      <c r="P87" s="36">
        <f t="shared" si="6"/>
        <v>24800000</v>
      </c>
      <c r="Q87" s="36">
        <f t="shared" si="6"/>
        <v>25600000</v>
      </c>
      <c r="R87" s="36">
        <f t="shared" si="6"/>
        <v>27200000</v>
      </c>
      <c r="S87" s="36">
        <f t="shared" si="6"/>
        <v>28800000</v>
      </c>
      <c r="T87" s="36">
        <f t="shared" si="6"/>
        <v>29868800.000000007</v>
      </c>
      <c r="U87" s="36">
        <f t="shared" si="6"/>
        <v>31200000.000000007</v>
      </c>
      <c r="V87" s="36">
        <f t="shared" si="6"/>
        <v>32000000.000000007</v>
      </c>
      <c r="W87" s="36">
        <f t="shared" si="6"/>
        <v>32720000.000000007</v>
      </c>
      <c r="X87" s="36">
        <f t="shared" si="6"/>
        <v>34480000.000000007</v>
      </c>
      <c r="Y87" s="36">
        <f t="shared" si="6"/>
        <v>35200000.000000007</v>
      </c>
      <c r="Z87" s="36">
        <f t="shared" si="6"/>
        <v>35920000.000000007</v>
      </c>
      <c r="AA87" s="36">
        <f t="shared" si="6"/>
        <v>36800000.000000007</v>
      </c>
      <c r="AB87" s="36">
        <f t="shared" si="6"/>
        <v>37680000.000000007</v>
      </c>
      <c r="AC87" s="36">
        <f t="shared" si="6"/>
        <v>38400000.000000007</v>
      </c>
      <c r="AD87" s="36">
        <f t="shared" si="6"/>
        <v>39715200</v>
      </c>
      <c r="AE87" s="33"/>
    </row>
    <row r="88" spans="1:31">
      <c r="A88" s="35" t="s">
        <v>98</v>
      </c>
      <c r="B88" s="31"/>
      <c r="C88" s="31"/>
      <c r="D88" s="31"/>
      <c r="E88" s="61"/>
      <c r="F88" s="36">
        <f>$G$58*E$47-$G$59*E$48</f>
        <v>7110000</v>
      </c>
      <c r="G88" s="36">
        <f t="shared" ref="G88:AD88" si="7">$G$58*F$47-$G$59*F$48</f>
        <v>8137000</v>
      </c>
      <c r="H88" s="36">
        <f t="shared" si="7"/>
        <v>9381250.0000000019</v>
      </c>
      <c r="I88" s="36">
        <f t="shared" si="7"/>
        <v>10783500.000000002</v>
      </c>
      <c r="J88" s="36">
        <f t="shared" si="7"/>
        <v>11850000.000000002</v>
      </c>
      <c r="K88" s="36">
        <f t="shared" si="7"/>
        <v>12837500</v>
      </c>
      <c r="L88" s="36">
        <f t="shared" si="7"/>
        <v>13331250</v>
      </c>
      <c r="M88" s="36">
        <f t="shared" si="7"/>
        <v>13825000</v>
      </c>
      <c r="N88" s="36">
        <f t="shared" si="7"/>
        <v>14318750</v>
      </c>
      <c r="O88" s="36">
        <f t="shared" si="7"/>
        <v>14812500</v>
      </c>
      <c r="P88" s="36">
        <f t="shared" si="7"/>
        <v>15306250</v>
      </c>
      <c r="Q88" s="36">
        <f t="shared" si="7"/>
        <v>15800000</v>
      </c>
      <c r="R88" s="36">
        <f t="shared" si="7"/>
        <v>16787500</v>
      </c>
      <c r="S88" s="36">
        <f t="shared" si="7"/>
        <v>17775000</v>
      </c>
      <c r="T88" s="36">
        <f t="shared" si="7"/>
        <v>18434650.000000004</v>
      </c>
      <c r="U88" s="36">
        <f t="shared" si="7"/>
        <v>19256250.000000004</v>
      </c>
      <c r="V88" s="36">
        <f t="shared" si="7"/>
        <v>19750000.000000004</v>
      </c>
      <c r="W88" s="36">
        <f t="shared" si="7"/>
        <v>20194375.000000004</v>
      </c>
      <c r="X88" s="36">
        <f t="shared" si="7"/>
        <v>21280625.000000004</v>
      </c>
      <c r="Y88" s="36">
        <f t="shared" si="7"/>
        <v>21725000.000000004</v>
      </c>
      <c r="Z88" s="36">
        <f t="shared" si="7"/>
        <v>22169375.000000004</v>
      </c>
      <c r="AA88" s="36">
        <f t="shared" si="7"/>
        <v>22712500.000000004</v>
      </c>
      <c r="AB88" s="36">
        <f t="shared" si="7"/>
        <v>23255625.000000004</v>
      </c>
      <c r="AC88" s="36">
        <f t="shared" si="7"/>
        <v>23700000.000000004</v>
      </c>
      <c r="AD88" s="36">
        <f t="shared" si="7"/>
        <v>24511725</v>
      </c>
      <c r="AE88" s="33"/>
    </row>
    <row r="89" spans="1:31">
      <c r="A89" s="35" t="s">
        <v>100</v>
      </c>
      <c r="B89" s="31"/>
      <c r="C89" s="31"/>
      <c r="D89" s="31"/>
      <c r="E89" s="61"/>
      <c r="F89" s="36">
        <f>$G$61*E$50-$G$62*E51</f>
        <v>37260000.000000007</v>
      </c>
      <c r="G89" s="36">
        <f t="shared" ref="G89:AD89" si="8">$G$61*F$50-$G$62*F51</f>
        <v>42642000</v>
      </c>
      <c r="H89" s="36">
        <f t="shared" si="8"/>
        <v>49162500</v>
      </c>
      <c r="I89" s="36">
        <f t="shared" si="8"/>
        <v>56511000</v>
      </c>
      <c r="J89" s="36">
        <f t="shared" si="8"/>
        <v>62100000</v>
      </c>
      <c r="K89" s="36">
        <f t="shared" si="8"/>
        <v>67275000.000000015</v>
      </c>
      <c r="L89" s="36">
        <f t="shared" si="8"/>
        <v>69862500.000000015</v>
      </c>
      <c r="M89" s="36">
        <f t="shared" si="8"/>
        <v>72450000.000000015</v>
      </c>
      <c r="N89" s="36">
        <f t="shared" si="8"/>
        <v>75037500.000000015</v>
      </c>
      <c r="O89" s="36">
        <f t="shared" si="8"/>
        <v>77625000.000000015</v>
      </c>
      <c r="P89" s="36">
        <f t="shared" si="8"/>
        <v>80212500.000000015</v>
      </c>
      <c r="Q89" s="36">
        <f t="shared" si="8"/>
        <v>82800000.000000015</v>
      </c>
      <c r="R89" s="36">
        <f t="shared" si="8"/>
        <v>87975000</v>
      </c>
      <c r="S89" s="36">
        <f t="shared" si="8"/>
        <v>93150000</v>
      </c>
      <c r="T89" s="36">
        <f t="shared" si="8"/>
        <v>96606900</v>
      </c>
      <c r="U89" s="36">
        <f t="shared" si="8"/>
        <v>100912500</v>
      </c>
      <c r="V89" s="36">
        <f t="shared" si="8"/>
        <v>103500000</v>
      </c>
      <c r="W89" s="36">
        <f t="shared" si="8"/>
        <v>105828750</v>
      </c>
      <c r="X89" s="36">
        <f t="shared" si="8"/>
        <v>111521250</v>
      </c>
      <c r="Y89" s="36">
        <f t="shared" si="8"/>
        <v>113850000</v>
      </c>
      <c r="Z89" s="36">
        <f t="shared" si="8"/>
        <v>116178750</v>
      </c>
      <c r="AA89" s="36">
        <f t="shared" si="8"/>
        <v>119025000</v>
      </c>
      <c r="AB89" s="36">
        <f t="shared" si="8"/>
        <v>121871250</v>
      </c>
      <c r="AC89" s="36">
        <f t="shared" si="8"/>
        <v>124200000</v>
      </c>
      <c r="AD89" s="36">
        <f t="shared" si="8"/>
        <v>128453850</v>
      </c>
      <c r="AE89" s="33"/>
    </row>
    <row r="90" spans="1:31">
      <c r="A90" s="35" t="s">
        <v>97</v>
      </c>
      <c r="B90" s="31"/>
      <c r="C90" s="31"/>
      <c r="D90" s="31"/>
      <c r="E90" s="36">
        <f>G67-G66</f>
        <v>0</v>
      </c>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3"/>
    </row>
    <row r="91" spans="1:31">
      <c r="A91" s="35" t="s">
        <v>157</v>
      </c>
      <c r="B91" s="31"/>
      <c r="C91" s="31"/>
      <c r="D91" s="31"/>
      <c r="E91" s="36"/>
      <c r="F91" s="36">
        <f>H$76-H$75</f>
        <v>0</v>
      </c>
      <c r="G91" s="36">
        <f t="shared" ref="G91:AD91" si="9">I$76-I$75</f>
        <v>0</v>
      </c>
      <c r="H91" s="36">
        <f t="shared" si="9"/>
        <v>0</v>
      </c>
      <c r="I91" s="36">
        <f t="shared" si="9"/>
        <v>0</v>
      </c>
      <c r="J91" s="36">
        <f t="shared" si="9"/>
        <v>0</v>
      </c>
      <c r="K91" s="36">
        <f t="shared" si="9"/>
        <v>0</v>
      </c>
      <c r="L91" s="36">
        <f t="shared" si="9"/>
        <v>0</v>
      </c>
      <c r="M91" s="36">
        <f t="shared" si="9"/>
        <v>0</v>
      </c>
      <c r="N91" s="36">
        <f t="shared" si="9"/>
        <v>0</v>
      </c>
      <c r="O91" s="36">
        <f t="shared" si="9"/>
        <v>0</v>
      </c>
      <c r="P91" s="36">
        <f t="shared" si="9"/>
        <v>0</v>
      </c>
      <c r="Q91" s="36">
        <f t="shared" si="9"/>
        <v>0</v>
      </c>
      <c r="R91" s="36">
        <f t="shared" si="9"/>
        <v>0</v>
      </c>
      <c r="S91" s="36">
        <f t="shared" si="9"/>
        <v>0</v>
      </c>
      <c r="T91" s="36">
        <f t="shared" si="9"/>
        <v>0</v>
      </c>
      <c r="U91" s="36">
        <f t="shared" si="9"/>
        <v>0</v>
      </c>
      <c r="V91" s="36">
        <f t="shared" si="9"/>
        <v>0</v>
      </c>
      <c r="W91" s="36">
        <f t="shared" si="9"/>
        <v>0</v>
      </c>
      <c r="X91" s="36">
        <f t="shared" si="9"/>
        <v>0</v>
      </c>
      <c r="Y91" s="36">
        <f t="shared" si="9"/>
        <v>0</v>
      </c>
      <c r="Z91" s="36">
        <f t="shared" si="9"/>
        <v>0</v>
      </c>
      <c r="AA91" s="36">
        <f t="shared" si="9"/>
        <v>0</v>
      </c>
      <c r="AB91" s="36">
        <f t="shared" si="9"/>
        <v>0</v>
      </c>
      <c r="AC91" s="36">
        <f t="shared" si="9"/>
        <v>0</v>
      </c>
      <c r="AD91" s="36">
        <f t="shared" si="9"/>
        <v>0</v>
      </c>
      <c r="AE91" s="33"/>
    </row>
    <row r="92" spans="1:31">
      <c r="A92" s="35" t="s">
        <v>62</v>
      </c>
      <c r="B92" s="31"/>
      <c r="C92" s="31"/>
      <c r="D92" s="31"/>
      <c r="E92" s="36">
        <f>E87+E88+E89+E90+E91</f>
        <v>0</v>
      </c>
      <c r="F92" s="36">
        <f>SUM(F87:F91)</f>
        <v>55890000.000000007</v>
      </c>
      <c r="G92" s="36">
        <f t="shared" ref="G92:AD92" si="10">SUM(G87:G91)</f>
        <v>63963000</v>
      </c>
      <c r="H92" s="36">
        <f t="shared" si="10"/>
        <v>73743750</v>
      </c>
      <c r="I92" s="36">
        <f t="shared" si="10"/>
        <v>84766500</v>
      </c>
      <c r="J92" s="36">
        <f t="shared" si="10"/>
        <v>93150000</v>
      </c>
      <c r="K92" s="36">
        <f t="shared" si="10"/>
        <v>100912500.00000001</v>
      </c>
      <c r="L92" s="36">
        <f t="shared" si="10"/>
        <v>104793750.00000001</v>
      </c>
      <c r="M92" s="36">
        <f t="shared" si="10"/>
        <v>108675000.00000001</v>
      </c>
      <c r="N92" s="36">
        <f t="shared" si="10"/>
        <v>112556250.00000001</v>
      </c>
      <c r="O92" s="36">
        <f t="shared" si="10"/>
        <v>116437500.00000001</v>
      </c>
      <c r="P92" s="36">
        <f t="shared" si="10"/>
        <v>120318750.00000001</v>
      </c>
      <c r="Q92" s="36">
        <f t="shared" si="10"/>
        <v>124200000.00000001</v>
      </c>
      <c r="R92" s="36">
        <f t="shared" si="10"/>
        <v>131962500</v>
      </c>
      <c r="S92" s="36">
        <f t="shared" si="10"/>
        <v>139725000</v>
      </c>
      <c r="T92" s="36">
        <f t="shared" si="10"/>
        <v>144910350</v>
      </c>
      <c r="U92" s="36">
        <f t="shared" si="10"/>
        <v>151368750</v>
      </c>
      <c r="V92" s="36">
        <f t="shared" si="10"/>
        <v>155250000</v>
      </c>
      <c r="W92" s="36">
        <f t="shared" si="10"/>
        <v>158743125</v>
      </c>
      <c r="X92" s="36">
        <f t="shared" si="10"/>
        <v>167281875</v>
      </c>
      <c r="Y92" s="36">
        <f t="shared" si="10"/>
        <v>170775000</v>
      </c>
      <c r="Z92" s="36">
        <f t="shared" si="10"/>
        <v>174268125</v>
      </c>
      <c r="AA92" s="36">
        <f t="shared" si="10"/>
        <v>178537500</v>
      </c>
      <c r="AB92" s="36">
        <f t="shared" si="10"/>
        <v>182806875</v>
      </c>
      <c r="AC92" s="36">
        <f t="shared" si="10"/>
        <v>186300000</v>
      </c>
      <c r="AD92" s="36">
        <f t="shared" si="10"/>
        <v>192680775</v>
      </c>
      <c r="AE92" s="33"/>
    </row>
    <row r="93" spans="1:31">
      <c r="A93" s="35"/>
      <c r="B93" s="31"/>
      <c r="C93" s="31"/>
      <c r="D93" s="31"/>
      <c r="E93" s="31"/>
      <c r="F93" s="31"/>
      <c r="G93" s="31"/>
      <c r="H93" s="31"/>
      <c r="I93" s="31"/>
      <c r="J93" s="31"/>
      <c r="K93" s="31"/>
      <c r="L93" s="31"/>
      <c r="M93" s="31"/>
      <c r="N93" s="31"/>
      <c r="O93" s="31"/>
      <c r="P93" s="31"/>
      <c r="Q93" s="31"/>
      <c r="R93" s="31"/>
      <c r="S93" s="31"/>
      <c r="T93" s="31"/>
      <c r="U93" s="31"/>
      <c r="V93" s="31"/>
      <c r="W93" s="31"/>
      <c r="X93" s="32"/>
      <c r="Y93" s="32"/>
      <c r="Z93" s="32"/>
      <c r="AA93" s="32"/>
      <c r="AB93" s="32"/>
      <c r="AC93" s="32"/>
      <c r="AD93" s="32"/>
      <c r="AE93" s="33"/>
    </row>
    <row r="94" spans="1:31">
      <c r="A94" s="30" t="s">
        <v>58</v>
      </c>
      <c r="B94" s="31"/>
      <c r="C94" s="31"/>
      <c r="D94" s="31"/>
      <c r="E94" s="34" t="s">
        <v>88</v>
      </c>
      <c r="F94" s="34" t="s">
        <v>3</v>
      </c>
      <c r="G94" s="34" t="s">
        <v>4</v>
      </c>
      <c r="H94" s="34" t="s">
        <v>5</v>
      </c>
      <c r="I94" s="34" t="s">
        <v>6</v>
      </c>
      <c r="J94" s="34" t="s">
        <v>7</v>
      </c>
      <c r="K94" s="34" t="s">
        <v>8</v>
      </c>
      <c r="L94" s="34" t="s">
        <v>9</v>
      </c>
      <c r="M94" s="34" t="s">
        <v>10</v>
      </c>
      <c r="N94" s="34" t="s">
        <v>11</v>
      </c>
      <c r="O94" s="34" t="s">
        <v>12</v>
      </c>
      <c r="P94" s="34" t="s">
        <v>13</v>
      </c>
      <c r="Q94" s="34" t="s">
        <v>14</v>
      </c>
      <c r="R94" s="34" t="s">
        <v>15</v>
      </c>
      <c r="S94" s="34" t="s">
        <v>16</v>
      </c>
      <c r="T94" s="34" t="s">
        <v>17</v>
      </c>
      <c r="U94" s="34" t="s">
        <v>18</v>
      </c>
      <c r="V94" s="34" t="s">
        <v>19</v>
      </c>
      <c r="W94" s="34" t="s">
        <v>20</v>
      </c>
      <c r="X94" s="34" t="s">
        <v>21</v>
      </c>
      <c r="Y94" s="34" t="s">
        <v>22</v>
      </c>
      <c r="Z94" s="34" t="s">
        <v>23</v>
      </c>
      <c r="AA94" s="34" t="s">
        <v>24</v>
      </c>
      <c r="AB94" s="34" t="s">
        <v>25</v>
      </c>
      <c r="AC94" s="34" t="s">
        <v>26</v>
      </c>
      <c r="AD94" s="34" t="s">
        <v>27</v>
      </c>
      <c r="AE94" s="33"/>
    </row>
    <row r="95" spans="1:31">
      <c r="A95" s="35" t="s">
        <v>59</v>
      </c>
      <c r="B95" s="31"/>
      <c r="C95" s="31"/>
      <c r="D95" s="31"/>
      <c r="E95" s="36">
        <f>E12</f>
        <v>0</v>
      </c>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3"/>
    </row>
    <row r="96" spans="1:31">
      <c r="A96" s="35" t="s">
        <v>65</v>
      </c>
      <c r="B96" s="31"/>
      <c r="C96" s="31"/>
      <c r="D96" s="31"/>
      <c r="E96" s="36">
        <f>E13</f>
        <v>0</v>
      </c>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3"/>
    </row>
    <row r="97" spans="1:36">
      <c r="A97" s="35" t="s">
        <v>60</v>
      </c>
      <c r="B97" s="31"/>
      <c r="C97" s="31"/>
      <c r="D97" s="31"/>
      <c r="E97" s="36">
        <f>E15</f>
        <v>0</v>
      </c>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3"/>
    </row>
    <row r="98" spans="1:36">
      <c r="A98" s="35" t="s">
        <v>63</v>
      </c>
      <c r="B98" s="31"/>
      <c r="C98" s="31"/>
      <c r="D98" s="31"/>
      <c r="E98" s="36">
        <f>SUM(E95:E97)</f>
        <v>0</v>
      </c>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3"/>
    </row>
    <row r="99" spans="1:36">
      <c r="A99" s="35"/>
      <c r="B99" s="31"/>
      <c r="C99" s="31"/>
      <c r="D99" s="31"/>
      <c r="E99" s="31"/>
      <c r="F99" s="31"/>
      <c r="G99" s="31"/>
      <c r="H99" s="31"/>
      <c r="I99" s="31"/>
      <c r="J99" s="31"/>
      <c r="K99" s="31"/>
      <c r="L99" s="31"/>
      <c r="M99" s="31"/>
      <c r="N99" s="31"/>
      <c r="O99" s="31"/>
      <c r="P99" s="31"/>
      <c r="Q99" s="31"/>
      <c r="R99" s="31"/>
      <c r="S99" s="31"/>
      <c r="T99" s="31"/>
      <c r="U99" s="31"/>
      <c r="V99" s="31"/>
      <c r="W99" s="31"/>
      <c r="X99" s="32"/>
      <c r="Y99" s="32"/>
      <c r="Z99" s="32"/>
      <c r="AA99" s="32"/>
      <c r="AB99" s="32"/>
      <c r="AC99" s="32"/>
      <c r="AD99" s="32"/>
      <c r="AE99" s="73"/>
    </row>
    <row r="100" spans="1:36">
      <c r="A100" s="30" t="s">
        <v>64</v>
      </c>
      <c r="B100" s="31"/>
      <c r="C100" s="31"/>
      <c r="D100" s="31"/>
      <c r="E100" s="100">
        <f>E92-E98</f>
        <v>0</v>
      </c>
      <c r="F100" s="36">
        <f>F92-F98</f>
        <v>55890000.000000007</v>
      </c>
      <c r="G100" s="36">
        <f t="shared" ref="G100:AD100" si="11">G92-G98</f>
        <v>63963000</v>
      </c>
      <c r="H100" s="36">
        <f t="shared" si="11"/>
        <v>73743750</v>
      </c>
      <c r="I100" s="36">
        <f t="shared" si="11"/>
        <v>84766500</v>
      </c>
      <c r="J100" s="36">
        <f t="shared" si="11"/>
        <v>93150000</v>
      </c>
      <c r="K100" s="36">
        <f t="shared" si="11"/>
        <v>100912500.00000001</v>
      </c>
      <c r="L100" s="36">
        <f t="shared" si="11"/>
        <v>104793750.00000001</v>
      </c>
      <c r="M100" s="36">
        <f t="shared" si="11"/>
        <v>108675000.00000001</v>
      </c>
      <c r="N100" s="36">
        <f t="shared" si="11"/>
        <v>112556250.00000001</v>
      </c>
      <c r="O100" s="36">
        <f t="shared" si="11"/>
        <v>116437500.00000001</v>
      </c>
      <c r="P100" s="36">
        <f t="shared" si="11"/>
        <v>120318750.00000001</v>
      </c>
      <c r="Q100" s="36">
        <f t="shared" si="11"/>
        <v>124200000.00000001</v>
      </c>
      <c r="R100" s="36">
        <f t="shared" si="11"/>
        <v>131962500</v>
      </c>
      <c r="S100" s="36">
        <f t="shared" si="11"/>
        <v>139725000</v>
      </c>
      <c r="T100" s="36">
        <f t="shared" si="11"/>
        <v>144910350</v>
      </c>
      <c r="U100" s="36">
        <f t="shared" si="11"/>
        <v>151368750</v>
      </c>
      <c r="V100" s="36">
        <f t="shared" si="11"/>
        <v>155250000</v>
      </c>
      <c r="W100" s="36">
        <f t="shared" si="11"/>
        <v>158743125</v>
      </c>
      <c r="X100" s="36">
        <f t="shared" si="11"/>
        <v>167281875</v>
      </c>
      <c r="Y100" s="36">
        <f t="shared" si="11"/>
        <v>170775000</v>
      </c>
      <c r="Z100" s="36">
        <f t="shared" si="11"/>
        <v>174268125</v>
      </c>
      <c r="AA100" s="36">
        <f t="shared" si="11"/>
        <v>178537500</v>
      </c>
      <c r="AB100" s="36">
        <f t="shared" si="11"/>
        <v>182806875</v>
      </c>
      <c r="AC100" s="36">
        <f t="shared" si="11"/>
        <v>186300000</v>
      </c>
      <c r="AD100" s="36">
        <f t="shared" si="11"/>
        <v>192680775</v>
      </c>
      <c r="AE100" s="33"/>
    </row>
    <row r="101" spans="1:36">
      <c r="A101" s="30" t="s">
        <v>101</v>
      </c>
      <c r="B101" s="31"/>
      <c r="C101" s="31"/>
      <c r="D101" s="31"/>
      <c r="E101" s="36">
        <f>E100</f>
        <v>0</v>
      </c>
      <c r="F101" s="36">
        <f>F$100/(1+$E$21)</f>
        <v>50809090.909090914</v>
      </c>
      <c r="G101" s="36">
        <f>G$100/(1+$E$21)^2</f>
        <v>52861983.471074373</v>
      </c>
      <c r="H101" s="36">
        <f>H$100/(1+$E$21)^3</f>
        <v>55404770.848985709</v>
      </c>
      <c r="I101" s="36">
        <f>I$100/(1+$E$21)^4</f>
        <v>57896660.064203247</v>
      </c>
      <c r="J101" s="36">
        <f>J$100/(1+$E$21)^5</f>
        <v>57838821.242960282</v>
      </c>
      <c r="K101" s="36">
        <f>K$100/(1+$E$21)^6</f>
        <v>56962475.466551796</v>
      </c>
      <c r="L101" s="36">
        <f>L$100/(1+$E$21)^7</f>
        <v>53775763.552339099</v>
      </c>
      <c r="M101" s="36">
        <f>M$100/(1+$E$21)^8</f>
        <v>50697689.544292763</v>
      </c>
      <c r="N101" s="36">
        <f>N$100/(1+$E$21)^9</f>
        <v>47734837.55793798</v>
      </c>
      <c r="O101" s="36">
        <f>O$100/(1+$E$21)^10</f>
        <v>44891696.762951076</v>
      </c>
      <c r="P101" s="36">
        <f>P$100/(1+$E$21)^11</f>
        <v>42170987.868226759</v>
      </c>
      <c r="Q101" s="36">
        <f>Q$100/(1+$E$21)^12</f>
        <v>39573947.559626289</v>
      </c>
      <c r="R101" s="36">
        <f>R$100/(1+$E$21)^13</f>
        <v>38224835.711002663</v>
      </c>
      <c r="S101" s="36">
        <f>S$100/(1+$E$21)^14</f>
        <v>36793959.507916994</v>
      </c>
      <c r="T101" s="36">
        <f>T$100/(1+$E$21)^15</f>
        <v>34690385.661302745</v>
      </c>
      <c r="U101" s="36">
        <f>U$100/(1+$E$21)^16</f>
        <v>32942250.248135045</v>
      </c>
      <c r="V101" s="36">
        <f>V$100/(1+$E$21)^17</f>
        <v>30715384.846745964</v>
      </c>
      <c r="W101" s="36">
        <f>W$100/(1+$E$21)^18</f>
        <v>28551346.368907042</v>
      </c>
      <c r="X101" s="36">
        <f>X$100/(1+$E$21)^19</f>
        <v>27351923.282949392</v>
      </c>
      <c r="Y101" s="36">
        <f>Y$100/(1+$E$21)^20</f>
        <v>25384615.575823102</v>
      </c>
      <c r="Z101" s="36">
        <f>Z$100/(1+$E$21)^21</f>
        <v>23548951.226331763</v>
      </c>
      <c r="AA101" s="36">
        <f>AA$100/(1+$E$21)^22</f>
        <v>21932613.006909512</v>
      </c>
      <c r="AB101" s="36">
        <f>AB$100/(1+$E$21)^23</f>
        <v>20415535.032123279</v>
      </c>
      <c r="AC101" s="36">
        <f>AC$100/(1+$E$21)^24</f>
        <v>18914218.906425741</v>
      </c>
      <c r="AD101" s="36">
        <f>AD$100/(1+$E$21)^25</f>
        <v>17783664.458155289</v>
      </c>
      <c r="AE101" s="33"/>
    </row>
    <row r="102" spans="1:36" ht="13.8" thickBot="1">
      <c r="A102" s="76" t="s">
        <v>74</v>
      </c>
      <c r="B102" s="38"/>
      <c r="C102" s="38"/>
      <c r="D102" s="38"/>
      <c r="E102" s="74">
        <f>SUM(E101:AD101)</f>
        <v>967868408.68096888</v>
      </c>
      <c r="F102" s="87" t="s">
        <v>113</v>
      </c>
      <c r="G102" s="38"/>
      <c r="H102" s="38"/>
      <c r="I102" s="38"/>
      <c r="J102" s="38"/>
      <c r="K102" s="38"/>
      <c r="L102" s="38"/>
      <c r="M102" s="38"/>
      <c r="N102" s="38"/>
      <c r="O102" s="38"/>
      <c r="P102" s="38"/>
      <c r="Q102" s="38"/>
      <c r="R102" s="38"/>
      <c r="S102" s="38"/>
      <c r="T102" s="38"/>
      <c r="U102" s="38"/>
      <c r="V102" s="38"/>
      <c r="W102" s="38"/>
      <c r="X102" s="39"/>
      <c r="Y102" s="39"/>
      <c r="Z102" s="39"/>
      <c r="AA102" s="39"/>
      <c r="AB102" s="39"/>
      <c r="AC102" s="39"/>
      <c r="AD102" s="39"/>
      <c r="AE102" s="40"/>
    </row>
    <row r="103" spans="1:36" ht="14.4" thickTop="1" thickBot="1">
      <c r="A103" s="15"/>
      <c r="B103" s="15"/>
      <c r="C103" s="15"/>
      <c r="D103" s="15"/>
      <c r="E103" s="15"/>
      <c r="F103" s="15"/>
      <c r="G103" s="15"/>
      <c r="H103" s="15"/>
      <c r="I103" s="15"/>
      <c r="J103" s="15"/>
      <c r="K103" s="15"/>
      <c r="L103" s="15"/>
      <c r="M103" s="15"/>
      <c r="N103" s="15"/>
      <c r="O103" s="15"/>
      <c r="P103" s="15"/>
      <c r="Q103" s="15"/>
      <c r="R103" s="15"/>
      <c r="S103" s="15"/>
      <c r="T103" s="15"/>
      <c r="U103" s="15"/>
      <c r="V103" s="15"/>
      <c r="W103" s="15"/>
    </row>
    <row r="104" spans="1:36" ht="13.8" thickTop="1">
      <c r="A104" s="41" t="s">
        <v>108</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42"/>
      <c r="AF104" s="15"/>
      <c r="AG104" s="15"/>
      <c r="AH104" s="15"/>
      <c r="AI104" s="15"/>
      <c r="AJ104" s="15"/>
    </row>
    <row r="105" spans="1:36">
      <c r="A105" s="35"/>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43"/>
      <c r="AF105" s="15"/>
      <c r="AG105" s="15"/>
      <c r="AH105" s="15"/>
      <c r="AI105" s="15"/>
      <c r="AJ105" s="15"/>
    </row>
    <row r="106" spans="1:36">
      <c r="A106" s="35" t="s">
        <v>57</v>
      </c>
      <c r="B106" s="31"/>
      <c r="C106" s="31"/>
      <c r="D106" s="31"/>
      <c r="E106" s="34" t="s">
        <v>88</v>
      </c>
      <c r="F106" s="34" t="s">
        <v>3</v>
      </c>
      <c r="G106" s="34" t="s">
        <v>4</v>
      </c>
      <c r="H106" s="34" t="s">
        <v>5</v>
      </c>
      <c r="I106" s="34" t="s">
        <v>6</v>
      </c>
      <c r="J106" s="34" t="s">
        <v>7</v>
      </c>
      <c r="K106" s="34" t="s">
        <v>8</v>
      </c>
      <c r="L106" s="34" t="s">
        <v>9</v>
      </c>
      <c r="M106" s="34" t="s">
        <v>10</v>
      </c>
      <c r="N106" s="34" t="s">
        <v>11</v>
      </c>
      <c r="O106" s="34" t="s">
        <v>12</v>
      </c>
      <c r="P106" s="34" t="s">
        <v>13</v>
      </c>
      <c r="Q106" s="34" t="s">
        <v>14</v>
      </c>
      <c r="R106" s="34" t="s">
        <v>15</v>
      </c>
      <c r="S106" s="34" t="s">
        <v>16</v>
      </c>
      <c r="T106" s="34" t="s">
        <v>17</v>
      </c>
      <c r="U106" s="34" t="s">
        <v>18</v>
      </c>
      <c r="V106" s="34" t="s">
        <v>19</v>
      </c>
      <c r="W106" s="34" t="s">
        <v>20</v>
      </c>
      <c r="X106" s="34" t="s">
        <v>21</v>
      </c>
      <c r="Y106" s="34" t="s">
        <v>22</v>
      </c>
      <c r="Z106" s="34" t="s">
        <v>23</v>
      </c>
      <c r="AA106" s="34" t="s">
        <v>24</v>
      </c>
      <c r="AB106" s="34" t="s">
        <v>25</v>
      </c>
      <c r="AC106" s="34" t="s">
        <v>26</v>
      </c>
      <c r="AD106" s="34" t="s">
        <v>27</v>
      </c>
      <c r="AE106" s="43"/>
      <c r="AF106" s="15"/>
      <c r="AG106" s="15"/>
      <c r="AH106" s="15"/>
      <c r="AI106" s="15"/>
      <c r="AJ106" s="15"/>
    </row>
    <row r="107" spans="1:36">
      <c r="A107" s="35" t="s">
        <v>102</v>
      </c>
      <c r="B107" s="31"/>
      <c r="C107" s="31"/>
      <c r="D107" s="31"/>
      <c r="E107" s="61"/>
      <c r="F107" s="36">
        <f>(1-$G$55)*E$44-(1-$G$56)*E$45</f>
        <v>-2520000.0000000019</v>
      </c>
      <c r="G107" s="36">
        <f t="shared" ref="G107:AD107" si="12">(1-$G$55)*F$44-(1-$G$56)*F$45</f>
        <v>-2884000</v>
      </c>
      <c r="H107" s="36">
        <f t="shared" si="12"/>
        <v>-3325000.0000000037</v>
      </c>
      <c r="I107" s="36">
        <f t="shared" si="12"/>
        <v>-3822000.0000000037</v>
      </c>
      <c r="J107" s="36">
        <f t="shared" si="12"/>
        <v>-4200000</v>
      </c>
      <c r="K107" s="36">
        <f t="shared" si="12"/>
        <v>-4550000.0000000037</v>
      </c>
      <c r="L107" s="36">
        <f t="shared" si="12"/>
        <v>-4725000.0000000037</v>
      </c>
      <c r="M107" s="36">
        <f t="shared" si="12"/>
        <v>-4900000.0000000037</v>
      </c>
      <c r="N107" s="36">
        <f t="shared" si="12"/>
        <v>-5075000.0000000037</v>
      </c>
      <c r="O107" s="36">
        <f t="shared" si="12"/>
        <v>-5250000</v>
      </c>
      <c r="P107" s="36">
        <f t="shared" si="12"/>
        <v>-5425000</v>
      </c>
      <c r="Q107" s="36">
        <f t="shared" si="12"/>
        <v>-5600000</v>
      </c>
      <c r="R107" s="36">
        <f t="shared" si="12"/>
        <v>-5950000</v>
      </c>
      <c r="S107" s="36">
        <f t="shared" si="12"/>
        <v>-6300000</v>
      </c>
      <c r="T107" s="36">
        <f t="shared" si="12"/>
        <v>-6533800.0000000075</v>
      </c>
      <c r="U107" s="36">
        <f t="shared" si="12"/>
        <v>-6825000.0000000075</v>
      </c>
      <c r="V107" s="36">
        <f t="shared" si="12"/>
        <v>-7000000.0000000075</v>
      </c>
      <c r="W107" s="36">
        <f t="shared" si="12"/>
        <v>-7157500.0000000075</v>
      </c>
      <c r="X107" s="36">
        <f t="shared" si="12"/>
        <v>-7542500.0000000075</v>
      </c>
      <c r="Y107" s="36">
        <f t="shared" si="12"/>
        <v>-7700000.0000000075</v>
      </c>
      <c r="Z107" s="36">
        <f t="shared" si="12"/>
        <v>-7857500</v>
      </c>
      <c r="AA107" s="36">
        <f t="shared" si="12"/>
        <v>-8050000</v>
      </c>
      <c r="AB107" s="36">
        <f t="shared" si="12"/>
        <v>-8242500</v>
      </c>
      <c r="AC107" s="36">
        <f t="shared" si="12"/>
        <v>-8400000</v>
      </c>
      <c r="AD107" s="36">
        <f t="shared" si="12"/>
        <v>-8687700</v>
      </c>
      <c r="AE107" s="43"/>
      <c r="AF107" s="15"/>
      <c r="AG107" s="15"/>
      <c r="AH107" s="15"/>
      <c r="AI107" s="15"/>
      <c r="AJ107" s="15"/>
    </row>
    <row r="108" spans="1:36">
      <c r="A108" s="35" t="s">
        <v>103</v>
      </c>
      <c r="B108" s="31"/>
      <c r="C108" s="31"/>
      <c r="D108" s="31"/>
      <c r="E108" s="61"/>
      <c r="F108" s="36">
        <f>(1-$G$58)*E$47-(1-$G$59)*E48</f>
        <v>1889999.9999999991</v>
      </c>
      <c r="G108" s="36">
        <f t="shared" ref="G108:AD108" si="13">(1-$G$58)*F$47-(1-$G$59)*F48</f>
        <v>2163000</v>
      </c>
      <c r="H108" s="36">
        <f t="shared" si="13"/>
        <v>2493749.9999999991</v>
      </c>
      <c r="I108" s="36">
        <f t="shared" si="13"/>
        <v>2866499.9999999981</v>
      </c>
      <c r="J108" s="36">
        <f t="shared" si="13"/>
        <v>3149999.9999999981</v>
      </c>
      <c r="K108" s="36">
        <f t="shared" si="13"/>
        <v>3412499.9999999981</v>
      </c>
      <c r="L108" s="36">
        <f t="shared" si="13"/>
        <v>3543749.9999999981</v>
      </c>
      <c r="M108" s="36">
        <f t="shared" si="13"/>
        <v>3674999.9999999981</v>
      </c>
      <c r="N108" s="36">
        <f t="shared" si="13"/>
        <v>3806249.9999999981</v>
      </c>
      <c r="O108" s="36">
        <f t="shared" si="13"/>
        <v>3937500</v>
      </c>
      <c r="P108" s="36">
        <f t="shared" si="13"/>
        <v>4068750</v>
      </c>
      <c r="Q108" s="36">
        <f t="shared" si="13"/>
        <v>4200000</v>
      </c>
      <c r="R108" s="36">
        <f t="shared" si="13"/>
        <v>4462500.0000000019</v>
      </c>
      <c r="S108" s="36">
        <f t="shared" si="13"/>
        <v>4725000.0000000019</v>
      </c>
      <c r="T108" s="36">
        <f t="shared" si="13"/>
        <v>4900349.9999999981</v>
      </c>
      <c r="U108" s="36">
        <f t="shared" si="13"/>
        <v>5118749.9999999963</v>
      </c>
      <c r="V108" s="36">
        <f t="shared" si="13"/>
        <v>5249999.9999999963</v>
      </c>
      <c r="W108" s="36">
        <f t="shared" si="13"/>
        <v>5368124.9999999963</v>
      </c>
      <c r="X108" s="36">
        <f t="shared" si="13"/>
        <v>5656874.9999999963</v>
      </c>
      <c r="Y108" s="36">
        <f t="shared" si="13"/>
        <v>5774999.9999999963</v>
      </c>
      <c r="Z108" s="36">
        <f t="shared" si="13"/>
        <v>5893124.9999999963</v>
      </c>
      <c r="AA108" s="36">
        <f t="shared" si="13"/>
        <v>6037499.9999999963</v>
      </c>
      <c r="AB108" s="36">
        <f t="shared" si="13"/>
        <v>6181874.9999999963</v>
      </c>
      <c r="AC108" s="36">
        <f t="shared" si="13"/>
        <v>6299999.9999999963</v>
      </c>
      <c r="AD108" s="36">
        <f t="shared" si="13"/>
        <v>6515774.9999999963</v>
      </c>
      <c r="AE108" s="43"/>
      <c r="AF108" s="15"/>
      <c r="AG108" s="15"/>
      <c r="AH108" s="15"/>
      <c r="AI108" s="15"/>
      <c r="AJ108" s="15"/>
    </row>
    <row r="109" spans="1:36">
      <c r="A109" s="35" t="s">
        <v>104</v>
      </c>
      <c r="B109" s="31"/>
      <c r="C109" s="31"/>
      <c r="D109" s="31"/>
      <c r="E109" s="61"/>
      <c r="F109" s="36">
        <f>(1-$G$61)*E$50-(1-$G$62)*E$51</f>
        <v>-1260000.0000000075</v>
      </c>
      <c r="G109" s="36">
        <f t="shared" ref="G109:AD109" si="14">(1-$G$61)*F$50-(1-$G$62)*F$51</f>
        <v>-1442000.0000000075</v>
      </c>
      <c r="H109" s="36">
        <f t="shared" si="14"/>
        <v>-1662500</v>
      </c>
      <c r="I109" s="36">
        <f t="shared" si="14"/>
        <v>-1911000</v>
      </c>
      <c r="J109" s="36">
        <f t="shared" si="14"/>
        <v>-2100000</v>
      </c>
      <c r="K109" s="36">
        <f t="shared" si="14"/>
        <v>-2275000.0000000149</v>
      </c>
      <c r="L109" s="36">
        <f t="shared" si="14"/>
        <v>-2362500.0000000149</v>
      </c>
      <c r="M109" s="36">
        <f t="shared" si="14"/>
        <v>-2450000.0000000149</v>
      </c>
      <c r="N109" s="36">
        <f t="shared" si="14"/>
        <v>-2537500.0000000149</v>
      </c>
      <c r="O109" s="36">
        <f t="shared" si="14"/>
        <v>-2625000.0000000149</v>
      </c>
      <c r="P109" s="36">
        <f t="shared" si="14"/>
        <v>-2712500.0000000149</v>
      </c>
      <c r="Q109" s="36">
        <f t="shared" si="14"/>
        <v>-2800000.0000000149</v>
      </c>
      <c r="R109" s="36">
        <f t="shared" si="14"/>
        <v>-2975000</v>
      </c>
      <c r="S109" s="36">
        <f t="shared" si="14"/>
        <v>-3150000</v>
      </c>
      <c r="T109" s="36">
        <f t="shared" si="14"/>
        <v>-3266900</v>
      </c>
      <c r="U109" s="36">
        <f t="shared" si="14"/>
        <v>-3412500.0000000149</v>
      </c>
      <c r="V109" s="36">
        <f t="shared" si="14"/>
        <v>-3500000</v>
      </c>
      <c r="W109" s="36">
        <f t="shared" si="14"/>
        <v>-3578750</v>
      </c>
      <c r="X109" s="36">
        <f t="shared" si="14"/>
        <v>-3771250</v>
      </c>
      <c r="Y109" s="36">
        <f t="shared" si="14"/>
        <v>-3850000</v>
      </c>
      <c r="Z109" s="36">
        <f t="shared" si="14"/>
        <v>-3928750</v>
      </c>
      <c r="AA109" s="36">
        <f t="shared" si="14"/>
        <v>-4025000</v>
      </c>
      <c r="AB109" s="36">
        <f t="shared" si="14"/>
        <v>-4121250</v>
      </c>
      <c r="AC109" s="36">
        <f t="shared" si="14"/>
        <v>-4200000</v>
      </c>
      <c r="AD109" s="36">
        <f t="shared" si="14"/>
        <v>-4343850</v>
      </c>
      <c r="AE109" s="43"/>
      <c r="AF109" s="15"/>
      <c r="AG109" s="15"/>
      <c r="AH109" s="15"/>
      <c r="AI109" s="15"/>
      <c r="AJ109" s="15"/>
    </row>
    <row r="110" spans="1:36">
      <c r="A110" s="35" t="s">
        <v>62</v>
      </c>
      <c r="B110" s="31"/>
      <c r="C110" s="31"/>
      <c r="D110" s="31"/>
      <c r="E110" s="61"/>
      <c r="F110" s="36">
        <f>SUM(F107:F109)</f>
        <v>-1890000.0000000102</v>
      </c>
      <c r="G110" s="36">
        <f t="shared" ref="G110:AD110" si="15">SUM(G107:G109)</f>
        <v>-2163000.0000000075</v>
      </c>
      <c r="H110" s="36">
        <f t="shared" si="15"/>
        <v>-2493750.0000000047</v>
      </c>
      <c r="I110" s="36">
        <f t="shared" si="15"/>
        <v>-2866500.0000000056</v>
      </c>
      <c r="J110" s="36">
        <f t="shared" si="15"/>
        <v>-3150000.0000000019</v>
      </c>
      <c r="K110" s="36">
        <f t="shared" si="15"/>
        <v>-3412500.0000000205</v>
      </c>
      <c r="L110" s="36">
        <f t="shared" si="15"/>
        <v>-3543750.0000000205</v>
      </c>
      <c r="M110" s="36">
        <f t="shared" si="15"/>
        <v>-3675000.0000000205</v>
      </c>
      <c r="N110" s="36">
        <f t="shared" si="15"/>
        <v>-3806250.0000000205</v>
      </c>
      <c r="O110" s="36">
        <f t="shared" si="15"/>
        <v>-3937500.0000000149</v>
      </c>
      <c r="P110" s="36">
        <f t="shared" si="15"/>
        <v>-4068750.0000000149</v>
      </c>
      <c r="Q110" s="36">
        <f t="shared" si="15"/>
        <v>-4200000.0000000149</v>
      </c>
      <c r="R110" s="36">
        <f t="shared" si="15"/>
        <v>-4462499.9999999981</v>
      </c>
      <c r="S110" s="36">
        <f t="shared" si="15"/>
        <v>-4724999.9999999981</v>
      </c>
      <c r="T110" s="36">
        <f t="shared" si="15"/>
        <v>-4900350.0000000093</v>
      </c>
      <c r="U110" s="36">
        <f t="shared" si="15"/>
        <v>-5118750.0000000261</v>
      </c>
      <c r="V110" s="36">
        <f t="shared" si="15"/>
        <v>-5250000.0000000112</v>
      </c>
      <c r="W110" s="36">
        <f t="shared" si="15"/>
        <v>-5368125.0000000112</v>
      </c>
      <c r="X110" s="36">
        <f t="shared" si="15"/>
        <v>-5656875.0000000112</v>
      </c>
      <c r="Y110" s="36">
        <f t="shared" si="15"/>
        <v>-5775000.0000000112</v>
      </c>
      <c r="Z110" s="36">
        <f t="shared" si="15"/>
        <v>-5893125.0000000037</v>
      </c>
      <c r="AA110" s="36">
        <f t="shared" si="15"/>
        <v>-6037500.0000000037</v>
      </c>
      <c r="AB110" s="36">
        <f t="shared" si="15"/>
        <v>-6181875.0000000037</v>
      </c>
      <c r="AC110" s="36">
        <f t="shared" si="15"/>
        <v>-6300000.0000000037</v>
      </c>
      <c r="AD110" s="36">
        <f t="shared" si="15"/>
        <v>-6515775.0000000037</v>
      </c>
      <c r="AE110" s="43"/>
      <c r="AF110" s="15"/>
      <c r="AG110" s="15"/>
      <c r="AH110" s="15"/>
      <c r="AI110" s="15"/>
      <c r="AJ110" s="15"/>
    </row>
    <row r="111" spans="1:36">
      <c r="A111" s="35"/>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43"/>
      <c r="AF111" s="15"/>
      <c r="AG111" s="15"/>
      <c r="AH111" s="15"/>
      <c r="AI111" s="15"/>
      <c r="AJ111" s="15"/>
    </row>
    <row r="112" spans="1:36">
      <c r="A112" s="35" t="s">
        <v>71</v>
      </c>
      <c r="B112" s="31"/>
      <c r="C112" s="31"/>
      <c r="D112" s="31"/>
      <c r="E112" s="34" t="s">
        <v>88</v>
      </c>
      <c r="F112" s="34" t="s">
        <v>3</v>
      </c>
      <c r="G112" s="34" t="s">
        <v>4</v>
      </c>
      <c r="H112" s="34" t="s">
        <v>5</v>
      </c>
      <c r="I112" s="34" t="s">
        <v>6</v>
      </c>
      <c r="J112" s="34" t="s">
        <v>7</v>
      </c>
      <c r="K112" s="34" t="s">
        <v>8</v>
      </c>
      <c r="L112" s="34" t="s">
        <v>9</v>
      </c>
      <c r="M112" s="34" t="s">
        <v>10</v>
      </c>
      <c r="N112" s="34" t="s">
        <v>11</v>
      </c>
      <c r="O112" s="34" t="s">
        <v>12</v>
      </c>
      <c r="P112" s="34" t="s">
        <v>13</v>
      </c>
      <c r="Q112" s="34" t="s">
        <v>14</v>
      </c>
      <c r="R112" s="34" t="s">
        <v>15</v>
      </c>
      <c r="S112" s="34" t="s">
        <v>16</v>
      </c>
      <c r="T112" s="34" t="s">
        <v>17</v>
      </c>
      <c r="U112" s="34" t="s">
        <v>18</v>
      </c>
      <c r="V112" s="34" t="s">
        <v>19</v>
      </c>
      <c r="W112" s="34" t="s">
        <v>20</v>
      </c>
      <c r="X112" s="34" t="s">
        <v>21</v>
      </c>
      <c r="Y112" s="34" t="s">
        <v>22</v>
      </c>
      <c r="Z112" s="34" t="s">
        <v>23</v>
      </c>
      <c r="AA112" s="34" t="s">
        <v>24</v>
      </c>
      <c r="AB112" s="34" t="s">
        <v>25</v>
      </c>
      <c r="AC112" s="34" t="s">
        <v>26</v>
      </c>
      <c r="AD112" s="34" t="s">
        <v>27</v>
      </c>
      <c r="AE112" s="43"/>
      <c r="AF112" s="15"/>
      <c r="AG112" s="15"/>
      <c r="AH112" s="15"/>
      <c r="AI112" s="15"/>
      <c r="AJ112" s="15"/>
    </row>
    <row r="113" spans="1:36">
      <c r="A113" s="35" t="s">
        <v>72</v>
      </c>
      <c r="B113" s="31"/>
      <c r="C113" s="31"/>
      <c r="D113" s="31"/>
      <c r="E113" s="36">
        <f>E14</f>
        <v>1000000</v>
      </c>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43"/>
      <c r="AF113" s="15"/>
      <c r="AG113" s="15"/>
      <c r="AH113" s="15"/>
      <c r="AI113" s="15"/>
      <c r="AJ113" s="15"/>
    </row>
    <row r="114" spans="1:36">
      <c r="A114" s="35" t="s">
        <v>155</v>
      </c>
      <c r="B114" s="31"/>
      <c r="C114" s="31"/>
      <c r="D114" s="31"/>
      <c r="E114" s="36">
        <f>G69-G70</f>
        <v>0</v>
      </c>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43"/>
      <c r="AF114" s="15"/>
      <c r="AG114" s="15"/>
      <c r="AH114" s="15"/>
      <c r="AI114" s="15"/>
      <c r="AJ114" s="15"/>
    </row>
    <row r="115" spans="1:36">
      <c r="A115" s="35" t="s">
        <v>156</v>
      </c>
      <c r="B115" s="31"/>
      <c r="C115" s="31"/>
      <c r="D115" s="31"/>
      <c r="E115" s="61"/>
      <c r="F115" s="36">
        <f>H$79-H$80</f>
        <v>0</v>
      </c>
      <c r="G115" s="36">
        <f t="shared" ref="G115:AD115" si="16">I$79-I$80</f>
        <v>0</v>
      </c>
      <c r="H115" s="36">
        <f t="shared" si="16"/>
        <v>0</v>
      </c>
      <c r="I115" s="36">
        <f t="shared" si="16"/>
        <v>0</v>
      </c>
      <c r="J115" s="36">
        <f t="shared" si="16"/>
        <v>0</v>
      </c>
      <c r="K115" s="36">
        <f t="shared" si="16"/>
        <v>0</v>
      </c>
      <c r="L115" s="36">
        <f t="shared" si="16"/>
        <v>0</v>
      </c>
      <c r="M115" s="36">
        <f t="shared" si="16"/>
        <v>0</v>
      </c>
      <c r="N115" s="36">
        <f t="shared" si="16"/>
        <v>0</v>
      </c>
      <c r="O115" s="36">
        <f t="shared" si="16"/>
        <v>0</v>
      </c>
      <c r="P115" s="36">
        <f t="shared" si="16"/>
        <v>0</v>
      </c>
      <c r="Q115" s="36">
        <f t="shared" si="16"/>
        <v>0</v>
      </c>
      <c r="R115" s="36">
        <f t="shared" si="16"/>
        <v>0</v>
      </c>
      <c r="S115" s="36">
        <f t="shared" si="16"/>
        <v>0</v>
      </c>
      <c r="T115" s="36">
        <f t="shared" si="16"/>
        <v>0</v>
      </c>
      <c r="U115" s="36">
        <f t="shared" si="16"/>
        <v>0</v>
      </c>
      <c r="V115" s="36">
        <f t="shared" si="16"/>
        <v>0</v>
      </c>
      <c r="W115" s="36">
        <f t="shared" si="16"/>
        <v>0</v>
      </c>
      <c r="X115" s="36">
        <f t="shared" si="16"/>
        <v>0</v>
      </c>
      <c r="Y115" s="36">
        <f t="shared" si="16"/>
        <v>0</v>
      </c>
      <c r="Z115" s="36">
        <f t="shared" si="16"/>
        <v>0</v>
      </c>
      <c r="AA115" s="36">
        <f t="shared" si="16"/>
        <v>0</v>
      </c>
      <c r="AB115" s="36">
        <f t="shared" si="16"/>
        <v>0</v>
      </c>
      <c r="AC115" s="36">
        <f t="shared" si="16"/>
        <v>0</v>
      </c>
      <c r="AD115" s="36">
        <f t="shared" si="16"/>
        <v>0</v>
      </c>
      <c r="AE115" s="43"/>
      <c r="AF115" s="15"/>
      <c r="AG115" s="15"/>
      <c r="AH115" s="15"/>
      <c r="AI115" s="15"/>
      <c r="AJ115" s="15"/>
    </row>
    <row r="116" spans="1:36">
      <c r="A116" s="35" t="s">
        <v>63</v>
      </c>
      <c r="B116" s="31"/>
      <c r="C116" s="31"/>
      <c r="D116" s="31"/>
      <c r="E116" s="36">
        <f>SUM(E113:E115)</f>
        <v>1000000</v>
      </c>
      <c r="F116" s="36">
        <f t="shared" ref="F116:AD116" si="17">SUM(F113:F115)</f>
        <v>0</v>
      </c>
      <c r="G116" s="36">
        <f t="shared" si="17"/>
        <v>0</v>
      </c>
      <c r="H116" s="36">
        <f t="shared" si="17"/>
        <v>0</v>
      </c>
      <c r="I116" s="36">
        <f t="shared" si="17"/>
        <v>0</v>
      </c>
      <c r="J116" s="36">
        <f t="shared" si="17"/>
        <v>0</v>
      </c>
      <c r="K116" s="36">
        <f t="shared" si="17"/>
        <v>0</v>
      </c>
      <c r="L116" s="36">
        <f t="shared" si="17"/>
        <v>0</v>
      </c>
      <c r="M116" s="36">
        <f t="shared" si="17"/>
        <v>0</v>
      </c>
      <c r="N116" s="36">
        <f t="shared" si="17"/>
        <v>0</v>
      </c>
      <c r="O116" s="36">
        <f t="shared" si="17"/>
        <v>0</v>
      </c>
      <c r="P116" s="36">
        <f t="shared" si="17"/>
        <v>0</v>
      </c>
      <c r="Q116" s="36">
        <f t="shared" si="17"/>
        <v>0</v>
      </c>
      <c r="R116" s="36">
        <f t="shared" si="17"/>
        <v>0</v>
      </c>
      <c r="S116" s="36">
        <f t="shared" si="17"/>
        <v>0</v>
      </c>
      <c r="T116" s="36">
        <f t="shared" si="17"/>
        <v>0</v>
      </c>
      <c r="U116" s="36">
        <f t="shared" si="17"/>
        <v>0</v>
      </c>
      <c r="V116" s="36">
        <f t="shared" si="17"/>
        <v>0</v>
      </c>
      <c r="W116" s="36">
        <f t="shared" si="17"/>
        <v>0</v>
      </c>
      <c r="X116" s="36">
        <f t="shared" si="17"/>
        <v>0</v>
      </c>
      <c r="Y116" s="36">
        <f t="shared" si="17"/>
        <v>0</v>
      </c>
      <c r="Z116" s="36">
        <f t="shared" si="17"/>
        <v>0</v>
      </c>
      <c r="AA116" s="36">
        <f t="shared" si="17"/>
        <v>0</v>
      </c>
      <c r="AB116" s="36">
        <f t="shared" si="17"/>
        <v>0</v>
      </c>
      <c r="AC116" s="36">
        <f t="shared" si="17"/>
        <v>0</v>
      </c>
      <c r="AD116" s="36">
        <f t="shared" si="17"/>
        <v>0</v>
      </c>
      <c r="AE116" s="43"/>
      <c r="AF116" s="15"/>
      <c r="AG116" s="15"/>
      <c r="AH116" s="15"/>
      <c r="AI116" s="15"/>
      <c r="AJ116" s="15"/>
    </row>
    <row r="117" spans="1:36">
      <c r="A117" s="3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43"/>
      <c r="AF117" s="15"/>
      <c r="AG117" s="15"/>
      <c r="AH117" s="15"/>
      <c r="AI117" s="15"/>
      <c r="AJ117" s="15"/>
    </row>
    <row r="118" spans="1:36">
      <c r="A118" s="35" t="s">
        <v>73</v>
      </c>
      <c r="B118" s="31"/>
      <c r="C118" s="31"/>
      <c r="D118" s="31"/>
      <c r="E118" s="36">
        <f>E110-E116</f>
        <v>-1000000</v>
      </c>
      <c r="F118" s="36">
        <f t="shared" ref="F118:AD118" si="18">F110-F116</f>
        <v>-1890000.0000000102</v>
      </c>
      <c r="G118" s="36">
        <f t="shared" si="18"/>
        <v>-2163000.0000000075</v>
      </c>
      <c r="H118" s="36">
        <f t="shared" si="18"/>
        <v>-2493750.0000000047</v>
      </c>
      <c r="I118" s="36">
        <f t="shared" si="18"/>
        <v>-2866500.0000000056</v>
      </c>
      <c r="J118" s="36">
        <f t="shared" si="18"/>
        <v>-3150000.0000000019</v>
      </c>
      <c r="K118" s="36">
        <f t="shared" si="18"/>
        <v>-3412500.0000000205</v>
      </c>
      <c r="L118" s="36">
        <f t="shared" si="18"/>
        <v>-3543750.0000000205</v>
      </c>
      <c r="M118" s="36">
        <f t="shared" si="18"/>
        <v>-3675000.0000000205</v>
      </c>
      <c r="N118" s="36">
        <f t="shared" si="18"/>
        <v>-3806250.0000000205</v>
      </c>
      <c r="O118" s="36">
        <f t="shared" si="18"/>
        <v>-3937500.0000000149</v>
      </c>
      <c r="P118" s="36">
        <f t="shared" si="18"/>
        <v>-4068750.0000000149</v>
      </c>
      <c r="Q118" s="36">
        <f t="shared" si="18"/>
        <v>-4200000.0000000149</v>
      </c>
      <c r="R118" s="36">
        <f t="shared" si="18"/>
        <v>-4462499.9999999981</v>
      </c>
      <c r="S118" s="36">
        <f t="shared" si="18"/>
        <v>-4724999.9999999981</v>
      </c>
      <c r="T118" s="36">
        <f t="shared" si="18"/>
        <v>-4900350.0000000093</v>
      </c>
      <c r="U118" s="36">
        <f t="shared" si="18"/>
        <v>-5118750.0000000261</v>
      </c>
      <c r="V118" s="36">
        <f t="shared" si="18"/>
        <v>-5250000.0000000112</v>
      </c>
      <c r="W118" s="36">
        <f t="shared" si="18"/>
        <v>-5368125.0000000112</v>
      </c>
      <c r="X118" s="36">
        <f t="shared" si="18"/>
        <v>-5656875.0000000112</v>
      </c>
      <c r="Y118" s="36">
        <f t="shared" si="18"/>
        <v>-5775000.0000000112</v>
      </c>
      <c r="Z118" s="36">
        <f t="shared" si="18"/>
        <v>-5893125.0000000037</v>
      </c>
      <c r="AA118" s="36">
        <f t="shared" si="18"/>
        <v>-6037500.0000000037</v>
      </c>
      <c r="AB118" s="36">
        <f t="shared" si="18"/>
        <v>-6181875.0000000037</v>
      </c>
      <c r="AC118" s="36">
        <f t="shared" si="18"/>
        <v>-6300000.0000000037</v>
      </c>
      <c r="AD118" s="36">
        <f t="shared" si="18"/>
        <v>-6515775.0000000037</v>
      </c>
      <c r="AE118" s="73"/>
      <c r="AF118" s="15"/>
      <c r="AG118" s="15"/>
      <c r="AH118" s="15"/>
      <c r="AI118" s="15"/>
      <c r="AJ118" s="15"/>
    </row>
    <row r="119" spans="1:36">
      <c r="A119" s="35" t="s">
        <v>101</v>
      </c>
      <c r="B119" s="31"/>
      <c r="C119" s="31"/>
      <c r="D119" s="31"/>
      <c r="E119" s="36">
        <f>E118</f>
        <v>-1000000</v>
      </c>
      <c r="F119" s="36">
        <f>F$118/(1+$E$21)</f>
        <v>-1718181.8181818274</v>
      </c>
      <c r="G119" s="36">
        <f>G$118/(1+$E$21)^2</f>
        <v>-1787603.3057851298</v>
      </c>
      <c r="H119" s="36">
        <f>H$118/(1+$E$21)^3</f>
        <v>-1873591.2847483126</v>
      </c>
      <c r="I119" s="36">
        <f>I$118/(1+$E$21)^4</f>
        <v>-1957858.0698039783</v>
      </c>
      <c r="J119" s="36">
        <f>J$118/(1+$E$21)^5</f>
        <v>-1955902.1676363393</v>
      </c>
      <c r="K119" s="36">
        <f>K$118/(1+$E$21)^6</f>
        <v>-1926267.2863085261</v>
      </c>
      <c r="L119" s="36">
        <f>L$118/(1+$E$21)^7</f>
        <v>-1818504.0814800765</v>
      </c>
      <c r="M119" s="36">
        <f>M$118/(1+$E$21)^8</f>
        <v>-1714414.622270779</v>
      </c>
      <c r="N119" s="36">
        <f>N$118/(1+$E$21)^9</f>
        <v>-1614221.5599302785</v>
      </c>
      <c r="O119" s="36">
        <f>O$118/(1+$E$21)^10</f>
        <v>-1518076.7021287859</v>
      </c>
      <c r="P119" s="36">
        <f>P$118/(1+$E$21)^11</f>
        <v>-1426072.0535149197</v>
      </c>
      <c r="Q119" s="36">
        <f>Q$118/(1+$E$21)^12</f>
        <v>-1338249.4343835022</v>
      </c>
      <c r="R119" s="36">
        <f>R$118/(1+$E$21)^13</f>
        <v>-1292627.2945749687</v>
      </c>
      <c r="S119" s="36">
        <f>S$118/(1+$E$21)^14</f>
        <v>-1244240.1765962264</v>
      </c>
      <c r="T119" s="36">
        <f>T$118/(1+$E$21)^15</f>
        <v>-1173104.829126182</v>
      </c>
      <c r="U119" s="36">
        <f>U$118/(1+$E$21)^16</f>
        <v>-1113989.1388258284</v>
      </c>
      <c r="V119" s="36">
        <f>V$118/(1+$E$21)^17</f>
        <v>-1038684.5117257112</v>
      </c>
      <c r="W119" s="36">
        <f>W$118/(1+$E$21)^18</f>
        <v>-965504.46658139955</v>
      </c>
      <c r="X119" s="36">
        <f>X$118/(1+$E$21)^19</f>
        <v>-924944.26560698613</v>
      </c>
      <c r="Y119" s="36">
        <f>Y$118/(1+$E$21)^20</f>
        <v>-858416.95183943026</v>
      </c>
      <c r="Z119" s="36">
        <f>Z$118/(1+$E$21)^21</f>
        <v>-796341.3458179828</v>
      </c>
      <c r="AA119" s="36">
        <f>AA$118/(1+$E$21)^22</f>
        <v>-741682.5654510468</v>
      </c>
      <c r="AB119" s="36">
        <f>AB$118/(1+$E$21)^23</f>
        <v>-690380.41171431425</v>
      </c>
      <c r="AC119" s="36">
        <f>AC$118/(1+$E$21)^24</f>
        <v>-639611.26736705436</v>
      </c>
      <c r="AD119" s="36">
        <f>AD$118/(1+$E$21)^25</f>
        <v>-601379.95752215991</v>
      </c>
      <c r="AE119" s="43"/>
      <c r="AF119" s="15"/>
      <c r="AG119" s="15"/>
      <c r="AH119" s="15"/>
      <c r="AI119" s="15"/>
      <c r="AJ119" s="15"/>
    </row>
    <row r="120" spans="1:36" ht="13.8" thickBot="1">
      <c r="A120" s="76" t="s">
        <v>74</v>
      </c>
      <c r="B120" s="38"/>
      <c r="C120" s="38"/>
      <c r="D120" s="38"/>
      <c r="E120" s="75">
        <f>SUM(E119:AD119)</f>
        <v>-33729849.568921752</v>
      </c>
      <c r="F120" s="87" t="s">
        <v>114</v>
      </c>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44"/>
      <c r="AF120" s="15"/>
      <c r="AG120" s="15"/>
      <c r="AH120" s="15"/>
      <c r="AI120" s="15"/>
      <c r="AJ120" s="15"/>
    </row>
    <row r="121" spans="1:36" ht="15" customHeight="1" thickTop="1" thickBo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row>
    <row r="122" spans="1:36" ht="13.8" thickTop="1">
      <c r="A122" s="41" t="s">
        <v>76</v>
      </c>
      <c r="B122" s="27"/>
      <c r="C122" s="27"/>
      <c r="D122" s="27"/>
      <c r="E122" s="27"/>
      <c r="F122" s="27"/>
      <c r="G122" s="27"/>
      <c r="H122" s="27"/>
      <c r="I122" s="27"/>
      <c r="J122" s="27"/>
      <c r="K122" s="42"/>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row>
    <row r="123" spans="1:36">
      <c r="A123" s="35" t="s">
        <v>77</v>
      </c>
      <c r="B123" s="31"/>
      <c r="C123" s="31"/>
      <c r="D123" s="31"/>
      <c r="E123" s="62" t="s">
        <v>88</v>
      </c>
      <c r="F123" s="31"/>
      <c r="G123" s="31"/>
      <c r="H123" s="31"/>
      <c r="I123" s="31"/>
      <c r="J123" s="31"/>
      <c r="K123" s="43"/>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row>
    <row r="124" spans="1:36">
      <c r="A124" s="35" t="s">
        <v>78</v>
      </c>
      <c r="B124" s="31"/>
      <c r="C124" s="31"/>
      <c r="D124" s="31"/>
      <c r="E124" s="31" t="s">
        <v>83</v>
      </c>
      <c r="F124" s="31"/>
      <c r="G124" s="31"/>
      <c r="H124" s="31"/>
      <c r="I124" s="31"/>
      <c r="J124" s="31"/>
      <c r="K124" s="43"/>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row>
    <row r="125" spans="1:36">
      <c r="A125" s="35" t="s">
        <v>80</v>
      </c>
      <c r="B125" s="31"/>
      <c r="C125" s="31"/>
      <c r="D125" s="31"/>
      <c r="E125" s="36">
        <f>E12</f>
        <v>0</v>
      </c>
      <c r="F125" s="31"/>
      <c r="G125" s="31"/>
      <c r="H125" s="31"/>
      <c r="I125" s="31"/>
      <c r="J125" s="31"/>
      <c r="K125" s="43"/>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row>
    <row r="126" spans="1:36">
      <c r="A126" s="35" t="s">
        <v>81</v>
      </c>
      <c r="B126" s="31"/>
      <c r="C126" s="31"/>
      <c r="D126" s="31"/>
      <c r="E126" s="36">
        <f>E13</f>
        <v>0</v>
      </c>
      <c r="F126" s="31"/>
      <c r="G126" s="31"/>
      <c r="H126" s="31"/>
      <c r="I126" s="31"/>
      <c r="J126" s="31"/>
      <c r="K126" s="43"/>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row>
    <row r="127" spans="1:36">
      <c r="A127" s="35" t="s">
        <v>158</v>
      </c>
      <c r="B127" s="31"/>
      <c r="C127" s="31"/>
      <c r="D127" s="31"/>
      <c r="E127" s="36">
        <f>E14</f>
        <v>1000000</v>
      </c>
      <c r="F127" s="31"/>
      <c r="G127" s="31"/>
      <c r="H127" s="31"/>
      <c r="I127" s="31"/>
      <c r="J127" s="31"/>
      <c r="K127" s="43"/>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row>
    <row r="128" spans="1:36">
      <c r="A128" s="35" t="s">
        <v>82</v>
      </c>
      <c r="B128" s="31"/>
      <c r="C128" s="31"/>
      <c r="D128" s="31"/>
      <c r="E128" s="36">
        <f>E16</f>
        <v>0</v>
      </c>
      <c r="F128" s="31"/>
      <c r="G128" s="31"/>
      <c r="H128" s="31"/>
      <c r="I128" s="31"/>
      <c r="J128" s="31"/>
      <c r="K128" s="43"/>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row>
    <row r="129" spans="1:36">
      <c r="A129" s="35" t="s">
        <v>62</v>
      </c>
      <c r="B129" s="31"/>
      <c r="C129" s="31"/>
      <c r="D129" s="31"/>
      <c r="E129" s="36">
        <f>SUM(E125:E128)</f>
        <v>1000000</v>
      </c>
      <c r="F129" s="31"/>
      <c r="G129" s="31"/>
      <c r="H129" s="31"/>
      <c r="I129" s="31"/>
      <c r="J129" s="31"/>
      <c r="K129" s="43"/>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row>
    <row r="130" spans="1:36">
      <c r="A130" s="35"/>
      <c r="B130" s="31"/>
      <c r="C130" s="31"/>
      <c r="D130" s="31"/>
      <c r="E130" s="31"/>
      <c r="F130" s="31"/>
      <c r="G130" s="31"/>
      <c r="H130" s="31"/>
      <c r="I130" s="31"/>
      <c r="J130" s="31"/>
      <c r="K130" s="43"/>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row>
    <row r="131" spans="1:36">
      <c r="A131" s="35" t="s">
        <v>71</v>
      </c>
      <c r="B131" s="31"/>
      <c r="C131" s="31"/>
      <c r="D131" s="31"/>
      <c r="E131" s="31"/>
      <c r="F131" s="31"/>
      <c r="G131" s="31"/>
      <c r="H131" s="31"/>
      <c r="I131" s="31"/>
      <c r="J131" s="31"/>
      <c r="K131" s="43"/>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row>
    <row r="132" spans="1:36">
      <c r="A132" s="35" t="s">
        <v>79</v>
      </c>
      <c r="B132" s="31"/>
      <c r="C132" s="31"/>
      <c r="D132" s="31"/>
      <c r="E132" s="36">
        <f>E11</f>
        <v>500000</v>
      </c>
      <c r="F132" s="49"/>
      <c r="G132" s="50"/>
      <c r="H132" s="50"/>
      <c r="I132" s="50"/>
      <c r="J132" s="50"/>
      <c r="K132" s="51"/>
      <c r="L132" s="45"/>
      <c r="M132" s="4"/>
      <c r="N132" s="4"/>
      <c r="O132" s="15"/>
      <c r="P132" s="15"/>
      <c r="Q132" s="15"/>
      <c r="R132" s="15"/>
      <c r="S132" s="15"/>
      <c r="T132" s="15"/>
      <c r="U132" s="15"/>
      <c r="V132" s="15"/>
      <c r="W132" s="15"/>
      <c r="X132" s="15"/>
      <c r="Y132" s="15"/>
      <c r="Z132" s="15"/>
      <c r="AA132" s="15"/>
      <c r="AB132" s="15"/>
      <c r="AC132" s="15"/>
      <c r="AD132" s="15"/>
      <c r="AE132" s="15"/>
      <c r="AF132" s="15"/>
      <c r="AG132" s="15"/>
      <c r="AH132" s="15"/>
      <c r="AI132" s="15"/>
      <c r="AJ132" s="15"/>
    </row>
    <row r="133" spans="1:36">
      <c r="A133" s="35" t="s">
        <v>63</v>
      </c>
      <c r="B133" s="31"/>
      <c r="C133" s="31"/>
      <c r="D133" s="31"/>
      <c r="E133" s="36">
        <f>SUM(E132)</f>
        <v>500000</v>
      </c>
      <c r="F133" s="52"/>
      <c r="G133" s="52"/>
      <c r="H133" s="52"/>
      <c r="I133" s="52"/>
      <c r="J133" s="52"/>
      <c r="K133" s="53"/>
      <c r="L133" s="46"/>
      <c r="M133" s="4"/>
      <c r="N133" s="4"/>
      <c r="O133" s="15"/>
      <c r="P133" s="15"/>
      <c r="Q133" s="15"/>
      <c r="R133" s="15"/>
      <c r="S133" s="15"/>
      <c r="T133" s="15"/>
      <c r="U133" s="15"/>
      <c r="V133" s="15"/>
      <c r="W133" s="15"/>
      <c r="X133" s="15"/>
      <c r="Y133" s="15"/>
      <c r="Z133" s="15"/>
      <c r="AA133" s="15"/>
      <c r="AB133" s="15"/>
      <c r="AC133" s="15"/>
      <c r="AD133" s="15"/>
      <c r="AE133" s="15"/>
      <c r="AF133" s="15"/>
      <c r="AG133" s="15"/>
      <c r="AH133" s="15"/>
      <c r="AI133" s="15"/>
      <c r="AJ133" s="15"/>
    </row>
    <row r="134" spans="1:36">
      <c r="A134" s="35"/>
      <c r="B134" s="31"/>
      <c r="C134" s="31"/>
      <c r="D134" s="31"/>
      <c r="E134" s="31"/>
      <c r="F134" s="52"/>
      <c r="G134" s="52"/>
      <c r="H134" s="52"/>
      <c r="I134" s="52"/>
      <c r="J134" s="52"/>
      <c r="K134" s="53"/>
      <c r="L134" s="46"/>
      <c r="M134" s="4"/>
      <c r="N134" s="4"/>
      <c r="O134" s="15"/>
      <c r="P134" s="15"/>
      <c r="Q134" s="15"/>
      <c r="R134" s="15"/>
      <c r="S134" s="15"/>
      <c r="T134" s="15"/>
      <c r="U134" s="15"/>
      <c r="V134" s="15"/>
      <c r="W134" s="15"/>
      <c r="X134" s="15"/>
      <c r="Y134" s="15"/>
      <c r="Z134" s="15"/>
      <c r="AA134" s="15"/>
      <c r="AB134" s="15"/>
      <c r="AC134" s="15"/>
      <c r="AD134" s="15"/>
      <c r="AE134" s="15"/>
      <c r="AF134" s="15"/>
      <c r="AG134" s="15"/>
      <c r="AH134" s="15"/>
      <c r="AI134" s="15"/>
      <c r="AJ134" s="15"/>
    </row>
    <row r="135" spans="1:36">
      <c r="A135" s="35" t="s">
        <v>73</v>
      </c>
      <c r="B135" s="31"/>
      <c r="C135" s="31"/>
      <c r="D135" s="31"/>
      <c r="E135" s="36">
        <f>E129-E133</f>
        <v>500000</v>
      </c>
      <c r="F135" s="54"/>
      <c r="G135" s="54"/>
      <c r="H135" s="54"/>
      <c r="I135" s="54"/>
      <c r="J135" s="54"/>
      <c r="K135" s="55"/>
      <c r="L135" s="47"/>
      <c r="M135" s="4"/>
      <c r="N135" s="4"/>
      <c r="O135" s="15"/>
      <c r="P135" s="15"/>
      <c r="Q135" s="15"/>
      <c r="R135" s="15"/>
      <c r="S135" s="15"/>
      <c r="T135" s="15"/>
      <c r="U135" s="15"/>
      <c r="V135" s="15"/>
      <c r="W135" s="15"/>
      <c r="X135" s="15"/>
      <c r="Y135" s="15"/>
      <c r="Z135" s="15"/>
      <c r="AA135" s="15"/>
      <c r="AB135" s="15"/>
      <c r="AC135" s="15"/>
      <c r="AD135" s="15"/>
      <c r="AE135" s="15"/>
      <c r="AF135" s="15"/>
      <c r="AG135" s="15"/>
      <c r="AH135" s="15"/>
      <c r="AI135" s="15"/>
      <c r="AJ135" s="15"/>
    </row>
    <row r="136" spans="1:36" ht="13.8" thickBot="1">
      <c r="A136" s="37" t="s">
        <v>75</v>
      </c>
      <c r="B136" s="38"/>
      <c r="C136" s="38"/>
      <c r="D136" s="38"/>
      <c r="E136" s="63">
        <f>SUM(E135)</f>
        <v>500000</v>
      </c>
      <c r="F136" s="56"/>
      <c r="G136" s="56"/>
      <c r="H136" s="56"/>
      <c r="I136" s="56"/>
      <c r="J136" s="56"/>
      <c r="K136" s="57"/>
      <c r="L136" s="47"/>
      <c r="M136" s="4"/>
      <c r="N136" s="4"/>
      <c r="O136" s="15"/>
      <c r="P136" s="15"/>
      <c r="Q136" s="15"/>
      <c r="R136" s="15"/>
      <c r="S136" s="15"/>
      <c r="T136" s="15"/>
      <c r="U136" s="15"/>
      <c r="V136" s="15"/>
      <c r="W136" s="15"/>
      <c r="X136" s="15"/>
      <c r="Y136" s="15"/>
      <c r="Z136" s="15"/>
      <c r="AA136" s="15"/>
      <c r="AB136" s="15"/>
      <c r="AC136" s="15"/>
      <c r="AD136" s="15"/>
      <c r="AE136" s="15"/>
      <c r="AF136" s="15"/>
      <c r="AG136" s="15"/>
      <c r="AH136" s="15"/>
      <c r="AI136" s="15"/>
      <c r="AJ136" s="15"/>
    </row>
    <row r="137" spans="1:36" ht="14.4" thickTop="1" thickBot="1">
      <c r="A137" s="4"/>
      <c r="B137" s="4"/>
      <c r="C137" s="4"/>
      <c r="D137" s="4"/>
      <c r="E137" s="4"/>
      <c r="F137" s="46"/>
      <c r="G137" s="46"/>
      <c r="H137" s="46"/>
      <c r="I137" s="46"/>
      <c r="J137" s="46"/>
      <c r="K137" s="46"/>
      <c r="L137" s="46"/>
      <c r="M137" s="4"/>
      <c r="N137" s="4"/>
      <c r="O137" s="15"/>
      <c r="P137" s="15"/>
      <c r="Q137" s="15"/>
      <c r="R137" s="15"/>
      <c r="S137" s="15"/>
      <c r="T137" s="15"/>
      <c r="U137" s="15"/>
      <c r="V137" s="15"/>
      <c r="W137" s="15"/>
      <c r="X137" s="15"/>
      <c r="Y137" s="15"/>
      <c r="Z137" s="15"/>
      <c r="AA137" s="15"/>
      <c r="AB137" s="15"/>
      <c r="AC137" s="15"/>
      <c r="AD137" s="15"/>
      <c r="AE137" s="15"/>
      <c r="AF137" s="15"/>
      <c r="AG137" s="15"/>
      <c r="AH137" s="15"/>
      <c r="AI137" s="15"/>
      <c r="AJ137" s="15"/>
    </row>
    <row r="138" spans="1:36" ht="13.8" thickTop="1">
      <c r="A138" s="41" t="s">
        <v>84</v>
      </c>
      <c r="B138" s="27"/>
      <c r="C138" s="27"/>
      <c r="D138" s="27"/>
      <c r="E138" s="27"/>
      <c r="F138" s="58"/>
      <c r="G138" s="58"/>
      <c r="H138" s="58"/>
      <c r="I138" s="58"/>
      <c r="J138" s="58"/>
      <c r="K138" s="59"/>
      <c r="L138" s="46"/>
      <c r="M138" s="4"/>
      <c r="N138" s="4"/>
      <c r="O138" s="15"/>
      <c r="P138" s="15"/>
      <c r="Q138" s="15"/>
      <c r="R138" s="15"/>
      <c r="S138" s="15"/>
      <c r="T138" s="15"/>
      <c r="U138" s="15"/>
      <c r="V138" s="15"/>
      <c r="W138" s="15"/>
      <c r="X138" s="15"/>
      <c r="Y138" s="15"/>
      <c r="Z138" s="15"/>
      <c r="AA138" s="15"/>
      <c r="AB138" s="15"/>
      <c r="AC138" s="15"/>
      <c r="AD138" s="15"/>
      <c r="AE138" s="15"/>
      <c r="AF138" s="15"/>
      <c r="AG138" s="15"/>
      <c r="AH138" s="15"/>
      <c r="AI138" s="15"/>
      <c r="AJ138" s="15"/>
    </row>
    <row r="139" spans="1:36" ht="13.5" customHeight="1">
      <c r="A139" s="35" t="s">
        <v>77</v>
      </c>
      <c r="B139" s="31"/>
      <c r="C139" s="31"/>
      <c r="D139" s="31"/>
      <c r="E139" s="62" t="s">
        <v>88</v>
      </c>
      <c r="F139" s="54"/>
      <c r="G139" s="52"/>
      <c r="H139" s="52"/>
      <c r="I139" s="52"/>
      <c r="J139" s="52"/>
      <c r="K139" s="53"/>
      <c r="L139" s="46"/>
      <c r="M139" s="4"/>
      <c r="N139" s="4"/>
      <c r="O139" s="15"/>
      <c r="P139" s="15"/>
      <c r="Q139" s="15"/>
      <c r="R139" s="15"/>
      <c r="S139" s="15"/>
      <c r="T139" s="15"/>
      <c r="U139" s="15"/>
      <c r="V139" s="15"/>
      <c r="W139" s="15"/>
      <c r="X139" s="15"/>
      <c r="Y139" s="15"/>
      <c r="Z139" s="15"/>
      <c r="AA139" s="15"/>
      <c r="AB139" s="15"/>
      <c r="AC139" s="15"/>
      <c r="AD139" s="15"/>
      <c r="AE139" s="15"/>
      <c r="AF139" s="15"/>
      <c r="AG139" s="15"/>
      <c r="AH139" s="15"/>
      <c r="AI139" s="15"/>
      <c r="AJ139" s="15"/>
    </row>
    <row r="140" spans="1:36">
      <c r="A140" s="30" t="s">
        <v>85</v>
      </c>
      <c r="B140" s="31"/>
      <c r="C140" s="31"/>
      <c r="D140" s="31"/>
      <c r="E140" s="31" t="s">
        <v>83</v>
      </c>
      <c r="F140" s="52"/>
      <c r="G140" s="52"/>
      <c r="H140" s="52"/>
      <c r="I140" s="52"/>
      <c r="J140" s="52"/>
      <c r="K140" s="53"/>
      <c r="L140" s="46"/>
      <c r="M140" s="4"/>
      <c r="N140" s="4"/>
      <c r="O140" s="15"/>
      <c r="P140" s="15"/>
      <c r="Q140" s="15"/>
      <c r="R140" s="15"/>
      <c r="S140" s="15"/>
      <c r="T140" s="15"/>
      <c r="U140" s="15"/>
      <c r="V140" s="15"/>
      <c r="W140" s="15"/>
      <c r="X140" s="15"/>
      <c r="Y140" s="15"/>
      <c r="Z140" s="15"/>
      <c r="AA140" s="15"/>
      <c r="AB140" s="15"/>
      <c r="AC140" s="15"/>
      <c r="AD140" s="15"/>
      <c r="AE140" s="15"/>
      <c r="AF140" s="15"/>
      <c r="AG140" s="15"/>
      <c r="AH140" s="15"/>
      <c r="AI140" s="15"/>
      <c r="AJ140" s="15"/>
    </row>
    <row r="141" spans="1:36">
      <c r="A141" s="30" t="s">
        <v>62</v>
      </c>
      <c r="B141" s="31"/>
      <c r="C141" s="31"/>
      <c r="D141" s="31"/>
      <c r="E141" s="31" t="s">
        <v>83</v>
      </c>
      <c r="F141" s="54"/>
      <c r="G141" s="54"/>
      <c r="H141" s="54"/>
      <c r="I141" s="54"/>
      <c r="J141" s="54"/>
      <c r="K141" s="55"/>
      <c r="L141" s="47"/>
      <c r="M141" s="4"/>
      <c r="N141" s="4"/>
      <c r="O141" s="15"/>
      <c r="P141" s="15"/>
      <c r="Q141" s="15"/>
      <c r="R141" s="15"/>
      <c r="S141" s="15"/>
      <c r="T141" s="15"/>
      <c r="U141" s="15"/>
      <c r="V141" s="15"/>
      <c r="W141" s="15"/>
      <c r="X141" s="15"/>
      <c r="Y141" s="15"/>
      <c r="Z141" s="15"/>
      <c r="AA141" s="15"/>
      <c r="AB141" s="15"/>
      <c r="AC141" s="15"/>
      <c r="AD141" s="15"/>
      <c r="AE141" s="15"/>
      <c r="AF141" s="15"/>
      <c r="AG141" s="15"/>
      <c r="AH141" s="15"/>
      <c r="AI141" s="15"/>
      <c r="AJ141" s="15"/>
    </row>
    <row r="142" spans="1:36">
      <c r="A142" s="60"/>
      <c r="B142" s="31"/>
      <c r="C142" s="31"/>
      <c r="D142" s="31"/>
      <c r="E142" s="31"/>
      <c r="F142" s="54"/>
      <c r="G142" s="54"/>
      <c r="H142" s="54"/>
      <c r="I142" s="54"/>
      <c r="J142" s="54"/>
      <c r="K142" s="55"/>
      <c r="L142" s="47"/>
      <c r="M142" s="4"/>
      <c r="N142" s="4"/>
      <c r="O142" s="15"/>
      <c r="P142" s="15"/>
      <c r="Q142" s="15"/>
      <c r="R142" s="15"/>
      <c r="S142" s="15"/>
      <c r="T142" s="15"/>
      <c r="U142" s="15"/>
      <c r="V142" s="15"/>
      <c r="W142" s="15"/>
      <c r="X142" s="15"/>
      <c r="Y142" s="15"/>
      <c r="Z142" s="15"/>
      <c r="AA142" s="15"/>
      <c r="AB142" s="15"/>
      <c r="AC142" s="15"/>
      <c r="AD142" s="15"/>
      <c r="AE142" s="15"/>
      <c r="AF142" s="15"/>
      <c r="AG142" s="15"/>
      <c r="AH142" s="15"/>
      <c r="AI142" s="15"/>
      <c r="AJ142" s="15"/>
    </row>
    <row r="143" spans="1:36">
      <c r="A143" s="35" t="s">
        <v>71</v>
      </c>
      <c r="B143" s="31"/>
      <c r="C143" s="31"/>
      <c r="D143" s="31"/>
      <c r="E143" s="31"/>
      <c r="F143" s="52"/>
      <c r="G143" s="52"/>
      <c r="H143" s="52"/>
      <c r="I143" s="52"/>
      <c r="J143" s="52"/>
      <c r="K143" s="53"/>
      <c r="L143" s="46"/>
      <c r="M143" s="4"/>
      <c r="N143" s="4"/>
      <c r="O143" s="15"/>
      <c r="P143" s="15"/>
      <c r="Q143" s="15"/>
      <c r="R143" s="15"/>
      <c r="S143" s="15"/>
      <c r="T143" s="15"/>
      <c r="U143" s="15"/>
      <c r="V143" s="15"/>
      <c r="W143" s="15"/>
      <c r="X143" s="15"/>
      <c r="Y143" s="15"/>
      <c r="Z143" s="15"/>
      <c r="AA143" s="15"/>
      <c r="AB143" s="15"/>
      <c r="AC143" s="15"/>
      <c r="AD143" s="15"/>
      <c r="AE143" s="15"/>
      <c r="AF143" s="15"/>
      <c r="AG143" s="15"/>
      <c r="AH143" s="15"/>
      <c r="AI143" s="15"/>
      <c r="AJ143" s="15"/>
    </row>
    <row r="144" spans="1:36">
      <c r="A144" s="35" t="s">
        <v>86</v>
      </c>
      <c r="B144" s="31"/>
      <c r="C144" s="31"/>
      <c r="D144" s="31"/>
      <c r="E144" s="36">
        <f>E16</f>
        <v>0</v>
      </c>
      <c r="F144" s="54"/>
      <c r="G144" s="54" t="s">
        <v>61</v>
      </c>
      <c r="H144" s="54"/>
      <c r="I144" s="54"/>
      <c r="J144" s="54"/>
      <c r="K144" s="55"/>
      <c r="L144" s="47"/>
      <c r="M144" s="4"/>
      <c r="N144" s="4"/>
      <c r="O144" s="15"/>
      <c r="P144" s="15"/>
      <c r="Q144" s="15"/>
      <c r="R144" s="15"/>
      <c r="S144" s="15"/>
      <c r="T144" s="15"/>
      <c r="U144" s="15"/>
      <c r="V144" s="15"/>
      <c r="W144" s="15"/>
      <c r="X144" s="15"/>
      <c r="Y144" s="15"/>
      <c r="Z144" s="15"/>
      <c r="AA144" s="15"/>
      <c r="AB144" s="15"/>
      <c r="AC144" s="15"/>
      <c r="AD144" s="15"/>
      <c r="AE144" s="15"/>
      <c r="AF144" s="15"/>
      <c r="AG144" s="15"/>
      <c r="AH144" s="15"/>
      <c r="AI144" s="15"/>
      <c r="AJ144" s="15"/>
    </row>
    <row r="145" spans="1:36">
      <c r="A145" s="30" t="s">
        <v>87</v>
      </c>
      <c r="B145" s="31"/>
      <c r="C145" s="31"/>
      <c r="D145" s="31"/>
      <c r="E145" s="36">
        <f>E17</f>
        <v>750000</v>
      </c>
      <c r="F145" s="54"/>
      <c r="G145" s="54"/>
      <c r="H145" s="54"/>
      <c r="I145" s="54"/>
      <c r="J145" s="54"/>
      <c r="K145" s="55"/>
      <c r="L145" s="48"/>
      <c r="M145" s="4"/>
      <c r="N145" s="4"/>
      <c r="O145" s="15"/>
      <c r="P145" s="15"/>
      <c r="Q145" s="15"/>
      <c r="R145" s="15"/>
      <c r="S145" s="15"/>
      <c r="T145" s="15"/>
      <c r="U145" s="15"/>
      <c r="V145" s="15"/>
      <c r="W145" s="15"/>
      <c r="X145" s="15"/>
      <c r="Y145" s="15"/>
      <c r="Z145" s="15"/>
      <c r="AA145" s="15"/>
      <c r="AB145" s="15"/>
      <c r="AC145" s="15"/>
      <c r="AD145" s="15"/>
      <c r="AE145" s="15"/>
      <c r="AF145" s="15"/>
      <c r="AG145" s="15"/>
      <c r="AH145" s="15"/>
      <c r="AI145" s="15"/>
      <c r="AJ145" s="15"/>
    </row>
    <row r="146" spans="1:36">
      <c r="A146" s="35" t="s">
        <v>63</v>
      </c>
      <c r="B146" s="31"/>
      <c r="C146" s="31"/>
      <c r="D146" s="31"/>
      <c r="E146" s="36">
        <f>SUM(E144:E145)</f>
        <v>750000</v>
      </c>
      <c r="F146" s="31"/>
      <c r="G146" s="31"/>
      <c r="H146" s="31"/>
      <c r="I146" s="31"/>
      <c r="J146" s="31"/>
      <c r="K146" s="43"/>
      <c r="L146" s="4"/>
      <c r="M146" s="4"/>
      <c r="N146" s="4"/>
      <c r="O146" s="15"/>
      <c r="P146" s="15"/>
      <c r="Q146" s="15"/>
      <c r="R146" s="15"/>
      <c r="S146" s="15"/>
      <c r="T146" s="15"/>
      <c r="U146" s="15"/>
      <c r="V146" s="15"/>
      <c r="W146" s="15"/>
      <c r="X146" s="15"/>
      <c r="Y146" s="15"/>
      <c r="Z146" s="15"/>
      <c r="AA146" s="15"/>
      <c r="AB146" s="15"/>
      <c r="AC146" s="15"/>
      <c r="AD146" s="15"/>
      <c r="AE146" s="15"/>
      <c r="AF146" s="15"/>
      <c r="AG146" s="15"/>
      <c r="AH146" s="15"/>
      <c r="AI146" s="15"/>
      <c r="AJ146" s="15"/>
    </row>
    <row r="147" spans="1:36">
      <c r="A147" s="35"/>
      <c r="B147" s="31"/>
      <c r="C147" s="31"/>
      <c r="D147" s="31"/>
      <c r="E147" s="31"/>
      <c r="F147" s="31"/>
      <c r="G147" s="31"/>
      <c r="H147" s="31"/>
      <c r="I147" s="31"/>
      <c r="J147" s="31"/>
      <c r="K147" s="43"/>
      <c r="L147" s="4"/>
      <c r="M147" s="4"/>
      <c r="N147" s="4"/>
      <c r="O147" s="15"/>
      <c r="P147" s="15"/>
      <c r="Q147" s="15"/>
      <c r="R147" s="15"/>
      <c r="S147" s="15"/>
      <c r="T147" s="15"/>
      <c r="U147" s="15"/>
      <c r="V147" s="15"/>
      <c r="W147" s="15"/>
      <c r="X147" s="15"/>
      <c r="Y147" s="15"/>
      <c r="Z147" s="15"/>
      <c r="AA147" s="15"/>
      <c r="AB147" s="15"/>
      <c r="AC147" s="15"/>
      <c r="AD147" s="15"/>
      <c r="AE147" s="15"/>
      <c r="AF147" s="15"/>
      <c r="AG147" s="15"/>
      <c r="AH147" s="15"/>
      <c r="AI147" s="15"/>
      <c r="AJ147" s="15"/>
    </row>
    <row r="148" spans="1:36">
      <c r="A148" s="35" t="s">
        <v>73</v>
      </c>
      <c r="B148" s="31"/>
      <c r="C148" s="31"/>
      <c r="D148" s="31"/>
      <c r="E148" s="36">
        <f>E142-E146</f>
        <v>-750000</v>
      </c>
      <c r="F148" s="31"/>
      <c r="G148" s="31"/>
      <c r="H148" s="31"/>
      <c r="I148" s="31"/>
      <c r="J148" s="31"/>
      <c r="K148" s="43"/>
      <c r="L148" s="4"/>
      <c r="M148" s="4"/>
      <c r="N148" s="4"/>
      <c r="O148" s="15"/>
      <c r="P148" s="15"/>
      <c r="Q148" s="15"/>
      <c r="R148" s="15"/>
      <c r="S148" s="15"/>
      <c r="T148" s="15"/>
      <c r="U148" s="15"/>
      <c r="V148" s="15"/>
      <c r="W148" s="15"/>
      <c r="X148" s="15"/>
      <c r="Y148" s="15"/>
      <c r="Z148" s="15"/>
      <c r="AA148" s="15"/>
      <c r="AB148" s="15"/>
      <c r="AC148" s="15"/>
      <c r="AD148" s="15"/>
      <c r="AE148" s="15"/>
      <c r="AF148" s="15"/>
      <c r="AG148" s="15"/>
      <c r="AH148" s="15"/>
      <c r="AI148" s="15"/>
      <c r="AJ148" s="15"/>
    </row>
    <row r="149" spans="1:36" ht="13.8" thickBot="1">
      <c r="A149" s="37" t="s">
        <v>75</v>
      </c>
      <c r="B149" s="38"/>
      <c r="C149" s="38"/>
      <c r="D149" s="38"/>
      <c r="E149" s="63">
        <f>SUM(E148)</f>
        <v>-750000</v>
      </c>
      <c r="F149" s="38" t="s">
        <v>105</v>
      </c>
      <c r="G149" s="38"/>
      <c r="H149" s="38"/>
      <c r="I149" s="38"/>
      <c r="J149" s="38"/>
      <c r="K149" s="44"/>
      <c r="L149" s="4"/>
      <c r="M149" s="4"/>
      <c r="N149" s="4"/>
      <c r="O149" s="15"/>
      <c r="P149" s="15"/>
      <c r="Q149" s="15"/>
      <c r="R149" s="15"/>
      <c r="S149" s="15"/>
      <c r="T149" s="15"/>
      <c r="U149" s="15"/>
      <c r="V149" s="15"/>
      <c r="W149" s="15"/>
      <c r="X149" s="15"/>
      <c r="Y149" s="15"/>
      <c r="Z149" s="15"/>
      <c r="AA149" s="15"/>
      <c r="AB149" s="15"/>
      <c r="AC149" s="15"/>
      <c r="AD149" s="15"/>
      <c r="AE149" s="15"/>
      <c r="AF149" s="15"/>
      <c r="AG149" s="15"/>
      <c r="AH149" s="15"/>
      <c r="AI149" s="15"/>
      <c r="AJ149" s="15"/>
    </row>
    <row r="150" spans="1:36" ht="13.8" thickTop="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row>
    <row r="151" spans="1:36" ht="13.8" thickBo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row>
    <row r="152" spans="1:36" ht="13.8" thickTop="1">
      <c r="A152" s="69" t="s">
        <v>96</v>
      </c>
      <c r="B152" s="70"/>
      <c r="C152" s="70"/>
      <c r="D152" s="70"/>
      <c r="E152" s="27"/>
      <c r="F152" s="27"/>
      <c r="G152" s="27"/>
      <c r="H152" s="27"/>
      <c r="I152" s="27"/>
      <c r="J152" s="27"/>
      <c r="K152" s="42"/>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row>
    <row r="153" spans="1:36">
      <c r="A153" s="71"/>
      <c r="B153" s="72"/>
      <c r="C153" s="72"/>
      <c r="D153" s="72"/>
      <c r="E153" s="31"/>
      <c r="F153" s="31"/>
      <c r="G153" s="31"/>
      <c r="H153" s="31"/>
      <c r="I153" s="31"/>
      <c r="J153" s="31"/>
      <c r="K153" s="43"/>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row>
    <row r="154" spans="1:36">
      <c r="A154" s="68" t="s">
        <v>89</v>
      </c>
      <c r="B154" s="31"/>
      <c r="C154" s="31"/>
      <c r="D154" s="31"/>
      <c r="E154" s="62" t="s">
        <v>56</v>
      </c>
      <c r="F154" s="31"/>
      <c r="G154" s="31"/>
      <c r="H154" s="31"/>
      <c r="I154" s="31"/>
      <c r="J154" s="31"/>
      <c r="K154" s="43"/>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row>
    <row r="155" spans="1:36">
      <c r="A155" s="64" t="s">
        <v>90</v>
      </c>
      <c r="B155" s="31"/>
      <c r="C155" s="31"/>
      <c r="D155" s="31"/>
      <c r="E155" s="54">
        <f>E102</f>
        <v>967868408.68096888</v>
      </c>
      <c r="F155" s="31"/>
      <c r="G155" s="31"/>
      <c r="H155" s="31"/>
      <c r="I155" s="31"/>
      <c r="J155" s="31"/>
      <c r="K155" s="43"/>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row>
    <row r="156" spans="1:36">
      <c r="A156" s="64" t="s">
        <v>176</v>
      </c>
      <c r="B156" s="31"/>
      <c r="C156" s="31"/>
      <c r="D156" s="31"/>
      <c r="E156" s="54">
        <f>E120</f>
        <v>-33729849.568921752</v>
      </c>
      <c r="F156" s="31"/>
      <c r="G156" s="31"/>
      <c r="H156" s="31"/>
      <c r="I156" s="31"/>
      <c r="J156" s="31"/>
      <c r="K156" s="43"/>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row>
    <row r="157" spans="1:36">
      <c r="A157" s="64" t="s">
        <v>76</v>
      </c>
      <c r="B157" s="31"/>
      <c r="C157" s="31"/>
      <c r="D157" s="31"/>
      <c r="E157" s="54">
        <f>E136</f>
        <v>500000</v>
      </c>
      <c r="F157" s="31"/>
      <c r="G157" s="31"/>
      <c r="H157" s="31"/>
      <c r="I157" s="31"/>
      <c r="J157" s="31"/>
      <c r="K157" s="43"/>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row>
    <row r="158" spans="1:36">
      <c r="A158" s="64" t="s">
        <v>91</v>
      </c>
      <c r="B158" s="31"/>
      <c r="C158" s="31"/>
      <c r="D158" s="31"/>
      <c r="E158" s="54">
        <f>E149</f>
        <v>-750000</v>
      </c>
      <c r="F158" s="31"/>
      <c r="G158" s="31"/>
      <c r="H158" s="31"/>
      <c r="I158" s="31"/>
      <c r="J158" s="31"/>
      <c r="K158" s="43"/>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row>
    <row r="159" spans="1:36">
      <c r="A159" s="65" t="s">
        <v>92</v>
      </c>
      <c r="B159" s="31"/>
      <c r="C159" s="31"/>
      <c r="D159" s="31"/>
      <c r="E159" s="77">
        <f>SUM(E155:E158)</f>
        <v>933888559.11204708</v>
      </c>
      <c r="F159" s="31"/>
      <c r="G159" s="31"/>
      <c r="H159" s="31"/>
      <c r="I159" s="31"/>
      <c r="J159" s="31"/>
      <c r="K159" s="43"/>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row>
    <row r="160" spans="1:36">
      <c r="A160" s="65" t="s">
        <v>93</v>
      </c>
      <c r="B160" s="31"/>
      <c r="C160" s="31"/>
      <c r="D160" s="31"/>
      <c r="E160" s="77">
        <f>E159/E22</f>
        <v>166.76581412715126</v>
      </c>
      <c r="F160" s="31"/>
      <c r="G160" s="31"/>
      <c r="H160" s="31"/>
      <c r="I160" s="31"/>
      <c r="J160" s="31"/>
      <c r="K160" s="43"/>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row>
    <row r="161" spans="1:36">
      <c r="A161" s="65" t="s">
        <v>94</v>
      </c>
      <c r="B161" s="31"/>
      <c r="C161" s="31"/>
      <c r="D161" s="31"/>
      <c r="E161" s="77">
        <f>(E159/E23)/E22</f>
        <v>387.82747471430525</v>
      </c>
      <c r="F161" s="31"/>
      <c r="G161" s="31"/>
      <c r="H161" s="31"/>
      <c r="I161" s="31"/>
      <c r="J161" s="31"/>
      <c r="K161" s="43"/>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row>
    <row r="162" spans="1:36">
      <c r="A162" s="66"/>
      <c r="B162" s="31"/>
      <c r="C162" s="31"/>
      <c r="D162" s="31"/>
      <c r="E162" s="54"/>
      <c r="F162" s="31"/>
      <c r="G162" s="31"/>
      <c r="H162" s="31"/>
      <c r="I162" s="31"/>
      <c r="J162" s="31"/>
      <c r="K162" s="43"/>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row>
    <row r="163" spans="1:36">
      <c r="A163" s="67" t="s">
        <v>95</v>
      </c>
      <c r="B163" s="31"/>
      <c r="C163" s="31"/>
      <c r="D163" s="31"/>
      <c r="E163" s="77">
        <f>IF(E11&lt;=0,"NA because zero or negative project cost",IF(E159&lt;=0,"NA because negative NPV",E159/E11))</f>
        <v>1867.7771182240942</v>
      </c>
      <c r="F163" s="31"/>
      <c r="G163" s="31"/>
      <c r="H163" s="31"/>
      <c r="I163" s="31"/>
      <c r="J163" s="31"/>
      <c r="K163" s="43"/>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row>
    <row r="164" spans="1:36">
      <c r="A164" s="65" t="s">
        <v>106</v>
      </c>
      <c r="B164" s="31"/>
      <c r="C164" s="31"/>
      <c r="D164" s="31"/>
      <c r="E164" s="77">
        <f>IF(E157&lt;=0,"NA because zero or negative IFC cost",IF(E159&lt;=0,"NA because negative NPV",E159/E157))</f>
        <v>1867.7771182240942</v>
      </c>
      <c r="F164" s="31"/>
      <c r="G164" s="31"/>
      <c r="H164" s="31"/>
      <c r="I164" s="31"/>
      <c r="J164" s="31"/>
      <c r="K164" s="43"/>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row>
    <row r="165" spans="1:36" ht="13.8" thickBot="1">
      <c r="A165" s="37"/>
      <c r="B165" s="38"/>
      <c r="C165" s="38"/>
      <c r="D165" s="38"/>
      <c r="E165" s="38"/>
      <c r="F165" s="38"/>
      <c r="G165" s="38"/>
      <c r="H165" s="38"/>
      <c r="I165" s="38"/>
      <c r="J165" s="38"/>
      <c r="K165" s="44"/>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row>
    <row r="166" spans="1:36" ht="13.8" thickTop="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row>
    <row r="167" spans="1:36">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row>
    <row r="168" spans="1:36">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row>
    <row r="169" spans="1:36">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row>
    <row r="170" spans="1:36">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row>
    <row r="171" spans="1:36">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row>
    <row r="172" spans="1:36">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row>
    <row r="173" spans="1:36">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row>
    <row r="174" spans="1:36">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row>
    <row r="175" spans="1:36">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row>
    <row r="176" spans="1:3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row>
    <row r="177" spans="1:36">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row>
    <row r="178" spans="1:36">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row>
    <row r="179" spans="1:36">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row>
    <row r="180" spans="1:36">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row>
    <row r="181" spans="1:36">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row>
    <row r="182" spans="1:36">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row>
    <row r="183" spans="1:36">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row>
    <row r="184" spans="1:36">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row>
    <row r="185" spans="1:36">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row>
    <row r="186" spans="1:3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row>
    <row r="187" spans="1:36">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row>
    <row r="188" spans="1:36">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row>
    <row r="189" spans="1:36">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row>
    <row r="190" spans="1:36">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row>
    <row r="191" spans="1:36">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row>
    <row r="192" spans="1:36">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row>
    <row r="193" spans="1:36">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row>
    <row r="194" spans="1:36">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row>
    <row r="195" spans="1:36">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row>
    <row r="196" spans="1:3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row>
    <row r="197" spans="1:36">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row>
    <row r="198" spans="1:36">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row>
    <row r="199" spans="1:36">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row>
    <row r="200" spans="1:36">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row>
    <row r="201" spans="1:36">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row>
    <row r="202" spans="1:36">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row>
    <row r="203" spans="1:36">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row>
    <row r="204" spans="1:36">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row>
    <row r="205" spans="1:36">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row>
    <row r="206" spans="1:3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row>
    <row r="207" spans="1:36">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row>
    <row r="208" spans="1:36">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row>
    <row r="209" spans="1:36">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row>
    <row r="210" spans="1:36">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row>
    <row r="211" spans="1:36">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row>
    <row r="212" spans="1:36">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row>
    <row r="213" spans="1:36">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row>
    <row r="214" spans="1:36">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row>
    <row r="215" spans="1:36">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row>
    <row r="216" spans="1:3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row>
    <row r="217" spans="1:36">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row>
    <row r="218" spans="1:36">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row>
    <row r="219" spans="1:36">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row>
    <row r="220" spans="1:36">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row>
    <row r="221" spans="1:36">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row>
    <row r="222" spans="1:36">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row>
    <row r="223" spans="1:36">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row>
    <row r="224" spans="1:36">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row>
    <row r="225" spans="1:36">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row>
    <row r="226" spans="1:3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row>
    <row r="227" spans="1:36">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row>
    <row r="228" spans="1:36">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row>
    <row r="229" spans="1:36">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row>
    <row r="230" spans="1:36">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row>
    <row r="231" spans="1:36">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row>
    <row r="232" spans="1:36">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row>
    <row r="233" spans="1:36">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row>
    <row r="234" spans="1:36">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row>
    <row r="235" spans="1:36">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row>
    <row r="236" spans="1:36">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row>
    <row r="237" spans="1:36">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row>
    <row r="238" spans="1:36">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row>
    <row r="239" spans="1:36">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row>
    <row r="240" spans="1:36">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row>
    <row r="241" spans="1:36">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row>
    <row r="242" spans="1:36">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row>
    <row r="243" spans="1:36">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row>
    <row r="244" spans="1:36">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row>
    <row r="245" spans="1:36">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row>
    <row r="246" spans="1:36">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row>
    <row r="247" spans="1:36">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row>
    <row r="248" spans="1:36">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row>
    <row r="249" spans="1:36">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row>
    <row r="250" spans="1:36">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row>
    <row r="251" spans="1:36">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row>
    <row r="252" spans="1:36">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row>
    <row r="253" spans="1:36">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row>
    <row r="254" spans="1:36">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row>
    <row r="255" spans="1:36">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row>
    <row r="256" spans="1:36">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row>
    <row r="257" spans="1:36">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row>
    <row r="258" spans="1:36">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row>
    <row r="259" spans="1:36">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row>
    <row r="260" spans="1:36">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row>
    <row r="261" spans="1:36">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row>
    <row r="262" spans="1:36">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row>
    <row r="263" spans="1:36">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row>
    <row r="264" spans="1:36">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row>
    <row r="265" spans="1:36">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row>
    <row r="266" spans="1:36">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row>
    <row r="267" spans="1:36">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row>
    <row r="268" spans="1:36">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row>
    <row r="269" spans="1:36">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row>
    <row r="270" spans="1:36">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row>
    <row r="271" spans="1:36">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row>
    <row r="272" spans="1:36">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row>
    <row r="273" spans="1:36">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row>
    <row r="274" spans="1:36">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row>
    <row r="275" spans="1:36">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row>
    <row r="276" spans="1:36">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row>
    <row r="277" spans="1:36">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row>
    <row r="278" spans="1:36">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row>
    <row r="279" spans="1:36">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row>
    <row r="280" spans="1:36">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row>
    <row r="281" spans="1:36">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row>
    <row r="282" spans="1:36">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row>
    <row r="283" spans="1:36">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row>
    <row r="284" spans="1:36">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row>
    <row r="285" spans="1:36">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row>
    <row r="286" spans="1:36">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row>
    <row r="287" spans="1:36">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row>
    <row r="288" spans="1:36">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row>
    <row r="289" spans="1:36">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row>
    <row r="290" spans="1:36">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row>
    <row r="291" spans="1:36">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row>
    <row r="292" spans="1:36">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row>
    <row r="293" spans="1:36">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row>
    <row r="294" spans="1:36">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row>
    <row r="295" spans="1:36">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row>
    <row r="296" spans="1:36">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row>
    <row r="297" spans="1:36">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row>
    <row r="298" spans="1:36">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row>
    <row r="299" spans="1:36">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row>
    <row r="300" spans="1:36">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row>
    <row r="301" spans="1:36">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row>
    <row r="302" spans="1:36">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row>
    <row r="303" spans="1:36">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row>
    <row r="304" spans="1:36">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row>
    <row r="305" spans="1:36">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row>
    <row r="306" spans="1:36">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row>
    <row r="307" spans="1:36">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row>
    <row r="308" spans="1:36">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row>
    <row r="309" spans="1:36">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row>
    <row r="310" spans="1:36">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row>
    <row r="311" spans="1:36">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row>
    <row r="312" spans="1:36">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row>
    <row r="313" spans="1:36">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row>
    <row r="314" spans="1:36">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row>
    <row r="315" spans="1:36">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row>
    <row r="316" spans="1:36">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row>
    <row r="317" spans="1:36">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row>
    <row r="318" spans="1:36">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row>
    <row r="319" spans="1:36">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row>
    <row r="320" spans="1:36">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row>
    <row r="321" spans="1:36">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row>
    <row r="322" spans="1:36">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row>
    <row r="323" spans="1:36">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row>
    <row r="324" spans="1:36">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row>
    <row r="325" spans="1:36">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row>
    <row r="326" spans="1:36">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row>
    <row r="327" spans="1:36">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row>
    <row r="328" spans="1:36">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row>
    <row r="329" spans="1:36">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row>
    <row r="330" spans="1:36">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row>
    <row r="331" spans="1:36">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row>
    <row r="332" spans="1:36">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row>
    <row r="333" spans="1:36">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row>
    <row r="334" spans="1:36">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row>
    <row r="335" spans="1:36">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row>
    <row r="336" spans="1:36">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row>
    <row r="337" spans="1:36">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row>
    <row r="338" spans="1:36">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row>
    <row r="339" spans="1:36">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row>
    <row r="340" spans="1:36">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row>
    <row r="341" spans="1:36">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row>
    <row r="342" spans="1:36">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row>
    <row r="343" spans="1:36">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row>
    <row r="344" spans="1:36">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row>
    <row r="345" spans="1:36">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row>
    <row r="346" spans="1:36">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row>
    <row r="347" spans="1:36">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row>
    <row r="348" spans="1:36">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row>
    <row r="349" spans="1:36">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row>
    <row r="350" spans="1:36">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row>
    <row r="351" spans="1:36">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row>
    <row r="352" spans="1:36">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row>
    <row r="353" spans="1:36">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row>
    <row r="354" spans="1:36">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row>
    <row r="355" spans="1:36">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row>
    <row r="356" spans="1:36">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row>
    <row r="357" spans="1:36">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row>
    <row r="358" spans="1:36">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row>
    <row r="359" spans="1:36">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row>
    <row r="360" spans="1:36">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row>
    <row r="361" spans="1:36">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row>
    <row r="362" spans="1:36">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row>
    <row r="363" spans="1:36">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row>
    <row r="364" spans="1:36">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row>
    <row r="365" spans="1:36">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row>
    <row r="366" spans="1:36">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row>
    <row r="367" spans="1:36">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row>
    <row r="368" spans="1:36">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row>
    <row r="369" spans="1:36">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row>
    <row r="370" spans="1:36">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row>
    <row r="371" spans="1:36">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row>
    <row r="372" spans="1:36">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row>
    <row r="373" spans="1:36">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row>
    <row r="374" spans="1:36">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row>
    <row r="375" spans="1:36">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row>
    <row r="376" spans="1:36">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row>
    <row r="377" spans="1:36">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row>
    <row r="378" spans="1:36">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row>
    <row r="379" spans="1:36">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row>
    <row r="380" spans="1:36">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row>
    <row r="381" spans="1:36">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row>
    <row r="382" spans="1:36">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row>
    <row r="383" spans="1:36">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row>
    <row r="384" spans="1:36">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row>
    <row r="385" spans="1:36">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row>
    <row r="386" spans="1:36">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row>
    <row r="387" spans="1:36">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row>
    <row r="388" spans="1:36">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row>
    <row r="389" spans="1:36">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row>
    <row r="390" spans="1:36">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row>
    <row r="391" spans="1:36">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row>
    <row r="392" spans="1:36">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row>
    <row r="393" spans="1:36">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row>
    <row r="394" spans="1:36">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row>
    <row r="395" spans="1:36">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row>
    <row r="396" spans="1:36">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row>
    <row r="397" spans="1:36">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row>
    <row r="398" spans="1:36">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row>
    <row r="399" spans="1:36">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row>
    <row r="400" spans="1:36">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row>
    <row r="401" spans="1:36">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row>
    <row r="402" spans="1:36">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row>
    <row r="403" spans="1:36">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row>
    <row r="404" spans="1:36">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row>
    <row r="405" spans="1:36">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row>
    <row r="406" spans="1:36">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row>
    <row r="407" spans="1:36">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row>
    <row r="408" spans="1:36">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row>
    <row r="409" spans="1:36">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row>
    <row r="410" spans="1:36">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row>
    <row r="411" spans="1:36">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row>
    <row r="412" spans="1:36">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row>
    <row r="413" spans="1:36">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row>
    <row r="414" spans="1:36">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row>
    <row r="415" spans="1:36">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row>
    <row r="416" spans="1:36">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row>
    <row r="417" spans="1:36">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row>
    <row r="418" spans="1:36">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row>
    <row r="419" spans="1:36">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row>
    <row r="420" spans="1:36">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row>
    <row r="421" spans="1:36">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row>
    <row r="422" spans="1:36">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row>
    <row r="423" spans="1:36">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row>
    <row r="424" spans="1:36">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row>
    <row r="425" spans="1:36">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row>
    <row r="426" spans="1:36">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row>
    <row r="427" spans="1:36">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row>
    <row r="428" spans="1:36">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row>
    <row r="429" spans="1:36">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row>
    <row r="430" spans="1:36">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row>
    <row r="431" spans="1:36">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row>
    <row r="432" spans="1:36">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row>
    <row r="433" spans="1:36">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row>
    <row r="434" spans="1:36">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row>
    <row r="435" spans="1:36">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row>
    <row r="436" spans="1:36">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row>
    <row r="437" spans="1:36">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row>
    <row r="438" spans="1:36">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row>
    <row r="439" spans="1:36">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row>
    <row r="440" spans="1:36">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row>
    <row r="441" spans="1:36">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row>
    <row r="442" spans="1:36">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row>
    <row r="443" spans="1:36">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row>
    <row r="444" spans="1:36">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row>
    <row r="445" spans="1:36">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row>
    <row r="446" spans="1:36">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row>
    <row r="447" spans="1:36">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row>
    <row r="448" spans="1:36">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row>
    <row r="449" spans="1:36">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row>
    <row r="450" spans="1:36">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row>
    <row r="451" spans="1:36">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row>
    <row r="452" spans="1:36">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row>
    <row r="453" spans="1:36">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row>
    <row r="454" spans="1:36">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row>
    <row r="455" spans="1:36">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row>
    <row r="456" spans="1:36">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row>
    <row r="457" spans="1:36">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row>
    <row r="458" spans="1:36">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row>
    <row r="459" spans="1:36">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row>
    <row r="460" spans="1:36">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row>
    <row r="461" spans="1:36">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row>
    <row r="462" spans="1:36">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row>
    <row r="463" spans="1:36">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row>
    <row r="464" spans="1:36">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row>
    <row r="465" spans="1:36">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row>
    <row r="466" spans="1:36">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row>
    <row r="467" spans="1:36">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row>
    <row r="468" spans="1:36">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row>
    <row r="469" spans="1:36">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row>
    <row r="470" spans="1:36">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row>
    <row r="471" spans="1:36">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row>
    <row r="472" spans="1:36">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row>
    <row r="473" spans="1:36">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row>
    <row r="474" spans="1:36">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row>
    <row r="475" spans="1:36">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row>
    <row r="476" spans="1:36">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row>
    <row r="477" spans="1:36">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row>
    <row r="478" spans="1:36">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row>
    <row r="479" spans="1:36">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row>
    <row r="480" spans="1:36">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row>
    <row r="481" spans="1:36">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row>
    <row r="482" spans="1:36">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row>
    <row r="483" spans="1:36">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row>
    <row r="484" spans="1:36">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row>
    <row r="485" spans="1:36">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row>
    <row r="486" spans="1:36">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row>
    <row r="487" spans="1:36">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row>
    <row r="488" spans="1:36">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row>
    <row r="489" spans="1:36">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row>
    <row r="490" spans="1:36">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row>
    <row r="491" spans="1:36">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row>
    <row r="492" spans="1:36">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row>
    <row r="493" spans="1:36">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row>
    <row r="494" spans="1:36">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row>
    <row r="495" spans="1:36">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row>
    <row r="496" spans="1:36">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row>
    <row r="497" spans="1:36">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row>
    <row r="498" spans="1:36">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row>
    <row r="499" spans="1:36">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row>
    <row r="500" spans="1:36">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row>
    <row r="501" spans="1:36">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row>
  </sheetData>
  <phoneticPr fontId="3" type="noConversion"/>
  <pageMargins left="0.75" right="0.75" top="1" bottom="1" header="0.5" footer="0.5"/>
  <pageSetup scale="34" fitToHeight="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AJ504"/>
  <sheetViews>
    <sheetView topLeftCell="A115" workbookViewId="0">
      <selection activeCell="E25" sqref="E25"/>
    </sheetView>
  </sheetViews>
  <sheetFormatPr defaultRowHeight="13.2"/>
  <cols>
    <col min="4" max="4" width="20.44140625" customWidth="1"/>
    <col min="5" max="5" width="12.33203125" bestFit="1" customWidth="1"/>
    <col min="6" max="6" width="10.88671875" customWidth="1"/>
    <col min="7" max="7" width="11.6640625" bestFit="1" customWidth="1"/>
    <col min="8" max="15" width="10.44140625" bestFit="1" customWidth="1"/>
    <col min="16" max="16" width="12.5546875" bestFit="1" customWidth="1"/>
    <col min="17" max="25" width="10.44140625" bestFit="1" customWidth="1"/>
    <col min="26" max="26" width="10.109375" customWidth="1"/>
    <col min="27" max="30" width="10.44140625" bestFit="1" customWidth="1"/>
    <col min="31" max="31" width="13.88671875" bestFit="1" customWidth="1"/>
    <col min="32" max="32" width="9.5546875" bestFit="1" customWidth="1"/>
  </cols>
  <sheetData>
    <row r="1" spans="1:8" ht="15.6">
      <c r="A1" s="1" t="s">
        <v>121</v>
      </c>
    </row>
    <row r="2" spans="1:8">
      <c r="A2" t="s">
        <v>160</v>
      </c>
    </row>
    <row r="3" spans="1:8">
      <c r="A3" t="s">
        <v>120</v>
      </c>
    </row>
    <row r="4" spans="1:8">
      <c r="A4" s="88" t="s">
        <v>136</v>
      </c>
    </row>
    <row r="5" spans="1:8">
      <c r="A5" s="88" t="s">
        <v>135</v>
      </c>
    </row>
    <row r="7" spans="1:8">
      <c r="A7" s="18" t="s">
        <v>154</v>
      </c>
      <c r="B7" s="19"/>
      <c r="C7" s="19"/>
      <c r="D7" s="19"/>
      <c r="E7" s="19"/>
      <c r="F7" s="19"/>
      <c r="G7" s="19"/>
      <c r="H7" s="19"/>
    </row>
    <row r="9" spans="1:8">
      <c r="A9" s="12" t="s">
        <v>164</v>
      </c>
    </row>
    <row r="10" spans="1:8" ht="5.25" customHeight="1"/>
    <row r="11" spans="1:8">
      <c r="A11" s="13" t="s">
        <v>0</v>
      </c>
      <c r="B11" s="2"/>
      <c r="C11" s="2"/>
      <c r="D11" s="2"/>
      <c r="E11" s="93">
        <v>500000</v>
      </c>
    </row>
    <row r="12" spans="1:8">
      <c r="A12" s="3" t="s">
        <v>2</v>
      </c>
      <c r="B12" s="4"/>
      <c r="C12" s="4"/>
      <c r="D12" s="4"/>
      <c r="E12" s="93">
        <v>0</v>
      </c>
    </row>
    <row r="13" spans="1:8">
      <c r="A13" s="3" t="s">
        <v>67</v>
      </c>
      <c r="B13" s="4"/>
      <c r="C13" s="4"/>
      <c r="D13" s="4"/>
      <c r="E13" s="93">
        <v>0</v>
      </c>
    </row>
    <row r="14" spans="1:8">
      <c r="A14" s="3" t="s">
        <v>66</v>
      </c>
      <c r="B14" s="4"/>
      <c r="C14" s="4"/>
      <c r="D14" s="4"/>
      <c r="E14" s="93">
        <v>1000000</v>
      </c>
    </row>
    <row r="15" spans="1:8">
      <c r="A15" s="3" t="s">
        <v>68</v>
      </c>
      <c r="B15" s="4"/>
      <c r="C15" s="4"/>
      <c r="D15" s="4"/>
      <c r="E15" s="93">
        <v>0</v>
      </c>
    </row>
    <row r="16" spans="1:8">
      <c r="A16" s="3" t="s">
        <v>1</v>
      </c>
      <c r="B16" s="4"/>
      <c r="C16" s="4"/>
      <c r="D16" s="4"/>
      <c r="E16" s="93">
        <v>0</v>
      </c>
    </row>
    <row r="17" spans="1:29">
      <c r="A17" s="5" t="s">
        <v>69</v>
      </c>
      <c r="B17" s="6"/>
      <c r="C17" s="6"/>
      <c r="D17" s="6"/>
      <c r="E17" s="93">
        <v>750000</v>
      </c>
    </row>
    <row r="18" spans="1:29">
      <c r="A18" s="4"/>
      <c r="B18" s="4"/>
      <c r="C18" s="4"/>
      <c r="D18" s="4"/>
      <c r="E18" s="111"/>
    </row>
    <row r="19" spans="1:29" ht="12" customHeight="1">
      <c r="A19" s="12" t="s">
        <v>174</v>
      </c>
      <c r="B19" s="4"/>
      <c r="C19" s="4"/>
      <c r="D19" s="4"/>
      <c r="E19" s="111"/>
    </row>
    <row r="20" spans="1:29" ht="5.25" customHeight="1">
      <c r="A20" s="12"/>
      <c r="B20" s="4"/>
      <c r="C20" s="4"/>
      <c r="D20" s="4"/>
      <c r="E20" s="111"/>
    </row>
    <row r="21" spans="1:29">
      <c r="A21" s="13" t="s">
        <v>165</v>
      </c>
      <c r="B21" s="2"/>
      <c r="C21" s="112"/>
      <c r="D21" s="112"/>
      <c r="E21" s="94">
        <v>0.1</v>
      </c>
    </row>
    <row r="22" spans="1:29">
      <c r="A22" s="8" t="s">
        <v>166</v>
      </c>
      <c r="B22" s="9"/>
      <c r="C22" s="7"/>
      <c r="D22" s="7"/>
      <c r="E22" s="95">
        <v>5600000</v>
      </c>
    </row>
    <row r="23" spans="1:29">
      <c r="A23" s="10" t="s">
        <v>167</v>
      </c>
      <c r="B23" s="11"/>
      <c r="C23" s="11"/>
      <c r="D23" s="11"/>
      <c r="E23" s="96">
        <v>0.43</v>
      </c>
    </row>
    <row r="25" spans="1:29">
      <c r="A25" s="12" t="s">
        <v>168</v>
      </c>
      <c r="E25" s="84" t="s">
        <v>177</v>
      </c>
    </row>
    <row r="26" spans="1:29" ht="5.25" customHeight="1"/>
    <row r="27" spans="1:29">
      <c r="A27" s="13"/>
      <c r="B27" s="2"/>
      <c r="C27" s="2"/>
      <c r="D27" s="2"/>
      <c r="E27" s="14" t="s">
        <v>3</v>
      </c>
      <c r="F27" s="14" t="s">
        <v>4</v>
      </c>
      <c r="G27" s="14" t="s">
        <v>5</v>
      </c>
      <c r="H27" s="14" t="s">
        <v>6</v>
      </c>
      <c r="I27" s="14" t="s">
        <v>7</v>
      </c>
      <c r="J27" s="14" t="s">
        <v>8</v>
      </c>
      <c r="K27" s="14" t="s">
        <v>9</v>
      </c>
      <c r="L27" s="14" t="s">
        <v>10</v>
      </c>
      <c r="M27" s="14" t="s">
        <v>11</v>
      </c>
      <c r="N27" s="14" t="s">
        <v>12</v>
      </c>
      <c r="O27" s="14" t="s">
        <v>13</v>
      </c>
      <c r="P27" s="14" t="s">
        <v>14</v>
      </c>
      <c r="Q27" s="14" t="s">
        <v>15</v>
      </c>
      <c r="R27" s="14" t="s">
        <v>16</v>
      </c>
      <c r="S27" s="14" t="s">
        <v>17</v>
      </c>
      <c r="T27" s="14" t="s">
        <v>18</v>
      </c>
      <c r="U27" s="14" t="s">
        <v>19</v>
      </c>
      <c r="V27" s="14" t="s">
        <v>20</v>
      </c>
      <c r="W27" s="14" t="s">
        <v>21</v>
      </c>
      <c r="X27" s="14" t="s">
        <v>22</v>
      </c>
      <c r="Y27" s="14" t="s">
        <v>23</v>
      </c>
      <c r="Z27" s="14" t="s">
        <v>24</v>
      </c>
      <c r="AA27" s="14" t="s">
        <v>25</v>
      </c>
      <c r="AB27" s="14" t="s">
        <v>26</v>
      </c>
      <c r="AC27" s="14" t="s">
        <v>27</v>
      </c>
    </row>
    <row r="28" spans="1:29">
      <c r="A28" s="3" t="s">
        <v>34</v>
      </c>
      <c r="B28" s="4"/>
      <c r="C28" s="4"/>
      <c r="D28" s="4"/>
      <c r="E28" s="95">
        <v>3600000</v>
      </c>
      <c r="F28" s="95">
        <v>4120000</v>
      </c>
      <c r="G28" s="95">
        <v>4750000</v>
      </c>
      <c r="H28" s="95">
        <v>5460000</v>
      </c>
      <c r="I28" s="95">
        <v>6000000</v>
      </c>
      <c r="J28" s="95">
        <v>6500000</v>
      </c>
      <c r="K28" s="95">
        <v>6750000</v>
      </c>
      <c r="L28" s="95">
        <v>7000000</v>
      </c>
      <c r="M28" s="95">
        <v>7250000</v>
      </c>
      <c r="N28" s="95">
        <v>7500000</v>
      </c>
      <c r="O28" s="95">
        <v>7750000</v>
      </c>
      <c r="P28" s="95">
        <v>8000000</v>
      </c>
      <c r="Q28" s="95">
        <v>8500000</v>
      </c>
      <c r="R28" s="95">
        <v>9000000</v>
      </c>
      <c r="S28" s="95">
        <v>9334000</v>
      </c>
      <c r="T28" s="95">
        <v>9750000</v>
      </c>
      <c r="U28" s="95">
        <v>10000000</v>
      </c>
      <c r="V28" s="95">
        <v>10225000</v>
      </c>
      <c r="W28" s="95">
        <v>10775000</v>
      </c>
      <c r="X28" s="95">
        <v>11000000</v>
      </c>
      <c r="Y28" s="95">
        <v>11225000</v>
      </c>
      <c r="Z28" s="95">
        <v>11500000</v>
      </c>
      <c r="AA28" s="95">
        <v>11775000</v>
      </c>
      <c r="AB28" s="95">
        <v>12000000</v>
      </c>
      <c r="AC28" s="95">
        <v>12411000</v>
      </c>
    </row>
    <row r="29" spans="1:29">
      <c r="A29" s="5" t="s">
        <v>35</v>
      </c>
      <c r="B29" s="6"/>
      <c r="C29" s="6"/>
      <c r="D29" s="6"/>
      <c r="E29" s="95">
        <v>3600000</v>
      </c>
      <c r="F29" s="95">
        <v>4120000</v>
      </c>
      <c r="G29" s="95">
        <v>4750000</v>
      </c>
      <c r="H29" s="95">
        <v>5460000</v>
      </c>
      <c r="I29" s="95">
        <v>6000000</v>
      </c>
      <c r="J29" s="95">
        <v>6500000</v>
      </c>
      <c r="K29" s="95">
        <v>6750000</v>
      </c>
      <c r="L29" s="95">
        <v>7000000</v>
      </c>
      <c r="M29" s="95">
        <v>7250000</v>
      </c>
      <c r="N29" s="95">
        <v>7500000</v>
      </c>
      <c r="O29" s="95">
        <v>7750000</v>
      </c>
      <c r="P29" s="95">
        <v>8000000</v>
      </c>
      <c r="Q29" s="95">
        <v>8500000</v>
      </c>
      <c r="R29" s="95">
        <v>9000000</v>
      </c>
      <c r="S29" s="95">
        <v>9334000</v>
      </c>
      <c r="T29" s="95">
        <v>9750000</v>
      </c>
      <c r="U29" s="95">
        <v>10000000</v>
      </c>
      <c r="V29" s="95">
        <v>10225000</v>
      </c>
      <c r="W29" s="95">
        <v>10775000</v>
      </c>
      <c r="X29" s="95">
        <v>11000000</v>
      </c>
      <c r="Y29" s="95">
        <v>11225000</v>
      </c>
      <c r="Z29" s="95">
        <v>11500000</v>
      </c>
      <c r="AA29" s="95">
        <v>11775000</v>
      </c>
      <c r="AB29" s="95">
        <v>12000000</v>
      </c>
      <c r="AC29" s="95">
        <v>12411000</v>
      </c>
    </row>
    <row r="31" spans="1:29">
      <c r="A31" s="12" t="s">
        <v>175</v>
      </c>
    </row>
    <row r="32" spans="1:29" ht="5.25" customHeight="1"/>
    <row r="33" spans="1:29">
      <c r="A33" s="13" t="s">
        <v>28</v>
      </c>
      <c r="B33" s="2"/>
      <c r="C33" s="2"/>
      <c r="D33" s="2"/>
      <c r="E33" s="2"/>
      <c r="F33" s="2"/>
      <c r="G33" s="97">
        <v>10</v>
      </c>
      <c r="H33" s="84" t="s">
        <v>124</v>
      </c>
    </row>
    <row r="34" spans="1:29">
      <c r="A34" s="3" t="s">
        <v>29</v>
      </c>
      <c r="B34" s="4"/>
      <c r="C34" s="4"/>
      <c r="D34" s="4"/>
      <c r="E34" s="4"/>
      <c r="F34" s="4"/>
      <c r="G34" s="97">
        <v>7.5</v>
      </c>
      <c r="H34" s="84" t="s">
        <v>117</v>
      </c>
    </row>
    <row r="35" spans="1:29">
      <c r="A35" s="3"/>
      <c r="B35" s="4"/>
      <c r="C35" s="4"/>
      <c r="D35" s="4"/>
      <c r="E35" s="4"/>
      <c r="F35" s="4"/>
      <c r="G35" s="16"/>
    </row>
    <row r="36" spans="1:29">
      <c r="A36" s="3" t="s">
        <v>30</v>
      </c>
      <c r="B36" s="4"/>
      <c r="C36" s="4"/>
      <c r="D36" s="4"/>
      <c r="E36" s="4"/>
      <c r="F36" s="4"/>
      <c r="G36" s="97">
        <v>5</v>
      </c>
      <c r="H36" s="84" t="s">
        <v>125</v>
      </c>
    </row>
    <row r="37" spans="1:29">
      <c r="A37" s="3" t="s">
        <v>31</v>
      </c>
      <c r="B37" s="4"/>
      <c r="C37" s="4"/>
      <c r="D37" s="4"/>
      <c r="E37" s="4"/>
      <c r="F37" s="4"/>
      <c r="G37" s="97">
        <v>2.5</v>
      </c>
      <c r="H37" s="84" t="s">
        <v>118</v>
      </c>
    </row>
    <row r="38" spans="1:29">
      <c r="A38" s="3"/>
      <c r="B38" s="4"/>
      <c r="C38" s="4"/>
      <c r="D38" s="4"/>
      <c r="E38" s="4"/>
      <c r="F38" s="4"/>
      <c r="G38" s="16"/>
    </row>
    <row r="39" spans="1:29">
      <c r="A39" s="3" t="s">
        <v>32</v>
      </c>
      <c r="B39" s="4"/>
      <c r="C39" s="4"/>
      <c r="D39" s="4"/>
      <c r="E39" s="4"/>
      <c r="F39" s="4"/>
      <c r="G39" s="97">
        <v>30</v>
      </c>
      <c r="H39" s="84" t="s">
        <v>137</v>
      </c>
    </row>
    <row r="40" spans="1:29">
      <c r="A40" s="5" t="s">
        <v>33</v>
      </c>
      <c r="B40" s="6"/>
      <c r="C40" s="6"/>
      <c r="D40" s="6"/>
      <c r="E40" s="6"/>
      <c r="F40" s="6"/>
      <c r="G40" s="97">
        <v>8.5</v>
      </c>
      <c r="H40" s="84" t="s">
        <v>138</v>
      </c>
    </row>
    <row r="41" spans="1:29" ht="13.8" thickBot="1"/>
    <row r="42" spans="1:29" ht="13.8" thickTop="1">
      <c r="A42" s="78" t="s">
        <v>42</v>
      </c>
      <c r="B42" s="70"/>
      <c r="C42" s="70"/>
      <c r="D42" s="70"/>
      <c r="E42" s="28"/>
      <c r="F42" s="28"/>
      <c r="G42" s="28"/>
      <c r="H42" s="28"/>
      <c r="I42" s="28"/>
      <c r="J42" s="28"/>
      <c r="K42" s="28"/>
      <c r="L42" s="28"/>
      <c r="M42" s="28"/>
      <c r="N42" s="28"/>
      <c r="O42" s="28"/>
      <c r="P42" s="28"/>
      <c r="Q42" s="28"/>
      <c r="R42" s="28"/>
      <c r="S42" s="28"/>
      <c r="T42" s="28"/>
      <c r="U42" s="28"/>
      <c r="V42" s="28"/>
      <c r="W42" s="28"/>
      <c r="X42" s="28"/>
      <c r="Y42" s="28"/>
      <c r="Z42" s="28"/>
      <c r="AA42" s="28"/>
      <c r="AB42" s="28"/>
      <c r="AC42" s="29"/>
    </row>
    <row r="43" spans="1:29">
      <c r="A43" s="35"/>
      <c r="B43" s="31"/>
      <c r="C43" s="31"/>
      <c r="D43" s="31"/>
      <c r="E43" s="79" t="s">
        <v>3</v>
      </c>
      <c r="F43" s="79" t="s">
        <v>4</v>
      </c>
      <c r="G43" s="79" t="s">
        <v>5</v>
      </c>
      <c r="H43" s="79" t="s">
        <v>6</v>
      </c>
      <c r="I43" s="79" t="s">
        <v>7</v>
      </c>
      <c r="J43" s="79" t="s">
        <v>8</v>
      </c>
      <c r="K43" s="79" t="s">
        <v>9</v>
      </c>
      <c r="L43" s="79" t="s">
        <v>10</v>
      </c>
      <c r="M43" s="79" t="s">
        <v>11</v>
      </c>
      <c r="N43" s="79" t="s">
        <v>12</v>
      </c>
      <c r="O43" s="79" t="s">
        <v>13</v>
      </c>
      <c r="P43" s="79" t="s">
        <v>14</v>
      </c>
      <c r="Q43" s="79" t="s">
        <v>15</v>
      </c>
      <c r="R43" s="79" t="s">
        <v>16</v>
      </c>
      <c r="S43" s="79" t="s">
        <v>17</v>
      </c>
      <c r="T43" s="79" t="s">
        <v>18</v>
      </c>
      <c r="U43" s="79" t="s">
        <v>19</v>
      </c>
      <c r="V43" s="79" t="s">
        <v>20</v>
      </c>
      <c r="W43" s="79" t="s">
        <v>21</v>
      </c>
      <c r="X43" s="79" t="s">
        <v>22</v>
      </c>
      <c r="Y43" s="79" t="s">
        <v>23</v>
      </c>
      <c r="Z43" s="79" t="s">
        <v>24</v>
      </c>
      <c r="AA43" s="79" t="s">
        <v>25</v>
      </c>
      <c r="AB43" s="79" t="s">
        <v>26</v>
      </c>
      <c r="AC43" s="80" t="s">
        <v>27</v>
      </c>
    </row>
    <row r="44" spans="1:29">
      <c r="A44" s="35" t="s">
        <v>43</v>
      </c>
      <c r="B44" s="31"/>
      <c r="C44" s="31"/>
      <c r="D44" s="31"/>
      <c r="E44" s="54">
        <f>$G$33*E28</f>
        <v>36000000</v>
      </c>
      <c r="F44" s="54">
        <f t="shared" ref="F44:AC44" si="0">$G$33*F28</f>
        <v>41200000</v>
      </c>
      <c r="G44" s="54">
        <f t="shared" si="0"/>
        <v>47500000</v>
      </c>
      <c r="H44" s="54">
        <f t="shared" si="0"/>
        <v>54600000</v>
      </c>
      <c r="I44" s="54">
        <f t="shared" si="0"/>
        <v>60000000</v>
      </c>
      <c r="J44" s="54">
        <f t="shared" si="0"/>
        <v>65000000</v>
      </c>
      <c r="K44" s="54">
        <f t="shared" si="0"/>
        <v>67500000</v>
      </c>
      <c r="L44" s="54">
        <f t="shared" si="0"/>
        <v>70000000</v>
      </c>
      <c r="M44" s="54">
        <f t="shared" si="0"/>
        <v>72500000</v>
      </c>
      <c r="N44" s="54">
        <f t="shared" si="0"/>
        <v>75000000</v>
      </c>
      <c r="O44" s="54">
        <f t="shared" si="0"/>
        <v>77500000</v>
      </c>
      <c r="P44" s="54">
        <f t="shared" si="0"/>
        <v>80000000</v>
      </c>
      <c r="Q44" s="54">
        <f t="shared" si="0"/>
        <v>85000000</v>
      </c>
      <c r="R44" s="54">
        <f t="shared" si="0"/>
        <v>90000000</v>
      </c>
      <c r="S44" s="54">
        <f t="shared" si="0"/>
        <v>93340000</v>
      </c>
      <c r="T44" s="54">
        <f t="shared" si="0"/>
        <v>97500000</v>
      </c>
      <c r="U44" s="54">
        <f t="shared" si="0"/>
        <v>100000000</v>
      </c>
      <c r="V44" s="54">
        <f t="shared" si="0"/>
        <v>102250000</v>
      </c>
      <c r="W44" s="54">
        <f t="shared" si="0"/>
        <v>107750000</v>
      </c>
      <c r="X44" s="54">
        <f t="shared" si="0"/>
        <v>110000000</v>
      </c>
      <c r="Y44" s="54">
        <f t="shared" si="0"/>
        <v>112250000</v>
      </c>
      <c r="Z44" s="54">
        <f t="shared" si="0"/>
        <v>115000000</v>
      </c>
      <c r="AA44" s="54">
        <f t="shared" si="0"/>
        <v>117750000</v>
      </c>
      <c r="AB44" s="54">
        <f t="shared" si="0"/>
        <v>120000000</v>
      </c>
      <c r="AC44" s="55">
        <f t="shared" si="0"/>
        <v>124110000</v>
      </c>
    </row>
    <row r="45" spans="1:29">
      <c r="A45" s="35" t="s">
        <v>44</v>
      </c>
      <c r="B45" s="31"/>
      <c r="C45" s="31"/>
      <c r="D45" s="31"/>
      <c r="E45" s="54">
        <f>$G$34*E29</f>
        <v>27000000</v>
      </c>
      <c r="F45" s="54">
        <f t="shared" ref="F45:AC45" si="1">$G$34*F29</f>
        <v>30900000</v>
      </c>
      <c r="G45" s="54">
        <f t="shared" si="1"/>
        <v>35625000</v>
      </c>
      <c r="H45" s="54">
        <f t="shared" si="1"/>
        <v>40950000</v>
      </c>
      <c r="I45" s="54">
        <f t="shared" si="1"/>
        <v>45000000</v>
      </c>
      <c r="J45" s="54">
        <f t="shared" si="1"/>
        <v>48750000</v>
      </c>
      <c r="K45" s="54">
        <f t="shared" si="1"/>
        <v>50625000</v>
      </c>
      <c r="L45" s="54">
        <f t="shared" si="1"/>
        <v>52500000</v>
      </c>
      <c r="M45" s="54">
        <f t="shared" si="1"/>
        <v>54375000</v>
      </c>
      <c r="N45" s="54">
        <f t="shared" si="1"/>
        <v>56250000</v>
      </c>
      <c r="O45" s="54">
        <f t="shared" si="1"/>
        <v>58125000</v>
      </c>
      <c r="P45" s="54">
        <f t="shared" si="1"/>
        <v>60000000</v>
      </c>
      <c r="Q45" s="54">
        <f t="shared" si="1"/>
        <v>63750000</v>
      </c>
      <c r="R45" s="54">
        <f t="shared" si="1"/>
        <v>67500000</v>
      </c>
      <c r="S45" s="54">
        <f t="shared" si="1"/>
        <v>70005000</v>
      </c>
      <c r="T45" s="54">
        <f t="shared" si="1"/>
        <v>73125000</v>
      </c>
      <c r="U45" s="54">
        <f t="shared" si="1"/>
        <v>75000000</v>
      </c>
      <c r="V45" s="54">
        <f t="shared" si="1"/>
        <v>76687500</v>
      </c>
      <c r="W45" s="54">
        <f t="shared" si="1"/>
        <v>80812500</v>
      </c>
      <c r="X45" s="54">
        <f t="shared" si="1"/>
        <v>82500000</v>
      </c>
      <c r="Y45" s="54">
        <f t="shared" si="1"/>
        <v>84187500</v>
      </c>
      <c r="Z45" s="54">
        <f t="shared" si="1"/>
        <v>86250000</v>
      </c>
      <c r="AA45" s="54">
        <f t="shared" si="1"/>
        <v>88312500</v>
      </c>
      <c r="AB45" s="54">
        <f t="shared" si="1"/>
        <v>90000000</v>
      </c>
      <c r="AC45" s="55">
        <f t="shared" si="1"/>
        <v>93082500</v>
      </c>
    </row>
    <row r="46" spans="1:29">
      <c r="A46" s="81"/>
      <c r="B46" s="32"/>
      <c r="C46" s="32"/>
      <c r="D46" s="32"/>
      <c r="E46" s="82"/>
      <c r="F46" s="82"/>
      <c r="G46" s="82"/>
      <c r="H46" s="82"/>
      <c r="I46" s="82"/>
      <c r="J46" s="82"/>
      <c r="K46" s="82"/>
      <c r="L46" s="82"/>
      <c r="M46" s="82"/>
      <c r="N46" s="82"/>
      <c r="O46" s="82"/>
      <c r="P46" s="82"/>
      <c r="Q46" s="82"/>
      <c r="R46" s="82"/>
      <c r="S46" s="82"/>
      <c r="T46" s="82"/>
      <c r="U46" s="82"/>
      <c r="V46" s="82"/>
      <c r="W46" s="82"/>
      <c r="X46" s="82"/>
      <c r="Y46" s="82"/>
      <c r="Z46" s="82"/>
      <c r="AA46" s="82"/>
      <c r="AB46" s="82"/>
      <c r="AC46" s="83"/>
    </row>
    <row r="47" spans="1:29">
      <c r="A47" s="35" t="s">
        <v>45</v>
      </c>
      <c r="B47" s="31"/>
      <c r="C47" s="31"/>
      <c r="D47" s="31"/>
      <c r="E47" s="54">
        <f>$G$36*E28</f>
        <v>18000000</v>
      </c>
      <c r="F47" s="54">
        <f t="shared" ref="F47:AC47" si="2">$G$36*F28</f>
        <v>20600000</v>
      </c>
      <c r="G47" s="54">
        <f t="shared" si="2"/>
        <v>23750000</v>
      </c>
      <c r="H47" s="54">
        <f t="shared" si="2"/>
        <v>27300000</v>
      </c>
      <c r="I47" s="54">
        <f t="shared" si="2"/>
        <v>30000000</v>
      </c>
      <c r="J47" s="54">
        <f t="shared" si="2"/>
        <v>32500000</v>
      </c>
      <c r="K47" s="54">
        <f t="shared" si="2"/>
        <v>33750000</v>
      </c>
      <c r="L47" s="54">
        <f t="shared" si="2"/>
        <v>35000000</v>
      </c>
      <c r="M47" s="54">
        <f t="shared" si="2"/>
        <v>36250000</v>
      </c>
      <c r="N47" s="54">
        <f t="shared" si="2"/>
        <v>37500000</v>
      </c>
      <c r="O47" s="54">
        <f t="shared" si="2"/>
        <v>38750000</v>
      </c>
      <c r="P47" s="54">
        <f t="shared" si="2"/>
        <v>40000000</v>
      </c>
      <c r="Q47" s="54">
        <f t="shared" si="2"/>
        <v>42500000</v>
      </c>
      <c r="R47" s="54">
        <f t="shared" si="2"/>
        <v>45000000</v>
      </c>
      <c r="S47" s="54">
        <f t="shared" si="2"/>
        <v>46670000</v>
      </c>
      <c r="T47" s="54">
        <f t="shared" si="2"/>
        <v>48750000</v>
      </c>
      <c r="U47" s="54">
        <f t="shared" si="2"/>
        <v>50000000</v>
      </c>
      <c r="V47" s="54">
        <f t="shared" si="2"/>
        <v>51125000</v>
      </c>
      <c r="W47" s="54">
        <f t="shared" si="2"/>
        <v>53875000</v>
      </c>
      <c r="X47" s="54">
        <f t="shared" si="2"/>
        <v>55000000</v>
      </c>
      <c r="Y47" s="54">
        <f t="shared" si="2"/>
        <v>56125000</v>
      </c>
      <c r="Z47" s="54">
        <f t="shared" si="2"/>
        <v>57500000</v>
      </c>
      <c r="AA47" s="54">
        <f t="shared" si="2"/>
        <v>58875000</v>
      </c>
      <c r="AB47" s="54">
        <f t="shared" si="2"/>
        <v>60000000</v>
      </c>
      <c r="AC47" s="55">
        <f t="shared" si="2"/>
        <v>62055000</v>
      </c>
    </row>
    <row r="48" spans="1:29">
      <c r="A48" s="35" t="s">
        <v>46</v>
      </c>
      <c r="B48" s="31"/>
      <c r="C48" s="31"/>
      <c r="D48" s="31"/>
      <c r="E48" s="54">
        <f>$G$37*E29</f>
        <v>9000000</v>
      </c>
      <c r="F48" s="54">
        <f t="shared" ref="F48:AC48" si="3">$G$37*F29</f>
        <v>10300000</v>
      </c>
      <c r="G48" s="54">
        <f t="shared" si="3"/>
        <v>11875000</v>
      </c>
      <c r="H48" s="54">
        <f t="shared" si="3"/>
        <v>13650000</v>
      </c>
      <c r="I48" s="54">
        <f t="shared" si="3"/>
        <v>15000000</v>
      </c>
      <c r="J48" s="54">
        <f t="shared" si="3"/>
        <v>16250000</v>
      </c>
      <c r="K48" s="54">
        <f t="shared" si="3"/>
        <v>16875000</v>
      </c>
      <c r="L48" s="54">
        <f t="shared" si="3"/>
        <v>17500000</v>
      </c>
      <c r="M48" s="54">
        <f t="shared" si="3"/>
        <v>18125000</v>
      </c>
      <c r="N48" s="54">
        <f t="shared" si="3"/>
        <v>18750000</v>
      </c>
      <c r="O48" s="54">
        <f t="shared" si="3"/>
        <v>19375000</v>
      </c>
      <c r="P48" s="54">
        <f t="shared" si="3"/>
        <v>20000000</v>
      </c>
      <c r="Q48" s="54">
        <f t="shared" si="3"/>
        <v>21250000</v>
      </c>
      <c r="R48" s="54">
        <f t="shared" si="3"/>
        <v>22500000</v>
      </c>
      <c r="S48" s="54">
        <f t="shared" si="3"/>
        <v>23335000</v>
      </c>
      <c r="T48" s="54">
        <f t="shared" si="3"/>
        <v>24375000</v>
      </c>
      <c r="U48" s="54">
        <f t="shared" si="3"/>
        <v>25000000</v>
      </c>
      <c r="V48" s="54">
        <f t="shared" si="3"/>
        <v>25562500</v>
      </c>
      <c r="W48" s="54">
        <f t="shared" si="3"/>
        <v>26937500</v>
      </c>
      <c r="X48" s="54">
        <f t="shared" si="3"/>
        <v>27500000</v>
      </c>
      <c r="Y48" s="54">
        <f t="shared" si="3"/>
        <v>28062500</v>
      </c>
      <c r="Z48" s="54">
        <f t="shared" si="3"/>
        <v>28750000</v>
      </c>
      <c r="AA48" s="54">
        <f t="shared" si="3"/>
        <v>29437500</v>
      </c>
      <c r="AB48" s="54">
        <f t="shared" si="3"/>
        <v>30000000</v>
      </c>
      <c r="AC48" s="55">
        <f t="shared" si="3"/>
        <v>31027500</v>
      </c>
    </row>
    <row r="49" spans="1:29">
      <c r="A49" s="81"/>
      <c r="B49" s="32"/>
      <c r="C49" s="32"/>
      <c r="D49" s="32"/>
      <c r="E49" s="82"/>
      <c r="F49" s="82"/>
      <c r="G49" s="82"/>
      <c r="H49" s="82"/>
      <c r="I49" s="82"/>
      <c r="J49" s="82"/>
      <c r="K49" s="82"/>
      <c r="L49" s="82"/>
      <c r="M49" s="82"/>
      <c r="N49" s="82"/>
      <c r="O49" s="82"/>
      <c r="P49" s="82"/>
      <c r="Q49" s="82"/>
      <c r="R49" s="82"/>
      <c r="S49" s="82"/>
      <c r="T49" s="82"/>
      <c r="U49" s="82"/>
      <c r="V49" s="82"/>
      <c r="W49" s="82"/>
      <c r="X49" s="82"/>
      <c r="Y49" s="82"/>
      <c r="Z49" s="82"/>
      <c r="AA49" s="82"/>
      <c r="AB49" s="82"/>
      <c r="AC49" s="83"/>
    </row>
    <row r="50" spans="1:29">
      <c r="A50" s="35" t="s">
        <v>47</v>
      </c>
      <c r="B50" s="31"/>
      <c r="C50" s="31"/>
      <c r="D50" s="31"/>
      <c r="E50" s="54">
        <f>$G$39*E28</f>
        <v>108000000</v>
      </c>
      <c r="F50" s="54">
        <f t="shared" ref="F50:AC50" si="4">$G$39*F28</f>
        <v>123600000</v>
      </c>
      <c r="G50" s="54">
        <f t="shared" si="4"/>
        <v>142500000</v>
      </c>
      <c r="H50" s="54">
        <f t="shared" si="4"/>
        <v>163800000</v>
      </c>
      <c r="I50" s="54">
        <f t="shared" si="4"/>
        <v>180000000</v>
      </c>
      <c r="J50" s="54">
        <f t="shared" si="4"/>
        <v>195000000</v>
      </c>
      <c r="K50" s="54">
        <f t="shared" si="4"/>
        <v>202500000</v>
      </c>
      <c r="L50" s="54">
        <f t="shared" si="4"/>
        <v>210000000</v>
      </c>
      <c r="M50" s="54">
        <f t="shared" si="4"/>
        <v>217500000</v>
      </c>
      <c r="N50" s="54">
        <f t="shared" si="4"/>
        <v>225000000</v>
      </c>
      <c r="O50" s="54">
        <f t="shared" si="4"/>
        <v>232500000</v>
      </c>
      <c r="P50" s="54">
        <f t="shared" si="4"/>
        <v>240000000</v>
      </c>
      <c r="Q50" s="54">
        <f t="shared" si="4"/>
        <v>255000000</v>
      </c>
      <c r="R50" s="54">
        <f t="shared" si="4"/>
        <v>270000000</v>
      </c>
      <c r="S50" s="54">
        <f t="shared" si="4"/>
        <v>280020000</v>
      </c>
      <c r="T50" s="54">
        <f t="shared" si="4"/>
        <v>292500000</v>
      </c>
      <c r="U50" s="54">
        <f t="shared" si="4"/>
        <v>300000000</v>
      </c>
      <c r="V50" s="54">
        <f t="shared" si="4"/>
        <v>306750000</v>
      </c>
      <c r="W50" s="54">
        <f t="shared" si="4"/>
        <v>323250000</v>
      </c>
      <c r="X50" s="54">
        <f t="shared" si="4"/>
        <v>330000000</v>
      </c>
      <c r="Y50" s="54">
        <f t="shared" si="4"/>
        <v>336750000</v>
      </c>
      <c r="Z50" s="54">
        <f t="shared" si="4"/>
        <v>345000000</v>
      </c>
      <c r="AA50" s="54">
        <f t="shared" si="4"/>
        <v>353250000</v>
      </c>
      <c r="AB50" s="54">
        <f t="shared" si="4"/>
        <v>360000000</v>
      </c>
      <c r="AC50" s="55">
        <f t="shared" si="4"/>
        <v>372330000</v>
      </c>
    </row>
    <row r="51" spans="1:29" ht="13.8" thickBot="1">
      <c r="A51" s="37" t="s">
        <v>48</v>
      </c>
      <c r="B51" s="38"/>
      <c r="C51" s="38"/>
      <c r="D51" s="38"/>
      <c r="E51" s="56">
        <f>$G$40*E29</f>
        <v>30600000</v>
      </c>
      <c r="F51" s="56">
        <f t="shared" ref="F51:AC51" si="5">$G$40*F29</f>
        <v>35020000</v>
      </c>
      <c r="G51" s="56">
        <f t="shared" si="5"/>
        <v>40375000</v>
      </c>
      <c r="H51" s="56">
        <f t="shared" si="5"/>
        <v>46410000</v>
      </c>
      <c r="I51" s="56">
        <f t="shared" si="5"/>
        <v>51000000</v>
      </c>
      <c r="J51" s="56">
        <f t="shared" si="5"/>
        <v>55250000</v>
      </c>
      <c r="K51" s="56">
        <f t="shared" si="5"/>
        <v>57375000</v>
      </c>
      <c r="L51" s="56">
        <f t="shared" si="5"/>
        <v>59500000</v>
      </c>
      <c r="M51" s="56">
        <f t="shared" si="5"/>
        <v>61625000</v>
      </c>
      <c r="N51" s="56">
        <f t="shared" si="5"/>
        <v>63750000</v>
      </c>
      <c r="O51" s="56">
        <f t="shared" si="5"/>
        <v>65875000</v>
      </c>
      <c r="P51" s="56">
        <f t="shared" si="5"/>
        <v>68000000</v>
      </c>
      <c r="Q51" s="56">
        <f t="shared" si="5"/>
        <v>72250000</v>
      </c>
      <c r="R51" s="56">
        <f t="shared" si="5"/>
        <v>76500000</v>
      </c>
      <c r="S51" s="56">
        <f t="shared" si="5"/>
        <v>79339000</v>
      </c>
      <c r="T51" s="56">
        <f t="shared" si="5"/>
        <v>82875000</v>
      </c>
      <c r="U51" s="56">
        <f t="shared" si="5"/>
        <v>85000000</v>
      </c>
      <c r="V51" s="56">
        <f t="shared" si="5"/>
        <v>86912500</v>
      </c>
      <c r="W51" s="56">
        <f t="shared" si="5"/>
        <v>91587500</v>
      </c>
      <c r="X51" s="56">
        <f t="shared" si="5"/>
        <v>93500000</v>
      </c>
      <c r="Y51" s="56">
        <f t="shared" si="5"/>
        <v>95412500</v>
      </c>
      <c r="Z51" s="56">
        <f t="shared" si="5"/>
        <v>97750000</v>
      </c>
      <c r="AA51" s="56">
        <f t="shared" si="5"/>
        <v>100087500</v>
      </c>
      <c r="AB51" s="56">
        <f t="shared" si="5"/>
        <v>102000000</v>
      </c>
      <c r="AC51" s="57">
        <f t="shared" si="5"/>
        <v>105493500</v>
      </c>
    </row>
    <row r="52" spans="1:29" ht="13.8" thickTop="1"/>
    <row r="53" spans="1:29">
      <c r="A53" s="12" t="s">
        <v>169</v>
      </c>
    </row>
    <row r="54" spans="1:29" ht="5.25" customHeight="1">
      <c r="A54" s="15"/>
      <c r="B54" s="15"/>
      <c r="C54" s="15"/>
      <c r="D54" s="15"/>
      <c r="E54" s="15"/>
      <c r="F54" s="15"/>
      <c r="G54" s="15"/>
      <c r="H54" s="15"/>
      <c r="I54" s="15"/>
      <c r="J54" s="15"/>
      <c r="K54" s="15"/>
      <c r="L54" s="15"/>
      <c r="M54" s="15"/>
      <c r="N54" s="15"/>
      <c r="O54" s="15"/>
      <c r="P54" s="15"/>
      <c r="Q54" s="15"/>
      <c r="R54" s="15"/>
      <c r="S54" s="15"/>
      <c r="T54" s="15"/>
      <c r="U54" s="15"/>
      <c r="V54" s="15"/>
      <c r="W54" s="15"/>
    </row>
    <row r="55" spans="1:29">
      <c r="A55" s="13" t="s">
        <v>36</v>
      </c>
      <c r="B55" s="2"/>
      <c r="C55" s="2"/>
      <c r="D55" s="2"/>
      <c r="E55" s="2"/>
      <c r="F55" s="2"/>
      <c r="G55" s="98">
        <v>0.54500000000000004</v>
      </c>
      <c r="H55" s="84" t="s">
        <v>140</v>
      </c>
      <c r="I55" s="15"/>
      <c r="J55" s="15"/>
      <c r="K55" s="15"/>
      <c r="L55" s="15"/>
      <c r="M55" s="15"/>
      <c r="N55" s="15"/>
      <c r="O55" s="15"/>
      <c r="P55" s="15"/>
      <c r="Q55" s="15"/>
      <c r="R55" s="15"/>
      <c r="S55" s="15"/>
      <c r="T55" s="15"/>
      <c r="U55" s="15"/>
      <c r="V55" s="15"/>
      <c r="W55" s="15"/>
    </row>
    <row r="56" spans="1:29">
      <c r="A56" s="3" t="s">
        <v>37</v>
      </c>
      <c r="B56" s="4"/>
      <c r="C56" s="4"/>
      <c r="D56" s="4"/>
      <c r="E56" s="4"/>
      <c r="F56" s="4"/>
      <c r="G56" s="98">
        <v>1</v>
      </c>
      <c r="H56" s="84" t="s">
        <v>139</v>
      </c>
      <c r="I56" s="15"/>
      <c r="J56" s="15"/>
      <c r="K56" s="15"/>
      <c r="L56" s="15"/>
      <c r="M56" s="15"/>
      <c r="N56" s="15"/>
      <c r="O56" s="15"/>
      <c r="P56" s="15"/>
      <c r="Q56" s="15"/>
      <c r="R56" s="15"/>
      <c r="S56" s="15"/>
      <c r="T56" s="15"/>
      <c r="U56" s="15"/>
      <c r="V56" s="15"/>
      <c r="W56" s="15"/>
    </row>
    <row r="57" spans="1:29">
      <c r="A57" s="3"/>
      <c r="B57" s="4"/>
      <c r="C57" s="4"/>
      <c r="D57" s="4"/>
      <c r="E57" s="4"/>
      <c r="F57" s="4"/>
      <c r="G57" s="17"/>
      <c r="H57" s="84"/>
      <c r="I57" s="15"/>
      <c r="J57" s="15"/>
      <c r="K57" s="15"/>
      <c r="L57" s="15"/>
      <c r="M57" s="15"/>
      <c r="N57" s="15"/>
      <c r="O57" s="15"/>
      <c r="P57" s="15"/>
      <c r="Q57" s="15"/>
      <c r="R57" s="15"/>
      <c r="S57" s="15"/>
      <c r="T57" s="15"/>
      <c r="U57" s="15"/>
      <c r="V57" s="15"/>
      <c r="W57" s="15"/>
    </row>
    <row r="58" spans="1:29">
      <c r="A58" s="3" t="s">
        <v>38</v>
      </c>
      <c r="B58" s="4"/>
      <c r="C58" s="4"/>
      <c r="D58" s="4"/>
      <c r="E58" s="4"/>
      <c r="F58" s="4"/>
      <c r="G58" s="98">
        <v>0.54500000000000004</v>
      </c>
      <c r="H58" s="15"/>
      <c r="I58" s="15"/>
      <c r="J58" s="15"/>
      <c r="K58" s="15"/>
      <c r="L58" s="15"/>
      <c r="M58" s="15"/>
      <c r="N58" s="15"/>
      <c r="O58" s="15"/>
      <c r="P58" s="15"/>
      <c r="Q58" s="15"/>
      <c r="R58" s="15"/>
      <c r="S58" s="15"/>
      <c r="T58" s="15"/>
      <c r="U58" s="15"/>
      <c r="V58" s="15"/>
      <c r="W58" s="15"/>
    </row>
    <row r="59" spans="1:29">
      <c r="A59" s="3" t="s">
        <v>39</v>
      </c>
      <c r="B59" s="4"/>
      <c r="C59" s="4"/>
      <c r="D59" s="4"/>
      <c r="E59" s="4"/>
      <c r="F59" s="4"/>
      <c r="G59" s="98">
        <v>1</v>
      </c>
      <c r="H59" s="84" t="s">
        <v>61</v>
      </c>
      <c r="I59" s="15"/>
      <c r="J59" s="15"/>
      <c r="K59" s="15"/>
      <c r="L59" s="15"/>
      <c r="M59" s="15"/>
      <c r="N59" s="15"/>
      <c r="O59" s="15"/>
      <c r="P59" s="15"/>
      <c r="Q59" s="15"/>
      <c r="R59" s="15"/>
      <c r="S59" s="15"/>
      <c r="T59" s="15"/>
      <c r="U59" s="15"/>
      <c r="V59" s="15"/>
      <c r="W59" s="15"/>
    </row>
    <row r="60" spans="1:29">
      <c r="A60" s="3"/>
      <c r="B60" s="4"/>
      <c r="C60" s="4"/>
      <c r="D60" s="4"/>
      <c r="E60" s="4"/>
      <c r="F60" s="4"/>
      <c r="G60" s="17"/>
      <c r="H60" s="15"/>
      <c r="I60" s="15"/>
      <c r="J60" s="15"/>
      <c r="K60" s="15"/>
      <c r="L60" s="15"/>
      <c r="M60" s="15"/>
      <c r="N60" s="15"/>
      <c r="O60" s="15"/>
      <c r="P60" s="15"/>
      <c r="Q60" s="15"/>
      <c r="R60" s="15"/>
      <c r="S60" s="15"/>
      <c r="T60" s="15"/>
      <c r="U60" s="15"/>
      <c r="V60" s="15"/>
      <c r="W60" s="15"/>
    </row>
    <row r="61" spans="1:29">
      <c r="A61" s="3" t="s">
        <v>40</v>
      </c>
      <c r="B61" s="4"/>
      <c r="C61" s="4"/>
      <c r="D61" s="4"/>
      <c r="E61" s="4"/>
      <c r="F61" s="4"/>
      <c r="G61" s="98">
        <v>0.54500000000000004</v>
      </c>
      <c r="H61" s="15"/>
      <c r="I61" s="15"/>
      <c r="J61" s="15"/>
      <c r="K61" s="15"/>
      <c r="L61" s="15"/>
      <c r="M61" s="15"/>
      <c r="N61" s="15"/>
      <c r="O61" s="15"/>
      <c r="P61" s="15"/>
      <c r="Q61" s="15"/>
      <c r="R61" s="15"/>
      <c r="S61" s="15"/>
      <c r="T61" s="15"/>
      <c r="U61" s="15"/>
      <c r="V61" s="15"/>
      <c r="W61" s="15"/>
    </row>
    <row r="62" spans="1:29">
      <c r="A62" s="5" t="s">
        <v>41</v>
      </c>
      <c r="B62" s="6"/>
      <c r="C62" s="6"/>
      <c r="D62" s="6"/>
      <c r="E62" s="6"/>
      <c r="F62" s="6"/>
      <c r="G62" s="98">
        <v>1</v>
      </c>
      <c r="H62" s="84"/>
      <c r="I62" s="15"/>
      <c r="J62" s="15"/>
      <c r="K62" s="15"/>
      <c r="L62" s="15"/>
      <c r="M62" s="15"/>
      <c r="N62" s="15"/>
      <c r="O62" s="15"/>
      <c r="P62" s="15"/>
      <c r="Q62" s="15"/>
      <c r="R62" s="15"/>
      <c r="S62" s="15"/>
      <c r="T62" s="15"/>
      <c r="U62" s="15"/>
      <c r="V62" s="15"/>
      <c r="W62" s="15"/>
    </row>
    <row r="63" spans="1:29">
      <c r="A63" s="9"/>
      <c r="B63" s="9"/>
      <c r="C63" s="9"/>
      <c r="D63" s="9"/>
      <c r="E63" s="9"/>
      <c r="F63" s="9"/>
      <c r="G63" s="114"/>
      <c r="H63" s="84"/>
      <c r="I63" s="15"/>
      <c r="J63" s="15"/>
      <c r="K63" s="15"/>
      <c r="L63" s="15"/>
      <c r="M63" s="15"/>
      <c r="N63" s="15"/>
      <c r="O63" s="15"/>
      <c r="P63" s="15"/>
      <c r="Q63" s="15"/>
      <c r="R63" s="15"/>
      <c r="S63" s="15"/>
      <c r="T63" s="15"/>
      <c r="U63" s="15"/>
      <c r="V63" s="15"/>
      <c r="W63" s="15"/>
    </row>
    <row r="64" spans="1:29">
      <c r="A64" s="25" t="s">
        <v>173</v>
      </c>
      <c r="B64" s="9"/>
      <c r="C64" s="9"/>
      <c r="D64" s="9"/>
      <c r="E64" s="9"/>
      <c r="F64" s="9"/>
      <c r="G64" s="114"/>
      <c r="H64" s="84"/>
      <c r="I64" s="15"/>
      <c r="J64" s="15"/>
      <c r="K64" s="15"/>
      <c r="L64" s="15"/>
      <c r="M64" s="15"/>
      <c r="N64" s="15"/>
      <c r="O64" s="15"/>
      <c r="P64" s="15"/>
      <c r="Q64" s="15"/>
      <c r="R64" s="15"/>
      <c r="S64" s="15"/>
      <c r="T64" s="15"/>
      <c r="U64" s="15"/>
      <c r="V64" s="15"/>
      <c r="W64" s="15"/>
    </row>
    <row r="65" spans="1:33" ht="5.25" customHeight="1">
      <c r="A65" s="15"/>
      <c r="B65" s="15"/>
      <c r="C65" s="15"/>
      <c r="D65" s="15"/>
      <c r="E65" s="15"/>
      <c r="F65" s="15"/>
      <c r="G65" s="15"/>
      <c r="H65" s="15"/>
      <c r="I65" s="15"/>
      <c r="J65" s="15"/>
      <c r="K65" s="15"/>
      <c r="L65" s="15"/>
      <c r="M65" s="15"/>
      <c r="N65" s="15"/>
      <c r="O65" s="15"/>
      <c r="P65" s="15"/>
      <c r="Q65" s="15"/>
      <c r="R65" s="15"/>
      <c r="S65" s="15"/>
      <c r="T65" s="15"/>
      <c r="U65" s="15"/>
      <c r="V65" s="15"/>
      <c r="W65" s="15"/>
    </row>
    <row r="66" spans="1:33">
      <c r="A66" s="91"/>
      <c r="B66" s="2"/>
      <c r="C66" s="2"/>
      <c r="D66" s="2"/>
      <c r="E66" s="2"/>
      <c r="F66" s="2"/>
      <c r="G66" s="20"/>
      <c r="H66" s="15"/>
      <c r="I66" s="15"/>
      <c r="J66" s="15"/>
      <c r="K66" s="15"/>
      <c r="L66" s="15"/>
      <c r="M66" s="15"/>
      <c r="N66" s="15"/>
      <c r="O66" s="15"/>
      <c r="P66" s="15"/>
      <c r="Q66" s="15"/>
      <c r="R66" s="15"/>
      <c r="S66" s="15"/>
      <c r="T66" s="15"/>
      <c r="U66" s="15"/>
      <c r="V66" s="15"/>
      <c r="W66" s="15"/>
    </row>
    <row r="67" spans="1:33">
      <c r="A67" s="3" t="s">
        <v>112</v>
      </c>
      <c r="B67" s="4"/>
      <c r="C67" s="4"/>
      <c r="D67" s="4"/>
      <c r="E67" s="4"/>
      <c r="F67" s="4"/>
      <c r="G67" s="93">
        <v>0</v>
      </c>
      <c r="I67" s="15"/>
      <c r="J67" s="15"/>
      <c r="K67" s="15"/>
      <c r="L67" s="15"/>
      <c r="M67" s="15"/>
      <c r="N67" s="15"/>
      <c r="O67" s="15"/>
      <c r="P67" s="15"/>
      <c r="Q67" s="15"/>
      <c r="R67" s="15"/>
      <c r="S67" s="15"/>
      <c r="T67" s="15"/>
      <c r="U67" s="15"/>
      <c r="V67" s="15"/>
      <c r="W67" s="15"/>
    </row>
    <row r="68" spans="1:33">
      <c r="A68" s="3" t="s">
        <v>53</v>
      </c>
      <c r="B68" s="4"/>
      <c r="C68" s="4"/>
      <c r="D68" s="4"/>
      <c r="E68" s="4"/>
      <c r="F68" s="4"/>
      <c r="G68" s="93">
        <v>700000000</v>
      </c>
      <c r="H68" s="84" t="s">
        <v>115</v>
      </c>
      <c r="J68" s="15"/>
      <c r="K68" s="15"/>
      <c r="L68" s="15"/>
      <c r="M68" s="15"/>
      <c r="N68" s="15"/>
      <c r="O68" s="15"/>
      <c r="P68" s="15"/>
      <c r="Q68" s="15"/>
      <c r="R68" s="15"/>
      <c r="S68" s="15"/>
      <c r="T68" s="15"/>
      <c r="U68" s="15"/>
      <c r="V68" s="15"/>
      <c r="W68" s="15"/>
    </row>
    <row r="69" spans="1:33">
      <c r="A69" s="3"/>
      <c r="B69" s="4"/>
      <c r="C69" s="4"/>
      <c r="D69" s="4"/>
      <c r="E69" s="4"/>
      <c r="F69" s="4"/>
      <c r="G69" s="21"/>
      <c r="H69" s="15"/>
      <c r="I69" s="15"/>
      <c r="J69" s="15"/>
      <c r="K69" s="15"/>
      <c r="L69" s="15"/>
      <c r="M69" s="15"/>
      <c r="N69" s="15"/>
      <c r="O69" s="15"/>
      <c r="P69" s="15"/>
      <c r="Q69" s="15"/>
      <c r="R69" s="15"/>
      <c r="S69" s="15"/>
      <c r="T69" s="15"/>
      <c r="U69" s="15"/>
      <c r="V69" s="15"/>
      <c r="W69" s="15"/>
    </row>
    <row r="70" spans="1:33">
      <c r="A70" s="3" t="s">
        <v>54</v>
      </c>
      <c r="B70" s="4"/>
      <c r="C70" s="4"/>
      <c r="D70" s="4"/>
      <c r="E70" s="4"/>
      <c r="F70" s="4"/>
      <c r="G70" s="93">
        <v>700000000</v>
      </c>
      <c r="H70" s="84" t="s">
        <v>116</v>
      </c>
      <c r="I70" s="15"/>
      <c r="J70" s="15"/>
      <c r="K70" s="15"/>
      <c r="L70" s="15"/>
      <c r="M70" s="15"/>
      <c r="N70" s="15"/>
      <c r="O70" s="15"/>
      <c r="P70" s="15"/>
      <c r="Q70" s="15"/>
      <c r="R70" s="15"/>
      <c r="S70" s="15"/>
      <c r="T70" s="15"/>
      <c r="U70" s="15"/>
      <c r="V70" s="15"/>
      <c r="W70" s="15"/>
    </row>
    <row r="71" spans="1:33">
      <c r="A71" s="5" t="s">
        <v>55</v>
      </c>
      <c r="B71" s="6"/>
      <c r="C71" s="6"/>
      <c r="D71" s="6"/>
      <c r="E71" s="6"/>
      <c r="F71" s="6"/>
      <c r="G71" s="93">
        <v>0</v>
      </c>
      <c r="H71" s="15"/>
      <c r="I71" s="15"/>
      <c r="J71" s="15"/>
      <c r="K71" s="15"/>
      <c r="L71" s="15"/>
      <c r="M71" s="15"/>
      <c r="N71" s="15"/>
      <c r="O71" s="15"/>
      <c r="P71" s="15"/>
      <c r="Q71" s="15"/>
      <c r="R71" s="15"/>
      <c r="S71" s="15"/>
      <c r="T71" s="15"/>
      <c r="U71" s="15"/>
      <c r="V71" s="15"/>
      <c r="W71" s="15"/>
    </row>
    <row r="72" spans="1:33" s="113" customFormat="1">
      <c r="A72" s="9"/>
      <c r="B72" s="9"/>
      <c r="C72" s="9"/>
      <c r="D72" s="9"/>
      <c r="E72" s="9"/>
      <c r="F72" s="9"/>
      <c r="G72" s="111"/>
      <c r="H72" s="115"/>
      <c r="I72" s="115"/>
      <c r="J72" s="115"/>
      <c r="K72" s="115"/>
      <c r="L72" s="115"/>
      <c r="M72" s="115"/>
      <c r="N72" s="115"/>
      <c r="O72" s="115"/>
      <c r="P72" s="115"/>
      <c r="Q72" s="115"/>
      <c r="R72" s="115"/>
      <c r="S72" s="115"/>
      <c r="T72" s="115"/>
      <c r="U72" s="115"/>
      <c r="V72" s="115"/>
      <c r="W72" s="115"/>
    </row>
    <row r="73" spans="1:33" s="113" customFormat="1">
      <c r="A73" s="25" t="s">
        <v>170</v>
      </c>
      <c r="B73" s="9"/>
      <c r="C73" s="9"/>
      <c r="D73" s="9"/>
      <c r="E73" s="9"/>
      <c r="F73" s="9"/>
      <c r="G73" s="111"/>
      <c r="H73" s="115"/>
      <c r="I73" s="115"/>
      <c r="J73" s="115"/>
      <c r="K73" s="115"/>
      <c r="L73" s="115"/>
      <c r="M73" s="115"/>
      <c r="N73" s="115"/>
      <c r="O73" s="115"/>
      <c r="P73" s="115"/>
      <c r="Q73" s="115"/>
      <c r="R73" s="115"/>
      <c r="S73" s="115"/>
      <c r="T73" s="115"/>
      <c r="U73" s="115"/>
      <c r="V73" s="115"/>
      <c r="W73" s="115"/>
    </row>
    <row r="74" spans="1:33" ht="5.25" customHeight="1">
      <c r="A74" s="15"/>
      <c r="B74" s="15"/>
      <c r="C74" s="15"/>
      <c r="D74" s="15"/>
      <c r="E74" s="15"/>
      <c r="F74" s="15"/>
      <c r="G74" s="15"/>
      <c r="H74" s="15"/>
      <c r="I74" s="15"/>
      <c r="J74" s="15"/>
      <c r="K74" s="15"/>
      <c r="L74" s="15"/>
      <c r="M74" s="15"/>
      <c r="N74" s="15"/>
      <c r="O74" s="15"/>
      <c r="P74" s="15"/>
      <c r="Q74" s="15"/>
      <c r="R74" s="15"/>
      <c r="S74" s="15"/>
      <c r="T74" s="15"/>
      <c r="U74" s="15"/>
      <c r="V74" s="15"/>
      <c r="W74" s="15"/>
    </row>
    <row r="75" spans="1:33">
      <c r="A75" s="91"/>
      <c r="B75" s="2"/>
      <c r="C75" s="2"/>
      <c r="D75" s="2"/>
      <c r="E75" s="2"/>
      <c r="F75" s="2"/>
      <c r="G75" s="2"/>
      <c r="H75" s="14" t="s">
        <v>3</v>
      </c>
      <c r="I75" s="14" t="s">
        <v>4</v>
      </c>
      <c r="J75" s="14" t="s">
        <v>5</v>
      </c>
      <c r="K75" s="14" t="s">
        <v>6</v>
      </c>
      <c r="L75" s="14" t="s">
        <v>7</v>
      </c>
      <c r="M75" s="14" t="s">
        <v>8</v>
      </c>
      <c r="N75" s="14" t="s">
        <v>9</v>
      </c>
      <c r="O75" s="14" t="s">
        <v>10</v>
      </c>
      <c r="P75" s="14" t="s">
        <v>11</v>
      </c>
      <c r="Q75" s="14" t="s">
        <v>12</v>
      </c>
      <c r="R75" s="14" t="s">
        <v>13</v>
      </c>
      <c r="S75" s="14" t="s">
        <v>14</v>
      </c>
      <c r="T75" s="14" t="s">
        <v>15</v>
      </c>
      <c r="U75" s="14" t="s">
        <v>16</v>
      </c>
      <c r="V75" s="14" t="s">
        <v>17</v>
      </c>
      <c r="W75" s="14" t="s">
        <v>18</v>
      </c>
      <c r="X75" s="14" t="s">
        <v>19</v>
      </c>
      <c r="Y75" s="14" t="s">
        <v>20</v>
      </c>
      <c r="Z75" s="14" t="s">
        <v>21</v>
      </c>
      <c r="AA75" s="14" t="s">
        <v>22</v>
      </c>
      <c r="AB75" s="14" t="s">
        <v>23</v>
      </c>
      <c r="AC75" s="14" t="s">
        <v>24</v>
      </c>
      <c r="AD75" s="14" t="s">
        <v>25</v>
      </c>
      <c r="AE75" s="14" t="s">
        <v>26</v>
      </c>
      <c r="AF75" s="14" t="s">
        <v>27</v>
      </c>
    </row>
    <row r="76" spans="1:33">
      <c r="A76" s="3" t="s">
        <v>49</v>
      </c>
      <c r="B76" s="4"/>
      <c r="C76" s="4"/>
      <c r="D76" s="4"/>
      <c r="E76" s="4"/>
      <c r="F76" s="4"/>
      <c r="G76" s="4"/>
      <c r="H76" s="93">
        <v>0</v>
      </c>
      <c r="I76" s="93">
        <v>0</v>
      </c>
      <c r="J76" s="93">
        <v>0</v>
      </c>
      <c r="K76" s="93">
        <v>0</v>
      </c>
      <c r="L76" s="93">
        <v>0</v>
      </c>
      <c r="M76" s="93">
        <v>0</v>
      </c>
      <c r="N76" s="93">
        <v>0</v>
      </c>
      <c r="O76" s="93">
        <v>0</v>
      </c>
      <c r="P76" s="93">
        <v>0</v>
      </c>
      <c r="Q76" s="93">
        <v>0</v>
      </c>
      <c r="R76" s="93">
        <v>0</v>
      </c>
      <c r="S76" s="93">
        <v>0</v>
      </c>
      <c r="T76" s="93">
        <v>0</v>
      </c>
      <c r="U76" s="93">
        <v>0</v>
      </c>
      <c r="V76" s="93">
        <v>0</v>
      </c>
      <c r="W76" s="93">
        <v>0</v>
      </c>
      <c r="X76" s="93">
        <v>0</v>
      </c>
      <c r="Y76" s="93">
        <v>0</v>
      </c>
      <c r="Z76" s="93">
        <v>0</v>
      </c>
      <c r="AA76" s="93">
        <v>0</v>
      </c>
      <c r="AB76" s="93">
        <v>0</v>
      </c>
      <c r="AC76" s="93">
        <v>0</v>
      </c>
      <c r="AD76" s="93">
        <v>0</v>
      </c>
      <c r="AE76" s="93">
        <v>0</v>
      </c>
      <c r="AF76" s="93">
        <v>0</v>
      </c>
    </row>
    <row r="77" spans="1:33">
      <c r="A77" s="3" t="s">
        <v>50</v>
      </c>
      <c r="B77" s="4"/>
      <c r="C77" s="4"/>
      <c r="D77" s="4"/>
      <c r="E77" s="4"/>
      <c r="F77" s="4"/>
      <c r="G77" s="4"/>
      <c r="H77" s="93">
        <v>18990008.491422299</v>
      </c>
      <c r="I77" s="93">
        <v>21167000.607522801</v>
      </c>
      <c r="J77" s="93">
        <v>21935000.986861698</v>
      </c>
      <c r="K77" s="93">
        <v>33943000.890895203</v>
      </c>
      <c r="L77" s="93">
        <v>35192000.497822799</v>
      </c>
      <c r="M77" s="93">
        <v>36611000.416000001</v>
      </c>
      <c r="N77" s="93">
        <v>38712000.450587697</v>
      </c>
      <c r="O77" s="93">
        <v>39783000.088373102</v>
      </c>
      <c r="P77" s="93">
        <v>41836000.805385001</v>
      </c>
      <c r="Q77" s="93">
        <v>51295000.302565902</v>
      </c>
      <c r="R77" s="93">
        <v>52913000.296609297</v>
      </c>
      <c r="S77" s="93">
        <v>57399000.843449801</v>
      </c>
      <c r="T77" s="93">
        <v>59185000.0698938</v>
      </c>
      <c r="U77" s="93">
        <v>61012000.720341198</v>
      </c>
      <c r="V77" s="93">
        <v>64495000.354643397</v>
      </c>
      <c r="W77" s="93">
        <v>66498000.624789402</v>
      </c>
      <c r="X77" s="93">
        <v>68533000.490884602</v>
      </c>
      <c r="Y77" s="93">
        <v>72450000.222714797</v>
      </c>
      <c r="Z77" s="93">
        <v>74616000.187971398</v>
      </c>
      <c r="AA77" s="93">
        <v>76862000.592878103</v>
      </c>
      <c r="AB77" s="93">
        <v>77000000</v>
      </c>
      <c r="AC77" s="93">
        <v>77000000</v>
      </c>
      <c r="AD77" s="99">
        <v>77500000</v>
      </c>
      <c r="AE77" s="99">
        <v>80000000</v>
      </c>
      <c r="AF77" s="99">
        <v>80000000</v>
      </c>
    </row>
    <row r="78" spans="1:33">
      <c r="A78" s="3"/>
      <c r="B78" s="4"/>
      <c r="C78" s="4"/>
      <c r="D78" s="4"/>
      <c r="E78" s="4"/>
      <c r="F78" s="4"/>
      <c r="G78" s="9"/>
      <c r="H78" s="84" t="s">
        <v>142</v>
      </c>
      <c r="I78" s="22"/>
      <c r="J78" s="22"/>
      <c r="K78" s="22"/>
      <c r="L78" s="22"/>
      <c r="M78" s="22"/>
      <c r="N78" s="22"/>
      <c r="O78" s="22"/>
      <c r="P78" s="22"/>
      <c r="Q78" s="22"/>
      <c r="R78" s="22"/>
      <c r="S78" s="22"/>
      <c r="T78" s="22"/>
      <c r="U78" s="22"/>
      <c r="V78" s="22"/>
      <c r="W78" s="22"/>
      <c r="X78" s="22"/>
      <c r="Y78" s="22"/>
      <c r="Z78" s="22"/>
      <c r="AA78" s="22"/>
      <c r="AB78" s="22"/>
      <c r="AC78" s="22"/>
      <c r="AD78" s="22"/>
      <c r="AE78" s="22"/>
      <c r="AF78" s="24"/>
      <c r="AG78" s="23"/>
    </row>
    <row r="79" spans="1:33">
      <c r="A79" s="3"/>
      <c r="B79" s="4"/>
      <c r="C79" s="4"/>
      <c r="D79" s="4"/>
      <c r="E79" s="4"/>
      <c r="F79" s="4"/>
      <c r="G79" s="4"/>
      <c r="H79" s="14" t="s">
        <v>3</v>
      </c>
      <c r="I79" s="14" t="s">
        <v>4</v>
      </c>
      <c r="J79" s="14" t="s">
        <v>5</v>
      </c>
      <c r="K79" s="14" t="s">
        <v>6</v>
      </c>
      <c r="L79" s="14" t="s">
        <v>7</v>
      </c>
      <c r="M79" s="14" t="s">
        <v>8</v>
      </c>
      <c r="N79" s="14" t="s">
        <v>9</v>
      </c>
      <c r="O79" s="14" t="s">
        <v>10</v>
      </c>
      <c r="P79" s="14" t="s">
        <v>11</v>
      </c>
      <c r="Q79" s="14" t="s">
        <v>12</v>
      </c>
      <c r="R79" s="14" t="s">
        <v>13</v>
      </c>
      <c r="S79" s="14" t="s">
        <v>14</v>
      </c>
      <c r="T79" s="14" t="s">
        <v>15</v>
      </c>
      <c r="U79" s="14" t="s">
        <v>16</v>
      </c>
      <c r="V79" s="14" t="s">
        <v>17</v>
      </c>
      <c r="W79" s="14" t="s">
        <v>18</v>
      </c>
      <c r="X79" s="14" t="s">
        <v>19</v>
      </c>
      <c r="Y79" s="14" t="s">
        <v>20</v>
      </c>
      <c r="Z79" s="14" t="s">
        <v>21</v>
      </c>
      <c r="AA79" s="14" t="s">
        <v>22</v>
      </c>
      <c r="AB79" s="14" t="s">
        <v>23</v>
      </c>
      <c r="AC79" s="14" t="s">
        <v>24</v>
      </c>
      <c r="AD79" s="14" t="s">
        <v>25</v>
      </c>
      <c r="AE79" s="14" t="s">
        <v>26</v>
      </c>
      <c r="AF79" s="14" t="s">
        <v>27</v>
      </c>
    </row>
    <row r="80" spans="1:33">
      <c r="A80" s="3" t="s">
        <v>51</v>
      </c>
      <c r="B80" s="4"/>
      <c r="C80" s="4"/>
      <c r="D80" s="4"/>
      <c r="E80" s="4"/>
      <c r="F80" s="4"/>
      <c r="G80" s="4"/>
      <c r="H80" s="93">
        <v>16473000.325108999</v>
      </c>
      <c r="I80" s="93">
        <v>17141000.419376601</v>
      </c>
      <c r="J80" s="93">
        <v>18330000.418837201</v>
      </c>
      <c r="K80" s="93">
        <v>18990008.491422299</v>
      </c>
      <c r="L80" s="93">
        <v>21167000.607522801</v>
      </c>
      <c r="M80" s="93">
        <v>21935000.986861698</v>
      </c>
      <c r="N80" s="93">
        <v>33943000.890895203</v>
      </c>
      <c r="O80" s="93">
        <v>35192000.497822799</v>
      </c>
      <c r="P80" s="93">
        <v>36611000.416000001</v>
      </c>
      <c r="Q80" s="93">
        <v>38712000.450587697</v>
      </c>
      <c r="R80" s="93">
        <v>39783000.088373102</v>
      </c>
      <c r="S80" s="93">
        <v>41836000.805385001</v>
      </c>
      <c r="T80" s="93">
        <v>51295000.302565902</v>
      </c>
      <c r="U80" s="93">
        <v>52913000.296609297</v>
      </c>
      <c r="V80" s="93">
        <v>57399000.843449801</v>
      </c>
      <c r="W80" s="93">
        <v>59185000.0698938</v>
      </c>
      <c r="X80" s="93">
        <v>61012000.720341198</v>
      </c>
      <c r="Y80" s="93">
        <v>64495000.354643397</v>
      </c>
      <c r="Z80" s="93">
        <v>66498000.624789402</v>
      </c>
      <c r="AA80" s="93">
        <v>68533000.490884602</v>
      </c>
      <c r="AB80" s="93">
        <v>72450000.222714797</v>
      </c>
      <c r="AC80" s="93">
        <v>74616000.187971398</v>
      </c>
      <c r="AD80" s="93">
        <v>76862000.592878103</v>
      </c>
      <c r="AE80" s="93">
        <v>77000000</v>
      </c>
      <c r="AF80" s="93">
        <v>77000000</v>
      </c>
    </row>
    <row r="81" spans="1:32">
      <c r="A81" s="5" t="s">
        <v>52</v>
      </c>
      <c r="B81" s="6"/>
      <c r="C81" s="6"/>
      <c r="D81" s="6"/>
      <c r="E81" s="6"/>
      <c r="F81" s="6"/>
      <c r="G81" s="6"/>
      <c r="H81" s="93">
        <v>0</v>
      </c>
      <c r="I81" s="93">
        <v>0</v>
      </c>
      <c r="J81" s="93">
        <v>0</v>
      </c>
      <c r="K81" s="93">
        <v>0</v>
      </c>
      <c r="L81" s="93">
        <v>0</v>
      </c>
      <c r="M81" s="93">
        <v>0</v>
      </c>
      <c r="N81" s="93">
        <v>0</v>
      </c>
      <c r="O81" s="93">
        <v>0</v>
      </c>
      <c r="P81" s="93">
        <v>0</v>
      </c>
      <c r="Q81" s="93">
        <v>0</v>
      </c>
      <c r="R81" s="93">
        <v>0</v>
      </c>
      <c r="S81" s="93">
        <v>0</v>
      </c>
      <c r="T81" s="93">
        <v>0</v>
      </c>
      <c r="U81" s="93">
        <v>0</v>
      </c>
      <c r="V81" s="93">
        <v>0</v>
      </c>
      <c r="W81" s="93">
        <v>0</v>
      </c>
      <c r="X81" s="93">
        <v>0</v>
      </c>
      <c r="Y81" s="93">
        <v>0</v>
      </c>
      <c r="Z81" s="93">
        <v>0</v>
      </c>
      <c r="AA81" s="93">
        <v>0</v>
      </c>
      <c r="AB81" s="93">
        <v>0</v>
      </c>
      <c r="AC81" s="93">
        <v>0</v>
      </c>
      <c r="AD81" s="93">
        <v>0</v>
      </c>
      <c r="AE81" s="93">
        <v>0</v>
      </c>
      <c r="AF81" s="93">
        <v>0</v>
      </c>
    </row>
    <row r="82" spans="1:32">
      <c r="A82" s="15"/>
      <c r="B82" s="15"/>
      <c r="C82" s="15"/>
      <c r="D82" s="15"/>
      <c r="E82" s="15"/>
      <c r="F82" s="15"/>
      <c r="G82" s="15"/>
      <c r="H82" s="89" t="s">
        <v>141</v>
      </c>
      <c r="I82" s="15"/>
      <c r="J82" s="15"/>
      <c r="K82" s="15"/>
      <c r="L82" s="15"/>
      <c r="M82" s="15"/>
      <c r="N82" s="15"/>
      <c r="O82" s="15"/>
      <c r="P82" s="15"/>
      <c r="Q82" s="15"/>
      <c r="R82" s="15"/>
      <c r="S82" s="15"/>
      <c r="T82" s="15"/>
      <c r="U82" s="15"/>
      <c r="V82" s="15"/>
      <c r="W82" s="15"/>
    </row>
    <row r="83" spans="1:32">
      <c r="A83" s="15"/>
      <c r="B83" s="15"/>
      <c r="C83" s="15"/>
      <c r="D83" s="15"/>
      <c r="E83" s="15"/>
      <c r="F83" s="15"/>
      <c r="G83" s="15"/>
      <c r="I83" s="15"/>
      <c r="J83" s="15"/>
      <c r="K83" s="15"/>
      <c r="L83" s="15"/>
      <c r="M83" s="15"/>
      <c r="N83" s="15"/>
      <c r="O83" s="15"/>
      <c r="P83" s="15"/>
      <c r="Q83" s="15"/>
      <c r="R83" s="15"/>
      <c r="S83" s="15"/>
      <c r="T83" s="15"/>
      <c r="U83" s="15"/>
      <c r="V83" s="15"/>
      <c r="W83" s="15"/>
    </row>
    <row r="84" spans="1:32">
      <c r="A84" s="15"/>
      <c r="B84" s="15"/>
      <c r="C84" s="15"/>
      <c r="D84" s="15"/>
      <c r="E84" s="15"/>
      <c r="F84" s="15"/>
      <c r="G84" s="15"/>
      <c r="H84" s="15"/>
      <c r="I84" s="15"/>
      <c r="J84" s="15"/>
      <c r="K84" s="15"/>
      <c r="L84" s="15"/>
      <c r="M84" s="15"/>
      <c r="N84" s="15"/>
      <c r="O84" s="15"/>
      <c r="P84" s="15"/>
      <c r="Q84" s="15"/>
      <c r="R84" s="15"/>
      <c r="S84" s="15"/>
      <c r="T84" s="15"/>
      <c r="U84" s="15"/>
      <c r="V84" s="15"/>
      <c r="W84" s="15"/>
    </row>
    <row r="85" spans="1:32">
      <c r="A85" s="25" t="s">
        <v>171</v>
      </c>
      <c r="B85" s="15"/>
      <c r="C85" s="15"/>
      <c r="D85" s="15"/>
      <c r="E85" s="15"/>
      <c r="F85" s="15"/>
      <c r="G85" s="15"/>
      <c r="H85" s="15"/>
      <c r="I85" s="15"/>
      <c r="J85" s="15"/>
      <c r="K85" s="15"/>
      <c r="L85" s="15"/>
      <c r="M85" s="15"/>
      <c r="N85" s="15"/>
      <c r="O85" s="15"/>
      <c r="P85" s="15"/>
      <c r="Q85" s="15"/>
      <c r="R85" s="15"/>
      <c r="S85" s="15"/>
      <c r="T85" s="15"/>
      <c r="U85" s="15"/>
      <c r="V85" s="15"/>
      <c r="W85" s="15"/>
    </row>
    <row r="86" spans="1:32" ht="5.25" customHeight="1" thickBot="1">
      <c r="A86" s="25"/>
      <c r="B86" s="15"/>
      <c r="C86" s="15"/>
      <c r="D86" s="15"/>
      <c r="E86" s="15"/>
      <c r="F86" s="15"/>
      <c r="G86" s="15"/>
      <c r="H86" s="15"/>
      <c r="I86" s="15"/>
      <c r="J86" s="15"/>
      <c r="K86" s="15"/>
      <c r="L86" s="15"/>
      <c r="M86" s="15"/>
      <c r="N86" s="15"/>
      <c r="O86" s="15"/>
      <c r="P86" s="15"/>
      <c r="Q86" s="15"/>
      <c r="R86" s="15"/>
      <c r="S86" s="15"/>
      <c r="T86" s="15"/>
      <c r="U86" s="15"/>
      <c r="V86" s="15"/>
      <c r="W86" s="15"/>
    </row>
    <row r="87" spans="1:32" ht="13.8" thickTop="1">
      <c r="A87" s="26" t="s">
        <v>70</v>
      </c>
      <c r="B87" s="27"/>
      <c r="C87" s="27"/>
      <c r="D87" s="27"/>
      <c r="E87" s="27"/>
      <c r="F87" s="27"/>
      <c r="G87" s="27"/>
      <c r="H87" s="27"/>
      <c r="I87" s="27"/>
      <c r="J87" s="27"/>
      <c r="K87" s="27"/>
      <c r="L87" s="27"/>
      <c r="M87" s="27"/>
      <c r="N87" s="27"/>
      <c r="O87" s="27"/>
      <c r="P87" s="27"/>
      <c r="Q87" s="27"/>
      <c r="R87" s="27"/>
      <c r="S87" s="27"/>
      <c r="T87" s="27"/>
      <c r="U87" s="27"/>
      <c r="V87" s="27"/>
      <c r="W87" s="27"/>
      <c r="X87" s="28"/>
      <c r="Y87" s="28"/>
      <c r="Z87" s="28"/>
      <c r="AA87" s="28"/>
      <c r="AB87" s="28"/>
      <c r="AC87" s="28"/>
      <c r="AD87" s="28"/>
      <c r="AE87" s="29"/>
    </row>
    <row r="88" spans="1:32">
      <c r="A88" s="30"/>
      <c r="B88" s="31"/>
      <c r="C88" s="31"/>
      <c r="D88" s="31"/>
      <c r="E88" s="31"/>
      <c r="F88" s="31"/>
      <c r="G88" s="31"/>
      <c r="H88" s="31"/>
      <c r="I88" s="31"/>
      <c r="J88" s="31"/>
      <c r="K88" s="31"/>
      <c r="L88" s="31"/>
      <c r="M88" s="31"/>
      <c r="N88" s="31"/>
      <c r="O88" s="31"/>
      <c r="P88" s="31"/>
      <c r="Q88" s="31"/>
      <c r="R88" s="31"/>
      <c r="S88" s="31"/>
      <c r="T88" s="31"/>
      <c r="U88" s="31"/>
      <c r="V88" s="31"/>
      <c r="W88" s="31"/>
      <c r="X88" s="32"/>
      <c r="Y88" s="32"/>
      <c r="Z88" s="32"/>
      <c r="AA88" s="32"/>
      <c r="AB88" s="32"/>
      <c r="AC88" s="32"/>
      <c r="AD88" s="32"/>
      <c r="AE88" s="33"/>
    </row>
    <row r="89" spans="1:32">
      <c r="A89" s="30" t="s">
        <v>57</v>
      </c>
      <c r="B89" s="31"/>
      <c r="C89" s="31"/>
      <c r="D89" s="31"/>
      <c r="E89" s="34" t="s">
        <v>88</v>
      </c>
      <c r="F89" s="34" t="s">
        <v>3</v>
      </c>
      <c r="G89" s="34" t="s">
        <v>4</v>
      </c>
      <c r="H89" s="34" t="s">
        <v>5</v>
      </c>
      <c r="I89" s="34" t="s">
        <v>6</v>
      </c>
      <c r="J89" s="34" t="s">
        <v>7</v>
      </c>
      <c r="K89" s="34" t="s">
        <v>8</v>
      </c>
      <c r="L89" s="34" t="s">
        <v>9</v>
      </c>
      <c r="M89" s="34" t="s">
        <v>10</v>
      </c>
      <c r="N89" s="34" t="s">
        <v>11</v>
      </c>
      <c r="O89" s="34" t="s">
        <v>12</v>
      </c>
      <c r="P89" s="34" t="s">
        <v>13</v>
      </c>
      <c r="Q89" s="34" t="s">
        <v>14</v>
      </c>
      <c r="R89" s="34" t="s">
        <v>15</v>
      </c>
      <c r="S89" s="34" t="s">
        <v>16</v>
      </c>
      <c r="T89" s="34" t="s">
        <v>17</v>
      </c>
      <c r="U89" s="34" t="s">
        <v>18</v>
      </c>
      <c r="V89" s="34" t="s">
        <v>19</v>
      </c>
      <c r="W89" s="34" t="s">
        <v>20</v>
      </c>
      <c r="X89" s="34" t="s">
        <v>21</v>
      </c>
      <c r="Y89" s="34" t="s">
        <v>22</v>
      </c>
      <c r="Z89" s="34" t="s">
        <v>23</v>
      </c>
      <c r="AA89" s="34" t="s">
        <v>24</v>
      </c>
      <c r="AB89" s="34" t="s">
        <v>25</v>
      </c>
      <c r="AC89" s="34" t="s">
        <v>26</v>
      </c>
      <c r="AD89" s="34" t="s">
        <v>27</v>
      </c>
      <c r="AE89" s="33"/>
    </row>
    <row r="90" spans="1:32">
      <c r="A90" s="35" t="s">
        <v>99</v>
      </c>
      <c r="B90" s="31"/>
      <c r="C90" s="31"/>
      <c r="D90" s="31"/>
      <c r="E90" s="61"/>
      <c r="F90" s="36">
        <f>$G$55*E$44-$G$56*E$45</f>
        <v>-7380000</v>
      </c>
      <c r="G90" s="36">
        <f t="shared" ref="G90:AD90" si="6">$G$55*F$44-$G$56*F$45</f>
        <v>-8446000</v>
      </c>
      <c r="H90" s="36">
        <f t="shared" si="6"/>
        <v>-9737499.9999999963</v>
      </c>
      <c r="I90" s="36">
        <f t="shared" si="6"/>
        <v>-11192999.999999996</v>
      </c>
      <c r="J90" s="36">
        <f t="shared" si="6"/>
        <v>-12299999.999999996</v>
      </c>
      <c r="K90" s="36">
        <f t="shared" si="6"/>
        <v>-13325000</v>
      </c>
      <c r="L90" s="36">
        <f t="shared" si="6"/>
        <v>-13837500</v>
      </c>
      <c r="M90" s="36">
        <f t="shared" si="6"/>
        <v>-14350000</v>
      </c>
      <c r="N90" s="36">
        <f t="shared" si="6"/>
        <v>-14862500</v>
      </c>
      <c r="O90" s="36">
        <f t="shared" si="6"/>
        <v>-15375000</v>
      </c>
      <c r="P90" s="36">
        <f t="shared" si="6"/>
        <v>-15887500</v>
      </c>
      <c r="Q90" s="36">
        <f t="shared" si="6"/>
        <v>-16400000</v>
      </c>
      <c r="R90" s="36">
        <f t="shared" si="6"/>
        <v>-17425000</v>
      </c>
      <c r="S90" s="36">
        <f t="shared" si="6"/>
        <v>-18450000</v>
      </c>
      <c r="T90" s="36">
        <f t="shared" si="6"/>
        <v>-19134699.999999993</v>
      </c>
      <c r="U90" s="36">
        <f t="shared" si="6"/>
        <v>-19987499.999999993</v>
      </c>
      <c r="V90" s="36">
        <f t="shared" si="6"/>
        <v>-20499999.999999993</v>
      </c>
      <c r="W90" s="36">
        <f t="shared" si="6"/>
        <v>-20961249.999999993</v>
      </c>
      <c r="X90" s="36">
        <f t="shared" si="6"/>
        <v>-22088749.999999993</v>
      </c>
      <c r="Y90" s="36">
        <f t="shared" si="6"/>
        <v>-22549999.999999993</v>
      </c>
      <c r="Z90" s="36">
        <f t="shared" si="6"/>
        <v>-23011249.999999993</v>
      </c>
      <c r="AA90" s="36">
        <f t="shared" si="6"/>
        <v>-23574999.999999993</v>
      </c>
      <c r="AB90" s="36">
        <f t="shared" si="6"/>
        <v>-24138749.999999993</v>
      </c>
      <c r="AC90" s="36">
        <f t="shared" si="6"/>
        <v>-24599999.999999993</v>
      </c>
      <c r="AD90" s="36">
        <f t="shared" si="6"/>
        <v>-25442550</v>
      </c>
      <c r="AE90" s="33"/>
    </row>
    <row r="91" spans="1:32">
      <c r="A91" s="35" t="s">
        <v>98</v>
      </c>
      <c r="B91" s="31"/>
      <c r="C91" s="31"/>
      <c r="D91" s="31"/>
      <c r="E91" s="61"/>
      <c r="F91" s="36">
        <f>$G$58*E$47-$G$59*E$48</f>
        <v>810000</v>
      </c>
      <c r="G91" s="36">
        <f t="shared" ref="G91:AD91" si="7">$G$58*F$47-$G$59*F$48</f>
        <v>927000</v>
      </c>
      <c r="H91" s="36">
        <f t="shared" si="7"/>
        <v>1068750.0000000019</v>
      </c>
      <c r="I91" s="36">
        <f t="shared" si="7"/>
        <v>1228500.0000000019</v>
      </c>
      <c r="J91" s="36">
        <f t="shared" si="7"/>
        <v>1350000.0000000019</v>
      </c>
      <c r="K91" s="36">
        <f t="shared" si="7"/>
        <v>1462500</v>
      </c>
      <c r="L91" s="36">
        <f t="shared" si="7"/>
        <v>1518750</v>
      </c>
      <c r="M91" s="36">
        <f t="shared" si="7"/>
        <v>1575000</v>
      </c>
      <c r="N91" s="36">
        <f t="shared" si="7"/>
        <v>1631250</v>
      </c>
      <c r="O91" s="36">
        <f t="shared" si="7"/>
        <v>1687500</v>
      </c>
      <c r="P91" s="36">
        <f t="shared" si="7"/>
        <v>1743750</v>
      </c>
      <c r="Q91" s="36">
        <f t="shared" si="7"/>
        <v>1800000</v>
      </c>
      <c r="R91" s="36">
        <f t="shared" si="7"/>
        <v>1912500</v>
      </c>
      <c r="S91" s="36">
        <f t="shared" si="7"/>
        <v>2025000</v>
      </c>
      <c r="T91" s="36">
        <f t="shared" si="7"/>
        <v>2100150.0000000037</v>
      </c>
      <c r="U91" s="36">
        <f t="shared" si="7"/>
        <v>2193750.0000000037</v>
      </c>
      <c r="V91" s="36">
        <f t="shared" si="7"/>
        <v>2250000.0000000037</v>
      </c>
      <c r="W91" s="36">
        <f t="shared" si="7"/>
        <v>2300625.0000000037</v>
      </c>
      <c r="X91" s="36">
        <f t="shared" si="7"/>
        <v>2424375.0000000037</v>
      </c>
      <c r="Y91" s="36">
        <f t="shared" si="7"/>
        <v>2475000.0000000037</v>
      </c>
      <c r="Z91" s="36">
        <f t="shared" si="7"/>
        <v>2525625.0000000037</v>
      </c>
      <c r="AA91" s="36">
        <f t="shared" si="7"/>
        <v>2587500.0000000037</v>
      </c>
      <c r="AB91" s="36">
        <f t="shared" si="7"/>
        <v>2649375.0000000037</v>
      </c>
      <c r="AC91" s="36">
        <f t="shared" si="7"/>
        <v>2700000.0000000037</v>
      </c>
      <c r="AD91" s="36">
        <f t="shared" si="7"/>
        <v>2792475</v>
      </c>
      <c r="AE91" s="33"/>
    </row>
    <row r="92" spans="1:32">
      <c r="A92" s="35" t="s">
        <v>100</v>
      </c>
      <c r="B92" s="31"/>
      <c r="C92" s="31"/>
      <c r="D92" s="31"/>
      <c r="E92" s="61"/>
      <c r="F92" s="36">
        <f>$G$61*E$50-$G$62*E51</f>
        <v>28260000.000000007</v>
      </c>
      <c r="G92" s="36">
        <f t="shared" ref="G92:AD92" si="8">$G$61*F$50-$G$62*F51</f>
        <v>32342000</v>
      </c>
      <c r="H92" s="36">
        <f t="shared" si="8"/>
        <v>37287500</v>
      </c>
      <c r="I92" s="36">
        <f t="shared" si="8"/>
        <v>42861000</v>
      </c>
      <c r="J92" s="36">
        <f t="shared" si="8"/>
        <v>47100000</v>
      </c>
      <c r="K92" s="36">
        <f t="shared" si="8"/>
        <v>51025000.000000015</v>
      </c>
      <c r="L92" s="36">
        <f t="shared" si="8"/>
        <v>52987500.000000015</v>
      </c>
      <c r="M92" s="36">
        <f t="shared" si="8"/>
        <v>54950000.000000015</v>
      </c>
      <c r="N92" s="36">
        <f t="shared" si="8"/>
        <v>56912500.000000015</v>
      </c>
      <c r="O92" s="36">
        <f t="shared" si="8"/>
        <v>58875000.000000015</v>
      </c>
      <c r="P92" s="36">
        <f t="shared" si="8"/>
        <v>60837500.000000015</v>
      </c>
      <c r="Q92" s="36">
        <f t="shared" si="8"/>
        <v>62800000.000000015</v>
      </c>
      <c r="R92" s="36">
        <f t="shared" si="8"/>
        <v>66725000</v>
      </c>
      <c r="S92" s="36">
        <f t="shared" si="8"/>
        <v>70650000</v>
      </c>
      <c r="T92" s="36">
        <f t="shared" si="8"/>
        <v>73271900</v>
      </c>
      <c r="U92" s="36">
        <f t="shared" si="8"/>
        <v>76537500</v>
      </c>
      <c r="V92" s="36">
        <f t="shared" si="8"/>
        <v>78500000</v>
      </c>
      <c r="W92" s="36">
        <f t="shared" si="8"/>
        <v>80266250</v>
      </c>
      <c r="X92" s="36">
        <f t="shared" si="8"/>
        <v>84583750</v>
      </c>
      <c r="Y92" s="36">
        <f t="shared" si="8"/>
        <v>86350000</v>
      </c>
      <c r="Z92" s="36">
        <f t="shared" si="8"/>
        <v>88116250</v>
      </c>
      <c r="AA92" s="36">
        <f t="shared" si="8"/>
        <v>90275000</v>
      </c>
      <c r="AB92" s="36">
        <f t="shared" si="8"/>
        <v>92433750</v>
      </c>
      <c r="AC92" s="36">
        <f t="shared" si="8"/>
        <v>94200000</v>
      </c>
      <c r="AD92" s="36">
        <f t="shared" si="8"/>
        <v>97426350</v>
      </c>
      <c r="AE92" s="33"/>
    </row>
    <row r="93" spans="1:32">
      <c r="A93" s="35" t="s">
        <v>97</v>
      </c>
      <c r="B93" s="31"/>
      <c r="C93" s="31"/>
      <c r="D93" s="31"/>
      <c r="E93" s="36">
        <f>G68-G67</f>
        <v>700000000</v>
      </c>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3"/>
    </row>
    <row r="94" spans="1:32">
      <c r="A94" s="35" t="s">
        <v>157</v>
      </c>
      <c r="B94" s="31"/>
      <c r="C94" s="31"/>
      <c r="D94" s="31"/>
      <c r="E94" s="36"/>
      <c r="F94" s="36">
        <f>H$77-H$76</f>
        <v>18990008.491422299</v>
      </c>
      <c r="G94" s="36">
        <f t="shared" ref="G94:AD94" si="9">I$77-I$76</f>
        <v>21167000.607522801</v>
      </c>
      <c r="H94" s="36">
        <f t="shared" si="9"/>
        <v>21935000.986861698</v>
      </c>
      <c r="I94" s="36">
        <f t="shared" si="9"/>
        <v>33943000.890895203</v>
      </c>
      <c r="J94" s="36">
        <f t="shared" si="9"/>
        <v>35192000.497822799</v>
      </c>
      <c r="K94" s="36">
        <f t="shared" si="9"/>
        <v>36611000.416000001</v>
      </c>
      <c r="L94" s="36">
        <f t="shared" si="9"/>
        <v>38712000.450587697</v>
      </c>
      <c r="M94" s="36">
        <f t="shared" si="9"/>
        <v>39783000.088373102</v>
      </c>
      <c r="N94" s="36">
        <f t="shared" si="9"/>
        <v>41836000.805385001</v>
      </c>
      <c r="O94" s="36">
        <f t="shared" si="9"/>
        <v>51295000.302565902</v>
      </c>
      <c r="P94" s="36">
        <f t="shared" si="9"/>
        <v>52913000.296609297</v>
      </c>
      <c r="Q94" s="36">
        <f t="shared" si="9"/>
        <v>57399000.843449801</v>
      </c>
      <c r="R94" s="36">
        <f t="shared" si="9"/>
        <v>59185000.0698938</v>
      </c>
      <c r="S94" s="36">
        <f t="shared" si="9"/>
        <v>61012000.720341198</v>
      </c>
      <c r="T94" s="36">
        <f t="shared" si="9"/>
        <v>64495000.354643397</v>
      </c>
      <c r="U94" s="36">
        <f t="shared" si="9"/>
        <v>66498000.624789402</v>
      </c>
      <c r="V94" s="36">
        <f t="shared" si="9"/>
        <v>68533000.490884602</v>
      </c>
      <c r="W94" s="36">
        <f t="shared" si="9"/>
        <v>72450000.222714797</v>
      </c>
      <c r="X94" s="36">
        <f t="shared" si="9"/>
        <v>74616000.187971398</v>
      </c>
      <c r="Y94" s="36">
        <f t="shared" si="9"/>
        <v>76862000.592878103</v>
      </c>
      <c r="Z94" s="36">
        <f t="shared" si="9"/>
        <v>77000000</v>
      </c>
      <c r="AA94" s="36">
        <f t="shared" si="9"/>
        <v>77000000</v>
      </c>
      <c r="AB94" s="36">
        <f t="shared" si="9"/>
        <v>77500000</v>
      </c>
      <c r="AC94" s="36">
        <f t="shared" si="9"/>
        <v>80000000</v>
      </c>
      <c r="AD94" s="36">
        <f t="shared" si="9"/>
        <v>80000000</v>
      </c>
      <c r="AE94" s="33"/>
    </row>
    <row r="95" spans="1:32">
      <c r="A95" s="35" t="s">
        <v>62</v>
      </c>
      <c r="B95" s="31"/>
      <c r="C95" s="31"/>
      <c r="D95" s="31"/>
      <c r="E95" s="36">
        <f>E90+E91+E92+E93+E94</f>
        <v>700000000</v>
      </c>
      <c r="F95" s="36">
        <f>SUM(F90:F94)</f>
        <v>40680008.49142231</v>
      </c>
      <c r="G95" s="36">
        <f t="shared" ref="G95:AD95" si="10">SUM(G90:G94)</f>
        <v>45990000.607522801</v>
      </c>
      <c r="H95" s="36">
        <f t="shared" si="10"/>
        <v>50553750.986861706</v>
      </c>
      <c r="I95" s="36">
        <f t="shared" si="10"/>
        <v>66839500.89089521</v>
      </c>
      <c r="J95" s="36">
        <f t="shared" si="10"/>
        <v>71342000.497822806</v>
      </c>
      <c r="K95" s="36">
        <f t="shared" si="10"/>
        <v>75773500.416000009</v>
      </c>
      <c r="L95" s="36">
        <f t="shared" si="10"/>
        <v>79380750.45058772</v>
      </c>
      <c r="M95" s="36">
        <f t="shared" si="10"/>
        <v>81958000.088373125</v>
      </c>
      <c r="N95" s="36">
        <f t="shared" si="10"/>
        <v>85517250.805385023</v>
      </c>
      <c r="O95" s="36">
        <f t="shared" si="10"/>
        <v>96482500.302565917</v>
      </c>
      <c r="P95" s="36">
        <f t="shared" si="10"/>
        <v>99606750.296609312</v>
      </c>
      <c r="Q95" s="36">
        <f t="shared" si="10"/>
        <v>105599000.84344982</v>
      </c>
      <c r="R95" s="36">
        <f t="shared" si="10"/>
        <v>110397500.06989381</v>
      </c>
      <c r="S95" s="36">
        <f t="shared" si="10"/>
        <v>115237000.72034121</v>
      </c>
      <c r="T95" s="36">
        <f t="shared" si="10"/>
        <v>120732350.3546434</v>
      </c>
      <c r="U95" s="36">
        <f t="shared" si="10"/>
        <v>125241750.62478942</v>
      </c>
      <c r="V95" s="36">
        <f t="shared" si="10"/>
        <v>128783000.49088462</v>
      </c>
      <c r="W95" s="36">
        <f t="shared" si="10"/>
        <v>134055625.22271481</v>
      </c>
      <c r="X95" s="36">
        <f t="shared" si="10"/>
        <v>139535375.18797141</v>
      </c>
      <c r="Y95" s="36">
        <f t="shared" si="10"/>
        <v>143137000.5928781</v>
      </c>
      <c r="Z95" s="36">
        <f t="shared" si="10"/>
        <v>144630625</v>
      </c>
      <c r="AA95" s="36">
        <f t="shared" si="10"/>
        <v>146287500</v>
      </c>
      <c r="AB95" s="36">
        <f t="shared" si="10"/>
        <v>148444375</v>
      </c>
      <c r="AC95" s="36">
        <f t="shared" si="10"/>
        <v>152300000</v>
      </c>
      <c r="AD95" s="36">
        <f t="shared" si="10"/>
        <v>154776275</v>
      </c>
      <c r="AE95" s="33"/>
    </row>
    <row r="96" spans="1:32">
      <c r="A96" s="35"/>
      <c r="B96" s="31"/>
      <c r="C96" s="31"/>
      <c r="D96" s="31"/>
      <c r="E96" s="31"/>
      <c r="F96" s="31"/>
      <c r="G96" s="31"/>
      <c r="H96" s="31"/>
      <c r="I96" s="31"/>
      <c r="J96" s="31"/>
      <c r="K96" s="31"/>
      <c r="L96" s="31"/>
      <c r="M96" s="31"/>
      <c r="N96" s="31"/>
      <c r="O96" s="31"/>
      <c r="P96" s="31"/>
      <c r="Q96" s="31"/>
      <c r="R96" s="31"/>
      <c r="S96" s="31"/>
      <c r="T96" s="31"/>
      <c r="U96" s="31"/>
      <c r="V96" s="31"/>
      <c r="W96" s="31"/>
      <c r="X96" s="32"/>
      <c r="Y96" s="32"/>
      <c r="Z96" s="32"/>
      <c r="AA96" s="32"/>
      <c r="AB96" s="32"/>
      <c r="AC96" s="32"/>
      <c r="AD96" s="32"/>
      <c r="AE96" s="33"/>
    </row>
    <row r="97" spans="1:36">
      <c r="A97" s="30" t="s">
        <v>58</v>
      </c>
      <c r="B97" s="31"/>
      <c r="C97" s="31"/>
      <c r="D97" s="31"/>
      <c r="E97" s="34" t="s">
        <v>88</v>
      </c>
      <c r="F97" s="34" t="s">
        <v>3</v>
      </c>
      <c r="G97" s="34" t="s">
        <v>4</v>
      </c>
      <c r="H97" s="34" t="s">
        <v>5</v>
      </c>
      <c r="I97" s="34" t="s">
        <v>6</v>
      </c>
      <c r="J97" s="34" t="s">
        <v>7</v>
      </c>
      <c r="K97" s="34" t="s">
        <v>8</v>
      </c>
      <c r="L97" s="34" t="s">
        <v>9</v>
      </c>
      <c r="M97" s="34" t="s">
        <v>10</v>
      </c>
      <c r="N97" s="34" t="s">
        <v>11</v>
      </c>
      <c r="O97" s="34" t="s">
        <v>12</v>
      </c>
      <c r="P97" s="34" t="s">
        <v>13</v>
      </c>
      <c r="Q97" s="34" t="s">
        <v>14</v>
      </c>
      <c r="R97" s="34" t="s">
        <v>15</v>
      </c>
      <c r="S97" s="34" t="s">
        <v>16</v>
      </c>
      <c r="T97" s="34" t="s">
        <v>17</v>
      </c>
      <c r="U97" s="34" t="s">
        <v>18</v>
      </c>
      <c r="V97" s="34" t="s">
        <v>19</v>
      </c>
      <c r="W97" s="34" t="s">
        <v>20</v>
      </c>
      <c r="X97" s="34" t="s">
        <v>21</v>
      </c>
      <c r="Y97" s="34" t="s">
        <v>22</v>
      </c>
      <c r="Z97" s="34" t="s">
        <v>23</v>
      </c>
      <c r="AA97" s="34" t="s">
        <v>24</v>
      </c>
      <c r="AB97" s="34" t="s">
        <v>25</v>
      </c>
      <c r="AC97" s="34" t="s">
        <v>26</v>
      </c>
      <c r="AD97" s="34" t="s">
        <v>27</v>
      </c>
      <c r="AE97" s="33"/>
    </row>
    <row r="98" spans="1:36">
      <c r="A98" s="35" t="s">
        <v>59</v>
      </c>
      <c r="B98" s="31"/>
      <c r="C98" s="31"/>
      <c r="D98" s="31"/>
      <c r="E98" s="36">
        <f>E12</f>
        <v>0</v>
      </c>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3"/>
    </row>
    <row r="99" spans="1:36">
      <c r="A99" s="35" t="s">
        <v>65</v>
      </c>
      <c r="B99" s="31"/>
      <c r="C99" s="31"/>
      <c r="D99" s="31"/>
      <c r="E99" s="36">
        <f>E13</f>
        <v>0</v>
      </c>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3"/>
    </row>
    <row r="100" spans="1:36">
      <c r="A100" s="35" t="s">
        <v>60</v>
      </c>
      <c r="B100" s="31"/>
      <c r="C100" s="31"/>
      <c r="D100" s="31"/>
      <c r="E100" s="36">
        <f>E15</f>
        <v>0</v>
      </c>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3"/>
    </row>
    <row r="101" spans="1:36">
      <c r="A101" s="35" t="s">
        <v>63</v>
      </c>
      <c r="B101" s="31"/>
      <c r="C101" s="31"/>
      <c r="D101" s="31"/>
      <c r="E101" s="36">
        <f>SUM(E98:E100)</f>
        <v>0</v>
      </c>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3"/>
    </row>
    <row r="102" spans="1:36">
      <c r="A102" s="35"/>
      <c r="B102" s="31"/>
      <c r="C102" s="31"/>
      <c r="D102" s="31"/>
      <c r="E102" s="31"/>
      <c r="F102" s="31"/>
      <c r="G102" s="31"/>
      <c r="H102" s="31"/>
      <c r="I102" s="31"/>
      <c r="J102" s="31"/>
      <c r="K102" s="31"/>
      <c r="L102" s="31"/>
      <c r="M102" s="31"/>
      <c r="N102" s="31"/>
      <c r="O102" s="31"/>
      <c r="P102" s="31"/>
      <c r="Q102" s="31"/>
      <c r="R102" s="31"/>
      <c r="S102" s="31"/>
      <c r="T102" s="31"/>
      <c r="U102" s="31"/>
      <c r="V102" s="31"/>
      <c r="W102" s="31"/>
      <c r="X102" s="32"/>
      <c r="Y102" s="32"/>
      <c r="Z102" s="32"/>
      <c r="AA102" s="32"/>
      <c r="AB102" s="32"/>
      <c r="AC102" s="32"/>
      <c r="AD102" s="32"/>
      <c r="AE102" s="73"/>
    </row>
    <row r="103" spans="1:36">
      <c r="A103" s="30" t="s">
        <v>64</v>
      </c>
      <c r="B103" s="31"/>
      <c r="C103" s="31"/>
      <c r="D103" s="31"/>
      <c r="E103" s="100">
        <f>E95-E101</f>
        <v>700000000</v>
      </c>
      <c r="F103" s="36">
        <f>F95-F101</f>
        <v>40680008.49142231</v>
      </c>
      <c r="G103" s="36">
        <f t="shared" ref="G103:AD103" si="11">G95-G101</f>
        <v>45990000.607522801</v>
      </c>
      <c r="H103" s="36">
        <f t="shared" si="11"/>
        <v>50553750.986861706</v>
      </c>
      <c r="I103" s="36">
        <f t="shared" si="11"/>
        <v>66839500.89089521</v>
      </c>
      <c r="J103" s="36">
        <f t="shared" si="11"/>
        <v>71342000.497822806</v>
      </c>
      <c r="K103" s="36">
        <f t="shared" si="11"/>
        <v>75773500.416000009</v>
      </c>
      <c r="L103" s="36">
        <f t="shared" si="11"/>
        <v>79380750.45058772</v>
      </c>
      <c r="M103" s="36">
        <f t="shared" si="11"/>
        <v>81958000.088373125</v>
      </c>
      <c r="N103" s="36">
        <f t="shared" si="11"/>
        <v>85517250.805385023</v>
      </c>
      <c r="O103" s="36">
        <f t="shared" si="11"/>
        <v>96482500.302565917</v>
      </c>
      <c r="P103" s="36">
        <f t="shared" si="11"/>
        <v>99606750.296609312</v>
      </c>
      <c r="Q103" s="36">
        <f t="shared" si="11"/>
        <v>105599000.84344982</v>
      </c>
      <c r="R103" s="36">
        <f t="shared" si="11"/>
        <v>110397500.06989381</v>
      </c>
      <c r="S103" s="36">
        <f t="shared" si="11"/>
        <v>115237000.72034121</v>
      </c>
      <c r="T103" s="36">
        <f t="shared" si="11"/>
        <v>120732350.3546434</v>
      </c>
      <c r="U103" s="36">
        <f t="shared" si="11"/>
        <v>125241750.62478942</v>
      </c>
      <c r="V103" s="36">
        <f t="shared" si="11"/>
        <v>128783000.49088462</v>
      </c>
      <c r="W103" s="36">
        <f t="shared" si="11"/>
        <v>134055625.22271481</v>
      </c>
      <c r="X103" s="36">
        <f t="shared" si="11"/>
        <v>139535375.18797141</v>
      </c>
      <c r="Y103" s="36">
        <f t="shared" si="11"/>
        <v>143137000.5928781</v>
      </c>
      <c r="Z103" s="36">
        <f t="shared" si="11"/>
        <v>144630625</v>
      </c>
      <c r="AA103" s="36">
        <f t="shared" si="11"/>
        <v>146287500</v>
      </c>
      <c r="AB103" s="36">
        <f t="shared" si="11"/>
        <v>148444375</v>
      </c>
      <c r="AC103" s="36">
        <f t="shared" si="11"/>
        <v>152300000</v>
      </c>
      <c r="AD103" s="36">
        <f t="shared" si="11"/>
        <v>154776275</v>
      </c>
      <c r="AE103" s="33"/>
    </row>
    <row r="104" spans="1:36">
      <c r="A104" s="30" t="s">
        <v>101</v>
      </c>
      <c r="B104" s="31"/>
      <c r="C104" s="31"/>
      <c r="D104" s="31"/>
      <c r="E104" s="36">
        <f>E103</f>
        <v>700000000</v>
      </c>
      <c r="F104" s="36">
        <f>F$103/(1+$E$21)</f>
        <v>36981825.90129301</v>
      </c>
      <c r="G104" s="36">
        <f>G$103/(1+$E$21)^2</f>
        <v>38008264.964894868</v>
      </c>
      <c r="H104" s="36">
        <f>H$103/(1+$E$21)^3</f>
        <v>37981781.357521929</v>
      </c>
      <c r="I104" s="36">
        <f>I$103/(1+$E$21)^4</f>
        <v>45652278.458367042</v>
      </c>
      <c r="J104" s="36">
        <f>J$103/(1+$E$21)^5</f>
        <v>44297769.338795029</v>
      </c>
      <c r="K104" s="36">
        <f>K$103/(1+$E$21)^6</f>
        <v>42772165.573751047</v>
      </c>
      <c r="L104" s="36">
        <f>L$103/(1+$E$21)^7</f>
        <v>40734876.524964899</v>
      </c>
      <c r="M104" s="36">
        <f>M$103/(1+$E$21)^8</f>
        <v>38234011.908456028</v>
      </c>
      <c r="N104" s="36">
        <f>N$103/(1+$E$21)^9</f>
        <v>36267662.396326236</v>
      </c>
      <c r="O104" s="36">
        <f>O$103/(1+$E$21)^10</f>
        <v>37198180.539037026</v>
      </c>
      <c r="P104" s="36">
        <f>P$103/(1+$E$21)^11</f>
        <v>34911558.326127917</v>
      </c>
      <c r="Q104" s="36">
        <f>Q$103/(1+$E$21)^12</f>
        <v>33647095.988145046</v>
      </c>
      <c r="R104" s="36">
        <f>R$103/(1+$E$21)^13</f>
        <v>31978223.382226735</v>
      </c>
      <c r="S104" s="36">
        <f>S$103/(1+$E$21)^14</f>
        <v>30345503.942158066</v>
      </c>
      <c r="T104" s="36">
        <f>T$103/(1+$E$21)^15</f>
        <v>28902364.776553925</v>
      </c>
      <c r="U104" s="36">
        <f>U$103/(1+$E$21)^16</f>
        <v>27256253.953318216</v>
      </c>
      <c r="V104" s="36">
        <f>V$103/(1+$E$21)^17</f>
        <v>25479030.092084993</v>
      </c>
      <c r="W104" s="36">
        <f>W$103/(1+$E$21)^18</f>
        <v>24111082.533080544</v>
      </c>
      <c r="X104" s="36">
        <f>X$103/(1+$E$21)^19</f>
        <v>22815148.846215133</v>
      </c>
      <c r="Y104" s="36">
        <f>Y$103/(1+$E$21)^20</f>
        <v>21276403.072619379</v>
      </c>
      <c r="Z104" s="36">
        <f>Z$103/(1+$E$21)^21</f>
        <v>19544018.930363078</v>
      </c>
      <c r="AA104" s="36">
        <f>AA$103/(1+$E$21)^22</f>
        <v>17970830.359158583</v>
      </c>
      <c r="AB104" s="36">
        <f>AB$103/(1+$E$21)^23</f>
        <v>16577994.334918451</v>
      </c>
      <c r="AC104" s="36">
        <f>AC$103/(1+$E$21)^24</f>
        <v>15462348.574603545</v>
      </c>
      <c r="AD104" s="36">
        <f>AD$103/(1+$E$21)^25</f>
        <v>14285230.795252765</v>
      </c>
      <c r="AE104" s="33"/>
    </row>
    <row r="105" spans="1:36" ht="13.8" thickBot="1">
      <c r="A105" s="76" t="s">
        <v>74</v>
      </c>
      <c r="B105" s="38"/>
      <c r="C105" s="38"/>
      <c r="D105" s="38"/>
      <c r="E105" s="74">
        <f>SUM(E104:AD104)</f>
        <v>1462691904.8702338</v>
      </c>
      <c r="F105" s="87" t="s">
        <v>143</v>
      </c>
      <c r="G105" s="38"/>
      <c r="H105" s="38"/>
      <c r="I105" s="38"/>
      <c r="J105" s="38"/>
      <c r="K105" s="38"/>
      <c r="L105" s="38"/>
      <c r="M105" s="38"/>
      <c r="N105" s="38"/>
      <c r="O105" s="38"/>
      <c r="P105" s="38"/>
      <c r="Q105" s="38"/>
      <c r="R105" s="38"/>
      <c r="S105" s="38"/>
      <c r="T105" s="38"/>
      <c r="U105" s="38"/>
      <c r="V105" s="38"/>
      <c r="W105" s="38"/>
      <c r="X105" s="39"/>
      <c r="Y105" s="39"/>
      <c r="Z105" s="39"/>
      <c r="AA105" s="39"/>
      <c r="AB105" s="39"/>
      <c r="AC105" s="39"/>
      <c r="AD105" s="39"/>
      <c r="AE105" s="40"/>
    </row>
    <row r="106" spans="1:36" ht="14.4" thickTop="1" thickBot="1">
      <c r="A106" s="15"/>
      <c r="B106" s="15"/>
      <c r="C106" s="15"/>
      <c r="D106" s="15"/>
      <c r="E106" s="15"/>
      <c r="F106" s="15"/>
      <c r="G106" s="15"/>
      <c r="H106" s="15"/>
      <c r="I106" s="15"/>
      <c r="J106" s="15"/>
      <c r="K106" s="15"/>
      <c r="L106" s="15"/>
      <c r="M106" s="15"/>
      <c r="N106" s="15"/>
      <c r="O106" s="15"/>
      <c r="P106" s="15"/>
      <c r="Q106" s="15"/>
      <c r="R106" s="15"/>
      <c r="S106" s="15"/>
      <c r="T106" s="15"/>
      <c r="U106" s="15"/>
      <c r="V106" s="15"/>
      <c r="W106" s="15"/>
    </row>
    <row r="107" spans="1:36" ht="13.8" thickTop="1">
      <c r="A107" s="41" t="s">
        <v>108</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42"/>
      <c r="AF107" s="15"/>
      <c r="AG107" s="15"/>
      <c r="AH107" s="15"/>
      <c r="AI107" s="15"/>
      <c r="AJ107" s="15"/>
    </row>
    <row r="108" spans="1:36">
      <c r="A108" s="35"/>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43"/>
      <c r="AF108" s="15"/>
      <c r="AG108" s="15"/>
      <c r="AH108" s="15"/>
      <c r="AI108" s="15"/>
      <c r="AJ108" s="15"/>
    </row>
    <row r="109" spans="1:36">
      <c r="A109" s="35" t="s">
        <v>57</v>
      </c>
      <c r="B109" s="31"/>
      <c r="C109" s="31"/>
      <c r="D109" s="31"/>
      <c r="E109" s="34" t="s">
        <v>88</v>
      </c>
      <c r="F109" s="34" t="s">
        <v>3</v>
      </c>
      <c r="G109" s="34" t="s">
        <v>4</v>
      </c>
      <c r="H109" s="34" t="s">
        <v>5</v>
      </c>
      <c r="I109" s="34" t="s">
        <v>6</v>
      </c>
      <c r="J109" s="34" t="s">
        <v>7</v>
      </c>
      <c r="K109" s="34" t="s">
        <v>8</v>
      </c>
      <c r="L109" s="34" t="s">
        <v>9</v>
      </c>
      <c r="M109" s="34" t="s">
        <v>10</v>
      </c>
      <c r="N109" s="34" t="s">
        <v>11</v>
      </c>
      <c r="O109" s="34" t="s">
        <v>12</v>
      </c>
      <c r="P109" s="34" t="s">
        <v>13</v>
      </c>
      <c r="Q109" s="34" t="s">
        <v>14</v>
      </c>
      <c r="R109" s="34" t="s">
        <v>15</v>
      </c>
      <c r="S109" s="34" t="s">
        <v>16</v>
      </c>
      <c r="T109" s="34" t="s">
        <v>17</v>
      </c>
      <c r="U109" s="34" t="s">
        <v>18</v>
      </c>
      <c r="V109" s="34" t="s">
        <v>19</v>
      </c>
      <c r="W109" s="34" t="s">
        <v>20</v>
      </c>
      <c r="X109" s="34" t="s">
        <v>21</v>
      </c>
      <c r="Y109" s="34" t="s">
        <v>22</v>
      </c>
      <c r="Z109" s="34" t="s">
        <v>23</v>
      </c>
      <c r="AA109" s="34" t="s">
        <v>24</v>
      </c>
      <c r="AB109" s="34" t="s">
        <v>25</v>
      </c>
      <c r="AC109" s="34" t="s">
        <v>26</v>
      </c>
      <c r="AD109" s="34" t="s">
        <v>27</v>
      </c>
      <c r="AE109" s="43"/>
      <c r="AF109" s="15"/>
      <c r="AG109" s="15"/>
      <c r="AH109" s="15"/>
      <c r="AI109" s="15"/>
      <c r="AJ109" s="15"/>
    </row>
    <row r="110" spans="1:36">
      <c r="A110" s="35" t="s">
        <v>102</v>
      </c>
      <c r="B110" s="31"/>
      <c r="C110" s="31"/>
      <c r="D110" s="31"/>
      <c r="E110" s="61"/>
      <c r="F110" s="36">
        <f>(1-$G$55)*E$44-(1-$G$56)*E$45</f>
        <v>16379999.999999998</v>
      </c>
      <c r="G110" s="36">
        <f t="shared" ref="G110:AD110" si="12">(1-$G$55)*F$44-(1-$G$56)*F$45</f>
        <v>18746000</v>
      </c>
      <c r="H110" s="36">
        <f t="shared" si="12"/>
        <v>21612499.999999996</v>
      </c>
      <c r="I110" s="36">
        <f t="shared" si="12"/>
        <v>24842999.999999996</v>
      </c>
      <c r="J110" s="36">
        <f t="shared" si="12"/>
        <v>27299999.999999996</v>
      </c>
      <c r="K110" s="36">
        <f t="shared" si="12"/>
        <v>29574999.999999996</v>
      </c>
      <c r="L110" s="36">
        <f t="shared" si="12"/>
        <v>30712499.999999996</v>
      </c>
      <c r="M110" s="36">
        <f t="shared" si="12"/>
        <v>31849999.999999996</v>
      </c>
      <c r="N110" s="36">
        <f t="shared" si="12"/>
        <v>32987499.999999996</v>
      </c>
      <c r="O110" s="36">
        <f t="shared" si="12"/>
        <v>34125000</v>
      </c>
      <c r="P110" s="36">
        <f t="shared" si="12"/>
        <v>35262500</v>
      </c>
      <c r="Q110" s="36">
        <f t="shared" si="12"/>
        <v>36400000</v>
      </c>
      <c r="R110" s="36">
        <f t="shared" si="12"/>
        <v>38675000</v>
      </c>
      <c r="S110" s="36">
        <f t="shared" si="12"/>
        <v>40950000</v>
      </c>
      <c r="T110" s="36">
        <f t="shared" si="12"/>
        <v>42469699.999999993</v>
      </c>
      <c r="U110" s="36">
        <f t="shared" si="12"/>
        <v>44362499.999999993</v>
      </c>
      <c r="V110" s="36">
        <f t="shared" si="12"/>
        <v>45499999.999999993</v>
      </c>
      <c r="W110" s="36">
        <f t="shared" si="12"/>
        <v>46523749.999999993</v>
      </c>
      <c r="X110" s="36">
        <f t="shared" si="12"/>
        <v>49026249.999999993</v>
      </c>
      <c r="Y110" s="36">
        <f t="shared" si="12"/>
        <v>50049999.999999993</v>
      </c>
      <c r="Z110" s="36">
        <f t="shared" si="12"/>
        <v>51073749.999999993</v>
      </c>
      <c r="AA110" s="36">
        <f t="shared" si="12"/>
        <v>52324999.999999993</v>
      </c>
      <c r="AB110" s="36">
        <f t="shared" si="12"/>
        <v>53576249.999999993</v>
      </c>
      <c r="AC110" s="36">
        <f t="shared" si="12"/>
        <v>54599999.999999993</v>
      </c>
      <c r="AD110" s="36">
        <f t="shared" si="12"/>
        <v>56470049.999999993</v>
      </c>
      <c r="AE110" s="43"/>
      <c r="AF110" s="15"/>
      <c r="AG110" s="15"/>
      <c r="AH110" s="15"/>
      <c r="AI110" s="15"/>
      <c r="AJ110" s="15"/>
    </row>
    <row r="111" spans="1:36">
      <c r="A111" s="35" t="s">
        <v>103</v>
      </c>
      <c r="B111" s="31"/>
      <c r="C111" s="31"/>
      <c r="D111" s="31"/>
      <c r="E111" s="61"/>
      <c r="F111" s="36">
        <f>(1-$G$58)*E$47-(1-$G$59)*E48</f>
        <v>8189999.9999999991</v>
      </c>
      <c r="G111" s="36">
        <f t="shared" ref="G111:AD111" si="13">(1-$G$58)*F$47-(1-$G$59)*F48</f>
        <v>9373000</v>
      </c>
      <c r="H111" s="36">
        <f t="shared" si="13"/>
        <v>10806249.999999998</v>
      </c>
      <c r="I111" s="36">
        <f t="shared" si="13"/>
        <v>12421499.999999998</v>
      </c>
      <c r="J111" s="36">
        <f t="shared" si="13"/>
        <v>13649999.999999998</v>
      </c>
      <c r="K111" s="36">
        <f t="shared" si="13"/>
        <v>14787499.999999998</v>
      </c>
      <c r="L111" s="36">
        <f t="shared" si="13"/>
        <v>15356249.999999998</v>
      </c>
      <c r="M111" s="36">
        <f t="shared" si="13"/>
        <v>15924999.999999998</v>
      </c>
      <c r="N111" s="36">
        <f t="shared" si="13"/>
        <v>16493749.999999998</v>
      </c>
      <c r="O111" s="36">
        <f t="shared" si="13"/>
        <v>17062500</v>
      </c>
      <c r="P111" s="36">
        <f t="shared" si="13"/>
        <v>17631250</v>
      </c>
      <c r="Q111" s="36">
        <f t="shared" si="13"/>
        <v>18200000</v>
      </c>
      <c r="R111" s="36">
        <f t="shared" si="13"/>
        <v>19337500</v>
      </c>
      <c r="S111" s="36">
        <f t="shared" si="13"/>
        <v>20475000</v>
      </c>
      <c r="T111" s="36">
        <f t="shared" si="13"/>
        <v>21234849.999999996</v>
      </c>
      <c r="U111" s="36">
        <f t="shared" si="13"/>
        <v>22181249.999999996</v>
      </c>
      <c r="V111" s="36">
        <f t="shared" si="13"/>
        <v>22749999.999999996</v>
      </c>
      <c r="W111" s="36">
        <f t="shared" si="13"/>
        <v>23261874.999999996</v>
      </c>
      <c r="X111" s="36">
        <f t="shared" si="13"/>
        <v>24513124.999999996</v>
      </c>
      <c r="Y111" s="36">
        <f t="shared" si="13"/>
        <v>25024999.999999996</v>
      </c>
      <c r="Z111" s="36">
        <f t="shared" si="13"/>
        <v>25536874.999999996</v>
      </c>
      <c r="AA111" s="36">
        <f t="shared" si="13"/>
        <v>26162499.999999996</v>
      </c>
      <c r="AB111" s="36">
        <f t="shared" si="13"/>
        <v>26788124.999999996</v>
      </c>
      <c r="AC111" s="36">
        <f t="shared" si="13"/>
        <v>27299999.999999996</v>
      </c>
      <c r="AD111" s="36">
        <f t="shared" si="13"/>
        <v>28235024.999999996</v>
      </c>
      <c r="AE111" s="43"/>
      <c r="AF111" s="15"/>
      <c r="AG111" s="15"/>
      <c r="AH111" s="15"/>
      <c r="AI111" s="15"/>
      <c r="AJ111" s="15"/>
    </row>
    <row r="112" spans="1:36">
      <c r="A112" s="35" t="s">
        <v>104</v>
      </c>
      <c r="B112" s="31"/>
      <c r="C112" s="31"/>
      <c r="D112" s="31"/>
      <c r="E112" s="61"/>
      <c r="F112" s="36">
        <f>(1-$G$61)*E$50-(1-$G$62)*E$51</f>
        <v>49139999.999999993</v>
      </c>
      <c r="G112" s="36">
        <f t="shared" ref="G112:AD112" si="14">(1-$G$61)*F$50-(1-$G$62)*F$51</f>
        <v>56237999.999999993</v>
      </c>
      <c r="H112" s="36">
        <f t="shared" si="14"/>
        <v>64837499.999999993</v>
      </c>
      <c r="I112" s="36">
        <f t="shared" si="14"/>
        <v>74529000</v>
      </c>
      <c r="J112" s="36">
        <f t="shared" si="14"/>
        <v>81900000</v>
      </c>
      <c r="K112" s="36">
        <f t="shared" si="14"/>
        <v>88724999.999999985</v>
      </c>
      <c r="L112" s="36">
        <f t="shared" si="14"/>
        <v>92137499.999999985</v>
      </c>
      <c r="M112" s="36">
        <f t="shared" si="14"/>
        <v>95549999.999999985</v>
      </c>
      <c r="N112" s="36">
        <f t="shared" si="14"/>
        <v>98962499.999999985</v>
      </c>
      <c r="O112" s="36">
        <f t="shared" si="14"/>
        <v>102374999.99999999</v>
      </c>
      <c r="P112" s="36">
        <f t="shared" si="14"/>
        <v>105787499.99999999</v>
      </c>
      <c r="Q112" s="36">
        <f t="shared" si="14"/>
        <v>109199999.99999999</v>
      </c>
      <c r="R112" s="36">
        <f t="shared" si="14"/>
        <v>116024999.99999999</v>
      </c>
      <c r="S112" s="36">
        <f t="shared" si="14"/>
        <v>122849999.99999999</v>
      </c>
      <c r="T112" s="36">
        <f t="shared" si="14"/>
        <v>127409099.99999999</v>
      </c>
      <c r="U112" s="36">
        <f t="shared" si="14"/>
        <v>133087499.99999999</v>
      </c>
      <c r="V112" s="36">
        <f t="shared" si="14"/>
        <v>136500000</v>
      </c>
      <c r="W112" s="36">
        <f t="shared" si="14"/>
        <v>139571250</v>
      </c>
      <c r="X112" s="36">
        <f t="shared" si="14"/>
        <v>147078750</v>
      </c>
      <c r="Y112" s="36">
        <f t="shared" si="14"/>
        <v>150150000</v>
      </c>
      <c r="Z112" s="36">
        <f t="shared" si="14"/>
        <v>153221250</v>
      </c>
      <c r="AA112" s="36">
        <f t="shared" si="14"/>
        <v>156975000</v>
      </c>
      <c r="AB112" s="36">
        <f t="shared" si="14"/>
        <v>160728750</v>
      </c>
      <c r="AC112" s="36">
        <f t="shared" si="14"/>
        <v>163800000</v>
      </c>
      <c r="AD112" s="36">
        <f t="shared" si="14"/>
        <v>169410150</v>
      </c>
      <c r="AE112" s="43"/>
      <c r="AF112" s="15"/>
      <c r="AG112" s="15"/>
      <c r="AH112" s="15"/>
      <c r="AI112" s="15"/>
      <c r="AJ112" s="15"/>
    </row>
    <row r="113" spans="1:36">
      <c r="A113" s="35" t="s">
        <v>62</v>
      </c>
      <c r="B113" s="31"/>
      <c r="C113" s="31"/>
      <c r="D113" s="31"/>
      <c r="E113" s="61"/>
      <c r="F113" s="36">
        <f>SUM(F110:F112)</f>
        <v>73709999.999999985</v>
      </c>
      <c r="G113" s="36">
        <f t="shared" ref="G113:AD113" si="15">SUM(G110:G112)</f>
        <v>84357000</v>
      </c>
      <c r="H113" s="36">
        <f t="shared" si="15"/>
        <v>97256249.999999985</v>
      </c>
      <c r="I113" s="36">
        <f t="shared" si="15"/>
        <v>111793500</v>
      </c>
      <c r="J113" s="36">
        <f t="shared" si="15"/>
        <v>122850000</v>
      </c>
      <c r="K113" s="36">
        <f t="shared" si="15"/>
        <v>133087499.99999997</v>
      </c>
      <c r="L113" s="36">
        <f t="shared" si="15"/>
        <v>138206249.99999997</v>
      </c>
      <c r="M113" s="36">
        <f t="shared" si="15"/>
        <v>143324999.99999997</v>
      </c>
      <c r="N113" s="36">
        <f t="shared" si="15"/>
        <v>148443749.99999997</v>
      </c>
      <c r="O113" s="36">
        <f t="shared" si="15"/>
        <v>153562500</v>
      </c>
      <c r="P113" s="36">
        <f t="shared" si="15"/>
        <v>158681250</v>
      </c>
      <c r="Q113" s="36">
        <f t="shared" si="15"/>
        <v>163800000</v>
      </c>
      <c r="R113" s="36">
        <f t="shared" si="15"/>
        <v>174037500</v>
      </c>
      <c r="S113" s="36">
        <f t="shared" si="15"/>
        <v>184275000</v>
      </c>
      <c r="T113" s="36">
        <f t="shared" si="15"/>
        <v>191113649.99999997</v>
      </c>
      <c r="U113" s="36">
        <f t="shared" si="15"/>
        <v>199631249.99999997</v>
      </c>
      <c r="V113" s="36">
        <f t="shared" si="15"/>
        <v>204750000</v>
      </c>
      <c r="W113" s="36">
        <f t="shared" si="15"/>
        <v>209356875</v>
      </c>
      <c r="X113" s="36">
        <f t="shared" si="15"/>
        <v>220618125</v>
      </c>
      <c r="Y113" s="36">
        <f t="shared" si="15"/>
        <v>225225000</v>
      </c>
      <c r="Z113" s="36">
        <f t="shared" si="15"/>
        <v>229831875</v>
      </c>
      <c r="AA113" s="36">
        <f t="shared" si="15"/>
        <v>235462500</v>
      </c>
      <c r="AB113" s="36">
        <f t="shared" si="15"/>
        <v>241093125</v>
      </c>
      <c r="AC113" s="36">
        <f t="shared" si="15"/>
        <v>245700000</v>
      </c>
      <c r="AD113" s="36">
        <f t="shared" si="15"/>
        <v>254115225</v>
      </c>
      <c r="AE113" s="43"/>
      <c r="AF113" s="15"/>
      <c r="AG113" s="15"/>
      <c r="AH113" s="15"/>
      <c r="AI113" s="15"/>
      <c r="AJ113" s="15"/>
    </row>
    <row r="114" spans="1:36">
      <c r="A114" s="35"/>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43"/>
      <c r="AF114" s="15"/>
      <c r="AG114" s="15"/>
      <c r="AH114" s="15"/>
      <c r="AI114" s="15"/>
      <c r="AJ114" s="15"/>
    </row>
    <row r="115" spans="1:36">
      <c r="A115" s="35" t="s">
        <v>71</v>
      </c>
      <c r="B115" s="31"/>
      <c r="C115" s="31"/>
      <c r="D115" s="31"/>
      <c r="E115" s="34" t="s">
        <v>88</v>
      </c>
      <c r="F115" s="34" t="s">
        <v>3</v>
      </c>
      <c r="G115" s="34" t="s">
        <v>4</v>
      </c>
      <c r="H115" s="34" t="s">
        <v>5</v>
      </c>
      <c r="I115" s="34" t="s">
        <v>6</v>
      </c>
      <c r="J115" s="34" t="s">
        <v>7</v>
      </c>
      <c r="K115" s="34" t="s">
        <v>8</v>
      </c>
      <c r="L115" s="34" t="s">
        <v>9</v>
      </c>
      <c r="M115" s="34" t="s">
        <v>10</v>
      </c>
      <c r="N115" s="34" t="s">
        <v>11</v>
      </c>
      <c r="O115" s="34" t="s">
        <v>12</v>
      </c>
      <c r="P115" s="34" t="s">
        <v>13</v>
      </c>
      <c r="Q115" s="34" t="s">
        <v>14</v>
      </c>
      <c r="R115" s="34" t="s">
        <v>15</v>
      </c>
      <c r="S115" s="34" t="s">
        <v>16</v>
      </c>
      <c r="T115" s="34" t="s">
        <v>17</v>
      </c>
      <c r="U115" s="34" t="s">
        <v>18</v>
      </c>
      <c r="V115" s="34" t="s">
        <v>19</v>
      </c>
      <c r="W115" s="34" t="s">
        <v>20</v>
      </c>
      <c r="X115" s="34" t="s">
        <v>21</v>
      </c>
      <c r="Y115" s="34" t="s">
        <v>22</v>
      </c>
      <c r="Z115" s="34" t="s">
        <v>23</v>
      </c>
      <c r="AA115" s="34" t="s">
        <v>24</v>
      </c>
      <c r="AB115" s="34" t="s">
        <v>25</v>
      </c>
      <c r="AC115" s="34" t="s">
        <v>26</v>
      </c>
      <c r="AD115" s="34" t="s">
        <v>27</v>
      </c>
      <c r="AE115" s="43"/>
      <c r="AF115" s="15"/>
      <c r="AG115" s="15"/>
      <c r="AH115" s="15"/>
      <c r="AI115" s="15"/>
      <c r="AJ115" s="15"/>
    </row>
    <row r="116" spans="1:36">
      <c r="A116" s="35" t="s">
        <v>72</v>
      </c>
      <c r="B116" s="31"/>
      <c r="C116" s="31"/>
      <c r="D116" s="31"/>
      <c r="E116" s="36">
        <f>E14</f>
        <v>1000000</v>
      </c>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43"/>
      <c r="AF116" s="15"/>
      <c r="AG116" s="15"/>
      <c r="AH116" s="15"/>
      <c r="AI116" s="15"/>
      <c r="AJ116" s="15"/>
    </row>
    <row r="117" spans="1:36">
      <c r="A117" s="35" t="s">
        <v>155</v>
      </c>
      <c r="B117" s="31"/>
      <c r="C117" s="31"/>
      <c r="D117" s="31"/>
      <c r="E117" s="36">
        <f>G70-G71</f>
        <v>700000000</v>
      </c>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43"/>
      <c r="AF117" s="15"/>
      <c r="AG117" s="15"/>
      <c r="AH117" s="15"/>
      <c r="AI117" s="15"/>
      <c r="AJ117" s="15"/>
    </row>
    <row r="118" spans="1:36">
      <c r="A118" s="35" t="s">
        <v>156</v>
      </c>
      <c r="B118" s="31"/>
      <c r="C118" s="31"/>
      <c r="D118" s="31"/>
      <c r="E118" s="61"/>
      <c r="F118" s="36">
        <f>H$80-H$81</f>
        <v>16473000.325108999</v>
      </c>
      <c r="G118" s="36">
        <f t="shared" ref="G118:AD118" si="16">I$80-I$81</f>
        <v>17141000.419376601</v>
      </c>
      <c r="H118" s="36">
        <f t="shared" si="16"/>
        <v>18330000.418837201</v>
      </c>
      <c r="I118" s="36">
        <f t="shared" si="16"/>
        <v>18990008.491422299</v>
      </c>
      <c r="J118" s="36">
        <f t="shared" si="16"/>
        <v>21167000.607522801</v>
      </c>
      <c r="K118" s="36">
        <f t="shared" si="16"/>
        <v>21935000.986861698</v>
      </c>
      <c r="L118" s="36">
        <f t="shared" si="16"/>
        <v>33943000.890895203</v>
      </c>
      <c r="M118" s="36">
        <f t="shared" si="16"/>
        <v>35192000.497822799</v>
      </c>
      <c r="N118" s="36">
        <f t="shared" si="16"/>
        <v>36611000.416000001</v>
      </c>
      <c r="O118" s="36">
        <f t="shared" si="16"/>
        <v>38712000.450587697</v>
      </c>
      <c r="P118" s="36">
        <f t="shared" si="16"/>
        <v>39783000.088373102</v>
      </c>
      <c r="Q118" s="36">
        <f t="shared" si="16"/>
        <v>41836000.805385001</v>
      </c>
      <c r="R118" s="36">
        <f t="shared" si="16"/>
        <v>51295000.302565902</v>
      </c>
      <c r="S118" s="36">
        <f t="shared" si="16"/>
        <v>52913000.296609297</v>
      </c>
      <c r="T118" s="36">
        <f t="shared" si="16"/>
        <v>57399000.843449801</v>
      </c>
      <c r="U118" s="36">
        <f t="shared" si="16"/>
        <v>59185000.0698938</v>
      </c>
      <c r="V118" s="36">
        <f t="shared" si="16"/>
        <v>61012000.720341198</v>
      </c>
      <c r="W118" s="36">
        <f t="shared" si="16"/>
        <v>64495000.354643397</v>
      </c>
      <c r="X118" s="36">
        <f t="shared" si="16"/>
        <v>66498000.624789402</v>
      </c>
      <c r="Y118" s="36">
        <f t="shared" si="16"/>
        <v>68533000.490884602</v>
      </c>
      <c r="Z118" s="36">
        <f t="shared" si="16"/>
        <v>72450000.222714797</v>
      </c>
      <c r="AA118" s="36">
        <f t="shared" si="16"/>
        <v>74616000.187971398</v>
      </c>
      <c r="AB118" s="36">
        <f t="shared" si="16"/>
        <v>76862000.592878103</v>
      </c>
      <c r="AC118" s="36">
        <f t="shared" si="16"/>
        <v>77000000</v>
      </c>
      <c r="AD118" s="36">
        <f t="shared" si="16"/>
        <v>77000000</v>
      </c>
      <c r="AE118" s="43"/>
      <c r="AF118" s="15"/>
      <c r="AG118" s="15"/>
      <c r="AH118" s="15"/>
      <c r="AI118" s="15"/>
      <c r="AJ118" s="15"/>
    </row>
    <row r="119" spans="1:36">
      <c r="A119" s="35" t="s">
        <v>63</v>
      </c>
      <c r="B119" s="31"/>
      <c r="C119" s="31"/>
      <c r="D119" s="31"/>
      <c r="E119" s="36">
        <f>SUM(E116:E118)</f>
        <v>701000000</v>
      </c>
      <c r="F119" s="36">
        <f t="shared" ref="F119:AD119" si="17">SUM(F116:F118)</f>
        <v>16473000.325108999</v>
      </c>
      <c r="G119" s="36">
        <f t="shared" si="17"/>
        <v>17141000.419376601</v>
      </c>
      <c r="H119" s="36">
        <f t="shared" si="17"/>
        <v>18330000.418837201</v>
      </c>
      <c r="I119" s="36">
        <f t="shared" si="17"/>
        <v>18990008.491422299</v>
      </c>
      <c r="J119" s="36">
        <f t="shared" si="17"/>
        <v>21167000.607522801</v>
      </c>
      <c r="K119" s="36">
        <f t="shared" si="17"/>
        <v>21935000.986861698</v>
      </c>
      <c r="L119" s="36">
        <f t="shared" si="17"/>
        <v>33943000.890895203</v>
      </c>
      <c r="M119" s="36">
        <f t="shared" si="17"/>
        <v>35192000.497822799</v>
      </c>
      <c r="N119" s="36">
        <f t="shared" si="17"/>
        <v>36611000.416000001</v>
      </c>
      <c r="O119" s="36">
        <f t="shared" si="17"/>
        <v>38712000.450587697</v>
      </c>
      <c r="P119" s="36">
        <f t="shared" si="17"/>
        <v>39783000.088373102</v>
      </c>
      <c r="Q119" s="36">
        <f t="shared" si="17"/>
        <v>41836000.805385001</v>
      </c>
      <c r="R119" s="36">
        <f t="shared" si="17"/>
        <v>51295000.302565902</v>
      </c>
      <c r="S119" s="36">
        <f t="shared" si="17"/>
        <v>52913000.296609297</v>
      </c>
      <c r="T119" s="36">
        <f t="shared" si="17"/>
        <v>57399000.843449801</v>
      </c>
      <c r="U119" s="36">
        <f t="shared" si="17"/>
        <v>59185000.0698938</v>
      </c>
      <c r="V119" s="36">
        <f t="shared" si="17"/>
        <v>61012000.720341198</v>
      </c>
      <c r="W119" s="36">
        <f t="shared" si="17"/>
        <v>64495000.354643397</v>
      </c>
      <c r="X119" s="36">
        <f t="shared" si="17"/>
        <v>66498000.624789402</v>
      </c>
      <c r="Y119" s="36">
        <f t="shared" si="17"/>
        <v>68533000.490884602</v>
      </c>
      <c r="Z119" s="36">
        <f t="shared" si="17"/>
        <v>72450000.222714797</v>
      </c>
      <c r="AA119" s="36">
        <f t="shared" si="17"/>
        <v>74616000.187971398</v>
      </c>
      <c r="AB119" s="36">
        <f t="shared" si="17"/>
        <v>76862000.592878103</v>
      </c>
      <c r="AC119" s="36">
        <f t="shared" si="17"/>
        <v>77000000</v>
      </c>
      <c r="AD119" s="36">
        <f t="shared" si="17"/>
        <v>77000000</v>
      </c>
      <c r="AE119" s="43"/>
      <c r="AF119" s="15"/>
      <c r="AG119" s="15"/>
      <c r="AH119" s="15"/>
      <c r="AI119" s="15"/>
      <c r="AJ119" s="15"/>
    </row>
    <row r="120" spans="1:36">
      <c r="A120" s="35"/>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43"/>
      <c r="AF120" s="15"/>
      <c r="AG120" s="15"/>
      <c r="AH120" s="15"/>
      <c r="AI120" s="15"/>
      <c r="AJ120" s="15"/>
    </row>
    <row r="121" spans="1:36">
      <c r="A121" s="35" t="s">
        <v>73</v>
      </c>
      <c r="B121" s="31"/>
      <c r="C121" s="31"/>
      <c r="D121" s="31"/>
      <c r="E121" s="36">
        <f>E113-E119</f>
        <v>-701000000</v>
      </c>
      <c r="F121" s="36">
        <f t="shared" ref="F121:AD121" si="18">F113-F119</f>
        <v>57236999.674890988</v>
      </c>
      <c r="G121" s="36">
        <f t="shared" si="18"/>
        <v>67215999.580623403</v>
      </c>
      <c r="H121" s="36">
        <f t="shared" si="18"/>
        <v>78926249.581162781</v>
      </c>
      <c r="I121" s="36">
        <f t="shared" si="18"/>
        <v>92803491.508577704</v>
      </c>
      <c r="J121" s="36">
        <f t="shared" si="18"/>
        <v>101682999.3924772</v>
      </c>
      <c r="K121" s="36">
        <f t="shared" si="18"/>
        <v>111152499.01313826</v>
      </c>
      <c r="L121" s="36">
        <f t="shared" si="18"/>
        <v>104263249.10910477</v>
      </c>
      <c r="M121" s="36">
        <f t="shared" si="18"/>
        <v>108132999.50217718</v>
      </c>
      <c r="N121" s="36">
        <f t="shared" si="18"/>
        <v>111832749.58399996</v>
      </c>
      <c r="O121" s="36">
        <f t="shared" si="18"/>
        <v>114850499.54941231</v>
      </c>
      <c r="P121" s="36">
        <f t="shared" si="18"/>
        <v>118898249.91162691</v>
      </c>
      <c r="Q121" s="36">
        <f t="shared" si="18"/>
        <v>121963999.19461501</v>
      </c>
      <c r="R121" s="36">
        <f t="shared" si="18"/>
        <v>122742499.6974341</v>
      </c>
      <c r="S121" s="36">
        <f t="shared" si="18"/>
        <v>131361999.7033907</v>
      </c>
      <c r="T121" s="36">
        <f t="shared" si="18"/>
        <v>133714649.15655017</v>
      </c>
      <c r="U121" s="36">
        <f t="shared" si="18"/>
        <v>140446249.93010616</v>
      </c>
      <c r="V121" s="36">
        <f t="shared" si="18"/>
        <v>143737999.27965879</v>
      </c>
      <c r="W121" s="36">
        <f t="shared" si="18"/>
        <v>144861874.6453566</v>
      </c>
      <c r="X121" s="36">
        <f t="shared" si="18"/>
        <v>154120124.37521058</v>
      </c>
      <c r="Y121" s="36">
        <f t="shared" si="18"/>
        <v>156691999.5091154</v>
      </c>
      <c r="Z121" s="36">
        <f t="shared" si="18"/>
        <v>157381874.77728522</v>
      </c>
      <c r="AA121" s="36">
        <f t="shared" si="18"/>
        <v>160846499.81202859</v>
      </c>
      <c r="AB121" s="36">
        <f t="shared" si="18"/>
        <v>164231124.4071219</v>
      </c>
      <c r="AC121" s="36">
        <f t="shared" si="18"/>
        <v>168700000</v>
      </c>
      <c r="AD121" s="36">
        <f t="shared" si="18"/>
        <v>177115225</v>
      </c>
      <c r="AE121" s="73"/>
      <c r="AF121" s="15"/>
      <c r="AG121" s="15"/>
      <c r="AH121" s="15"/>
      <c r="AI121" s="15"/>
      <c r="AJ121" s="15"/>
    </row>
    <row r="122" spans="1:36">
      <c r="A122" s="35" t="s">
        <v>101</v>
      </c>
      <c r="B122" s="31"/>
      <c r="C122" s="31"/>
      <c r="D122" s="31"/>
      <c r="E122" s="36">
        <f>E121</f>
        <v>-701000000</v>
      </c>
      <c r="F122" s="36">
        <f>F$121/(1+$E$21)</f>
        <v>52033636.068082713</v>
      </c>
      <c r="G122" s="36">
        <f>G$121/(1+$E$21)^2</f>
        <v>55550412.87654826</v>
      </c>
      <c r="H122" s="36">
        <f>H$121/(1+$E$21)^3</f>
        <v>59298459.489979528</v>
      </c>
      <c r="I122" s="36">
        <f>I$121/(1+$E$21)^4</f>
        <v>63386033.405216634</v>
      </c>
      <c r="J122" s="36">
        <f>J$121/(1+$E$21)^5</f>
        <v>63137142.515400194</v>
      </c>
      <c r="K122" s="36">
        <f>K$121/(1+$E$21)^6</f>
        <v>62742687.953244746</v>
      </c>
      <c r="L122" s="36">
        <f>L$121/(1+$E$21)^7</f>
        <v>53503532.713447586</v>
      </c>
      <c r="M122" s="36">
        <f>M$121/(1+$E$21)^8</f>
        <v>50444842.31198106</v>
      </c>
      <c r="N122" s="36">
        <f>N$121/(1+$E$21)^9</f>
        <v>47428002.754620858</v>
      </c>
      <c r="O122" s="36">
        <f>O$121/(1+$E$21)^10</f>
        <v>44279839.388905346</v>
      </c>
      <c r="P122" s="36">
        <f>P$121/(1+$E$21)^11</f>
        <v>41673111.253039211</v>
      </c>
      <c r="Q122" s="36">
        <f>Q$121/(1+$E$21)^12</f>
        <v>38861488.794605449</v>
      </c>
      <c r="R122" s="36">
        <f>R$121/(1+$E$21)^13</f>
        <v>35554130.042187832</v>
      </c>
      <c r="S122" s="36">
        <f>S$121/(1+$E$21)^14</f>
        <v>34591720.150048748</v>
      </c>
      <c r="T122" s="36">
        <f>T$121/(1+$E$21)^15</f>
        <v>32010223.892265219</v>
      </c>
      <c r="U122" s="36">
        <f>U$121/(1+$E$21)^16</f>
        <v>30565195.997256212</v>
      </c>
      <c r="V122" s="36">
        <f>V$121/(1+$E$21)^17</f>
        <v>28437796.87585194</v>
      </c>
      <c r="W122" s="36">
        <f>W$121/(1+$E$21)^18</f>
        <v>26054681.477694035</v>
      </c>
      <c r="X122" s="36">
        <f>X$121/(1+$E$21)^19</f>
        <v>25199871.882529885</v>
      </c>
      <c r="Y122" s="36">
        <f>Y$121/(1+$E$21)^20</f>
        <v>23291267.289392222</v>
      </c>
      <c r="Z122" s="36">
        <f>Z$121/(1+$E$21)^21</f>
        <v>21267102.592851918</v>
      </c>
      <c r="AA122" s="36">
        <f>AA$121/(1+$E$21)^22</f>
        <v>19759344.865326148</v>
      </c>
      <c r="AB122" s="36">
        <f>AB$121/(1+$E$21)^23</f>
        <v>18341029.426265255</v>
      </c>
      <c r="AC122" s="36">
        <f>AC$121/(1+$E$21)^24</f>
        <v>17127368.381717779</v>
      </c>
      <c r="AD122" s="36">
        <f>AD$121/(1+$E$21)^25</f>
        <v>16347026.48373029</v>
      </c>
      <c r="AE122" s="43"/>
      <c r="AF122" s="15"/>
      <c r="AG122" s="15"/>
      <c r="AH122" s="15"/>
      <c r="AI122" s="15"/>
      <c r="AJ122" s="15"/>
    </row>
    <row r="123" spans="1:36" ht="13.8" thickBot="1">
      <c r="A123" s="76" t="s">
        <v>74</v>
      </c>
      <c r="B123" s="38"/>
      <c r="C123" s="38"/>
      <c r="D123" s="38"/>
      <c r="E123" s="75">
        <f>SUM(E122:AD122)</f>
        <v>259885948.88218898</v>
      </c>
      <c r="F123" s="87" t="s">
        <v>144</v>
      </c>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44"/>
      <c r="AF123" s="15"/>
      <c r="AG123" s="15"/>
      <c r="AH123" s="15"/>
      <c r="AI123" s="15"/>
      <c r="AJ123" s="15"/>
    </row>
    <row r="124" spans="1:36" ht="15" customHeight="1" thickTop="1" thickBo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row>
    <row r="125" spans="1:36" ht="13.8" thickTop="1">
      <c r="A125" s="41" t="s">
        <v>76</v>
      </c>
      <c r="B125" s="27"/>
      <c r="C125" s="27"/>
      <c r="D125" s="27"/>
      <c r="E125" s="27"/>
      <c r="F125" s="27"/>
      <c r="G125" s="27"/>
      <c r="H125" s="27"/>
      <c r="I125" s="27"/>
      <c r="J125" s="27"/>
      <c r="K125" s="42"/>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row>
    <row r="126" spans="1:36">
      <c r="A126" s="35" t="s">
        <v>77</v>
      </c>
      <c r="B126" s="31"/>
      <c r="C126" s="31"/>
      <c r="D126" s="31"/>
      <c r="E126" s="62" t="s">
        <v>88</v>
      </c>
      <c r="F126" s="31"/>
      <c r="G126" s="31"/>
      <c r="H126" s="31"/>
      <c r="I126" s="31"/>
      <c r="J126" s="31"/>
      <c r="K126" s="43"/>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row>
    <row r="127" spans="1:36">
      <c r="A127" s="35" t="s">
        <v>78</v>
      </c>
      <c r="B127" s="31"/>
      <c r="C127" s="31"/>
      <c r="D127" s="31"/>
      <c r="E127" s="31" t="s">
        <v>83</v>
      </c>
      <c r="F127" s="31"/>
      <c r="G127" s="31"/>
      <c r="H127" s="31"/>
      <c r="I127" s="31"/>
      <c r="J127" s="31"/>
      <c r="K127" s="43"/>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row>
    <row r="128" spans="1:36">
      <c r="A128" s="35" t="s">
        <v>80</v>
      </c>
      <c r="B128" s="31"/>
      <c r="C128" s="31"/>
      <c r="D128" s="31"/>
      <c r="E128" s="36">
        <f>E12</f>
        <v>0</v>
      </c>
      <c r="F128" s="31"/>
      <c r="G128" s="31"/>
      <c r="H128" s="31"/>
      <c r="I128" s="31"/>
      <c r="J128" s="31"/>
      <c r="K128" s="43"/>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row>
    <row r="129" spans="1:36">
      <c r="A129" s="35" t="s">
        <v>81</v>
      </c>
      <c r="B129" s="31"/>
      <c r="C129" s="31"/>
      <c r="D129" s="31"/>
      <c r="E129" s="36">
        <f>E13</f>
        <v>0</v>
      </c>
      <c r="F129" s="31"/>
      <c r="G129" s="31"/>
      <c r="H129" s="31"/>
      <c r="I129" s="31"/>
      <c r="J129" s="31"/>
      <c r="K129" s="43"/>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row>
    <row r="130" spans="1:36">
      <c r="A130" s="35" t="s">
        <v>158</v>
      </c>
      <c r="B130" s="31"/>
      <c r="C130" s="31"/>
      <c r="D130" s="31"/>
      <c r="E130" s="36">
        <f>E14</f>
        <v>1000000</v>
      </c>
      <c r="F130" s="31"/>
      <c r="G130" s="31"/>
      <c r="H130" s="31"/>
      <c r="I130" s="31"/>
      <c r="J130" s="31"/>
      <c r="K130" s="43"/>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row>
    <row r="131" spans="1:36">
      <c r="A131" s="35" t="s">
        <v>82</v>
      </c>
      <c r="B131" s="31"/>
      <c r="C131" s="31"/>
      <c r="D131" s="31"/>
      <c r="E131" s="36">
        <f>E16</f>
        <v>0</v>
      </c>
      <c r="F131" s="31"/>
      <c r="G131" s="31"/>
      <c r="H131" s="31"/>
      <c r="I131" s="31"/>
      <c r="J131" s="31"/>
      <c r="K131" s="43"/>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row>
    <row r="132" spans="1:36">
      <c r="A132" s="35" t="s">
        <v>62</v>
      </c>
      <c r="B132" s="31"/>
      <c r="C132" s="31"/>
      <c r="D132" s="31"/>
      <c r="E132" s="36">
        <f>SUM(E128:E131)</f>
        <v>1000000</v>
      </c>
      <c r="F132" s="31"/>
      <c r="G132" s="31"/>
      <c r="H132" s="31"/>
      <c r="I132" s="31"/>
      <c r="J132" s="31"/>
      <c r="K132" s="43"/>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row>
    <row r="133" spans="1:36">
      <c r="A133" s="35"/>
      <c r="B133" s="31"/>
      <c r="C133" s="31"/>
      <c r="D133" s="31"/>
      <c r="E133" s="31"/>
      <c r="F133" s="31"/>
      <c r="G133" s="31"/>
      <c r="H133" s="31"/>
      <c r="I133" s="31"/>
      <c r="J133" s="31"/>
      <c r="K133" s="43"/>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row>
    <row r="134" spans="1:36">
      <c r="A134" s="35" t="s">
        <v>71</v>
      </c>
      <c r="B134" s="31"/>
      <c r="C134" s="31"/>
      <c r="D134" s="31"/>
      <c r="E134" s="31"/>
      <c r="F134" s="31"/>
      <c r="G134" s="31"/>
      <c r="H134" s="31"/>
      <c r="I134" s="31"/>
      <c r="J134" s="31"/>
      <c r="K134" s="43"/>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row>
    <row r="135" spans="1:36">
      <c r="A135" s="35" t="s">
        <v>79</v>
      </c>
      <c r="B135" s="31"/>
      <c r="C135" s="31"/>
      <c r="D135" s="31"/>
      <c r="E135" s="36">
        <f>E11</f>
        <v>500000</v>
      </c>
      <c r="F135" s="49"/>
      <c r="G135" s="50"/>
      <c r="H135" s="50"/>
      <c r="I135" s="50"/>
      <c r="J135" s="50"/>
      <c r="K135" s="51"/>
      <c r="L135" s="45"/>
      <c r="M135" s="4"/>
      <c r="N135" s="4"/>
      <c r="O135" s="15"/>
      <c r="P135" s="15"/>
      <c r="Q135" s="15"/>
      <c r="R135" s="15"/>
      <c r="S135" s="15"/>
      <c r="T135" s="15"/>
      <c r="U135" s="15"/>
      <c r="V135" s="15"/>
      <c r="W135" s="15"/>
      <c r="X135" s="15"/>
      <c r="Y135" s="15"/>
      <c r="Z135" s="15"/>
      <c r="AA135" s="15"/>
      <c r="AB135" s="15"/>
      <c r="AC135" s="15"/>
      <c r="AD135" s="15"/>
      <c r="AE135" s="15"/>
      <c r="AF135" s="15"/>
      <c r="AG135" s="15"/>
      <c r="AH135" s="15"/>
      <c r="AI135" s="15"/>
      <c r="AJ135" s="15"/>
    </row>
    <row r="136" spans="1:36">
      <c r="A136" s="35" t="s">
        <v>63</v>
      </c>
      <c r="B136" s="31"/>
      <c r="C136" s="31"/>
      <c r="D136" s="31"/>
      <c r="E136" s="36">
        <f>SUM(E135)</f>
        <v>500000</v>
      </c>
      <c r="F136" s="52"/>
      <c r="G136" s="52"/>
      <c r="H136" s="52"/>
      <c r="I136" s="52"/>
      <c r="J136" s="52"/>
      <c r="K136" s="53"/>
      <c r="L136" s="46"/>
      <c r="M136" s="4"/>
      <c r="N136" s="4"/>
      <c r="O136" s="15"/>
      <c r="P136" s="15"/>
      <c r="Q136" s="15"/>
      <c r="R136" s="15"/>
      <c r="S136" s="15"/>
      <c r="T136" s="15"/>
      <c r="U136" s="15"/>
      <c r="V136" s="15"/>
      <c r="W136" s="15"/>
      <c r="X136" s="15"/>
      <c r="Y136" s="15"/>
      <c r="Z136" s="15"/>
      <c r="AA136" s="15"/>
      <c r="AB136" s="15"/>
      <c r="AC136" s="15"/>
      <c r="AD136" s="15"/>
      <c r="AE136" s="15"/>
      <c r="AF136" s="15"/>
      <c r="AG136" s="15"/>
      <c r="AH136" s="15"/>
      <c r="AI136" s="15"/>
      <c r="AJ136" s="15"/>
    </row>
    <row r="137" spans="1:36">
      <c r="A137" s="35"/>
      <c r="B137" s="31"/>
      <c r="C137" s="31"/>
      <c r="D137" s="31"/>
      <c r="E137" s="31"/>
      <c r="F137" s="52"/>
      <c r="G137" s="52"/>
      <c r="H137" s="52"/>
      <c r="I137" s="52"/>
      <c r="J137" s="52"/>
      <c r="K137" s="53"/>
      <c r="L137" s="46"/>
      <c r="M137" s="4"/>
      <c r="N137" s="4"/>
      <c r="O137" s="15"/>
      <c r="P137" s="15"/>
      <c r="Q137" s="15"/>
      <c r="R137" s="15"/>
      <c r="S137" s="15"/>
      <c r="T137" s="15"/>
      <c r="U137" s="15"/>
      <c r="V137" s="15"/>
      <c r="W137" s="15"/>
      <c r="X137" s="15"/>
      <c r="Y137" s="15"/>
      <c r="Z137" s="15"/>
      <c r="AA137" s="15"/>
      <c r="AB137" s="15"/>
      <c r="AC137" s="15"/>
      <c r="AD137" s="15"/>
      <c r="AE137" s="15"/>
      <c r="AF137" s="15"/>
      <c r="AG137" s="15"/>
      <c r="AH137" s="15"/>
      <c r="AI137" s="15"/>
      <c r="AJ137" s="15"/>
    </row>
    <row r="138" spans="1:36">
      <c r="A138" s="35" t="s">
        <v>73</v>
      </c>
      <c r="B138" s="31"/>
      <c r="C138" s="31"/>
      <c r="D138" s="31"/>
      <c r="E138" s="36">
        <f>E132-E136</f>
        <v>500000</v>
      </c>
      <c r="F138" s="54"/>
      <c r="G138" s="54"/>
      <c r="H138" s="54"/>
      <c r="I138" s="54"/>
      <c r="J138" s="54"/>
      <c r="K138" s="55"/>
      <c r="L138" s="47"/>
      <c r="M138" s="4"/>
      <c r="N138" s="4"/>
      <c r="O138" s="15"/>
      <c r="P138" s="15"/>
      <c r="Q138" s="15"/>
      <c r="R138" s="15"/>
      <c r="S138" s="15"/>
      <c r="T138" s="15"/>
      <c r="U138" s="15"/>
      <c r="V138" s="15"/>
      <c r="W138" s="15"/>
      <c r="X138" s="15"/>
      <c r="Y138" s="15"/>
      <c r="Z138" s="15"/>
      <c r="AA138" s="15"/>
      <c r="AB138" s="15"/>
      <c r="AC138" s="15"/>
      <c r="AD138" s="15"/>
      <c r="AE138" s="15"/>
      <c r="AF138" s="15"/>
      <c r="AG138" s="15"/>
      <c r="AH138" s="15"/>
      <c r="AI138" s="15"/>
      <c r="AJ138" s="15"/>
    </row>
    <row r="139" spans="1:36" ht="13.8" thickBot="1">
      <c r="A139" s="37" t="s">
        <v>75</v>
      </c>
      <c r="B139" s="38"/>
      <c r="C139" s="38"/>
      <c r="D139" s="38"/>
      <c r="E139" s="63">
        <f>SUM(E138)</f>
        <v>500000</v>
      </c>
      <c r="F139" s="56"/>
      <c r="G139" s="56"/>
      <c r="H139" s="56"/>
      <c r="I139" s="56"/>
      <c r="J139" s="56"/>
      <c r="K139" s="57"/>
      <c r="L139" s="47"/>
      <c r="M139" s="4"/>
      <c r="N139" s="4"/>
      <c r="O139" s="15"/>
      <c r="P139" s="15"/>
      <c r="Q139" s="15"/>
      <c r="R139" s="15"/>
      <c r="S139" s="15"/>
      <c r="T139" s="15"/>
      <c r="U139" s="15"/>
      <c r="V139" s="15"/>
      <c r="W139" s="15"/>
      <c r="X139" s="15"/>
      <c r="Y139" s="15"/>
      <c r="Z139" s="15"/>
      <c r="AA139" s="15"/>
      <c r="AB139" s="15"/>
      <c r="AC139" s="15"/>
      <c r="AD139" s="15"/>
      <c r="AE139" s="15"/>
      <c r="AF139" s="15"/>
      <c r="AG139" s="15"/>
      <c r="AH139" s="15"/>
      <c r="AI139" s="15"/>
      <c r="AJ139" s="15"/>
    </row>
    <row r="140" spans="1:36" ht="14.4" thickTop="1" thickBot="1">
      <c r="A140" s="4"/>
      <c r="B140" s="4"/>
      <c r="C140" s="4"/>
      <c r="D140" s="4"/>
      <c r="E140" s="4"/>
      <c r="F140" s="46"/>
      <c r="G140" s="46"/>
      <c r="H140" s="46"/>
      <c r="I140" s="46"/>
      <c r="J140" s="46"/>
      <c r="K140" s="46"/>
      <c r="L140" s="46"/>
      <c r="M140" s="4"/>
      <c r="N140" s="4"/>
      <c r="O140" s="15"/>
      <c r="P140" s="15"/>
      <c r="Q140" s="15"/>
      <c r="R140" s="15"/>
      <c r="S140" s="15"/>
      <c r="T140" s="15"/>
      <c r="U140" s="15"/>
      <c r="V140" s="15"/>
      <c r="W140" s="15"/>
      <c r="X140" s="15"/>
      <c r="Y140" s="15"/>
      <c r="Z140" s="15"/>
      <c r="AA140" s="15"/>
      <c r="AB140" s="15"/>
      <c r="AC140" s="15"/>
      <c r="AD140" s="15"/>
      <c r="AE140" s="15"/>
      <c r="AF140" s="15"/>
      <c r="AG140" s="15"/>
      <c r="AH140" s="15"/>
      <c r="AI140" s="15"/>
      <c r="AJ140" s="15"/>
    </row>
    <row r="141" spans="1:36" ht="13.8" thickTop="1">
      <c r="A141" s="41" t="s">
        <v>84</v>
      </c>
      <c r="B141" s="27"/>
      <c r="C141" s="27"/>
      <c r="D141" s="27"/>
      <c r="E141" s="27"/>
      <c r="F141" s="58"/>
      <c r="G141" s="58"/>
      <c r="H141" s="58"/>
      <c r="I141" s="58"/>
      <c r="J141" s="58"/>
      <c r="K141" s="59"/>
      <c r="L141" s="46"/>
      <c r="M141" s="4"/>
      <c r="N141" s="4"/>
      <c r="O141" s="15"/>
      <c r="P141" s="15"/>
      <c r="Q141" s="15"/>
      <c r="R141" s="15"/>
      <c r="S141" s="15"/>
      <c r="T141" s="15"/>
      <c r="U141" s="15"/>
      <c r="V141" s="15"/>
      <c r="W141" s="15"/>
      <c r="X141" s="15"/>
      <c r="Y141" s="15"/>
      <c r="Z141" s="15"/>
      <c r="AA141" s="15"/>
      <c r="AB141" s="15"/>
      <c r="AC141" s="15"/>
      <c r="AD141" s="15"/>
      <c r="AE141" s="15"/>
      <c r="AF141" s="15"/>
      <c r="AG141" s="15"/>
      <c r="AH141" s="15"/>
      <c r="AI141" s="15"/>
      <c r="AJ141" s="15"/>
    </row>
    <row r="142" spans="1:36" ht="13.5" customHeight="1">
      <c r="A142" s="35" t="s">
        <v>77</v>
      </c>
      <c r="B142" s="31"/>
      <c r="C142" s="31"/>
      <c r="D142" s="31"/>
      <c r="E142" s="62" t="s">
        <v>88</v>
      </c>
      <c r="F142" s="54"/>
      <c r="G142" s="52"/>
      <c r="H142" s="52"/>
      <c r="I142" s="52"/>
      <c r="J142" s="52"/>
      <c r="K142" s="53"/>
      <c r="L142" s="46"/>
      <c r="M142" s="4"/>
      <c r="N142" s="4"/>
      <c r="O142" s="15"/>
      <c r="P142" s="15"/>
      <c r="Q142" s="15"/>
      <c r="R142" s="15"/>
      <c r="S142" s="15"/>
      <c r="T142" s="15"/>
      <c r="U142" s="15"/>
      <c r="V142" s="15"/>
      <c r="W142" s="15"/>
      <c r="X142" s="15"/>
      <c r="Y142" s="15"/>
      <c r="Z142" s="15"/>
      <c r="AA142" s="15"/>
      <c r="AB142" s="15"/>
      <c r="AC142" s="15"/>
      <c r="AD142" s="15"/>
      <c r="AE142" s="15"/>
      <c r="AF142" s="15"/>
      <c r="AG142" s="15"/>
      <c r="AH142" s="15"/>
      <c r="AI142" s="15"/>
      <c r="AJ142" s="15"/>
    </row>
    <row r="143" spans="1:36">
      <c r="A143" s="30" t="s">
        <v>85</v>
      </c>
      <c r="B143" s="31"/>
      <c r="C143" s="31"/>
      <c r="D143" s="31"/>
      <c r="E143" s="31" t="s">
        <v>83</v>
      </c>
      <c r="F143" s="52"/>
      <c r="G143" s="52"/>
      <c r="H143" s="52"/>
      <c r="I143" s="52"/>
      <c r="J143" s="52"/>
      <c r="K143" s="53"/>
      <c r="L143" s="46"/>
      <c r="M143" s="4"/>
      <c r="N143" s="4"/>
      <c r="O143" s="15"/>
      <c r="P143" s="15"/>
      <c r="Q143" s="15"/>
      <c r="R143" s="15"/>
      <c r="S143" s="15"/>
      <c r="T143" s="15"/>
      <c r="U143" s="15"/>
      <c r="V143" s="15"/>
      <c r="W143" s="15"/>
      <c r="X143" s="15"/>
      <c r="Y143" s="15"/>
      <c r="Z143" s="15"/>
      <c r="AA143" s="15"/>
      <c r="AB143" s="15"/>
      <c r="AC143" s="15"/>
      <c r="AD143" s="15"/>
      <c r="AE143" s="15"/>
      <c r="AF143" s="15"/>
      <c r="AG143" s="15"/>
      <c r="AH143" s="15"/>
      <c r="AI143" s="15"/>
      <c r="AJ143" s="15"/>
    </row>
    <row r="144" spans="1:36">
      <c r="A144" s="30" t="s">
        <v>62</v>
      </c>
      <c r="B144" s="31"/>
      <c r="C144" s="31"/>
      <c r="D144" s="31"/>
      <c r="E144" s="31" t="s">
        <v>83</v>
      </c>
      <c r="F144" s="54"/>
      <c r="G144" s="54"/>
      <c r="H144" s="54"/>
      <c r="I144" s="54"/>
      <c r="J144" s="54"/>
      <c r="K144" s="55"/>
      <c r="L144" s="47"/>
      <c r="M144" s="4"/>
      <c r="N144" s="4"/>
      <c r="O144" s="15"/>
      <c r="P144" s="15"/>
      <c r="Q144" s="15"/>
      <c r="R144" s="15"/>
      <c r="S144" s="15"/>
      <c r="T144" s="15"/>
      <c r="U144" s="15"/>
      <c r="V144" s="15"/>
      <c r="W144" s="15"/>
      <c r="X144" s="15"/>
      <c r="Y144" s="15"/>
      <c r="Z144" s="15"/>
      <c r="AA144" s="15"/>
      <c r="AB144" s="15"/>
      <c r="AC144" s="15"/>
      <c r="AD144" s="15"/>
      <c r="AE144" s="15"/>
      <c r="AF144" s="15"/>
      <c r="AG144" s="15"/>
      <c r="AH144" s="15"/>
      <c r="AI144" s="15"/>
      <c r="AJ144" s="15"/>
    </row>
    <row r="145" spans="1:36">
      <c r="A145" s="60"/>
      <c r="B145" s="31"/>
      <c r="C145" s="31"/>
      <c r="D145" s="31"/>
      <c r="E145" s="31"/>
      <c r="F145" s="54"/>
      <c r="G145" s="54"/>
      <c r="H145" s="54"/>
      <c r="I145" s="54"/>
      <c r="J145" s="54"/>
      <c r="K145" s="55"/>
      <c r="L145" s="47"/>
      <c r="M145" s="4"/>
      <c r="N145" s="4"/>
      <c r="O145" s="15"/>
      <c r="P145" s="15"/>
      <c r="Q145" s="15"/>
      <c r="R145" s="15"/>
      <c r="S145" s="15"/>
      <c r="T145" s="15"/>
      <c r="U145" s="15"/>
      <c r="V145" s="15"/>
      <c r="W145" s="15"/>
      <c r="X145" s="15"/>
      <c r="Y145" s="15"/>
      <c r="Z145" s="15"/>
      <c r="AA145" s="15"/>
      <c r="AB145" s="15"/>
      <c r="AC145" s="15"/>
      <c r="AD145" s="15"/>
      <c r="AE145" s="15"/>
      <c r="AF145" s="15"/>
      <c r="AG145" s="15"/>
      <c r="AH145" s="15"/>
      <c r="AI145" s="15"/>
      <c r="AJ145" s="15"/>
    </row>
    <row r="146" spans="1:36">
      <c r="A146" s="35" t="s">
        <v>71</v>
      </c>
      <c r="B146" s="31"/>
      <c r="C146" s="31"/>
      <c r="D146" s="31"/>
      <c r="E146" s="31"/>
      <c r="F146" s="52"/>
      <c r="G146" s="52"/>
      <c r="H146" s="52"/>
      <c r="I146" s="52"/>
      <c r="J146" s="52"/>
      <c r="K146" s="53"/>
      <c r="L146" s="46"/>
      <c r="M146" s="4"/>
      <c r="N146" s="4"/>
      <c r="O146" s="15"/>
      <c r="P146" s="15"/>
      <c r="Q146" s="15"/>
      <c r="R146" s="15"/>
      <c r="S146" s="15"/>
      <c r="T146" s="15"/>
      <c r="U146" s="15"/>
      <c r="V146" s="15"/>
      <c r="W146" s="15"/>
      <c r="X146" s="15"/>
      <c r="Y146" s="15"/>
      <c r="Z146" s="15"/>
      <c r="AA146" s="15"/>
      <c r="AB146" s="15"/>
      <c r="AC146" s="15"/>
      <c r="AD146" s="15"/>
      <c r="AE146" s="15"/>
      <c r="AF146" s="15"/>
      <c r="AG146" s="15"/>
      <c r="AH146" s="15"/>
      <c r="AI146" s="15"/>
      <c r="AJ146" s="15"/>
    </row>
    <row r="147" spans="1:36">
      <c r="A147" s="35" t="s">
        <v>86</v>
      </c>
      <c r="B147" s="31"/>
      <c r="C147" s="31"/>
      <c r="D147" s="31"/>
      <c r="E147" s="36">
        <f>E16</f>
        <v>0</v>
      </c>
      <c r="F147" s="54"/>
      <c r="G147" s="54" t="s">
        <v>61</v>
      </c>
      <c r="H147" s="54"/>
      <c r="I147" s="54"/>
      <c r="J147" s="54"/>
      <c r="K147" s="55"/>
      <c r="L147" s="47"/>
      <c r="M147" s="4"/>
      <c r="N147" s="4"/>
      <c r="O147" s="15"/>
      <c r="P147" s="15"/>
      <c r="Q147" s="15"/>
      <c r="R147" s="15"/>
      <c r="S147" s="15"/>
      <c r="T147" s="15"/>
      <c r="U147" s="15"/>
      <c r="V147" s="15"/>
      <c r="W147" s="15"/>
      <c r="X147" s="15"/>
      <c r="Y147" s="15"/>
      <c r="Z147" s="15"/>
      <c r="AA147" s="15"/>
      <c r="AB147" s="15"/>
      <c r="AC147" s="15"/>
      <c r="AD147" s="15"/>
      <c r="AE147" s="15"/>
      <c r="AF147" s="15"/>
      <c r="AG147" s="15"/>
      <c r="AH147" s="15"/>
      <c r="AI147" s="15"/>
      <c r="AJ147" s="15"/>
    </row>
    <row r="148" spans="1:36">
      <c r="A148" s="30" t="s">
        <v>87</v>
      </c>
      <c r="B148" s="31"/>
      <c r="C148" s="31"/>
      <c r="D148" s="31"/>
      <c r="E148" s="36">
        <f>E17</f>
        <v>750000</v>
      </c>
      <c r="F148" s="54"/>
      <c r="G148" s="54"/>
      <c r="H148" s="54"/>
      <c r="I148" s="54"/>
      <c r="J148" s="54"/>
      <c r="K148" s="55"/>
      <c r="L148" s="48"/>
      <c r="M148" s="4"/>
      <c r="N148" s="4"/>
      <c r="O148" s="15"/>
      <c r="P148" s="15"/>
      <c r="Q148" s="15"/>
      <c r="R148" s="15"/>
      <c r="S148" s="15"/>
      <c r="T148" s="15"/>
      <c r="U148" s="15"/>
      <c r="V148" s="15"/>
      <c r="W148" s="15"/>
      <c r="X148" s="15"/>
      <c r="Y148" s="15"/>
      <c r="Z148" s="15"/>
      <c r="AA148" s="15"/>
      <c r="AB148" s="15"/>
      <c r="AC148" s="15"/>
      <c r="AD148" s="15"/>
      <c r="AE148" s="15"/>
      <c r="AF148" s="15"/>
      <c r="AG148" s="15"/>
      <c r="AH148" s="15"/>
      <c r="AI148" s="15"/>
      <c r="AJ148" s="15"/>
    </row>
    <row r="149" spans="1:36">
      <c r="A149" s="35" t="s">
        <v>63</v>
      </c>
      <c r="B149" s="31"/>
      <c r="C149" s="31"/>
      <c r="D149" s="31"/>
      <c r="E149" s="36">
        <f>SUM(E147:E148)</f>
        <v>750000</v>
      </c>
      <c r="F149" s="31"/>
      <c r="G149" s="31"/>
      <c r="H149" s="31"/>
      <c r="I149" s="31"/>
      <c r="J149" s="31"/>
      <c r="K149" s="43"/>
      <c r="L149" s="4"/>
      <c r="M149" s="4"/>
      <c r="N149" s="4"/>
      <c r="O149" s="15"/>
      <c r="P149" s="15"/>
      <c r="Q149" s="15"/>
      <c r="R149" s="15"/>
      <c r="S149" s="15"/>
      <c r="T149" s="15"/>
      <c r="U149" s="15"/>
      <c r="V149" s="15"/>
      <c r="W149" s="15"/>
      <c r="X149" s="15"/>
      <c r="Y149" s="15"/>
      <c r="Z149" s="15"/>
      <c r="AA149" s="15"/>
      <c r="AB149" s="15"/>
      <c r="AC149" s="15"/>
      <c r="AD149" s="15"/>
      <c r="AE149" s="15"/>
      <c r="AF149" s="15"/>
      <c r="AG149" s="15"/>
      <c r="AH149" s="15"/>
      <c r="AI149" s="15"/>
      <c r="AJ149" s="15"/>
    </row>
    <row r="150" spans="1:36">
      <c r="A150" s="35"/>
      <c r="B150" s="31"/>
      <c r="C150" s="31"/>
      <c r="D150" s="31"/>
      <c r="E150" s="31"/>
      <c r="F150" s="31"/>
      <c r="G150" s="31"/>
      <c r="H150" s="31"/>
      <c r="I150" s="31"/>
      <c r="J150" s="31"/>
      <c r="K150" s="43"/>
      <c r="L150" s="4"/>
      <c r="M150" s="4"/>
      <c r="N150" s="4"/>
      <c r="O150" s="15"/>
      <c r="P150" s="15"/>
      <c r="Q150" s="15"/>
      <c r="R150" s="15"/>
      <c r="S150" s="15"/>
      <c r="T150" s="15"/>
      <c r="U150" s="15"/>
      <c r="V150" s="15"/>
      <c r="W150" s="15"/>
      <c r="X150" s="15"/>
      <c r="Y150" s="15"/>
      <c r="Z150" s="15"/>
      <c r="AA150" s="15"/>
      <c r="AB150" s="15"/>
      <c r="AC150" s="15"/>
      <c r="AD150" s="15"/>
      <c r="AE150" s="15"/>
      <c r="AF150" s="15"/>
      <c r="AG150" s="15"/>
      <c r="AH150" s="15"/>
      <c r="AI150" s="15"/>
      <c r="AJ150" s="15"/>
    </row>
    <row r="151" spans="1:36">
      <c r="A151" s="35" t="s">
        <v>73</v>
      </c>
      <c r="B151" s="31"/>
      <c r="C151" s="31"/>
      <c r="D151" s="31"/>
      <c r="E151" s="36">
        <f>E145-E149</f>
        <v>-750000</v>
      </c>
      <c r="F151" s="31"/>
      <c r="G151" s="31"/>
      <c r="H151" s="31"/>
      <c r="I151" s="31"/>
      <c r="J151" s="31"/>
      <c r="K151" s="43"/>
      <c r="L151" s="4"/>
      <c r="M151" s="4"/>
      <c r="N151" s="4"/>
      <c r="O151" s="15"/>
      <c r="P151" s="15"/>
      <c r="Q151" s="15"/>
      <c r="R151" s="15"/>
      <c r="S151" s="15"/>
      <c r="T151" s="15"/>
      <c r="U151" s="15"/>
      <c r="V151" s="15"/>
      <c r="W151" s="15"/>
      <c r="X151" s="15"/>
      <c r="Y151" s="15"/>
      <c r="Z151" s="15"/>
      <c r="AA151" s="15"/>
      <c r="AB151" s="15"/>
      <c r="AC151" s="15"/>
      <c r="AD151" s="15"/>
      <c r="AE151" s="15"/>
      <c r="AF151" s="15"/>
      <c r="AG151" s="15"/>
      <c r="AH151" s="15"/>
      <c r="AI151" s="15"/>
      <c r="AJ151" s="15"/>
    </row>
    <row r="152" spans="1:36" ht="13.8" thickBot="1">
      <c r="A152" s="37" t="s">
        <v>75</v>
      </c>
      <c r="B152" s="38"/>
      <c r="C152" s="38"/>
      <c r="D152" s="38"/>
      <c r="E152" s="63">
        <f>SUM(E151)</f>
        <v>-750000</v>
      </c>
      <c r="F152" s="38" t="s">
        <v>105</v>
      </c>
      <c r="G152" s="38"/>
      <c r="H152" s="38"/>
      <c r="I152" s="38"/>
      <c r="J152" s="38"/>
      <c r="K152" s="44"/>
      <c r="L152" s="4"/>
      <c r="M152" s="4"/>
      <c r="N152" s="4"/>
      <c r="O152" s="15"/>
      <c r="P152" s="15"/>
      <c r="Q152" s="15"/>
      <c r="R152" s="15"/>
      <c r="S152" s="15"/>
      <c r="T152" s="15"/>
      <c r="U152" s="15"/>
      <c r="V152" s="15"/>
      <c r="W152" s="15"/>
      <c r="X152" s="15"/>
      <c r="Y152" s="15"/>
      <c r="Z152" s="15"/>
      <c r="AA152" s="15"/>
      <c r="AB152" s="15"/>
      <c r="AC152" s="15"/>
      <c r="AD152" s="15"/>
      <c r="AE152" s="15"/>
      <c r="AF152" s="15"/>
      <c r="AG152" s="15"/>
      <c r="AH152" s="15"/>
      <c r="AI152" s="15"/>
      <c r="AJ152" s="15"/>
    </row>
    <row r="153" spans="1:36" ht="13.8" thickTop="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row>
    <row r="154" spans="1:36" ht="13.8" thickBo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row>
    <row r="155" spans="1:36" ht="13.8" thickTop="1">
      <c r="A155" s="69" t="s">
        <v>96</v>
      </c>
      <c r="B155" s="70"/>
      <c r="C155" s="70"/>
      <c r="D155" s="70"/>
      <c r="E155" s="27"/>
      <c r="F155" s="27"/>
      <c r="G155" s="27"/>
      <c r="H155" s="27"/>
      <c r="I155" s="27"/>
      <c r="J155" s="27"/>
      <c r="K155" s="42"/>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row>
    <row r="156" spans="1:36">
      <c r="A156" s="71"/>
      <c r="B156" s="72"/>
      <c r="C156" s="72"/>
      <c r="D156" s="72"/>
      <c r="E156" s="31"/>
      <c r="F156" s="31"/>
      <c r="G156" s="31"/>
      <c r="H156" s="31"/>
      <c r="I156" s="31"/>
      <c r="J156" s="31"/>
      <c r="K156" s="43"/>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row>
    <row r="157" spans="1:36">
      <c r="A157" s="68" t="s">
        <v>89</v>
      </c>
      <c r="B157" s="31"/>
      <c r="C157" s="31"/>
      <c r="D157" s="31"/>
      <c r="E157" s="62" t="s">
        <v>56</v>
      </c>
      <c r="F157" s="31"/>
      <c r="G157" s="31"/>
      <c r="H157" s="31"/>
      <c r="I157" s="31"/>
      <c r="J157" s="31"/>
      <c r="K157" s="43"/>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row>
    <row r="158" spans="1:36">
      <c r="A158" s="64" t="s">
        <v>90</v>
      </c>
      <c r="B158" s="31"/>
      <c r="C158" s="31"/>
      <c r="D158" s="31"/>
      <c r="E158" s="54">
        <f>E105</f>
        <v>1462691904.8702338</v>
      </c>
      <c r="F158" s="31"/>
      <c r="G158" s="31"/>
      <c r="H158" s="31"/>
      <c r="I158" s="31"/>
      <c r="J158" s="31"/>
      <c r="K158" s="43"/>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row>
    <row r="159" spans="1:36">
      <c r="A159" s="64" t="s">
        <v>176</v>
      </c>
      <c r="B159" s="31"/>
      <c r="C159" s="31"/>
      <c r="D159" s="31"/>
      <c r="E159" s="54">
        <f>E123</f>
        <v>259885948.88218898</v>
      </c>
      <c r="F159" s="31"/>
      <c r="G159" s="31"/>
      <c r="H159" s="31"/>
      <c r="I159" s="31"/>
      <c r="J159" s="31"/>
      <c r="K159" s="43"/>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row>
    <row r="160" spans="1:36">
      <c r="A160" s="64" t="s">
        <v>76</v>
      </c>
      <c r="B160" s="31"/>
      <c r="C160" s="31"/>
      <c r="D160" s="31"/>
      <c r="E160" s="54">
        <f>E139</f>
        <v>500000</v>
      </c>
      <c r="F160" s="31"/>
      <c r="G160" s="31"/>
      <c r="H160" s="31"/>
      <c r="I160" s="31"/>
      <c r="J160" s="31"/>
      <c r="K160" s="43"/>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row>
    <row r="161" spans="1:36">
      <c r="A161" s="64" t="s">
        <v>91</v>
      </c>
      <c r="B161" s="31"/>
      <c r="C161" s="31"/>
      <c r="D161" s="31"/>
      <c r="E161" s="54">
        <f>E152</f>
        <v>-750000</v>
      </c>
      <c r="F161" s="31"/>
      <c r="G161" s="31"/>
      <c r="H161" s="31"/>
      <c r="I161" s="31"/>
      <c r="J161" s="31"/>
      <c r="K161" s="43"/>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row>
    <row r="162" spans="1:36">
      <c r="A162" s="65" t="s">
        <v>92</v>
      </c>
      <c r="B162" s="31"/>
      <c r="C162" s="31"/>
      <c r="D162" s="31"/>
      <c r="E162" s="77">
        <f>SUM(E158:E161)</f>
        <v>1722327853.7524228</v>
      </c>
      <c r="F162" s="31"/>
      <c r="G162" s="31"/>
      <c r="H162" s="31"/>
      <c r="I162" s="31"/>
      <c r="J162" s="31"/>
      <c r="K162" s="43"/>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row>
    <row r="163" spans="1:36">
      <c r="A163" s="65" t="s">
        <v>93</v>
      </c>
      <c r="B163" s="31"/>
      <c r="C163" s="31"/>
      <c r="D163" s="31"/>
      <c r="E163" s="77">
        <f>E162/E22</f>
        <v>307.55854531293267</v>
      </c>
      <c r="F163" s="31"/>
      <c r="G163" s="31"/>
      <c r="H163" s="31"/>
      <c r="I163" s="31"/>
      <c r="J163" s="31"/>
      <c r="K163" s="43"/>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row>
    <row r="164" spans="1:36">
      <c r="A164" s="65" t="s">
        <v>94</v>
      </c>
      <c r="B164" s="31"/>
      <c r="C164" s="31"/>
      <c r="D164" s="31"/>
      <c r="E164" s="77">
        <f>(E162/E23)/E22</f>
        <v>715.25243096030852</v>
      </c>
      <c r="F164" s="31"/>
      <c r="G164" s="31"/>
      <c r="H164" s="31"/>
      <c r="I164" s="31"/>
      <c r="J164" s="31"/>
      <c r="K164" s="43"/>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row>
    <row r="165" spans="1:36">
      <c r="A165" s="66"/>
      <c r="B165" s="31"/>
      <c r="C165" s="31"/>
      <c r="D165" s="31"/>
      <c r="E165" s="54"/>
      <c r="F165" s="31"/>
      <c r="G165" s="31"/>
      <c r="H165" s="31"/>
      <c r="I165" s="31"/>
      <c r="J165" s="31"/>
      <c r="K165" s="43"/>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row>
    <row r="166" spans="1:36">
      <c r="A166" s="67" t="s">
        <v>95</v>
      </c>
      <c r="B166" s="31"/>
      <c r="C166" s="31"/>
      <c r="D166" s="31"/>
      <c r="E166" s="77">
        <f>IF(E11&lt;=0,"NA because zero or negative project cost",IF(E162&lt;=0,"NA because negative NPV",E162/E11))</f>
        <v>3444.6557075048454</v>
      </c>
      <c r="F166" s="31"/>
      <c r="G166" s="31"/>
      <c r="H166" s="31"/>
      <c r="I166" s="31"/>
      <c r="J166" s="31"/>
      <c r="K166" s="43"/>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row>
    <row r="167" spans="1:36">
      <c r="A167" s="65" t="s">
        <v>106</v>
      </c>
      <c r="B167" s="31"/>
      <c r="C167" s="31"/>
      <c r="D167" s="31"/>
      <c r="E167" s="77">
        <f>IF(E160&lt;=0,"NA because zero or negative IFC cost",IF(E162&lt;=0,"NA because negative NPV",E162/E160))</f>
        <v>3444.6557075048454</v>
      </c>
      <c r="F167" s="31"/>
      <c r="G167" s="31"/>
      <c r="H167" s="31"/>
      <c r="I167" s="31"/>
      <c r="J167" s="31"/>
      <c r="K167" s="43"/>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row>
    <row r="168" spans="1:36" ht="13.8" thickBot="1">
      <c r="A168" s="37"/>
      <c r="B168" s="38"/>
      <c r="C168" s="38"/>
      <c r="D168" s="38"/>
      <c r="E168" s="38"/>
      <c r="F168" s="38"/>
      <c r="G168" s="38"/>
      <c r="H168" s="38"/>
      <c r="I168" s="38"/>
      <c r="J168" s="38"/>
      <c r="K168" s="44"/>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row>
    <row r="169" spans="1:36" ht="13.8" thickTop="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row>
    <row r="170" spans="1:36">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row>
    <row r="171" spans="1:36">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row>
    <row r="172" spans="1:36">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row>
    <row r="173" spans="1:36">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row>
    <row r="174" spans="1:36">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row>
    <row r="175" spans="1:36">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row>
    <row r="176" spans="1:3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row>
    <row r="177" spans="1:36">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row>
    <row r="178" spans="1:36">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row>
    <row r="179" spans="1:36">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row>
    <row r="180" spans="1:36">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row>
    <row r="181" spans="1:36">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row>
    <row r="182" spans="1:36">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row>
    <row r="183" spans="1:36">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row>
    <row r="184" spans="1:36">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row>
    <row r="185" spans="1:36">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row>
    <row r="186" spans="1:3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row>
    <row r="187" spans="1:36">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row>
    <row r="188" spans="1:36">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row>
    <row r="189" spans="1:36">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row>
    <row r="190" spans="1:36">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row>
    <row r="191" spans="1:36">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row>
    <row r="192" spans="1:36">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row>
    <row r="193" spans="1:36">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row>
    <row r="194" spans="1:36">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row>
    <row r="195" spans="1:36">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row>
    <row r="196" spans="1:3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row>
    <row r="197" spans="1:36">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row>
    <row r="198" spans="1:36">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row>
    <row r="199" spans="1:36">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row>
    <row r="200" spans="1:36">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row>
    <row r="201" spans="1:36">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row>
    <row r="202" spans="1:36">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row>
    <row r="203" spans="1:36">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row>
    <row r="204" spans="1:36">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row>
    <row r="205" spans="1:36">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row>
    <row r="206" spans="1:3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row>
    <row r="207" spans="1:36">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row>
    <row r="208" spans="1:36">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row>
    <row r="209" spans="1:36">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row>
    <row r="210" spans="1:36">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row>
    <row r="211" spans="1:36">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row>
    <row r="212" spans="1:36">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row>
    <row r="213" spans="1:36">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row>
    <row r="214" spans="1:36">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row>
    <row r="215" spans="1:36">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row>
    <row r="216" spans="1:3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row>
    <row r="217" spans="1:36">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row>
    <row r="218" spans="1:36">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row>
    <row r="219" spans="1:36">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row>
    <row r="220" spans="1:36">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row>
    <row r="221" spans="1:36">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row>
    <row r="222" spans="1:36">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row>
    <row r="223" spans="1:36">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row>
    <row r="224" spans="1:36">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row>
    <row r="225" spans="1:36">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row>
    <row r="226" spans="1:3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row>
    <row r="227" spans="1:36">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row>
    <row r="228" spans="1:36">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row>
    <row r="229" spans="1:36">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row>
    <row r="230" spans="1:36">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row>
    <row r="231" spans="1:36">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row>
    <row r="232" spans="1:36">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row>
    <row r="233" spans="1:36">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row>
    <row r="234" spans="1:36">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row>
    <row r="235" spans="1:36">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row>
    <row r="236" spans="1:36">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row>
    <row r="237" spans="1:36">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row>
    <row r="238" spans="1:36">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row>
    <row r="239" spans="1:36">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row>
    <row r="240" spans="1:36">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row>
    <row r="241" spans="1:36">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row>
    <row r="242" spans="1:36">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row>
    <row r="243" spans="1:36">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row>
    <row r="244" spans="1:36">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row>
    <row r="245" spans="1:36">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row>
    <row r="246" spans="1:36">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row>
    <row r="247" spans="1:36">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row>
    <row r="248" spans="1:36">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row>
    <row r="249" spans="1:36">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row>
    <row r="250" spans="1:36">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row>
    <row r="251" spans="1:36">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row>
    <row r="252" spans="1:36">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row>
    <row r="253" spans="1:36">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row>
    <row r="254" spans="1:36">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row>
    <row r="255" spans="1:36">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row>
    <row r="256" spans="1:36">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row>
    <row r="257" spans="1:36">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row>
    <row r="258" spans="1:36">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row>
    <row r="259" spans="1:36">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row>
    <row r="260" spans="1:36">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row>
    <row r="261" spans="1:36">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row>
    <row r="262" spans="1:36">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row>
    <row r="263" spans="1:36">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row>
    <row r="264" spans="1:36">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row>
    <row r="265" spans="1:36">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row>
    <row r="266" spans="1:36">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row>
    <row r="267" spans="1:36">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row>
    <row r="268" spans="1:36">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row>
    <row r="269" spans="1:36">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row>
    <row r="270" spans="1:36">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row>
    <row r="271" spans="1:36">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row>
    <row r="272" spans="1:36">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row>
    <row r="273" spans="1:36">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row>
    <row r="274" spans="1:36">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row>
    <row r="275" spans="1:36">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row>
    <row r="276" spans="1:36">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row>
    <row r="277" spans="1:36">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row>
    <row r="278" spans="1:36">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row>
    <row r="279" spans="1:36">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row>
    <row r="280" spans="1:36">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row>
    <row r="281" spans="1:36">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row>
    <row r="282" spans="1:36">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row>
    <row r="283" spans="1:36">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row>
    <row r="284" spans="1:36">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row>
    <row r="285" spans="1:36">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row>
    <row r="286" spans="1:36">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row>
    <row r="287" spans="1:36">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row>
    <row r="288" spans="1:36">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row>
    <row r="289" spans="1:36">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row>
    <row r="290" spans="1:36">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row>
    <row r="291" spans="1:36">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row>
    <row r="292" spans="1:36">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row>
    <row r="293" spans="1:36">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row>
    <row r="294" spans="1:36">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row>
    <row r="295" spans="1:36">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row>
    <row r="296" spans="1:36">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row>
    <row r="297" spans="1:36">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row>
    <row r="298" spans="1:36">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row>
    <row r="299" spans="1:36">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row>
    <row r="300" spans="1:36">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row>
    <row r="301" spans="1:36">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row>
    <row r="302" spans="1:36">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row>
    <row r="303" spans="1:36">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row>
    <row r="304" spans="1:36">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row>
    <row r="305" spans="1:36">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row>
    <row r="306" spans="1:36">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row>
    <row r="307" spans="1:36">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row>
    <row r="308" spans="1:36">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row>
    <row r="309" spans="1:36">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row>
    <row r="310" spans="1:36">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row>
    <row r="311" spans="1:36">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row>
    <row r="312" spans="1:36">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row>
    <row r="313" spans="1:36">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row>
    <row r="314" spans="1:36">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row>
    <row r="315" spans="1:36">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row>
    <row r="316" spans="1:36">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row>
    <row r="317" spans="1:36">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row>
    <row r="318" spans="1:36">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row>
    <row r="319" spans="1:36">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row>
    <row r="320" spans="1:36">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row>
    <row r="321" spans="1:36">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row>
    <row r="322" spans="1:36">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row>
    <row r="323" spans="1:36">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row>
    <row r="324" spans="1:36">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row>
    <row r="325" spans="1:36">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row>
    <row r="326" spans="1:36">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row>
    <row r="327" spans="1:36">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row>
    <row r="328" spans="1:36">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row>
    <row r="329" spans="1:36">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row>
    <row r="330" spans="1:36">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row>
    <row r="331" spans="1:36">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row>
    <row r="332" spans="1:36">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row>
    <row r="333" spans="1:36">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row>
    <row r="334" spans="1:36">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row>
    <row r="335" spans="1:36">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row>
    <row r="336" spans="1:36">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row>
    <row r="337" spans="1:36">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row>
    <row r="338" spans="1:36">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row>
    <row r="339" spans="1:36">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row>
    <row r="340" spans="1:36">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row>
    <row r="341" spans="1:36">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row>
    <row r="342" spans="1:36">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row>
    <row r="343" spans="1:36">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row>
    <row r="344" spans="1:36">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row>
    <row r="345" spans="1:36">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row>
    <row r="346" spans="1:36">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row>
    <row r="347" spans="1:36">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row>
    <row r="348" spans="1:36">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row>
    <row r="349" spans="1:36">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row>
    <row r="350" spans="1:36">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row>
    <row r="351" spans="1:36">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row>
    <row r="352" spans="1:36">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row>
    <row r="353" spans="1:36">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row>
    <row r="354" spans="1:36">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row>
    <row r="355" spans="1:36">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row>
    <row r="356" spans="1:36">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row>
    <row r="357" spans="1:36">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row>
    <row r="358" spans="1:36">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row>
    <row r="359" spans="1:36">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row>
    <row r="360" spans="1:36">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row>
    <row r="361" spans="1:36">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row>
    <row r="362" spans="1:36">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row>
    <row r="363" spans="1:36">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row>
    <row r="364" spans="1:36">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row>
    <row r="365" spans="1:36">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row>
    <row r="366" spans="1:36">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row>
    <row r="367" spans="1:36">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row>
    <row r="368" spans="1:36">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row>
    <row r="369" spans="1:36">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row>
    <row r="370" spans="1:36">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row>
    <row r="371" spans="1:36">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row>
    <row r="372" spans="1:36">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row>
    <row r="373" spans="1:36">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row>
    <row r="374" spans="1:36">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row>
    <row r="375" spans="1:36">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row>
    <row r="376" spans="1:36">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row>
    <row r="377" spans="1:36">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row>
    <row r="378" spans="1:36">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row>
    <row r="379" spans="1:36">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row>
    <row r="380" spans="1:36">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row>
    <row r="381" spans="1:36">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row>
    <row r="382" spans="1:36">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row>
    <row r="383" spans="1:36">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row>
    <row r="384" spans="1:36">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row>
    <row r="385" spans="1:36">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row>
    <row r="386" spans="1:36">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row>
    <row r="387" spans="1:36">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row>
    <row r="388" spans="1:36">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row>
    <row r="389" spans="1:36">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row>
    <row r="390" spans="1:36">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row>
    <row r="391" spans="1:36">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row>
    <row r="392" spans="1:36">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row>
    <row r="393" spans="1:36">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row>
    <row r="394" spans="1:36">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row>
    <row r="395" spans="1:36">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row>
    <row r="396" spans="1:36">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row>
    <row r="397" spans="1:36">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row>
    <row r="398" spans="1:36">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row>
    <row r="399" spans="1:36">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row>
    <row r="400" spans="1:36">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row>
    <row r="401" spans="1:36">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row>
    <row r="402" spans="1:36">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row>
    <row r="403" spans="1:36">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row>
    <row r="404" spans="1:36">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row>
    <row r="405" spans="1:36">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row>
    <row r="406" spans="1:36">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row>
    <row r="407" spans="1:36">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row>
    <row r="408" spans="1:36">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row>
    <row r="409" spans="1:36">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row>
    <row r="410" spans="1:36">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row>
    <row r="411" spans="1:36">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row>
    <row r="412" spans="1:36">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row>
    <row r="413" spans="1:36">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row>
    <row r="414" spans="1:36">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row>
    <row r="415" spans="1:36">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row>
    <row r="416" spans="1:36">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row>
    <row r="417" spans="1:36">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row>
    <row r="418" spans="1:36">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row>
    <row r="419" spans="1:36">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row>
    <row r="420" spans="1:36">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row>
    <row r="421" spans="1:36">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row>
    <row r="422" spans="1:36">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row>
    <row r="423" spans="1:36">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row>
    <row r="424" spans="1:36">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row>
    <row r="425" spans="1:36">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row>
    <row r="426" spans="1:36">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row>
    <row r="427" spans="1:36">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row>
    <row r="428" spans="1:36">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row>
    <row r="429" spans="1:36">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row>
    <row r="430" spans="1:36">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row>
    <row r="431" spans="1:36">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row>
    <row r="432" spans="1:36">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row>
    <row r="433" spans="1:36">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row>
    <row r="434" spans="1:36">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row>
    <row r="435" spans="1:36">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row>
    <row r="436" spans="1:36">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row>
    <row r="437" spans="1:36">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row>
    <row r="438" spans="1:36">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row>
    <row r="439" spans="1:36">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row>
    <row r="440" spans="1:36">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row>
    <row r="441" spans="1:36">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row>
    <row r="442" spans="1:36">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row>
    <row r="443" spans="1:36">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row>
    <row r="444" spans="1:36">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row>
    <row r="445" spans="1:36">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row>
    <row r="446" spans="1:36">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row>
    <row r="447" spans="1:36">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row>
    <row r="448" spans="1:36">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row>
    <row r="449" spans="1:36">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row>
    <row r="450" spans="1:36">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row>
    <row r="451" spans="1:36">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row>
    <row r="452" spans="1:36">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row>
    <row r="453" spans="1:36">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row>
    <row r="454" spans="1:36">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row>
    <row r="455" spans="1:36">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row>
    <row r="456" spans="1:36">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row>
    <row r="457" spans="1:36">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row>
    <row r="458" spans="1:36">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row>
    <row r="459" spans="1:36">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row>
    <row r="460" spans="1:36">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row>
    <row r="461" spans="1:36">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row>
    <row r="462" spans="1:36">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row>
    <row r="463" spans="1:36">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row>
    <row r="464" spans="1:36">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row>
    <row r="465" spans="1:36">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row>
    <row r="466" spans="1:36">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row>
    <row r="467" spans="1:36">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row>
    <row r="468" spans="1:36">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row>
    <row r="469" spans="1:36">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row>
    <row r="470" spans="1:36">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row>
    <row r="471" spans="1:36">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row>
    <row r="472" spans="1:36">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row>
    <row r="473" spans="1:36">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row>
    <row r="474" spans="1:36">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row>
    <row r="475" spans="1:36">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row>
    <row r="476" spans="1:36">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row>
    <row r="477" spans="1:36">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row>
    <row r="478" spans="1:36">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row>
    <row r="479" spans="1:36">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row>
    <row r="480" spans="1:36">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row>
    <row r="481" spans="1:36">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row>
    <row r="482" spans="1:36">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row>
    <row r="483" spans="1:36">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row>
    <row r="484" spans="1:36">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row>
    <row r="485" spans="1:36">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row>
    <row r="486" spans="1:36">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row>
    <row r="487" spans="1:36">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row>
    <row r="488" spans="1:36">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row>
    <row r="489" spans="1:36">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row>
    <row r="490" spans="1:36">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row>
    <row r="491" spans="1:36">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row>
    <row r="492" spans="1:36">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row>
    <row r="493" spans="1:36">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row>
    <row r="494" spans="1:36">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row>
    <row r="495" spans="1:36">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row>
    <row r="496" spans="1:36">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row>
    <row r="497" spans="1:36">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row>
    <row r="498" spans="1:36">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row>
    <row r="499" spans="1:36">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row>
    <row r="500" spans="1:36">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row>
    <row r="501" spans="1:36">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row>
    <row r="502" spans="1:36">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row>
    <row r="503" spans="1:36">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row>
    <row r="504" spans="1:36">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row>
  </sheetData>
  <phoneticPr fontId="3" type="noConversion"/>
  <pageMargins left="0.75" right="0.75" top="1" bottom="1" header="0.5" footer="0.5"/>
  <pageSetup scale="35" fitToHeight="3" orientation="landscape" horizontalDpi="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AJ504"/>
  <sheetViews>
    <sheetView topLeftCell="A34" workbookViewId="0">
      <selection activeCell="M1" sqref="M1"/>
    </sheetView>
  </sheetViews>
  <sheetFormatPr defaultRowHeight="13.2"/>
  <cols>
    <col min="4" max="4" width="20.44140625" customWidth="1"/>
    <col min="5" max="5" width="12.33203125" bestFit="1" customWidth="1"/>
    <col min="6" max="6" width="10.88671875" customWidth="1"/>
    <col min="7" max="7" width="11.6640625" bestFit="1" customWidth="1"/>
    <col min="8" max="15" width="10.44140625" bestFit="1" customWidth="1"/>
    <col min="16" max="16" width="12.5546875" bestFit="1" customWidth="1"/>
    <col min="17" max="25" width="10.44140625" bestFit="1" customWidth="1"/>
    <col min="26" max="26" width="10.109375" customWidth="1"/>
    <col min="27" max="30" width="10.44140625" bestFit="1" customWidth="1"/>
    <col min="31" max="31" width="13.88671875" bestFit="1" customWidth="1"/>
    <col min="32" max="32" width="9.5546875" bestFit="1" customWidth="1"/>
  </cols>
  <sheetData>
    <row r="1" spans="1:8" ht="15.6">
      <c r="A1" s="1" t="s">
        <v>163</v>
      </c>
    </row>
    <row r="2" spans="1:8">
      <c r="A2" s="85" t="s">
        <v>159</v>
      </c>
    </row>
    <row r="3" spans="1:8">
      <c r="A3" t="s">
        <v>120</v>
      </c>
    </row>
    <row r="4" spans="1:8">
      <c r="A4" s="88" t="s">
        <v>136</v>
      </c>
    </row>
    <row r="5" spans="1:8">
      <c r="A5" s="88" t="s">
        <v>152</v>
      </c>
    </row>
    <row r="7" spans="1:8">
      <c r="A7" s="18" t="s">
        <v>154</v>
      </c>
      <c r="B7" s="19"/>
      <c r="C7" s="19"/>
      <c r="D7" s="19"/>
      <c r="E7" s="19"/>
      <c r="F7" s="19"/>
      <c r="G7" s="19"/>
      <c r="H7" s="19"/>
    </row>
    <row r="9" spans="1:8">
      <c r="A9" s="12" t="s">
        <v>172</v>
      </c>
    </row>
    <row r="10" spans="1:8" ht="5.25" customHeight="1"/>
    <row r="11" spans="1:8">
      <c r="A11" s="13" t="s">
        <v>0</v>
      </c>
      <c r="B11" s="2"/>
      <c r="C11" s="2"/>
      <c r="D11" s="2"/>
      <c r="E11" s="93">
        <v>500000</v>
      </c>
    </row>
    <row r="12" spans="1:8">
      <c r="A12" s="3" t="s">
        <v>2</v>
      </c>
      <c r="B12" s="4"/>
      <c r="C12" s="4"/>
      <c r="D12" s="4"/>
      <c r="E12" s="93">
        <v>0</v>
      </c>
    </row>
    <row r="13" spans="1:8">
      <c r="A13" s="3" t="s">
        <v>67</v>
      </c>
      <c r="B13" s="4"/>
      <c r="C13" s="4"/>
      <c r="D13" s="4"/>
      <c r="E13" s="93">
        <v>0</v>
      </c>
    </row>
    <row r="14" spans="1:8">
      <c r="A14" s="3" t="s">
        <v>66</v>
      </c>
      <c r="B14" s="4"/>
      <c r="C14" s="4"/>
      <c r="D14" s="4"/>
      <c r="E14" s="93">
        <v>1000000</v>
      </c>
    </row>
    <row r="15" spans="1:8">
      <c r="A15" s="3" t="s">
        <v>68</v>
      </c>
      <c r="B15" s="4"/>
      <c r="C15" s="4"/>
      <c r="D15" s="4"/>
      <c r="E15" s="93">
        <v>0</v>
      </c>
    </row>
    <row r="16" spans="1:8">
      <c r="A16" s="3" t="s">
        <v>1</v>
      </c>
      <c r="B16" s="4"/>
      <c r="C16" s="4"/>
      <c r="D16" s="4"/>
      <c r="E16" s="93">
        <v>0</v>
      </c>
    </row>
    <row r="17" spans="1:29">
      <c r="A17" s="5" t="s">
        <v>69</v>
      </c>
      <c r="B17" s="6"/>
      <c r="C17" s="6"/>
      <c r="D17" s="6"/>
      <c r="E17" s="93">
        <v>750000</v>
      </c>
    </row>
    <row r="18" spans="1:29" s="23" customFormat="1">
      <c r="A18" s="9"/>
      <c r="B18" s="9"/>
      <c r="C18" s="9"/>
      <c r="D18" s="9"/>
      <c r="E18" s="111"/>
    </row>
    <row r="19" spans="1:29" s="23" customFormat="1">
      <c r="A19" s="12" t="s">
        <v>174</v>
      </c>
      <c r="B19" s="9"/>
      <c r="C19" s="9"/>
      <c r="D19" s="9"/>
      <c r="E19" s="111"/>
    </row>
    <row r="20" spans="1:29" s="23" customFormat="1" ht="5.25" customHeight="1">
      <c r="A20" s="9"/>
      <c r="B20" s="9"/>
      <c r="C20" s="9"/>
      <c r="D20" s="9"/>
      <c r="E20" s="111"/>
    </row>
    <row r="21" spans="1:29">
      <c r="A21" s="13" t="s">
        <v>165</v>
      </c>
      <c r="B21" s="2"/>
      <c r="C21" s="112"/>
      <c r="D21" s="112"/>
      <c r="E21" s="94">
        <v>0.1</v>
      </c>
    </row>
    <row r="22" spans="1:29">
      <c r="A22" s="8" t="s">
        <v>166</v>
      </c>
      <c r="B22" s="9"/>
      <c r="C22" s="7"/>
      <c r="D22" s="7"/>
      <c r="E22" s="95">
        <v>5600000</v>
      </c>
    </row>
    <row r="23" spans="1:29">
      <c r="A23" s="10" t="s">
        <v>167</v>
      </c>
      <c r="B23" s="11"/>
      <c r="C23" s="11"/>
      <c r="D23" s="11"/>
      <c r="E23" s="96">
        <v>0.43</v>
      </c>
    </row>
    <row r="25" spans="1:29">
      <c r="A25" s="12" t="s">
        <v>168</v>
      </c>
      <c r="E25" s="84" t="s">
        <v>110</v>
      </c>
    </row>
    <row r="26" spans="1:29" ht="5.25" customHeight="1"/>
    <row r="27" spans="1:29">
      <c r="A27" s="13"/>
      <c r="B27" s="2"/>
      <c r="C27" s="2"/>
      <c r="D27" s="2"/>
      <c r="E27" s="14" t="s">
        <v>3</v>
      </c>
      <c r="F27" s="14" t="s">
        <v>4</v>
      </c>
      <c r="G27" s="14" t="s">
        <v>5</v>
      </c>
      <c r="H27" s="14" t="s">
        <v>6</v>
      </c>
      <c r="I27" s="14" t="s">
        <v>7</v>
      </c>
      <c r="J27" s="14" t="s">
        <v>8</v>
      </c>
      <c r="K27" s="14" t="s">
        <v>9</v>
      </c>
      <c r="L27" s="14" t="s">
        <v>10</v>
      </c>
      <c r="M27" s="14" t="s">
        <v>11</v>
      </c>
      <c r="N27" s="14" t="s">
        <v>12</v>
      </c>
      <c r="O27" s="14" t="s">
        <v>13</v>
      </c>
      <c r="P27" s="14" t="s">
        <v>14</v>
      </c>
      <c r="Q27" s="14" t="s">
        <v>15</v>
      </c>
      <c r="R27" s="14" t="s">
        <v>16</v>
      </c>
      <c r="S27" s="14" t="s">
        <v>17</v>
      </c>
      <c r="T27" s="14" t="s">
        <v>18</v>
      </c>
      <c r="U27" s="14" t="s">
        <v>19</v>
      </c>
      <c r="V27" s="14" t="s">
        <v>20</v>
      </c>
      <c r="W27" s="14" t="s">
        <v>21</v>
      </c>
      <c r="X27" s="14" t="s">
        <v>22</v>
      </c>
      <c r="Y27" s="14" t="s">
        <v>23</v>
      </c>
      <c r="Z27" s="14" t="s">
        <v>24</v>
      </c>
      <c r="AA27" s="14" t="s">
        <v>25</v>
      </c>
      <c r="AB27" s="14" t="s">
        <v>26</v>
      </c>
      <c r="AC27" s="14" t="s">
        <v>27</v>
      </c>
    </row>
    <row r="28" spans="1:29">
      <c r="A28" s="3" t="s">
        <v>34</v>
      </c>
      <c r="B28" s="4"/>
      <c r="C28" s="4"/>
      <c r="D28" s="4"/>
      <c r="E28" s="95">
        <v>3600000</v>
      </c>
      <c r="F28" s="95">
        <v>4120000</v>
      </c>
      <c r="G28" s="95">
        <v>4750000</v>
      </c>
      <c r="H28" s="95">
        <v>5460000</v>
      </c>
      <c r="I28" s="95">
        <v>6000000</v>
      </c>
      <c r="J28" s="95">
        <v>6500000</v>
      </c>
      <c r="K28" s="95">
        <v>6750000</v>
      </c>
      <c r="L28" s="95">
        <v>7000000</v>
      </c>
      <c r="M28" s="95">
        <v>7250000</v>
      </c>
      <c r="N28" s="95">
        <v>7500000</v>
      </c>
      <c r="O28" s="95">
        <v>7750000</v>
      </c>
      <c r="P28" s="95">
        <v>8000000</v>
      </c>
      <c r="Q28" s="95">
        <v>8500000</v>
      </c>
      <c r="R28" s="95">
        <v>9000000</v>
      </c>
      <c r="S28" s="95">
        <v>9334000</v>
      </c>
      <c r="T28" s="95">
        <v>9750000</v>
      </c>
      <c r="U28" s="95">
        <v>10000000</v>
      </c>
      <c r="V28" s="95">
        <v>10225000</v>
      </c>
      <c r="W28" s="95">
        <v>10775000</v>
      </c>
      <c r="X28" s="95">
        <v>11000000</v>
      </c>
      <c r="Y28" s="95">
        <v>11225000</v>
      </c>
      <c r="Z28" s="95">
        <v>11500000</v>
      </c>
      <c r="AA28" s="95">
        <v>11775000</v>
      </c>
      <c r="AB28" s="95">
        <v>12000000</v>
      </c>
      <c r="AC28" s="95">
        <v>12411000</v>
      </c>
    </row>
    <row r="29" spans="1:29">
      <c r="A29" s="5" t="s">
        <v>35</v>
      </c>
      <c r="B29" s="6"/>
      <c r="C29" s="6"/>
      <c r="D29" s="6"/>
      <c r="E29" s="95">
        <v>3600000</v>
      </c>
      <c r="F29" s="95">
        <v>4120000</v>
      </c>
      <c r="G29" s="95">
        <v>4750000</v>
      </c>
      <c r="H29" s="95">
        <v>4750000</v>
      </c>
      <c r="I29" s="95">
        <v>4750000</v>
      </c>
      <c r="J29" s="95">
        <v>4750000</v>
      </c>
      <c r="K29" s="95">
        <v>4750000</v>
      </c>
      <c r="L29" s="95">
        <v>4750000</v>
      </c>
      <c r="M29" s="95">
        <v>4750000</v>
      </c>
      <c r="N29" s="95">
        <v>4750000</v>
      </c>
      <c r="O29" s="95">
        <v>4750000</v>
      </c>
      <c r="P29" s="95">
        <v>4750000</v>
      </c>
      <c r="Q29" s="95">
        <v>4750000</v>
      </c>
      <c r="R29" s="95">
        <v>4750000</v>
      </c>
      <c r="S29" s="95">
        <v>4750000</v>
      </c>
      <c r="T29" s="95">
        <v>4750000</v>
      </c>
      <c r="U29" s="95">
        <v>4750000</v>
      </c>
      <c r="V29" s="95">
        <v>4750000</v>
      </c>
      <c r="W29" s="95">
        <v>4750000</v>
      </c>
      <c r="X29" s="95">
        <v>4750000</v>
      </c>
      <c r="Y29" s="95">
        <v>4750000</v>
      </c>
      <c r="Z29" s="95">
        <v>4750000</v>
      </c>
      <c r="AA29" s="95">
        <v>4750000</v>
      </c>
      <c r="AB29" s="95">
        <v>4750000</v>
      </c>
      <c r="AC29" s="95">
        <v>4750000</v>
      </c>
    </row>
    <row r="31" spans="1:29">
      <c r="A31" s="12" t="s">
        <v>175</v>
      </c>
    </row>
    <row r="32" spans="1:29" ht="5.25" customHeight="1"/>
    <row r="33" spans="1:29">
      <c r="A33" s="13" t="s">
        <v>28</v>
      </c>
      <c r="B33" s="2"/>
      <c r="C33" s="2"/>
      <c r="D33" s="2"/>
      <c r="E33" s="2"/>
      <c r="F33" s="2"/>
      <c r="G33" s="97">
        <v>10</v>
      </c>
      <c r="H33" s="84" t="s">
        <v>124</v>
      </c>
    </row>
    <row r="34" spans="1:29">
      <c r="A34" s="3" t="s">
        <v>29</v>
      </c>
      <c r="B34" s="4"/>
      <c r="C34" s="4"/>
      <c r="D34" s="4"/>
      <c r="E34" s="4"/>
      <c r="F34" s="4"/>
      <c r="G34" s="97">
        <v>7.5</v>
      </c>
      <c r="H34" s="84" t="s">
        <v>117</v>
      </c>
    </row>
    <row r="35" spans="1:29">
      <c r="A35" s="3"/>
      <c r="B35" s="4"/>
      <c r="C35" s="4"/>
      <c r="D35" s="4"/>
      <c r="E35" s="4"/>
      <c r="F35" s="4"/>
      <c r="G35" s="16"/>
    </row>
    <row r="36" spans="1:29">
      <c r="A36" s="3" t="s">
        <v>30</v>
      </c>
      <c r="B36" s="4"/>
      <c r="C36" s="4"/>
      <c r="D36" s="4"/>
      <c r="E36" s="4"/>
      <c r="F36" s="4"/>
      <c r="G36" s="97">
        <v>5</v>
      </c>
      <c r="H36" s="84" t="s">
        <v>125</v>
      </c>
    </row>
    <row r="37" spans="1:29">
      <c r="A37" s="3" t="s">
        <v>31</v>
      </c>
      <c r="B37" s="4"/>
      <c r="C37" s="4"/>
      <c r="D37" s="4"/>
      <c r="E37" s="4"/>
      <c r="F37" s="4"/>
      <c r="G37" s="97">
        <v>2.5</v>
      </c>
      <c r="H37" s="84" t="s">
        <v>118</v>
      </c>
    </row>
    <row r="38" spans="1:29">
      <c r="A38" s="3"/>
      <c r="B38" s="4"/>
      <c r="C38" s="4"/>
      <c r="D38" s="4"/>
      <c r="E38" s="4"/>
      <c r="F38" s="4"/>
      <c r="G38" s="16"/>
    </row>
    <row r="39" spans="1:29">
      <c r="A39" s="3" t="s">
        <v>32</v>
      </c>
      <c r="B39" s="4"/>
      <c r="C39" s="4"/>
      <c r="D39" s="4"/>
      <c r="E39" s="4"/>
      <c r="F39" s="4"/>
      <c r="G39" s="97">
        <v>30</v>
      </c>
      <c r="H39" s="84" t="s">
        <v>145</v>
      </c>
    </row>
    <row r="40" spans="1:29">
      <c r="A40" s="5" t="s">
        <v>33</v>
      </c>
      <c r="B40" s="6"/>
      <c r="C40" s="6"/>
      <c r="D40" s="6"/>
      <c r="E40" s="6"/>
      <c r="F40" s="6"/>
      <c r="G40" s="97">
        <v>8.5</v>
      </c>
      <c r="H40" s="84" t="s">
        <v>146</v>
      </c>
    </row>
    <row r="41" spans="1:29" ht="13.8" thickBot="1"/>
    <row r="42" spans="1:29" ht="13.8" thickTop="1">
      <c r="A42" s="78" t="s">
        <v>42</v>
      </c>
      <c r="B42" s="70"/>
      <c r="C42" s="70"/>
      <c r="D42" s="70"/>
      <c r="E42" s="28"/>
      <c r="F42" s="28"/>
      <c r="G42" s="28"/>
      <c r="H42" s="28"/>
      <c r="I42" s="28"/>
      <c r="J42" s="28"/>
      <c r="K42" s="28"/>
      <c r="L42" s="28"/>
      <c r="M42" s="28"/>
      <c r="N42" s="28"/>
      <c r="O42" s="28"/>
      <c r="P42" s="28"/>
      <c r="Q42" s="28"/>
      <c r="R42" s="28"/>
      <c r="S42" s="28"/>
      <c r="T42" s="28"/>
      <c r="U42" s="28"/>
      <c r="V42" s="28"/>
      <c r="W42" s="28"/>
      <c r="X42" s="28"/>
      <c r="Y42" s="28"/>
      <c r="Z42" s="28"/>
      <c r="AA42" s="28"/>
      <c r="AB42" s="28"/>
      <c r="AC42" s="29"/>
    </row>
    <row r="43" spans="1:29">
      <c r="A43" s="35"/>
      <c r="B43" s="31"/>
      <c r="C43" s="31"/>
      <c r="D43" s="31"/>
      <c r="E43" s="79" t="s">
        <v>3</v>
      </c>
      <c r="F43" s="79" t="s">
        <v>4</v>
      </c>
      <c r="G43" s="79" t="s">
        <v>5</v>
      </c>
      <c r="H43" s="79" t="s">
        <v>6</v>
      </c>
      <c r="I43" s="79" t="s">
        <v>7</v>
      </c>
      <c r="J43" s="79" t="s">
        <v>8</v>
      </c>
      <c r="K43" s="79" t="s">
        <v>9</v>
      </c>
      <c r="L43" s="79" t="s">
        <v>10</v>
      </c>
      <c r="M43" s="79" t="s">
        <v>11</v>
      </c>
      <c r="N43" s="79" t="s">
        <v>12</v>
      </c>
      <c r="O43" s="79" t="s">
        <v>13</v>
      </c>
      <c r="P43" s="79" t="s">
        <v>14</v>
      </c>
      <c r="Q43" s="79" t="s">
        <v>15</v>
      </c>
      <c r="R43" s="79" t="s">
        <v>16</v>
      </c>
      <c r="S43" s="79" t="s">
        <v>17</v>
      </c>
      <c r="T43" s="79" t="s">
        <v>18</v>
      </c>
      <c r="U43" s="79" t="s">
        <v>19</v>
      </c>
      <c r="V43" s="79" t="s">
        <v>20</v>
      </c>
      <c r="W43" s="79" t="s">
        <v>21</v>
      </c>
      <c r="X43" s="79" t="s">
        <v>22</v>
      </c>
      <c r="Y43" s="79" t="s">
        <v>23</v>
      </c>
      <c r="Z43" s="79" t="s">
        <v>24</v>
      </c>
      <c r="AA43" s="79" t="s">
        <v>25</v>
      </c>
      <c r="AB43" s="79" t="s">
        <v>26</v>
      </c>
      <c r="AC43" s="80" t="s">
        <v>27</v>
      </c>
    </row>
    <row r="44" spans="1:29">
      <c r="A44" s="35" t="s">
        <v>43</v>
      </c>
      <c r="B44" s="31"/>
      <c r="C44" s="31"/>
      <c r="D44" s="31"/>
      <c r="E44" s="54">
        <f>$G$33*E28</f>
        <v>36000000</v>
      </c>
      <c r="F44" s="54">
        <f t="shared" ref="F44:AC44" si="0">$G$33*F28</f>
        <v>41200000</v>
      </c>
      <c r="G44" s="54">
        <f t="shared" si="0"/>
        <v>47500000</v>
      </c>
      <c r="H44" s="54">
        <f t="shared" si="0"/>
        <v>54600000</v>
      </c>
      <c r="I44" s="54">
        <f t="shared" si="0"/>
        <v>60000000</v>
      </c>
      <c r="J44" s="54">
        <f t="shared" si="0"/>
        <v>65000000</v>
      </c>
      <c r="K44" s="54">
        <f t="shared" si="0"/>
        <v>67500000</v>
      </c>
      <c r="L44" s="54">
        <f t="shared" si="0"/>
        <v>70000000</v>
      </c>
      <c r="M44" s="54">
        <f t="shared" si="0"/>
        <v>72500000</v>
      </c>
      <c r="N44" s="54">
        <f t="shared" si="0"/>
        <v>75000000</v>
      </c>
      <c r="O44" s="54">
        <f t="shared" si="0"/>
        <v>77500000</v>
      </c>
      <c r="P44" s="54">
        <f t="shared" si="0"/>
        <v>80000000</v>
      </c>
      <c r="Q44" s="54">
        <f t="shared" si="0"/>
        <v>85000000</v>
      </c>
      <c r="R44" s="54">
        <f t="shared" si="0"/>
        <v>90000000</v>
      </c>
      <c r="S44" s="54">
        <f t="shared" si="0"/>
        <v>93340000</v>
      </c>
      <c r="T44" s="54">
        <f t="shared" si="0"/>
        <v>97500000</v>
      </c>
      <c r="U44" s="54">
        <f t="shared" si="0"/>
        <v>100000000</v>
      </c>
      <c r="V44" s="54">
        <f t="shared" si="0"/>
        <v>102250000</v>
      </c>
      <c r="W44" s="54">
        <f t="shared" si="0"/>
        <v>107750000</v>
      </c>
      <c r="X44" s="54">
        <f t="shared" si="0"/>
        <v>110000000</v>
      </c>
      <c r="Y44" s="54">
        <f t="shared" si="0"/>
        <v>112250000</v>
      </c>
      <c r="Z44" s="54">
        <f t="shared" si="0"/>
        <v>115000000</v>
      </c>
      <c r="AA44" s="54">
        <f t="shared" si="0"/>
        <v>117750000</v>
      </c>
      <c r="AB44" s="54">
        <f t="shared" si="0"/>
        <v>120000000</v>
      </c>
      <c r="AC44" s="55">
        <f t="shared" si="0"/>
        <v>124110000</v>
      </c>
    </row>
    <row r="45" spans="1:29">
      <c r="A45" s="35" t="s">
        <v>44</v>
      </c>
      <c r="B45" s="31"/>
      <c r="C45" s="31"/>
      <c r="D45" s="31"/>
      <c r="E45" s="54">
        <f>$G$34*E29</f>
        <v>27000000</v>
      </c>
      <c r="F45" s="54">
        <f t="shared" ref="F45:AC45" si="1">$G$34*F29</f>
        <v>30900000</v>
      </c>
      <c r="G45" s="54">
        <f t="shared" si="1"/>
        <v>35625000</v>
      </c>
      <c r="H45" s="54">
        <f t="shared" si="1"/>
        <v>35625000</v>
      </c>
      <c r="I45" s="54">
        <f t="shared" si="1"/>
        <v>35625000</v>
      </c>
      <c r="J45" s="54">
        <f t="shared" si="1"/>
        <v>35625000</v>
      </c>
      <c r="K45" s="54">
        <f t="shared" si="1"/>
        <v>35625000</v>
      </c>
      <c r="L45" s="54">
        <f t="shared" si="1"/>
        <v>35625000</v>
      </c>
      <c r="M45" s="54">
        <f t="shared" si="1"/>
        <v>35625000</v>
      </c>
      <c r="N45" s="54">
        <f t="shared" si="1"/>
        <v>35625000</v>
      </c>
      <c r="O45" s="54">
        <f t="shared" si="1"/>
        <v>35625000</v>
      </c>
      <c r="P45" s="54">
        <f t="shared" si="1"/>
        <v>35625000</v>
      </c>
      <c r="Q45" s="54">
        <f t="shared" si="1"/>
        <v>35625000</v>
      </c>
      <c r="R45" s="54">
        <f t="shared" si="1"/>
        <v>35625000</v>
      </c>
      <c r="S45" s="54">
        <f t="shared" si="1"/>
        <v>35625000</v>
      </c>
      <c r="T45" s="54">
        <f t="shared" si="1"/>
        <v>35625000</v>
      </c>
      <c r="U45" s="54">
        <f t="shared" si="1"/>
        <v>35625000</v>
      </c>
      <c r="V45" s="54">
        <f t="shared" si="1"/>
        <v>35625000</v>
      </c>
      <c r="W45" s="54">
        <f t="shared" si="1"/>
        <v>35625000</v>
      </c>
      <c r="X45" s="54">
        <f t="shared" si="1"/>
        <v>35625000</v>
      </c>
      <c r="Y45" s="54">
        <f t="shared" si="1"/>
        <v>35625000</v>
      </c>
      <c r="Z45" s="54">
        <f t="shared" si="1"/>
        <v>35625000</v>
      </c>
      <c r="AA45" s="54">
        <f t="shared" si="1"/>
        <v>35625000</v>
      </c>
      <c r="AB45" s="54">
        <f t="shared" si="1"/>
        <v>35625000</v>
      </c>
      <c r="AC45" s="55">
        <f t="shared" si="1"/>
        <v>35625000</v>
      </c>
    </row>
    <row r="46" spans="1:29">
      <c r="A46" s="81"/>
      <c r="B46" s="32"/>
      <c r="C46" s="32"/>
      <c r="D46" s="32"/>
      <c r="E46" s="82"/>
      <c r="F46" s="82"/>
      <c r="G46" s="82"/>
      <c r="H46" s="82"/>
      <c r="I46" s="82"/>
      <c r="J46" s="82"/>
      <c r="K46" s="82"/>
      <c r="L46" s="82"/>
      <c r="M46" s="82"/>
      <c r="N46" s="82"/>
      <c r="O46" s="82"/>
      <c r="P46" s="82"/>
      <c r="Q46" s="82"/>
      <c r="R46" s="82"/>
      <c r="S46" s="82"/>
      <c r="T46" s="82"/>
      <c r="U46" s="82"/>
      <c r="V46" s="82"/>
      <c r="W46" s="82"/>
      <c r="X46" s="82"/>
      <c r="Y46" s="82"/>
      <c r="Z46" s="82"/>
      <c r="AA46" s="82"/>
      <c r="AB46" s="82"/>
      <c r="AC46" s="83"/>
    </row>
    <row r="47" spans="1:29">
      <c r="A47" s="35" t="s">
        <v>45</v>
      </c>
      <c r="B47" s="31"/>
      <c r="C47" s="31"/>
      <c r="D47" s="31"/>
      <c r="E47" s="54">
        <f>$G$36*E28</f>
        <v>18000000</v>
      </c>
      <c r="F47" s="54">
        <f t="shared" ref="F47:AC47" si="2">$G$36*F28</f>
        <v>20600000</v>
      </c>
      <c r="G47" s="54">
        <f t="shared" si="2"/>
        <v>23750000</v>
      </c>
      <c r="H47" s="54">
        <f t="shared" si="2"/>
        <v>27300000</v>
      </c>
      <c r="I47" s="54">
        <f t="shared" si="2"/>
        <v>30000000</v>
      </c>
      <c r="J47" s="54">
        <f t="shared" si="2"/>
        <v>32500000</v>
      </c>
      <c r="K47" s="54">
        <f t="shared" si="2"/>
        <v>33750000</v>
      </c>
      <c r="L47" s="54">
        <f t="shared" si="2"/>
        <v>35000000</v>
      </c>
      <c r="M47" s="54">
        <f t="shared" si="2"/>
        <v>36250000</v>
      </c>
      <c r="N47" s="54">
        <f t="shared" si="2"/>
        <v>37500000</v>
      </c>
      <c r="O47" s="54">
        <f t="shared" si="2"/>
        <v>38750000</v>
      </c>
      <c r="P47" s="54">
        <f t="shared" si="2"/>
        <v>40000000</v>
      </c>
      <c r="Q47" s="54">
        <f t="shared" si="2"/>
        <v>42500000</v>
      </c>
      <c r="R47" s="54">
        <f t="shared" si="2"/>
        <v>45000000</v>
      </c>
      <c r="S47" s="54">
        <f t="shared" si="2"/>
        <v>46670000</v>
      </c>
      <c r="T47" s="54">
        <f t="shared" si="2"/>
        <v>48750000</v>
      </c>
      <c r="U47" s="54">
        <f t="shared" si="2"/>
        <v>50000000</v>
      </c>
      <c r="V47" s="54">
        <f t="shared" si="2"/>
        <v>51125000</v>
      </c>
      <c r="W47" s="54">
        <f t="shared" si="2"/>
        <v>53875000</v>
      </c>
      <c r="X47" s="54">
        <f t="shared" si="2"/>
        <v>55000000</v>
      </c>
      <c r="Y47" s="54">
        <f t="shared" si="2"/>
        <v>56125000</v>
      </c>
      <c r="Z47" s="54">
        <f t="shared" si="2"/>
        <v>57500000</v>
      </c>
      <c r="AA47" s="54">
        <f t="shared" si="2"/>
        <v>58875000</v>
      </c>
      <c r="AB47" s="54">
        <f t="shared" si="2"/>
        <v>60000000</v>
      </c>
      <c r="AC47" s="55">
        <f t="shared" si="2"/>
        <v>62055000</v>
      </c>
    </row>
    <row r="48" spans="1:29">
      <c r="A48" s="35" t="s">
        <v>46</v>
      </c>
      <c r="B48" s="31"/>
      <c r="C48" s="31"/>
      <c r="D48" s="31"/>
      <c r="E48" s="54">
        <f>$G$37*E29</f>
        <v>9000000</v>
      </c>
      <c r="F48" s="54">
        <f t="shared" ref="F48:AC48" si="3">$G$37*F29</f>
        <v>10300000</v>
      </c>
      <c r="G48" s="54">
        <f t="shared" si="3"/>
        <v>11875000</v>
      </c>
      <c r="H48" s="54">
        <f t="shared" si="3"/>
        <v>11875000</v>
      </c>
      <c r="I48" s="54">
        <f t="shared" si="3"/>
        <v>11875000</v>
      </c>
      <c r="J48" s="54">
        <f t="shared" si="3"/>
        <v>11875000</v>
      </c>
      <c r="K48" s="54">
        <f t="shared" si="3"/>
        <v>11875000</v>
      </c>
      <c r="L48" s="54">
        <f t="shared" si="3"/>
        <v>11875000</v>
      </c>
      <c r="M48" s="54">
        <f t="shared" si="3"/>
        <v>11875000</v>
      </c>
      <c r="N48" s="54">
        <f t="shared" si="3"/>
        <v>11875000</v>
      </c>
      <c r="O48" s="54">
        <f t="shared" si="3"/>
        <v>11875000</v>
      </c>
      <c r="P48" s="54">
        <f t="shared" si="3"/>
        <v>11875000</v>
      </c>
      <c r="Q48" s="54">
        <f t="shared" si="3"/>
        <v>11875000</v>
      </c>
      <c r="R48" s="54">
        <f t="shared" si="3"/>
        <v>11875000</v>
      </c>
      <c r="S48" s="54">
        <f t="shared" si="3"/>
        <v>11875000</v>
      </c>
      <c r="T48" s="54">
        <f t="shared" si="3"/>
        <v>11875000</v>
      </c>
      <c r="U48" s="54">
        <f t="shared" si="3"/>
        <v>11875000</v>
      </c>
      <c r="V48" s="54">
        <f t="shared" si="3"/>
        <v>11875000</v>
      </c>
      <c r="W48" s="54">
        <f t="shared" si="3"/>
        <v>11875000</v>
      </c>
      <c r="X48" s="54">
        <f t="shared" si="3"/>
        <v>11875000</v>
      </c>
      <c r="Y48" s="54">
        <f t="shared" si="3"/>
        <v>11875000</v>
      </c>
      <c r="Z48" s="54">
        <f t="shared" si="3"/>
        <v>11875000</v>
      </c>
      <c r="AA48" s="54">
        <f t="shared" si="3"/>
        <v>11875000</v>
      </c>
      <c r="AB48" s="54">
        <f t="shared" si="3"/>
        <v>11875000</v>
      </c>
      <c r="AC48" s="55">
        <f t="shared" si="3"/>
        <v>11875000</v>
      </c>
    </row>
    <row r="49" spans="1:29">
      <c r="A49" s="81"/>
      <c r="B49" s="32"/>
      <c r="C49" s="32"/>
      <c r="D49" s="32"/>
      <c r="E49" s="82"/>
      <c r="F49" s="82"/>
      <c r="G49" s="82"/>
      <c r="H49" s="82"/>
      <c r="I49" s="82"/>
      <c r="J49" s="82"/>
      <c r="K49" s="82"/>
      <c r="L49" s="82"/>
      <c r="M49" s="82"/>
      <c r="N49" s="82"/>
      <c r="O49" s="82"/>
      <c r="P49" s="82"/>
      <c r="Q49" s="82"/>
      <c r="R49" s="82"/>
      <c r="S49" s="82"/>
      <c r="T49" s="82"/>
      <c r="U49" s="82"/>
      <c r="V49" s="82"/>
      <c r="W49" s="82"/>
      <c r="X49" s="82"/>
      <c r="Y49" s="82"/>
      <c r="Z49" s="82"/>
      <c r="AA49" s="82"/>
      <c r="AB49" s="82"/>
      <c r="AC49" s="83"/>
    </row>
    <row r="50" spans="1:29">
      <c r="A50" s="35" t="s">
        <v>47</v>
      </c>
      <c r="B50" s="31"/>
      <c r="C50" s="31"/>
      <c r="D50" s="31"/>
      <c r="E50" s="54">
        <f>$G$39*E28</f>
        <v>108000000</v>
      </c>
      <c r="F50" s="54">
        <f t="shared" ref="F50:AC50" si="4">$G$39*F28</f>
        <v>123600000</v>
      </c>
      <c r="G50" s="54">
        <f t="shared" si="4"/>
        <v>142500000</v>
      </c>
      <c r="H50" s="54">
        <f t="shared" si="4"/>
        <v>163800000</v>
      </c>
      <c r="I50" s="54">
        <f t="shared" si="4"/>
        <v>180000000</v>
      </c>
      <c r="J50" s="54">
        <f t="shared" si="4"/>
        <v>195000000</v>
      </c>
      <c r="K50" s="54">
        <f t="shared" si="4"/>
        <v>202500000</v>
      </c>
      <c r="L50" s="54">
        <f t="shared" si="4"/>
        <v>210000000</v>
      </c>
      <c r="M50" s="54">
        <f t="shared" si="4"/>
        <v>217500000</v>
      </c>
      <c r="N50" s="54">
        <f t="shared" si="4"/>
        <v>225000000</v>
      </c>
      <c r="O50" s="54">
        <f t="shared" si="4"/>
        <v>232500000</v>
      </c>
      <c r="P50" s="54">
        <f t="shared" si="4"/>
        <v>240000000</v>
      </c>
      <c r="Q50" s="54">
        <f t="shared" si="4"/>
        <v>255000000</v>
      </c>
      <c r="R50" s="54">
        <f t="shared" si="4"/>
        <v>270000000</v>
      </c>
      <c r="S50" s="54">
        <f t="shared" si="4"/>
        <v>280020000</v>
      </c>
      <c r="T50" s="54">
        <f t="shared" si="4"/>
        <v>292500000</v>
      </c>
      <c r="U50" s="54">
        <f t="shared" si="4"/>
        <v>300000000</v>
      </c>
      <c r="V50" s="54">
        <f t="shared" si="4"/>
        <v>306750000</v>
      </c>
      <c r="W50" s="54">
        <f t="shared" si="4"/>
        <v>323250000</v>
      </c>
      <c r="X50" s="54">
        <f t="shared" si="4"/>
        <v>330000000</v>
      </c>
      <c r="Y50" s="54">
        <f t="shared" si="4"/>
        <v>336750000</v>
      </c>
      <c r="Z50" s="54">
        <f t="shared" si="4"/>
        <v>345000000</v>
      </c>
      <c r="AA50" s="54">
        <f t="shared" si="4"/>
        <v>353250000</v>
      </c>
      <c r="AB50" s="54">
        <f t="shared" si="4"/>
        <v>360000000</v>
      </c>
      <c r="AC50" s="55">
        <f t="shared" si="4"/>
        <v>372330000</v>
      </c>
    </row>
    <row r="51" spans="1:29" ht="13.8" thickBot="1">
      <c r="A51" s="37" t="s">
        <v>48</v>
      </c>
      <c r="B51" s="38"/>
      <c r="C51" s="38"/>
      <c r="D51" s="38"/>
      <c r="E51" s="56">
        <f>$G$40*E29</f>
        <v>30600000</v>
      </c>
      <c r="F51" s="56">
        <f t="shared" ref="F51:AC51" si="5">$G$40*F29</f>
        <v>35020000</v>
      </c>
      <c r="G51" s="56">
        <f t="shared" si="5"/>
        <v>40375000</v>
      </c>
      <c r="H51" s="56">
        <f t="shared" si="5"/>
        <v>40375000</v>
      </c>
      <c r="I51" s="56">
        <f t="shared" si="5"/>
        <v>40375000</v>
      </c>
      <c r="J51" s="56">
        <f t="shared" si="5"/>
        <v>40375000</v>
      </c>
      <c r="K51" s="56">
        <f t="shared" si="5"/>
        <v>40375000</v>
      </c>
      <c r="L51" s="56">
        <f t="shared" si="5"/>
        <v>40375000</v>
      </c>
      <c r="M51" s="56">
        <f t="shared" si="5"/>
        <v>40375000</v>
      </c>
      <c r="N51" s="56">
        <f t="shared" si="5"/>
        <v>40375000</v>
      </c>
      <c r="O51" s="56">
        <f t="shared" si="5"/>
        <v>40375000</v>
      </c>
      <c r="P51" s="56">
        <f t="shared" si="5"/>
        <v>40375000</v>
      </c>
      <c r="Q51" s="56">
        <f t="shared" si="5"/>
        <v>40375000</v>
      </c>
      <c r="R51" s="56">
        <f t="shared" si="5"/>
        <v>40375000</v>
      </c>
      <c r="S51" s="56">
        <f t="shared" si="5"/>
        <v>40375000</v>
      </c>
      <c r="T51" s="56">
        <f t="shared" si="5"/>
        <v>40375000</v>
      </c>
      <c r="U51" s="56">
        <f t="shared" si="5"/>
        <v>40375000</v>
      </c>
      <c r="V51" s="56">
        <f t="shared" si="5"/>
        <v>40375000</v>
      </c>
      <c r="W51" s="56">
        <f t="shared" si="5"/>
        <v>40375000</v>
      </c>
      <c r="X51" s="56">
        <f t="shared" si="5"/>
        <v>40375000</v>
      </c>
      <c r="Y51" s="56">
        <f t="shared" si="5"/>
        <v>40375000</v>
      </c>
      <c r="Z51" s="56">
        <f t="shared" si="5"/>
        <v>40375000</v>
      </c>
      <c r="AA51" s="56">
        <f t="shared" si="5"/>
        <v>40375000</v>
      </c>
      <c r="AB51" s="56">
        <f t="shared" si="5"/>
        <v>40375000</v>
      </c>
      <c r="AC51" s="57">
        <f t="shared" si="5"/>
        <v>40375000</v>
      </c>
    </row>
    <row r="52" spans="1:29" ht="13.8" thickTop="1"/>
    <row r="53" spans="1:29">
      <c r="A53" s="12" t="s">
        <v>169</v>
      </c>
    </row>
    <row r="54" spans="1:29" ht="5.25" customHeight="1">
      <c r="A54" s="15"/>
      <c r="B54" s="15"/>
      <c r="C54" s="15"/>
      <c r="D54" s="15"/>
      <c r="E54" s="15"/>
      <c r="F54" s="15"/>
      <c r="G54" s="15"/>
      <c r="H54" s="15"/>
      <c r="I54" s="15"/>
      <c r="J54" s="15"/>
      <c r="K54" s="15"/>
      <c r="L54" s="15"/>
      <c r="M54" s="15"/>
      <c r="N54" s="15"/>
      <c r="O54" s="15"/>
      <c r="P54" s="15"/>
      <c r="Q54" s="15"/>
      <c r="R54" s="15"/>
      <c r="S54" s="15"/>
      <c r="T54" s="15"/>
      <c r="U54" s="15"/>
      <c r="V54" s="15"/>
      <c r="W54" s="15"/>
    </row>
    <row r="55" spans="1:29">
      <c r="A55" s="13" t="s">
        <v>36</v>
      </c>
      <c r="B55" s="2"/>
      <c r="C55" s="2"/>
      <c r="D55" s="2"/>
      <c r="E55" s="2"/>
      <c r="F55" s="2"/>
      <c r="G55" s="98">
        <v>0.54500000000000004</v>
      </c>
      <c r="H55" s="84" t="s">
        <v>140</v>
      </c>
      <c r="I55" s="15"/>
      <c r="J55" s="15"/>
      <c r="K55" s="15"/>
      <c r="L55" s="15"/>
      <c r="M55" s="15"/>
      <c r="N55" s="15"/>
      <c r="O55" s="15"/>
      <c r="P55" s="15"/>
      <c r="Q55" s="15"/>
      <c r="R55" s="15"/>
      <c r="S55" s="15"/>
      <c r="T55" s="15"/>
      <c r="U55" s="15"/>
      <c r="V55" s="15"/>
      <c r="W55" s="15"/>
    </row>
    <row r="56" spans="1:29">
      <c r="A56" s="3" t="s">
        <v>37</v>
      </c>
      <c r="B56" s="4"/>
      <c r="C56" s="4"/>
      <c r="D56" s="4"/>
      <c r="E56" s="4"/>
      <c r="F56" s="4"/>
      <c r="G56" s="98">
        <v>1</v>
      </c>
      <c r="H56" s="84" t="s">
        <v>139</v>
      </c>
      <c r="I56" s="15"/>
      <c r="J56" s="15"/>
      <c r="K56" s="15"/>
      <c r="L56" s="15"/>
      <c r="M56" s="15"/>
      <c r="N56" s="15"/>
      <c r="O56" s="15"/>
      <c r="P56" s="15"/>
      <c r="Q56" s="15"/>
      <c r="R56" s="15"/>
      <c r="S56" s="15"/>
      <c r="T56" s="15"/>
      <c r="U56" s="15"/>
      <c r="V56" s="15"/>
      <c r="W56" s="15"/>
    </row>
    <row r="57" spans="1:29">
      <c r="A57" s="3"/>
      <c r="B57" s="4"/>
      <c r="C57" s="4"/>
      <c r="D57" s="4"/>
      <c r="E57" s="4"/>
      <c r="F57" s="4"/>
      <c r="G57" s="17"/>
      <c r="H57" s="15"/>
      <c r="I57" s="15"/>
      <c r="J57" s="15"/>
      <c r="K57" s="15"/>
      <c r="L57" s="15"/>
      <c r="M57" s="15"/>
      <c r="N57" s="15"/>
      <c r="O57" s="15"/>
      <c r="P57" s="15"/>
      <c r="Q57" s="15"/>
      <c r="R57" s="15"/>
      <c r="S57" s="15"/>
      <c r="T57" s="15"/>
      <c r="U57" s="15"/>
      <c r="V57" s="15"/>
      <c r="W57" s="15"/>
    </row>
    <row r="58" spans="1:29">
      <c r="A58" s="3" t="s">
        <v>38</v>
      </c>
      <c r="B58" s="4"/>
      <c r="C58" s="4"/>
      <c r="D58" s="4"/>
      <c r="E58" s="4"/>
      <c r="F58" s="4"/>
      <c r="G58" s="98">
        <v>0.54500000000000004</v>
      </c>
      <c r="H58" s="15"/>
      <c r="I58" s="15"/>
      <c r="J58" s="15"/>
      <c r="K58" s="15"/>
      <c r="L58" s="15"/>
      <c r="M58" s="15"/>
      <c r="N58" s="15"/>
      <c r="O58" s="15"/>
      <c r="P58" s="15"/>
      <c r="Q58" s="15"/>
      <c r="R58" s="15"/>
      <c r="S58" s="15"/>
      <c r="T58" s="15"/>
      <c r="U58" s="15"/>
      <c r="V58" s="15"/>
      <c r="W58" s="15"/>
    </row>
    <row r="59" spans="1:29">
      <c r="A59" s="3" t="s">
        <v>39</v>
      </c>
      <c r="B59" s="4"/>
      <c r="C59" s="4"/>
      <c r="D59" s="4"/>
      <c r="E59" s="4"/>
      <c r="F59" s="4"/>
      <c r="G59" s="98">
        <v>1</v>
      </c>
      <c r="H59" s="15"/>
      <c r="I59" s="15"/>
      <c r="J59" s="15"/>
      <c r="K59" s="15"/>
      <c r="L59" s="15"/>
      <c r="M59" s="15"/>
      <c r="N59" s="15"/>
      <c r="O59" s="15"/>
      <c r="P59" s="15"/>
      <c r="Q59" s="15"/>
      <c r="R59" s="15"/>
      <c r="S59" s="15"/>
      <c r="T59" s="15"/>
      <c r="U59" s="15"/>
      <c r="V59" s="15"/>
      <c r="W59" s="15"/>
    </row>
    <row r="60" spans="1:29">
      <c r="A60" s="3"/>
      <c r="B60" s="4"/>
      <c r="C60" s="4"/>
      <c r="D60" s="4"/>
      <c r="E60" s="4"/>
      <c r="F60" s="4"/>
      <c r="G60" s="17"/>
      <c r="H60" s="15"/>
      <c r="I60" s="15"/>
      <c r="J60" s="15"/>
      <c r="K60" s="15"/>
      <c r="L60" s="15"/>
      <c r="M60" s="15"/>
      <c r="N60" s="15"/>
      <c r="O60" s="15"/>
      <c r="P60" s="15"/>
      <c r="Q60" s="15"/>
      <c r="R60" s="15"/>
      <c r="S60" s="15"/>
      <c r="T60" s="15"/>
      <c r="U60" s="15"/>
      <c r="V60" s="15"/>
      <c r="W60" s="15"/>
    </row>
    <row r="61" spans="1:29">
      <c r="A61" s="3" t="s">
        <v>40</v>
      </c>
      <c r="B61" s="4"/>
      <c r="C61" s="4"/>
      <c r="D61" s="4"/>
      <c r="E61" s="4"/>
      <c r="F61" s="4"/>
      <c r="G61" s="98">
        <v>0.54500000000000004</v>
      </c>
      <c r="H61" s="15"/>
      <c r="I61" s="15"/>
      <c r="J61" s="15"/>
      <c r="K61" s="15"/>
      <c r="L61" s="15"/>
      <c r="M61" s="15"/>
      <c r="N61" s="15"/>
      <c r="O61" s="15"/>
      <c r="P61" s="15"/>
      <c r="Q61" s="15"/>
      <c r="R61" s="15"/>
      <c r="S61" s="15"/>
      <c r="T61" s="15"/>
      <c r="U61" s="15"/>
      <c r="V61" s="15"/>
      <c r="W61" s="15"/>
    </row>
    <row r="62" spans="1:29">
      <c r="A62" s="5" t="s">
        <v>41</v>
      </c>
      <c r="B62" s="6"/>
      <c r="C62" s="6"/>
      <c r="D62" s="6"/>
      <c r="E62" s="6"/>
      <c r="F62" s="6"/>
      <c r="G62" s="98">
        <v>1</v>
      </c>
      <c r="H62" s="15"/>
      <c r="I62" s="15"/>
      <c r="J62" s="15"/>
      <c r="K62" s="15"/>
      <c r="L62" s="15"/>
      <c r="M62" s="15"/>
      <c r="N62" s="15"/>
      <c r="O62" s="15"/>
      <c r="P62" s="15"/>
      <c r="Q62" s="15"/>
      <c r="R62" s="15"/>
      <c r="S62" s="15"/>
      <c r="T62" s="15"/>
      <c r="U62" s="15"/>
      <c r="V62" s="15"/>
      <c r="W62" s="15"/>
    </row>
    <row r="63" spans="1:29" s="113" customFormat="1">
      <c r="A63" s="9"/>
      <c r="B63" s="9"/>
      <c r="C63" s="9"/>
      <c r="D63" s="9"/>
      <c r="E63" s="9"/>
      <c r="F63" s="9"/>
      <c r="G63" s="114"/>
      <c r="H63" s="115"/>
      <c r="I63" s="115"/>
      <c r="J63" s="115"/>
      <c r="K63" s="115"/>
      <c r="L63" s="115"/>
      <c r="M63" s="115"/>
      <c r="N63" s="115"/>
      <c r="O63" s="115"/>
      <c r="P63" s="115"/>
      <c r="Q63" s="115"/>
      <c r="R63" s="115"/>
      <c r="S63" s="115"/>
      <c r="T63" s="115"/>
      <c r="U63" s="115"/>
      <c r="V63" s="115"/>
      <c r="W63" s="115"/>
    </row>
    <row r="64" spans="1:29" s="113" customFormat="1">
      <c r="A64" s="25" t="s">
        <v>173</v>
      </c>
      <c r="B64" s="9"/>
      <c r="C64" s="9"/>
      <c r="D64" s="9"/>
      <c r="E64" s="9"/>
      <c r="F64" s="9"/>
      <c r="G64" s="114"/>
      <c r="H64" s="115"/>
      <c r="I64" s="115"/>
      <c r="J64" s="115"/>
      <c r="K64" s="115"/>
      <c r="L64" s="115"/>
      <c r="M64" s="115"/>
      <c r="N64" s="115"/>
      <c r="O64" s="115"/>
      <c r="P64" s="115"/>
      <c r="Q64" s="115"/>
      <c r="R64" s="115"/>
      <c r="S64" s="115"/>
      <c r="T64" s="115"/>
      <c r="U64" s="115"/>
      <c r="V64" s="115"/>
      <c r="W64" s="115"/>
    </row>
    <row r="65" spans="1:33" ht="5.25" customHeight="1">
      <c r="A65" s="15"/>
      <c r="B65" s="15"/>
      <c r="C65" s="15"/>
      <c r="D65" s="15"/>
      <c r="E65" s="15"/>
      <c r="F65" s="15"/>
      <c r="G65" s="15"/>
      <c r="H65" s="15"/>
      <c r="I65" s="15"/>
      <c r="J65" s="15"/>
      <c r="K65" s="15"/>
      <c r="L65" s="15"/>
      <c r="M65" s="15"/>
      <c r="N65" s="15"/>
      <c r="O65" s="15"/>
      <c r="P65" s="15"/>
      <c r="Q65" s="15"/>
      <c r="R65" s="15"/>
      <c r="S65" s="15"/>
      <c r="T65" s="15"/>
      <c r="U65" s="15"/>
      <c r="V65" s="15"/>
      <c r="W65" s="15"/>
    </row>
    <row r="66" spans="1:33">
      <c r="A66" s="91"/>
      <c r="B66" s="2"/>
      <c r="C66" s="2"/>
      <c r="D66" s="2"/>
      <c r="E66" s="2"/>
      <c r="F66" s="2"/>
      <c r="G66" s="20"/>
      <c r="H66" s="15"/>
      <c r="I66" s="15"/>
      <c r="J66" s="15"/>
      <c r="K66" s="15"/>
      <c r="L66" s="15"/>
      <c r="M66" s="15"/>
      <c r="N66" s="15"/>
      <c r="O66" s="15"/>
      <c r="P66" s="15"/>
      <c r="Q66" s="15"/>
      <c r="R66" s="15"/>
      <c r="S66" s="15"/>
      <c r="T66" s="15"/>
      <c r="U66" s="15"/>
      <c r="V66" s="15"/>
      <c r="W66" s="15"/>
    </row>
    <row r="67" spans="1:33">
      <c r="A67" s="3" t="s">
        <v>107</v>
      </c>
      <c r="B67" s="4"/>
      <c r="C67" s="4"/>
      <c r="D67" s="4"/>
      <c r="E67" s="4"/>
      <c r="F67" s="4"/>
      <c r="G67" s="93">
        <v>0</v>
      </c>
      <c r="H67" s="84" t="s">
        <v>109</v>
      </c>
      <c r="I67" s="15"/>
      <c r="J67" s="15"/>
      <c r="K67" s="15"/>
      <c r="L67" s="15"/>
      <c r="M67" s="15"/>
      <c r="N67" s="15"/>
      <c r="O67" s="15"/>
      <c r="P67" s="15"/>
      <c r="Q67" s="15"/>
      <c r="R67" s="15"/>
      <c r="S67" s="15"/>
      <c r="T67" s="15"/>
      <c r="U67" s="15"/>
      <c r="V67" s="15"/>
      <c r="W67" s="15"/>
    </row>
    <row r="68" spans="1:33">
      <c r="A68" s="3" t="s">
        <v>53</v>
      </c>
      <c r="B68" s="4"/>
      <c r="C68" s="4"/>
      <c r="D68" s="4"/>
      <c r="E68" s="4"/>
      <c r="F68" s="4"/>
      <c r="G68" s="93">
        <v>0</v>
      </c>
      <c r="H68" s="15"/>
      <c r="I68" s="15"/>
      <c r="J68" s="15"/>
      <c r="K68" s="15"/>
      <c r="L68" s="15"/>
      <c r="M68" s="15"/>
      <c r="N68" s="15"/>
      <c r="O68" s="15"/>
      <c r="P68" s="15"/>
      <c r="Q68" s="15"/>
      <c r="R68" s="15"/>
      <c r="S68" s="15"/>
      <c r="T68" s="15"/>
      <c r="U68" s="15"/>
      <c r="V68" s="15"/>
      <c r="W68" s="15"/>
    </row>
    <row r="69" spans="1:33">
      <c r="A69" s="3"/>
      <c r="B69" s="4"/>
      <c r="C69" s="4"/>
      <c r="D69" s="4"/>
      <c r="E69" s="4"/>
      <c r="F69" s="4"/>
      <c r="G69" s="21"/>
      <c r="H69" s="15"/>
      <c r="I69" s="15"/>
      <c r="J69" s="15"/>
      <c r="K69" s="15"/>
      <c r="L69" s="15"/>
      <c r="M69" s="15"/>
      <c r="N69" s="15"/>
      <c r="O69" s="15"/>
      <c r="P69" s="15"/>
      <c r="Q69" s="15"/>
      <c r="R69" s="15"/>
      <c r="S69" s="15"/>
      <c r="T69" s="15"/>
      <c r="U69" s="15"/>
      <c r="V69" s="15"/>
      <c r="W69" s="15"/>
    </row>
    <row r="70" spans="1:33">
      <c r="A70" s="3" t="s">
        <v>54</v>
      </c>
      <c r="B70" s="4"/>
      <c r="C70" s="4"/>
      <c r="D70" s="4"/>
      <c r="E70" s="4"/>
      <c r="F70" s="4"/>
      <c r="G70" s="93">
        <v>700000000</v>
      </c>
      <c r="H70" s="84" t="s">
        <v>149</v>
      </c>
      <c r="I70" s="15"/>
      <c r="J70" s="15"/>
      <c r="K70" s="15"/>
      <c r="L70" s="15"/>
      <c r="M70" s="15"/>
      <c r="N70" s="15"/>
      <c r="O70" s="15"/>
      <c r="P70" s="15"/>
      <c r="Q70" s="15"/>
      <c r="R70" s="15"/>
      <c r="S70" s="15"/>
      <c r="T70" s="15"/>
      <c r="U70" s="15"/>
      <c r="V70" s="15"/>
      <c r="W70" s="15"/>
    </row>
    <row r="71" spans="1:33">
      <c r="A71" s="5" t="s">
        <v>55</v>
      </c>
      <c r="B71" s="6"/>
      <c r="C71" s="6"/>
      <c r="D71" s="6"/>
      <c r="E71" s="6"/>
      <c r="F71" s="6"/>
      <c r="G71" s="93">
        <v>0</v>
      </c>
      <c r="H71" s="84" t="s">
        <v>150</v>
      </c>
      <c r="I71" s="15"/>
      <c r="J71" s="15"/>
      <c r="K71" s="15"/>
      <c r="L71" s="15"/>
      <c r="M71" s="15"/>
      <c r="N71" s="15"/>
      <c r="O71" s="15"/>
      <c r="P71" s="15"/>
      <c r="Q71" s="15"/>
      <c r="R71" s="15"/>
      <c r="S71" s="15"/>
      <c r="T71" s="15"/>
      <c r="U71" s="15"/>
      <c r="V71" s="15"/>
      <c r="W71" s="15"/>
    </row>
    <row r="72" spans="1:33" s="113" customFormat="1">
      <c r="A72" s="9"/>
      <c r="B72" s="9"/>
      <c r="C72" s="9"/>
      <c r="D72" s="9"/>
      <c r="E72" s="9"/>
      <c r="F72" s="9"/>
      <c r="G72" s="111"/>
      <c r="H72" s="116"/>
      <c r="I72" s="115"/>
      <c r="J72" s="115"/>
      <c r="K72" s="115"/>
      <c r="L72" s="115"/>
      <c r="M72" s="115"/>
      <c r="N72" s="115"/>
      <c r="O72" s="115"/>
      <c r="P72" s="115"/>
      <c r="Q72" s="115"/>
      <c r="R72" s="115"/>
      <c r="S72" s="115"/>
      <c r="T72" s="115"/>
      <c r="U72" s="115"/>
      <c r="V72" s="115"/>
      <c r="W72" s="115"/>
    </row>
    <row r="73" spans="1:33" s="113" customFormat="1">
      <c r="A73" s="25" t="s">
        <v>170</v>
      </c>
      <c r="B73" s="9"/>
      <c r="C73" s="9"/>
      <c r="D73" s="9"/>
      <c r="E73" s="9"/>
      <c r="F73" s="9"/>
      <c r="G73" s="111"/>
      <c r="H73" s="116"/>
      <c r="I73" s="115"/>
      <c r="J73" s="115"/>
      <c r="K73" s="115"/>
      <c r="L73" s="115"/>
      <c r="M73" s="115"/>
      <c r="N73" s="115"/>
      <c r="O73" s="115"/>
      <c r="P73" s="115"/>
      <c r="Q73" s="115"/>
      <c r="R73" s="115"/>
      <c r="S73" s="115"/>
      <c r="T73" s="115"/>
      <c r="U73" s="115"/>
      <c r="V73" s="115"/>
      <c r="W73" s="115"/>
    </row>
    <row r="74" spans="1:33" ht="5.25" customHeight="1">
      <c r="A74" s="15"/>
      <c r="B74" s="15"/>
      <c r="C74" s="15"/>
      <c r="D74" s="15"/>
      <c r="E74" s="15"/>
      <c r="F74" s="15"/>
      <c r="G74" s="15"/>
      <c r="H74" s="15"/>
      <c r="I74" s="15"/>
      <c r="J74" s="15"/>
      <c r="K74" s="15"/>
      <c r="L74" s="15"/>
      <c r="M74" s="15"/>
      <c r="N74" s="15"/>
      <c r="O74" s="15"/>
      <c r="P74" s="15"/>
      <c r="Q74" s="15"/>
      <c r="R74" s="15"/>
      <c r="S74" s="15"/>
      <c r="T74" s="15"/>
      <c r="U74" s="15"/>
      <c r="V74" s="15"/>
      <c r="W74" s="15"/>
    </row>
    <row r="75" spans="1:33">
      <c r="A75" s="91"/>
      <c r="B75" s="2"/>
      <c r="C75" s="2"/>
      <c r="D75" s="2"/>
      <c r="E75" s="2"/>
      <c r="F75" s="2"/>
      <c r="G75" s="2"/>
      <c r="H75" s="14" t="s">
        <v>3</v>
      </c>
      <c r="I75" s="14" t="s">
        <v>4</v>
      </c>
      <c r="J75" s="14" t="s">
        <v>5</v>
      </c>
      <c r="K75" s="14" t="s">
        <v>6</v>
      </c>
      <c r="L75" s="14" t="s">
        <v>7</v>
      </c>
      <c r="M75" s="14" t="s">
        <v>8</v>
      </c>
      <c r="N75" s="14" t="s">
        <v>9</v>
      </c>
      <c r="O75" s="14" t="s">
        <v>10</v>
      </c>
      <c r="P75" s="14" t="s">
        <v>11</v>
      </c>
      <c r="Q75" s="14" t="s">
        <v>12</v>
      </c>
      <c r="R75" s="14" t="s">
        <v>13</v>
      </c>
      <c r="S75" s="14" t="s">
        <v>14</v>
      </c>
      <c r="T75" s="14" t="s">
        <v>15</v>
      </c>
      <c r="U75" s="14" t="s">
        <v>16</v>
      </c>
      <c r="V75" s="14" t="s">
        <v>17</v>
      </c>
      <c r="W75" s="14" t="s">
        <v>18</v>
      </c>
      <c r="X75" s="14" t="s">
        <v>19</v>
      </c>
      <c r="Y75" s="14" t="s">
        <v>20</v>
      </c>
      <c r="Z75" s="14" t="s">
        <v>21</v>
      </c>
      <c r="AA75" s="14" t="s">
        <v>22</v>
      </c>
      <c r="AB75" s="14" t="s">
        <v>23</v>
      </c>
      <c r="AC75" s="14" t="s">
        <v>24</v>
      </c>
      <c r="AD75" s="14" t="s">
        <v>25</v>
      </c>
      <c r="AE75" s="14" t="s">
        <v>26</v>
      </c>
      <c r="AF75" s="14" t="s">
        <v>27</v>
      </c>
    </row>
    <row r="76" spans="1:33">
      <c r="A76" s="3" t="s">
        <v>49</v>
      </c>
      <c r="B76" s="4"/>
      <c r="C76" s="4"/>
      <c r="D76" s="4"/>
      <c r="E76" s="4"/>
      <c r="F76" s="4"/>
      <c r="G76" s="4"/>
      <c r="H76" s="93">
        <v>0</v>
      </c>
      <c r="I76" s="93">
        <v>0</v>
      </c>
      <c r="J76" s="93">
        <v>0</v>
      </c>
      <c r="K76" s="93">
        <v>0</v>
      </c>
      <c r="L76" s="93">
        <v>0</v>
      </c>
      <c r="M76" s="93">
        <v>0</v>
      </c>
      <c r="N76" s="93">
        <v>0</v>
      </c>
      <c r="O76" s="93">
        <v>0</v>
      </c>
      <c r="P76" s="93">
        <v>0</v>
      </c>
      <c r="Q76" s="93">
        <v>0</v>
      </c>
      <c r="R76" s="93">
        <v>0</v>
      </c>
      <c r="S76" s="93">
        <v>0</v>
      </c>
      <c r="T76" s="93">
        <v>0</v>
      </c>
      <c r="U76" s="93">
        <v>0</v>
      </c>
      <c r="V76" s="93">
        <v>0</v>
      </c>
      <c r="W76" s="93">
        <v>0</v>
      </c>
      <c r="X76" s="93">
        <v>0</v>
      </c>
      <c r="Y76" s="93">
        <v>0</v>
      </c>
      <c r="Z76" s="93">
        <v>0</v>
      </c>
      <c r="AA76" s="93">
        <v>0</v>
      </c>
      <c r="AB76" s="93">
        <v>0</v>
      </c>
      <c r="AC76" s="93">
        <v>0</v>
      </c>
      <c r="AD76" s="93">
        <v>0</v>
      </c>
      <c r="AE76" s="93">
        <v>0</v>
      </c>
      <c r="AF76" s="93">
        <v>0</v>
      </c>
    </row>
    <row r="77" spans="1:33">
      <c r="A77" s="3" t="s">
        <v>50</v>
      </c>
      <c r="B77" s="4"/>
      <c r="C77" s="4"/>
      <c r="D77" s="4"/>
      <c r="E77" s="4"/>
      <c r="F77" s="4"/>
      <c r="G77" s="4"/>
      <c r="H77" s="93">
        <v>18990008.491422299</v>
      </c>
      <c r="I77" s="93">
        <v>21167000.607522801</v>
      </c>
      <c r="J77" s="93">
        <v>21935000.986861698</v>
      </c>
      <c r="K77" s="93">
        <v>33943000.890895203</v>
      </c>
      <c r="L77" s="93">
        <v>33943000.890895203</v>
      </c>
      <c r="M77" s="93">
        <v>33943000.890895203</v>
      </c>
      <c r="N77" s="93">
        <v>33943000.890895203</v>
      </c>
      <c r="O77" s="93">
        <v>33943000.890895203</v>
      </c>
      <c r="P77" s="93">
        <v>33943000.890895203</v>
      </c>
      <c r="Q77" s="93">
        <v>33943000.890895203</v>
      </c>
      <c r="R77" s="93">
        <v>33943000.890895203</v>
      </c>
      <c r="S77" s="93">
        <v>33943000.890895203</v>
      </c>
      <c r="T77" s="93">
        <v>33943000.890895203</v>
      </c>
      <c r="U77" s="93">
        <v>33943000.890895203</v>
      </c>
      <c r="V77" s="93">
        <v>33943000.890895203</v>
      </c>
      <c r="W77" s="93">
        <v>33943000.890895203</v>
      </c>
      <c r="X77" s="93">
        <v>33943000.890895203</v>
      </c>
      <c r="Y77" s="93">
        <v>33943000.890895203</v>
      </c>
      <c r="Z77" s="93">
        <v>33943000.890895203</v>
      </c>
      <c r="AA77" s="93">
        <v>33943000.890895203</v>
      </c>
      <c r="AB77" s="93">
        <v>33943000.890895203</v>
      </c>
      <c r="AC77" s="93">
        <v>33943000.890895203</v>
      </c>
      <c r="AD77" s="93">
        <v>33943000.890895203</v>
      </c>
      <c r="AE77" s="93">
        <v>33943000.890895203</v>
      </c>
      <c r="AF77" s="93">
        <v>33943000.890895203</v>
      </c>
    </row>
    <row r="78" spans="1:33">
      <c r="A78" s="3"/>
      <c r="B78" s="4"/>
      <c r="C78" s="4"/>
      <c r="D78" s="4"/>
      <c r="E78" s="4"/>
      <c r="F78" s="4"/>
      <c r="G78" s="9"/>
      <c r="H78" s="86" t="s">
        <v>147</v>
      </c>
      <c r="I78" s="22"/>
      <c r="J78" s="22"/>
      <c r="K78" s="22"/>
      <c r="L78" s="22"/>
      <c r="M78" s="22"/>
      <c r="N78" s="22"/>
      <c r="O78" s="22"/>
      <c r="P78" s="22"/>
      <c r="Q78" s="22"/>
      <c r="R78" s="22"/>
      <c r="S78" s="22"/>
      <c r="T78" s="22"/>
      <c r="U78" s="22"/>
      <c r="V78" s="22"/>
      <c r="W78" s="22"/>
      <c r="X78" s="22"/>
      <c r="Y78" s="22"/>
      <c r="Z78" s="22"/>
      <c r="AA78" s="22"/>
      <c r="AB78" s="22"/>
      <c r="AC78" s="22"/>
      <c r="AD78" s="22"/>
      <c r="AE78" s="22"/>
      <c r="AF78" s="24"/>
      <c r="AG78" s="23"/>
    </row>
    <row r="79" spans="1:33">
      <c r="A79" s="3"/>
      <c r="B79" s="4"/>
      <c r="C79" s="4"/>
      <c r="D79" s="4"/>
      <c r="E79" s="4"/>
      <c r="F79" s="4"/>
      <c r="G79" s="4"/>
      <c r="H79" s="14" t="s">
        <v>3</v>
      </c>
      <c r="I79" s="14" t="s">
        <v>4</v>
      </c>
      <c r="J79" s="14" t="s">
        <v>5</v>
      </c>
      <c r="K79" s="14" t="s">
        <v>6</v>
      </c>
      <c r="L79" s="14" t="s">
        <v>7</v>
      </c>
      <c r="M79" s="14" t="s">
        <v>8</v>
      </c>
      <c r="N79" s="14" t="s">
        <v>9</v>
      </c>
      <c r="O79" s="14" t="s">
        <v>10</v>
      </c>
      <c r="P79" s="14" t="s">
        <v>11</v>
      </c>
      <c r="Q79" s="14" t="s">
        <v>12</v>
      </c>
      <c r="R79" s="14" t="s">
        <v>13</v>
      </c>
      <c r="S79" s="14" t="s">
        <v>14</v>
      </c>
      <c r="T79" s="14" t="s">
        <v>15</v>
      </c>
      <c r="U79" s="14" t="s">
        <v>16</v>
      </c>
      <c r="V79" s="14" t="s">
        <v>17</v>
      </c>
      <c r="W79" s="14" t="s">
        <v>18</v>
      </c>
      <c r="X79" s="14" t="s">
        <v>19</v>
      </c>
      <c r="Y79" s="14" t="s">
        <v>20</v>
      </c>
      <c r="Z79" s="14" t="s">
        <v>21</v>
      </c>
      <c r="AA79" s="14" t="s">
        <v>22</v>
      </c>
      <c r="AB79" s="14" t="s">
        <v>23</v>
      </c>
      <c r="AC79" s="14" t="s">
        <v>24</v>
      </c>
      <c r="AD79" s="14" t="s">
        <v>25</v>
      </c>
      <c r="AE79" s="14" t="s">
        <v>26</v>
      </c>
      <c r="AF79" s="14" t="s">
        <v>27</v>
      </c>
    </row>
    <row r="80" spans="1:33">
      <c r="A80" s="3" t="s">
        <v>51</v>
      </c>
      <c r="B80" s="4"/>
      <c r="C80" s="4"/>
      <c r="D80" s="4"/>
      <c r="E80" s="4"/>
      <c r="F80" s="4"/>
      <c r="G80" s="4"/>
      <c r="H80" s="93">
        <v>16473000.325108999</v>
      </c>
      <c r="I80" s="93">
        <v>17141000.419376601</v>
      </c>
      <c r="J80" s="93">
        <v>18330000.418837201</v>
      </c>
      <c r="K80" s="93">
        <v>18990008.491422299</v>
      </c>
      <c r="L80" s="93">
        <v>21167000.607522801</v>
      </c>
      <c r="M80" s="93">
        <v>21935000.986861698</v>
      </c>
      <c r="N80" s="93">
        <v>33943000.890895203</v>
      </c>
      <c r="O80" s="93">
        <v>35192000.497822799</v>
      </c>
      <c r="P80" s="93">
        <v>36611000.416000001</v>
      </c>
      <c r="Q80" s="93">
        <v>38712000.450587697</v>
      </c>
      <c r="R80" s="93">
        <v>39783000.088373102</v>
      </c>
      <c r="S80" s="93">
        <v>41836000.805385001</v>
      </c>
      <c r="T80" s="93">
        <v>51295000.302565902</v>
      </c>
      <c r="U80" s="93">
        <v>52913000.296609297</v>
      </c>
      <c r="V80" s="93">
        <v>57399000.843449801</v>
      </c>
      <c r="W80" s="93">
        <v>59185000.0698938</v>
      </c>
      <c r="X80" s="93">
        <v>61012000.720341198</v>
      </c>
      <c r="Y80" s="93">
        <v>64495000.354643397</v>
      </c>
      <c r="Z80" s="93">
        <v>66498000.624789402</v>
      </c>
      <c r="AA80" s="93">
        <v>68533000.490884602</v>
      </c>
      <c r="AB80" s="93">
        <v>72450000.222714797</v>
      </c>
      <c r="AC80" s="93">
        <v>74616000.187971398</v>
      </c>
      <c r="AD80" s="93">
        <v>76862000.592878103</v>
      </c>
      <c r="AE80" s="93">
        <v>77000000</v>
      </c>
      <c r="AF80" s="93">
        <v>77000000</v>
      </c>
    </row>
    <row r="81" spans="1:32">
      <c r="A81" s="5" t="s">
        <v>52</v>
      </c>
      <c r="B81" s="6"/>
      <c r="C81" s="6"/>
      <c r="D81" s="6"/>
      <c r="E81" s="6"/>
      <c r="F81" s="6"/>
      <c r="G81" s="6"/>
      <c r="H81" s="93">
        <v>0</v>
      </c>
      <c r="I81" s="93">
        <v>0</v>
      </c>
      <c r="J81" s="93">
        <v>0</v>
      </c>
      <c r="K81" s="93">
        <v>0</v>
      </c>
      <c r="L81" s="93">
        <v>0</v>
      </c>
      <c r="M81" s="93">
        <v>0</v>
      </c>
      <c r="N81" s="93">
        <v>0</v>
      </c>
      <c r="O81" s="93">
        <v>0</v>
      </c>
      <c r="P81" s="93">
        <v>0</v>
      </c>
      <c r="Q81" s="93">
        <v>0</v>
      </c>
      <c r="R81" s="93">
        <v>0</v>
      </c>
      <c r="S81" s="93">
        <v>0</v>
      </c>
      <c r="T81" s="93">
        <v>0</v>
      </c>
      <c r="U81" s="93">
        <v>0</v>
      </c>
      <c r="V81" s="93">
        <v>0</v>
      </c>
      <c r="W81" s="93">
        <v>0</v>
      </c>
      <c r="X81" s="93">
        <v>0</v>
      </c>
      <c r="Y81" s="93">
        <v>0</v>
      </c>
      <c r="Z81" s="93">
        <v>0</v>
      </c>
      <c r="AA81" s="93">
        <v>0</v>
      </c>
      <c r="AB81" s="93">
        <v>0</v>
      </c>
      <c r="AC81" s="93">
        <v>0</v>
      </c>
      <c r="AD81" s="93">
        <v>0</v>
      </c>
      <c r="AE81" s="93">
        <v>0</v>
      </c>
      <c r="AF81" s="93">
        <v>0</v>
      </c>
    </row>
    <row r="82" spans="1:32">
      <c r="A82" s="15"/>
      <c r="B82" s="15"/>
      <c r="C82" s="15"/>
      <c r="D82" s="15"/>
      <c r="E82" s="15"/>
      <c r="F82" s="15"/>
      <c r="G82" s="15"/>
      <c r="H82" s="84" t="s">
        <v>148</v>
      </c>
      <c r="I82" s="15"/>
      <c r="J82" s="15"/>
      <c r="K82" s="15"/>
      <c r="L82" s="15"/>
      <c r="M82" s="15"/>
      <c r="N82" s="15"/>
      <c r="O82" s="15"/>
      <c r="P82" s="15"/>
      <c r="Q82" s="15"/>
      <c r="R82" s="15"/>
      <c r="S82" s="15"/>
      <c r="T82" s="15"/>
      <c r="U82" s="15"/>
      <c r="V82" s="15"/>
      <c r="W82" s="15"/>
    </row>
    <row r="83" spans="1:32">
      <c r="A83" s="25" t="s">
        <v>171</v>
      </c>
      <c r="B83" s="15"/>
      <c r="C83" s="15"/>
      <c r="D83" s="15"/>
      <c r="E83" s="15"/>
      <c r="F83" s="15"/>
      <c r="G83" s="15"/>
      <c r="H83" s="15"/>
      <c r="I83" s="15"/>
      <c r="J83" s="15"/>
      <c r="K83" s="15"/>
      <c r="L83" s="15"/>
      <c r="M83" s="15"/>
      <c r="N83" s="15"/>
      <c r="O83" s="15"/>
      <c r="P83" s="15"/>
      <c r="Q83" s="15"/>
      <c r="R83" s="15"/>
      <c r="S83" s="15"/>
      <c r="T83" s="15"/>
      <c r="U83" s="15"/>
      <c r="V83" s="15"/>
      <c r="W83" s="15"/>
    </row>
    <row r="84" spans="1:32" ht="5.25" customHeight="1" thickBot="1">
      <c r="A84" s="25"/>
      <c r="B84" s="15"/>
      <c r="C84" s="15"/>
      <c r="D84" s="15"/>
      <c r="E84" s="15"/>
      <c r="F84" s="15"/>
      <c r="G84" s="15"/>
      <c r="H84" s="15"/>
      <c r="I84" s="15"/>
      <c r="J84" s="15"/>
      <c r="K84" s="15"/>
      <c r="L84" s="15"/>
      <c r="M84" s="15"/>
      <c r="N84" s="15"/>
      <c r="O84" s="15"/>
      <c r="P84" s="15"/>
      <c r="Q84" s="15"/>
      <c r="R84" s="15"/>
      <c r="S84" s="15"/>
      <c r="T84" s="15"/>
      <c r="U84" s="15"/>
      <c r="V84" s="15"/>
      <c r="W84" s="15"/>
    </row>
    <row r="85" spans="1:32" ht="13.8" thickTop="1">
      <c r="A85" s="26" t="s">
        <v>70</v>
      </c>
      <c r="B85" s="27"/>
      <c r="C85" s="27"/>
      <c r="D85" s="27"/>
      <c r="E85" s="27"/>
      <c r="F85" s="27"/>
      <c r="G85" s="27"/>
      <c r="H85" s="27"/>
      <c r="I85" s="27"/>
      <c r="J85" s="27"/>
      <c r="K85" s="27"/>
      <c r="L85" s="27"/>
      <c r="M85" s="27"/>
      <c r="N85" s="27"/>
      <c r="O85" s="27"/>
      <c r="P85" s="27"/>
      <c r="Q85" s="27"/>
      <c r="R85" s="27"/>
      <c r="S85" s="27"/>
      <c r="T85" s="27"/>
      <c r="U85" s="27"/>
      <c r="V85" s="27"/>
      <c r="W85" s="27"/>
      <c r="X85" s="28"/>
      <c r="Y85" s="28"/>
      <c r="Z85" s="28"/>
      <c r="AA85" s="28"/>
      <c r="AB85" s="28"/>
      <c r="AC85" s="28"/>
      <c r="AD85" s="28"/>
      <c r="AE85" s="29"/>
    </row>
    <row r="86" spans="1:32">
      <c r="A86" s="30"/>
      <c r="B86" s="31"/>
      <c r="C86" s="31"/>
      <c r="D86" s="31"/>
      <c r="E86" s="31"/>
      <c r="F86" s="31"/>
      <c r="G86" s="31"/>
      <c r="H86" s="31"/>
      <c r="I86" s="31"/>
      <c r="J86" s="31"/>
      <c r="K86" s="31"/>
      <c r="L86" s="31"/>
      <c r="M86" s="31"/>
      <c r="N86" s="31"/>
      <c r="O86" s="31"/>
      <c r="P86" s="31"/>
      <c r="Q86" s="31"/>
      <c r="R86" s="31"/>
      <c r="S86" s="31"/>
      <c r="T86" s="31"/>
      <c r="U86" s="31"/>
      <c r="V86" s="31"/>
      <c r="W86" s="31"/>
      <c r="X86" s="32"/>
      <c r="Y86" s="32"/>
      <c r="Z86" s="32"/>
      <c r="AA86" s="32"/>
      <c r="AB86" s="32"/>
      <c r="AC86" s="32"/>
      <c r="AD86" s="32"/>
      <c r="AE86" s="33"/>
    </row>
    <row r="87" spans="1:32">
      <c r="A87" s="30" t="s">
        <v>57</v>
      </c>
      <c r="B87" s="31"/>
      <c r="C87" s="31"/>
      <c r="D87" s="31"/>
      <c r="E87" s="34" t="s">
        <v>88</v>
      </c>
      <c r="F87" s="34" t="s">
        <v>3</v>
      </c>
      <c r="G87" s="34" t="s">
        <v>4</v>
      </c>
      <c r="H87" s="34" t="s">
        <v>5</v>
      </c>
      <c r="I87" s="34" t="s">
        <v>6</v>
      </c>
      <c r="J87" s="34" t="s">
        <v>7</v>
      </c>
      <c r="K87" s="34" t="s">
        <v>8</v>
      </c>
      <c r="L87" s="34" t="s">
        <v>9</v>
      </c>
      <c r="M87" s="34" t="s">
        <v>10</v>
      </c>
      <c r="N87" s="34" t="s">
        <v>11</v>
      </c>
      <c r="O87" s="34" t="s">
        <v>12</v>
      </c>
      <c r="P87" s="34" t="s">
        <v>13</v>
      </c>
      <c r="Q87" s="34" t="s">
        <v>14</v>
      </c>
      <c r="R87" s="34" t="s">
        <v>15</v>
      </c>
      <c r="S87" s="34" t="s">
        <v>16</v>
      </c>
      <c r="T87" s="34" t="s">
        <v>17</v>
      </c>
      <c r="U87" s="34" t="s">
        <v>18</v>
      </c>
      <c r="V87" s="34" t="s">
        <v>19</v>
      </c>
      <c r="W87" s="34" t="s">
        <v>20</v>
      </c>
      <c r="X87" s="34" t="s">
        <v>21</v>
      </c>
      <c r="Y87" s="34" t="s">
        <v>22</v>
      </c>
      <c r="Z87" s="34" t="s">
        <v>23</v>
      </c>
      <c r="AA87" s="34" t="s">
        <v>24</v>
      </c>
      <c r="AB87" s="34" t="s">
        <v>25</v>
      </c>
      <c r="AC87" s="34" t="s">
        <v>26</v>
      </c>
      <c r="AD87" s="34" t="s">
        <v>27</v>
      </c>
      <c r="AE87" s="33"/>
    </row>
    <row r="88" spans="1:32">
      <c r="A88" s="35" t="s">
        <v>99</v>
      </c>
      <c r="B88" s="31"/>
      <c r="C88" s="31"/>
      <c r="D88" s="31"/>
      <c r="E88" s="61"/>
      <c r="F88" s="36">
        <f t="shared" ref="F88:AD88" si="6">$G$55*E$44-$G$56*E$45</f>
        <v>-7380000</v>
      </c>
      <c r="G88" s="36">
        <f t="shared" si="6"/>
        <v>-8446000</v>
      </c>
      <c r="H88" s="36">
        <f t="shared" si="6"/>
        <v>-9737499.9999999963</v>
      </c>
      <c r="I88" s="36">
        <f t="shared" si="6"/>
        <v>-5867999.9999999963</v>
      </c>
      <c r="J88" s="36">
        <f t="shared" si="6"/>
        <v>-2924999.9999999963</v>
      </c>
      <c r="K88" s="36">
        <f t="shared" si="6"/>
        <v>-200000</v>
      </c>
      <c r="L88" s="36">
        <f t="shared" si="6"/>
        <v>1162500</v>
      </c>
      <c r="M88" s="36">
        <f t="shared" si="6"/>
        <v>2525000</v>
      </c>
      <c r="N88" s="36">
        <f t="shared" si="6"/>
        <v>3887500</v>
      </c>
      <c r="O88" s="36">
        <f t="shared" si="6"/>
        <v>5250000</v>
      </c>
      <c r="P88" s="36">
        <f t="shared" si="6"/>
        <v>6612500</v>
      </c>
      <c r="Q88" s="36">
        <f t="shared" si="6"/>
        <v>7975000</v>
      </c>
      <c r="R88" s="36">
        <f t="shared" si="6"/>
        <v>10700000</v>
      </c>
      <c r="S88" s="36">
        <f t="shared" si="6"/>
        <v>13425000</v>
      </c>
      <c r="T88" s="36">
        <f t="shared" si="6"/>
        <v>15245300.000000007</v>
      </c>
      <c r="U88" s="36">
        <f t="shared" si="6"/>
        <v>17512500.000000007</v>
      </c>
      <c r="V88" s="36">
        <f t="shared" si="6"/>
        <v>18875000.000000007</v>
      </c>
      <c r="W88" s="36">
        <f t="shared" si="6"/>
        <v>20101250.000000007</v>
      </c>
      <c r="X88" s="36">
        <f t="shared" si="6"/>
        <v>23098750.000000007</v>
      </c>
      <c r="Y88" s="36">
        <f t="shared" si="6"/>
        <v>24325000.000000007</v>
      </c>
      <c r="Z88" s="36">
        <f t="shared" si="6"/>
        <v>25551250.000000007</v>
      </c>
      <c r="AA88" s="36">
        <f t="shared" si="6"/>
        <v>27050000.000000007</v>
      </c>
      <c r="AB88" s="36">
        <f t="shared" si="6"/>
        <v>28548750.000000007</v>
      </c>
      <c r="AC88" s="36">
        <f t="shared" si="6"/>
        <v>29775000.000000007</v>
      </c>
      <c r="AD88" s="36">
        <f t="shared" si="6"/>
        <v>32014950</v>
      </c>
      <c r="AE88" s="33"/>
    </row>
    <row r="89" spans="1:32">
      <c r="A89" s="35" t="s">
        <v>98</v>
      </c>
      <c r="B89" s="31"/>
      <c r="C89" s="31"/>
      <c r="D89" s="31"/>
      <c r="E89" s="61"/>
      <c r="F89" s="36">
        <f t="shared" ref="F89:AD89" si="7">$G$58*E$47-$G$59*E$48</f>
        <v>810000</v>
      </c>
      <c r="G89" s="36">
        <f t="shared" si="7"/>
        <v>927000</v>
      </c>
      <c r="H89" s="36">
        <f t="shared" si="7"/>
        <v>1068750.0000000019</v>
      </c>
      <c r="I89" s="36">
        <f t="shared" si="7"/>
        <v>3003500.0000000019</v>
      </c>
      <c r="J89" s="36">
        <f t="shared" si="7"/>
        <v>4475000.0000000019</v>
      </c>
      <c r="K89" s="36">
        <f t="shared" si="7"/>
        <v>5837500</v>
      </c>
      <c r="L89" s="36">
        <f t="shared" si="7"/>
        <v>6518750</v>
      </c>
      <c r="M89" s="36">
        <f t="shared" si="7"/>
        <v>7200000</v>
      </c>
      <c r="N89" s="36">
        <f t="shared" si="7"/>
        <v>7881250</v>
      </c>
      <c r="O89" s="36">
        <f t="shared" si="7"/>
        <v>8562500</v>
      </c>
      <c r="P89" s="36">
        <f t="shared" si="7"/>
        <v>9243750</v>
      </c>
      <c r="Q89" s="36">
        <f t="shared" si="7"/>
        <v>9925000</v>
      </c>
      <c r="R89" s="36">
        <f t="shared" si="7"/>
        <v>11287500</v>
      </c>
      <c r="S89" s="36">
        <f t="shared" si="7"/>
        <v>12650000</v>
      </c>
      <c r="T89" s="36">
        <f t="shared" si="7"/>
        <v>13560150.000000004</v>
      </c>
      <c r="U89" s="36">
        <f t="shared" si="7"/>
        <v>14693750.000000004</v>
      </c>
      <c r="V89" s="36">
        <f t="shared" si="7"/>
        <v>15375000.000000004</v>
      </c>
      <c r="W89" s="36">
        <f t="shared" si="7"/>
        <v>15988125.000000004</v>
      </c>
      <c r="X89" s="36">
        <f t="shared" si="7"/>
        <v>17486875.000000004</v>
      </c>
      <c r="Y89" s="36">
        <f t="shared" si="7"/>
        <v>18100000.000000004</v>
      </c>
      <c r="Z89" s="36">
        <f t="shared" si="7"/>
        <v>18713125.000000004</v>
      </c>
      <c r="AA89" s="36">
        <f t="shared" si="7"/>
        <v>19462500.000000004</v>
      </c>
      <c r="AB89" s="36">
        <f t="shared" si="7"/>
        <v>20211875.000000004</v>
      </c>
      <c r="AC89" s="36">
        <f t="shared" si="7"/>
        <v>20825000.000000004</v>
      </c>
      <c r="AD89" s="36">
        <f t="shared" si="7"/>
        <v>21944975</v>
      </c>
      <c r="AE89" s="33"/>
    </row>
    <row r="90" spans="1:32">
      <c r="A90" s="35" t="s">
        <v>100</v>
      </c>
      <c r="B90" s="31"/>
      <c r="C90" s="31"/>
      <c r="D90" s="31"/>
      <c r="E90" s="61"/>
      <c r="F90" s="36">
        <f t="shared" ref="F90:AD90" si="8">$G$61*E$50-$G$62*E51</f>
        <v>28260000.000000007</v>
      </c>
      <c r="G90" s="36">
        <f t="shared" si="8"/>
        <v>32342000</v>
      </c>
      <c r="H90" s="36">
        <f t="shared" si="8"/>
        <v>37287500</v>
      </c>
      <c r="I90" s="36">
        <f t="shared" si="8"/>
        <v>48896000</v>
      </c>
      <c r="J90" s="36">
        <f t="shared" si="8"/>
        <v>57725000</v>
      </c>
      <c r="K90" s="36">
        <f t="shared" si="8"/>
        <v>65900000.000000015</v>
      </c>
      <c r="L90" s="36">
        <f t="shared" si="8"/>
        <v>69987500.000000015</v>
      </c>
      <c r="M90" s="36">
        <f t="shared" si="8"/>
        <v>74075000.000000015</v>
      </c>
      <c r="N90" s="36">
        <f t="shared" si="8"/>
        <v>78162500.000000015</v>
      </c>
      <c r="O90" s="36">
        <f t="shared" si="8"/>
        <v>82250000.000000015</v>
      </c>
      <c r="P90" s="36">
        <f t="shared" si="8"/>
        <v>86337500.000000015</v>
      </c>
      <c r="Q90" s="36">
        <f t="shared" si="8"/>
        <v>90425000.000000015</v>
      </c>
      <c r="R90" s="36">
        <f t="shared" si="8"/>
        <v>98600000</v>
      </c>
      <c r="S90" s="36">
        <f t="shared" si="8"/>
        <v>106775000</v>
      </c>
      <c r="T90" s="36">
        <f t="shared" si="8"/>
        <v>112235900</v>
      </c>
      <c r="U90" s="36">
        <f t="shared" si="8"/>
        <v>119037500</v>
      </c>
      <c r="V90" s="36">
        <f t="shared" si="8"/>
        <v>123125000</v>
      </c>
      <c r="W90" s="36">
        <f t="shared" si="8"/>
        <v>126803750</v>
      </c>
      <c r="X90" s="36">
        <f t="shared" si="8"/>
        <v>135796250</v>
      </c>
      <c r="Y90" s="36">
        <f t="shared" si="8"/>
        <v>139475000</v>
      </c>
      <c r="Z90" s="36">
        <f t="shared" si="8"/>
        <v>143153750</v>
      </c>
      <c r="AA90" s="36">
        <f t="shared" si="8"/>
        <v>147650000</v>
      </c>
      <c r="AB90" s="36">
        <f t="shared" si="8"/>
        <v>152146250</v>
      </c>
      <c r="AC90" s="36">
        <f t="shared" si="8"/>
        <v>155825000</v>
      </c>
      <c r="AD90" s="36">
        <f t="shared" si="8"/>
        <v>162544850</v>
      </c>
      <c r="AE90" s="33"/>
    </row>
    <row r="91" spans="1:32">
      <c r="A91" s="35" t="s">
        <v>97</v>
      </c>
      <c r="B91" s="31"/>
      <c r="C91" s="31"/>
      <c r="D91" s="31"/>
      <c r="E91" s="36">
        <f>G68-G67</f>
        <v>0</v>
      </c>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3"/>
    </row>
    <row r="92" spans="1:32">
      <c r="A92" s="35" t="s">
        <v>157</v>
      </c>
      <c r="B92" s="31"/>
      <c r="C92" s="31"/>
      <c r="D92" s="31"/>
      <c r="E92" s="36"/>
      <c r="F92" s="36">
        <f>H$77-H$76</f>
        <v>18990008.491422299</v>
      </c>
      <c r="G92" s="36">
        <f t="shared" ref="G92:AD92" si="9">I$77-I$76</f>
        <v>21167000.607522801</v>
      </c>
      <c r="H92" s="36">
        <f t="shared" si="9"/>
        <v>21935000.986861698</v>
      </c>
      <c r="I92" s="36">
        <f t="shared" si="9"/>
        <v>33943000.890895203</v>
      </c>
      <c r="J92" s="36">
        <f t="shared" si="9"/>
        <v>33943000.890895203</v>
      </c>
      <c r="K92" s="36">
        <f t="shared" si="9"/>
        <v>33943000.890895203</v>
      </c>
      <c r="L92" s="36">
        <f t="shared" si="9"/>
        <v>33943000.890895203</v>
      </c>
      <c r="M92" s="36">
        <f t="shared" si="9"/>
        <v>33943000.890895203</v>
      </c>
      <c r="N92" s="36">
        <f t="shared" si="9"/>
        <v>33943000.890895203</v>
      </c>
      <c r="O92" s="36">
        <f t="shared" si="9"/>
        <v>33943000.890895203</v>
      </c>
      <c r="P92" s="36">
        <f t="shared" si="9"/>
        <v>33943000.890895203</v>
      </c>
      <c r="Q92" s="36">
        <f t="shared" si="9"/>
        <v>33943000.890895203</v>
      </c>
      <c r="R92" s="36">
        <f t="shared" si="9"/>
        <v>33943000.890895203</v>
      </c>
      <c r="S92" s="36">
        <f t="shared" si="9"/>
        <v>33943000.890895203</v>
      </c>
      <c r="T92" s="36">
        <f t="shared" si="9"/>
        <v>33943000.890895203</v>
      </c>
      <c r="U92" s="36">
        <f t="shared" si="9"/>
        <v>33943000.890895203</v>
      </c>
      <c r="V92" s="36">
        <f t="shared" si="9"/>
        <v>33943000.890895203</v>
      </c>
      <c r="W92" s="36">
        <f t="shared" si="9"/>
        <v>33943000.890895203</v>
      </c>
      <c r="X92" s="36">
        <f t="shared" si="9"/>
        <v>33943000.890895203</v>
      </c>
      <c r="Y92" s="36">
        <f t="shared" si="9"/>
        <v>33943000.890895203</v>
      </c>
      <c r="Z92" s="36">
        <f t="shared" si="9"/>
        <v>33943000.890895203</v>
      </c>
      <c r="AA92" s="36">
        <f t="shared" si="9"/>
        <v>33943000.890895203</v>
      </c>
      <c r="AB92" s="36">
        <f t="shared" si="9"/>
        <v>33943000.890895203</v>
      </c>
      <c r="AC92" s="36">
        <f t="shared" si="9"/>
        <v>33943000.890895203</v>
      </c>
      <c r="AD92" s="36">
        <f t="shared" si="9"/>
        <v>33943000.890895203</v>
      </c>
      <c r="AE92" s="33"/>
    </row>
    <row r="93" spans="1:32">
      <c r="A93" s="35" t="s">
        <v>62</v>
      </c>
      <c r="B93" s="31"/>
      <c r="C93" s="31"/>
      <c r="D93" s="31"/>
      <c r="E93" s="36">
        <f>E88+E89+E90+E91+E92</f>
        <v>0</v>
      </c>
      <c r="F93" s="36">
        <f>SUM(F88:F92)</f>
        <v>40680008.49142231</v>
      </c>
      <c r="G93" s="36">
        <f t="shared" ref="G93:AD93" si="10">SUM(G88:G92)</f>
        <v>45990000.607522801</v>
      </c>
      <c r="H93" s="36">
        <f t="shared" si="10"/>
        <v>50553750.986861706</v>
      </c>
      <c r="I93" s="36">
        <f t="shared" si="10"/>
        <v>79974500.890895218</v>
      </c>
      <c r="J93" s="36">
        <f t="shared" si="10"/>
        <v>93218000.890895218</v>
      </c>
      <c r="K93" s="36">
        <f t="shared" si="10"/>
        <v>105480500.89089522</v>
      </c>
      <c r="L93" s="36">
        <f t="shared" si="10"/>
        <v>111611750.89089522</v>
      </c>
      <c r="M93" s="36">
        <f t="shared" si="10"/>
        <v>117743000.89089522</v>
      </c>
      <c r="N93" s="36">
        <f t="shared" si="10"/>
        <v>123874250.89089522</v>
      </c>
      <c r="O93" s="36">
        <f t="shared" si="10"/>
        <v>130005500.89089522</v>
      </c>
      <c r="P93" s="36">
        <f t="shared" si="10"/>
        <v>136136750.89089522</v>
      </c>
      <c r="Q93" s="36">
        <f t="shared" si="10"/>
        <v>142268000.89089522</v>
      </c>
      <c r="R93" s="36">
        <f t="shared" si="10"/>
        <v>154530500.89089519</v>
      </c>
      <c r="S93" s="36">
        <f t="shared" si="10"/>
        <v>166793000.89089519</v>
      </c>
      <c r="T93" s="36">
        <f t="shared" si="10"/>
        <v>174984350.89089519</v>
      </c>
      <c r="U93" s="36">
        <f t="shared" si="10"/>
        <v>185186750.89089519</v>
      </c>
      <c r="V93" s="36">
        <f t="shared" si="10"/>
        <v>191318000.89089519</v>
      </c>
      <c r="W93" s="36">
        <f t="shared" si="10"/>
        <v>196836125.89089519</v>
      </c>
      <c r="X93" s="36">
        <f t="shared" si="10"/>
        <v>210324875.89089519</v>
      </c>
      <c r="Y93" s="36">
        <f t="shared" si="10"/>
        <v>215843000.89089519</v>
      </c>
      <c r="Z93" s="36">
        <f t="shared" si="10"/>
        <v>221361125.89089519</v>
      </c>
      <c r="AA93" s="36">
        <f t="shared" si="10"/>
        <v>228105500.89089519</v>
      </c>
      <c r="AB93" s="36">
        <f t="shared" si="10"/>
        <v>234849875.89089519</v>
      </c>
      <c r="AC93" s="36">
        <f t="shared" si="10"/>
        <v>240368000.89089519</v>
      </c>
      <c r="AD93" s="36">
        <f t="shared" si="10"/>
        <v>250447775.89089519</v>
      </c>
      <c r="AE93" s="33"/>
    </row>
    <row r="94" spans="1:32">
      <c r="A94" s="35"/>
      <c r="B94" s="31"/>
      <c r="C94" s="31"/>
      <c r="D94" s="31"/>
      <c r="E94" s="31"/>
      <c r="F94" s="31"/>
      <c r="G94" s="31"/>
      <c r="H94" s="31"/>
      <c r="I94" s="31"/>
      <c r="J94" s="31"/>
      <c r="K94" s="31"/>
      <c r="L94" s="31"/>
      <c r="M94" s="31"/>
      <c r="N94" s="31"/>
      <c r="O94" s="31"/>
      <c r="P94" s="31"/>
      <c r="Q94" s="31"/>
      <c r="R94" s="31"/>
      <c r="S94" s="31"/>
      <c r="T94" s="31"/>
      <c r="U94" s="31"/>
      <c r="V94" s="31"/>
      <c r="W94" s="31"/>
      <c r="X94" s="32"/>
      <c r="Y94" s="32"/>
      <c r="Z94" s="32"/>
      <c r="AA94" s="32"/>
      <c r="AB94" s="32"/>
      <c r="AC94" s="32"/>
      <c r="AD94" s="32"/>
      <c r="AE94" s="33"/>
    </row>
    <row r="95" spans="1:32">
      <c r="A95" s="30" t="s">
        <v>58</v>
      </c>
      <c r="B95" s="31"/>
      <c r="C95" s="31"/>
      <c r="D95" s="31"/>
      <c r="E95" s="34" t="s">
        <v>88</v>
      </c>
      <c r="F95" s="34" t="s">
        <v>3</v>
      </c>
      <c r="G95" s="34" t="s">
        <v>4</v>
      </c>
      <c r="H95" s="34" t="s">
        <v>5</v>
      </c>
      <c r="I95" s="34" t="s">
        <v>6</v>
      </c>
      <c r="J95" s="34" t="s">
        <v>7</v>
      </c>
      <c r="K95" s="34" t="s">
        <v>8</v>
      </c>
      <c r="L95" s="34" t="s">
        <v>9</v>
      </c>
      <c r="M95" s="34" t="s">
        <v>10</v>
      </c>
      <c r="N95" s="34" t="s">
        <v>11</v>
      </c>
      <c r="O95" s="34" t="s">
        <v>12</v>
      </c>
      <c r="P95" s="34" t="s">
        <v>13</v>
      </c>
      <c r="Q95" s="34" t="s">
        <v>14</v>
      </c>
      <c r="R95" s="34" t="s">
        <v>15</v>
      </c>
      <c r="S95" s="34" t="s">
        <v>16</v>
      </c>
      <c r="T95" s="34" t="s">
        <v>17</v>
      </c>
      <c r="U95" s="34" t="s">
        <v>18</v>
      </c>
      <c r="V95" s="34" t="s">
        <v>19</v>
      </c>
      <c r="W95" s="34" t="s">
        <v>20</v>
      </c>
      <c r="X95" s="34" t="s">
        <v>21</v>
      </c>
      <c r="Y95" s="34" t="s">
        <v>22</v>
      </c>
      <c r="Z95" s="34" t="s">
        <v>23</v>
      </c>
      <c r="AA95" s="34" t="s">
        <v>24</v>
      </c>
      <c r="AB95" s="34" t="s">
        <v>25</v>
      </c>
      <c r="AC95" s="34" t="s">
        <v>26</v>
      </c>
      <c r="AD95" s="34" t="s">
        <v>27</v>
      </c>
      <c r="AE95" s="33"/>
    </row>
    <row r="96" spans="1:32">
      <c r="A96" s="35" t="s">
        <v>59</v>
      </c>
      <c r="B96" s="31"/>
      <c r="C96" s="31"/>
      <c r="D96" s="31"/>
      <c r="E96" s="36">
        <f>E12</f>
        <v>0</v>
      </c>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3"/>
    </row>
    <row r="97" spans="1:36">
      <c r="A97" s="35" t="s">
        <v>65</v>
      </c>
      <c r="B97" s="31"/>
      <c r="C97" s="31"/>
      <c r="D97" s="31"/>
      <c r="E97" s="36">
        <f>E13</f>
        <v>0</v>
      </c>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3"/>
    </row>
    <row r="98" spans="1:36">
      <c r="A98" s="35" t="s">
        <v>60</v>
      </c>
      <c r="B98" s="31"/>
      <c r="C98" s="31"/>
      <c r="D98" s="31"/>
      <c r="E98" s="36">
        <f>E15</f>
        <v>0</v>
      </c>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3"/>
    </row>
    <row r="99" spans="1:36">
      <c r="A99" s="35" t="s">
        <v>63</v>
      </c>
      <c r="B99" s="31"/>
      <c r="C99" s="31"/>
      <c r="D99" s="31"/>
      <c r="E99" s="36">
        <f>SUM(E96:E98)</f>
        <v>0</v>
      </c>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3"/>
    </row>
    <row r="100" spans="1:36">
      <c r="A100" s="35"/>
      <c r="B100" s="31"/>
      <c r="C100" s="31"/>
      <c r="D100" s="31"/>
      <c r="E100" s="31"/>
      <c r="F100" s="31"/>
      <c r="G100" s="31"/>
      <c r="H100" s="31"/>
      <c r="I100" s="31"/>
      <c r="J100" s="31"/>
      <c r="K100" s="31"/>
      <c r="L100" s="31"/>
      <c r="M100" s="31"/>
      <c r="N100" s="31"/>
      <c r="O100" s="31"/>
      <c r="P100" s="31"/>
      <c r="Q100" s="31"/>
      <c r="R100" s="31"/>
      <c r="S100" s="31"/>
      <c r="T100" s="31"/>
      <c r="U100" s="31"/>
      <c r="V100" s="31"/>
      <c r="W100" s="31"/>
      <c r="X100" s="32"/>
      <c r="Y100" s="32"/>
      <c r="Z100" s="32"/>
      <c r="AA100" s="32"/>
      <c r="AB100" s="32"/>
      <c r="AC100" s="32"/>
      <c r="AD100" s="32"/>
      <c r="AE100" s="73"/>
    </row>
    <row r="101" spans="1:36">
      <c r="A101" s="30" t="s">
        <v>64</v>
      </c>
      <c r="B101" s="31"/>
      <c r="C101" s="31"/>
      <c r="D101" s="31"/>
      <c r="E101" s="100">
        <f>E93-E99</f>
        <v>0</v>
      </c>
      <c r="F101" s="36">
        <f>F93-F99</f>
        <v>40680008.49142231</v>
      </c>
      <c r="G101" s="36">
        <f t="shared" ref="G101:AD101" si="11">G93-G99</f>
        <v>45990000.607522801</v>
      </c>
      <c r="H101" s="36">
        <f t="shared" si="11"/>
        <v>50553750.986861706</v>
      </c>
      <c r="I101" s="36">
        <f t="shared" si="11"/>
        <v>79974500.890895218</v>
      </c>
      <c r="J101" s="36">
        <f t="shared" si="11"/>
        <v>93218000.890895218</v>
      </c>
      <c r="K101" s="36">
        <f t="shared" si="11"/>
        <v>105480500.89089522</v>
      </c>
      <c r="L101" s="36">
        <f t="shared" si="11"/>
        <v>111611750.89089522</v>
      </c>
      <c r="M101" s="36">
        <f t="shared" si="11"/>
        <v>117743000.89089522</v>
      </c>
      <c r="N101" s="36">
        <f t="shared" si="11"/>
        <v>123874250.89089522</v>
      </c>
      <c r="O101" s="36">
        <f t="shared" si="11"/>
        <v>130005500.89089522</v>
      </c>
      <c r="P101" s="36">
        <f t="shared" si="11"/>
        <v>136136750.89089522</v>
      </c>
      <c r="Q101" s="36">
        <f t="shared" si="11"/>
        <v>142268000.89089522</v>
      </c>
      <c r="R101" s="36">
        <f t="shared" si="11"/>
        <v>154530500.89089519</v>
      </c>
      <c r="S101" s="36">
        <f t="shared" si="11"/>
        <v>166793000.89089519</v>
      </c>
      <c r="T101" s="36">
        <f t="shared" si="11"/>
        <v>174984350.89089519</v>
      </c>
      <c r="U101" s="36">
        <f t="shared" si="11"/>
        <v>185186750.89089519</v>
      </c>
      <c r="V101" s="36">
        <f t="shared" si="11"/>
        <v>191318000.89089519</v>
      </c>
      <c r="W101" s="36">
        <f t="shared" si="11"/>
        <v>196836125.89089519</v>
      </c>
      <c r="X101" s="36">
        <f t="shared" si="11"/>
        <v>210324875.89089519</v>
      </c>
      <c r="Y101" s="36">
        <f t="shared" si="11"/>
        <v>215843000.89089519</v>
      </c>
      <c r="Z101" s="36">
        <f t="shared" si="11"/>
        <v>221361125.89089519</v>
      </c>
      <c r="AA101" s="36">
        <f t="shared" si="11"/>
        <v>228105500.89089519</v>
      </c>
      <c r="AB101" s="36">
        <f t="shared" si="11"/>
        <v>234849875.89089519</v>
      </c>
      <c r="AC101" s="36">
        <f t="shared" si="11"/>
        <v>240368000.89089519</v>
      </c>
      <c r="AD101" s="36">
        <f t="shared" si="11"/>
        <v>250447775.89089519</v>
      </c>
      <c r="AE101" s="33"/>
    </row>
    <row r="102" spans="1:36">
      <c r="A102" s="30" t="s">
        <v>101</v>
      </c>
      <c r="B102" s="31"/>
      <c r="C102" s="31"/>
      <c r="D102" s="31"/>
      <c r="E102" s="36">
        <f>E101</f>
        <v>0</v>
      </c>
      <c r="F102" s="36">
        <f>F$101/(1+$E$21)</f>
        <v>36981825.90129301</v>
      </c>
      <c r="G102" s="36">
        <f>G$101/(1+$E$21)^2</f>
        <v>38008264.964894868</v>
      </c>
      <c r="H102" s="36">
        <f>H$101/(1+$E$21)^3</f>
        <v>37981781.357521929</v>
      </c>
      <c r="I102" s="36">
        <f>I$101/(1+$E$21)^4</f>
        <v>54623660.194587253</v>
      </c>
      <c r="J102" s="36">
        <f>J$101/(1+$E$21)^5</f>
        <v>57881044.446104147</v>
      </c>
      <c r="K102" s="36">
        <f>K$101/(1+$E$21)^6</f>
        <v>59540992.88192457</v>
      </c>
      <c r="L102" s="36">
        <f>L$101/(1+$E$21)^7</f>
        <v>57274476.059606165</v>
      </c>
      <c r="M102" s="36">
        <f>M$101/(1+$E$21)^8</f>
        <v>54927978.883643806</v>
      </c>
      <c r="N102" s="36">
        <f>N$101/(1+$E$21)^9</f>
        <v>52534774.780504301</v>
      </c>
      <c r="O102" s="36">
        <f>O$101/(1+$E$21)^10</f>
        <v>50122748.457409628</v>
      </c>
      <c r="P102" s="36">
        <f>P$101/(1+$E$21)^11</f>
        <v>47715100.682476759</v>
      </c>
      <c r="Q102" s="36">
        <f>Q$101/(1+$E$21)^12</f>
        <v>45330969.457883678</v>
      </c>
      <c r="R102" s="36">
        <f>R$101/(1+$E$21)^13</f>
        <v>44761981.690960832</v>
      </c>
      <c r="S102" s="36">
        <f>S$101/(1+$E$21)^14</f>
        <v>43921810.134074509</v>
      </c>
      <c r="T102" s="36">
        <f>T$101/(1+$E$21)^15</f>
        <v>41889862.367304191</v>
      </c>
      <c r="U102" s="36">
        <f>U$101/(1+$E$21)^16</f>
        <v>40302032.556171037</v>
      </c>
      <c r="V102" s="36">
        <f>V$101/(1+$E$21)^17</f>
        <v>37851246.540894896</v>
      </c>
      <c r="W102" s="36">
        <f>W$101/(1+$E$21)^18</f>
        <v>35402707.413154051</v>
      </c>
      <c r="X102" s="36">
        <f>X$101/(1+$E$21)^19</f>
        <v>34389797.877765402</v>
      </c>
      <c r="Y102" s="36">
        <f>Y$101/(1+$E$21)^20</f>
        <v>32083686.736041095</v>
      </c>
      <c r="Z102" s="36">
        <f>Z$101/(1+$E$21)^21</f>
        <v>29912655.323574379</v>
      </c>
      <c r="AA102" s="36">
        <f>AA$101/(1+$E$21)^22</f>
        <v>28021842.334452186</v>
      </c>
      <c r="AB102" s="36">
        <f>AB$101/(1+$E$21)^23</f>
        <v>26227601.497702837</v>
      </c>
      <c r="AC102" s="36">
        <f>AC$101/(1+$E$21)^24</f>
        <v>24403505.029255658</v>
      </c>
      <c r="AD102" s="36">
        <f>AD$101/(1+$E$21)^25</f>
        <v>23115327.46707581</v>
      </c>
      <c r="AE102" s="33"/>
    </row>
    <row r="103" spans="1:36" ht="13.8" thickBot="1">
      <c r="A103" s="76" t="s">
        <v>74</v>
      </c>
      <c r="B103" s="38"/>
      <c r="C103" s="38"/>
      <c r="D103" s="38"/>
      <c r="E103" s="74">
        <f>SUM(E102:AD102)</f>
        <v>1035207675.0362769</v>
      </c>
      <c r="F103" s="90" t="s">
        <v>151</v>
      </c>
      <c r="G103" s="38"/>
      <c r="H103" s="38"/>
      <c r="I103" s="38"/>
      <c r="J103" s="38"/>
      <c r="K103" s="38"/>
      <c r="L103" s="38"/>
      <c r="M103" s="38"/>
      <c r="N103" s="38"/>
      <c r="O103" s="38"/>
      <c r="P103" s="38"/>
      <c r="Q103" s="38"/>
      <c r="R103" s="38"/>
      <c r="S103" s="38"/>
      <c r="T103" s="38"/>
      <c r="U103" s="38"/>
      <c r="V103" s="38"/>
      <c r="W103" s="38"/>
      <c r="X103" s="39"/>
      <c r="Y103" s="39"/>
      <c r="Z103" s="39"/>
      <c r="AA103" s="39"/>
      <c r="AB103" s="39"/>
      <c r="AC103" s="39"/>
      <c r="AD103" s="39"/>
      <c r="AE103" s="40"/>
    </row>
    <row r="104" spans="1:36" ht="14.4" thickTop="1" thickBot="1">
      <c r="A104" s="15"/>
      <c r="B104" s="15"/>
      <c r="C104" s="15"/>
      <c r="D104" s="15"/>
      <c r="F104" s="15"/>
      <c r="G104" s="15"/>
      <c r="H104" s="15"/>
      <c r="I104" s="15"/>
      <c r="J104" s="15"/>
      <c r="K104" s="15"/>
      <c r="L104" s="15"/>
      <c r="M104" s="15"/>
      <c r="N104" s="15"/>
      <c r="O104" s="15"/>
      <c r="P104" s="15"/>
      <c r="Q104" s="15"/>
      <c r="R104" s="15"/>
      <c r="S104" s="15"/>
      <c r="T104" s="15"/>
      <c r="U104" s="15"/>
      <c r="V104" s="15"/>
      <c r="W104" s="15"/>
    </row>
    <row r="105" spans="1:36" ht="13.8" thickTop="1">
      <c r="A105" s="41" t="s">
        <v>108</v>
      </c>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42"/>
      <c r="AF105" s="15"/>
      <c r="AG105" s="15"/>
      <c r="AH105" s="15"/>
      <c r="AI105" s="15"/>
      <c r="AJ105" s="15"/>
    </row>
    <row r="106" spans="1:36">
      <c r="A106" s="35"/>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43"/>
      <c r="AF106" s="15"/>
      <c r="AG106" s="15"/>
      <c r="AH106" s="15"/>
      <c r="AI106" s="15"/>
      <c r="AJ106" s="15"/>
    </row>
    <row r="107" spans="1:36">
      <c r="A107" s="35" t="s">
        <v>57</v>
      </c>
      <c r="B107" s="31"/>
      <c r="C107" s="31"/>
      <c r="D107" s="31"/>
      <c r="E107" s="34" t="s">
        <v>88</v>
      </c>
      <c r="F107" s="34" t="s">
        <v>3</v>
      </c>
      <c r="G107" s="34" t="s">
        <v>4</v>
      </c>
      <c r="H107" s="34" t="s">
        <v>5</v>
      </c>
      <c r="I107" s="34" t="s">
        <v>6</v>
      </c>
      <c r="J107" s="34" t="s">
        <v>7</v>
      </c>
      <c r="K107" s="34" t="s">
        <v>8</v>
      </c>
      <c r="L107" s="34" t="s">
        <v>9</v>
      </c>
      <c r="M107" s="34" t="s">
        <v>10</v>
      </c>
      <c r="N107" s="34" t="s">
        <v>11</v>
      </c>
      <c r="O107" s="34" t="s">
        <v>12</v>
      </c>
      <c r="P107" s="34" t="s">
        <v>13</v>
      </c>
      <c r="Q107" s="34" t="s">
        <v>14</v>
      </c>
      <c r="R107" s="34" t="s">
        <v>15</v>
      </c>
      <c r="S107" s="34" t="s">
        <v>16</v>
      </c>
      <c r="T107" s="34" t="s">
        <v>17</v>
      </c>
      <c r="U107" s="34" t="s">
        <v>18</v>
      </c>
      <c r="V107" s="34" t="s">
        <v>19</v>
      </c>
      <c r="W107" s="34" t="s">
        <v>20</v>
      </c>
      <c r="X107" s="34" t="s">
        <v>21</v>
      </c>
      <c r="Y107" s="34" t="s">
        <v>22</v>
      </c>
      <c r="Z107" s="34" t="s">
        <v>23</v>
      </c>
      <c r="AA107" s="34" t="s">
        <v>24</v>
      </c>
      <c r="AB107" s="34" t="s">
        <v>25</v>
      </c>
      <c r="AC107" s="34" t="s">
        <v>26</v>
      </c>
      <c r="AD107" s="34" t="s">
        <v>27</v>
      </c>
      <c r="AE107" s="43"/>
      <c r="AF107" s="15"/>
      <c r="AG107" s="15"/>
      <c r="AH107" s="15"/>
      <c r="AI107" s="15"/>
      <c r="AJ107" s="15"/>
    </row>
    <row r="108" spans="1:36">
      <c r="A108" s="35" t="s">
        <v>102</v>
      </c>
      <c r="B108" s="31"/>
      <c r="C108" s="31"/>
      <c r="D108" s="31"/>
      <c r="E108" s="61"/>
      <c r="F108" s="36">
        <f t="shared" ref="F108:AD108" si="12">(1-$G$55)*E$44-(1-$G$56)*E$45</f>
        <v>16379999.999999998</v>
      </c>
      <c r="G108" s="36">
        <f t="shared" si="12"/>
        <v>18746000</v>
      </c>
      <c r="H108" s="36">
        <f t="shared" si="12"/>
        <v>21612499.999999996</v>
      </c>
      <c r="I108" s="36">
        <f t="shared" si="12"/>
        <v>24842999.999999996</v>
      </c>
      <c r="J108" s="36">
        <f t="shared" si="12"/>
        <v>27299999.999999996</v>
      </c>
      <c r="K108" s="36">
        <f t="shared" si="12"/>
        <v>29574999.999999996</v>
      </c>
      <c r="L108" s="36">
        <f t="shared" si="12"/>
        <v>30712499.999999996</v>
      </c>
      <c r="M108" s="36">
        <f t="shared" si="12"/>
        <v>31849999.999999996</v>
      </c>
      <c r="N108" s="36">
        <f t="shared" si="12"/>
        <v>32987499.999999996</v>
      </c>
      <c r="O108" s="36">
        <f t="shared" si="12"/>
        <v>34125000</v>
      </c>
      <c r="P108" s="36">
        <f t="shared" si="12"/>
        <v>35262500</v>
      </c>
      <c r="Q108" s="36">
        <f t="shared" si="12"/>
        <v>36400000</v>
      </c>
      <c r="R108" s="36">
        <f t="shared" si="12"/>
        <v>38675000</v>
      </c>
      <c r="S108" s="36">
        <f t="shared" si="12"/>
        <v>40950000</v>
      </c>
      <c r="T108" s="36">
        <f t="shared" si="12"/>
        <v>42469699.999999993</v>
      </c>
      <c r="U108" s="36">
        <f t="shared" si="12"/>
        <v>44362499.999999993</v>
      </c>
      <c r="V108" s="36">
        <f t="shared" si="12"/>
        <v>45499999.999999993</v>
      </c>
      <c r="W108" s="36">
        <f t="shared" si="12"/>
        <v>46523749.999999993</v>
      </c>
      <c r="X108" s="36">
        <f t="shared" si="12"/>
        <v>49026249.999999993</v>
      </c>
      <c r="Y108" s="36">
        <f t="shared" si="12"/>
        <v>50049999.999999993</v>
      </c>
      <c r="Z108" s="36">
        <f t="shared" si="12"/>
        <v>51073749.999999993</v>
      </c>
      <c r="AA108" s="36">
        <f t="shared" si="12"/>
        <v>52324999.999999993</v>
      </c>
      <c r="AB108" s="36">
        <f t="shared" si="12"/>
        <v>53576249.999999993</v>
      </c>
      <c r="AC108" s="36">
        <f t="shared" si="12"/>
        <v>54599999.999999993</v>
      </c>
      <c r="AD108" s="36">
        <f t="shared" si="12"/>
        <v>56470049.999999993</v>
      </c>
      <c r="AE108" s="43"/>
      <c r="AF108" s="15"/>
      <c r="AG108" s="15"/>
      <c r="AH108" s="15"/>
      <c r="AI108" s="15"/>
      <c r="AJ108" s="15"/>
    </row>
    <row r="109" spans="1:36">
      <c r="A109" s="35" t="s">
        <v>103</v>
      </c>
      <c r="B109" s="31"/>
      <c r="C109" s="31"/>
      <c r="D109" s="31"/>
      <c r="E109" s="61"/>
      <c r="F109" s="36">
        <f t="shared" ref="F109:AD109" si="13">(1-$G$58)*E$47-(1-$G$59)*E48</f>
        <v>8189999.9999999991</v>
      </c>
      <c r="G109" s="36">
        <f t="shared" si="13"/>
        <v>9373000</v>
      </c>
      <c r="H109" s="36">
        <f t="shared" si="13"/>
        <v>10806249.999999998</v>
      </c>
      <c r="I109" s="36">
        <f t="shared" si="13"/>
        <v>12421499.999999998</v>
      </c>
      <c r="J109" s="36">
        <f t="shared" si="13"/>
        <v>13649999.999999998</v>
      </c>
      <c r="K109" s="36">
        <f t="shared" si="13"/>
        <v>14787499.999999998</v>
      </c>
      <c r="L109" s="36">
        <f t="shared" si="13"/>
        <v>15356249.999999998</v>
      </c>
      <c r="M109" s="36">
        <f t="shared" si="13"/>
        <v>15924999.999999998</v>
      </c>
      <c r="N109" s="36">
        <f t="shared" si="13"/>
        <v>16493749.999999998</v>
      </c>
      <c r="O109" s="36">
        <f t="shared" si="13"/>
        <v>17062500</v>
      </c>
      <c r="P109" s="36">
        <f t="shared" si="13"/>
        <v>17631250</v>
      </c>
      <c r="Q109" s="36">
        <f t="shared" si="13"/>
        <v>18200000</v>
      </c>
      <c r="R109" s="36">
        <f t="shared" si="13"/>
        <v>19337500</v>
      </c>
      <c r="S109" s="36">
        <f t="shared" si="13"/>
        <v>20475000</v>
      </c>
      <c r="T109" s="36">
        <f t="shared" si="13"/>
        <v>21234849.999999996</v>
      </c>
      <c r="U109" s="36">
        <f t="shared" si="13"/>
        <v>22181249.999999996</v>
      </c>
      <c r="V109" s="36">
        <f t="shared" si="13"/>
        <v>22749999.999999996</v>
      </c>
      <c r="W109" s="36">
        <f t="shared" si="13"/>
        <v>23261874.999999996</v>
      </c>
      <c r="X109" s="36">
        <f t="shared" si="13"/>
        <v>24513124.999999996</v>
      </c>
      <c r="Y109" s="36">
        <f t="shared" si="13"/>
        <v>25024999.999999996</v>
      </c>
      <c r="Z109" s="36">
        <f t="shared" si="13"/>
        <v>25536874.999999996</v>
      </c>
      <c r="AA109" s="36">
        <f t="shared" si="13"/>
        <v>26162499.999999996</v>
      </c>
      <c r="AB109" s="36">
        <f t="shared" si="13"/>
        <v>26788124.999999996</v>
      </c>
      <c r="AC109" s="36">
        <f t="shared" si="13"/>
        <v>27299999.999999996</v>
      </c>
      <c r="AD109" s="36">
        <f t="shared" si="13"/>
        <v>28235024.999999996</v>
      </c>
      <c r="AE109" s="43"/>
      <c r="AF109" s="15"/>
      <c r="AG109" s="15"/>
      <c r="AH109" s="15"/>
      <c r="AI109" s="15"/>
      <c r="AJ109" s="15"/>
    </row>
    <row r="110" spans="1:36">
      <c r="A110" s="35" t="s">
        <v>104</v>
      </c>
      <c r="B110" s="31"/>
      <c r="C110" s="31"/>
      <c r="D110" s="31"/>
      <c r="E110" s="61"/>
      <c r="F110" s="36">
        <f t="shared" ref="F110:AD110" si="14">(1-$G$61)*E$50-(1-$G$62)*E$51</f>
        <v>49139999.999999993</v>
      </c>
      <c r="G110" s="36">
        <f t="shared" si="14"/>
        <v>56237999.999999993</v>
      </c>
      <c r="H110" s="36">
        <f t="shared" si="14"/>
        <v>64837499.999999993</v>
      </c>
      <c r="I110" s="36">
        <f t="shared" si="14"/>
        <v>74529000</v>
      </c>
      <c r="J110" s="36">
        <f t="shared" si="14"/>
        <v>81900000</v>
      </c>
      <c r="K110" s="36">
        <f t="shared" si="14"/>
        <v>88724999.999999985</v>
      </c>
      <c r="L110" s="36">
        <f t="shared" si="14"/>
        <v>92137499.999999985</v>
      </c>
      <c r="M110" s="36">
        <f t="shared" si="14"/>
        <v>95549999.999999985</v>
      </c>
      <c r="N110" s="36">
        <f t="shared" si="14"/>
        <v>98962499.999999985</v>
      </c>
      <c r="O110" s="36">
        <f t="shared" si="14"/>
        <v>102374999.99999999</v>
      </c>
      <c r="P110" s="36">
        <f t="shared" si="14"/>
        <v>105787499.99999999</v>
      </c>
      <c r="Q110" s="36">
        <f t="shared" si="14"/>
        <v>109199999.99999999</v>
      </c>
      <c r="R110" s="36">
        <f t="shared" si="14"/>
        <v>116024999.99999999</v>
      </c>
      <c r="S110" s="36">
        <f t="shared" si="14"/>
        <v>122849999.99999999</v>
      </c>
      <c r="T110" s="36">
        <f t="shared" si="14"/>
        <v>127409099.99999999</v>
      </c>
      <c r="U110" s="36">
        <f t="shared" si="14"/>
        <v>133087499.99999999</v>
      </c>
      <c r="V110" s="36">
        <f t="shared" si="14"/>
        <v>136500000</v>
      </c>
      <c r="W110" s="36">
        <f t="shared" si="14"/>
        <v>139571250</v>
      </c>
      <c r="X110" s="36">
        <f t="shared" si="14"/>
        <v>147078750</v>
      </c>
      <c r="Y110" s="36">
        <f t="shared" si="14"/>
        <v>150150000</v>
      </c>
      <c r="Z110" s="36">
        <f t="shared" si="14"/>
        <v>153221250</v>
      </c>
      <c r="AA110" s="36">
        <f t="shared" si="14"/>
        <v>156975000</v>
      </c>
      <c r="AB110" s="36">
        <f t="shared" si="14"/>
        <v>160728750</v>
      </c>
      <c r="AC110" s="36">
        <f t="shared" si="14"/>
        <v>163800000</v>
      </c>
      <c r="AD110" s="36">
        <f t="shared" si="14"/>
        <v>169410150</v>
      </c>
      <c r="AE110" s="43"/>
      <c r="AF110" s="15"/>
      <c r="AG110" s="15"/>
      <c r="AH110" s="15"/>
      <c r="AI110" s="15"/>
      <c r="AJ110" s="15"/>
    </row>
    <row r="111" spans="1:36">
      <c r="A111" s="35" t="s">
        <v>62</v>
      </c>
      <c r="B111" s="31"/>
      <c r="C111" s="31"/>
      <c r="D111" s="31"/>
      <c r="E111" s="61"/>
      <c r="F111" s="36">
        <f>SUM(F108:F110)</f>
        <v>73709999.999999985</v>
      </c>
      <c r="G111" s="36">
        <f t="shared" ref="G111:AD111" si="15">SUM(G108:G110)</f>
        <v>84357000</v>
      </c>
      <c r="H111" s="36">
        <f t="shared" si="15"/>
        <v>97256249.999999985</v>
      </c>
      <c r="I111" s="36">
        <f t="shared" si="15"/>
        <v>111793500</v>
      </c>
      <c r="J111" s="36">
        <f t="shared" si="15"/>
        <v>122850000</v>
      </c>
      <c r="K111" s="36">
        <f t="shared" si="15"/>
        <v>133087499.99999997</v>
      </c>
      <c r="L111" s="36">
        <f t="shared" si="15"/>
        <v>138206249.99999997</v>
      </c>
      <c r="M111" s="36">
        <f t="shared" si="15"/>
        <v>143324999.99999997</v>
      </c>
      <c r="N111" s="36">
        <f t="shared" si="15"/>
        <v>148443749.99999997</v>
      </c>
      <c r="O111" s="36">
        <f t="shared" si="15"/>
        <v>153562500</v>
      </c>
      <c r="P111" s="36">
        <f t="shared" si="15"/>
        <v>158681250</v>
      </c>
      <c r="Q111" s="36">
        <f t="shared" si="15"/>
        <v>163800000</v>
      </c>
      <c r="R111" s="36">
        <f t="shared" si="15"/>
        <v>174037500</v>
      </c>
      <c r="S111" s="36">
        <f t="shared" si="15"/>
        <v>184275000</v>
      </c>
      <c r="T111" s="36">
        <f t="shared" si="15"/>
        <v>191113649.99999997</v>
      </c>
      <c r="U111" s="36">
        <f t="shared" si="15"/>
        <v>199631249.99999997</v>
      </c>
      <c r="V111" s="36">
        <f t="shared" si="15"/>
        <v>204750000</v>
      </c>
      <c r="W111" s="36">
        <f t="shared" si="15"/>
        <v>209356875</v>
      </c>
      <c r="X111" s="36">
        <f t="shared" si="15"/>
        <v>220618125</v>
      </c>
      <c r="Y111" s="36">
        <f t="shared" si="15"/>
        <v>225225000</v>
      </c>
      <c r="Z111" s="36">
        <f t="shared" si="15"/>
        <v>229831875</v>
      </c>
      <c r="AA111" s="36">
        <f t="shared" si="15"/>
        <v>235462500</v>
      </c>
      <c r="AB111" s="36">
        <f t="shared" si="15"/>
        <v>241093125</v>
      </c>
      <c r="AC111" s="36">
        <f t="shared" si="15"/>
        <v>245700000</v>
      </c>
      <c r="AD111" s="36">
        <f t="shared" si="15"/>
        <v>254115225</v>
      </c>
      <c r="AE111" s="43"/>
      <c r="AF111" s="15"/>
      <c r="AG111" s="15"/>
      <c r="AH111" s="15"/>
      <c r="AI111" s="15"/>
      <c r="AJ111" s="15"/>
    </row>
    <row r="112" spans="1:36">
      <c r="A112" s="35"/>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43"/>
      <c r="AF112" s="15"/>
      <c r="AG112" s="15"/>
      <c r="AH112" s="15"/>
      <c r="AI112" s="15"/>
      <c r="AJ112" s="15"/>
    </row>
    <row r="113" spans="1:36">
      <c r="A113" s="35" t="s">
        <v>71</v>
      </c>
      <c r="B113" s="31"/>
      <c r="C113" s="31"/>
      <c r="D113" s="31"/>
      <c r="E113" s="34" t="s">
        <v>88</v>
      </c>
      <c r="F113" s="34" t="s">
        <v>3</v>
      </c>
      <c r="G113" s="34" t="s">
        <v>4</v>
      </c>
      <c r="H113" s="34" t="s">
        <v>5</v>
      </c>
      <c r="I113" s="34" t="s">
        <v>6</v>
      </c>
      <c r="J113" s="34" t="s">
        <v>7</v>
      </c>
      <c r="K113" s="34" t="s">
        <v>8</v>
      </c>
      <c r="L113" s="34" t="s">
        <v>9</v>
      </c>
      <c r="M113" s="34" t="s">
        <v>10</v>
      </c>
      <c r="N113" s="34" t="s">
        <v>11</v>
      </c>
      <c r="O113" s="34" t="s">
        <v>12</v>
      </c>
      <c r="P113" s="34" t="s">
        <v>13</v>
      </c>
      <c r="Q113" s="34" t="s">
        <v>14</v>
      </c>
      <c r="R113" s="34" t="s">
        <v>15</v>
      </c>
      <c r="S113" s="34" t="s">
        <v>16</v>
      </c>
      <c r="T113" s="34" t="s">
        <v>17</v>
      </c>
      <c r="U113" s="34" t="s">
        <v>18</v>
      </c>
      <c r="V113" s="34" t="s">
        <v>19</v>
      </c>
      <c r="W113" s="34" t="s">
        <v>20</v>
      </c>
      <c r="X113" s="34" t="s">
        <v>21</v>
      </c>
      <c r="Y113" s="34" t="s">
        <v>22</v>
      </c>
      <c r="Z113" s="34" t="s">
        <v>23</v>
      </c>
      <c r="AA113" s="34" t="s">
        <v>24</v>
      </c>
      <c r="AB113" s="34" t="s">
        <v>25</v>
      </c>
      <c r="AC113" s="34" t="s">
        <v>26</v>
      </c>
      <c r="AD113" s="34" t="s">
        <v>27</v>
      </c>
      <c r="AE113" s="43"/>
      <c r="AF113" s="15"/>
      <c r="AG113" s="15"/>
      <c r="AH113" s="15"/>
      <c r="AI113" s="15"/>
      <c r="AJ113" s="15"/>
    </row>
    <row r="114" spans="1:36">
      <c r="A114" s="35" t="s">
        <v>72</v>
      </c>
      <c r="B114" s="31"/>
      <c r="C114" s="31"/>
      <c r="D114" s="31"/>
      <c r="E114" s="36">
        <f>E14</f>
        <v>1000000</v>
      </c>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43"/>
      <c r="AF114" s="15"/>
      <c r="AG114" s="15"/>
      <c r="AH114" s="15"/>
      <c r="AI114" s="15"/>
      <c r="AJ114" s="15"/>
    </row>
    <row r="115" spans="1:36">
      <c r="A115" s="35" t="s">
        <v>155</v>
      </c>
      <c r="B115" s="31"/>
      <c r="C115" s="31"/>
      <c r="D115" s="31"/>
      <c r="E115" s="36">
        <f>G70-G71</f>
        <v>700000000</v>
      </c>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43"/>
      <c r="AF115" s="15"/>
      <c r="AG115" s="15"/>
      <c r="AH115" s="15"/>
      <c r="AI115" s="15"/>
      <c r="AJ115" s="15"/>
    </row>
    <row r="116" spans="1:36">
      <c r="A116" s="35" t="s">
        <v>156</v>
      </c>
      <c r="B116" s="31"/>
      <c r="C116" s="31"/>
      <c r="D116" s="31"/>
      <c r="E116" s="61"/>
      <c r="F116" s="36">
        <f t="shared" ref="F116:AD116" si="16">H$80-H$81</f>
        <v>16473000.325108999</v>
      </c>
      <c r="G116" s="36">
        <f t="shared" si="16"/>
        <v>17141000.419376601</v>
      </c>
      <c r="H116" s="36">
        <f t="shared" si="16"/>
        <v>18330000.418837201</v>
      </c>
      <c r="I116" s="36">
        <f t="shared" si="16"/>
        <v>18990008.491422299</v>
      </c>
      <c r="J116" s="36">
        <f t="shared" si="16"/>
        <v>21167000.607522801</v>
      </c>
      <c r="K116" s="36">
        <f t="shared" si="16"/>
        <v>21935000.986861698</v>
      </c>
      <c r="L116" s="36">
        <f t="shared" si="16"/>
        <v>33943000.890895203</v>
      </c>
      <c r="M116" s="36">
        <f t="shared" si="16"/>
        <v>35192000.497822799</v>
      </c>
      <c r="N116" s="36">
        <f t="shared" si="16"/>
        <v>36611000.416000001</v>
      </c>
      <c r="O116" s="36">
        <f t="shared" si="16"/>
        <v>38712000.450587697</v>
      </c>
      <c r="P116" s="36">
        <f t="shared" si="16"/>
        <v>39783000.088373102</v>
      </c>
      <c r="Q116" s="36">
        <f t="shared" si="16"/>
        <v>41836000.805385001</v>
      </c>
      <c r="R116" s="36">
        <f t="shared" si="16"/>
        <v>51295000.302565902</v>
      </c>
      <c r="S116" s="36">
        <f t="shared" si="16"/>
        <v>52913000.296609297</v>
      </c>
      <c r="T116" s="36">
        <f t="shared" si="16"/>
        <v>57399000.843449801</v>
      </c>
      <c r="U116" s="36">
        <f t="shared" si="16"/>
        <v>59185000.0698938</v>
      </c>
      <c r="V116" s="36">
        <f t="shared" si="16"/>
        <v>61012000.720341198</v>
      </c>
      <c r="W116" s="36">
        <f t="shared" si="16"/>
        <v>64495000.354643397</v>
      </c>
      <c r="X116" s="36">
        <f t="shared" si="16"/>
        <v>66498000.624789402</v>
      </c>
      <c r="Y116" s="36">
        <f t="shared" si="16"/>
        <v>68533000.490884602</v>
      </c>
      <c r="Z116" s="36">
        <f t="shared" si="16"/>
        <v>72450000.222714797</v>
      </c>
      <c r="AA116" s="36">
        <f t="shared" si="16"/>
        <v>74616000.187971398</v>
      </c>
      <c r="AB116" s="36">
        <f t="shared" si="16"/>
        <v>76862000.592878103</v>
      </c>
      <c r="AC116" s="36">
        <f t="shared" si="16"/>
        <v>77000000</v>
      </c>
      <c r="AD116" s="36">
        <f t="shared" si="16"/>
        <v>77000000</v>
      </c>
      <c r="AE116" s="43"/>
      <c r="AF116" s="15"/>
      <c r="AG116" s="15"/>
      <c r="AH116" s="15"/>
      <c r="AI116" s="15"/>
      <c r="AJ116" s="15"/>
    </row>
    <row r="117" spans="1:36">
      <c r="A117" s="35" t="s">
        <v>63</v>
      </c>
      <c r="B117" s="31"/>
      <c r="C117" s="31"/>
      <c r="D117" s="31"/>
      <c r="E117" s="36">
        <f>SUM(E114:E116)</f>
        <v>701000000</v>
      </c>
      <c r="F117" s="36">
        <f t="shared" ref="F117:AD117" si="17">SUM(F114:F116)</f>
        <v>16473000.325108999</v>
      </c>
      <c r="G117" s="36">
        <f t="shared" si="17"/>
        <v>17141000.419376601</v>
      </c>
      <c r="H117" s="36">
        <f t="shared" si="17"/>
        <v>18330000.418837201</v>
      </c>
      <c r="I117" s="36">
        <f t="shared" si="17"/>
        <v>18990008.491422299</v>
      </c>
      <c r="J117" s="36">
        <f t="shared" si="17"/>
        <v>21167000.607522801</v>
      </c>
      <c r="K117" s="36">
        <f t="shared" si="17"/>
        <v>21935000.986861698</v>
      </c>
      <c r="L117" s="36">
        <f t="shared" si="17"/>
        <v>33943000.890895203</v>
      </c>
      <c r="M117" s="36">
        <f t="shared" si="17"/>
        <v>35192000.497822799</v>
      </c>
      <c r="N117" s="36">
        <f t="shared" si="17"/>
        <v>36611000.416000001</v>
      </c>
      <c r="O117" s="36">
        <f t="shared" si="17"/>
        <v>38712000.450587697</v>
      </c>
      <c r="P117" s="36">
        <f t="shared" si="17"/>
        <v>39783000.088373102</v>
      </c>
      <c r="Q117" s="36">
        <f t="shared" si="17"/>
        <v>41836000.805385001</v>
      </c>
      <c r="R117" s="36">
        <f t="shared" si="17"/>
        <v>51295000.302565902</v>
      </c>
      <c r="S117" s="36">
        <f t="shared" si="17"/>
        <v>52913000.296609297</v>
      </c>
      <c r="T117" s="36">
        <f t="shared" si="17"/>
        <v>57399000.843449801</v>
      </c>
      <c r="U117" s="36">
        <f t="shared" si="17"/>
        <v>59185000.0698938</v>
      </c>
      <c r="V117" s="36">
        <f t="shared" si="17"/>
        <v>61012000.720341198</v>
      </c>
      <c r="W117" s="36">
        <f t="shared" si="17"/>
        <v>64495000.354643397</v>
      </c>
      <c r="X117" s="36">
        <f t="shared" si="17"/>
        <v>66498000.624789402</v>
      </c>
      <c r="Y117" s="36">
        <f t="shared" si="17"/>
        <v>68533000.490884602</v>
      </c>
      <c r="Z117" s="36">
        <f t="shared" si="17"/>
        <v>72450000.222714797</v>
      </c>
      <c r="AA117" s="36">
        <f t="shared" si="17"/>
        <v>74616000.187971398</v>
      </c>
      <c r="AB117" s="36">
        <f t="shared" si="17"/>
        <v>76862000.592878103</v>
      </c>
      <c r="AC117" s="36">
        <f t="shared" si="17"/>
        <v>77000000</v>
      </c>
      <c r="AD117" s="36">
        <f t="shared" si="17"/>
        <v>77000000</v>
      </c>
      <c r="AE117" s="43"/>
      <c r="AF117" s="15"/>
      <c r="AG117" s="15"/>
      <c r="AH117" s="15"/>
      <c r="AI117" s="15"/>
      <c r="AJ117" s="15"/>
    </row>
    <row r="118" spans="1:36">
      <c r="A118" s="35"/>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43"/>
      <c r="AF118" s="15"/>
      <c r="AG118" s="15"/>
      <c r="AH118" s="15"/>
      <c r="AI118" s="15"/>
      <c r="AJ118" s="15"/>
    </row>
    <row r="119" spans="1:36">
      <c r="A119" s="35" t="s">
        <v>73</v>
      </c>
      <c r="B119" s="31"/>
      <c r="C119" s="31"/>
      <c r="D119" s="31"/>
      <c r="E119" s="36">
        <f>E111-E117</f>
        <v>-701000000</v>
      </c>
      <c r="F119" s="36">
        <f t="shared" ref="F119:AD119" si="18">F111-F117</f>
        <v>57236999.674890988</v>
      </c>
      <c r="G119" s="36">
        <f t="shared" si="18"/>
        <v>67215999.580623403</v>
      </c>
      <c r="H119" s="36">
        <f t="shared" si="18"/>
        <v>78926249.581162781</v>
      </c>
      <c r="I119" s="36">
        <f t="shared" si="18"/>
        <v>92803491.508577704</v>
      </c>
      <c r="J119" s="36">
        <f t="shared" si="18"/>
        <v>101682999.3924772</v>
      </c>
      <c r="K119" s="36">
        <f t="shared" si="18"/>
        <v>111152499.01313826</v>
      </c>
      <c r="L119" s="36">
        <f t="shared" si="18"/>
        <v>104263249.10910477</v>
      </c>
      <c r="M119" s="36">
        <f t="shared" si="18"/>
        <v>108132999.50217718</v>
      </c>
      <c r="N119" s="36">
        <f t="shared" si="18"/>
        <v>111832749.58399996</v>
      </c>
      <c r="O119" s="36">
        <f t="shared" si="18"/>
        <v>114850499.54941231</v>
      </c>
      <c r="P119" s="36">
        <f t="shared" si="18"/>
        <v>118898249.91162691</v>
      </c>
      <c r="Q119" s="36">
        <f t="shared" si="18"/>
        <v>121963999.19461501</v>
      </c>
      <c r="R119" s="36">
        <f t="shared" si="18"/>
        <v>122742499.6974341</v>
      </c>
      <c r="S119" s="36">
        <f t="shared" si="18"/>
        <v>131361999.7033907</v>
      </c>
      <c r="T119" s="36">
        <f t="shared" si="18"/>
        <v>133714649.15655017</v>
      </c>
      <c r="U119" s="36">
        <f t="shared" si="18"/>
        <v>140446249.93010616</v>
      </c>
      <c r="V119" s="36">
        <f t="shared" si="18"/>
        <v>143737999.27965879</v>
      </c>
      <c r="W119" s="36">
        <f t="shared" si="18"/>
        <v>144861874.6453566</v>
      </c>
      <c r="X119" s="36">
        <f t="shared" si="18"/>
        <v>154120124.37521058</v>
      </c>
      <c r="Y119" s="36">
        <f t="shared" si="18"/>
        <v>156691999.5091154</v>
      </c>
      <c r="Z119" s="36">
        <f t="shared" si="18"/>
        <v>157381874.77728522</v>
      </c>
      <c r="AA119" s="36">
        <f t="shared" si="18"/>
        <v>160846499.81202859</v>
      </c>
      <c r="AB119" s="36">
        <f t="shared" si="18"/>
        <v>164231124.4071219</v>
      </c>
      <c r="AC119" s="36">
        <f t="shared" si="18"/>
        <v>168700000</v>
      </c>
      <c r="AD119" s="36">
        <f t="shared" si="18"/>
        <v>177115225</v>
      </c>
      <c r="AE119" s="73"/>
      <c r="AF119" s="15"/>
      <c r="AG119" s="15"/>
      <c r="AH119" s="15"/>
      <c r="AI119" s="15"/>
      <c r="AJ119" s="15"/>
    </row>
    <row r="120" spans="1:36">
      <c r="A120" s="35" t="s">
        <v>101</v>
      </c>
      <c r="B120" s="31"/>
      <c r="C120" s="31"/>
      <c r="D120" s="31"/>
      <c r="E120" s="36">
        <f>E119</f>
        <v>-701000000</v>
      </c>
      <c r="F120" s="36">
        <f>F$119/(1+$E$21)</f>
        <v>52033636.068082713</v>
      </c>
      <c r="G120" s="36">
        <f>G$119/(1+$E$21)^2</f>
        <v>55550412.87654826</v>
      </c>
      <c r="H120" s="36">
        <f>H$119/(1+$E$21)^3</f>
        <v>59298459.489979528</v>
      </c>
      <c r="I120" s="36">
        <f>I$119/(1+$E$21)^4</f>
        <v>63386033.405216634</v>
      </c>
      <c r="J120" s="36">
        <f>J$119/(1+$E$21)^5</f>
        <v>63137142.515400194</v>
      </c>
      <c r="K120" s="36">
        <f>K$119/(1+$E$21)^6</f>
        <v>62742687.953244746</v>
      </c>
      <c r="L120" s="36">
        <f>L$119/(1+$E$21)^7</f>
        <v>53503532.713447586</v>
      </c>
      <c r="M120" s="36">
        <f>M$119/(1+$E$21)^8</f>
        <v>50444842.31198106</v>
      </c>
      <c r="N120" s="36">
        <f>N$119/(1+$E$21)^9</f>
        <v>47428002.754620858</v>
      </c>
      <c r="O120" s="36">
        <f>O$119/(1+$E$21)^10</f>
        <v>44279839.388905346</v>
      </c>
      <c r="P120" s="36">
        <f>P$119/(1+$E$21)^11</f>
        <v>41673111.253039211</v>
      </c>
      <c r="Q120" s="36">
        <f>Q$119/(1+$E$21)^12</f>
        <v>38861488.794605449</v>
      </c>
      <c r="R120" s="36">
        <f>R$119/(1+$E$21)^13</f>
        <v>35554130.042187832</v>
      </c>
      <c r="S120" s="36">
        <f>S$119/(1+$E$21)^14</f>
        <v>34591720.150048748</v>
      </c>
      <c r="T120" s="36">
        <f>T$119/(1+$E$21)^15</f>
        <v>32010223.892265219</v>
      </c>
      <c r="U120" s="36">
        <f>U$119/(1+$E$21)^16</f>
        <v>30565195.997256212</v>
      </c>
      <c r="V120" s="36">
        <f>V$119/(1+$E$21)^17</f>
        <v>28437796.87585194</v>
      </c>
      <c r="W120" s="36">
        <f>W$119/(1+$E$21)^18</f>
        <v>26054681.477694035</v>
      </c>
      <c r="X120" s="36">
        <f>X$119/(1+$E$21)^19</f>
        <v>25199871.882529885</v>
      </c>
      <c r="Y120" s="36">
        <f>Y$119/(1+$E$21)^20</f>
        <v>23291267.289392222</v>
      </c>
      <c r="Z120" s="36">
        <f>Z$119/(1+$E$21)^21</f>
        <v>21267102.592851918</v>
      </c>
      <c r="AA120" s="36">
        <f>AA$119/(1+$E$21)^22</f>
        <v>19759344.865326148</v>
      </c>
      <c r="AB120" s="36">
        <f>AB$119/(1+$E$21)^23</f>
        <v>18341029.426265255</v>
      </c>
      <c r="AC120" s="36">
        <f>AC$119/(1+$E$21)^24</f>
        <v>17127368.381717779</v>
      </c>
      <c r="AD120" s="36">
        <f>AD$119/(1+$E$21)^25</f>
        <v>16347026.48373029</v>
      </c>
      <c r="AE120" s="43"/>
      <c r="AF120" s="15"/>
      <c r="AG120" s="15"/>
      <c r="AH120" s="15"/>
      <c r="AI120" s="15"/>
      <c r="AJ120" s="15"/>
    </row>
    <row r="121" spans="1:36" ht="13.8" thickBot="1">
      <c r="A121" s="76" t="s">
        <v>74</v>
      </c>
      <c r="B121" s="38"/>
      <c r="C121" s="38"/>
      <c r="D121" s="38"/>
      <c r="E121" s="75">
        <f>SUM(E120:AD120)</f>
        <v>259885948.88218898</v>
      </c>
      <c r="F121" s="87" t="s">
        <v>144</v>
      </c>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44"/>
      <c r="AF121" s="15"/>
      <c r="AG121" s="15"/>
      <c r="AH121" s="15"/>
      <c r="AI121" s="15"/>
      <c r="AJ121" s="15"/>
    </row>
    <row r="122" spans="1:36" ht="15" customHeight="1" thickTop="1" thickBot="1">
      <c r="A122" s="15"/>
      <c r="B122" s="15"/>
      <c r="C122" s="15"/>
      <c r="D122" s="15"/>
      <c r="E122" s="84"/>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row>
    <row r="123" spans="1:36" ht="13.8" thickTop="1">
      <c r="A123" s="41" t="s">
        <v>76</v>
      </c>
      <c r="B123" s="27"/>
      <c r="C123" s="27"/>
      <c r="D123" s="27"/>
      <c r="E123" s="27"/>
      <c r="F123" s="27"/>
      <c r="G123" s="27"/>
      <c r="H123" s="27"/>
      <c r="I123" s="27"/>
      <c r="J123" s="27"/>
      <c r="K123" s="42"/>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row>
    <row r="124" spans="1:36">
      <c r="A124" s="35"/>
      <c r="B124" s="31"/>
      <c r="C124" s="31"/>
      <c r="D124" s="31"/>
      <c r="E124" s="31"/>
      <c r="F124" s="31"/>
      <c r="G124" s="31"/>
      <c r="H124" s="31"/>
      <c r="I124" s="31"/>
      <c r="J124" s="31"/>
      <c r="K124" s="43"/>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row>
    <row r="125" spans="1:36">
      <c r="A125" s="35" t="s">
        <v>77</v>
      </c>
      <c r="B125" s="31"/>
      <c r="C125" s="31"/>
      <c r="D125" s="31"/>
      <c r="E125" s="62" t="s">
        <v>88</v>
      </c>
      <c r="F125" s="31"/>
      <c r="G125" s="31"/>
      <c r="H125" s="31"/>
      <c r="I125" s="31"/>
      <c r="J125" s="31"/>
      <c r="K125" s="43"/>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row>
    <row r="126" spans="1:36">
      <c r="A126" s="35" t="s">
        <v>78</v>
      </c>
      <c r="B126" s="31"/>
      <c r="C126" s="31"/>
      <c r="D126" s="31"/>
      <c r="E126" s="31" t="s">
        <v>83</v>
      </c>
      <c r="F126" s="31"/>
      <c r="G126" s="31"/>
      <c r="H126" s="31"/>
      <c r="I126" s="31"/>
      <c r="J126" s="31"/>
      <c r="K126" s="43"/>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row>
    <row r="127" spans="1:36">
      <c r="A127" s="35" t="s">
        <v>80</v>
      </c>
      <c r="B127" s="31"/>
      <c r="C127" s="31"/>
      <c r="D127" s="31"/>
      <c r="E127" s="36">
        <f>E12</f>
        <v>0</v>
      </c>
      <c r="F127" s="31"/>
      <c r="G127" s="31"/>
      <c r="H127" s="31"/>
      <c r="I127" s="31"/>
      <c r="J127" s="31"/>
      <c r="K127" s="43"/>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row>
    <row r="128" spans="1:36">
      <c r="A128" s="35" t="s">
        <v>81</v>
      </c>
      <c r="B128" s="31"/>
      <c r="C128" s="31"/>
      <c r="D128" s="31"/>
      <c r="E128" s="36">
        <f>E13</f>
        <v>0</v>
      </c>
      <c r="F128" s="31"/>
      <c r="G128" s="31"/>
      <c r="H128" s="31"/>
      <c r="I128" s="31"/>
      <c r="J128" s="31"/>
      <c r="K128" s="43"/>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row>
    <row r="129" spans="1:36">
      <c r="A129" s="35" t="s">
        <v>158</v>
      </c>
      <c r="B129" s="31"/>
      <c r="C129" s="31"/>
      <c r="D129" s="31"/>
      <c r="E129" s="36">
        <f>E14</f>
        <v>1000000</v>
      </c>
      <c r="F129" s="31"/>
      <c r="G129" s="31"/>
      <c r="H129" s="31"/>
      <c r="I129" s="31"/>
      <c r="J129" s="31"/>
      <c r="K129" s="43"/>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row>
    <row r="130" spans="1:36">
      <c r="A130" s="35" t="s">
        <v>82</v>
      </c>
      <c r="B130" s="31"/>
      <c r="C130" s="31"/>
      <c r="D130" s="31"/>
      <c r="E130" s="36">
        <f>E16</f>
        <v>0</v>
      </c>
      <c r="F130" s="31"/>
      <c r="G130" s="31"/>
      <c r="H130" s="31"/>
      <c r="I130" s="31"/>
      <c r="J130" s="31"/>
      <c r="K130" s="43"/>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row>
    <row r="131" spans="1:36">
      <c r="A131" s="35" t="s">
        <v>62</v>
      </c>
      <c r="B131" s="31"/>
      <c r="C131" s="31"/>
      <c r="D131" s="31"/>
      <c r="E131" s="36">
        <f>SUM(E127:E130)</f>
        <v>1000000</v>
      </c>
      <c r="F131" s="31"/>
      <c r="G131" s="31"/>
      <c r="H131" s="31"/>
      <c r="I131" s="31"/>
      <c r="J131" s="31"/>
      <c r="K131" s="43"/>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row>
    <row r="132" spans="1:36">
      <c r="A132" s="35"/>
      <c r="B132" s="31"/>
      <c r="C132" s="31"/>
      <c r="D132" s="31"/>
      <c r="E132" s="31"/>
      <c r="F132" s="31"/>
      <c r="G132" s="31"/>
      <c r="H132" s="31"/>
      <c r="I132" s="31"/>
      <c r="J132" s="31"/>
      <c r="K132" s="43"/>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row>
    <row r="133" spans="1:36">
      <c r="A133" s="35" t="s">
        <v>71</v>
      </c>
      <c r="B133" s="31"/>
      <c r="C133" s="31"/>
      <c r="D133" s="31"/>
      <c r="E133" s="31"/>
      <c r="F133" s="31"/>
      <c r="G133" s="31"/>
      <c r="H133" s="31"/>
      <c r="I133" s="31"/>
      <c r="J133" s="31"/>
      <c r="K133" s="43"/>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row>
    <row r="134" spans="1:36">
      <c r="A134" s="35" t="s">
        <v>79</v>
      </c>
      <c r="B134" s="31"/>
      <c r="C134" s="31"/>
      <c r="D134" s="31"/>
      <c r="E134" s="36">
        <f>E11</f>
        <v>500000</v>
      </c>
      <c r="F134" s="49"/>
      <c r="G134" s="50"/>
      <c r="H134" s="50"/>
      <c r="I134" s="50"/>
      <c r="J134" s="50"/>
      <c r="K134" s="51"/>
      <c r="L134" s="45"/>
      <c r="M134" s="4"/>
      <c r="N134" s="4"/>
      <c r="O134" s="15"/>
      <c r="P134" s="15"/>
      <c r="Q134" s="15"/>
      <c r="R134" s="15"/>
      <c r="S134" s="15"/>
      <c r="T134" s="15"/>
      <c r="U134" s="15"/>
      <c r="V134" s="15"/>
      <c r="W134" s="15"/>
      <c r="X134" s="15"/>
      <c r="Y134" s="15"/>
      <c r="Z134" s="15"/>
      <c r="AA134" s="15"/>
      <c r="AB134" s="15"/>
      <c r="AC134" s="15"/>
      <c r="AD134" s="15"/>
      <c r="AE134" s="15"/>
      <c r="AF134" s="15"/>
      <c r="AG134" s="15"/>
      <c r="AH134" s="15"/>
      <c r="AI134" s="15"/>
      <c r="AJ134" s="15"/>
    </row>
    <row r="135" spans="1:36">
      <c r="A135" s="35" t="s">
        <v>63</v>
      </c>
      <c r="B135" s="31"/>
      <c r="C135" s="31"/>
      <c r="D135" s="31"/>
      <c r="E135" s="36">
        <f>SUM(E134)</f>
        <v>500000</v>
      </c>
      <c r="F135" s="52"/>
      <c r="G135" s="52"/>
      <c r="H135" s="52"/>
      <c r="I135" s="52"/>
      <c r="J135" s="52"/>
      <c r="K135" s="53"/>
      <c r="L135" s="46"/>
      <c r="M135" s="4"/>
      <c r="N135" s="4"/>
      <c r="O135" s="15"/>
      <c r="P135" s="15"/>
      <c r="Q135" s="15"/>
      <c r="R135" s="15"/>
      <c r="S135" s="15"/>
      <c r="T135" s="15"/>
      <c r="U135" s="15"/>
      <c r="V135" s="15"/>
      <c r="W135" s="15"/>
      <c r="X135" s="15"/>
      <c r="Y135" s="15"/>
      <c r="Z135" s="15"/>
      <c r="AA135" s="15"/>
      <c r="AB135" s="15"/>
      <c r="AC135" s="15"/>
      <c r="AD135" s="15"/>
      <c r="AE135" s="15"/>
      <c r="AF135" s="15"/>
      <c r="AG135" s="15"/>
      <c r="AH135" s="15"/>
      <c r="AI135" s="15"/>
      <c r="AJ135" s="15"/>
    </row>
    <row r="136" spans="1:36">
      <c r="A136" s="35"/>
      <c r="B136" s="31"/>
      <c r="C136" s="31"/>
      <c r="D136" s="31"/>
      <c r="E136" s="31"/>
      <c r="F136" s="52"/>
      <c r="G136" s="52"/>
      <c r="H136" s="52"/>
      <c r="I136" s="52"/>
      <c r="J136" s="52"/>
      <c r="K136" s="53"/>
      <c r="L136" s="46"/>
      <c r="M136" s="4"/>
      <c r="N136" s="4"/>
      <c r="O136" s="15"/>
      <c r="P136" s="15"/>
      <c r="Q136" s="15"/>
      <c r="R136" s="15"/>
      <c r="S136" s="15"/>
      <c r="T136" s="15"/>
      <c r="U136" s="15"/>
      <c r="V136" s="15"/>
      <c r="W136" s="15"/>
      <c r="X136" s="15"/>
      <c r="Y136" s="15"/>
      <c r="Z136" s="15"/>
      <c r="AA136" s="15"/>
      <c r="AB136" s="15"/>
      <c r="AC136" s="15"/>
      <c r="AD136" s="15"/>
      <c r="AE136" s="15"/>
      <c r="AF136" s="15"/>
      <c r="AG136" s="15"/>
      <c r="AH136" s="15"/>
      <c r="AI136" s="15"/>
      <c r="AJ136" s="15"/>
    </row>
    <row r="137" spans="1:36">
      <c r="A137" s="35" t="s">
        <v>73</v>
      </c>
      <c r="B137" s="31"/>
      <c r="C137" s="31"/>
      <c r="D137" s="31"/>
      <c r="E137" s="36">
        <f>E131-E135</f>
        <v>500000</v>
      </c>
      <c r="F137" s="54"/>
      <c r="G137" s="54"/>
      <c r="H137" s="54"/>
      <c r="I137" s="54"/>
      <c r="J137" s="54"/>
      <c r="K137" s="55"/>
      <c r="L137" s="47"/>
      <c r="M137" s="4"/>
      <c r="N137" s="4"/>
      <c r="O137" s="15"/>
      <c r="P137" s="15"/>
      <c r="Q137" s="15"/>
      <c r="R137" s="15"/>
      <c r="S137" s="15"/>
      <c r="T137" s="15"/>
      <c r="U137" s="15"/>
      <c r="V137" s="15"/>
      <c r="W137" s="15"/>
      <c r="X137" s="15"/>
      <c r="Y137" s="15"/>
      <c r="Z137" s="15"/>
      <c r="AA137" s="15"/>
      <c r="AB137" s="15"/>
      <c r="AC137" s="15"/>
      <c r="AD137" s="15"/>
      <c r="AE137" s="15"/>
      <c r="AF137" s="15"/>
      <c r="AG137" s="15"/>
      <c r="AH137" s="15"/>
      <c r="AI137" s="15"/>
      <c r="AJ137" s="15"/>
    </row>
    <row r="138" spans="1:36" ht="13.8" thickBot="1">
      <c r="A138" s="37" t="s">
        <v>75</v>
      </c>
      <c r="B138" s="38"/>
      <c r="C138" s="38"/>
      <c r="D138" s="38"/>
      <c r="E138" s="63">
        <f>SUM(E137)</f>
        <v>500000</v>
      </c>
      <c r="F138" s="56"/>
      <c r="G138" s="56"/>
      <c r="H138" s="56"/>
      <c r="I138" s="56"/>
      <c r="J138" s="56"/>
      <c r="K138" s="57"/>
      <c r="L138" s="47"/>
      <c r="M138" s="4"/>
      <c r="N138" s="4"/>
      <c r="O138" s="15"/>
      <c r="P138" s="15"/>
      <c r="Q138" s="15"/>
      <c r="R138" s="15"/>
      <c r="S138" s="15"/>
      <c r="T138" s="15"/>
      <c r="U138" s="15"/>
      <c r="V138" s="15"/>
      <c r="W138" s="15"/>
      <c r="X138" s="15"/>
      <c r="Y138" s="15"/>
      <c r="Z138" s="15"/>
      <c r="AA138" s="15"/>
      <c r="AB138" s="15"/>
      <c r="AC138" s="15"/>
      <c r="AD138" s="15"/>
      <c r="AE138" s="15"/>
      <c r="AF138" s="15"/>
      <c r="AG138" s="15"/>
      <c r="AH138" s="15"/>
      <c r="AI138" s="15"/>
      <c r="AJ138" s="15"/>
    </row>
    <row r="139" spans="1:36" ht="14.4" thickTop="1" thickBot="1">
      <c r="A139" s="4"/>
      <c r="B139" s="4"/>
      <c r="C139" s="4"/>
      <c r="D139" s="4"/>
      <c r="E139" s="4"/>
      <c r="F139" s="46"/>
      <c r="G139" s="46"/>
      <c r="H139" s="46"/>
      <c r="I139" s="46"/>
      <c r="J139" s="46"/>
      <c r="K139" s="46"/>
      <c r="L139" s="46"/>
      <c r="M139" s="4"/>
      <c r="N139" s="4"/>
      <c r="O139" s="15"/>
      <c r="P139" s="15"/>
      <c r="Q139" s="15"/>
      <c r="R139" s="15"/>
      <c r="S139" s="15"/>
      <c r="T139" s="15"/>
      <c r="U139" s="15"/>
      <c r="V139" s="15"/>
      <c r="W139" s="15"/>
      <c r="X139" s="15"/>
      <c r="Y139" s="15"/>
      <c r="Z139" s="15"/>
      <c r="AA139" s="15"/>
      <c r="AB139" s="15"/>
      <c r="AC139" s="15"/>
      <c r="AD139" s="15"/>
      <c r="AE139" s="15"/>
      <c r="AF139" s="15"/>
      <c r="AG139" s="15"/>
      <c r="AH139" s="15"/>
      <c r="AI139" s="15"/>
      <c r="AJ139" s="15"/>
    </row>
    <row r="140" spans="1:36" ht="13.8" thickTop="1">
      <c r="A140" s="41" t="s">
        <v>84</v>
      </c>
      <c r="B140" s="27"/>
      <c r="C140" s="27"/>
      <c r="D140" s="27"/>
      <c r="E140" s="27"/>
      <c r="F140" s="58"/>
      <c r="G140" s="58"/>
      <c r="H140" s="58"/>
      <c r="I140" s="58"/>
      <c r="J140" s="58"/>
      <c r="K140" s="59"/>
      <c r="L140" s="46"/>
      <c r="M140" s="4"/>
      <c r="N140" s="4"/>
      <c r="O140" s="15"/>
      <c r="P140" s="15"/>
      <c r="Q140" s="15"/>
      <c r="R140" s="15"/>
      <c r="S140" s="15"/>
      <c r="T140" s="15"/>
      <c r="U140" s="15"/>
      <c r="V140" s="15"/>
      <c r="W140" s="15"/>
      <c r="X140" s="15"/>
      <c r="Y140" s="15"/>
      <c r="Z140" s="15"/>
      <c r="AA140" s="15"/>
      <c r="AB140" s="15"/>
      <c r="AC140" s="15"/>
      <c r="AD140" s="15"/>
      <c r="AE140" s="15"/>
      <c r="AF140" s="15"/>
      <c r="AG140" s="15"/>
      <c r="AH140" s="15"/>
      <c r="AI140" s="15"/>
      <c r="AJ140" s="15"/>
    </row>
    <row r="141" spans="1:36">
      <c r="A141" s="35"/>
      <c r="B141" s="31"/>
      <c r="C141" s="31"/>
      <c r="D141" s="31"/>
      <c r="E141" s="31"/>
      <c r="F141" s="52"/>
      <c r="G141" s="52"/>
      <c r="H141" s="52"/>
      <c r="I141" s="52"/>
      <c r="J141" s="52"/>
      <c r="K141" s="53"/>
      <c r="L141" s="46"/>
      <c r="M141" s="4"/>
      <c r="N141" s="4"/>
      <c r="O141" s="15"/>
      <c r="P141" s="15"/>
      <c r="Q141" s="15"/>
      <c r="R141" s="15"/>
      <c r="S141" s="15"/>
      <c r="T141" s="15"/>
      <c r="U141" s="15"/>
      <c r="V141" s="15"/>
      <c r="W141" s="15"/>
      <c r="X141" s="15"/>
      <c r="Y141" s="15"/>
      <c r="Z141" s="15"/>
      <c r="AA141" s="15"/>
      <c r="AB141" s="15"/>
      <c r="AC141" s="15"/>
      <c r="AD141" s="15"/>
      <c r="AE141" s="15"/>
      <c r="AF141" s="15"/>
      <c r="AG141" s="15"/>
      <c r="AH141" s="15"/>
      <c r="AI141" s="15"/>
      <c r="AJ141" s="15"/>
    </row>
    <row r="142" spans="1:36" ht="13.5" customHeight="1">
      <c r="A142" s="35" t="s">
        <v>77</v>
      </c>
      <c r="B142" s="31"/>
      <c r="C142" s="31"/>
      <c r="D142" s="31"/>
      <c r="E142" s="62" t="s">
        <v>88</v>
      </c>
      <c r="F142" s="54"/>
      <c r="G142" s="52"/>
      <c r="H142" s="52"/>
      <c r="I142" s="52"/>
      <c r="J142" s="52"/>
      <c r="K142" s="53"/>
      <c r="L142" s="46"/>
      <c r="M142" s="4"/>
      <c r="N142" s="4"/>
      <c r="O142" s="15"/>
      <c r="P142" s="15"/>
      <c r="Q142" s="15"/>
      <c r="R142" s="15"/>
      <c r="S142" s="15"/>
      <c r="T142" s="15"/>
      <c r="U142" s="15"/>
      <c r="V142" s="15"/>
      <c r="W142" s="15"/>
      <c r="X142" s="15"/>
      <c r="Y142" s="15"/>
      <c r="Z142" s="15"/>
      <c r="AA142" s="15"/>
      <c r="AB142" s="15"/>
      <c r="AC142" s="15"/>
      <c r="AD142" s="15"/>
      <c r="AE142" s="15"/>
      <c r="AF142" s="15"/>
      <c r="AG142" s="15"/>
      <c r="AH142" s="15"/>
      <c r="AI142" s="15"/>
      <c r="AJ142" s="15"/>
    </row>
    <row r="143" spans="1:36">
      <c r="A143" s="30" t="s">
        <v>85</v>
      </c>
      <c r="B143" s="31"/>
      <c r="C143" s="31"/>
      <c r="D143" s="31"/>
      <c r="E143" s="31" t="s">
        <v>83</v>
      </c>
      <c r="F143" s="52"/>
      <c r="G143" s="52"/>
      <c r="H143" s="52"/>
      <c r="I143" s="52"/>
      <c r="J143" s="52"/>
      <c r="K143" s="53"/>
      <c r="L143" s="46"/>
      <c r="M143" s="4"/>
      <c r="N143" s="4"/>
      <c r="O143" s="15"/>
      <c r="P143" s="15"/>
      <c r="Q143" s="15"/>
      <c r="R143" s="15"/>
      <c r="S143" s="15"/>
      <c r="T143" s="15"/>
      <c r="U143" s="15"/>
      <c r="V143" s="15"/>
      <c r="W143" s="15"/>
      <c r="X143" s="15"/>
      <c r="Y143" s="15"/>
      <c r="Z143" s="15"/>
      <c r="AA143" s="15"/>
      <c r="AB143" s="15"/>
      <c r="AC143" s="15"/>
      <c r="AD143" s="15"/>
      <c r="AE143" s="15"/>
      <c r="AF143" s="15"/>
      <c r="AG143" s="15"/>
      <c r="AH143" s="15"/>
      <c r="AI143" s="15"/>
      <c r="AJ143" s="15"/>
    </row>
    <row r="144" spans="1:36">
      <c r="A144" s="30" t="s">
        <v>62</v>
      </c>
      <c r="B144" s="31"/>
      <c r="C144" s="31"/>
      <c r="D144" s="31"/>
      <c r="E144" s="31" t="s">
        <v>83</v>
      </c>
      <c r="F144" s="54"/>
      <c r="G144" s="54"/>
      <c r="H144" s="54"/>
      <c r="I144" s="54"/>
      <c r="J144" s="54"/>
      <c r="K144" s="55"/>
      <c r="L144" s="47"/>
      <c r="M144" s="4"/>
      <c r="N144" s="4"/>
      <c r="O144" s="15"/>
      <c r="P144" s="15"/>
      <c r="Q144" s="15"/>
      <c r="R144" s="15"/>
      <c r="S144" s="15"/>
      <c r="T144" s="15"/>
      <c r="U144" s="15"/>
      <c r="V144" s="15"/>
      <c r="W144" s="15"/>
      <c r="X144" s="15"/>
      <c r="Y144" s="15"/>
      <c r="Z144" s="15"/>
      <c r="AA144" s="15"/>
      <c r="AB144" s="15"/>
      <c r="AC144" s="15"/>
      <c r="AD144" s="15"/>
      <c r="AE144" s="15"/>
      <c r="AF144" s="15"/>
      <c r="AG144" s="15"/>
      <c r="AH144" s="15"/>
      <c r="AI144" s="15"/>
      <c r="AJ144" s="15"/>
    </row>
    <row r="145" spans="1:36">
      <c r="A145" s="60"/>
      <c r="B145" s="31"/>
      <c r="C145" s="31"/>
      <c r="D145" s="31"/>
      <c r="E145" s="31"/>
      <c r="F145" s="54"/>
      <c r="G145" s="54"/>
      <c r="H145" s="54"/>
      <c r="I145" s="54"/>
      <c r="J145" s="54"/>
      <c r="K145" s="55"/>
      <c r="L145" s="47"/>
      <c r="M145" s="4"/>
      <c r="N145" s="4"/>
      <c r="O145" s="15"/>
      <c r="P145" s="15"/>
      <c r="Q145" s="15"/>
      <c r="R145" s="15"/>
      <c r="S145" s="15"/>
      <c r="T145" s="15"/>
      <c r="U145" s="15"/>
      <c r="V145" s="15"/>
      <c r="W145" s="15"/>
      <c r="X145" s="15"/>
      <c r="Y145" s="15"/>
      <c r="Z145" s="15"/>
      <c r="AA145" s="15"/>
      <c r="AB145" s="15"/>
      <c r="AC145" s="15"/>
      <c r="AD145" s="15"/>
      <c r="AE145" s="15"/>
      <c r="AF145" s="15"/>
      <c r="AG145" s="15"/>
      <c r="AH145" s="15"/>
      <c r="AI145" s="15"/>
      <c r="AJ145" s="15"/>
    </row>
    <row r="146" spans="1:36">
      <c r="A146" s="35" t="s">
        <v>71</v>
      </c>
      <c r="B146" s="31"/>
      <c r="C146" s="31"/>
      <c r="D146" s="31"/>
      <c r="E146" s="31"/>
      <c r="F146" s="52"/>
      <c r="G146" s="52"/>
      <c r="H146" s="52"/>
      <c r="I146" s="52"/>
      <c r="J146" s="52"/>
      <c r="K146" s="53"/>
      <c r="L146" s="46"/>
      <c r="M146" s="4"/>
      <c r="N146" s="4"/>
      <c r="O146" s="15"/>
      <c r="P146" s="15"/>
      <c r="Q146" s="15"/>
      <c r="R146" s="15"/>
      <c r="S146" s="15"/>
      <c r="T146" s="15"/>
      <c r="U146" s="15"/>
      <c r="V146" s="15"/>
      <c r="W146" s="15"/>
      <c r="X146" s="15"/>
      <c r="Y146" s="15"/>
      <c r="Z146" s="15"/>
      <c r="AA146" s="15"/>
      <c r="AB146" s="15"/>
      <c r="AC146" s="15"/>
      <c r="AD146" s="15"/>
      <c r="AE146" s="15"/>
      <c r="AF146" s="15"/>
      <c r="AG146" s="15"/>
      <c r="AH146" s="15"/>
      <c r="AI146" s="15"/>
      <c r="AJ146" s="15"/>
    </row>
    <row r="147" spans="1:36">
      <c r="A147" s="35" t="s">
        <v>86</v>
      </c>
      <c r="B147" s="31"/>
      <c r="C147" s="31"/>
      <c r="D147" s="31"/>
      <c r="E147" s="36">
        <f>E16</f>
        <v>0</v>
      </c>
      <c r="F147" s="54"/>
      <c r="G147" s="54" t="s">
        <v>61</v>
      </c>
      <c r="H147" s="54"/>
      <c r="I147" s="54"/>
      <c r="J147" s="54"/>
      <c r="K147" s="55"/>
      <c r="L147" s="47"/>
      <c r="M147" s="4"/>
      <c r="N147" s="4"/>
      <c r="O147" s="15"/>
      <c r="P147" s="15"/>
      <c r="Q147" s="15"/>
      <c r="R147" s="15"/>
      <c r="S147" s="15"/>
      <c r="T147" s="15"/>
      <c r="U147" s="15"/>
      <c r="V147" s="15"/>
      <c r="W147" s="15"/>
      <c r="X147" s="15"/>
      <c r="Y147" s="15"/>
      <c r="Z147" s="15"/>
      <c r="AA147" s="15"/>
      <c r="AB147" s="15"/>
      <c r="AC147" s="15"/>
      <c r="AD147" s="15"/>
      <c r="AE147" s="15"/>
      <c r="AF147" s="15"/>
      <c r="AG147" s="15"/>
      <c r="AH147" s="15"/>
      <c r="AI147" s="15"/>
      <c r="AJ147" s="15"/>
    </row>
    <row r="148" spans="1:36">
      <c r="A148" s="30" t="s">
        <v>87</v>
      </c>
      <c r="B148" s="31"/>
      <c r="C148" s="31"/>
      <c r="D148" s="31"/>
      <c r="E148" s="36">
        <f>E17</f>
        <v>750000</v>
      </c>
      <c r="F148" s="54"/>
      <c r="G148" s="54"/>
      <c r="H148" s="54"/>
      <c r="I148" s="54"/>
      <c r="J148" s="54"/>
      <c r="K148" s="55"/>
      <c r="L148" s="48"/>
      <c r="M148" s="4"/>
      <c r="N148" s="4"/>
      <c r="O148" s="15"/>
      <c r="P148" s="15"/>
      <c r="Q148" s="15"/>
      <c r="R148" s="15"/>
      <c r="S148" s="15"/>
      <c r="T148" s="15"/>
      <c r="U148" s="15"/>
      <c r="V148" s="15"/>
      <c r="W148" s="15"/>
      <c r="X148" s="15"/>
      <c r="Y148" s="15"/>
      <c r="Z148" s="15"/>
      <c r="AA148" s="15"/>
      <c r="AB148" s="15"/>
      <c r="AC148" s="15"/>
      <c r="AD148" s="15"/>
      <c r="AE148" s="15"/>
      <c r="AF148" s="15"/>
      <c r="AG148" s="15"/>
      <c r="AH148" s="15"/>
      <c r="AI148" s="15"/>
      <c r="AJ148" s="15"/>
    </row>
    <row r="149" spans="1:36">
      <c r="A149" s="35" t="s">
        <v>63</v>
      </c>
      <c r="B149" s="31"/>
      <c r="C149" s="31"/>
      <c r="D149" s="31"/>
      <c r="E149" s="36">
        <f>SUM(E147:E148)</f>
        <v>750000</v>
      </c>
      <c r="F149" s="31"/>
      <c r="G149" s="31"/>
      <c r="H149" s="31"/>
      <c r="I149" s="31"/>
      <c r="J149" s="31"/>
      <c r="K149" s="43"/>
      <c r="L149" s="4"/>
      <c r="M149" s="4"/>
      <c r="N149" s="4"/>
      <c r="O149" s="15"/>
      <c r="P149" s="15"/>
      <c r="Q149" s="15"/>
      <c r="R149" s="15"/>
      <c r="S149" s="15"/>
      <c r="T149" s="15"/>
      <c r="U149" s="15"/>
      <c r="V149" s="15"/>
      <c r="W149" s="15"/>
      <c r="X149" s="15"/>
      <c r="Y149" s="15"/>
      <c r="Z149" s="15"/>
      <c r="AA149" s="15"/>
      <c r="AB149" s="15"/>
      <c r="AC149" s="15"/>
      <c r="AD149" s="15"/>
      <c r="AE149" s="15"/>
      <c r="AF149" s="15"/>
      <c r="AG149" s="15"/>
      <c r="AH149" s="15"/>
      <c r="AI149" s="15"/>
      <c r="AJ149" s="15"/>
    </row>
    <row r="150" spans="1:36">
      <c r="A150" s="35"/>
      <c r="B150" s="31"/>
      <c r="C150" s="31"/>
      <c r="D150" s="31"/>
      <c r="E150" s="31"/>
      <c r="F150" s="31"/>
      <c r="G150" s="31"/>
      <c r="H150" s="31"/>
      <c r="I150" s="31"/>
      <c r="J150" s="31"/>
      <c r="K150" s="43"/>
      <c r="L150" s="4"/>
      <c r="M150" s="4"/>
      <c r="N150" s="4"/>
      <c r="O150" s="15"/>
      <c r="P150" s="15"/>
      <c r="Q150" s="15"/>
      <c r="R150" s="15"/>
      <c r="S150" s="15"/>
      <c r="T150" s="15"/>
      <c r="U150" s="15"/>
      <c r="V150" s="15"/>
      <c r="W150" s="15"/>
      <c r="X150" s="15"/>
      <c r="Y150" s="15"/>
      <c r="Z150" s="15"/>
      <c r="AA150" s="15"/>
      <c r="AB150" s="15"/>
      <c r="AC150" s="15"/>
      <c r="AD150" s="15"/>
      <c r="AE150" s="15"/>
      <c r="AF150" s="15"/>
      <c r="AG150" s="15"/>
      <c r="AH150" s="15"/>
      <c r="AI150" s="15"/>
      <c r="AJ150" s="15"/>
    </row>
    <row r="151" spans="1:36">
      <c r="A151" s="35" t="s">
        <v>73</v>
      </c>
      <c r="B151" s="31"/>
      <c r="C151" s="31"/>
      <c r="D151" s="31"/>
      <c r="E151" s="36">
        <f>E145-E149</f>
        <v>-750000</v>
      </c>
      <c r="F151" s="31"/>
      <c r="G151" s="31"/>
      <c r="H151" s="31"/>
      <c r="I151" s="31"/>
      <c r="J151" s="31"/>
      <c r="K151" s="43"/>
      <c r="L151" s="4"/>
      <c r="M151" s="4"/>
      <c r="N151" s="4"/>
      <c r="O151" s="15"/>
      <c r="P151" s="15"/>
      <c r="Q151" s="15"/>
      <c r="R151" s="15"/>
      <c r="S151" s="15"/>
      <c r="T151" s="15"/>
      <c r="U151" s="15"/>
      <c r="V151" s="15"/>
      <c r="W151" s="15"/>
      <c r="X151" s="15"/>
      <c r="Y151" s="15"/>
      <c r="Z151" s="15"/>
      <c r="AA151" s="15"/>
      <c r="AB151" s="15"/>
      <c r="AC151" s="15"/>
      <c r="AD151" s="15"/>
      <c r="AE151" s="15"/>
      <c r="AF151" s="15"/>
      <c r="AG151" s="15"/>
      <c r="AH151" s="15"/>
      <c r="AI151" s="15"/>
      <c r="AJ151" s="15"/>
    </row>
    <row r="152" spans="1:36" ht="13.8" thickBot="1">
      <c r="A152" s="37" t="s">
        <v>75</v>
      </c>
      <c r="B152" s="38"/>
      <c r="C152" s="38"/>
      <c r="D152" s="38"/>
      <c r="E152" s="63">
        <f>SUM(E151)</f>
        <v>-750000</v>
      </c>
      <c r="F152" s="38" t="s">
        <v>105</v>
      </c>
      <c r="G152" s="38"/>
      <c r="H152" s="38"/>
      <c r="I152" s="38"/>
      <c r="J152" s="38"/>
      <c r="K152" s="44"/>
      <c r="L152" s="4"/>
      <c r="M152" s="4"/>
      <c r="N152" s="4"/>
      <c r="O152" s="15"/>
      <c r="P152" s="15"/>
      <c r="Q152" s="15"/>
      <c r="R152" s="15"/>
      <c r="S152" s="15"/>
      <c r="T152" s="15"/>
      <c r="U152" s="15"/>
      <c r="V152" s="15"/>
      <c r="W152" s="15"/>
      <c r="X152" s="15"/>
      <c r="Y152" s="15"/>
      <c r="Z152" s="15"/>
      <c r="AA152" s="15"/>
      <c r="AB152" s="15"/>
      <c r="AC152" s="15"/>
      <c r="AD152" s="15"/>
      <c r="AE152" s="15"/>
      <c r="AF152" s="15"/>
      <c r="AG152" s="15"/>
      <c r="AH152" s="15"/>
      <c r="AI152" s="15"/>
      <c r="AJ152" s="15"/>
    </row>
    <row r="153" spans="1:36" ht="13.8" thickTop="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row>
    <row r="154" spans="1:36" ht="13.8" thickBo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row>
    <row r="155" spans="1:36" ht="13.8" thickTop="1">
      <c r="A155" s="69" t="s">
        <v>96</v>
      </c>
      <c r="B155" s="70"/>
      <c r="C155" s="70"/>
      <c r="D155" s="70"/>
      <c r="E155" s="27"/>
      <c r="F155" s="27"/>
      <c r="G155" s="27"/>
      <c r="H155" s="27"/>
      <c r="I155" s="27"/>
      <c r="J155" s="27"/>
      <c r="K155" s="42"/>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row>
    <row r="156" spans="1:36">
      <c r="A156" s="71"/>
      <c r="B156" s="72"/>
      <c r="C156" s="72"/>
      <c r="D156" s="72"/>
      <c r="E156" s="31"/>
      <c r="F156" s="31"/>
      <c r="G156" s="31"/>
      <c r="H156" s="31"/>
      <c r="I156" s="31"/>
      <c r="J156" s="31"/>
      <c r="K156" s="43"/>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row>
    <row r="157" spans="1:36">
      <c r="A157" s="68" t="s">
        <v>89</v>
      </c>
      <c r="B157" s="31"/>
      <c r="C157" s="31"/>
      <c r="D157" s="31"/>
      <c r="E157" s="62" t="s">
        <v>56</v>
      </c>
      <c r="F157" s="31"/>
      <c r="G157" s="31"/>
      <c r="H157" s="31"/>
      <c r="I157" s="31"/>
      <c r="J157" s="31"/>
      <c r="K157" s="43"/>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row>
    <row r="158" spans="1:36">
      <c r="A158" s="64" t="s">
        <v>90</v>
      </c>
      <c r="B158" s="31"/>
      <c r="C158" s="31"/>
      <c r="D158" s="31"/>
      <c r="E158" s="54">
        <f>E103</f>
        <v>1035207675.0362769</v>
      </c>
      <c r="F158" s="31"/>
      <c r="G158" s="31"/>
      <c r="H158" s="31"/>
      <c r="I158" s="31"/>
      <c r="J158" s="31"/>
      <c r="K158" s="43"/>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row>
    <row r="159" spans="1:36">
      <c r="A159" s="64" t="s">
        <v>176</v>
      </c>
      <c r="B159" s="31"/>
      <c r="C159" s="31"/>
      <c r="D159" s="31"/>
      <c r="E159" s="54">
        <f>E121</f>
        <v>259885948.88218898</v>
      </c>
      <c r="F159" s="31"/>
      <c r="G159" s="31"/>
      <c r="H159" s="31"/>
      <c r="I159" s="31"/>
      <c r="J159" s="31"/>
      <c r="K159" s="43"/>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row>
    <row r="160" spans="1:36">
      <c r="A160" s="64" t="s">
        <v>76</v>
      </c>
      <c r="B160" s="31"/>
      <c r="C160" s="31"/>
      <c r="D160" s="31"/>
      <c r="E160" s="54">
        <f>E138</f>
        <v>500000</v>
      </c>
      <c r="F160" s="31"/>
      <c r="G160" s="31"/>
      <c r="H160" s="31"/>
      <c r="I160" s="31"/>
      <c r="J160" s="31"/>
      <c r="K160" s="43"/>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row>
    <row r="161" spans="1:36">
      <c r="A161" s="64" t="s">
        <v>91</v>
      </c>
      <c r="B161" s="31"/>
      <c r="C161" s="31"/>
      <c r="D161" s="31"/>
      <c r="E161" s="54">
        <f>E152</f>
        <v>-750000</v>
      </c>
      <c r="F161" s="31"/>
      <c r="G161" s="31"/>
      <c r="H161" s="31"/>
      <c r="I161" s="31"/>
      <c r="J161" s="31"/>
      <c r="K161" s="43"/>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row>
    <row r="162" spans="1:36">
      <c r="A162" s="65" t="s">
        <v>92</v>
      </c>
      <c r="B162" s="31"/>
      <c r="C162" s="31"/>
      <c r="D162" s="31"/>
      <c r="E162" s="77">
        <f>SUM(E158:E161)</f>
        <v>1294843623.9184659</v>
      </c>
      <c r="F162" s="31"/>
      <c r="G162" s="31"/>
      <c r="H162" s="31"/>
      <c r="I162" s="31"/>
      <c r="J162" s="31"/>
      <c r="K162" s="43"/>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row>
    <row r="163" spans="1:36">
      <c r="A163" s="65" t="s">
        <v>93</v>
      </c>
      <c r="B163" s="31"/>
      <c r="C163" s="31"/>
      <c r="D163" s="31"/>
      <c r="E163" s="77">
        <f>E162/E22</f>
        <v>231.22207569972605</v>
      </c>
      <c r="F163" s="31"/>
      <c r="G163" s="31"/>
      <c r="H163" s="31"/>
      <c r="I163" s="31"/>
      <c r="J163" s="31"/>
      <c r="K163" s="43"/>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row>
    <row r="164" spans="1:36">
      <c r="A164" s="65" t="s">
        <v>94</v>
      </c>
      <c r="B164" s="31"/>
      <c r="C164" s="31"/>
      <c r="D164" s="31"/>
      <c r="E164" s="77">
        <f>(E162/E23)/E22</f>
        <v>537.72575744122332</v>
      </c>
      <c r="F164" s="31"/>
      <c r="G164" s="31"/>
      <c r="H164" s="31"/>
      <c r="I164" s="31"/>
      <c r="J164" s="31"/>
      <c r="K164" s="43"/>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row>
    <row r="165" spans="1:36">
      <c r="A165" s="66"/>
      <c r="B165" s="31"/>
      <c r="C165" s="31"/>
      <c r="D165" s="31"/>
      <c r="E165" s="54"/>
      <c r="F165" s="31"/>
      <c r="G165" s="31"/>
      <c r="H165" s="31"/>
      <c r="I165" s="31"/>
      <c r="J165" s="31"/>
      <c r="K165" s="43"/>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row>
    <row r="166" spans="1:36">
      <c r="A166" s="67" t="s">
        <v>95</v>
      </c>
      <c r="B166" s="31"/>
      <c r="C166" s="31"/>
      <c r="D166" s="31"/>
      <c r="E166" s="77">
        <f>IF(E11&lt;=0,"NA because zero or negative project cost",IF(E162&lt;=0,"NA because negative NPV",E162/E11))</f>
        <v>2589.6872478369319</v>
      </c>
      <c r="F166" s="31"/>
      <c r="G166" s="31"/>
      <c r="H166" s="31"/>
      <c r="I166" s="31"/>
      <c r="J166" s="31"/>
      <c r="K166" s="43"/>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row>
    <row r="167" spans="1:36">
      <c r="A167" s="65" t="s">
        <v>106</v>
      </c>
      <c r="B167" s="31"/>
      <c r="C167" s="31"/>
      <c r="D167" s="31"/>
      <c r="E167" s="77">
        <f>IF(E160&lt;=0,"NA because zero or negative IFC cost",IF(E162&lt;=0,"NA because negative NPV",E162/E160))</f>
        <v>2589.6872478369319</v>
      </c>
      <c r="F167" s="31"/>
      <c r="G167" s="31"/>
      <c r="H167" s="31"/>
      <c r="I167" s="31"/>
      <c r="J167" s="31"/>
      <c r="K167" s="43"/>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row>
    <row r="168" spans="1:36" ht="13.8" thickBot="1">
      <c r="A168" s="37"/>
      <c r="B168" s="38"/>
      <c r="C168" s="38"/>
      <c r="D168" s="38"/>
      <c r="E168" s="38"/>
      <c r="F168" s="38"/>
      <c r="G168" s="38"/>
      <c r="H168" s="38"/>
      <c r="I168" s="38"/>
      <c r="J168" s="38"/>
      <c r="K168" s="44"/>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row>
    <row r="169" spans="1:36" ht="13.8" thickTop="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row>
    <row r="170" spans="1:36">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row>
    <row r="171" spans="1:36">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row>
    <row r="172" spans="1:36">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row>
    <row r="173" spans="1:36">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row>
    <row r="174" spans="1:36">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row>
    <row r="175" spans="1:36">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row>
    <row r="176" spans="1:3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row>
    <row r="177" spans="1:36">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row>
    <row r="178" spans="1:36">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row>
    <row r="179" spans="1:36">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row>
    <row r="180" spans="1:36">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row>
    <row r="181" spans="1:36">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row>
    <row r="182" spans="1:36">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row>
    <row r="183" spans="1:36">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row>
    <row r="184" spans="1:36">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row>
    <row r="185" spans="1:36">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row>
    <row r="186" spans="1:3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row>
    <row r="187" spans="1:36">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row>
    <row r="188" spans="1:36">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row>
    <row r="189" spans="1:36">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row>
    <row r="190" spans="1:36">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row>
    <row r="191" spans="1:36">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row>
    <row r="192" spans="1:36">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row>
    <row r="193" spans="1:36">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row>
    <row r="194" spans="1:36">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row>
    <row r="195" spans="1:36">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row>
    <row r="196" spans="1:3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row>
    <row r="197" spans="1:36">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row>
    <row r="198" spans="1:36">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row>
    <row r="199" spans="1:36">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row>
    <row r="200" spans="1:36">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row>
    <row r="201" spans="1:36">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row>
    <row r="202" spans="1:36">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row>
    <row r="203" spans="1:36">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row>
    <row r="204" spans="1:36">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row>
    <row r="205" spans="1:36">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row>
    <row r="206" spans="1:3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row>
    <row r="207" spans="1:36">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row>
    <row r="208" spans="1:36">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row>
    <row r="209" spans="1:36">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row>
    <row r="210" spans="1:36">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row>
    <row r="211" spans="1:36">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row>
    <row r="212" spans="1:36">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row>
    <row r="213" spans="1:36">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row>
    <row r="214" spans="1:36">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row>
    <row r="215" spans="1:36">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row>
    <row r="216" spans="1:3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row>
    <row r="217" spans="1:36">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row>
    <row r="218" spans="1:36">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row>
    <row r="219" spans="1:36">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row>
    <row r="220" spans="1:36">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row>
    <row r="221" spans="1:36">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row>
    <row r="222" spans="1:36">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row>
    <row r="223" spans="1:36">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row>
    <row r="224" spans="1:36">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row>
    <row r="225" spans="1:36">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row>
    <row r="226" spans="1:3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row>
    <row r="227" spans="1:36">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row>
    <row r="228" spans="1:36">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row>
    <row r="229" spans="1:36">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row>
    <row r="230" spans="1:36">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row>
    <row r="231" spans="1:36">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row>
    <row r="232" spans="1:36">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row>
    <row r="233" spans="1:36">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row>
    <row r="234" spans="1:36">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row>
    <row r="235" spans="1:36">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row>
    <row r="236" spans="1:36">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row>
    <row r="237" spans="1:36">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row>
    <row r="238" spans="1:36">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row>
    <row r="239" spans="1:36">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row>
    <row r="240" spans="1:36">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row>
    <row r="241" spans="1:36">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row>
    <row r="242" spans="1:36">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row>
    <row r="243" spans="1:36">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row>
    <row r="244" spans="1:36">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row>
    <row r="245" spans="1:36">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row>
    <row r="246" spans="1:36">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row>
    <row r="247" spans="1:36">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row>
    <row r="248" spans="1:36">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row>
    <row r="249" spans="1:36">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row>
    <row r="250" spans="1:36">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row>
    <row r="251" spans="1:36">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row>
    <row r="252" spans="1:36">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row>
    <row r="253" spans="1:36">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row>
    <row r="254" spans="1:36">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row>
    <row r="255" spans="1:36">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row>
    <row r="256" spans="1:36">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row>
    <row r="257" spans="1:36">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row>
    <row r="258" spans="1:36">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row>
    <row r="259" spans="1:36">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row>
    <row r="260" spans="1:36">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row>
    <row r="261" spans="1:36">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row>
    <row r="262" spans="1:36">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row>
    <row r="263" spans="1:36">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row>
    <row r="264" spans="1:36">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row>
    <row r="265" spans="1:36">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row>
    <row r="266" spans="1:36">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row>
    <row r="267" spans="1:36">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row>
    <row r="268" spans="1:36">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row>
    <row r="269" spans="1:36">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row>
    <row r="270" spans="1:36">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row>
    <row r="271" spans="1:36">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row>
    <row r="272" spans="1:36">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row>
    <row r="273" spans="1:36">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row>
    <row r="274" spans="1:36">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row>
    <row r="275" spans="1:36">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row>
    <row r="276" spans="1:36">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row>
    <row r="277" spans="1:36">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row>
    <row r="278" spans="1:36">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row>
    <row r="279" spans="1:36">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row>
    <row r="280" spans="1:36">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row>
    <row r="281" spans="1:36">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row>
    <row r="282" spans="1:36">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row>
    <row r="283" spans="1:36">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row>
    <row r="284" spans="1:36">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row>
    <row r="285" spans="1:36">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row>
    <row r="286" spans="1:36">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row>
    <row r="287" spans="1:36">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row>
    <row r="288" spans="1:36">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row>
    <row r="289" spans="1:36">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row>
    <row r="290" spans="1:36">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row>
    <row r="291" spans="1:36">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row>
    <row r="292" spans="1:36">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row>
    <row r="293" spans="1:36">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row>
    <row r="294" spans="1:36">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row>
    <row r="295" spans="1:36">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row>
    <row r="296" spans="1:36">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row>
    <row r="297" spans="1:36">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row>
    <row r="298" spans="1:36">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row>
    <row r="299" spans="1:36">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row>
    <row r="300" spans="1:36">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row>
    <row r="301" spans="1:36">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row>
    <row r="302" spans="1:36">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row>
    <row r="303" spans="1:36">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row>
    <row r="304" spans="1:36">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row>
    <row r="305" spans="1:36">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row>
    <row r="306" spans="1:36">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row>
    <row r="307" spans="1:36">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row>
    <row r="308" spans="1:36">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row>
    <row r="309" spans="1:36">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row>
    <row r="310" spans="1:36">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row>
    <row r="311" spans="1:36">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row>
    <row r="312" spans="1:36">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row>
    <row r="313" spans="1:36">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row>
    <row r="314" spans="1:36">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row>
    <row r="315" spans="1:36">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row>
    <row r="316" spans="1:36">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row>
    <row r="317" spans="1:36">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row>
    <row r="318" spans="1:36">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row>
    <row r="319" spans="1:36">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row>
    <row r="320" spans="1:36">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row>
    <row r="321" spans="1:36">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row>
    <row r="322" spans="1:36">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row>
    <row r="323" spans="1:36">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row>
    <row r="324" spans="1:36">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row>
    <row r="325" spans="1:36">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row>
    <row r="326" spans="1:36">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row>
    <row r="327" spans="1:36">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row>
    <row r="328" spans="1:36">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row>
    <row r="329" spans="1:36">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row>
    <row r="330" spans="1:36">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row>
    <row r="331" spans="1:36">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row>
    <row r="332" spans="1:36">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row>
    <row r="333" spans="1:36">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row>
    <row r="334" spans="1:36">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row>
    <row r="335" spans="1:36">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row>
    <row r="336" spans="1:36">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row>
    <row r="337" spans="1:36">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row>
    <row r="338" spans="1:36">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row>
    <row r="339" spans="1:36">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row>
    <row r="340" spans="1:36">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row>
    <row r="341" spans="1:36">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row>
    <row r="342" spans="1:36">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row>
    <row r="343" spans="1:36">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row>
    <row r="344" spans="1:36">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row>
    <row r="345" spans="1:36">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row>
    <row r="346" spans="1:36">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row>
    <row r="347" spans="1:36">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row>
    <row r="348" spans="1:36">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row>
    <row r="349" spans="1:36">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row>
    <row r="350" spans="1:36">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row>
    <row r="351" spans="1:36">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row>
    <row r="352" spans="1:36">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row>
    <row r="353" spans="1:36">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row>
    <row r="354" spans="1:36">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row>
    <row r="355" spans="1:36">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row>
    <row r="356" spans="1:36">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row>
    <row r="357" spans="1:36">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row>
    <row r="358" spans="1:36">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row>
    <row r="359" spans="1:36">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row>
    <row r="360" spans="1:36">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row>
    <row r="361" spans="1:36">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row>
    <row r="362" spans="1:36">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row>
    <row r="363" spans="1:36">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row>
    <row r="364" spans="1:36">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row>
    <row r="365" spans="1:36">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row>
    <row r="366" spans="1:36">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row>
    <row r="367" spans="1:36">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row>
    <row r="368" spans="1:36">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row>
    <row r="369" spans="1:36">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row>
    <row r="370" spans="1:36">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row>
    <row r="371" spans="1:36">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row>
    <row r="372" spans="1:36">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row>
    <row r="373" spans="1:36">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row>
    <row r="374" spans="1:36">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row>
    <row r="375" spans="1:36">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row>
    <row r="376" spans="1:36">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row>
    <row r="377" spans="1:36">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row>
    <row r="378" spans="1:36">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row>
    <row r="379" spans="1:36">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row>
    <row r="380" spans="1:36">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row>
    <row r="381" spans="1:36">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row>
    <row r="382" spans="1:36">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row>
    <row r="383" spans="1:36">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row>
    <row r="384" spans="1:36">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row>
    <row r="385" spans="1:36">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row>
    <row r="386" spans="1:36">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row>
    <row r="387" spans="1:36">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row>
    <row r="388" spans="1:36">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row>
    <row r="389" spans="1:36">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row>
    <row r="390" spans="1:36">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row>
    <row r="391" spans="1:36">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row>
    <row r="392" spans="1:36">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row>
    <row r="393" spans="1:36">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row>
    <row r="394" spans="1:36">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row>
    <row r="395" spans="1:36">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row>
    <row r="396" spans="1:36">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row>
    <row r="397" spans="1:36">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row>
    <row r="398" spans="1:36">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row>
    <row r="399" spans="1:36">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row>
    <row r="400" spans="1:36">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row>
    <row r="401" spans="1:36">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row>
    <row r="402" spans="1:36">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row>
    <row r="403" spans="1:36">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row>
    <row r="404" spans="1:36">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row>
    <row r="405" spans="1:36">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row>
    <row r="406" spans="1:36">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row>
    <row r="407" spans="1:36">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row>
    <row r="408" spans="1:36">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row>
    <row r="409" spans="1:36">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row>
    <row r="410" spans="1:36">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row>
    <row r="411" spans="1:36">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row>
    <row r="412" spans="1:36">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row>
    <row r="413" spans="1:36">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row>
    <row r="414" spans="1:36">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row>
    <row r="415" spans="1:36">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row>
    <row r="416" spans="1:36">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row>
    <row r="417" spans="1:36">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row>
    <row r="418" spans="1:36">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row>
    <row r="419" spans="1:36">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row>
    <row r="420" spans="1:36">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row>
    <row r="421" spans="1:36">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row>
    <row r="422" spans="1:36">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row>
    <row r="423" spans="1:36">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row>
    <row r="424" spans="1:36">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row>
    <row r="425" spans="1:36">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row>
    <row r="426" spans="1:36">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row>
    <row r="427" spans="1:36">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row>
    <row r="428" spans="1:36">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row>
    <row r="429" spans="1:36">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row>
    <row r="430" spans="1:36">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row>
    <row r="431" spans="1:36">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row>
    <row r="432" spans="1:36">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row>
    <row r="433" spans="1:36">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row>
    <row r="434" spans="1:36">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row>
    <row r="435" spans="1:36">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row>
    <row r="436" spans="1:36">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row>
    <row r="437" spans="1:36">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row>
    <row r="438" spans="1:36">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row>
    <row r="439" spans="1:36">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row>
    <row r="440" spans="1:36">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row>
    <row r="441" spans="1:36">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row>
    <row r="442" spans="1:36">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row>
    <row r="443" spans="1:36">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row>
    <row r="444" spans="1:36">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row>
    <row r="445" spans="1:36">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row>
    <row r="446" spans="1:36">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row>
    <row r="447" spans="1:36">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row>
    <row r="448" spans="1:36">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row>
    <row r="449" spans="1:36">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row>
    <row r="450" spans="1:36">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row>
    <row r="451" spans="1:36">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row>
    <row r="452" spans="1:36">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row>
    <row r="453" spans="1:36">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row>
    <row r="454" spans="1:36">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row>
    <row r="455" spans="1:36">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row>
    <row r="456" spans="1:36">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row>
    <row r="457" spans="1:36">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row>
    <row r="458" spans="1:36">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row>
    <row r="459" spans="1:36">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row>
    <row r="460" spans="1:36">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row>
    <row r="461" spans="1:36">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row>
    <row r="462" spans="1:36">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row>
    <row r="463" spans="1:36">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row>
    <row r="464" spans="1:36">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row>
    <row r="465" spans="1:36">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row>
    <row r="466" spans="1:36">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row>
    <row r="467" spans="1:36">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row>
    <row r="468" spans="1:36">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row>
    <row r="469" spans="1:36">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row>
    <row r="470" spans="1:36">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row>
    <row r="471" spans="1:36">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row>
    <row r="472" spans="1:36">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row>
    <row r="473" spans="1:36">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row>
    <row r="474" spans="1:36">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row>
    <row r="475" spans="1:36">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row>
    <row r="476" spans="1:36">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row>
    <row r="477" spans="1:36">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row>
    <row r="478" spans="1:36">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row>
    <row r="479" spans="1:36">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row>
    <row r="480" spans="1:36">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row>
    <row r="481" spans="1:36">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row>
    <row r="482" spans="1:36">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row>
    <row r="483" spans="1:36">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row>
    <row r="484" spans="1:36">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row>
    <row r="485" spans="1:36">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row>
    <row r="486" spans="1:36">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row>
    <row r="487" spans="1:36">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row>
    <row r="488" spans="1:36">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row>
    <row r="489" spans="1:36">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row>
    <row r="490" spans="1:36">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row>
    <row r="491" spans="1:36">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row>
    <row r="492" spans="1:36">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row>
    <row r="493" spans="1:36">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row>
    <row r="494" spans="1:36">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row>
    <row r="495" spans="1:36">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row>
    <row r="496" spans="1:36">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row>
    <row r="497" spans="1:36">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row>
    <row r="498" spans="1:36">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row>
    <row r="499" spans="1:36">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row>
    <row r="500" spans="1:36">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row>
    <row r="501" spans="1:36">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row>
    <row r="502" spans="1:36">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row>
    <row r="503" spans="1:36">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row>
    <row r="504" spans="1:36">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row>
  </sheetData>
  <phoneticPr fontId="3" type="noConversion"/>
  <pageMargins left="0.75" right="0.75" top="1" bottom="1" header="0.5" footer="0.5"/>
  <pageSetup scale="35" fitToHeight="3" orientation="landscape" horizontalDpi="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4</vt:i4>
      </vt:variant>
    </vt:vector>
  </HeadingPairs>
  <TitlesOfParts>
    <vt:vector baseType="lpstr" size="4">
      <vt:lpstr>Decision tree</vt:lpstr>
      <vt:lpstr>1  Airport Expanded with PSP</vt:lpstr>
      <vt:lpstr>2  Airport Expanded by Govt</vt:lpstr>
      <vt:lpstr>3 Airport Not Expanded</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