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720"/>
  </bookViews>
  <sheets>
    <sheet name="Planned Expenses" sheetId="1" r:id="rId1"/>
    <sheet name="Actual Expenses" sheetId="2" r:id="rId2"/>
    <sheet name="Expense Variances" sheetId="3" r:id="rId3"/>
    <sheet name="Expenses Analysis" sheetId="4" r:id="rId4"/>
  </sheets>
  <definedNames>
    <definedName name="MonthlyChart_Data1">OFFSET('Planned Expenses'!$C$36,0,0,1,MonthsWithActual)</definedName>
    <definedName name="MonthsWithActual">COUNTIF('Actual Expenses'!$C$36:$N$36,"&lt;&gt;"&amp;0)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4" l="1"/>
  <c r="B2" i="3"/>
  <c r="O34" i="2"/>
  <c r="O33" i="2"/>
  <c r="O29" i="2"/>
  <c r="O28" i="2"/>
  <c r="O27" i="2"/>
  <c r="O26" i="2"/>
  <c r="O25" i="2"/>
  <c r="O24" i="2"/>
  <c r="O20" i="2"/>
  <c r="O19" i="2"/>
  <c r="O18" i="2"/>
  <c r="O17" i="2"/>
  <c r="O16" i="2"/>
  <c r="O15" i="2"/>
  <c r="O14" i="2"/>
  <c r="O13" i="2"/>
  <c r="O9" i="2"/>
  <c r="O8" i="2"/>
  <c r="O34" i="1"/>
  <c r="O33" i="1"/>
  <c r="O29" i="1"/>
  <c r="O28" i="1"/>
  <c r="O27" i="1"/>
  <c r="O26" i="1"/>
  <c r="O25" i="1"/>
  <c r="O24" i="1"/>
  <c r="O8" i="1"/>
  <c r="O9" i="1"/>
  <c r="O20" i="1"/>
  <c r="O19" i="1"/>
  <c r="O18" i="1"/>
  <c r="O17" i="1"/>
  <c r="O16" i="1"/>
  <c r="O15" i="1"/>
  <c r="O14" i="1"/>
  <c r="O13" i="1"/>
  <c r="B2" i="2"/>
  <c r="F24" i="3"/>
  <c r="J14" i="3"/>
  <c r="K14" i="3"/>
  <c r="D22" i="2"/>
  <c r="J11" i="1"/>
  <c r="I28" i="3"/>
  <c r="G19" i="3"/>
  <c r="N27" i="3"/>
  <c r="G24" i="3"/>
  <c r="G18" i="3"/>
  <c r="C31" i="2"/>
  <c r="L22" i="1"/>
  <c r="H19" i="3"/>
  <c r="J18" i="3"/>
  <c r="H11" i="1"/>
  <c r="O22" i="2"/>
  <c r="E31" i="1"/>
  <c r="O11" i="2"/>
  <c r="C22" i="1"/>
  <c r="F28" i="3"/>
  <c r="G25" i="3"/>
  <c r="E14" i="3"/>
  <c r="F22" i="1"/>
  <c r="L25" i="3"/>
  <c r="J26" i="3"/>
  <c r="H14" i="3"/>
  <c r="F11" i="2"/>
  <c r="H15" i="3"/>
  <c r="C22" i="2"/>
  <c r="G6" i="1"/>
  <c r="G13" i="3"/>
  <c r="J27" i="3"/>
  <c r="M28" i="3"/>
  <c r="C9" i="3"/>
  <c r="F19" i="3"/>
  <c r="I22" i="1"/>
  <c r="J34" i="3"/>
  <c r="D20" i="3"/>
  <c r="N6" i="2"/>
  <c r="C27" i="3"/>
  <c r="I27" i="3"/>
  <c r="J15" i="3"/>
  <c r="E11" i="1"/>
  <c r="D19" i="3"/>
  <c r="N34" i="3"/>
  <c r="E31" i="2"/>
  <c r="I31" i="1"/>
  <c r="F33" i="3"/>
  <c r="L18" i="3"/>
  <c r="D6" i="2"/>
  <c r="C24" i="3"/>
  <c r="E26" i="3"/>
  <c r="F13" i="3"/>
  <c r="J6" i="1"/>
  <c r="L13" i="3"/>
  <c r="H34" i="3"/>
  <c r="H22" i="2"/>
  <c r="E6" i="1"/>
  <c r="K34" i="3"/>
  <c r="N6" i="1"/>
  <c r="C29" i="3"/>
  <c r="K6" i="2"/>
  <c r="H16" i="3"/>
  <c r="E6" i="2"/>
  <c r="E29" i="3"/>
  <c r="F18" i="3"/>
  <c r="O6" i="1"/>
  <c r="G15" i="3"/>
  <c r="N16" i="3"/>
  <c r="N31" i="2"/>
  <c r="I15" i="3"/>
  <c r="H11" i="2"/>
  <c r="E20" i="3"/>
  <c r="F14" i="3"/>
  <c r="E15" i="3"/>
  <c r="C11" i="2"/>
  <c r="E9" i="3"/>
  <c r="J13" i="3"/>
  <c r="M17" i="3"/>
  <c r="N22" i="1"/>
  <c r="F6" i="2"/>
  <c r="F26" i="3"/>
  <c r="E24" i="3"/>
  <c r="G9" i="3"/>
  <c r="C34" i="3"/>
  <c r="E11" i="2"/>
  <c r="F6" i="1"/>
  <c r="M27" i="3"/>
  <c r="H9" i="3"/>
  <c r="H6" i="2"/>
  <c r="D29" i="3"/>
  <c r="L9" i="3"/>
  <c r="C6" i="1"/>
  <c r="F16" i="3"/>
  <c r="M24" i="3"/>
  <c r="I13" i="3"/>
  <c r="M29" i="3"/>
  <c r="E22" i="2"/>
  <c r="I29" i="3"/>
  <c r="F22" i="2"/>
  <c r="D16" i="3"/>
  <c r="M34" i="3"/>
  <c r="D26" i="3"/>
  <c r="L34" i="3"/>
  <c r="D28" i="3"/>
  <c r="D31" i="1"/>
  <c r="L19" i="3"/>
  <c r="E28" i="3"/>
  <c r="G29" i="3"/>
  <c r="J9" i="3"/>
  <c r="N8" i="3"/>
  <c r="N22" i="2"/>
  <c r="O22" i="1"/>
  <c r="M15" i="3"/>
  <c r="K25" i="3"/>
  <c r="I6" i="1"/>
  <c r="M16" i="3"/>
  <c r="K16" i="3"/>
  <c r="H29" i="3"/>
  <c r="F31" i="2"/>
  <c r="I16" i="3"/>
  <c r="H25" i="3"/>
  <c r="G31" i="1"/>
  <c r="I24" i="3"/>
  <c r="K15" i="3"/>
  <c r="K26" i="3"/>
  <c r="I26" i="3"/>
  <c r="E17" i="3"/>
  <c r="N13" i="3"/>
  <c r="I11" i="2"/>
  <c r="M6" i="1"/>
  <c r="D27" i="3"/>
  <c r="N14" i="3"/>
  <c r="C25" i="3"/>
  <c r="M20" i="3"/>
  <c r="F20" i="3"/>
  <c r="G11" i="2"/>
  <c r="N33" i="3"/>
  <c r="C14" i="3"/>
  <c r="G16" i="3"/>
  <c r="F31" i="1"/>
  <c r="D11" i="1"/>
  <c r="N29" i="3"/>
  <c r="N11" i="1"/>
  <c r="N20" i="3"/>
  <c r="C26" i="3"/>
  <c r="E13" i="3"/>
  <c r="H8" i="3"/>
  <c r="I11" i="1"/>
  <c r="D18" i="3"/>
  <c r="K28" i="3"/>
  <c r="J17" i="3"/>
  <c r="C31" i="1"/>
  <c r="C8" i="3"/>
  <c r="L11" i="1"/>
  <c r="K9" i="3"/>
  <c r="H31" i="2"/>
  <c r="I20" i="3"/>
  <c r="N19" i="3"/>
  <c r="I22" i="2"/>
  <c r="F17" i="3"/>
  <c r="L8" i="3"/>
  <c r="N26" i="3"/>
  <c r="G17" i="3"/>
  <c r="E22" i="1"/>
  <c r="L16" i="3"/>
  <c r="L24" i="3"/>
  <c r="I8" i="3"/>
  <c r="K27" i="3"/>
  <c r="K31" i="2"/>
  <c r="O11" i="1"/>
  <c r="K22" i="1"/>
  <c r="H20" i="3"/>
  <c r="J25" i="3"/>
  <c r="C16" i="3"/>
  <c r="K11" i="1"/>
  <c r="D14" i="3"/>
  <c r="C28" i="3"/>
  <c r="H28" i="3"/>
  <c r="I31" i="2"/>
  <c r="D6" i="1"/>
  <c r="H6" i="1"/>
  <c r="K17" i="3"/>
  <c r="I18" i="3"/>
  <c r="H33" i="3"/>
  <c r="L28" i="3"/>
  <c r="D15" i="3"/>
  <c r="H26" i="3"/>
  <c r="I33" i="3"/>
  <c r="H18" i="3"/>
  <c r="C13" i="3"/>
  <c r="N11" i="2"/>
  <c r="L11" i="2"/>
  <c r="H31" i="1"/>
  <c r="E8" i="3"/>
  <c r="E34" i="3"/>
  <c r="H17" i="3"/>
  <c r="C6" i="2"/>
  <c r="K8" i="3"/>
  <c r="M13" i="3"/>
  <c r="J6" i="2"/>
  <c r="M8" i="3"/>
  <c r="G27" i="3"/>
  <c r="D24" i="3"/>
  <c r="G26" i="3"/>
  <c r="E25" i="3"/>
  <c r="M22" i="2"/>
  <c r="E16" i="3"/>
  <c r="F9" i="3"/>
  <c r="M18" i="3"/>
  <c r="G34" i="3"/>
  <c r="C18" i="3"/>
  <c r="M6" i="2"/>
  <c r="L26" i="3"/>
  <c r="K6" i="1"/>
  <c r="E18" i="3"/>
  <c r="K20" i="3"/>
  <c r="M26" i="3"/>
  <c r="J22" i="1"/>
  <c r="F8" i="3"/>
  <c r="D9" i="3"/>
  <c r="L22" i="2"/>
  <c r="M22" i="1"/>
  <c r="C19" i="3"/>
  <c r="N15" i="3"/>
  <c r="D17" i="3"/>
  <c r="J24" i="3"/>
  <c r="M19" i="3"/>
  <c r="K11" i="2"/>
  <c r="F25" i="3"/>
  <c r="H22" i="1"/>
  <c r="I14" i="3"/>
  <c r="K29" i="3"/>
  <c r="C33" i="3"/>
  <c r="L15" i="3"/>
  <c r="N25" i="3"/>
  <c r="G20" i="3"/>
  <c r="K18" i="3"/>
  <c r="I19" i="3"/>
  <c r="D11" i="2"/>
  <c r="C17" i="3"/>
  <c r="J20" i="3"/>
  <c r="D13" i="3"/>
  <c r="L17" i="3"/>
  <c r="G22" i="2"/>
  <c r="N31" i="1"/>
  <c r="J31" i="2"/>
  <c r="G14" i="3"/>
  <c r="L14" i="3"/>
  <c r="I9" i="3"/>
  <c r="I34" i="3"/>
  <c r="F27" i="3"/>
  <c r="L29" i="3"/>
  <c r="G8" i="3"/>
  <c r="K33" i="3"/>
  <c r="K13" i="3"/>
  <c r="E27" i="3"/>
  <c r="E22" i="3"/>
  <c r="J31" i="1"/>
  <c r="J33" i="3"/>
  <c r="J28" i="3"/>
  <c r="I17" i="3"/>
  <c r="I11" i="3"/>
  <c r="J8" i="3"/>
  <c r="D25" i="3"/>
  <c r="M31" i="2"/>
  <c r="J29" i="3"/>
  <c r="G22" i="1"/>
  <c r="H24" i="3"/>
  <c r="L27" i="3"/>
  <c r="F34" i="3"/>
  <c r="F31" i="3"/>
  <c r="L33" i="3"/>
  <c r="G33" i="3"/>
  <c r="C11" i="1"/>
  <c r="K19" i="3"/>
  <c r="M33" i="3"/>
  <c r="K24" i="3"/>
  <c r="E33" i="3"/>
  <c r="D22" i="1"/>
  <c r="I25" i="3"/>
  <c r="C20" i="3"/>
  <c r="L20" i="3"/>
  <c r="D8" i="3"/>
  <c r="I6" i="2"/>
  <c r="J22" i="2"/>
  <c r="O6" i="2"/>
  <c r="O31" i="2"/>
  <c r="M14" i="3"/>
  <c r="G11" i="1"/>
  <c r="L31" i="2"/>
  <c r="O31" i="1"/>
  <c r="K6" i="3"/>
  <c r="G28" i="3"/>
  <c r="D33" i="3"/>
  <c r="L6" i="1"/>
  <c r="G6" i="2"/>
  <c r="L31" i="1"/>
  <c r="N28" i="3"/>
  <c r="F15" i="3"/>
  <c r="N9" i="3"/>
  <c r="J19" i="3"/>
  <c r="L6" i="2"/>
  <c r="D31" i="2"/>
  <c r="M31" i="1"/>
  <c r="M11" i="1"/>
  <c r="M25" i="3"/>
  <c r="F11" i="1"/>
  <c r="N24" i="3"/>
  <c r="G31" i="2"/>
  <c r="F29" i="3"/>
  <c r="J11" i="2"/>
  <c r="E19" i="3"/>
  <c r="M11" i="2"/>
  <c r="M9" i="3"/>
  <c r="H27" i="3"/>
  <c r="N18" i="3"/>
  <c r="J16" i="3"/>
  <c r="K22" i="2"/>
  <c r="N17" i="3"/>
  <c r="C15" i="3"/>
  <c r="D34" i="3"/>
  <c r="K31" i="1"/>
  <c r="H13" i="3"/>
  <c r="O34" i="3"/>
  <c r="O33" i="3"/>
  <c r="O27" i="3"/>
  <c r="O28" i="3"/>
  <c r="O25" i="3"/>
  <c r="O26" i="3"/>
  <c r="O29" i="3"/>
  <c r="O24" i="3"/>
  <c r="O15" i="3"/>
  <c r="O19" i="3"/>
  <c r="O16" i="3"/>
  <c r="O20" i="3"/>
  <c r="O17" i="3"/>
  <c r="O14" i="3"/>
  <c r="O18" i="3"/>
  <c r="O13" i="3"/>
  <c r="O8" i="3"/>
  <c r="H36" i="2"/>
  <c r="E36" i="2"/>
  <c r="I36" i="2"/>
  <c r="M36" i="2"/>
  <c r="D36" i="2"/>
  <c r="L36" i="2"/>
  <c r="F36" i="2"/>
  <c r="J36" i="2"/>
  <c r="N36" i="2"/>
  <c r="C36" i="2"/>
  <c r="G36" i="2"/>
  <c r="K36" i="2"/>
  <c r="O36" i="2"/>
  <c r="L36" i="1"/>
  <c r="E36" i="1"/>
  <c r="I36" i="1"/>
  <c r="M36" i="1"/>
  <c r="H36" i="1"/>
  <c r="F36" i="1"/>
  <c r="J36" i="1"/>
  <c r="N36" i="1"/>
  <c r="D36" i="1"/>
  <c r="G36" i="1"/>
  <c r="K36" i="1"/>
  <c r="O36" i="1"/>
  <c r="C36" i="1"/>
  <c r="N22" i="3"/>
  <c r="G6" i="3"/>
  <c r="H31" i="3"/>
  <c r="J11" i="3"/>
  <c r="F22" i="3"/>
  <c r="L6" i="3"/>
  <c r="E11" i="3"/>
  <c r="N11" i="3"/>
  <c r="M11" i="3"/>
  <c r="D11" i="3"/>
  <c r="O31" i="3"/>
  <c r="O22" i="3"/>
  <c r="M31" i="3"/>
  <c r="I6" i="3"/>
  <c r="K22" i="3"/>
  <c r="C22" i="3"/>
  <c r="I31" i="3"/>
  <c r="D22" i="3"/>
  <c r="J22" i="3"/>
  <c r="D6" i="3"/>
  <c r="L22" i="3"/>
  <c r="H11" i="3"/>
  <c r="N6" i="3"/>
  <c r="L31" i="3"/>
  <c r="F6" i="3"/>
  <c r="M22" i="3"/>
  <c r="K31" i="3"/>
  <c r="H22" i="3"/>
  <c r="C11" i="3"/>
  <c r="D31" i="3"/>
  <c r="O11" i="3"/>
  <c r="H6" i="3"/>
  <c r="G31" i="3"/>
  <c r="K11" i="3"/>
  <c r="J6" i="3"/>
  <c r="E6" i="3"/>
  <c r="C31" i="3"/>
  <c r="N31" i="3"/>
  <c r="I22" i="3"/>
  <c r="L11" i="3"/>
  <c r="M6" i="3"/>
  <c r="J31" i="3"/>
  <c r="F11" i="3"/>
  <c r="E31" i="3"/>
  <c r="G22" i="3"/>
  <c r="G11" i="3"/>
  <c r="G36" i="3"/>
  <c r="K36" i="3"/>
  <c r="N36" i="3"/>
  <c r="H36" i="3"/>
  <c r="F36" i="3"/>
  <c r="D36" i="3"/>
  <c r="J36" i="3"/>
  <c r="E36" i="3"/>
  <c r="M36" i="3"/>
  <c r="L36" i="3"/>
  <c r="I36" i="3"/>
  <c r="C14" i="4"/>
  <c r="B4" i="4"/>
  <c r="D17" i="4"/>
  <c r="D14" i="4"/>
  <c r="D16" i="4"/>
  <c r="D15" i="4"/>
  <c r="C16" i="4"/>
  <c r="C17" i="4"/>
  <c r="C15" i="4"/>
  <c r="E17" i="4"/>
  <c r="F17" i="4"/>
  <c r="E14" i="4"/>
  <c r="F14" i="4"/>
  <c r="E15" i="4"/>
  <c r="F15" i="4"/>
  <c r="E16" i="4"/>
  <c r="F16" i="4"/>
  <c r="C6" i="3"/>
  <c r="C36" i="3"/>
  <c r="O9" i="3"/>
  <c r="O6" i="3"/>
  <c r="O36" i="3"/>
</calcChain>
</file>

<file path=xl/sharedStrings.xml><?xml version="1.0" encoding="utf-8"?>
<sst xmlns="http://schemas.openxmlformats.org/spreadsheetml/2006/main" count="297" uniqueCount="69">
  <si>
    <t>PLANNED EXPENSES</t>
  </si>
  <si>
    <t>May</t>
  </si>
  <si>
    <t>Wages</t>
  </si>
  <si>
    <t>Benefits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</si>
  <si>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</si>
  <si>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</si>
  <si>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</si>
  <si>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</si>
  <si>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</si>
  <si>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</si>
  <si>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</si>
  <si>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</si>
  <si>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</si>
  <si>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</si>
  <si>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</si>
  <si>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</si>
  <si>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</si>
  <si>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</si>
  <si>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</si>
  <si>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</si>
  <si>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 classes</t>
  </si>
  <si>
    <t>COMPANY NAME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</si>
  <si>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</si>
  <si>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</si>
  <si>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</si>
  <si>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</si>
  <si>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</si>
  <si>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</si>
  <si>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</si>
  <si>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</si>
  <si>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</si>
  <si>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</si>
  <si>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</si>
  <si>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</si>
  <si>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Total</t>
  </si>
  <si>
    <t>EMPLOYEE COSTS</t>
  </si>
  <si>
    <t>Travel costs</t>
  </si>
  <si>
    <t>TRAINING / TRAVEL</t>
  </si>
  <si>
    <t>ACTUAL EXPENSES</t>
  </si>
  <si>
    <t>EXPENSE VARIANCES</t>
  </si>
  <si>
    <t>MONTHLY TOTAL</t>
  </si>
  <si>
    <t>MONTHLY VARIANCE</t>
  </si>
  <si>
    <t>EXPENSES ANALYSIS</t>
  </si>
  <si>
    <t>CATEGORY</t>
  </si>
  <si>
    <t>Employee Costs</t>
  </si>
  <si>
    <t>Office Costs</t>
  </si>
  <si>
    <t>Marketing Costs</t>
  </si>
  <si>
    <t>Training / Travel</t>
  </si>
  <si>
    <t>VARIANCE</t>
  </si>
  <si>
    <t>VARIANCE %</t>
  </si>
  <si>
    <t xml:space="preserve"> PLANNED vs ACTUAL EXPENSES</t>
  </si>
  <si>
    <t>.</t>
  </si>
  <si>
    <t>MONTHLY EXPENSES</t>
  </si>
  <si>
    <t xml:space="preserve">  Note: Negative values mean actual expense is higher than planned expense.</t>
  </si>
  <si>
    <t xml:space="preserve"> EMPLOYEE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</si>
  <si>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</si>
  <si>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</si>
  <si>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</si>
  <si>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</si>
  <si>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</si>
  <si>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</si>
  <si>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</si>
  <si>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</si>
  <si>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</si>
  <si>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</si>
  <si>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</si>
  <si>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</si>
  <si>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</si>
  <si>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TRAINING/TRAVEL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</si>
</sst>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Palatino Linotype"/>
      <family val="2"/>
      <scheme val="minor"/>
    </font>
    <font>
      <sz val="11"/>
      <color theme="1" tint="0.14999847407452621"/>
      <name val="Palatino Linotype"/>
      <family val="1"/>
      <scheme val="minor"/>
    </font>
    <font>
      <sz val="28"/>
      <color theme="1" tint="0.14999847407452621"/>
      <name val="Corbel"/>
      <family val="2"/>
      <scheme val="major"/>
    </font>
    <font>
      <sz val="18"/>
      <color theme="1" tint="0.14999847407452621"/>
      <name val="Corbel"/>
      <family val="2"/>
      <scheme val="major"/>
    </font>
    <font>
      <sz val="11"/>
      <color theme="1"/>
      <name val="Palatino Linotype"/>
      <family val="1"/>
      <scheme val="minor"/>
    </font>
    <font>
      <sz val="10"/>
      <color theme="1" tint="0.14999847407452621"/>
      <name val="Palatino Linotype"/>
      <family val="1"/>
      <scheme val="minor"/>
    </font>
    <font>
      <sz val="12"/>
      <color theme="1" tint="0.14999847407452621"/>
      <name val="Corbel"/>
      <family val="2"/>
      <scheme val="major"/>
    </font>
    <font>
      <sz val="12"/>
      <color theme="0"/>
      <name val="Corbel"/>
      <family val="2"/>
      <scheme val="major"/>
    </font>
    <font>
      <sz val="11"/>
      <color theme="1" tint="0.14999847407452621"/>
      <name val="Corbel"/>
      <family val="2"/>
      <scheme val="major"/>
    </font>
    <font>
      <sz val="10"/>
      <color theme="1" tint="0.14999847407452621"/>
      <name val="Corbel"/>
      <family val="2"/>
      <scheme val="major"/>
    </font>
    <font>
      <sz val="13"/>
      <color theme="1"/>
      <name val="Corbel"/>
      <family val="2"/>
      <scheme val="major"/>
    </font>
    <font>
      <sz val="8"/>
      <color theme="1" tint="0.14999847407452621"/>
      <name val="Palatino Linotype"/>
      <family val="1"/>
      <scheme val="minor"/>
    </font>
    <font>
      <sz val="10"/>
      <color theme="1" tint="0.34998626667073579"/>
      <name val="Corbel"/>
      <family val="2"/>
      <scheme val="major"/>
    </font>
    <font>
      <sz val="13"/>
      <color theme="1" tint="0.14999847407452621"/>
      <name val="Corbel"/>
      <family val="2"/>
      <scheme val="major"/>
    </font>
    <font>
      <sz val="8"/>
      <color theme="0"/>
      <name val="Palatino Linotype"/>
      <family val="1"/>
      <scheme val="minor"/>
    </font>
    <font>
      <b/>
      <sz val="28"/>
      <color theme="8" tint="-0.499984740745262"/>
      <name val="Corbel"/>
      <family val="2"/>
      <scheme val="major"/>
    </font>
    <font>
      <b/>
      <sz val="28"/>
      <color theme="9" tint="-0.499984740745262"/>
      <name val="Corbel"/>
      <family val="2"/>
      <scheme val="major"/>
    </font>
    <font>
      <b/>
      <sz val="28"/>
      <color theme="5" tint="-0.499984740745262"/>
      <name val="Corbel"/>
      <family val="2"/>
      <scheme val="major"/>
    </font>
    <font>
      <sz val="18"/>
      <color theme="1" tint="4.9989318521683403E-2"/>
      <name val="Corbel"/>
      <family val="2"/>
      <scheme val="major"/>
    </font>
    <font>
      <b/>
      <sz val="12"/>
      <color theme="0"/>
      <name val="Corbel"/>
      <family val="2"/>
      <scheme val="major"/>
    </font>
    <font>
      <b/>
      <sz val="13"/>
      <color theme="0"/>
      <name val="Corbel"/>
      <family val="2"/>
      <scheme val="major"/>
    </font>
    <font>
      <b/>
      <sz val="11"/>
      <color theme="0"/>
      <name val="Palatino Linotype"/>
      <family val="1"/>
      <scheme val="minor"/>
    </font>
    <font>
      <sz val="11"/>
      <color theme="1" tint="0.14999847407452621"/>
      <name val="Palatino Linotype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 style="thin">
        <color theme="0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0"/>
      </bottom>
      <diagonal/>
    </border>
    <border>
      <left style="thin">
        <color theme="4" tint="0.59996337778862885"/>
      </left>
      <right/>
      <top/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9" tint="0.79998168889431442"/>
      </right>
      <top style="thin">
        <color theme="0"/>
      </top>
      <bottom style="thin">
        <color theme="0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0"/>
      </top>
      <bottom style="thin">
        <color theme="0"/>
      </bottom>
      <diagonal/>
    </border>
    <border>
      <left style="thin">
        <color theme="9" tint="0.79998168889431442"/>
      </left>
      <right/>
      <top style="thin">
        <color theme="0"/>
      </top>
      <bottom style="thin">
        <color theme="0"/>
      </bottom>
      <diagonal/>
    </border>
    <border>
      <left/>
      <right style="thin">
        <color theme="9" tint="0.79998168889431442"/>
      </right>
      <top/>
      <bottom/>
      <diagonal/>
    </border>
    <border>
      <left style="thin">
        <color theme="9" tint="0.79998168889431442"/>
      </left>
      <right style="thin">
        <color theme="9" tint="0.79998168889431442"/>
      </right>
      <top/>
      <bottom/>
      <diagonal/>
    </border>
    <border>
      <left style="thin">
        <color theme="9" tint="0.79998168889431442"/>
      </left>
      <right/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/>
      <top style="thin">
        <color theme="0"/>
      </top>
      <bottom style="thin">
        <color theme="0"/>
      </bottom>
      <diagonal/>
    </border>
    <border>
      <left style="thin">
        <color theme="9" tint="0.39994506668294322"/>
      </left>
      <right/>
      <top style="thin">
        <color theme="0"/>
      </top>
      <bottom style="thin">
        <color theme="0"/>
      </bottom>
      <diagonal/>
    </border>
    <border>
      <left style="thin">
        <color theme="9" tint="0.39994506668294322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5" tint="0.79998168889431442"/>
      </right>
      <top/>
      <bottom/>
      <diagonal/>
    </border>
    <border>
      <left style="thin">
        <color theme="5" tint="0.79998168889431442"/>
      </left>
      <right style="thin">
        <color theme="5" tint="0.79998168889431442"/>
      </right>
      <top/>
      <bottom/>
      <diagonal/>
    </border>
    <border>
      <left style="thin">
        <color theme="5" tint="0.79998168889431442"/>
      </left>
      <right/>
      <top/>
      <bottom/>
      <diagonal/>
    </border>
    <border>
      <left style="thin">
        <color theme="5" tint="0.59996337778862885"/>
      </left>
      <right/>
      <top style="thin">
        <color theme="0"/>
      </top>
      <bottom style="thin">
        <color theme="0"/>
      </bottom>
      <diagonal/>
    </border>
    <border>
      <left style="thin">
        <color theme="5" tint="0.59996337778862885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5" tint="0.59996337778862885"/>
      </right>
      <top/>
      <bottom style="thin">
        <color theme="0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0"/>
      </bottom>
      <diagonal/>
    </border>
    <border>
      <left style="thin">
        <color theme="5" tint="0.59996337778862885"/>
      </left>
      <right/>
      <top/>
      <bottom style="thin">
        <color theme="0"/>
      </bottom>
      <diagonal/>
    </border>
    <border>
      <left/>
      <right style="thin">
        <color theme="9" tint="0.59996337778862885"/>
      </right>
      <top/>
      <bottom style="thin">
        <color theme="0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0"/>
      </bottom>
      <diagonal/>
    </border>
    <border>
      <left style="thin">
        <color theme="9" tint="0.59996337778862885"/>
      </left>
      <right/>
      <top/>
      <bottom style="thin">
        <color theme="0"/>
      </bottom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/>
    <xf numFmtId="44" fontId="1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3" borderId="2" xfId="0" applyNumberFormat="1" applyFont="1" applyFill="1" applyBorder="1" applyAlignment="1">
      <alignment horizontal="left" vertical="center"/>
    </xf>
    <xf numFmtId="44" fontId="4" fillId="3" borderId="8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4" fontId="4" fillId="3" borderId="9" xfId="0" applyNumberFormat="1" applyFont="1" applyFill="1" applyBorder="1" applyAlignment="1">
      <alignment horizontal="left" vertical="center"/>
    </xf>
    <xf numFmtId="44" fontId="4" fillId="3" borderId="16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0" fillId="3" borderId="15" xfId="0" applyFont="1" applyFill="1" applyBorder="1" applyAlignment="1">
      <alignment horizontal="left" vertical="center" indent="1"/>
    </xf>
    <xf numFmtId="0" fontId="10" fillId="3" borderId="7" xfId="0" applyFont="1" applyFill="1" applyBorder="1" applyAlignment="1">
      <alignment horizontal="left" vertical="center" indent="1"/>
    </xf>
    <xf numFmtId="44" fontId="1" fillId="0" borderId="20" xfId="0" applyNumberFormat="1" applyFont="1" applyBorder="1" applyAlignment="1">
      <alignment horizontal="left" vertical="center"/>
    </xf>
    <xf numFmtId="44" fontId="1" fillId="0" borderId="8" xfId="0" applyNumberFormat="1" applyFont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indent="2"/>
    </xf>
    <xf numFmtId="0" fontId="1" fillId="0" borderId="7" xfId="0" applyFont="1" applyBorder="1" applyAlignment="1">
      <alignment horizontal="left" vertical="center" indent="2"/>
    </xf>
    <xf numFmtId="0" fontId="10" fillId="9" borderId="21" xfId="0" applyFont="1" applyFill="1" applyBorder="1" applyAlignment="1">
      <alignment horizontal="left" vertical="center" indent="1"/>
    </xf>
    <xf numFmtId="44" fontId="4" fillId="9" borderId="22" xfId="0" applyNumberFormat="1" applyFont="1" applyFill="1" applyBorder="1" applyAlignment="1">
      <alignment horizontal="left" vertical="center"/>
    </xf>
    <xf numFmtId="44" fontId="4" fillId="9" borderId="23" xfId="0" applyNumberFormat="1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 indent="2"/>
    </xf>
    <xf numFmtId="44" fontId="1" fillId="0" borderId="25" xfId="0" applyNumberFormat="1" applyFont="1" applyBorder="1" applyAlignment="1">
      <alignment horizontal="left" vertical="center"/>
    </xf>
    <xf numFmtId="44" fontId="1" fillId="0" borderId="26" xfId="0" applyNumberFormat="1" applyFont="1" applyBorder="1" applyAlignment="1">
      <alignment horizontal="left" vertical="center"/>
    </xf>
    <xf numFmtId="44" fontId="4" fillId="3" borderId="28" xfId="0" applyNumberFormat="1" applyFont="1" applyFill="1" applyBorder="1" applyAlignment="1">
      <alignment horizontal="left" vertical="center"/>
    </xf>
    <xf numFmtId="44" fontId="1" fillId="0" borderId="27" xfId="0" applyNumberFormat="1" applyFont="1" applyBorder="1" applyAlignment="1">
      <alignment horizontal="left" vertical="center"/>
    </xf>
    <xf numFmtId="44" fontId="4" fillId="3" borderId="27" xfId="0" applyNumberFormat="1" applyFont="1" applyFill="1" applyBorder="1" applyAlignment="1">
      <alignment horizontal="left" vertical="center"/>
    </xf>
    <xf numFmtId="44" fontId="4" fillId="9" borderId="29" xfId="0" applyNumberFormat="1" applyFont="1" applyFill="1" applyBorder="1" applyAlignment="1">
      <alignment horizontal="left" vertical="center"/>
    </xf>
    <xf numFmtId="44" fontId="1" fillId="0" borderId="30" xfId="0" applyNumberFormat="1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 indent="2"/>
    </xf>
    <xf numFmtId="44" fontId="1" fillId="0" borderId="33" xfId="0" applyNumberFormat="1" applyFont="1" applyBorder="1" applyAlignment="1">
      <alignment horizontal="left" vertical="center"/>
    </xf>
    <xf numFmtId="44" fontId="1" fillId="0" borderId="34" xfId="0" applyNumberFormat="1" applyFont="1" applyBorder="1" applyAlignment="1">
      <alignment horizontal="left" vertical="center"/>
    </xf>
    <xf numFmtId="44" fontId="1" fillId="0" borderId="36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6" borderId="37" xfId="0" applyFont="1" applyFill="1" applyBorder="1" applyAlignment="1">
      <alignment horizontal="left" vertical="center" indent="1"/>
    </xf>
    <xf numFmtId="44" fontId="4" fillId="6" borderId="1" xfId="0" applyNumberFormat="1" applyFont="1" applyFill="1" applyBorder="1" applyAlignment="1">
      <alignment horizontal="left" vertical="center"/>
    </xf>
    <xf numFmtId="44" fontId="4" fillId="6" borderId="38" xfId="0" applyNumberFormat="1" applyFont="1" applyFill="1" applyBorder="1" applyAlignment="1">
      <alignment horizontal="left" vertical="center"/>
    </xf>
    <xf numFmtId="44" fontId="4" fillId="6" borderId="35" xfId="0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7" fillId="7" borderId="41" xfId="0" applyFont="1" applyFill="1" applyBorder="1" applyAlignment="1">
      <alignment horizontal="left" vertical="center" indent="2"/>
    </xf>
    <xf numFmtId="0" fontId="7" fillId="8" borderId="44" xfId="0" applyFont="1" applyFill="1" applyBorder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8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44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indent="1"/>
    </xf>
    <xf numFmtId="44" fontId="5" fillId="0" borderId="18" xfId="0" applyNumberFormat="1" applyFont="1" applyBorder="1" applyAlignment="1">
      <alignment horizontal="center" vertical="center"/>
    </xf>
    <xf numFmtId="10" fontId="5" fillId="0" borderId="19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indent="1"/>
    </xf>
    <xf numFmtId="44" fontId="5" fillId="4" borderId="5" xfId="0" applyNumberFormat="1" applyFont="1" applyFill="1" applyBorder="1" applyAlignment="1">
      <alignment horizontal="center" vertical="center"/>
    </xf>
    <xf numFmtId="10" fontId="5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44" fontId="5" fillId="0" borderId="0" xfId="0" applyNumberFormat="1" applyFont="1" applyAlignment="1">
      <alignment horizontal="right" vertical="center"/>
    </xf>
    <xf numFmtId="4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44" fontId="14" fillId="0" borderId="0" xfId="0" applyNumberFormat="1" applyFont="1" applyAlignment="1">
      <alignment horizontal="left" vertical="center"/>
    </xf>
    <xf numFmtId="44" fontId="3" fillId="0" borderId="20" xfId="0" applyNumberFormat="1" applyFont="1" applyBorder="1" applyAlignment="1">
      <alignment horizontal="left" vertical="center"/>
    </xf>
    <xf numFmtId="44" fontId="13" fillId="0" borderId="20" xfId="0" applyNumberFormat="1" applyFont="1" applyBorder="1" applyAlignment="1">
      <alignment horizontal="left" vertical="center" wrapText="1"/>
    </xf>
    <xf numFmtId="44" fontId="5" fillId="0" borderId="20" xfId="0" applyNumberFormat="1" applyFont="1" applyBorder="1" applyAlignment="1">
      <alignment horizontal="left" vertical="center"/>
    </xf>
    <xf numFmtId="0" fontId="9" fillId="0" borderId="50" xfId="0" applyFont="1" applyFill="1" applyBorder="1" applyAlignment="1">
      <alignment horizontal="center" vertical="center" wrapText="1"/>
    </xf>
    <xf numFmtId="44" fontId="9" fillId="0" borderId="5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/>
    <xf numFmtId="44" fontId="19" fillId="2" borderId="13" xfId="0" applyNumberFormat="1" applyFont="1" applyFill="1" applyBorder="1" applyAlignment="1">
      <alignment horizontal="center" vertical="center"/>
    </xf>
    <xf numFmtId="44" fontId="19" fillId="2" borderId="14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 indent="1"/>
    </xf>
    <xf numFmtId="44" fontId="21" fillId="2" borderId="3" xfId="0" applyNumberFormat="1" applyFont="1" applyFill="1" applyBorder="1" applyAlignment="1">
      <alignment horizontal="left" vertical="center"/>
    </xf>
    <xf numFmtId="44" fontId="21" fillId="2" borderId="11" xfId="0" applyNumberFormat="1" applyFont="1" applyFill="1" applyBorder="1" applyAlignment="1">
      <alignment horizontal="left" vertical="center"/>
    </xf>
    <xf numFmtId="44" fontId="19" fillId="8" borderId="45" xfId="0" applyNumberFormat="1" applyFont="1" applyFill="1" applyBorder="1" applyAlignment="1">
      <alignment horizontal="center" vertical="center"/>
    </xf>
    <xf numFmtId="44" fontId="19" fillId="8" borderId="46" xfId="0" applyNumberFormat="1" applyFont="1" applyFill="1" applyBorder="1" applyAlignment="1">
      <alignment horizontal="center" vertical="center"/>
    </xf>
    <xf numFmtId="0" fontId="20" fillId="8" borderId="47" xfId="0" applyFont="1" applyFill="1" applyBorder="1" applyAlignment="1">
      <alignment horizontal="left" vertical="center" indent="1"/>
    </xf>
    <xf numFmtId="44" fontId="21" fillId="8" borderId="48" xfId="0" applyNumberFormat="1" applyFont="1" applyFill="1" applyBorder="1" applyAlignment="1">
      <alignment horizontal="left" vertical="center"/>
    </xf>
    <xf numFmtId="44" fontId="21" fillId="8" borderId="49" xfId="0" applyNumberFormat="1" applyFont="1" applyFill="1" applyBorder="1" applyAlignment="1">
      <alignment horizontal="left" vertical="center"/>
    </xf>
    <xf numFmtId="44" fontId="19" fillId="7" borderId="42" xfId="0" applyNumberFormat="1" applyFont="1" applyFill="1" applyBorder="1" applyAlignment="1">
      <alignment horizontal="center" vertical="center"/>
    </xf>
    <xf numFmtId="44" fontId="19" fillId="7" borderId="43" xfId="0" applyNumberFormat="1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left" vertical="center" indent="1"/>
    </xf>
    <xf numFmtId="44" fontId="21" fillId="5" borderId="40" xfId="0" applyNumberFormat="1" applyFont="1" applyFill="1" applyBorder="1" applyAlignment="1">
      <alignment horizontal="left" vertical="center"/>
    </xf>
    <xf numFmtId="44" fontId="21" fillId="5" borderId="31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44" fontId="22" fillId="0" borderId="3" xfId="0" applyNumberFormat="1" applyFont="1" applyBorder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5" tint="0.59996337778862885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5" tint="0.59996337778862885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5" tint="0.59996337778862885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5" tint="0.59996337778862885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5" tint="0.79998168889431442"/>
        </left>
        <right style="thin">
          <color theme="5" tint="0.79998168889431442"/>
        </right>
        <top/>
        <bottom/>
        <vertical style="thin">
          <color theme="5" tint="0.79998168889431442"/>
        </vertical>
        <horizontal style="thin">
          <color auto="1"/>
        </horizontal>
      </border>
    </dxf>
    <dxf>
      <fill>
        <patternFill>
          <bgColor theme="5" tint="-0.499984740745262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9" tint="0.79998168889431442"/>
        </left>
        <right style="thin">
          <color theme="9" tint="0.79998168889431442"/>
        </right>
        <top/>
        <bottom/>
        <vertical style="thin">
          <color theme="9" tint="0.79998168889431442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 style="thin">
          <color theme="4" tint="0.79998168889431442"/>
        </vertical>
        <horizontal style="thin">
          <color auto="1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theme="6" tint="-0.249977111117893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StyleLight4 2" pivot="0" count="7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firstColumnStripe" dxfId="2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2.xml" Type="http://schemas.openxmlformats.org/officeDocument/2006/relationships/customXml"/>
<Relationship Id="rId11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6452775492616"/>
          <c:y val="0.12970588631470853"/>
          <c:w val="0.78535472245073856"/>
          <c:h val="0.86566478852482009"/>
        </c:manualLayout>
      </c:layout>
      <c:barChart>
        <c:barDir val="bar"/>
        <c:grouping val="clustered"/>
        <c:varyColors val="0"/>
        <c:ser>
          <c:idx val="0"/>
          <c:order val="0"/>
          <c:tx>
            <c:v>Planned</c:v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'Expenses Analysis'!$B$14:$B$17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 / Travel</c:v>
                </c:pt>
              </c:strCache>
            </c:strRef>
          </c:cat>
          <c:val>
            <c:numRef>
              <c:f>'Expenses Analysis'!$C$14:$C$17</c:f>
              <c:numCache>
                <c:formatCode>_("$"* #,##0.00_);_("$"* \(#,##0.00\);_("$"* "-"??_);_(@_)</c:formatCode>
                <c:ptCount val="4"/>
                <c:pt idx="0">
                  <c:v>657225</c:v>
                </c:pt>
                <c:pt idx="1">
                  <c:v>69320</c:v>
                </c:pt>
                <c:pt idx="2">
                  <c:v>32400</c:v>
                </c:pt>
                <c:pt idx="3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CD-4BB3-825C-C2B0992236D0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'Expenses Analysis'!$B$14:$B$17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 / Travel</c:v>
                </c:pt>
              </c:strCache>
            </c:strRef>
          </c:cat>
          <c:val>
            <c:numRef>
              <c:f>'Expenses Analysis'!$D$14:$D$17</c:f>
              <c:numCache>
                <c:formatCode>_("$"* #,##0.00_);_("$"* \(#,##0.00\);_("$"* "-"??_);_(@_)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CD-4BB3-825C-C2B09922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497059376"/>
        <c:axId val="-497046864"/>
      </c:barChart>
      <c:catAx>
        <c:axId val="-49705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-497046864"/>
        <c:crosses val="autoZero"/>
        <c:auto val="1"/>
        <c:lblAlgn val="ctr"/>
        <c:lblOffset val="100"/>
        <c:noMultiLvlLbl val="0"/>
      </c:catAx>
      <c:valAx>
        <c:axId val="-497046864"/>
        <c:scaling>
          <c:orientation val="minMax"/>
        </c:scaling>
        <c:delete val="1"/>
        <c:axPos val="t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49705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462686567164179E-3"/>
          <c:y val="0"/>
          <c:w val="0.23230305167077997"/>
          <c:h val="9.0983175958727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17249927092448"/>
          <c:y val="6.9838375466224623E-2"/>
          <c:w val="0.79724725381549533"/>
          <c:h val="0.92744535475575673"/>
        </c:manualLayout>
      </c:layout>
      <c:barChart>
        <c:barDir val="bar"/>
        <c:grouping val="clustered"/>
        <c:varyColors val="0"/>
        <c:ser>
          <c:idx val="0"/>
          <c:order val="0"/>
          <c:tx>
            <c:v>Planned</c:v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'Planned Expenses'!$C$5:$N$5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'Planned Expenses'!$C$36:$H$36</c:f>
              <c:numCache>
                <c:formatCode>_("$"* #,##0.00_);_("$"* \(#,##0.00\);_("$"* "-"??_);_(@_)</c:formatCode>
                <c:ptCount val="6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7-4A19-AA2E-41FE6E1BB9CF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'Planned Expenses'!$C$5:$N$5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'Actual Expenses'!$C$36:$N$36</c:f>
              <c:numCache>
                <c:formatCode>_("$"* #,##0.00_);_("$"* \(#,##0.00\);_("$"* "-"??_);_(@_)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F7-4A19-AA2E-41FE6E1B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497050128"/>
        <c:axId val="-497058832"/>
      </c:barChart>
      <c:catAx>
        <c:axId val="-497050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-497058832"/>
        <c:crosses val="autoZero"/>
        <c:auto val="1"/>
        <c:lblAlgn val="ctr"/>
        <c:lblOffset val="100"/>
        <c:noMultiLvlLbl val="0"/>
      </c:catAx>
      <c:valAx>
        <c:axId val="-497058832"/>
        <c:scaling>
          <c:orientation val="minMax"/>
        </c:scaling>
        <c:delete val="1"/>
        <c:axPos val="t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49705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3196241383584752"/>
          <c:h val="4.554687749051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4.png" Type="http://schemas.openxmlformats.org/officeDocument/2006/relationships/image"/>
<Relationship Id="rId2" Target="../charts/chart1.xml" Type="http://schemas.openxmlformats.org/officeDocument/2006/relationships/chart"/>
<Relationship Id="rId3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740312</xdr:colOff>
      <xdr:row>0</xdr:row>
      <xdr:rowOff>0</xdr:rowOff>
    </xdr:from>
    <xdr:to>
      <xdr:col>15</xdr:col>
      <xdr:colOff>0</xdr:colOff>
      <xdr:row>3</xdr:row>
      <xdr:rowOff>0</xdr:rowOff>
    </xdr:to>
    <xdr:pic>
      <xdr:nvPicPr>
        <xdr:cNvPr id="9" name="Picture 8" descr="Abstract banner" title="Banner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862" y="0"/>
          <a:ext cx="9118063" cy="1133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542633</xdr:rowOff>
    </xdr:from>
    <xdr:to>
      <xdr:col>15</xdr:col>
      <xdr:colOff>2931</xdr:colOff>
      <xdr:row>3</xdr:row>
      <xdr:rowOff>9525</xdr:rowOff>
    </xdr:to>
    <xdr:sp macro="" textlink="">
      <xdr:nvSpPr>
        <xdr:cNvPr id="4" name="Rectangle 3" descr="Horizontal bar for design" title="Horizontal Bar">
          <a:extLst>
            <a:ext uri="{FF2B5EF4-FFF2-40B4-BE49-F238E27FC236}">
              <a16:creationId xmlns:a16="http://schemas.microsoft.com/office/drawing/2014/main" xmlns="" id="{00000000-0008-0000-0000-00000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123825" y="1095083"/>
          <a:ext cx="16424031" cy="47917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650411</xdr:colOff>
      <xdr:row>0</xdr:row>
      <xdr:rowOff>0</xdr:rowOff>
    </xdr:from>
    <xdr:to>
      <xdr:col>15</xdr:col>
      <xdr:colOff>0</xdr:colOff>
      <xdr:row>3</xdr:row>
      <xdr:rowOff>0</xdr:rowOff>
    </xdr:to>
    <xdr:pic>
      <xdr:nvPicPr>
        <xdr:cNvPr id="4" name="Picture 3" descr="Abstract banner" title="Banner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961" y="0"/>
          <a:ext cx="9207964" cy="1133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542633</xdr:rowOff>
    </xdr:from>
    <xdr:to>
      <xdr:col>15</xdr:col>
      <xdr:colOff>2931</xdr:colOff>
      <xdr:row>3</xdr:row>
      <xdr:rowOff>9525</xdr:rowOff>
    </xdr:to>
    <xdr:sp macro="" textlink="">
      <xdr:nvSpPr>
        <xdr:cNvPr id="5" name="Rectangle 4" descr="Horizontal bar for design" title="Horizontal Bar">
          <a:extLst>
            <a:ext uri="{FF2B5EF4-FFF2-40B4-BE49-F238E27FC236}">
              <a16:creationId xmlns:a16="http://schemas.microsoft.com/office/drawing/2014/main" xmlns="" id="{00000000-0008-0000-01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123825" y="1095083"/>
          <a:ext cx="16424031" cy="47917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650411</xdr:colOff>
      <xdr:row>0</xdr:row>
      <xdr:rowOff>0</xdr:rowOff>
    </xdr:from>
    <xdr:to>
      <xdr:col>15</xdr:col>
      <xdr:colOff>0</xdr:colOff>
      <xdr:row>3</xdr:row>
      <xdr:rowOff>0</xdr:rowOff>
    </xdr:to>
    <xdr:pic>
      <xdr:nvPicPr>
        <xdr:cNvPr id="3" name="Picture 2" descr="Abstract banner" title="Banner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961" y="0"/>
          <a:ext cx="9207964" cy="1133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542633</xdr:rowOff>
    </xdr:from>
    <xdr:to>
      <xdr:col>15</xdr:col>
      <xdr:colOff>2931</xdr:colOff>
      <xdr:row>3</xdr:row>
      <xdr:rowOff>9525</xdr:rowOff>
    </xdr:to>
    <xdr:sp macro="" textlink="">
      <xdr:nvSpPr>
        <xdr:cNvPr id="2" name="Rectangle 1" descr="Horizontal bar for design" title="Horizontal Bar">
          <a:extLst>
            <a:ext uri="{FF2B5EF4-FFF2-40B4-BE49-F238E27FC236}">
              <a16:creationId xmlns:a16="http://schemas.microsoft.com/office/drawing/2014/main" xmlns="" id="{00000000-0008-0000-02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123825" y="1095083"/>
          <a:ext cx="16424031" cy="47917"/>
        </a:xfrm>
        <a:prstGeom prst="rect">
          <a:avLst/>
        </a:prstGeom>
        <a:solidFill>
          <a:schemeClr val="accent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12</xdr:col>
      <xdr:colOff>7620</xdr:colOff>
      <xdr:row>3</xdr:row>
      <xdr:rowOff>0</xdr:rowOff>
    </xdr:to>
    <xdr:pic>
      <xdr:nvPicPr>
        <xdr:cNvPr id="6" name="Picture 5" descr="Abstract banner" title="Banner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45280" y="0"/>
          <a:ext cx="4960620" cy="11277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6</xdr:col>
      <xdr:colOff>0</xdr:colOff>
      <xdr:row>11</xdr:row>
      <xdr:rowOff>1</xdr:rowOff>
    </xdr:to>
    <xdr:graphicFrame macro="">
      <xdr:nvGraphicFramePr>
        <xdr:cNvPr id="4" name="Chart 3" descr="Planned versus actual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12</xdr:col>
      <xdr:colOff>0</xdr:colOff>
      <xdr:row>17</xdr:row>
      <xdr:rowOff>0</xdr:rowOff>
    </xdr:to>
    <xdr:graphicFrame macro="">
      <xdr:nvGraphicFramePr>
        <xdr:cNvPr id="7" name="Chart 6" descr="Monthly expenses chart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542633</xdr:rowOff>
    </xdr:from>
    <xdr:to>
      <xdr:col>12</xdr:col>
      <xdr:colOff>0</xdr:colOff>
      <xdr:row>3</xdr:row>
      <xdr:rowOff>9525</xdr:rowOff>
    </xdr:to>
    <xdr:sp macro="" textlink="">
      <xdr:nvSpPr>
        <xdr:cNvPr id="5" name="Rectangle 4" descr="Horizontal bar for design" title="Horizontal Bar">
          <a:extLst>
            <a:ext uri="{FF2B5EF4-FFF2-40B4-BE49-F238E27FC236}">
              <a16:creationId xmlns:a16="http://schemas.microsoft.com/office/drawing/2014/main" xmlns="" id="{00000000-0008-0000-03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123825" y="1095083"/>
          <a:ext cx="9620250" cy="47917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Plan_EmployeeCosts" displayName="Plan_EmployeeCosts" ref="B7:O9" totalsRowShown="0" headerRowDxfId="232" dataDxfId="231">
  <autoFilter ref="B7:O9"/>
  <tableColumns count="14">
    <tableColumn id="1" name=" EMPLOYEE COSTS" dataDxfId="230"/>
    <tableColumn id="2" name="JANUARY" dataDxfId="229" totalsRowDxfId="228"/>
    <tableColumn id="3" name="FEBRUARY" dataDxfId="227" totalsRowDxfId="226"/>
    <tableColumn id="4" name="MARCH" dataDxfId="225" totalsRowDxfId="224"/>
    <tableColumn id="5" name="APRIL" dataDxfId="223" totalsRowDxfId="222"/>
    <tableColumn id="6" name="MAY" dataDxfId="221" totalsRowDxfId="220"/>
    <tableColumn id="7" name="JUNE" dataDxfId="219" totalsRowDxfId="218"/>
    <tableColumn id="8" name="JULY" dataDxfId="217" totalsRowDxfId="216"/>
    <tableColumn id="9" name="AUGUST" dataDxfId="215" totalsRowDxfId="214"/>
    <tableColumn id="10" name="SEPTEMBER" dataDxfId="213" totalsRowDxfId="212"/>
    <tableColumn id="11" name="OCTOBER" dataDxfId="211" totalsRowDxfId="210"/>
    <tableColumn id="12" name="NOVEMBER" dataDxfId="209" totalsRowDxfId="208"/>
    <tableColumn id="13" name="DECEMBER" dataDxfId="207" totalsRowDxfId="206"/>
    <tableColumn id="14" name="TOTAL" dataDxfId="205"/>
  </tableColumns>
  <tableStyleInfo name="TableStyleLight4 2" showFirstColumn="0" showLastColumn="0" showRowStripes="1" showColumnStripes="0"/>
</table>
</file>

<file path=xl/tables/table10.xml><?xml version="1.0" encoding="utf-8"?>
<table xmlns="http://schemas.openxmlformats.org/spreadsheetml/2006/main" id="13" name="Var_OfficeCosts" displayName="Var_OfficeCosts" ref="B12:O20" totalsRowShown="0" headerRowDxfId="47" dataDxfId="46">
  <autoFilter ref="B12:O20"/>
  <tableColumns count="14">
    <tableColumn id="1" name="OFFICE COSTS" dataDxfId="45"/>
    <tableColumn id="2" name="JANUARY" dataDxfId="44">
      <calculatedColumnFormula>IF(INDIRECT("Actual_OfficeCosts["&amp;C$5&amp;"]")="","",INDIRECT("Plan_OfficeCosts["&amp;C$5&amp;"]")-INDIRECT("Actual_OfficeCosts["&amp;C$5&amp;"]"))</calculatedColumnFormula>
    </tableColumn>
    <tableColumn id="3" name="FEBRUARY" dataDxfId="43">
      <calculatedColumnFormula>IF(INDIRECT("Actual_OfficeCosts["&amp;D$5&amp;"]")="","",INDIRECT("Plan_OfficeCosts["&amp;D$5&amp;"]")-INDIRECT("Actual_OfficeCosts["&amp;D$5&amp;"]"))</calculatedColumnFormula>
    </tableColumn>
    <tableColumn id="4" name="MARCH" dataDxfId="42">
      <calculatedColumnFormula>IF(INDIRECT("Actual_OfficeCosts["&amp;E$5&amp;"]")="","",INDIRECT("Plan_OfficeCosts["&amp;E$5&amp;"]")-INDIRECT("Actual_OfficeCosts["&amp;E$5&amp;"]"))</calculatedColumnFormula>
    </tableColumn>
    <tableColumn id="5" name="APRIL" dataDxfId="41">
      <calculatedColumnFormula>IF(INDIRECT("Actual_OfficeCosts["&amp;F$5&amp;"]")="","",INDIRECT("Plan_OfficeCosts["&amp;F$5&amp;"]")-INDIRECT("Actual_OfficeCosts["&amp;F$5&amp;"]"))</calculatedColumnFormula>
    </tableColumn>
    <tableColumn id="6" name="MAY" dataDxfId="40">
      <calculatedColumnFormula>IF(INDIRECT("Actual_OfficeCosts["&amp;G$5&amp;"]")="","",INDIRECT("Plan_OfficeCosts["&amp;G$5&amp;"]")-INDIRECT("Actual_OfficeCosts["&amp;G$5&amp;"]"))</calculatedColumnFormula>
    </tableColumn>
    <tableColumn id="7" name="JUNE" dataDxfId="39">
      <calculatedColumnFormula>IF(INDIRECT("Actual_OfficeCosts["&amp;H$5&amp;"]")="","",INDIRECT("Plan_OfficeCosts["&amp;H$5&amp;"]")-INDIRECT("Actual_OfficeCosts["&amp;H$5&amp;"]"))</calculatedColumnFormula>
    </tableColumn>
    <tableColumn id="8" name="JULY" dataDxfId="38">
      <calculatedColumnFormula>IF(INDIRECT("Actual_OfficeCosts["&amp;I$5&amp;"]")="","",INDIRECT("Plan_OfficeCosts["&amp;I$5&amp;"]")-INDIRECT("Actual_OfficeCosts["&amp;I$5&amp;"]"))</calculatedColumnFormula>
    </tableColumn>
    <tableColumn id="9" name="AUGUST" dataDxfId="37">
      <calculatedColumnFormula>IF(INDIRECT("Actual_OfficeCosts["&amp;J$5&amp;"]")="","",INDIRECT("Plan_OfficeCosts["&amp;J$5&amp;"]")-INDIRECT("Actual_OfficeCosts["&amp;J$5&amp;"]"))</calculatedColumnFormula>
    </tableColumn>
    <tableColumn id="10" name="SEPTEMBER" dataDxfId="36">
      <calculatedColumnFormula>IF(INDIRECT("Actual_OfficeCosts["&amp;K$5&amp;"]")="","",INDIRECT("Plan_OfficeCosts["&amp;K$5&amp;"]")-INDIRECT("Actual_OfficeCosts["&amp;K$5&amp;"]"))</calculatedColumnFormula>
    </tableColumn>
    <tableColumn id="11" name="OCTOBER" dataDxfId="35">
      <calculatedColumnFormula>IF(INDIRECT("Actual_OfficeCosts["&amp;L$5&amp;"]")="","",INDIRECT("Plan_OfficeCosts["&amp;L$5&amp;"]")-INDIRECT("Actual_OfficeCosts["&amp;L$5&amp;"]"))</calculatedColumnFormula>
    </tableColumn>
    <tableColumn id="12" name="NOVEMBER" dataDxfId="34">
      <calculatedColumnFormula>IF(INDIRECT("Actual_OfficeCosts["&amp;M$5&amp;"]")="","",INDIRECT("Plan_OfficeCosts["&amp;M$5&amp;"]")-INDIRECT("Actual_OfficeCosts["&amp;M$5&amp;"]"))</calculatedColumnFormula>
    </tableColumn>
    <tableColumn id="13" name="DECEMBER" dataDxfId="33">
      <calculatedColumnFormula>IF(INDIRECT("Actual_OfficeCosts["&amp;N$5&amp;"]")="","",INDIRECT("Plan_OfficeCosts["&amp;N$5&amp;"]")-INDIRECT("Actual_OfficeCosts["&amp;N$5&amp;"]"))</calculatedColumnFormula>
    </tableColumn>
    <tableColumn id="14" name="TOTAL" dataDxfId="32">
      <calculatedColumnFormula>SUM(Var_OfficeCosts[[#This Row],[JANUARY]:[DECEMBER]])</calculatedColumnFormula>
    </tableColumn>
  </tableColumns>
  <tableStyleInfo name="TableStyleLight4 2" showFirstColumn="0" showLastColumn="0" showRowStripes="1" showColumnStripes="0"/>
</table>
</file>

<file path=xl/tables/table11.xml><?xml version="1.0" encoding="utf-8"?>
<table xmlns="http://schemas.openxmlformats.org/spreadsheetml/2006/main" id="14" name="Var_MarketingCosts" displayName="Var_MarketingCosts" ref="B23:O29" totalsRowShown="0" headerRowDxfId="31" dataDxfId="30">
  <autoFilter ref="B23:O29"/>
  <tableColumns count="14">
    <tableColumn id="1" name="MARKETING COSTS" dataDxfId="29"/>
    <tableColumn id="2" name="JANUARY" dataDxfId="28">
      <calculatedColumnFormula>IF(INDIRECT("Actual_MarketingCosts["&amp;C$5&amp;"]")="","",INDIRECT("Plan_MarketingCosts["&amp;C$5&amp;"]")-INDIRECT("Actual_MarketingCosts["&amp;C$5&amp;"]"))</calculatedColumnFormula>
    </tableColumn>
    <tableColumn id="3" name="FEBRUARY" dataDxfId="27">
      <calculatedColumnFormula>IF(INDIRECT("Actual_MarketingCosts["&amp;D$5&amp;"]")="","",INDIRECT("Plan_MarketingCosts["&amp;D$5&amp;"]")-INDIRECT("Actual_MarketingCosts["&amp;D$5&amp;"]"))</calculatedColumnFormula>
    </tableColumn>
    <tableColumn id="4" name="MARCH" dataDxfId="26">
      <calculatedColumnFormula>IF(INDIRECT("Actual_MarketingCosts["&amp;E$5&amp;"]")="","",INDIRECT("Plan_MarketingCosts["&amp;E$5&amp;"]")-INDIRECT("Actual_MarketingCosts["&amp;E$5&amp;"]"))</calculatedColumnFormula>
    </tableColumn>
    <tableColumn id="5" name="APRIL" dataDxfId="25">
      <calculatedColumnFormula>IF(INDIRECT("Actual_MarketingCosts["&amp;F$5&amp;"]")="","",INDIRECT("Plan_MarketingCosts["&amp;F$5&amp;"]")-INDIRECT("Actual_MarketingCosts["&amp;F$5&amp;"]"))</calculatedColumnFormula>
    </tableColumn>
    <tableColumn id="6" name="MAY" dataDxfId="24">
      <calculatedColumnFormula>IF(INDIRECT("Actual_MarketingCosts["&amp;G$5&amp;"]")="","",INDIRECT("Plan_MarketingCosts["&amp;G$5&amp;"]")-INDIRECT("Actual_MarketingCosts["&amp;G$5&amp;"]"))</calculatedColumnFormula>
    </tableColumn>
    <tableColumn id="7" name="JUNE" dataDxfId="23">
      <calculatedColumnFormula>IF(INDIRECT("Actual_MarketingCosts["&amp;H$5&amp;"]")="","",INDIRECT("Plan_MarketingCosts["&amp;H$5&amp;"]")-INDIRECT("Actual_MarketingCosts["&amp;H$5&amp;"]"))</calculatedColumnFormula>
    </tableColumn>
    <tableColumn id="8" name="JULY" dataDxfId="22">
      <calculatedColumnFormula>IF(INDIRECT("Actual_MarketingCosts["&amp;I$5&amp;"]")="","",INDIRECT("Plan_MarketingCosts["&amp;I$5&amp;"]")-INDIRECT("Actual_MarketingCosts["&amp;I$5&amp;"]"))</calculatedColumnFormula>
    </tableColumn>
    <tableColumn id="9" name="AUGUST" dataDxfId="21">
      <calculatedColumnFormula>IF(INDIRECT("Actual_MarketingCosts["&amp;J$5&amp;"]")="","",INDIRECT("Plan_MarketingCosts["&amp;J$5&amp;"]")-INDIRECT("Actual_MarketingCosts["&amp;J$5&amp;"]"))</calculatedColumnFormula>
    </tableColumn>
    <tableColumn id="10" name="SEPTEMBER" dataDxfId="20">
      <calculatedColumnFormula>IF(INDIRECT("Actual_MarketingCosts["&amp;K$5&amp;"]")="","",INDIRECT("Plan_MarketingCosts["&amp;K$5&amp;"]")-INDIRECT("Actual_MarketingCosts["&amp;K$5&amp;"]"))</calculatedColumnFormula>
    </tableColumn>
    <tableColumn id="11" name="OCTOBER" dataDxfId="19">
      <calculatedColumnFormula>IF(INDIRECT("Actual_MarketingCosts["&amp;L$5&amp;"]")="","",INDIRECT("Plan_MarketingCosts["&amp;L$5&amp;"]")-INDIRECT("Actual_MarketingCosts["&amp;L$5&amp;"]"))</calculatedColumnFormula>
    </tableColumn>
    <tableColumn id="12" name="NOVEMBER" dataDxfId="18">
      <calculatedColumnFormula>IF(INDIRECT("Actual_MarketingCosts["&amp;M$5&amp;"]")="","",INDIRECT("Plan_MarketingCosts["&amp;M$5&amp;"]")-INDIRECT("Actual_MarketingCosts["&amp;M$5&amp;"]"))</calculatedColumnFormula>
    </tableColumn>
    <tableColumn id="13" name="DECEMBER" dataDxfId="17">
      <calculatedColumnFormula>IF(INDIRECT("Actual_MarketingCosts["&amp;N$5&amp;"]")="","",INDIRECT("Plan_MarketingCosts["&amp;N$5&amp;"]")-INDIRECT("Actual_MarketingCosts["&amp;N$5&amp;"]"))</calculatedColumnFormula>
    </tableColumn>
    <tableColumn id="14" name="TOTAL" dataDxfId="16">
      <calculatedColumnFormula>SUM(Var_MarketingCosts[[#This Row],[JANUARY]:[DECEMBER]])</calculatedColumnFormula>
    </tableColumn>
  </tableColumns>
  <tableStyleInfo name="TableStyleLight4 2" showFirstColumn="0" showLastColumn="0" showRowStripes="1" showColumnStripes="0"/>
</table>
</file>

<file path=xl/tables/table12.xml><?xml version="1.0" encoding="utf-8"?>
<table xmlns="http://schemas.openxmlformats.org/spreadsheetml/2006/main" id="15" name="Var_TrainingTravel" displayName="Var_TrainingTravel" ref="B32:O34" totalsRowShown="0" headerRowDxfId="15" dataDxfId="14">
  <autoFilter ref="B32:O34"/>
  <tableColumns count="14">
    <tableColumn id="1" name="TRAINING/TRAVEL" dataDxfId="13"/>
    <tableColumn id="2" name="JANUARY" dataDxfId="12">
      <calculatedColumnFormula>IF(INDIRECT("Actual_TrainingTravel["&amp;C$5&amp;"]")="","",INDIRECT("Plan_TrainingTravel["&amp;C$5&amp;"]")-INDIRECT("Actual_TrainingTravel["&amp;C$5&amp;"]"))</calculatedColumnFormula>
    </tableColumn>
    <tableColumn id="3" name="FEBRUARY" dataDxfId="11">
      <calculatedColumnFormula>IF(INDIRECT("Actual_TrainingTravel["&amp;D$5&amp;"]")="","",INDIRECT("Plan_TrainingTravel["&amp;D$5&amp;"]")-INDIRECT("Actual_TrainingTravel["&amp;D$5&amp;"]"))</calculatedColumnFormula>
    </tableColumn>
    <tableColumn id="4" name="MARCH" dataDxfId="10">
      <calculatedColumnFormula>IF(INDIRECT("Actual_TrainingTravel["&amp;E$5&amp;"]")="","",INDIRECT("Plan_TrainingTravel["&amp;E$5&amp;"]")-INDIRECT("Actual_TrainingTravel["&amp;E$5&amp;"]"))</calculatedColumnFormula>
    </tableColumn>
    <tableColumn id="5" name="APRIL" dataDxfId="9">
      <calculatedColumnFormula>IF(INDIRECT("Actual_TrainingTravel["&amp;F$5&amp;"]")="","",INDIRECT("Plan_TrainingTravel["&amp;F$5&amp;"]")-INDIRECT("Actual_TrainingTravel["&amp;F$5&amp;"]"))</calculatedColumnFormula>
    </tableColumn>
    <tableColumn id="6" name="MAY" dataDxfId="8">
      <calculatedColumnFormula>IF(INDIRECT("Actual_TrainingTravel["&amp;G$5&amp;"]")="","",INDIRECT("Plan_TrainingTravel["&amp;G$5&amp;"]")-INDIRECT("Actual_TrainingTravel["&amp;G$5&amp;"]"))</calculatedColumnFormula>
    </tableColumn>
    <tableColumn id="7" name="JUNE" dataDxfId="7">
      <calculatedColumnFormula>IF(INDIRECT("Actual_TrainingTravel["&amp;H$5&amp;"]")="","",INDIRECT("Plan_TrainingTravel["&amp;H$5&amp;"]")-INDIRECT("Actual_TrainingTravel["&amp;H$5&amp;"]"))</calculatedColumnFormula>
    </tableColumn>
    <tableColumn id="8" name="JULY" dataDxfId="6">
      <calculatedColumnFormula>IF(INDIRECT("Actual_TrainingTravel["&amp;I$5&amp;"]")="","",INDIRECT("Plan_TrainingTravel["&amp;I$5&amp;"]")-INDIRECT("Actual_TrainingTravel["&amp;I$5&amp;"]"))</calculatedColumnFormula>
    </tableColumn>
    <tableColumn id="9" name="AUGUST" dataDxfId="5">
      <calculatedColumnFormula>IF(INDIRECT("Actual_TrainingTravel["&amp;J$5&amp;"]")="","",INDIRECT("Plan_TrainingTravel["&amp;J$5&amp;"]")-INDIRECT("Actual_TrainingTravel["&amp;J$5&amp;"]"))</calculatedColumnFormula>
    </tableColumn>
    <tableColumn id="10" name="SEPTEMBER" dataDxfId="4">
      <calculatedColumnFormula>IF(INDIRECT("Actual_TrainingTravel["&amp;K$5&amp;"]")="","",INDIRECT("Plan_TrainingTravel["&amp;K$5&amp;"]")-INDIRECT("Actual_TrainingTravel["&amp;K$5&amp;"]"))</calculatedColumnFormula>
    </tableColumn>
    <tableColumn id="11" name="OCTOBER" dataDxfId="3">
      <calculatedColumnFormula>IF(INDIRECT("Actual_TrainingTravel["&amp;L$5&amp;"]")="","",INDIRECT("Plan_TrainingTravel["&amp;L$5&amp;"]")-INDIRECT("Actual_TrainingTravel["&amp;L$5&amp;"]"))</calculatedColumnFormula>
    </tableColumn>
    <tableColumn id="12" name="NOVEMBER" dataDxfId="2">
      <calculatedColumnFormula>IF(INDIRECT("Actual_TrainingTravel["&amp;M$5&amp;"]")="","",INDIRECT("Plan_TrainingTravel["&amp;M$5&amp;"]")-INDIRECT("Actual_TrainingTravel["&amp;M$5&amp;"]"))</calculatedColumnFormula>
    </tableColumn>
    <tableColumn id="13" name="DECEMBER" dataDxfId="1">
      <calculatedColumnFormula>IF(INDIRECT("Actual_TrainingTravel["&amp;N$5&amp;"]")="","",INDIRECT("Plan_TrainingTravel["&amp;N$5&amp;"]")-INDIRECT("Actual_TrainingTravel["&amp;N$5&amp;"]"))</calculatedColumnFormula>
    </tableColumn>
    <tableColumn id="14" name="TOTAL" dataDxfId="0">
      <calculatedColumnFormula>SUM(Var_TrainingTravel[[#This Row],[JANUARY]:[DECEMBER]])</calculatedColumnFormula>
    </tableColumn>
  </tableColumns>
  <tableStyleInfo name="TableStyleLight4 2" showFirstColumn="0" showLastColumn="0" showRowStripes="1" showColumnStripes="0"/>
</table>
</file>

<file path=xl/tables/table2.xml><?xml version="1.0" encoding="utf-8"?>
<table xmlns="http://schemas.openxmlformats.org/spreadsheetml/2006/main" id="2" name="Plan_OfficeCosts" displayName="Plan_OfficeCosts" ref="B12:O20" totalsRowShown="0" headerRowDxfId="204" dataDxfId="203">
  <autoFilter ref="B12:O20"/>
  <tableColumns count="14">
    <tableColumn id="1" name="OFFICE COSTS" dataDxfId="202"/>
    <tableColumn id="2" name="JANUARY" dataDxfId="201"/>
    <tableColumn id="3" name="FEBRUARY" dataDxfId="200"/>
    <tableColumn id="4" name="MARCH" dataDxfId="199"/>
    <tableColumn id="5" name="APRIL" dataDxfId="198"/>
    <tableColumn id="6" name="MAY" dataDxfId="197"/>
    <tableColumn id="7" name="JUNE" dataDxfId="196"/>
    <tableColumn id="8" name="JULY" dataDxfId="195"/>
    <tableColumn id="9" name="AUGUST" dataDxfId="194"/>
    <tableColumn id="10" name="SEPTEMBER" dataDxfId="193"/>
    <tableColumn id="11" name="OCTOBER" dataDxfId="192"/>
    <tableColumn id="12" name="NOVEMBER" dataDxfId="191"/>
    <tableColumn id="13" name="DECEMBER" dataDxfId="190"/>
    <tableColumn id="14" name="TOTAL" dataDxfId="189"/>
  </tableColumns>
  <tableStyleInfo name="TableStyleLight4 2" showFirstColumn="0" showLastColumn="0" showRowStripes="1" showColumnStripes="0"/>
</table>
</file>

<file path=xl/tables/table3.xml><?xml version="1.0" encoding="utf-8"?>
<table xmlns="http://schemas.openxmlformats.org/spreadsheetml/2006/main" id="3" name="Plan_MarketingCosts" displayName="Plan_MarketingCosts" ref="B23:O29" totalsRowShown="0" headerRowDxfId="188" dataDxfId="187">
  <autoFilter ref="B23:O29"/>
  <tableColumns count="14">
    <tableColumn id="1" name="MARKETING COSTS" dataDxfId="186"/>
    <tableColumn id="2" name="JANUARY" dataDxfId="185"/>
    <tableColumn id="3" name="FEBRUARY" dataDxfId="184"/>
    <tableColumn id="4" name="MARCH" dataDxfId="183"/>
    <tableColumn id="5" name="APRIL" dataDxfId="182"/>
    <tableColumn id="6" name="MAY" dataDxfId="181"/>
    <tableColumn id="7" name="JUNE" dataDxfId="180"/>
    <tableColumn id="8" name="JULY" dataDxfId="179"/>
    <tableColumn id="9" name="AUGUST" dataDxfId="178"/>
    <tableColumn id="10" name="SEPTEMBER" dataDxfId="177"/>
    <tableColumn id="11" name="OCTOBER" dataDxfId="176"/>
    <tableColumn id="12" name="NOVEMBER" dataDxfId="175"/>
    <tableColumn id="13" name="DECEMBER" dataDxfId="174"/>
    <tableColumn id="14" name="TOTAL" dataDxfId="173"/>
  </tableColumns>
  <tableStyleInfo name="TableStyleLight4 2" showFirstColumn="0" showLastColumn="0" showRowStripes="1" showColumnStripes="0"/>
</table>
</file>

<file path=xl/tables/table4.xml><?xml version="1.0" encoding="utf-8"?>
<table xmlns="http://schemas.openxmlformats.org/spreadsheetml/2006/main" id="6" name="Plan_TrainingTravel" displayName="Plan_TrainingTravel" ref="B32:O34" totalsRowShown="0" headerRowDxfId="172" dataDxfId="171">
  <autoFilter ref="B32:O34"/>
  <tableColumns count="14">
    <tableColumn id="1" name="TRAINING/TRAVEL" dataDxfId="170"/>
    <tableColumn id="2" name="JANUARY" dataDxfId="169"/>
    <tableColumn id="3" name="FEBRUARY" dataDxfId="168"/>
    <tableColumn id="4" name="MARCH" dataDxfId="167"/>
    <tableColumn id="5" name="APRIL" dataDxfId="166"/>
    <tableColumn id="6" name="MAY" dataDxfId="165"/>
    <tableColumn id="7" name="JUNE" dataDxfId="164"/>
    <tableColumn id="8" name="JULY" dataDxfId="163"/>
    <tableColumn id="9" name="AUGUST" dataDxfId="162"/>
    <tableColumn id="10" name="SEPTEMBER" dataDxfId="161"/>
    <tableColumn id="11" name="OCTOBER" dataDxfId="160"/>
    <tableColumn id="12" name="NOVEMBER" dataDxfId="159"/>
    <tableColumn id="13" name="DECEMBER" dataDxfId="158"/>
    <tableColumn id="14" name="TOTAL" dataDxfId="157"/>
  </tableColumns>
  <tableStyleInfo name="TableStyleLight4 2" showFirstColumn="0" showLastColumn="0" showRowStripes="1" showColumnStripes="0"/>
</table>
</file>

<file path=xl/tables/table5.xml><?xml version="1.0" encoding="utf-8"?>
<table xmlns="http://schemas.openxmlformats.org/spreadsheetml/2006/main" id="8" name="Actual_EmployeeCosts" displayName="Actual_EmployeeCosts" ref="B7:O9" totalsRowShown="0" headerRowDxfId="156" dataDxfId="155">
  <autoFilter ref="B7:O9"/>
  <tableColumns count="14">
    <tableColumn id="1" name=" EMPLOYEE COSTS" dataDxfId="154"/>
    <tableColumn id="2" name="JANUARY" dataDxfId="153" totalsRowDxfId="152"/>
    <tableColumn id="3" name="FEBRUARY" dataDxfId="151" totalsRowDxfId="150"/>
    <tableColumn id="4" name="MARCH" dataDxfId="149" totalsRowDxfId="148"/>
    <tableColumn id="5" name="APRIL" dataDxfId="147" totalsRowDxfId="146"/>
    <tableColumn id="6" name="MAY" dataDxfId="145" totalsRowDxfId="144"/>
    <tableColumn id="7" name="JUNE" dataDxfId="143" totalsRowDxfId="142"/>
    <tableColumn id="8" name="JULY" dataDxfId="141" totalsRowDxfId="140"/>
    <tableColumn id="9" name="AUGUST" dataDxfId="139" totalsRowDxfId="138"/>
    <tableColumn id="10" name="SEPTEMBER" dataDxfId="137" totalsRowDxfId="136"/>
    <tableColumn id="11" name="OCTOBER" dataDxfId="135" totalsRowDxfId="134"/>
    <tableColumn id="12" name="NOVEMBER" dataDxfId="133" totalsRowDxfId="132"/>
    <tableColumn id="13" name="DECEMBER" dataDxfId="131" totalsRowDxfId="130"/>
    <tableColumn id="14" name="TOTAL" dataDxfId="129"/>
  </tableColumns>
  <tableStyleInfo name="TableStyleLight4 2" showFirstColumn="0" showLastColumn="0" showRowStripes="1" showColumnStripes="0"/>
</table>
</file>

<file path=xl/tables/table6.xml><?xml version="1.0" encoding="utf-8"?>
<table xmlns="http://schemas.openxmlformats.org/spreadsheetml/2006/main" id="9" name="Actual_OfficeCosts" displayName="Actual_OfficeCosts" ref="B12:O20" totalsRowShown="0" headerRowDxfId="128" dataDxfId="127">
  <autoFilter ref="B12:O20"/>
  <tableColumns count="14">
    <tableColumn id="1" name="OFFICE COSTS" dataDxfId="126"/>
    <tableColumn id="2" name="JANUARY" dataDxfId="125"/>
    <tableColumn id="3" name="FEBRUARY" dataDxfId="124"/>
    <tableColumn id="4" name="MARCH" dataDxfId="123"/>
    <tableColumn id="5" name="APRIL" dataDxfId="122"/>
    <tableColumn id="6" name="MAY" dataDxfId="121"/>
    <tableColumn id="7" name="JUNE" dataDxfId="120"/>
    <tableColumn id="8" name="JULY" dataDxfId="119"/>
    <tableColumn id="9" name="AUGUST" dataDxfId="118"/>
    <tableColumn id="10" name="SEPTEMBER" dataDxfId="117"/>
    <tableColumn id="11" name="OCTOBER" dataDxfId="116"/>
    <tableColumn id="12" name="NOVEMBER" dataDxfId="115"/>
    <tableColumn id="13" name="DECEMBER" dataDxfId="114"/>
    <tableColumn id="14" name="TOTAL" dataDxfId="113"/>
  </tableColumns>
  <tableStyleInfo name="TableStyleLight4 2" showFirstColumn="0" showLastColumn="0" showRowStripes="1" showColumnStripes="0"/>
</table>
</file>

<file path=xl/tables/table7.xml><?xml version="1.0" encoding="utf-8"?>
<table xmlns="http://schemas.openxmlformats.org/spreadsheetml/2006/main" id="10" name="Actual_MarketingCosts" displayName="Actual_MarketingCosts" ref="B23:O29" totalsRowShown="0" headerRowDxfId="112" dataDxfId="111">
  <autoFilter ref="B23:O29"/>
  <tableColumns count="14">
    <tableColumn id="1" name="MARKETING COSTS" dataDxfId="110"/>
    <tableColumn id="2" name="JANUARY" dataDxfId="109"/>
    <tableColumn id="3" name="FEBRUARY" dataDxfId="108"/>
    <tableColumn id="4" name="MARCH" dataDxfId="107"/>
    <tableColumn id="5" name="APRIL" dataDxfId="106"/>
    <tableColumn id="6" name="MAY" dataDxfId="105"/>
    <tableColumn id="7" name="JUNE" dataDxfId="104"/>
    <tableColumn id="8" name="JULY" dataDxfId="103"/>
    <tableColumn id="9" name="AUGUST" dataDxfId="102"/>
    <tableColumn id="10" name="SEPTEMBER" dataDxfId="101"/>
    <tableColumn id="11" name="OCTOBER" dataDxfId="100"/>
    <tableColumn id="12" name="NOVEMBER" dataDxfId="99"/>
    <tableColumn id="13" name="DECEMBER" dataDxfId="98"/>
    <tableColumn id="14" name="TOTAL" dataDxfId="97"/>
  </tableColumns>
  <tableStyleInfo name="TableStyleLight4 2" showFirstColumn="0" showLastColumn="0" showRowStripes="1" showColumnStripes="0"/>
</table>
</file>

<file path=xl/tables/table8.xml><?xml version="1.0" encoding="utf-8"?>
<table xmlns="http://schemas.openxmlformats.org/spreadsheetml/2006/main" id="11" name="Actual_TrainingTravel" displayName="Actual_TrainingTravel" ref="B32:O34" totalsRowShown="0" headerRowDxfId="96" dataDxfId="95">
  <autoFilter ref="B32:O34"/>
  <tableColumns count="14">
    <tableColumn id="1" name="TRAINING/TRAVEL" dataDxfId="94"/>
    <tableColumn id="2" name="JANUARY" dataDxfId="93"/>
    <tableColumn id="3" name="FEBRUARY" dataDxfId="92"/>
    <tableColumn id="4" name="MARCH" dataDxfId="91"/>
    <tableColumn id="5" name="APRIL" dataDxfId="90"/>
    <tableColumn id="6" name="MAY" dataDxfId="89"/>
    <tableColumn id="7" name="JUNE" dataDxfId="88"/>
    <tableColumn id="8" name="JULY" dataDxfId="87"/>
    <tableColumn id="9" name="AUGUST" dataDxfId="86"/>
    <tableColumn id="10" name="SEPTEMBER" dataDxfId="85"/>
    <tableColumn id="11" name="OCTOBER" dataDxfId="84"/>
    <tableColumn id="12" name="NOVEMBER" dataDxfId="83"/>
    <tableColumn id="13" name="DECEMBER" dataDxfId="82"/>
    <tableColumn id="14" name="TOTAL" dataDxfId="81"/>
  </tableColumns>
  <tableStyleInfo name="TableStyleLight4 2" showFirstColumn="0" showLastColumn="0" showRowStripes="1" showColumnStripes="0"/>
</table>
</file>

<file path=xl/tables/table9.xml><?xml version="1.0" encoding="utf-8"?>
<table xmlns="http://schemas.openxmlformats.org/spreadsheetml/2006/main" id="12" name="Var_EmployeeCosts" displayName="Var_EmployeeCosts" ref="B7:O9" totalsRowShown="0" headerRowDxfId="75" dataDxfId="74">
  <autoFilter ref="B7:O9"/>
  <tableColumns count="14">
    <tableColumn id="1" name=" EMPLOYEE COSTS" dataDxfId="73"/>
    <tableColumn id="2" name="JANUARY" dataDxfId="72" totalsRowDxfId="71">
      <calculatedColumnFormula>IF(INDIRECT("Actual_EmployeeCosts["&amp;C$5&amp;"]")="","",INDIRECT("Plan_EmployeeCosts["&amp;C$5&amp;"]")-INDIRECT("Actual_EmployeeCosts["&amp;C$5&amp;"]"))</calculatedColumnFormula>
    </tableColumn>
    <tableColumn id="3" name="FEBRUARY" dataDxfId="70" totalsRowDxfId="69">
      <calculatedColumnFormula>IF(INDIRECT("Actual_EmployeeCosts["&amp;D$5&amp;"]")="","",INDIRECT("Plan_EmployeeCosts["&amp;D$5&amp;"]")-INDIRECT("Actual_EmployeeCosts["&amp;D$5&amp;"]"))</calculatedColumnFormula>
    </tableColumn>
    <tableColumn id="4" name="MARCH" dataDxfId="68" totalsRowDxfId="67">
      <calculatedColumnFormula>IF(INDIRECT("Actual_EmployeeCosts["&amp;E$5&amp;"]")="","",INDIRECT("Plan_EmployeeCosts["&amp;E$5&amp;"]")-INDIRECT("Actual_EmployeeCosts["&amp;E$5&amp;"]"))</calculatedColumnFormula>
    </tableColumn>
    <tableColumn id="5" name="APRIL" dataDxfId="66" totalsRowDxfId="65">
      <calculatedColumnFormula>IF(INDIRECT("Actual_EmployeeCosts["&amp;F$5&amp;"]")="","",INDIRECT("Plan_EmployeeCosts["&amp;F$5&amp;"]")-INDIRECT("Actual_EmployeeCosts["&amp;F$5&amp;"]"))</calculatedColumnFormula>
    </tableColumn>
    <tableColumn id="6" name="MAY" dataDxfId="64" totalsRowDxfId="63">
      <calculatedColumnFormula>IF(INDIRECT("Actual_EmployeeCosts["&amp;G$5&amp;"]")="","",INDIRECT("Plan_EmployeeCosts["&amp;G$5&amp;"]")-INDIRECT("Actual_EmployeeCosts["&amp;G$5&amp;"]"))</calculatedColumnFormula>
    </tableColumn>
    <tableColumn id="7" name="JUNE" dataDxfId="62" totalsRowDxfId="61">
      <calculatedColumnFormula>IF(INDIRECT("Actual_EmployeeCosts["&amp;H$5&amp;"]")="","",INDIRECT("Plan_EmployeeCosts["&amp;H$5&amp;"]")-INDIRECT("Actual_EmployeeCosts["&amp;H$5&amp;"]"))</calculatedColumnFormula>
    </tableColumn>
    <tableColumn id="8" name="JULY" dataDxfId="60" totalsRowDxfId="59">
      <calculatedColumnFormula>IF(INDIRECT("Actual_EmployeeCosts["&amp;I$5&amp;"]")="","",INDIRECT("Plan_EmployeeCosts["&amp;I$5&amp;"]")-INDIRECT("Actual_EmployeeCosts["&amp;I$5&amp;"]"))</calculatedColumnFormula>
    </tableColumn>
    <tableColumn id="9" name="AUGUST" dataDxfId="58" totalsRowDxfId="57">
      <calculatedColumnFormula>IF(INDIRECT("Actual_EmployeeCosts["&amp;J$5&amp;"]")="","",INDIRECT("Plan_EmployeeCosts["&amp;J$5&amp;"]")-INDIRECT("Actual_EmployeeCosts["&amp;J$5&amp;"]"))</calculatedColumnFormula>
    </tableColumn>
    <tableColumn id="10" name="SEPTEMBER" dataDxfId="56" totalsRowDxfId="55">
      <calculatedColumnFormula>IF(INDIRECT("Actual_EmployeeCosts["&amp;K$5&amp;"]")="","",INDIRECT("Plan_EmployeeCosts["&amp;K$5&amp;"]")-INDIRECT("Actual_EmployeeCosts["&amp;K$5&amp;"]"))</calculatedColumnFormula>
    </tableColumn>
    <tableColumn id="11" name="OCTOBER" dataDxfId="54" totalsRowDxfId="53">
      <calculatedColumnFormula>IF(INDIRECT("Actual_EmployeeCosts["&amp;L$5&amp;"]")="","",INDIRECT("Plan_EmployeeCosts["&amp;L$5&amp;"]")-INDIRECT("Actual_EmployeeCosts["&amp;L$5&amp;"]"))</calculatedColumnFormula>
    </tableColumn>
    <tableColumn id="12" name="NOVEMBER" dataDxfId="52" totalsRowDxfId="51">
      <calculatedColumnFormula>IF(INDIRECT("Actual_EmployeeCosts["&amp;M$5&amp;"]")="","",INDIRECT("Plan_EmployeeCosts["&amp;M$5&amp;"]")-INDIRECT("Actual_EmployeeCosts["&amp;M$5&amp;"]"))</calculatedColumnFormula>
    </tableColumn>
    <tableColumn id="13" name="DECEMBER" dataDxfId="50" totalsRowDxfId="49">
      <calculatedColumnFormula>IF(INDIRECT("Actual_EmployeeCosts["&amp;N$5&amp;"]")="","",INDIRECT("Plan_EmployeeCosts["&amp;N$5&amp;"]")-INDIRECT("Actual_EmployeeCosts["&amp;N$5&amp;"]"))</calculatedColumnFormula>
    </tableColumn>
    <tableColumn id="14" name="TOTAL" dataDxfId="48">
      <calculatedColumnFormula>SUM(Var_EmployeeCosts[[#This Row],[JANUARY]:[DECEMBER]])</calculatedColumnFormula>
    </tableColumn>
  </tableColumns>
  <tableStyleInfo name="TableStyleLight4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5">
      <a:majorFont>
        <a:latin typeface="Corbel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tables/table3.xml" Type="http://schemas.openxmlformats.org/officeDocument/2006/relationships/table"/>
<Relationship Id="rId6" Target="../tables/table4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tables/table5.xml" Type="http://schemas.openxmlformats.org/officeDocument/2006/relationships/table"/>
<Relationship Id="rId4" Target="../tables/table6.xml" Type="http://schemas.openxmlformats.org/officeDocument/2006/relationships/table"/>
<Relationship Id="rId5" Target="../tables/table7.xml" Type="http://schemas.openxmlformats.org/officeDocument/2006/relationships/table"/>
<Relationship Id="rId6" Target="../tables/table8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tables/table9.xml" Type="http://schemas.openxmlformats.org/officeDocument/2006/relationships/table"/>
<Relationship Id="rId4" Target="../tables/table10.xml" Type="http://schemas.openxmlformats.org/officeDocument/2006/relationships/table"/>
<Relationship Id="rId5" Target="../tables/table11.xml" Type="http://schemas.openxmlformats.org/officeDocument/2006/relationships/table"/>
<Relationship Id="rId6" Target="../tables/table12.xml" Type="http://schemas.openxmlformats.org/officeDocument/2006/relationships/table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GridLines="0" tabSelected="1" zoomScaleNormal="100" workbookViewId="0"/>
  </sheetViews>
  <sheetFormatPr defaultColWidth="16.625" defaultRowHeight="24" customHeight="1" x14ac:dyDescent="0.3"/>
  <cols>
    <col min="1" max="1" width="1.625" style="1" customWidth="1"/>
    <col min="2" max="2" width="28.625" style="20" customWidth="1"/>
    <col min="3" max="15" width="14.375" style="2" customWidth="1"/>
    <col min="16" max="16" width="1.625" style="3" customWidth="1"/>
    <col min="17" max="16384" width="16.625" style="3"/>
  </cols>
  <sheetData>
    <row r="1" spans="1:16" ht="15" customHeight="1" x14ac:dyDescent="0.3">
      <c r="P1" s="17" t="s">
        <v>33</v>
      </c>
    </row>
    <row r="2" spans="1:16" s="4" customFormat="1" ht="28.5" customHeight="1" x14ac:dyDescent="0.35">
      <c r="B2" s="88" t="s">
        <v>21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4" customFormat="1" ht="45.75" customHeight="1" x14ac:dyDescent="0.3">
      <c r="B3" s="8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27.95" customHeight="1" x14ac:dyDescent="0.3"/>
    <row r="5" spans="1:16" s="16" customFormat="1" ht="36" customHeight="1" x14ac:dyDescent="0.3">
      <c r="B5" s="25"/>
      <c r="C5" s="89" t="s">
        <v>22</v>
      </c>
      <c r="D5" s="89" t="s">
        <v>23</v>
      </c>
      <c r="E5" s="89" t="s">
        <v>24</v>
      </c>
      <c r="F5" s="89" t="s">
        <v>25</v>
      </c>
      <c r="G5" s="89" t="s">
        <v>1</v>
      </c>
      <c r="H5" s="89" t="s">
        <v>26</v>
      </c>
      <c r="I5" s="89" t="s">
        <v>27</v>
      </c>
      <c r="J5" s="89" t="s">
        <v>28</v>
      </c>
      <c r="K5" s="89" t="s">
        <v>29</v>
      </c>
      <c r="L5" s="89" t="s">
        <v>30</v>
      </c>
      <c r="M5" s="89" t="s">
        <v>31</v>
      </c>
      <c r="N5" s="89" t="s">
        <v>32</v>
      </c>
      <c r="O5" s="90" t="s">
        <v>34</v>
      </c>
    </row>
    <row r="6" spans="1:16" s="9" customFormat="1" ht="24" customHeight="1" x14ac:dyDescent="0.3">
      <c r="A6" s="8"/>
      <c r="B6" s="21" t="s">
        <v>35</v>
      </c>
      <c r="C6" s="18">
        <f ca="1">SUM(INDIRECT("Plan_EmployeeCosts["&amp;C$5&amp;"]"))</f>
        <v>107950</v>
      </c>
      <c r="D6" s="18">
        <f t="shared" ref="D6:O6" ca="1" si="0">SUM(INDIRECT("Plan_EmployeeCosts["&amp;D$5&amp;"]"))</f>
        <v>107950</v>
      </c>
      <c r="E6" s="18">
        <f t="shared" ca="1" si="0"/>
        <v>107950</v>
      </c>
      <c r="F6" s="18">
        <f t="shared" ca="1" si="0"/>
        <v>111125</v>
      </c>
      <c r="G6" s="18">
        <f t="shared" ca="1" si="0"/>
        <v>111125</v>
      </c>
      <c r="H6" s="18">
        <f t="shared" ca="1" si="0"/>
        <v>111125</v>
      </c>
      <c r="I6" s="18">
        <f t="shared" ca="1" si="0"/>
        <v>111125</v>
      </c>
      <c r="J6" s="18">
        <f t="shared" ca="1" si="0"/>
        <v>117348</v>
      </c>
      <c r="K6" s="18">
        <f t="shared" ca="1" si="0"/>
        <v>117348</v>
      </c>
      <c r="L6" s="18">
        <f t="shared" ca="1" si="0"/>
        <v>117348</v>
      </c>
      <c r="M6" s="18">
        <f t="shared" ca="1" si="0"/>
        <v>117348</v>
      </c>
      <c r="N6" s="19">
        <f t="shared" ca="1" si="0"/>
        <v>117348</v>
      </c>
      <c r="O6" s="33">
        <f t="shared" ca="1" si="0"/>
        <v>1355090</v>
      </c>
    </row>
    <row r="7" spans="1:16" ht="24" hidden="1" customHeight="1" x14ac:dyDescent="0.3">
      <c r="B7" s="104" t="s">
        <v>54</v>
      </c>
      <c r="C7" s="105" t="s">
        <v>55</v>
      </c>
      <c r="D7" s="105" t="s">
        <v>56</v>
      </c>
      <c r="E7" s="105" t="s">
        <v>57</v>
      </c>
      <c r="F7" s="105" t="s">
        <v>58</v>
      </c>
      <c r="G7" s="105" t="s">
        <v>59</v>
      </c>
      <c r="H7" s="105" t="s">
        <v>60</v>
      </c>
      <c r="I7" s="105" t="s">
        <v>61</v>
      </c>
      <c r="J7" s="105" t="s">
        <v>62</v>
      </c>
      <c r="K7" s="105" t="s">
        <v>63</v>
      </c>
      <c r="L7" s="105" t="s">
        <v>64</v>
      </c>
      <c r="M7" s="105" t="s">
        <v>65</v>
      </c>
      <c r="N7" s="105" t="s">
        <v>66</v>
      </c>
      <c r="O7" s="106" t="s">
        <v>67</v>
      </c>
    </row>
    <row r="8" spans="1:16" s="43" customFormat="1" ht="24" customHeight="1" x14ac:dyDescent="0.3">
      <c r="A8" s="42"/>
      <c r="B8" s="26" t="s">
        <v>2</v>
      </c>
      <c r="C8" s="7">
        <v>85000</v>
      </c>
      <c r="D8" s="7">
        <v>85000</v>
      </c>
      <c r="E8" s="7">
        <v>85000</v>
      </c>
      <c r="F8" s="7">
        <v>87500</v>
      </c>
      <c r="G8" s="7">
        <v>87500</v>
      </c>
      <c r="H8" s="7">
        <v>87500</v>
      </c>
      <c r="I8" s="7">
        <v>87500</v>
      </c>
      <c r="J8" s="7">
        <v>92400</v>
      </c>
      <c r="K8" s="7">
        <v>92400</v>
      </c>
      <c r="L8" s="7">
        <v>92400</v>
      </c>
      <c r="M8" s="7">
        <v>92400</v>
      </c>
      <c r="N8" s="24">
        <v>92400</v>
      </c>
      <c r="O8" s="34">
        <f>SUM(Plan_EmployeeCosts[[#This Row],[JANUARY]:[DECEMBER]])</f>
        <v>1067000</v>
      </c>
    </row>
    <row r="9" spans="1:16" s="43" customFormat="1" ht="24" customHeight="1" x14ac:dyDescent="0.3">
      <c r="A9" s="42"/>
      <c r="B9" s="26" t="s">
        <v>3</v>
      </c>
      <c r="C9" s="7">
        <v>22950</v>
      </c>
      <c r="D9" s="7">
        <v>22950</v>
      </c>
      <c r="E9" s="7">
        <v>22950</v>
      </c>
      <c r="F9" s="7">
        <v>23625</v>
      </c>
      <c r="G9" s="7">
        <v>23625</v>
      </c>
      <c r="H9" s="7">
        <v>23625</v>
      </c>
      <c r="I9" s="7">
        <v>23625</v>
      </c>
      <c r="J9" s="7">
        <v>24948</v>
      </c>
      <c r="K9" s="7">
        <v>24948</v>
      </c>
      <c r="L9" s="7">
        <v>24948</v>
      </c>
      <c r="M9" s="7">
        <v>24948</v>
      </c>
      <c r="N9" s="24">
        <v>24948</v>
      </c>
      <c r="O9" s="34">
        <f>SUM(Plan_EmployeeCosts[[#This Row],[JANUARY]:[DECEMBER]])</f>
        <v>288090</v>
      </c>
    </row>
    <row r="10" spans="1:16" s="45" customFormat="1" ht="24" customHeight="1" x14ac:dyDescent="0.3">
      <c r="A10" s="44"/>
      <c r="B10" s="2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4"/>
      <c r="O10" s="34"/>
    </row>
    <row r="11" spans="1:16" s="9" customFormat="1" ht="24" customHeight="1" x14ac:dyDescent="0.3">
      <c r="A11" s="8"/>
      <c r="B11" s="21" t="s">
        <v>4</v>
      </c>
      <c r="C11" s="18">
        <f ca="1">SUM(INDIRECT("Plan_OfficeCosts["&amp;C$5&amp;"]"))</f>
        <v>11370</v>
      </c>
      <c r="D11" s="18">
        <f t="shared" ref="D11:O11" ca="1" si="1">SUM(INDIRECT("Plan_OfficeCosts["&amp;D$5&amp;"]"))</f>
        <v>11770</v>
      </c>
      <c r="E11" s="18">
        <f t="shared" ca="1" si="1"/>
        <v>11770</v>
      </c>
      <c r="F11" s="18">
        <f t="shared" ca="1" si="1"/>
        <v>11470</v>
      </c>
      <c r="G11" s="18">
        <f t="shared" ca="1" si="1"/>
        <v>11470</v>
      </c>
      <c r="H11" s="18">
        <f t="shared" ca="1" si="1"/>
        <v>11470</v>
      </c>
      <c r="I11" s="18">
        <f t="shared" ca="1" si="1"/>
        <v>11470</v>
      </c>
      <c r="J11" s="18">
        <f t="shared" ca="1" si="1"/>
        <v>11470</v>
      </c>
      <c r="K11" s="18">
        <f t="shared" ca="1" si="1"/>
        <v>11470</v>
      </c>
      <c r="L11" s="18">
        <f t="shared" ca="1" si="1"/>
        <v>11470</v>
      </c>
      <c r="M11" s="18">
        <f t="shared" ca="1" si="1"/>
        <v>11770</v>
      </c>
      <c r="N11" s="19">
        <f t="shared" ca="1" si="1"/>
        <v>11770</v>
      </c>
      <c r="O11" s="33">
        <f t="shared" ca="1" si="1"/>
        <v>138740</v>
      </c>
    </row>
    <row r="12" spans="1:16" ht="24" hidden="1" customHeight="1" x14ac:dyDescent="0.3">
      <c r="B12" s="104" t="s">
        <v>4</v>
      </c>
      <c r="C12" s="105" t="s">
        <v>55</v>
      </c>
      <c r="D12" s="105" t="s">
        <v>56</v>
      </c>
      <c r="E12" s="105" t="s">
        <v>57</v>
      </c>
      <c r="F12" s="105" t="s">
        <v>58</v>
      </c>
      <c r="G12" s="105" t="s">
        <v>59</v>
      </c>
      <c r="H12" s="105" t="s">
        <v>60</v>
      </c>
      <c r="I12" s="105" t="s">
        <v>61</v>
      </c>
      <c r="J12" s="105" t="s">
        <v>62</v>
      </c>
      <c r="K12" s="105" t="s">
        <v>63</v>
      </c>
      <c r="L12" s="105" t="s">
        <v>64</v>
      </c>
      <c r="M12" s="105" t="s">
        <v>65</v>
      </c>
      <c r="N12" s="105" t="s">
        <v>66</v>
      </c>
      <c r="O12" s="106" t="s">
        <v>67</v>
      </c>
    </row>
    <row r="13" spans="1:16" s="43" customFormat="1" ht="24" customHeight="1" x14ac:dyDescent="0.3">
      <c r="A13" s="42"/>
      <c r="B13" s="26" t="s">
        <v>5</v>
      </c>
      <c r="C13" s="7">
        <v>9800</v>
      </c>
      <c r="D13" s="7">
        <v>9800</v>
      </c>
      <c r="E13" s="7">
        <v>9800</v>
      </c>
      <c r="F13" s="7">
        <v>9800</v>
      </c>
      <c r="G13" s="7">
        <v>9800</v>
      </c>
      <c r="H13" s="7">
        <v>9800</v>
      </c>
      <c r="I13" s="7">
        <v>9800</v>
      </c>
      <c r="J13" s="7">
        <v>9800</v>
      </c>
      <c r="K13" s="7">
        <v>9800</v>
      </c>
      <c r="L13" s="7">
        <v>9800</v>
      </c>
      <c r="M13" s="7">
        <v>9800</v>
      </c>
      <c r="N13" s="24">
        <v>9800</v>
      </c>
      <c r="O13" s="34">
        <f>SUM(Plan_OfficeCosts[[#This Row],[JANUARY]:[DECEMBER]])</f>
        <v>117600</v>
      </c>
    </row>
    <row r="14" spans="1:16" s="43" customFormat="1" ht="24" customHeight="1" x14ac:dyDescent="0.3">
      <c r="A14" s="42"/>
      <c r="B14" s="26" t="s">
        <v>6</v>
      </c>
      <c r="C14" s="7">
        <v>0</v>
      </c>
      <c r="D14" s="7">
        <v>400</v>
      </c>
      <c r="E14" s="7">
        <v>400</v>
      </c>
      <c r="F14" s="7">
        <v>100</v>
      </c>
      <c r="G14" s="7">
        <v>100</v>
      </c>
      <c r="H14" s="7">
        <v>100</v>
      </c>
      <c r="I14" s="7">
        <v>100</v>
      </c>
      <c r="J14" s="7">
        <v>100</v>
      </c>
      <c r="K14" s="7">
        <v>100</v>
      </c>
      <c r="L14" s="7">
        <v>100</v>
      </c>
      <c r="M14" s="7">
        <v>400</v>
      </c>
      <c r="N14" s="24">
        <v>400</v>
      </c>
      <c r="O14" s="34">
        <f>SUM(Plan_OfficeCosts[[#This Row],[JANUARY]:[DECEMBER]])</f>
        <v>2300</v>
      </c>
    </row>
    <row r="15" spans="1:16" s="43" customFormat="1" ht="24" customHeight="1" x14ac:dyDescent="0.3">
      <c r="A15" s="42"/>
      <c r="B15" s="26" t="s">
        <v>7</v>
      </c>
      <c r="C15" s="7">
        <v>300</v>
      </c>
      <c r="D15" s="7">
        <v>300</v>
      </c>
      <c r="E15" s="7">
        <v>300</v>
      </c>
      <c r="F15" s="7">
        <v>300</v>
      </c>
      <c r="G15" s="7">
        <v>300</v>
      </c>
      <c r="H15" s="7">
        <v>300</v>
      </c>
      <c r="I15" s="7">
        <v>300</v>
      </c>
      <c r="J15" s="7">
        <v>300</v>
      </c>
      <c r="K15" s="7">
        <v>300</v>
      </c>
      <c r="L15" s="7">
        <v>300</v>
      </c>
      <c r="M15" s="7">
        <v>300</v>
      </c>
      <c r="N15" s="24">
        <v>300</v>
      </c>
      <c r="O15" s="34">
        <f>SUM(Plan_OfficeCosts[[#This Row],[JANUARY]:[DECEMBER]])</f>
        <v>3600</v>
      </c>
    </row>
    <row r="16" spans="1:16" s="43" customFormat="1" ht="24" customHeight="1" x14ac:dyDescent="0.3">
      <c r="A16" s="42"/>
      <c r="B16" s="26" t="s">
        <v>8</v>
      </c>
      <c r="C16" s="7">
        <v>40</v>
      </c>
      <c r="D16" s="7">
        <v>40</v>
      </c>
      <c r="E16" s="7">
        <v>40</v>
      </c>
      <c r="F16" s="7">
        <v>40</v>
      </c>
      <c r="G16" s="7">
        <v>40</v>
      </c>
      <c r="H16" s="7">
        <v>40</v>
      </c>
      <c r="I16" s="7">
        <v>40</v>
      </c>
      <c r="J16" s="7">
        <v>40</v>
      </c>
      <c r="K16" s="7">
        <v>40</v>
      </c>
      <c r="L16" s="7">
        <v>40</v>
      </c>
      <c r="M16" s="7">
        <v>40</v>
      </c>
      <c r="N16" s="24">
        <v>40</v>
      </c>
      <c r="O16" s="34">
        <f>SUM(Plan_OfficeCosts[[#This Row],[JANUARY]:[DECEMBER]])</f>
        <v>480</v>
      </c>
    </row>
    <row r="17" spans="1:15" s="43" customFormat="1" ht="24" customHeight="1" x14ac:dyDescent="0.3">
      <c r="A17" s="42"/>
      <c r="B17" s="26" t="s">
        <v>9</v>
      </c>
      <c r="C17" s="7">
        <v>250</v>
      </c>
      <c r="D17" s="7">
        <v>250</v>
      </c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24">
        <v>250</v>
      </c>
      <c r="O17" s="34">
        <f>SUM(Plan_OfficeCosts[[#This Row],[JANUARY]:[DECEMBER]])</f>
        <v>3000</v>
      </c>
    </row>
    <row r="18" spans="1:15" s="43" customFormat="1" ht="24" customHeight="1" x14ac:dyDescent="0.3">
      <c r="A18" s="42"/>
      <c r="B18" s="26" t="s">
        <v>10</v>
      </c>
      <c r="C18" s="7">
        <v>180</v>
      </c>
      <c r="D18" s="7">
        <v>180</v>
      </c>
      <c r="E18" s="7">
        <v>180</v>
      </c>
      <c r="F18" s="7">
        <v>180</v>
      </c>
      <c r="G18" s="7">
        <v>180</v>
      </c>
      <c r="H18" s="7">
        <v>180</v>
      </c>
      <c r="I18" s="7">
        <v>180</v>
      </c>
      <c r="J18" s="7">
        <v>180</v>
      </c>
      <c r="K18" s="7">
        <v>180</v>
      </c>
      <c r="L18" s="7">
        <v>180</v>
      </c>
      <c r="M18" s="7">
        <v>180</v>
      </c>
      <c r="N18" s="24">
        <v>180</v>
      </c>
      <c r="O18" s="34">
        <f>SUM(Plan_OfficeCosts[[#This Row],[JANUARY]:[DECEMBER]])</f>
        <v>2160</v>
      </c>
    </row>
    <row r="19" spans="1:15" s="43" customFormat="1" ht="24" customHeight="1" x14ac:dyDescent="0.3">
      <c r="A19" s="42"/>
      <c r="B19" s="26" t="s">
        <v>11</v>
      </c>
      <c r="C19" s="7">
        <v>200</v>
      </c>
      <c r="D19" s="7">
        <v>200</v>
      </c>
      <c r="E19" s="7">
        <v>200</v>
      </c>
      <c r="F19" s="7">
        <v>200</v>
      </c>
      <c r="G19" s="7">
        <v>200</v>
      </c>
      <c r="H19" s="7">
        <v>200</v>
      </c>
      <c r="I19" s="7">
        <v>200</v>
      </c>
      <c r="J19" s="7">
        <v>200</v>
      </c>
      <c r="K19" s="7">
        <v>200</v>
      </c>
      <c r="L19" s="7">
        <v>200</v>
      </c>
      <c r="M19" s="7">
        <v>200</v>
      </c>
      <c r="N19" s="24">
        <v>200</v>
      </c>
      <c r="O19" s="34">
        <f>SUM(Plan_OfficeCosts[[#This Row],[JANUARY]:[DECEMBER]])</f>
        <v>2400</v>
      </c>
    </row>
    <row r="20" spans="1:15" s="45" customFormat="1" ht="24" customHeight="1" x14ac:dyDescent="0.3">
      <c r="A20" s="44"/>
      <c r="B20" s="26" t="s">
        <v>12</v>
      </c>
      <c r="C20" s="7">
        <v>600</v>
      </c>
      <c r="D20" s="7">
        <v>600</v>
      </c>
      <c r="E20" s="7">
        <v>600</v>
      </c>
      <c r="F20" s="7">
        <v>600</v>
      </c>
      <c r="G20" s="7">
        <v>600</v>
      </c>
      <c r="H20" s="7">
        <v>600</v>
      </c>
      <c r="I20" s="7">
        <v>600</v>
      </c>
      <c r="J20" s="7">
        <v>600</v>
      </c>
      <c r="K20" s="7">
        <v>600</v>
      </c>
      <c r="L20" s="7">
        <v>600</v>
      </c>
      <c r="M20" s="7">
        <v>600</v>
      </c>
      <c r="N20" s="24">
        <v>600</v>
      </c>
      <c r="O20" s="34">
        <f>SUM(Plan_OfficeCosts[[#This Row],[JANUARY]:[DECEMBER]])</f>
        <v>7200</v>
      </c>
    </row>
    <row r="21" spans="1:15" s="43" customFormat="1" ht="24" customHeight="1" x14ac:dyDescent="0.3">
      <c r="A21" s="42"/>
      <c r="B21" s="2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4"/>
      <c r="O21" s="34"/>
    </row>
    <row r="22" spans="1:15" ht="24" customHeight="1" x14ac:dyDescent="0.3">
      <c r="B22" s="22" t="s">
        <v>13</v>
      </c>
      <c r="C22" s="14">
        <f ca="1">SUM(INDIRECT("Plan_MarketingCosts["&amp;C$5&amp;"]"))</f>
        <v>8100</v>
      </c>
      <c r="D22" s="14">
        <f t="shared" ref="D22:O22" ca="1" si="2">SUM(INDIRECT("Plan_MarketingCosts["&amp;D$5&amp;"]"))</f>
        <v>3100</v>
      </c>
      <c r="E22" s="14">
        <f t="shared" ca="1" si="2"/>
        <v>3100</v>
      </c>
      <c r="F22" s="14">
        <f t="shared" ca="1" si="2"/>
        <v>11100</v>
      </c>
      <c r="G22" s="14">
        <f t="shared" ca="1" si="2"/>
        <v>3100</v>
      </c>
      <c r="H22" s="14">
        <f t="shared" ca="1" si="2"/>
        <v>3900</v>
      </c>
      <c r="I22" s="14">
        <f t="shared" ca="1" si="2"/>
        <v>8100</v>
      </c>
      <c r="J22" s="14">
        <f t="shared" ca="1" si="2"/>
        <v>6100</v>
      </c>
      <c r="K22" s="14">
        <f t="shared" ca="1" si="2"/>
        <v>3100</v>
      </c>
      <c r="L22" s="14">
        <f t="shared" ca="1" si="2"/>
        <v>8100</v>
      </c>
      <c r="M22" s="14">
        <f t="shared" ca="1" si="2"/>
        <v>3100</v>
      </c>
      <c r="N22" s="15">
        <f t="shared" ca="1" si="2"/>
        <v>6900</v>
      </c>
      <c r="O22" s="35">
        <f t="shared" ca="1" si="2"/>
        <v>67800</v>
      </c>
    </row>
    <row r="23" spans="1:15" ht="24" hidden="1" customHeight="1" x14ac:dyDescent="0.3">
      <c r="B23" s="104" t="s">
        <v>13</v>
      </c>
      <c r="C23" s="105" t="s">
        <v>55</v>
      </c>
      <c r="D23" s="105" t="s">
        <v>56</v>
      </c>
      <c r="E23" s="105" t="s">
        <v>57</v>
      </c>
      <c r="F23" s="105" t="s">
        <v>58</v>
      </c>
      <c r="G23" s="105" t="s">
        <v>59</v>
      </c>
      <c r="H23" s="105" t="s">
        <v>60</v>
      </c>
      <c r="I23" s="105" t="s">
        <v>61</v>
      </c>
      <c r="J23" s="105" t="s">
        <v>62</v>
      </c>
      <c r="K23" s="105" t="s">
        <v>63</v>
      </c>
      <c r="L23" s="105" t="s">
        <v>64</v>
      </c>
      <c r="M23" s="105" t="s">
        <v>65</v>
      </c>
      <c r="N23" s="105" t="s">
        <v>66</v>
      </c>
      <c r="O23" s="106" t="s">
        <v>67</v>
      </c>
    </row>
    <row r="24" spans="1:15" s="43" customFormat="1" ht="24" customHeight="1" x14ac:dyDescent="0.3">
      <c r="A24" s="42"/>
      <c r="B24" s="26" t="s">
        <v>14</v>
      </c>
      <c r="C24" s="7">
        <v>500</v>
      </c>
      <c r="D24" s="7">
        <v>500</v>
      </c>
      <c r="E24" s="7">
        <v>500</v>
      </c>
      <c r="F24" s="7">
        <v>500</v>
      </c>
      <c r="G24" s="7">
        <v>500</v>
      </c>
      <c r="H24" s="7">
        <v>500</v>
      </c>
      <c r="I24" s="7">
        <v>500</v>
      </c>
      <c r="J24" s="7">
        <v>500</v>
      </c>
      <c r="K24" s="7">
        <v>500</v>
      </c>
      <c r="L24" s="7">
        <v>500</v>
      </c>
      <c r="M24" s="7">
        <v>500</v>
      </c>
      <c r="N24" s="24">
        <v>500</v>
      </c>
      <c r="O24" s="34">
        <f>SUM(Plan_MarketingCosts[[#This Row],[JANUARY]:[DECEMBER]])</f>
        <v>6000</v>
      </c>
    </row>
    <row r="25" spans="1:15" s="43" customFormat="1" ht="24" customHeight="1" x14ac:dyDescent="0.3">
      <c r="A25" s="42"/>
      <c r="B25" s="26" t="s">
        <v>15</v>
      </c>
      <c r="C25" s="7">
        <v>200</v>
      </c>
      <c r="D25" s="7">
        <v>200</v>
      </c>
      <c r="E25" s="7">
        <v>200</v>
      </c>
      <c r="F25" s="7">
        <v>200</v>
      </c>
      <c r="G25" s="7">
        <v>200</v>
      </c>
      <c r="H25" s="7">
        <v>1000</v>
      </c>
      <c r="I25" s="7">
        <v>200</v>
      </c>
      <c r="J25" s="7">
        <v>200</v>
      </c>
      <c r="K25" s="7">
        <v>200</v>
      </c>
      <c r="L25" s="7">
        <v>200</v>
      </c>
      <c r="M25" s="7">
        <v>200</v>
      </c>
      <c r="N25" s="24">
        <v>1000</v>
      </c>
      <c r="O25" s="34">
        <f>SUM(Plan_MarketingCosts[[#This Row],[JANUARY]:[DECEMBER]])</f>
        <v>4000</v>
      </c>
    </row>
    <row r="26" spans="1:15" s="43" customFormat="1" ht="24" customHeight="1" x14ac:dyDescent="0.3">
      <c r="A26" s="42"/>
      <c r="B26" s="26" t="s">
        <v>16</v>
      </c>
      <c r="C26" s="7">
        <v>5000</v>
      </c>
      <c r="D26" s="7">
        <v>0</v>
      </c>
      <c r="E26" s="7">
        <v>0</v>
      </c>
      <c r="F26" s="7">
        <v>5000</v>
      </c>
      <c r="G26" s="7">
        <v>0</v>
      </c>
      <c r="H26" s="7">
        <v>0</v>
      </c>
      <c r="I26" s="7">
        <v>5000</v>
      </c>
      <c r="J26" s="7">
        <v>0</v>
      </c>
      <c r="K26" s="7">
        <v>0</v>
      </c>
      <c r="L26" s="7">
        <v>5000</v>
      </c>
      <c r="M26" s="7">
        <v>0</v>
      </c>
      <c r="N26" s="24">
        <v>0</v>
      </c>
      <c r="O26" s="34">
        <f>SUM(Plan_MarketingCosts[[#This Row],[JANUARY]:[DECEMBER]])</f>
        <v>20000</v>
      </c>
    </row>
    <row r="27" spans="1:15" s="43" customFormat="1" ht="24" customHeight="1" x14ac:dyDescent="0.3">
      <c r="A27" s="42"/>
      <c r="B27" s="26" t="s">
        <v>17</v>
      </c>
      <c r="C27" s="7">
        <v>200</v>
      </c>
      <c r="D27" s="7">
        <v>200</v>
      </c>
      <c r="E27" s="7">
        <v>200</v>
      </c>
      <c r="F27" s="7">
        <v>200</v>
      </c>
      <c r="G27" s="7">
        <v>200</v>
      </c>
      <c r="H27" s="7">
        <v>200</v>
      </c>
      <c r="I27" s="7">
        <v>200</v>
      </c>
      <c r="J27" s="7">
        <v>200</v>
      </c>
      <c r="K27" s="7">
        <v>200</v>
      </c>
      <c r="L27" s="7">
        <v>200</v>
      </c>
      <c r="M27" s="7">
        <v>200</v>
      </c>
      <c r="N27" s="24">
        <v>200</v>
      </c>
      <c r="O27" s="34">
        <f>SUM(Plan_MarketingCosts[[#This Row],[JANUARY]:[DECEMBER]])</f>
        <v>2400</v>
      </c>
    </row>
    <row r="28" spans="1:15" s="43" customFormat="1" ht="24" customHeight="1" x14ac:dyDescent="0.3">
      <c r="A28" s="42"/>
      <c r="B28" s="26" t="s">
        <v>18</v>
      </c>
      <c r="C28" s="7">
        <v>2000</v>
      </c>
      <c r="D28" s="7">
        <v>2000</v>
      </c>
      <c r="E28" s="7">
        <v>2000</v>
      </c>
      <c r="F28" s="7">
        <v>5000</v>
      </c>
      <c r="G28" s="7">
        <v>2000</v>
      </c>
      <c r="H28" s="7">
        <v>2000</v>
      </c>
      <c r="I28" s="7">
        <v>2000</v>
      </c>
      <c r="J28" s="7">
        <v>5000</v>
      </c>
      <c r="K28" s="7">
        <v>2000</v>
      </c>
      <c r="L28" s="7">
        <v>2000</v>
      </c>
      <c r="M28" s="7">
        <v>2000</v>
      </c>
      <c r="N28" s="24">
        <v>5000</v>
      </c>
      <c r="O28" s="34">
        <f>SUM(Plan_MarketingCosts[[#This Row],[JANUARY]:[DECEMBER]])</f>
        <v>33000</v>
      </c>
    </row>
    <row r="29" spans="1:15" s="43" customFormat="1" ht="24" customHeight="1" x14ac:dyDescent="0.3">
      <c r="A29" s="42"/>
      <c r="B29" s="26" t="s">
        <v>19</v>
      </c>
      <c r="C29" s="7">
        <v>200</v>
      </c>
      <c r="D29" s="7">
        <v>200</v>
      </c>
      <c r="E29" s="7">
        <v>200</v>
      </c>
      <c r="F29" s="7">
        <v>200</v>
      </c>
      <c r="G29" s="7">
        <v>200</v>
      </c>
      <c r="H29" s="7">
        <v>200</v>
      </c>
      <c r="I29" s="7">
        <v>200</v>
      </c>
      <c r="J29" s="7">
        <v>200</v>
      </c>
      <c r="K29" s="7">
        <v>200</v>
      </c>
      <c r="L29" s="7">
        <v>200</v>
      </c>
      <c r="M29" s="7">
        <v>200</v>
      </c>
      <c r="N29" s="24">
        <v>200</v>
      </c>
      <c r="O29" s="34">
        <f>SUM(Plan_MarketingCosts[[#This Row],[JANUARY]:[DECEMBER]])</f>
        <v>2400</v>
      </c>
    </row>
    <row r="30" spans="1:15" s="43" customFormat="1" ht="24" customHeight="1" x14ac:dyDescent="0.3">
      <c r="A30" s="42"/>
      <c r="B30" s="2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4"/>
      <c r="O30" s="34"/>
    </row>
    <row r="31" spans="1:15" ht="24" customHeight="1" x14ac:dyDescent="0.3">
      <c r="B31" s="22" t="s">
        <v>37</v>
      </c>
      <c r="C31" s="14">
        <f ca="1">SUM(INDIRECT("Plan_TrainingTravel["&amp;C$5&amp;"]"))</f>
        <v>4000</v>
      </c>
      <c r="D31" s="14">
        <f t="shared" ref="D31:O31" ca="1" si="3">SUM(INDIRECT("Plan_TrainingTravel["&amp;D$5&amp;"]"))</f>
        <v>4000</v>
      </c>
      <c r="E31" s="14">
        <f t="shared" ca="1" si="3"/>
        <v>4000</v>
      </c>
      <c r="F31" s="14">
        <f t="shared" ca="1" si="3"/>
        <v>4000</v>
      </c>
      <c r="G31" s="14">
        <f t="shared" ca="1" si="3"/>
        <v>4000</v>
      </c>
      <c r="H31" s="14">
        <f t="shared" ca="1" si="3"/>
        <v>4000</v>
      </c>
      <c r="I31" s="14">
        <f t="shared" ca="1" si="3"/>
        <v>4000</v>
      </c>
      <c r="J31" s="14">
        <f t="shared" ca="1" si="3"/>
        <v>4000</v>
      </c>
      <c r="K31" s="14">
        <f t="shared" ca="1" si="3"/>
        <v>4000</v>
      </c>
      <c r="L31" s="14">
        <f t="shared" ca="1" si="3"/>
        <v>4000</v>
      </c>
      <c r="M31" s="14">
        <f t="shared" ca="1" si="3"/>
        <v>4000</v>
      </c>
      <c r="N31" s="15">
        <f t="shared" ca="1" si="3"/>
        <v>4000</v>
      </c>
      <c r="O31" s="35">
        <f t="shared" ca="1" si="3"/>
        <v>48000</v>
      </c>
    </row>
    <row r="32" spans="1:15" ht="24" hidden="1" customHeight="1" x14ac:dyDescent="0.3">
      <c r="B32" s="104" t="s">
        <v>68</v>
      </c>
      <c r="C32" s="105" t="s">
        <v>55</v>
      </c>
      <c r="D32" s="105" t="s">
        <v>56</v>
      </c>
      <c r="E32" s="105" t="s">
        <v>57</v>
      </c>
      <c r="F32" s="105" t="s">
        <v>58</v>
      </c>
      <c r="G32" s="105" t="s">
        <v>59</v>
      </c>
      <c r="H32" s="105" t="s">
        <v>60</v>
      </c>
      <c r="I32" s="105" t="s">
        <v>61</v>
      </c>
      <c r="J32" s="105" t="s">
        <v>62</v>
      </c>
      <c r="K32" s="105" t="s">
        <v>63</v>
      </c>
      <c r="L32" s="105" t="s">
        <v>64</v>
      </c>
      <c r="M32" s="105" t="s">
        <v>65</v>
      </c>
      <c r="N32" s="105" t="s">
        <v>66</v>
      </c>
      <c r="O32" s="106" t="s">
        <v>67</v>
      </c>
    </row>
    <row r="33" spans="1:15" s="43" customFormat="1" ht="24" customHeight="1" x14ac:dyDescent="0.3">
      <c r="A33" s="42"/>
      <c r="B33" s="26" t="s">
        <v>20</v>
      </c>
      <c r="C33" s="7">
        <v>2000</v>
      </c>
      <c r="D33" s="7">
        <v>2000</v>
      </c>
      <c r="E33" s="7">
        <v>2000</v>
      </c>
      <c r="F33" s="7">
        <v>2000</v>
      </c>
      <c r="G33" s="7">
        <v>2000</v>
      </c>
      <c r="H33" s="7">
        <v>2000</v>
      </c>
      <c r="I33" s="7">
        <v>2000</v>
      </c>
      <c r="J33" s="7">
        <v>2000</v>
      </c>
      <c r="K33" s="7">
        <v>2000</v>
      </c>
      <c r="L33" s="7">
        <v>2000</v>
      </c>
      <c r="M33" s="7">
        <v>2000</v>
      </c>
      <c r="N33" s="24">
        <v>2000</v>
      </c>
      <c r="O33" s="34">
        <f>SUM(Plan_TrainingTravel[[#This Row],[JANUARY]:[DECEMBER]])</f>
        <v>24000</v>
      </c>
    </row>
    <row r="34" spans="1:15" s="43" customFormat="1" ht="24" customHeight="1" x14ac:dyDescent="0.3">
      <c r="A34" s="42"/>
      <c r="B34" s="26" t="s">
        <v>36</v>
      </c>
      <c r="C34" s="7">
        <v>2000</v>
      </c>
      <c r="D34" s="7">
        <v>2000</v>
      </c>
      <c r="E34" s="7">
        <v>2000</v>
      </c>
      <c r="F34" s="7">
        <v>2000</v>
      </c>
      <c r="G34" s="7">
        <v>2000</v>
      </c>
      <c r="H34" s="7">
        <v>2000</v>
      </c>
      <c r="I34" s="7">
        <v>2000</v>
      </c>
      <c r="J34" s="7">
        <v>2000</v>
      </c>
      <c r="K34" s="7">
        <v>2000</v>
      </c>
      <c r="L34" s="7">
        <v>2000</v>
      </c>
      <c r="M34" s="7">
        <v>2000</v>
      </c>
      <c r="N34" s="24">
        <v>2000</v>
      </c>
      <c r="O34" s="34">
        <f>SUM(Plan_TrainingTravel[[#This Row],[JANUARY]:[DECEMBER]])</f>
        <v>24000</v>
      </c>
    </row>
    <row r="35" spans="1:15" s="43" customFormat="1" ht="24" customHeight="1" x14ac:dyDescent="0.3">
      <c r="A35" s="42"/>
      <c r="B35" s="2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4"/>
      <c r="O35" s="34"/>
    </row>
    <row r="36" spans="1:15" ht="36" customHeight="1" x14ac:dyDescent="0.3">
      <c r="B36" s="91" t="s">
        <v>40</v>
      </c>
      <c r="C36" s="92">
        <f t="shared" ref="C36:O36" ca="1" si="4">C6+C11+C22+C31</f>
        <v>131420</v>
      </c>
      <c r="D36" s="92">
        <f t="shared" ca="1" si="4"/>
        <v>126820</v>
      </c>
      <c r="E36" s="92">
        <f t="shared" ca="1" si="4"/>
        <v>126820</v>
      </c>
      <c r="F36" s="92">
        <f t="shared" ca="1" si="4"/>
        <v>137695</v>
      </c>
      <c r="G36" s="92">
        <f t="shared" ca="1" si="4"/>
        <v>129695</v>
      </c>
      <c r="H36" s="92">
        <f t="shared" ca="1" si="4"/>
        <v>130495</v>
      </c>
      <c r="I36" s="92">
        <f t="shared" ca="1" si="4"/>
        <v>134695</v>
      </c>
      <c r="J36" s="92">
        <f t="shared" ca="1" si="4"/>
        <v>138918</v>
      </c>
      <c r="K36" s="92">
        <f t="shared" ca="1" si="4"/>
        <v>135918</v>
      </c>
      <c r="L36" s="92">
        <f t="shared" ca="1" si="4"/>
        <v>140918</v>
      </c>
      <c r="M36" s="92">
        <f t="shared" ca="1" si="4"/>
        <v>136218</v>
      </c>
      <c r="N36" s="92">
        <f t="shared" ca="1" si="4"/>
        <v>140018</v>
      </c>
      <c r="O36" s="93">
        <f t="shared" ca="1" si="4"/>
        <v>1609630</v>
      </c>
    </row>
  </sheetData>
  <dataValidations count="2">
    <dataValidation allowBlank="1" showInputMessage="1" showErrorMessage="1" prompt="Enter your Company Name in this cell" sqref="B2"/>
    <dataValidation allowBlank="1" showInputMessage="1" showErrorMessage="1" promptTitle="Expense Budget Template" prompt="Enter your Company Name in cell B2._x000a__x000a_Enter your Planned Expenses and Actual Expenses on the next two tabs. Variance and Analysis tabs are auto calculated._x000a__x000a_When adding or editing line items, make sure you apply the changes in all four data tabs._x000a__x000a_" sqref="A1"/>
  </dataValidations>
  <printOptions horizontalCentered="1"/>
  <pageMargins left="0.3" right="0.3" top="0.5" bottom="0.5" header="0.3" footer="0.3"/>
  <pageSetup scale="61" orientation="landscape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GridLines="0" zoomScaleNormal="100" workbookViewId="0"/>
  </sheetViews>
  <sheetFormatPr defaultColWidth="16.625" defaultRowHeight="24" customHeight="1" x14ac:dyDescent="0.3"/>
  <cols>
    <col min="1" max="1" width="1.625" style="1" customWidth="1"/>
    <col min="2" max="2" width="28.625" style="20" customWidth="1"/>
    <col min="3" max="15" width="14.375" style="2" customWidth="1"/>
    <col min="16" max="16" width="1.625" style="3" customWidth="1"/>
    <col min="17" max="16384" width="16.625" style="3"/>
  </cols>
  <sheetData>
    <row r="1" spans="1:16" ht="15" customHeight="1" x14ac:dyDescent="0.3">
      <c r="P1" s="17" t="s">
        <v>33</v>
      </c>
    </row>
    <row r="2" spans="1:16" s="4" customFormat="1" ht="28.5" customHeight="1" x14ac:dyDescent="0.35">
      <c r="B2" s="88" t="str">
        <f>'Planned Expenses'!B2</f>
        <v>COMPANY NAME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4" customFormat="1" ht="45.75" customHeight="1" x14ac:dyDescent="0.3">
      <c r="B3" s="86" t="s">
        <v>38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27.95" customHeight="1" x14ac:dyDescent="0.3"/>
    <row r="5" spans="1:16" s="16" customFormat="1" ht="36" customHeight="1" x14ac:dyDescent="0.3">
      <c r="B5" s="52"/>
      <c r="C5" s="94" t="s">
        <v>22</v>
      </c>
      <c r="D5" s="94" t="s">
        <v>23</v>
      </c>
      <c r="E5" s="94" t="s">
        <v>24</v>
      </c>
      <c r="F5" s="94" t="s">
        <v>25</v>
      </c>
      <c r="G5" s="94" t="s">
        <v>1</v>
      </c>
      <c r="H5" s="94" t="s">
        <v>26</v>
      </c>
      <c r="I5" s="94" t="s">
        <v>27</v>
      </c>
      <c r="J5" s="94" t="s">
        <v>28</v>
      </c>
      <c r="K5" s="94" t="s">
        <v>29</v>
      </c>
      <c r="L5" s="94" t="s">
        <v>30</v>
      </c>
      <c r="M5" s="94" t="s">
        <v>31</v>
      </c>
      <c r="N5" s="94" t="s">
        <v>32</v>
      </c>
      <c r="O5" s="95" t="s">
        <v>34</v>
      </c>
    </row>
    <row r="6" spans="1:16" s="9" customFormat="1" ht="24" customHeight="1" x14ac:dyDescent="0.3">
      <c r="A6" s="8"/>
      <c r="B6" s="27" t="s">
        <v>35</v>
      </c>
      <c r="C6" s="28">
        <f ca="1">SUM(INDIRECT("Actual_EmployeeCosts["&amp;C$5&amp;"]"))</f>
        <v>107950</v>
      </c>
      <c r="D6" s="28">
        <f t="shared" ref="D6:O6" ca="1" si="0">SUM(INDIRECT("Actual_EmployeeCosts["&amp;D$5&amp;"]"))</f>
        <v>107950</v>
      </c>
      <c r="E6" s="28">
        <f t="shared" ca="1" si="0"/>
        <v>107950</v>
      </c>
      <c r="F6" s="28">
        <f t="shared" ca="1" si="0"/>
        <v>111760</v>
      </c>
      <c r="G6" s="28">
        <f t="shared" ca="1" si="0"/>
        <v>111760</v>
      </c>
      <c r="H6" s="28">
        <f t="shared" ca="1" si="0"/>
        <v>111760</v>
      </c>
      <c r="I6" s="28">
        <f t="shared" ca="1" si="0"/>
        <v>0</v>
      </c>
      <c r="J6" s="28">
        <f t="shared" ca="1" si="0"/>
        <v>0</v>
      </c>
      <c r="K6" s="28">
        <f t="shared" ca="1" si="0"/>
        <v>0</v>
      </c>
      <c r="L6" s="28">
        <f t="shared" ca="1" si="0"/>
        <v>0</v>
      </c>
      <c r="M6" s="28">
        <f t="shared" ca="1" si="0"/>
        <v>0</v>
      </c>
      <c r="N6" s="29">
        <f t="shared" ca="1" si="0"/>
        <v>0</v>
      </c>
      <c r="O6" s="36">
        <f t="shared" ca="1" si="0"/>
        <v>659130</v>
      </c>
    </row>
    <row r="7" spans="1:16" ht="24" hidden="1" customHeight="1" x14ac:dyDescent="0.3">
      <c r="B7" s="104" t="s">
        <v>54</v>
      </c>
      <c r="C7" s="105" t="s">
        <v>55</v>
      </c>
      <c r="D7" s="105" t="s">
        <v>56</v>
      </c>
      <c r="E7" s="105" t="s">
        <v>57</v>
      </c>
      <c r="F7" s="105" t="s">
        <v>58</v>
      </c>
      <c r="G7" s="105" t="s">
        <v>59</v>
      </c>
      <c r="H7" s="105" t="s">
        <v>60</v>
      </c>
      <c r="I7" s="105" t="s">
        <v>61</v>
      </c>
      <c r="J7" s="105" t="s">
        <v>62</v>
      </c>
      <c r="K7" s="105" t="s">
        <v>63</v>
      </c>
      <c r="L7" s="105" t="s">
        <v>64</v>
      </c>
      <c r="M7" s="105" t="s">
        <v>65</v>
      </c>
      <c r="N7" s="105" t="s">
        <v>66</v>
      </c>
      <c r="O7" s="106" t="s">
        <v>67</v>
      </c>
    </row>
    <row r="8" spans="1:16" s="43" customFormat="1" ht="24" customHeight="1" x14ac:dyDescent="0.3">
      <c r="A8" s="42"/>
      <c r="B8" s="30" t="s">
        <v>2</v>
      </c>
      <c r="C8" s="31">
        <v>85000</v>
      </c>
      <c r="D8" s="31">
        <v>85000</v>
      </c>
      <c r="E8" s="31">
        <v>85000</v>
      </c>
      <c r="F8" s="31">
        <v>88000</v>
      </c>
      <c r="G8" s="31">
        <v>88000</v>
      </c>
      <c r="H8" s="31">
        <v>88000</v>
      </c>
      <c r="I8" s="31"/>
      <c r="J8" s="31"/>
      <c r="K8" s="31"/>
      <c r="L8" s="31"/>
      <c r="M8" s="31"/>
      <c r="N8" s="32"/>
      <c r="O8" s="37">
        <f>SUM(Actual_EmployeeCosts[[#This Row],[JANUARY]:[DECEMBER]])</f>
        <v>519000</v>
      </c>
    </row>
    <row r="9" spans="1:16" s="43" customFormat="1" ht="24" customHeight="1" x14ac:dyDescent="0.3">
      <c r="A9" s="42"/>
      <c r="B9" s="30" t="s">
        <v>3</v>
      </c>
      <c r="C9" s="31">
        <v>22950</v>
      </c>
      <c r="D9" s="31">
        <v>22950</v>
      </c>
      <c r="E9" s="31">
        <v>22950</v>
      </c>
      <c r="F9" s="31">
        <v>23760</v>
      </c>
      <c r="G9" s="31">
        <v>23760</v>
      </c>
      <c r="H9" s="31">
        <v>23760</v>
      </c>
      <c r="I9" s="31"/>
      <c r="J9" s="31"/>
      <c r="K9" s="31"/>
      <c r="L9" s="31"/>
      <c r="M9" s="31"/>
      <c r="N9" s="32"/>
      <c r="O9" s="37">
        <f>SUM(Actual_EmployeeCosts[[#This Row],[JANUARY]:[DECEMBER]])</f>
        <v>140130</v>
      </c>
    </row>
    <row r="10" spans="1:16" s="45" customFormat="1" ht="24" customHeight="1" x14ac:dyDescent="0.3">
      <c r="A10" s="44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7"/>
    </row>
    <row r="11" spans="1:16" s="9" customFormat="1" ht="24" customHeight="1" x14ac:dyDescent="0.3">
      <c r="A11" s="8"/>
      <c r="B11" s="27" t="s">
        <v>4</v>
      </c>
      <c r="C11" s="28">
        <f ca="1">SUM(INDIRECT("Actual_OfficeCosts["&amp;C$5&amp;"]"))</f>
        <v>11387</v>
      </c>
      <c r="D11" s="28">
        <f t="shared" ref="D11:O11" ca="1" si="1">SUM(INDIRECT("Actual_OfficeCosts["&amp;D$5&amp;"]"))</f>
        <v>11698</v>
      </c>
      <c r="E11" s="28">
        <f t="shared" ca="1" si="1"/>
        <v>11692</v>
      </c>
      <c r="F11" s="28">
        <f t="shared" ca="1" si="1"/>
        <v>11611</v>
      </c>
      <c r="G11" s="28">
        <f t="shared" ca="1" si="1"/>
        <v>11508</v>
      </c>
      <c r="H11" s="28">
        <f t="shared" ca="1" si="1"/>
        <v>11454</v>
      </c>
      <c r="I11" s="28">
        <f t="shared" ca="1" si="1"/>
        <v>0</v>
      </c>
      <c r="J11" s="28">
        <f t="shared" ca="1" si="1"/>
        <v>0</v>
      </c>
      <c r="K11" s="28">
        <f t="shared" ca="1" si="1"/>
        <v>0</v>
      </c>
      <c r="L11" s="28">
        <f t="shared" ca="1" si="1"/>
        <v>0</v>
      </c>
      <c r="M11" s="28">
        <f t="shared" ca="1" si="1"/>
        <v>0</v>
      </c>
      <c r="N11" s="29">
        <f t="shared" ca="1" si="1"/>
        <v>0</v>
      </c>
      <c r="O11" s="36">
        <f t="shared" ca="1" si="1"/>
        <v>69350</v>
      </c>
    </row>
    <row r="12" spans="1:16" ht="24" hidden="1" customHeight="1" x14ac:dyDescent="0.3">
      <c r="B12" s="104" t="s">
        <v>4</v>
      </c>
      <c r="C12" s="105" t="s">
        <v>55</v>
      </c>
      <c r="D12" s="105" t="s">
        <v>56</v>
      </c>
      <c r="E12" s="105" t="s">
        <v>57</v>
      </c>
      <c r="F12" s="105" t="s">
        <v>58</v>
      </c>
      <c r="G12" s="105" t="s">
        <v>59</v>
      </c>
      <c r="H12" s="105" t="s">
        <v>60</v>
      </c>
      <c r="I12" s="105" t="s">
        <v>61</v>
      </c>
      <c r="J12" s="105" t="s">
        <v>62</v>
      </c>
      <c r="K12" s="105" t="s">
        <v>63</v>
      </c>
      <c r="L12" s="105" t="s">
        <v>64</v>
      </c>
      <c r="M12" s="105" t="s">
        <v>65</v>
      </c>
      <c r="N12" s="105" t="s">
        <v>66</v>
      </c>
      <c r="O12" s="106" t="s">
        <v>67</v>
      </c>
    </row>
    <row r="13" spans="1:16" s="43" customFormat="1" ht="24" customHeight="1" x14ac:dyDescent="0.3">
      <c r="A13" s="42"/>
      <c r="B13" s="30" t="s">
        <v>5</v>
      </c>
      <c r="C13" s="31">
        <v>9800</v>
      </c>
      <c r="D13" s="31">
        <v>9800</v>
      </c>
      <c r="E13" s="31">
        <v>9800</v>
      </c>
      <c r="F13" s="31">
        <v>9800</v>
      </c>
      <c r="G13" s="31">
        <v>9800</v>
      </c>
      <c r="H13" s="31">
        <v>9800</v>
      </c>
      <c r="I13" s="31"/>
      <c r="J13" s="31"/>
      <c r="K13" s="31"/>
      <c r="L13" s="31"/>
      <c r="M13" s="31"/>
      <c r="N13" s="32"/>
      <c r="O13" s="37">
        <f>SUM(Actual_OfficeCosts[[#This Row],[JANUARY]:[DECEMBER]])</f>
        <v>58800</v>
      </c>
    </row>
    <row r="14" spans="1:16" s="43" customFormat="1" ht="24" customHeight="1" x14ac:dyDescent="0.3">
      <c r="A14" s="42"/>
      <c r="B14" s="30" t="s">
        <v>6</v>
      </c>
      <c r="C14" s="31">
        <v>4</v>
      </c>
      <c r="D14" s="31">
        <v>430</v>
      </c>
      <c r="E14" s="31">
        <v>385</v>
      </c>
      <c r="F14" s="31">
        <v>230</v>
      </c>
      <c r="G14" s="31">
        <v>87</v>
      </c>
      <c r="H14" s="31">
        <v>88</v>
      </c>
      <c r="I14" s="31"/>
      <c r="J14" s="31"/>
      <c r="K14" s="31"/>
      <c r="L14" s="31"/>
      <c r="M14" s="31"/>
      <c r="N14" s="32"/>
      <c r="O14" s="37">
        <f>SUM(Actual_OfficeCosts[[#This Row],[JANUARY]:[DECEMBER]])</f>
        <v>1224</v>
      </c>
    </row>
    <row r="15" spans="1:16" s="43" customFormat="1" ht="24" customHeight="1" x14ac:dyDescent="0.3">
      <c r="A15" s="42"/>
      <c r="B15" s="30" t="s">
        <v>7</v>
      </c>
      <c r="C15" s="31">
        <v>288</v>
      </c>
      <c r="D15" s="31">
        <v>278</v>
      </c>
      <c r="E15" s="31">
        <v>268</v>
      </c>
      <c r="F15" s="31">
        <v>299</v>
      </c>
      <c r="G15" s="31">
        <v>306</v>
      </c>
      <c r="H15" s="31">
        <v>290</v>
      </c>
      <c r="I15" s="31"/>
      <c r="J15" s="31"/>
      <c r="K15" s="31"/>
      <c r="L15" s="31"/>
      <c r="M15" s="31"/>
      <c r="N15" s="32"/>
      <c r="O15" s="37">
        <f>SUM(Actual_OfficeCosts[[#This Row],[JANUARY]:[DECEMBER]])</f>
        <v>1729</v>
      </c>
    </row>
    <row r="16" spans="1:16" s="43" customFormat="1" ht="24" customHeight="1" x14ac:dyDescent="0.3">
      <c r="A16" s="42"/>
      <c r="B16" s="30" t="s">
        <v>8</v>
      </c>
      <c r="C16" s="31">
        <v>35</v>
      </c>
      <c r="D16" s="31">
        <v>33</v>
      </c>
      <c r="E16" s="31">
        <v>34</v>
      </c>
      <c r="F16" s="31">
        <v>36</v>
      </c>
      <c r="G16" s="31">
        <v>34</v>
      </c>
      <c r="H16" s="31">
        <v>36</v>
      </c>
      <c r="I16" s="31"/>
      <c r="J16" s="31"/>
      <c r="K16" s="31"/>
      <c r="L16" s="31"/>
      <c r="M16" s="31"/>
      <c r="N16" s="32"/>
      <c r="O16" s="37">
        <f>SUM(Actual_OfficeCosts[[#This Row],[JANUARY]:[DECEMBER]])</f>
        <v>208</v>
      </c>
    </row>
    <row r="17" spans="1:15" s="43" customFormat="1" ht="24" customHeight="1" x14ac:dyDescent="0.3">
      <c r="A17" s="42"/>
      <c r="B17" s="30" t="s">
        <v>9</v>
      </c>
      <c r="C17" s="31">
        <v>224</v>
      </c>
      <c r="D17" s="31">
        <v>235</v>
      </c>
      <c r="E17" s="31">
        <v>265</v>
      </c>
      <c r="F17" s="31">
        <v>245</v>
      </c>
      <c r="G17" s="31">
        <v>245</v>
      </c>
      <c r="H17" s="31">
        <v>220</v>
      </c>
      <c r="I17" s="31"/>
      <c r="J17" s="31"/>
      <c r="K17" s="31"/>
      <c r="L17" s="31"/>
      <c r="M17" s="31"/>
      <c r="N17" s="32"/>
      <c r="O17" s="37">
        <f>SUM(Actual_OfficeCosts[[#This Row],[JANUARY]:[DECEMBER]])</f>
        <v>1434</v>
      </c>
    </row>
    <row r="18" spans="1:15" s="43" customFormat="1" ht="24" customHeight="1" x14ac:dyDescent="0.3">
      <c r="A18" s="42"/>
      <c r="B18" s="30" t="s">
        <v>10</v>
      </c>
      <c r="C18" s="31">
        <v>180</v>
      </c>
      <c r="D18" s="31">
        <v>180</v>
      </c>
      <c r="E18" s="31">
        <v>180</v>
      </c>
      <c r="F18" s="31">
        <v>180</v>
      </c>
      <c r="G18" s="31">
        <v>180</v>
      </c>
      <c r="H18" s="31">
        <v>180</v>
      </c>
      <c r="I18" s="31"/>
      <c r="J18" s="31"/>
      <c r="K18" s="31"/>
      <c r="L18" s="31"/>
      <c r="M18" s="31"/>
      <c r="N18" s="32"/>
      <c r="O18" s="37">
        <f>SUM(Actual_OfficeCosts[[#This Row],[JANUARY]:[DECEMBER]])</f>
        <v>1080</v>
      </c>
    </row>
    <row r="19" spans="1:15" s="43" customFormat="1" ht="24" customHeight="1" x14ac:dyDescent="0.3">
      <c r="A19" s="42"/>
      <c r="B19" s="30" t="s">
        <v>11</v>
      </c>
      <c r="C19" s="31">
        <v>256</v>
      </c>
      <c r="D19" s="31">
        <v>142</v>
      </c>
      <c r="E19" s="31">
        <v>160</v>
      </c>
      <c r="F19" s="31">
        <v>221</v>
      </c>
      <c r="G19" s="31">
        <v>256</v>
      </c>
      <c r="H19" s="31">
        <v>240</v>
      </c>
      <c r="I19" s="31"/>
      <c r="J19" s="31"/>
      <c r="K19" s="31"/>
      <c r="L19" s="31"/>
      <c r="M19" s="31"/>
      <c r="N19" s="32"/>
      <c r="O19" s="37">
        <f>SUM(Actual_OfficeCosts[[#This Row],[JANUARY]:[DECEMBER]])</f>
        <v>1275</v>
      </c>
    </row>
    <row r="20" spans="1:15" s="45" customFormat="1" ht="24" customHeight="1" x14ac:dyDescent="0.3">
      <c r="A20" s="44"/>
      <c r="B20" s="30" t="s">
        <v>12</v>
      </c>
      <c r="C20" s="31">
        <v>600</v>
      </c>
      <c r="D20" s="31">
        <v>600</v>
      </c>
      <c r="E20" s="31">
        <v>600</v>
      </c>
      <c r="F20" s="31">
        <v>600</v>
      </c>
      <c r="G20" s="31">
        <v>600</v>
      </c>
      <c r="H20" s="31">
        <v>600</v>
      </c>
      <c r="I20" s="31"/>
      <c r="J20" s="31"/>
      <c r="K20" s="31"/>
      <c r="L20" s="31"/>
      <c r="M20" s="31"/>
      <c r="N20" s="32"/>
      <c r="O20" s="37">
        <f>SUM(Actual_OfficeCosts[[#This Row],[JANUARY]:[DECEMBER]])</f>
        <v>3600</v>
      </c>
    </row>
    <row r="21" spans="1:15" s="43" customFormat="1" ht="24" customHeight="1" x14ac:dyDescent="0.3">
      <c r="A21" s="42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37"/>
    </row>
    <row r="22" spans="1:15" s="9" customFormat="1" ht="24" customHeight="1" x14ac:dyDescent="0.3">
      <c r="A22" s="8"/>
      <c r="B22" s="27" t="s">
        <v>13</v>
      </c>
      <c r="C22" s="28">
        <f ca="1">SUM(INDIRECT("Actual_MarketingCosts["&amp;C$5&amp;"]"))</f>
        <v>7545</v>
      </c>
      <c r="D22" s="28">
        <f t="shared" ref="D22:O22" ca="1" si="2">SUM(INDIRECT("Actual_MarketingCosts["&amp;D$5&amp;"]"))</f>
        <v>3556</v>
      </c>
      <c r="E22" s="28">
        <f t="shared" ca="1" si="2"/>
        <v>3123</v>
      </c>
      <c r="F22" s="28">
        <f t="shared" ca="1" si="2"/>
        <v>11223</v>
      </c>
      <c r="G22" s="28">
        <f t="shared" ca="1" si="2"/>
        <v>2987</v>
      </c>
      <c r="H22" s="28">
        <f t="shared" ca="1" si="2"/>
        <v>4725</v>
      </c>
      <c r="I22" s="28">
        <f t="shared" ca="1" si="2"/>
        <v>0</v>
      </c>
      <c r="J22" s="28">
        <f t="shared" ca="1" si="2"/>
        <v>0</v>
      </c>
      <c r="K22" s="28">
        <f t="shared" ca="1" si="2"/>
        <v>0</v>
      </c>
      <c r="L22" s="28">
        <f t="shared" ca="1" si="2"/>
        <v>0</v>
      </c>
      <c r="M22" s="28">
        <f t="shared" ca="1" si="2"/>
        <v>0</v>
      </c>
      <c r="N22" s="29">
        <f t="shared" ca="1" si="2"/>
        <v>0</v>
      </c>
      <c r="O22" s="36">
        <f t="shared" ca="1" si="2"/>
        <v>33159</v>
      </c>
    </row>
    <row r="23" spans="1:15" ht="24" hidden="1" customHeight="1" x14ac:dyDescent="0.3">
      <c r="B23" s="104" t="s">
        <v>13</v>
      </c>
      <c r="C23" s="105" t="s">
        <v>55</v>
      </c>
      <c r="D23" s="105" t="s">
        <v>56</v>
      </c>
      <c r="E23" s="105" t="s">
        <v>57</v>
      </c>
      <c r="F23" s="105" t="s">
        <v>58</v>
      </c>
      <c r="G23" s="105" t="s">
        <v>59</v>
      </c>
      <c r="H23" s="105" t="s">
        <v>60</v>
      </c>
      <c r="I23" s="105" t="s">
        <v>61</v>
      </c>
      <c r="J23" s="105" t="s">
        <v>62</v>
      </c>
      <c r="K23" s="105" t="s">
        <v>63</v>
      </c>
      <c r="L23" s="105" t="s">
        <v>64</v>
      </c>
      <c r="M23" s="105" t="s">
        <v>65</v>
      </c>
      <c r="N23" s="105" t="s">
        <v>66</v>
      </c>
      <c r="O23" s="106" t="s">
        <v>67</v>
      </c>
    </row>
    <row r="24" spans="1:15" s="43" customFormat="1" ht="24" customHeight="1" x14ac:dyDescent="0.3">
      <c r="A24" s="42"/>
      <c r="B24" s="30" t="s">
        <v>14</v>
      </c>
      <c r="C24" s="31">
        <v>500</v>
      </c>
      <c r="D24" s="31">
        <v>500</v>
      </c>
      <c r="E24" s="31">
        <v>500</v>
      </c>
      <c r="F24" s="31">
        <v>500</v>
      </c>
      <c r="G24" s="31">
        <v>500</v>
      </c>
      <c r="H24" s="31">
        <v>500</v>
      </c>
      <c r="I24" s="31"/>
      <c r="J24" s="31"/>
      <c r="K24" s="31"/>
      <c r="L24" s="31"/>
      <c r="M24" s="31"/>
      <c r="N24" s="32"/>
      <c r="O24" s="37">
        <f>SUM(Actual_MarketingCosts[[#This Row],[JANUARY]:[DECEMBER]])</f>
        <v>3000</v>
      </c>
    </row>
    <row r="25" spans="1:15" s="43" customFormat="1" ht="24" customHeight="1" x14ac:dyDescent="0.3">
      <c r="A25" s="42"/>
      <c r="B25" s="30" t="s">
        <v>15</v>
      </c>
      <c r="C25" s="31">
        <v>200</v>
      </c>
      <c r="D25" s="31">
        <v>200</v>
      </c>
      <c r="E25" s="31">
        <v>200</v>
      </c>
      <c r="F25" s="31">
        <v>200</v>
      </c>
      <c r="G25" s="31">
        <v>200</v>
      </c>
      <c r="H25" s="31">
        <v>1500</v>
      </c>
      <c r="I25" s="31"/>
      <c r="J25" s="31"/>
      <c r="K25" s="31"/>
      <c r="L25" s="31"/>
      <c r="M25" s="31"/>
      <c r="N25" s="32"/>
      <c r="O25" s="37">
        <f>SUM(Actual_MarketingCosts[[#This Row],[JANUARY]:[DECEMBER]])</f>
        <v>2500</v>
      </c>
    </row>
    <row r="26" spans="1:15" s="43" customFormat="1" ht="24" customHeight="1" x14ac:dyDescent="0.3">
      <c r="A26" s="42"/>
      <c r="B26" s="30" t="s">
        <v>16</v>
      </c>
      <c r="C26" s="31">
        <v>4800</v>
      </c>
      <c r="D26" s="31">
        <v>0</v>
      </c>
      <c r="E26" s="31">
        <v>0</v>
      </c>
      <c r="F26" s="31">
        <v>5500</v>
      </c>
      <c r="G26" s="31">
        <v>0</v>
      </c>
      <c r="H26" s="31">
        <v>0</v>
      </c>
      <c r="I26" s="31"/>
      <c r="J26" s="31"/>
      <c r="K26" s="31"/>
      <c r="L26" s="31"/>
      <c r="M26" s="31"/>
      <c r="N26" s="32"/>
      <c r="O26" s="37">
        <f>SUM(Actual_MarketingCosts[[#This Row],[JANUARY]:[DECEMBER]])</f>
        <v>10300</v>
      </c>
    </row>
    <row r="27" spans="1:15" s="43" customFormat="1" ht="24" customHeight="1" x14ac:dyDescent="0.3">
      <c r="A27" s="42"/>
      <c r="B27" s="30" t="s">
        <v>17</v>
      </c>
      <c r="C27" s="31">
        <v>100</v>
      </c>
      <c r="D27" s="31">
        <v>500</v>
      </c>
      <c r="E27" s="31">
        <v>100</v>
      </c>
      <c r="F27" s="31">
        <v>100</v>
      </c>
      <c r="G27" s="31">
        <v>600</v>
      </c>
      <c r="H27" s="31">
        <v>180</v>
      </c>
      <c r="I27" s="31"/>
      <c r="J27" s="31"/>
      <c r="K27" s="31"/>
      <c r="L27" s="31"/>
      <c r="M27" s="31"/>
      <c r="N27" s="32"/>
      <c r="O27" s="37">
        <f>SUM(Actual_MarketingCosts[[#This Row],[JANUARY]:[DECEMBER]])</f>
        <v>1580</v>
      </c>
    </row>
    <row r="28" spans="1:15" s="43" customFormat="1" ht="24" customHeight="1" x14ac:dyDescent="0.3">
      <c r="A28" s="42"/>
      <c r="B28" s="30" t="s">
        <v>18</v>
      </c>
      <c r="C28" s="31">
        <v>1800</v>
      </c>
      <c r="D28" s="31">
        <v>2200</v>
      </c>
      <c r="E28" s="31">
        <v>2200</v>
      </c>
      <c r="F28" s="31">
        <v>4700</v>
      </c>
      <c r="G28" s="31">
        <v>1500</v>
      </c>
      <c r="H28" s="31">
        <v>2300</v>
      </c>
      <c r="I28" s="31"/>
      <c r="J28" s="31"/>
      <c r="K28" s="31"/>
      <c r="L28" s="31"/>
      <c r="M28" s="31"/>
      <c r="N28" s="32"/>
      <c r="O28" s="37">
        <f>SUM(Actual_MarketingCosts[[#This Row],[JANUARY]:[DECEMBER]])</f>
        <v>14700</v>
      </c>
    </row>
    <row r="29" spans="1:15" s="43" customFormat="1" ht="24" customHeight="1" x14ac:dyDescent="0.3">
      <c r="A29" s="42"/>
      <c r="B29" s="30" t="s">
        <v>19</v>
      </c>
      <c r="C29" s="31">
        <v>145</v>
      </c>
      <c r="D29" s="31">
        <v>156</v>
      </c>
      <c r="E29" s="31">
        <v>123</v>
      </c>
      <c r="F29" s="31">
        <v>223</v>
      </c>
      <c r="G29" s="31">
        <v>187</v>
      </c>
      <c r="H29" s="31">
        <v>245</v>
      </c>
      <c r="I29" s="31"/>
      <c r="J29" s="31"/>
      <c r="K29" s="31"/>
      <c r="L29" s="31"/>
      <c r="M29" s="31"/>
      <c r="N29" s="32"/>
      <c r="O29" s="37">
        <f>SUM(Actual_MarketingCosts[[#This Row],[JANUARY]:[DECEMBER]])</f>
        <v>1079</v>
      </c>
    </row>
    <row r="30" spans="1:15" s="43" customFormat="1" ht="24" customHeight="1" x14ac:dyDescent="0.3">
      <c r="A30" s="42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  <c r="O30" s="37"/>
    </row>
    <row r="31" spans="1:15" s="9" customFormat="1" ht="24" customHeight="1" x14ac:dyDescent="0.3">
      <c r="A31" s="8"/>
      <c r="B31" s="27" t="s">
        <v>37</v>
      </c>
      <c r="C31" s="28">
        <f ca="1">SUM(INDIRECT("Actual_TrainingTravel["&amp;C$5&amp;"]"))</f>
        <v>2800</v>
      </c>
      <c r="D31" s="28">
        <f t="shared" ref="D31:O31" ca="1" si="3">SUM(INDIRECT("Actual_TrainingTravel["&amp;D$5&amp;"]"))</f>
        <v>4600</v>
      </c>
      <c r="E31" s="28">
        <f t="shared" ca="1" si="3"/>
        <v>2800</v>
      </c>
      <c r="F31" s="28">
        <f t="shared" ca="1" si="3"/>
        <v>2800</v>
      </c>
      <c r="G31" s="28">
        <f t="shared" ca="1" si="3"/>
        <v>2000</v>
      </c>
      <c r="H31" s="28">
        <f t="shared" ca="1" si="3"/>
        <v>6300</v>
      </c>
      <c r="I31" s="28">
        <f t="shared" ca="1" si="3"/>
        <v>0</v>
      </c>
      <c r="J31" s="28">
        <f t="shared" ca="1" si="3"/>
        <v>0</v>
      </c>
      <c r="K31" s="28">
        <f t="shared" ca="1" si="3"/>
        <v>0</v>
      </c>
      <c r="L31" s="28">
        <f t="shared" ca="1" si="3"/>
        <v>0</v>
      </c>
      <c r="M31" s="28">
        <f t="shared" ca="1" si="3"/>
        <v>0</v>
      </c>
      <c r="N31" s="29">
        <f t="shared" ca="1" si="3"/>
        <v>0</v>
      </c>
      <c r="O31" s="36">
        <f t="shared" ca="1" si="3"/>
        <v>21300</v>
      </c>
    </row>
    <row r="32" spans="1:15" ht="24" hidden="1" customHeight="1" x14ac:dyDescent="0.3">
      <c r="B32" s="104" t="s">
        <v>68</v>
      </c>
      <c r="C32" s="105" t="s">
        <v>55</v>
      </c>
      <c r="D32" s="105" t="s">
        <v>56</v>
      </c>
      <c r="E32" s="105" t="s">
        <v>57</v>
      </c>
      <c r="F32" s="105" t="s">
        <v>58</v>
      </c>
      <c r="G32" s="105" t="s">
        <v>59</v>
      </c>
      <c r="H32" s="105" t="s">
        <v>60</v>
      </c>
      <c r="I32" s="105" t="s">
        <v>61</v>
      </c>
      <c r="J32" s="105" t="s">
        <v>62</v>
      </c>
      <c r="K32" s="105" t="s">
        <v>63</v>
      </c>
      <c r="L32" s="105" t="s">
        <v>64</v>
      </c>
      <c r="M32" s="105" t="s">
        <v>65</v>
      </c>
      <c r="N32" s="105" t="s">
        <v>66</v>
      </c>
      <c r="O32" s="106" t="s">
        <v>67</v>
      </c>
    </row>
    <row r="33" spans="1:15" s="43" customFormat="1" ht="24" customHeight="1" x14ac:dyDescent="0.3">
      <c r="A33" s="42"/>
      <c r="B33" s="30" t="s">
        <v>20</v>
      </c>
      <c r="C33" s="31">
        <v>1600</v>
      </c>
      <c r="D33" s="31">
        <v>2400</v>
      </c>
      <c r="E33" s="31">
        <v>1400</v>
      </c>
      <c r="F33" s="31">
        <v>1600</v>
      </c>
      <c r="G33" s="31">
        <v>1200</v>
      </c>
      <c r="H33" s="31">
        <v>2800</v>
      </c>
      <c r="I33" s="31"/>
      <c r="J33" s="31"/>
      <c r="K33" s="31"/>
      <c r="L33" s="31"/>
      <c r="M33" s="31"/>
      <c r="N33" s="32"/>
      <c r="O33" s="37">
        <f>SUM(Actual_TrainingTravel[[#This Row],[JANUARY]:[DECEMBER]])</f>
        <v>11000</v>
      </c>
    </row>
    <row r="34" spans="1:15" s="43" customFormat="1" ht="24" customHeight="1" x14ac:dyDescent="0.3">
      <c r="A34" s="42"/>
      <c r="B34" s="30" t="s">
        <v>36</v>
      </c>
      <c r="C34" s="31">
        <v>1200</v>
      </c>
      <c r="D34" s="31">
        <v>2200</v>
      </c>
      <c r="E34" s="31">
        <v>1400</v>
      </c>
      <c r="F34" s="31">
        <v>1200</v>
      </c>
      <c r="G34" s="31">
        <v>800</v>
      </c>
      <c r="H34" s="31">
        <v>3500</v>
      </c>
      <c r="I34" s="31"/>
      <c r="J34" s="31"/>
      <c r="K34" s="31"/>
      <c r="L34" s="31"/>
      <c r="M34" s="31"/>
      <c r="N34" s="32"/>
      <c r="O34" s="37">
        <f>SUM(Actual_TrainingTravel[[#This Row],[JANUARY]:[DECEMBER]])</f>
        <v>10300</v>
      </c>
    </row>
    <row r="35" spans="1:15" s="43" customFormat="1" ht="24" customHeight="1" x14ac:dyDescent="0.3">
      <c r="A35" s="42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  <c r="O35" s="37"/>
    </row>
    <row r="36" spans="1:15" ht="36" customHeight="1" x14ac:dyDescent="0.3">
      <c r="B36" s="96" t="s">
        <v>40</v>
      </c>
      <c r="C36" s="97">
        <f t="shared" ref="C36:O36" ca="1" si="4">C6+C11+C22+C31</f>
        <v>129682</v>
      </c>
      <c r="D36" s="97">
        <f t="shared" ca="1" si="4"/>
        <v>127804</v>
      </c>
      <c r="E36" s="97">
        <f t="shared" ca="1" si="4"/>
        <v>125565</v>
      </c>
      <c r="F36" s="97">
        <f t="shared" ca="1" si="4"/>
        <v>137394</v>
      </c>
      <c r="G36" s="97">
        <f t="shared" ca="1" si="4"/>
        <v>128255</v>
      </c>
      <c r="H36" s="97">
        <f t="shared" ca="1" si="4"/>
        <v>134239</v>
      </c>
      <c r="I36" s="97">
        <f t="shared" ca="1" si="4"/>
        <v>0</v>
      </c>
      <c r="J36" s="97">
        <f t="shared" ca="1" si="4"/>
        <v>0</v>
      </c>
      <c r="K36" s="97">
        <f t="shared" ca="1" si="4"/>
        <v>0</v>
      </c>
      <c r="L36" s="97">
        <f t="shared" ca="1" si="4"/>
        <v>0</v>
      </c>
      <c r="M36" s="97">
        <f t="shared" ca="1" si="4"/>
        <v>0</v>
      </c>
      <c r="N36" s="97">
        <f t="shared" ca="1" si="4"/>
        <v>0</v>
      </c>
      <c r="O36" s="98">
        <f t="shared" ca="1" si="4"/>
        <v>782939</v>
      </c>
    </row>
  </sheetData>
  <dataValidations count="1">
    <dataValidation allowBlank="1" showInputMessage="1" showErrorMessage="1" prompt="Enter your Actual Expenses to the tables below._x000a__x000a_When adding or editing line items, make sure you apply the changes in all four data tabs." sqref="A1"/>
  </dataValidations>
  <printOptions horizontalCentered="1"/>
  <pageMargins left="0.3" right="0.3" top="0.5" bottom="0.5" header="0.3" footer="0.3"/>
  <pageSetup scale="61" orientation="landscape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GridLines="0" zoomScaleNormal="100" workbookViewId="0"/>
  </sheetViews>
  <sheetFormatPr defaultColWidth="16.625" defaultRowHeight="24" customHeight="1" x14ac:dyDescent="0.3"/>
  <cols>
    <col min="1" max="1" width="1.625" style="1" customWidth="1"/>
    <col min="2" max="2" width="28.625" style="20" customWidth="1"/>
    <col min="3" max="15" width="14.375" style="2" customWidth="1"/>
    <col min="16" max="16" width="1.625" style="3" customWidth="1"/>
    <col min="17" max="16384" width="16.625" style="3"/>
  </cols>
  <sheetData>
    <row r="1" spans="1:16" ht="15" customHeight="1" x14ac:dyDescent="0.3">
      <c r="P1" s="17" t="s">
        <v>33</v>
      </c>
    </row>
    <row r="2" spans="1:16" s="4" customFormat="1" ht="28.5" customHeight="1" x14ac:dyDescent="0.35">
      <c r="B2" s="88" t="str">
        <f>'Planned Expenses'!B2</f>
        <v>COMPANY NAME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4" customFormat="1" ht="45.75" customHeight="1" x14ac:dyDescent="0.3">
      <c r="B3" s="87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27.95" customHeight="1" x14ac:dyDescent="0.3">
      <c r="B4" s="50" t="s">
        <v>53</v>
      </c>
    </row>
    <row r="5" spans="1:16" s="16" customFormat="1" ht="36" customHeight="1" x14ac:dyDescent="0.3">
      <c r="B5" s="51"/>
      <c r="C5" s="99" t="s">
        <v>22</v>
      </c>
      <c r="D5" s="99" t="s">
        <v>23</v>
      </c>
      <c r="E5" s="99" t="s">
        <v>24</v>
      </c>
      <c r="F5" s="99" t="s">
        <v>25</v>
      </c>
      <c r="G5" s="99" t="s">
        <v>1</v>
      </c>
      <c r="H5" s="99" t="s">
        <v>26</v>
      </c>
      <c r="I5" s="99" t="s">
        <v>27</v>
      </c>
      <c r="J5" s="99" t="s">
        <v>28</v>
      </c>
      <c r="K5" s="99" t="s">
        <v>29</v>
      </c>
      <c r="L5" s="99" t="s">
        <v>30</v>
      </c>
      <c r="M5" s="99" t="s">
        <v>31</v>
      </c>
      <c r="N5" s="99" t="s">
        <v>32</v>
      </c>
      <c r="O5" s="100" t="s">
        <v>34</v>
      </c>
    </row>
    <row r="6" spans="1:16" s="9" customFormat="1" ht="24" customHeight="1" x14ac:dyDescent="0.3">
      <c r="A6" s="8"/>
      <c r="B6" s="46" t="s">
        <v>35</v>
      </c>
      <c r="C6" s="47">
        <f ca="1">SUM(INDIRECT("Var_EmployeeCosts["&amp;C$5&amp;"]"))</f>
        <v>0</v>
      </c>
      <c r="D6" s="47">
        <f t="shared" ref="D6:O6" ca="1" si="0">SUM(INDIRECT("Var_EmployeeCosts["&amp;D$5&amp;"]"))</f>
        <v>0</v>
      </c>
      <c r="E6" s="47">
        <f t="shared" ca="1" si="0"/>
        <v>0</v>
      </c>
      <c r="F6" s="47">
        <f t="shared" ca="1" si="0"/>
        <v>-635</v>
      </c>
      <c r="G6" s="47">
        <f t="shared" ca="1" si="0"/>
        <v>-635</v>
      </c>
      <c r="H6" s="47">
        <f t="shared" ca="1" si="0"/>
        <v>-635</v>
      </c>
      <c r="I6" s="47">
        <f t="shared" ca="1" si="0"/>
        <v>0</v>
      </c>
      <c r="J6" s="47">
        <f t="shared" ca="1" si="0"/>
        <v>0</v>
      </c>
      <c r="K6" s="47">
        <f t="shared" ca="1" si="0"/>
        <v>0</v>
      </c>
      <c r="L6" s="47">
        <f t="shared" ca="1" si="0"/>
        <v>0</v>
      </c>
      <c r="M6" s="47">
        <f t="shared" ca="1" si="0"/>
        <v>0</v>
      </c>
      <c r="N6" s="48">
        <f t="shared" ca="1" si="0"/>
        <v>0</v>
      </c>
      <c r="O6" s="49">
        <f t="shared" ca="1" si="0"/>
        <v>-1905</v>
      </c>
    </row>
    <row r="7" spans="1:16" ht="24" hidden="1" customHeight="1" x14ac:dyDescent="0.3">
      <c r="B7" s="104" t="s">
        <v>54</v>
      </c>
      <c r="C7" s="105" t="s">
        <v>55</v>
      </c>
      <c r="D7" s="105" t="s">
        <v>56</v>
      </c>
      <c r="E7" s="105" t="s">
        <v>57</v>
      </c>
      <c r="F7" s="105" t="s">
        <v>58</v>
      </c>
      <c r="G7" s="105" t="s">
        <v>59</v>
      </c>
      <c r="H7" s="105" t="s">
        <v>60</v>
      </c>
      <c r="I7" s="105" t="s">
        <v>61</v>
      </c>
      <c r="J7" s="105" t="s">
        <v>62</v>
      </c>
      <c r="K7" s="105" t="s">
        <v>63</v>
      </c>
      <c r="L7" s="105" t="s">
        <v>64</v>
      </c>
      <c r="M7" s="105" t="s">
        <v>65</v>
      </c>
      <c r="N7" s="105" t="s">
        <v>66</v>
      </c>
      <c r="O7" s="106" t="s">
        <v>67</v>
      </c>
    </row>
    <row r="8" spans="1:16" s="43" customFormat="1" ht="24" customHeight="1" x14ac:dyDescent="0.3">
      <c r="A8" s="42"/>
      <c r="B8" s="38" t="s">
        <v>2</v>
      </c>
      <c r="C8" s="39">
        <f t="shared" ref="C8:N9" ca="1" si="1">IF(INDIRECT("Actual_EmployeeCosts["&amp;C$5&amp;"]")="","",INDIRECT("Plan_EmployeeCosts["&amp;C$5&amp;"]")-INDIRECT("Actual_EmployeeCosts["&amp;C$5&amp;"]"))</f>
        <v>0</v>
      </c>
      <c r="D8" s="39">
        <f t="shared" ca="1" si="1"/>
        <v>0</v>
      </c>
      <c r="E8" s="39">
        <f t="shared" ca="1" si="1"/>
        <v>0</v>
      </c>
      <c r="F8" s="39">
        <f t="shared" ca="1" si="1"/>
        <v>-500</v>
      </c>
      <c r="G8" s="39">
        <f t="shared" ca="1" si="1"/>
        <v>-500</v>
      </c>
      <c r="H8" s="39">
        <f t="shared" ca="1" si="1"/>
        <v>-500</v>
      </c>
      <c r="I8" s="39" t="str">
        <f t="shared" ca="1" si="1"/>
        <v/>
      </c>
      <c r="J8" s="39" t="str">
        <f t="shared" ca="1" si="1"/>
        <v/>
      </c>
      <c r="K8" s="39" t="str">
        <f t="shared" ca="1" si="1"/>
        <v/>
      </c>
      <c r="L8" s="39" t="str">
        <f t="shared" ca="1" si="1"/>
        <v/>
      </c>
      <c r="M8" s="39" t="str">
        <f t="shared" ca="1" si="1"/>
        <v/>
      </c>
      <c r="N8" s="40" t="str">
        <f t="shared" ca="1" si="1"/>
        <v/>
      </c>
      <c r="O8" s="41">
        <f ca="1">SUM(Var_EmployeeCosts[[#This Row],[JANUARY]:[DECEMBER]])</f>
        <v>-1500</v>
      </c>
    </row>
    <row r="9" spans="1:16" s="43" customFormat="1" ht="24" customHeight="1" x14ac:dyDescent="0.3">
      <c r="A9" s="42"/>
      <c r="B9" s="38" t="s">
        <v>3</v>
      </c>
      <c r="C9" s="39">
        <f t="shared" ca="1" si="1"/>
        <v>0</v>
      </c>
      <c r="D9" s="39">
        <f t="shared" ca="1" si="1"/>
        <v>0</v>
      </c>
      <c r="E9" s="39">
        <f t="shared" ca="1" si="1"/>
        <v>0</v>
      </c>
      <c r="F9" s="39">
        <f t="shared" ca="1" si="1"/>
        <v>-135</v>
      </c>
      <c r="G9" s="39">
        <f t="shared" ca="1" si="1"/>
        <v>-135</v>
      </c>
      <c r="H9" s="39">
        <f t="shared" ca="1" si="1"/>
        <v>-135</v>
      </c>
      <c r="I9" s="39" t="str">
        <f t="shared" ca="1" si="1"/>
        <v/>
      </c>
      <c r="J9" s="39" t="str">
        <f t="shared" ca="1" si="1"/>
        <v/>
      </c>
      <c r="K9" s="39" t="str">
        <f t="shared" ca="1" si="1"/>
        <v/>
      </c>
      <c r="L9" s="39" t="str">
        <f t="shared" ca="1" si="1"/>
        <v/>
      </c>
      <c r="M9" s="39" t="str">
        <f t="shared" ca="1" si="1"/>
        <v/>
      </c>
      <c r="N9" s="40" t="str">
        <f t="shared" ca="1" si="1"/>
        <v/>
      </c>
      <c r="O9" s="41">
        <f ca="1">SUM(Var_EmployeeCosts[[#This Row],[JANUARY]:[DECEMBER]])</f>
        <v>-405</v>
      </c>
    </row>
    <row r="10" spans="1:16" s="45" customFormat="1" ht="24" customHeight="1" x14ac:dyDescent="0.3">
      <c r="A10" s="44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41"/>
    </row>
    <row r="11" spans="1:16" s="9" customFormat="1" ht="24" customHeight="1" x14ac:dyDescent="0.3">
      <c r="A11" s="8"/>
      <c r="B11" s="46" t="s">
        <v>4</v>
      </c>
      <c r="C11" s="47">
        <f ca="1">SUM(INDIRECT("Var_OfficeCosts["&amp;C$5&amp;"]"))</f>
        <v>-17</v>
      </c>
      <c r="D11" s="47">
        <f t="shared" ref="D11:O11" ca="1" si="2">SUM(INDIRECT("Var_OfficeCosts["&amp;D$5&amp;"]"))</f>
        <v>72</v>
      </c>
      <c r="E11" s="47">
        <f t="shared" ca="1" si="2"/>
        <v>78</v>
      </c>
      <c r="F11" s="47">
        <f t="shared" ca="1" si="2"/>
        <v>-141</v>
      </c>
      <c r="G11" s="47">
        <f t="shared" ca="1" si="2"/>
        <v>-38</v>
      </c>
      <c r="H11" s="47">
        <f t="shared" ca="1" si="2"/>
        <v>16</v>
      </c>
      <c r="I11" s="47">
        <f t="shared" ca="1" si="2"/>
        <v>0</v>
      </c>
      <c r="J11" s="47">
        <f t="shared" ca="1" si="2"/>
        <v>0</v>
      </c>
      <c r="K11" s="47">
        <f t="shared" ca="1" si="2"/>
        <v>0</v>
      </c>
      <c r="L11" s="47">
        <f t="shared" ca="1" si="2"/>
        <v>0</v>
      </c>
      <c r="M11" s="47">
        <f t="shared" ca="1" si="2"/>
        <v>0</v>
      </c>
      <c r="N11" s="48">
        <f t="shared" ca="1" si="2"/>
        <v>0</v>
      </c>
      <c r="O11" s="49">
        <f t="shared" ca="1" si="2"/>
        <v>-30</v>
      </c>
    </row>
    <row r="12" spans="1:16" ht="24" hidden="1" customHeight="1" x14ac:dyDescent="0.3">
      <c r="B12" s="104" t="s">
        <v>4</v>
      </c>
      <c r="C12" s="105" t="s">
        <v>55</v>
      </c>
      <c r="D12" s="105" t="s">
        <v>56</v>
      </c>
      <c r="E12" s="105" t="s">
        <v>57</v>
      </c>
      <c r="F12" s="105" t="s">
        <v>58</v>
      </c>
      <c r="G12" s="105" t="s">
        <v>59</v>
      </c>
      <c r="H12" s="105" t="s">
        <v>60</v>
      </c>
      <c r="I12" s="105" t="s">
        <v>61</v>
      </c>
      <c r="J12" s="105" t="s">
        <v>62</v>
      </c>
      <c r="K12" s="105" t="s">
        <v>63</v>
      </c>
      <c r="L12" s="105" t="s">
        <v>64</v>
      </c>
      <c r="M12" s="105" t="s">
        <v>65</v>
      </c>
      <c r="N12" s="105" t="s">
        <v>66</v>
      </c>
      <c r="O12" s="106" t="s">
        <v>67</v>
      </c>
    </row>
    <row r="13" spans="1:16" s="43" customFormat="1" ht="24" customHeight="1" x14ac:dyDescent="0.3">
      <c r="A13" s="42"/>
      <c r="B13" s="38" t="s">
        <v>5</v>
      </c>
      <c r="C13" s="39">
        <f ca="1">IF(INDIRECT("Actual_OfficeCosts["&amp;C$5&amp;"]")="","",INDIRECT("Plan_OfficeCosts["&amp;C$5&amp;"]")-INDIRECT("Actual_OfficeCosts["&amp;C$5&amp;"]"))</f>
        <v>0</v>
      </c>
      <c r="D13" s="39">
        <f t="shared" ref="D13:N20" ca="1" si="3">IF(INDIRECT("Actual_OfficeCosts["&amp;D$5&amp;"]")="","",INDIRECT("Plan_OfficeCosts["&amp;D$5&amp;"]")-INDIRECT("Actual_OfficeCosts["&amp;D$5&amp;"]"))</f>
        <v>0</v>
      </c>
      <c r="E13" s="39">
        <f t="shared" ca="1" si="3"/>
        <v>0</v>
      </c>
      <c r="F13" s="39">
        <f t="shared" ca="1" si="3"/>
        <v>0</v>
      </c>
      <c r="G13" s="39">
        <f t="shared" ca="1" si="3"/>
        <v>0</v>
      </c>
      <c r="H13" s="39">
        <f t="shared" ca="1" si="3"/>
        <v>0</v>
      </c>
      <c r="I13" s="39" t="str">
        <f t="shared" ca="1" si="3"/>
        <v/>
      </c>
      <c r="J13" s="39" t="str">
        <f t="shared" ca="1" si="3"/>
        <v/>
      </c>
      <c r="K13" s="39" t="str">
        <f t="shared" ca="1" si="3"/>
        <v/>
      </c>
      <c r="L13" s="39" t="str">
        <f t="shared" ca="1" si="3"/>
        <v/>
      </c>
      <c r="M13" s="39" t="str">
        <f t="shared" ca="1" si="3"/>
        <v/>
      </c>
      <c r="N13" s="40" t="str">
        <f t="shared" ca="1" si="3"/>
        <v/>
      </c>
      <c r="O13" s="41">
        <f ca="1">SUM(Var_OfficeCosts[[#This Row],[JANUARY]:[DECEMBER]])</f>
        <v>0</v>
      </c>
    </row>
    <row r="14" spans="1:16" s="43" customFormat="1" ht="24" customHeight="1" x14ac:dyDescent="0.3">
      <c r="A14" s="42"/>
      <c r="B14" s="38" t="s">
        <v>6</v>
      </c>
      <c r="C14" s="39">
        <f t="shared" ref="C14:C20" ca="1" si="4">IF(INDIRECT("Actual_OfficeCosts["&amp;C$5&amp;"]")="","",INDIRECT("Plan_OfficeCosts["&amp;C$5&amp;"]")-INDIRECT("Actual_OfficeCosts["&amp;C$5&amp;"]"))</f>
        <v>-4</v>
      </c>
      <c r="D14" s="39">
        <f t="shared" ca="1" si="3"/>
        <v>-30</v>
      </c>
      <c r="E14" s="39">
        <f t="shared" ca="1" si="3"/>
        <v>15</v>
      </c>
      <c r="F14" s="39">
        <f t="shared" ca="1" si="3"/>
        <v>-130</v>
      </c>
      <c r="G14" s="39">
        <f t="shared" ca="1" si="3"/>
        <v>13</v>
      </c>
      <c r="H14" s="39">
        <f t="shared" ca="1" si="3"/>
        <v>12</v>
      </c>
      <c r="I14" s="39" t="str">
        <f t="shared" ca="1" si="3"/>
        <v/>
      </c>
      <c r="J14" s="39" t="str">
        <f t="shared" ca="1" si="3"/>
        <v/>
      </c>
      <c r="K14" s="39" t="str">
        <f t="shared" ca="1" si="3"/>
        <v/>
      </c>
      <c r="L14" s="39" t="str">
        <f t="shared" ca="1" si="3"/>
        <v/>
      </c>
      <c r="M14" s="39" t="str">
        <f t="shared" ca="1" si="3"/>
        <v/>
      </c>
      <c r="N14" s="40" t="str">
        <f t="shared" ca="1" si="3"/>
        <v/>
      </c>
      <c r="O14" s="41">
        <f ca="1">SUM(Var_OfficeCosts[[#This Row],[JANUARY]:[DECEMBER]])</f>
        <v>-124</v>
      </c>
    </row>
    <row r="15" spans="1:16" s="43" customFormat="1" ht="24" customHeight="1" x14ac:dyDescent="0.3">
      <c r="A15" s="42"/>
      <c r="B15" s="38" t="s">
        <v>7</v>
      </c>
      <c r="C15" s="39">
        <f t="shared" ca="1" si="4"/>
        <v>12</v>
      </c>
      <c r="D15" s="39">
        <f t="shared" ca="1" si="3"/>
        <v>22</v>
      </c>
      <c r="E15" s="39">
        <f t="shared" ca="1" si="3"/>
        <v>32</v>
      </c>
      <c r="F15" s="39">
        <f t="shared" ca="1" si="3"/>
        <v>1</v>
      </c>
      <c r="G15" s="39">
        <f t="shared" ca="1" si="3"/>
        <v>-6</v>
      </c>
      <c r="H15" s="39">
        <f t="shared" ca="1" si="3"/>
        <v>10</v>
      </c>
      <c r="I15" s="39" t="str">
        <f t="shared" ca="1" si="3"/>
        <v/>
      </c>
      <c r="J15" s="39" t="str">
        <f t="shared" ca="1" si="3"/>
        <v/>
      </c>
      <c r="K15" s="39" t="str">
        <f t="shared" ca="1" si="3"/>
        <v/>
      </c>
      <c r="L15" s="39" t="str">
        <f t="shared" ca="1" si="3"/>
        <v/>
      </c>
      <c r="M15" s="39" t="str">
        <f t="shared" ca="1" si="3"/>
        <v/>
      </c>
      <c r="N15" s="40" t="str">
        <f t="shared" ca="1" si="3"/>
        <v/>
      </c>
      <c r="O15" s="41">
        <f ca="1">SUM(Var_OfficeCosts[[#This Row],[JANUARY]:[DECEMBER]])</f>
        <v>71</v>
      </c>
    </row>
    <row r="16" spans="1:16" s="43" customFormat="1" ht="24" customHeight="1" x14ac:dyDescent="0.3">
      <c r="A16" s="42"/>
      <c r="B16" s="38" t="s">
        <v>8</v>
      </c>
      <c r="C16" s="39">
        <f t="shared" ca="1" si="4"/>
        <v>5</v>
      </c>
      <c r="D16" s="39">
        <f t="shared" ca="1" si="3"/>
        <v>7</v>
      </c>
      <c r="E16" s="39">
        <f t="shared" ca="1" si="3"/>
        <v>6</v>
      </c>
      <c r="F16" s="39">
        <f t="shared" ca="1" si="3"/>
        <v>4</v>
      </c>
      <c r="G16" s="39">
        <f t="shared" ca="1" si="3"/>
        <v>6</v>
      </c>
      <c r="H16" s="39">
        <f t="shared" ca="1" si="3"/>
        <v>4</v>
      </c>
      <c r="I16" s="39" t="str">
        <f t="shared" ca="1" si="3"/>
        <v/>
      </c>
      <c r="J16" s="39" t="str">
        <f t="shared" ca="1" si="3"/>
        <v/>
      </c>
      <c r="K16" s="39" t="str">
        <f t="shared" ca="1" si="3"/>
        <v/>
      </c>
      <c r="L16" s="39" t="str">
        <f t="shared" ca="1" si="3"/>
        <v/>
      </c>
      <c r="M16" s="39" t="str">
        <f t="shared" ca="1" si="3"/>
        <v/>
      </c>
      <c r="N16" s="40" t="str">
        <f t="shared" ca="1" si="3"/>
        <v/>
      </c>
      <c r="O16" s="41">
        <f ca="1">SUM(Var_OfficeCosts[[#This Row],[JANUARY]:[DECEMBER]])</f>
        <v>32</v>
      </c>
    </row>
    <row r="17" spans="1:15" s="43" customFormat="1" ht="24" customHeight="1" x14ac:dyDescent="0.3">
      <c r="A17" s="42"/>
      <c r="B17" s="38" t="s">
        <v>9</v>
      </c>
      <c r="C17" s="39">
        <f t="shared" ca="1" si="4"/>
        <v>26</v>
      </c>
      <c r="D17" s="39">
        <f t="shared" ca="1" si="3"/>
        <v>15</v>
      </c>
      <c r="E17" s="39">
        <f t="shared" ca="1" si="3"/>
        <v>-15</v>
      </c>
      <c r="F17" s="39">
        <f t="shared" ca="1" si="3"/>
        <v>5</v>
      </c>
      <c r="G17" s="39">
        <f t="shared" ca="1" si="3"/>
        <v>5</v>
      </c>
      <c r="H17" s="39">
        <f t="shared" ca="1" si="3"/>
        <v>30</v>
      </c>
      <c r="I17" s="39" t="str">
        <f t="shared" ca="1" si="3"/>
        <v/>
      </c>
      <c r="J17" s="39" t="str">
        <f t="shared" ca="1" si="3"/>
        <v/>
      </c>
      <c r="K17" s="39" t="str">
        <f t="shared" ca="1" si="3"/>
        <v/>
      </c>
      <c r="L17" s="39" t="str">
        <f t="shared" ca="1" si="3"/>
        <v/>
      </c>
      <c r="M17" s="39" t="str">
        <f t="shared" ca="1" si="3"/>
        <v/>
      </c>
      <c r="N17" s="40" t="str">
        <f t="shared" ca="1" si="3"/>
        <v/>
      </c>
      <c r="O17" s="41">
        <f ca="1">SUM(Var_OfficeCosts[[#This Row],[JANUARY]:[DECEMBER]])</f>
        <v>66</v>
      </c>
    </row>
    <row r="18" spans="1:15" s="43" customFormat="1" ht="24" customHeight="1" x14ac:dyDescent="0.3">
      <c r="A18" s="42"/>
      <c r="B18" s="38" t="s">
        <v>10</v>
      </c>
      <c r="C18" s="39">
        <f t="shared" ca="1" si="4"/>
        <v>0</v>
      </c>
      <c r="D18" s="39">
        <f t="shared" ca="1" si="3"/>
        <v>0</v>
      </c>
      <c r="E18" s="39">
        <f t="shared" ca="1" si="3"/>
        <v>0</v>
      </c>
      <c r="F18" s="39">
        <f t="shared" ca="1" si="3"/>
        <v>0</v>
      </c>
      <c r="G18" s="39">
        <f t="shared" ca="1" si="3"/>
        <v>0</v>
      </c>
      <c r="H18" s="39">
        <f t="shared" ca="1" si="3"/>
        <v>0</v>
      </c>
      <c r="I18" s="39" t="str">
        <f t="shared" ca="1" si="3"/>
        <v/>
      </c>
      <c r="J18" s="39" t="str">
        <f t="shared" ca="1" si="3"/>
        <v/>
      </c>
      <c r="K18" s="39" t="str">
        <f t="shared" ca="1" si="3"/>
        <v/>
      </c>
      <c r="L18" s="39" t="str">
        <f t="shared" ca="1" si="3"/>
        <v/>
      </c>
      <c r="M18" s="39" t="str">
        <f t="shared" ca="1" si="3"/>
        <v/>
      </c>
      <c r="N18" s="40" t="str">
        <f t="shared" ca="1" si="3"/>
        <v/>
      </c>
      <c r="O18" s="41">
        <f ca="1">SUM(Var_OfficeCosts[[#This Row],[JANUARY]:[DECEMBER]])</f>
        <v>0</v>
      </c>
    </row>
    <row r="19" spans="1:15" s="43" customFormat="1" ht="24" customHeight="1" x14ac:dyDescent="0.3">
      <c r="A19" s="42"/>
      <c r="B19" s="38" t="s">
        <v>11</v>
      </c>
      <c r="C19" s="39">
        <f t="shared" ca="1" si="4"/>
        <v>-56</v>
      </c>
      <c r="D19" s="39">
        <f t="shared" ca="1" si="3"/>
        <v>58</v>
      </c>
      <c r="E19" s="39">
        <f t="shared" ca="1" si="3"/>
        <v>40</v>
      </c>
      <c r="F19" s="39">
        <f t="shared" ca="1" si="3"/>
        <v>-21</v>
      </c>
      <c r="G19" s="39">
        <f t="shared" ca="1" si="3"/>
        <v>-56</v>
      </c>
      <c r="H19" s="39">
        <f t="shared" ca="1" si="3"/>
        <v>-40</v>
      </c>
      <c r="I19" s="39" t="str">
        <f t="shared" ca="1" si="3"/>
        <v/>
      </c>
      <c r="J19" s="39" t="str">
        <f t="shared" ca="1" si="3"/>
        <v/>
      </c>
      <c r="K19" s="39" t="str">
        <f t="shared" ca="1" si="3"/>
        <v/>
      </c>
      <c r="L19" s="39" t="str">
        <f t="shared" ca="1" si="3"/>
        <v/>
      </c>
      <c r="M19" s="39" t="str">
        <f t="shared" ca="1" si="3"/>
        <v/>
      </c>
      <c r="N19" s="40" t="str">
        <f t="shared" ca="1" si="3"/>
        <v/>
      </c>
      <c r="O19" s="41">
        <f ca="1">SUM(Var_OfficeCosts[[#This Row],[JANUARY]:[DECEMBER]])</f>
        <v>-75</v>
      </c>
    </row>
    <row r="20" spans="1:15" s="45" customFormat="1" ht="24" customHeight="1" x14ac:dyDescent="0.3">
      <c r="A20" s="44"/>
      <c r="B20" s="38" t="s">
        <v>12</v>
      </c>
      <c r="C20" s="39">
        <f t="shared" ca="1" si="4"/>
        <v>0</v>
      </c>
      <c r="D20" s="39">
        <f t="shared" ca="1" si="3"/>
        <v>0</v>
      </c>
      <c r="E20" s="39">
        <f t="shared" ca="1" si="3"/>
        <v>0</v>
      </c>
      <c r="F20" s="39">
        <f t="shared" ca="1" si="3"/>
        <v>0</v>
      </c>
      <c r="G20" s="39">
        <f t="shared" ca="1" si="3"/>
        <v>0</v>
      </c>
      <c r="H20" s="39">
        <f t="shared" ca="1" si="3"/>
        <v>0</v>
      </c>
      <c r="I20" s="39" t="str">
        <f t="shared" ca="1" si="3"/>
        <v/>
      </c>
      <c r="J20" s="39" t="str">
        <f t="shared" ca="1" si="3"/>
        <v/>
      </c>
      <c r="K20" s="39" t="str">
        <f t="shared" ca="1" si="3"/>
        <v/>
      </c>
      <c r="L20" s="39" t="str">
        <f t="shared" ca="1" si="3"/>
        <v/>
      </c>
      <c r="M20" s="39" t="str">
        <f t="shared" ca="1" si="3"/>
        <v/>
      </c>
      <c r="N20" s="40" t="str">
        <f t="shared" ca="1" si="3"/>
        <v/>
      </c>
      <c r="O20" s="41">
        <f ca="1">SUM(Var_OfficeCosts[[#This Row],[JANUARY]:[DECEMBER]])</f>
        <v>0</v>
      </c>
    </row>
    <row r="21" spans="1:15" s="43" customFormat="1" ht="24" customHeight="1" x14ac:dyDescent="0.3">
      <c r="A21" s="42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41"/>
    </row>
    <row r="22" spans="1:15" s="9" customFormat="1" ht="24" customHeight="1" x14ac:dyDescent="0.3">
      <c r="A22" s="8"/>
      <c r="B22" s="46" t="s">
        <v>13</v>
      </c>
      <c r="C22" s="47">
        <f ca="1">SUM(INDIRECT("Var_MarketingCosts["&amp;C$5&amp;"]"))</f>
        <v>555</v>
      </c>
      <c r="D22" s="47">
        <f t="shared" ref="D22:O22" ca="1" si="5">SUM(INDIRECT("Var_MarketingCosts["&amp;D$5&amp;"]"))</f>
        <v>-456</v>
      </c>
      <c r="E22" s="47">
        <f t="shared" ca="1" si="5"/>
        <v>-23</v>
      </c>
      <c r="F22" s="47">
        <f t="shared" ca="1" si="5"/>
        <v>-123</v>
      </c>
      <c r="G22" s="47">
        <f t="shared" ca="1" si="5"/>
        <v>113</v>
      </c>
      <c r="H22" s="47">
        <f t="shared" ca="1" si="5"/>
        <v>-825</v>
      </c>
      <c r="I22" s="47">
        <f t="shared" ca="1" si="5"/>
        <v>0</v>
      </c>
      <c r="J22" s="47">
        <f t="shared" ca="1" si="5"/>
        <v>0</v>
      </c>
      <c r="K22" s="47">
        <f t="shared" ca="1" si="5"/>
        <v>0</v>
      </c>
      <c r="L22" s="47">
        <f t="shared" ca="1" si="5"/>
        <v>0</v>
      </c>
      <c r="M22" s="47">
        <f t="shared" ca="1" si="5"/>
        <v>0</v>
      </c>
      <c r="N22" s="48">
        <f t="shared" ca="1" si="5"/>
        <v>0</v>
      </c>
      <c r="O22" s="49">
        <f t="shared" ca="1" si="5"/>
        <v>-759</v>
      </c>
    </row>
    <row r="23" spans="1:15" ht="24" hidden="1" customHeight="1" x14ac:dyDescent="0.3">
      <c r="B23" s="104" t="s">
        <v>13</v>
      </c>
      <c r="C23" s="105" t="s">
        <v>55</v>
      </c>
      <c r="D23" s="105" t="s">
        <v>56</v>
      </c>
      <c r="E23" s="105" t="s">
        <v>57</v>
      </c>
      <c r="F23" s="105" t="s">
        <v>58</v>
      </c>
      <c r="G23" s="105" t="s">
        <v>59</v>
      </c>
      <c r="H23" s="105" t="s">
        <v>60</v>
      </c>
      <c r="I23" s="105" t="s">
        <v>61</v>
      </c>
      <c r="J23" s="105" t="s">
        <v>62</v>
      </c>
      <c r="K23" s="105" t="s">
        <v>63</v>
      </c>
      <c r="L23" s="105" t="s">
        <v>64</v>
      </c>
      <c r="M23" s="105" t="s">
        <v>65</v>
      </c>
      <c r="N23" s="105" t="s">
        <v>66</v>
      </c>
      <c r="O23" s="106" t="s">
        <v>67</v>
      </c>
    </row>
    <row r="24" spans="1:15" s="43" customFormat="1" ht="24" customHeight="1" x14ac:dyDescent="0.3">
      <c r="A24" s="42"/>
      <c r="B24" s="38" t="s">
        <v>14</v>
      </c>
      <c r="C24" s="39">
        <f ca="1">IF(INDIRECT("Actual_MarketingCosts["&amp;C$5&amp;"]")="","",INDIRECT("Plan_MarketingCosts["&amp;C$5&amp;"]")-INDIRECT("Actual_MarketingCosts["&amp;C$5&amp;"]"))</f>
        <v>0</v>
      </c>
      <c r="D24" s="39">
        <f t="shared" ref="D24:N29" ca="1" si="6">IF(INDIRECT("Actual_MarketingCosts["&amp;D$5&amp;"]")="","",INDIRECT("Plan_MarketingCosts["&amp;D$5&amp;"]")-INDIRECT("Actual_MarketingCosts["&amp;D$5&amp;"]"))</f>
        <v>0</v>
      </c>
      <c r="E24" s="39">
        <f t="shared" ca="1" si="6"/>
        <v>0</v>
      </c>
      <c r="F24" s="39">
        <f t="shared" ca="1" si="6"/>
        <v>0</v>
      </c>
      <c r="G24" s="39">
        <f t="shared" ca="1" si="6"/>
        <v>0</v>
      </c>
      <c r="H24" s="39">
        <f t="shared" ca="1" si="6"/>
        <v>0</v>
      </c>
      <c r="I24" s="39" t="str">
        <f t="shared" ca="1" si="6"/>
        <v/>
      </c>
      <c r="J24" s="39" t="str">
        <f t="shared" ca="1" si="6"/>
        <v/>
      </c>
      <c r="K24" s="39" t="str">
        <f t="shared" ca="1" si="6"/>
        <v/>
      </c>
      <c r="L24" s="39" t="str">
        <f t="shared" ca="1" si="6"/>
        <v/>
      </c>
      <c r="M24" s="39" t="str">
        <f t="shared" ca="1" si="6"/>
        <v/>
      </c>
      <c r="N24" s="40" t="str">
        <f t="shared" ca="1" si="6"/>
        <v/>
      </c>
      <c r="O24" s="41">
        <f ca="1">SUM(Var_MarketingCosts[[#This Row],[JANUARY]:[DECEMBER]])</f>
        <v>0</v>
      </c>
    </row>
    <row r="25" spans="1:15" s="43" customFormat="1" ht="24" customHeight="1" x14ac:dyDescent="0.3">
      <c r="A25" s="42"/>
      <c r="B25" s="38" t="s">
        <v>15</v>
      </c>
      <c r="C25" s="39">
        <f t="shared" ref="C25:C29" ca="1" si="7">IF(INDIRECT("Actual_MarketingCosts["&amp;C$5&amp;"]")="","",INDIRECT("Plan_MarketingCosts["&amp;C$5&amp;"]")-INDIRECT("Actual_MarketingCosts["&amp;C$5&amp;"]"))</f>
        <v>0</v>
      </c>
      <c r="D25" s="39">
        <f t="shared" ca="1" si="6"/>
        <v>0</v>
      </c>
      <c r="E25" s="39">
        <f t="shared" ca="1" si="6"/>
        <v>0</v>
      </c>
      <c r="F25" s="39">
        <f t="shared" ca="1" si="6"/>
        <v>0</v>
      </c>
      <c r="G25" s="39">
        <f t="shared" ca="1" si="6"/>
        <v>0</v>
      </c>
      <c r="H25" s="39">
        <f t="shared" ca="1" si="6"/>
        <v>-500</v>
      </c>
      <c r="I25" s="39" t="str">
        <f t="shared" ca="1" si="6"/>
        <v/>
      </c>
      <c r="J25" s="39" t="str">
        <f t="shared" ca="1" si="6"/>
        <v/>
      </c>
      <c r="K25" s="39" t="str">
        <f t="shared" ca="1" si="6"/>
        <v/>
      </c>
      <c r="L25" s="39" t="str">
        <f t="shared" ca="1" si="6"/>
        <v/>
      </c>
      <c r="M25" s="39" t="str">
        <f t="shared" ca="1" si="6"/>
        <v/>
      </c>
      <c r="N25" s="40" t="str">
        <f t="shared" ca="1" si="6"/>
        <v/>
      </c>
      <c r="O25" s="41">
        <f ca="1">SUM(Var_MarketingCosts[[#This Row],[JANUARY]:[DECEMBER]])</f>
        <v>-500</v>
      </c>
    </row>
    <row r="26" spans="1:15" s="43" customFormat="1" ht="24" customHeight="1" x14ac:dyDescent="0.3">
      <c r="A26" s="42"/>
      <c r="B26" s="38" t="s">
        <v>16</v>
      </c>
      <c r="C26" s="39">
        <f t="shared" ca="1" si="7"/>
        <v>200</v>
      </c>
      <c r="D26" s="39">
        <f t="shared" ca="1" si="6"/>
        <v>0</v>
      </c>
      <c r="E26" s="39">
        <f t="shared" ca="1" si="6"/>
        <v>0</v>
      </c>
      <c r="F26" s="39">
        <f t="shared" ca="1" si="6"/>
        <v>-500</v>
      </c>
      <c r="G26" s="39">
        <f t="shared" ca="1" si="6"/>
        <v>0</v>
      </c>
      <c r="H26" s="39">
        <f t="shared" ca="1" si="6"/>
        <v>0</v>
      </c>
      <c r="I26" s="39" t="str">
        <f t="shared" ca="1" si="6"/>
        <v/>
      </c>
      <c r="J26" s="39" t="str">
        <f t="shared" ca="1" si="6"/>
        <v/>
      </c>
      <c r="K26" s="39" t="str">
        <f t="shared" ca="1" si="6"/>
        <v/>
      </c>
      <c r="L26" s="39" t="str">
        <f t="shared" ca="1" si="6"/>
        <v/>
      </c>
      <c r="M26" s="39" t="str">
        <f t="shared" ca="1" si="6"/>
        <v/>
      </c>
      <c r="N26" s="40" t="str">
        <f t="shared" ca="1" si="6"/>
        <v/>
      </c>
      <c r="O26" s="41">
        <f ca="1">SUM(Var_MarketingCosts[[#This Row],[JANUARY]:[DECEMBER]])</f>
        <v>-300</v>
      </c>
    </row>
    <row r="27" spans="1:15" s="43" customFormat="1" ht="24" customHeight="1" x14ac:dyDescent="0.3">
      <c r="A27" s="42"/>
      <c r="B27" s="38" t="s">
        <v>17</v>
      </c>
      <c r="C27" s="39">
        <f t="shared" ca="1" si="7"/>
        <v>100</v>
      </c>
      <c r="D27" s="39">
        <f t="shared" ca="1" si="6"/>
        <v>-300</v>
      </c>
      <c r="E27" s="39">
        <f t="shared" ca="1" si="6"/>
        <v>100</v>
      </c>
      <c r="F27" s="39">
        <f t="shared" ca="1" si="6"/>
        <v>100</v>
      </c>
      <c r="G27" s="39">
        <f t="shared" ca="1" si="6"/>
        <v>-400</v>
      </c>
      <c r="H27" s="39">
        <f t="shared" ca="1" si="6"/>
        <v>20</v>
      </c>
      <c r="I27" s="39" t="str">
        <f t="shared" ca="1" si="6"/>
        <v/>
      </c>
      <c r="J27" s="39" t="str">
        <f t="shared" ca="1" si="6"/>
        <v/>
      </c>
      <c r="K27" s="39" t="str">
        <f t="shared" ca="1" si="6"/>
        <v/>
      </c>
      <c r="L27" s="39" t="str">
        <f t="shared" ca="1" si="6"/>
        <v/>
      </c>
      <c r="M27" s="39" t="str">
        <f t="shared" ca="1" si="6"/>
        <v/>
      </c>
      <c r="N27" s="40" t="str">
        <f t="shared" ca="1" si="6"/>
        <v/>
      </c>
      <c r="O27" s="41">
        <f ca="1">SUM(Var_MarketingCosts[[#This Row],[JANUARY]:[DECEMBER]])</f>
        <v>-380</v>
      </c>
    </row>
    <row r="28" spans="1:15" s="43" customFormat="1" ht="24" customHeight="1" x14ac:dyDescent="0.3">
      <c r="A28" s="42"/>
      <c r="B28" s="38" t="s">
        <v>18</v>
      </c>
      <c r="C28" s="39">
        <f t="shared" ca="1" si="7"/>
        <v>200</v>
      </c>
      <c r="D28" s="39">
        <f t="shared" ca="1" si="6"/>
        <v>-200</v>
      </c>
      <c r="E28" s="39">
        <f t="shared" ca="1" si="6"/>
        <v>-200</v>
      </c>
      <c r="F28" s="39">
        <f t="shared" ca="1" si="6"/>
        <v>300</v>
      </c>
      <c r="G28" s="39">
        <f t="shared" ca="1" si="6"/>
        <v>500</v>
      </c>
      <c r="H28" s="39">
        <f t="shared" ca="1" si="6"/>
        <v>-300</v>
      </c>
      <c r="I28" s="39" t="str">
        <f t="shared" ca="1" si="6"/>
        <v/>
      </c>
      <c r="J28" s="39" t="str">
        <f t="shared" ca="1" si="6"/>
        <v/>
      </c>
      <c r="K28" s="39" t="str">
        <f t="shared" ca="1" si="6"/>
        <v/>
      </c>
      <c r="L28" s="39" t="str">
        <f t="shared" ca="1" si="6"/>
        <v/>
      </c>
      <c r="M28" s="39" t="str">
        <f t="shared" ca="1" si="6"/>
        <v/>
      </c>
      <c r="N28" s="40" t="str">
        <f t="shared" ca="1" si="6"/>
        <v/>
      </c>
      <c r="O28" s="41">
        <f ca="1">SUM(Var_MarketingCosts[[#This Row],[JANUARY]:[DECEMBER]])</f>
        <v>300</v>
      </c>
    </row>
    <row r="29" spans="1:15" s="43" customFormat="1" ht="24" customHeight="1" x14ac:dyDescent="0.3">
      <c r="A29" s="42"/>
      <c r="B29" s="38" t="s">
        <v>19</v>
      </c>
      <c r="C29" s="39">
        <f t="shared" ca="1" si="7"/>
        <v>55</v>
      </c>
      <c r="D29" s="39">
        <f t="shared" ca="1" si="6"/>
        <v>44</v>
      </c>
      <c r="E29" s="39">
        <f t="shared" ca="1" si="6"/>
        <v>77</v>
      </c>
      <c r="F29" s="39">
        <f t="shared" ca="1" si="6"/>
        <v>-23</v>
      </c>
      <c r="G29" s="39">
        <f t="shared" ca="1" si="6"/>
        <v>13</v>
      </c>
      <c r="H29" s="39">
        <f t="shared" ca="1" si="6"/>
        <v>-45</v>
      </c>
      <c r="I29" s="39" t="str">
        <f t="shared" ca="1" si="6"/>
        <v/>
      </c>
      <c r="J29" s="39" t="str">
        <f t="shared" ca="1" si="6"/>
        <v/>
      </c>
      <c r="K29" s="39" t="str">
        <f t="shared" ca="1" si="6"/>
        <v/>
      </c>
      <c r="L29" s="39" t="str">
        <f t="shared" ca="1" si="6"/>
        <v/>
      </c>
      <c r="M29" s="39" t="str">
        <f t="shared" ca="1" si="6"/>
        <v/>
      </c>
      <c r="N29" s="40" t="str">
        <f t="shared" ca="1" si="6"/>
        <v/>
      </c>
      <c r="O29" s="41">
        <f ca="1">SUM(Var_MarketingCosts[[#This Row],[JANUARY]:[DECEMBER]])</f>
        <v>121</v>
      </c>
    </row>
    <row r="30" spans="1:15" s="43" customFormat="1" ht="24" customHeight="1" x14ac:dyDescent="0.3">
      <c r="A30" s="42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41"/>
    </row>
    <row r="31" spans="1:15" s="9" customFormat="1" ht="24" customHeight="1" x14ac:dyDescent="0.3">
      <c r="A31" s="8"/>
      <c r="B31" s="46" t="s">
        <v>37</v>
      </c>
      <c r="C31" s="47">
        <f ca="1">SUM(INDIRECT("Var_TrainingTravel["&amp;C$5&amp;"]"))</f>
        <v>1200</v>
      </c>
      <c r="D31" s="47">
        <f t="shared" ref="D31:O31" ca="1" si="8">SUM(INDIRECT("Var_TrainingTravel["&amp;D$5&amp;"]"))</f>
        <v>-600</v>
      </c>
      <c r="E31" s="47">
        <f t="shared" ca="1" si="8"/>
        <v>1200</v>
      </c>
      <c r="F31" s="47">
        <f t="shared" ca="1" si="8"/>
        <v>1200</v>
      </c>
      <c r="G31" s="47">
        <f t="shared" ca="1" si="8"/>
        <v>2000</v>
      </c>
      <c r="H31" s="47">
        <f t="shared" ca="1" si="8"/>
        <v>-2300</v>
      </c>
      <c r="I31" s="47">
        <f t="shared" ca="1" si="8"/>
        <v>0</v>
      </c>
      <c r="J31" s="47">
        <f t="shared" ca="1" si="8"/>
        <v>0</v>
      </c>
      <c r="K31" s="47">
        <f t="shared" ca="1" si="8"/>
        <v>0</v>
      </c>
      <c r="L31" s="47">
        <f t="shared" ca="1" si="8"/>
        <v>0</v>
      </c>
      <c r="M31" s="47">
        <f t="shared" ca="1" si="8"/>
        <v>0</v>
      </c>
      <c r="N31" s="48">
        <f t="shared" ca="1" si="8"/>
        <v>0</v>
      </c>
      <c r="O31" s="49">
        <f t="shared" ca="1" si="8"/>
        <v>2700</v>
      </c>
    </row>
    <row r="32" spans="1:15" ht="24" hidden="1" customHeight="1" x14ac:dyDescent="0.3">
      <c r="B32" s="104" t="s">
        <v>68</v>
      </c>
      <c r="C32" s="105" t="s">
        <v>55</v>
      </c>
      <c r="D32" s="105" t="s">
        <v>56</v>
      </c>
      <c r="E32" s="105" t="s">
        <v>57</v>
      </c>
      <c r="F32" s="105" t="s">
        <v>58</v>
      </c>
      <c r="G32" s="105" t="s">
        <v>59</v>
      </c>
      <c r="H32" s="105" t="s">
        <v>60</v>
      </c>
      <c r="I32" s="105" t="s">
        <v>61</v>
      </c>
      <c r="J32" s="105" t="s">
        <v>62</v>
      </c>
      <c r="K32" s="105" t="s">
        <v>63</v>
      </c>
      <c r="L32" s="105" t="s">
        <v>64</v>
      </c>
      <c r="M32" s="105" t="s">
        <v>65</v>
      </c>
      <c r="N32" s="105" t="s">
        <v>66</v>
      </c>
      <c r="O32" s="106" t="s">
        <v>67</v>
      </c>
    </row>
    <row r="33" spans="1:15" s="43" customFormat="1" ht="24" customHeight="1" x14ac:dyDescent="0.3">
      <c r="A33" s="42"/>
      <c r="B33" s="38" t="s">
        <v>20</v>
      </c>
      <c r="C33" s="39">
        <f ca="1">IF(INDIRECT("Actual_TrainingTravel["&amp;C$5&amp;"]")="","",INDIRECT("Plan_TrainingTravel["&amp;C$5&amp;"]")-INDIRECT("Actual_TrainingTravel["&amp;C$5&amp;"]"))</f>
        <v>400</v>
      </c>
      <c r="D33" s="39">
        <f t="shared" ref="D33:N34" ca="1" si="9">IF(INDIRECT("Actual_TrainingTravel["&amp;D$5&amp;"]")="","",INDIRECT("Plan_TrainingTravel["&amp;D$5&amp;"]")-INDIRECT("Actual_TrainingTravel["&amp;D$5&amp;"]"))</f>
        <v>-400</v>
      </c>
      <c r="E33" s="39">
        <f t="shared" ca="1" si="9"/>
        <v>600</v>
      </c>
      <c r="F33" s="39">
        <f t="shared" ca="1" si="9"/>
        <v>400</v>
      </c>
      <c r="G33" s="39">
        <f t="shared" ca="1" si="9"/>
        <v>800</v>
      </c>
      <c r="H33" s="39">
        <f t="shared" ca="1" si="9"/>
        <v>-800</v>
      </c>
      <c r="I33" s="39" t="str">
        <f t="shared" ca="1" si="9"/>
        <v/>
      </c>
      <c r="J33" s="39" t="str">
        <f t="shared" ca="1" si="9"/>
        <v/>
      </c>
      <c r="K33" s="39" t="str">
        <f t="shared" ca="1" si="9"/>
        <v/>
      </c>
      <c r="L33" s="39" t="str">
        <f t="shared" ca="1" si="9"/>
        <v/>
      </c>
      <c r="M33" s="39" t="str">
        <f t="shared" ca="1" si="9"/>
        <v/>
      </c>
      <c r="N33" s="40" t="str">
        <f t="shared" ca="1" si="9"/>
        <v/>
      </c>
      <c r="O33" s="41">
        <f ca="1">SUM(Var_TrainingTravel[[#This Row],[JANUARY]:[DECEMBER]])</f>
        <v>1000</v>
      </c>
    </row>
    <row r="34" spans="1:15" s="43" customFormat="1" ht="24" customHeight="1" x14ac:dyDescent="0.3">
      <c r="A34" s="42"/>
      <c r="B34" s="38" t="s">
        <v>36</v>
      </c>
      <c r="C34" s="39">
        <f t="shared" ref="C34" ca="1" si="10">IF(INDIRECT("Actual_TrainingTravel["&amp;C$5&amp;"]")="","",INDIRECT("Plan_TrainingTravel["&amp;C$5&amp;"]")-INDIRECT("Actual_TrainingTravel["&amp;C$5&amp;"]"))</f>
        <v>800</v>
      </c>
      <c r="D34" s="39">
        <f t="shared" ca="1" si="9"/>
        <v>-200</v>
      </c>
      <c r="E34" s="39">
        <f t="shared" ca="1" si="9"/>
        <v>600</v>
      </c>
      <c r="F34" s="39">
        <f t="shared" ca="1" si="9"/>
        <v>800</v>
      </c>
      <c r="G34" s="39">
        <f t="shared" ca="1" si="9"/>
        <v>1200</v>
      </c>
      <c r="H34" s="39">
        <f t="shared" ca="1" si="9"/>
        <v>-1500</v>
      </c>
      <c r="I34" s="39" t="str">
        <f t="shared" ca="1" si="9"/>
        <v/>
      </c>
      <c r="J34" s="39" t="str">
        <f t="shared" ca="1" si="9"/>
        <v/>
      </c>
      <c r="K34" s="39" t="str">
        <f t="shared" ca="1" si="9"/>
        <v/>
      </c>
      <c r="L34" s="39" t="str">
        <f t="shared" ca="1" si="9"/>
        <v/>
      </c>
      <c r="M34" s="39" t="str">
        <f t="shared" ca="1" si="9"/>
        <v/>
      </c>
      <c r="N34" s="40" t="str">
        <f t="shared" ca="1" si="9"/>
        <v/>
      </c>
      <c r="O34" s="41">
        <f ca="1">SUM(Var_TrainingTravel[[#This Row],[JANUARY]:[DECEMBER]])</f>
        <v>1700</v>
      </c>
    </row>
    <row r="35" spans="1:15" s="43" customFormat="1" ht="24" customHeight="1" x14ac:dyDescent="0.3">
      <c r="A35" s="42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41"/>
    </row>
    <row r="36" spans="1:15" ht="36" customHeight="1" x14ac:dyDescent="0.3">
      <c r="B36" s="101" t="s">
        <v>41</v>
      </c>
      <c r="C36" s="102">
        <f t="shared" ref="C36:O36" ca="1" si="11">C6+C11+C22+C31</f>
        <v>1738</v>
      </c>
      <c r="D36" s="102">
        <f t="shared" ca="1" si="11"/>
        <v>-984</v>
      </c>
      <c r="E36" s="102">
        <f t="shared" ca="1" si="11"/>
        <v>1255</v>
      </c>
      <c r="F36" s="102">
        <f t="shared" ca="1" si="11"/>
        <v>301</v>
      </c>
      <c r="G36" s="102">
        <f t="shared" ca="1" si="11"/>
        <v>1440</v>
      </c>
      <c r="H36" s="102">
        <f t="shared" ca="1" si="11"/>
        <v>-3744</v>
      </c>
      <c r="I36" s="102">
        <f t="shared" ca="1" si="11"/>
        <v>0</v>
      </c>
      <c r="J36" s="102">
        <f t="shared" ca="1" si="11"/>
        <v>0</v>
      </c>
      <c r="K36" s="102">
        <f t="shared" ca="1" si="11"/>
        <v>0</v>
      </c>
      <c r="L36" s="102">
        <f t="shared" ca="1" si="11"/>
        <v>0</v>
      </c>
      <c r="M36" s="102">
        <f t="shared" ca="1" si="11"/>
        <v>0</v>
      </c>
      <c r="N36" s="102">
        <f t="shared" ca="1" si="11"/>
        <v>0</v>
      </c>
      <c r="O36" s="103">
        <f t="shared" ca="1" si="11"/>
        <v>6</v>
      </c>
    </row>
  </sheetData>
  <conditionalFormatting sqref="B6:O6 B8:O11 B13:O22 B24:O31 B33:O35">
    <cfRule type="cellIs" dxfId="80" priority="5" operator="lessThan">
      <formula>0</formula>
    </cfRule>
  </conditionalFormatting>
  <conditionalFormatting sqref="C11:O11">
    <cfRule type="cellIs" dxfId="79" priority="4" operator="lessThan">
      <formula>0</formula>
    </cfRule>
  </conditionalFormatting>
  <conditionalFormatting sqref="C22:O22">
    <cfRule type="cellIs" dxfId="78" priority="3" operator="lessThan">
      <formula>0</formula>
    </cfRule>
  </conditionalFormatting>
  <conditionalFormatting sqref="C31:O31">
    <cfRule type="cellIs" dxfId="77" priority="2" operator="lessThan">
      <formula>0</formula>
    </cfRule>
  </conditionalFormatting>
  <conditionalFormatting sqref="B36:O36">
    <cfRule type="cellIs" dxfId="76" priority="1" operator="lessThan">
      <formula>0</formula>
    </cfRule>
  </conditionalFormatting>
  <dataValidations count="1">
    <dataValidation allowBlank="1" showInputMessage="1" showErrorMessage="1" prompt="Data for this tab is auto calculated from the Planned Expenses tab and Actual Expenses tab._x000a__x000a_When adding or editing line items, make sure you apply the changes in all four data tabs." sqref="A1"/>
  </dataValidations>
  <printOptions horizontalCentered="1"/>
  <pageMargins left="0.3" right="0.3" top="0.5" bottom="0.5" header="0.3" footer="0.3"/>
  <pageSetup scale="61" orientation="landscape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Normal="100" workbookViewId="0"/>
  </sheetViews>
  <sheetFormatPr defaultColWidth="11.625" defaultRowHeight="24" customHeight="1" x14ac:dyDescent="0.3"/>
  <cols>
    <col min="1" max="1" width="1.625" style="11" customWidth="1"/>
    <col min="2" max="2" width="20.5" style="71" customWidth="1"/>
    <col min="3" max="5" width="12.75" style="72" customWidth="1"/>
    <col min="6" max="6" width="12.75" style="73" customWidth="1"/>
    <col min="7" max="8" width="2.625" style="12" customWidth="1"/>
    <col min="9" max="9" width="19.125" style="13" customWidth="1"/>
    <col min="10" max="11" width="11.625" style="13"/>
    <col min="12" max="12" width="11.625" style="12"/>
    <col min="13" max="13" width="1.625" style="13" customWidth="1"/>
    <col min="14" max="16384" width="11.625" style="13"/>
  </cols>
  <sheetData>
    <row r="1" spans="1:13" s="3" customFormat="1" ht="15" customHeight="1" x14ac:dyDescent="0.3">
      <c r="A1" s="1"/>
      <c r="B1" s="20"/>
      <c r="C1" s="59"/>
      <c r="D1" s="59"/>
      <c r="E1" s="59"/>
      <c r="F1" s="57"/>
      <c r="G1" s="2"/>
      <c r="H1" s="2"/>
      <c r="M1" s="79" t="s">
        <v>51</v>
      </c>
    </row>
    <row r="2" spans="1:13" s="4" customFormat="1" ht="28.5" customHeight="1" x14ac:dyDescent="0.35">
      <c r="B2" s="6" t="str">
        <f>'Planned Expenses'!B2</f>
        <v>COMPANY NAME</v>
      </c>
      <c r="C2" s="60"/>
      <c r="D2" s="60"/>
      <c r="E2" s="60"/>
      <c r="F2" s="58"/>
      <c r="G2" s="5"/>
      <c r="H2" s="5"/>
      <c r="L2" s="5"/>
      <c r="M2" s="10"/>
    </row>
    <row r="3" spans="1:13" s="4" customFormat="1" ht="45.75" customHeight="1" x14ac:dyDescent="0.3">
      <c r="B3" s="85" t="s">
        <v>42</v>
      </c>
      <c r="C3" s="60"/>
      <c r="D3" s="60"/>
      <c r="E3" s="60"/>
      <c r="F3" s="58"/>
      <c r="G3" s="5"/>
      <c r="H3" s="5"/>
      <c r="L3" s="5"/>
    </row>
    <row r="4" spans="1:13" s="55" customFormat="1" ht="24.95" customHeight="1" x14ac:dyDescent="0.3">
      <c r="A4" s="53"/>
      <c r="B4" s="55" t="str">
        <f ca="1">"  Analysis of data from January to " &amp; PROPER(INDEX('Actual Expenses'!C5:N5,1,MonthsWithActual))</f>
        <v xml:space="preserve">  Analysis of data from January to June</v>
      </c>
      <c r="C4" s="61"/>
      <c r="D4" s="61"/>
      <c r="E4" s="61"/>
      <c r="F4" s="56"/>
      <c r="G4" s="54"/>
      <c r="H4" s="54"/>
      <c r="L4" s="54"/>
    </row>
    <row r="5" spans="1:13" s="3" customFormat="1" ht="24.95" customHeight="1" x14ac:dyDescent="0.3">
      <c r="A5" s="1"/>
      <c r="B5" s="20"/>
      <c r="C5" s="59"/>
      <c r="D5" s="59"/>
      <c r="E5" s="59"/>
      <c r="F5" s="57"/>
      <c r="G5" s="2"/>
      <c r="H5" s="23"/>
      <c r="L5" s="2"/>
    </row>
    <row r="6" spans="1:13" s="75" customFormat="1" ht="24.95" customHeight="1" x14ac:dyDescent="0.3">
      <c r="A6" s="74"/>
      <c r="B6" s="75" t="s">
        <v>50</v>
      </c>
      <c r="C6" s="76"/>
      <c r="D6" s="76"/>
      <c r="E6" s="76"/>
      <c r="F6" s="77"/>
      <c r="G6" s="78"/>
      <c r="H6" s="80"/>
      <c r="I6" s="75" t="s">
        <v>52</v>
      </c>
      <c r="L6" s="78"/>
    </row>
    <row r="7" spans="1:13" s="64" customFormat="1" ht="39.950000000000003" customHeight="1" x14ac:dyDescent="0.3">
      <c r="A7" s="62"/>
      <c r="G7" s="63"/>
      <c r="H7" s="81"/>
    </row>
    <row r="8" spans="1:13" ht="39.950000000000003" customHeight="1" x14ac:dyDescent="0.3">
      <c r="B8" s="13"/>
      <c r="C8" s="13"/>
      <c r="D8" s="13"/>
      <c r="E8" s="13"/>
      <c r="F8" s="13"/>
      <c r="H8" s="82"/>
    </row>
    <row r="9" spans="1:13" ht="39.950000000000003" customHeight="1" x14ac:dyDescent="0.3">
      <c r="B9" s="13"/>
      <c r="C9" s="13"/>
      <c r="D9" s="13"/>
      <c r="E9" s="13"/>
      <c r="F9" s="13"/>
      <c r="H9" s="82"/>
    </row>
    <row r="10" spans="1:13" ht="39.950000000000003" customHeight="1" x14ac:dyDescent="0.3">
      <c r="B10" s="13"/>
      <c r="C10" s="13"/>
      <c r="D10" s="13"/>
      <c r="E10" s="13"/>
      <c r="F10" s="13"/>
      <c r="H10" s="82"/>
    </row>
    <row r="11" spans="1:13" ht="39.950000000000003" customHeight="1" x14ac:dyDescent="0.3">
      <c r="B11" s="13"/>
      <c r="C11" s="13"/>
      <c r="D11" s="13"/>
      <c r="E11" s="13"/>
      <c r="F11" s="13"/>
      <c r="H11" s="82"/>
    </row>
    <row r="12" spans="1:13" ht="9" customHeight="1" x14ac:dyDescent="0.3">
      <c r="H12" s="82"/>
    </row>
    <row r="13" spans="1:13" ht="36.75" customHeight="1" x14ac:dyDescent="0.3">
      <c r="B13" s="83" t="s">
        <v>43</v>
      </c>
      <c r="C13" s="84" t="s">
        <v>0</v>
      </c>
      <c r="D13" s="84" t="s">
        <v>38</v>
      </c>
      <c r="E13" s="84" t="s">
        <v>48</v>
      </c>
      <c r="F13" s="84" t="s">
        <v>49</v>
      </c>
      <c r="H13" s="82"/>
    </row>
    <row r="14" spans="1:13" ht="31.5" customHeight="1" x14ac:dyDescent="0.3">
      <c r="B14" s="68" t="s">
        <v>44</v>
      </c>
      <c r="C14" s="69">
        <f ca="1">SUM(OFFSET('Planned Expenses'!C6,0,0,1,MonthsWithActual))</f>
        <v>657225</v>
      </c>
      <c r="D14" s="69">
        <f ca="1">SUM(OFFSET('Actual Expenses'!C6,0,0,1,MonthsWithActual))</f>
        <v>659130</v>
      </c>
      <c r="E14" s="69">
        <f ca="1">C14-D14</f>
        <v>-1905</v>
      </c>
      <c r="F14" s="70">
        <f ca="1">E14/C14</f>
        <v>-2.8985507246376812E-3</v>
      </c>
      <c r="H14" s="82"/>
    </row>
    <row r="15" spans="1:13" ht="31.5" customHeight="1" x14ac:dyDescent="0.3">
      <c r="B15" s="65" t="s">
        <v>45</v>
      </c>
      <c r="C15" s="66">
        <f ca="1">SUM(OFFSET('Planned Expenses'!C11,0,0,1,MonthsWithActual))</f>
        <v>69320</v>
      </c>
      <c r="D15" s="66">
        <f ca="1">SUM(OFFSET('Actual Expenses'!C11,0,0,1,MonthsWithActual))</f>
        <v>69350</v>
      </c>
      <c r="E15" s="66">
        <f t="shared" ref="E15:E17" ca="1" si="0">C15-D15</f>
        <v>-30</v>
      </c>
      <c r="F15" s="67">
        <f t="shared" ref="F15:F17" ca="1" si="1">E15/C15</f>
        <v>-4.3277553375649163E-4</v>
      </c>
      <c r="H15" s="82"/>
    </row>
    <row r="16" spans="1:13" ht="31.5" customHeight="1" x14ac:dyDescent="0.3">
      <c r="B16" s="68" t="s">
        <v>46</v>
      </c>
      <c r="C16" s="69">
        <f ca="1">SUM(OFFSET('Planned Expenses'!C22,0,0,1,MonthsWithActual))</f>
        <v>32400</v>
      </c>
      <c r="D16" s="69">
        <f ca="1">SUM(OFFSET('Actual Expenses'!C22,0,0,1,MonthsWithActual))</f>
        <v>33159</v>
      </c>
      <c r="E16" s="69">
        <f t="shared" ca="1" si="0"/>
        <v>-759</v>
      </c>
      <c r="F16" s="70">
        <f t="shared" ca="1" si="1"/>
        <v>-2.3425925925925926E-2</v>
      </c>
      <c r="H16" s="82"/>
    </row>
    <row r="17" spans="2:8" ht="31.5" customHeight="1" x14ac:dyDescent="0.3">
      <c r="B17" s="65" t="s">
        <v>47</v>
      </c>
      <c r="C17" s="66">
        <f ca="1">SUM(OFFSET('Planned Expenses'!C31,0,0,1,MonthsWithActual))</f>
        <v>24000</v>
      </c>
      <c r="D17" s="66">
        <f ca="1">SUM(OFFSET('Actual Expenses'!C31,0,0,1,MonthsWithActual))</f>
        <v>21300</v>
      </c>
      <c r="E17" s="66">
        <f t="shared" ca="1" si="0"/>
        <v>2700</v>
      </c>
      <c r="F17" s="67">
        <f t="shared" ca="1" si="1"/>
        <v>0.1125</v>
      </c>
      <c r="H17" s="82"/>
    </row>
    <row r="18" spans="2:8" ht="24" customHeight="1" x14ac:dyDescent="0.3">
      <c r="H18" s="82"/>
    </row>
  </sheetData>
  <dataValidations count="1">
    <dataValidation allowBlank="1" showInputMessage="1" showErrorMessage="1" prompt="Data and graphs on this tab are auto updated._x000a__x000a_Analysis covers January up to the last month with Actual Expenses data." sqref="A1"/>
  </dataValidations>
  <printOptions horizontalCentered="1"/>
  <pageMargins left="0.3" right="0.3" top="0.5" bottom="0.5" header="0.3" footer="0.3"/>
  <pageSetup scale="96" orientation="landscape" r:id="rId1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86A1E-70A3-4E2F-B40C-B13CCFB43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8AB98-07E6-4640-A78A-E64A00711131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F4EBA771-2412-4D64-B86F-2F10E8A8D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Planned Expenses</vt:lpstr>
      <vt:lpstr>Actual Expenses</vt:lpstr>
      <vt:lpstr>Expense Variances</vt:lpstr>
      <vt:lpstr>Expenses Analysis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