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es\Desktop\PRICES\RepairNew\"/>
    </mc:Choice>
  </mc:AlternateContent>
  <bookViews>
    <workbookView xWindow="360" yWindow="108" windowWidth="11352" windowHeight="6216" firstSheet="1" activeTab="3"/>
  </bookViews>
  <sheets>
    <sheet name="Instr." sheetId="8" r:id="rId1"/>
    <sheet name="Check List" sheetId="5" r:id="rId2"/>
    <sheet name="BidSheet" sheetId="2" r:id="rId3"/>
    <sheet name="Contract" sheetId="1" r:id="rId4"/>
    <sheet name="Invoice" sheetId="9" r:id="rId5"/>
    <sheet name="WorkOrder" sheetId="4" r:id="rId6"/>
    <sheet name="Requisition" sheetId="6" r:id="rId7"/>
    <sheet name="Commission" sheetId="7" r:id="rId8"/>
  </sheets>
  <definedNames>
    <definedName name="A">BidSheet!$O$1</definedName>
    <definedName name="_xlnm.Print_Area" localSheetId="1">'Check List'!$A$2:$I$51</definedName>
    <definedName name="_xlnm.Print_Area" localSheetId="3">Contract!$A$1:$K$146</definedName>
    <definedName name="Z">BidSheet!$P$1</definedName>
  </definedNames>
  <calcPr calcId="162913"/>
</workbook>
</file>

<file path=xl/calcChain.xml><?xml version="1.0" encoding="utf-8"?>
<calcChain xmlns="http://schemas.openxmlformats.org/spreadsheetml/2006/main">
  <c r="I46" i="1" l="1"/>
  <c r="I30" i="1"/>
  <c r="G30" i="1"/>
  <c r="E30" i="1"/>
  <c r="E29" i="1"/>
  <c r="C30" i="1"/>
  <c r="I29" i="1"/>
  <c r="E29" i="2"/>
  <c r="C29" i="1"/>
  <c r="I28" i="1"/>
  <c r="G28" i="1"/>
  <c r="E28" i="1"/>
  <c r="C28" i="1"/>
  <c r="K49" i="1" l="1"/>
  <c r="K52" i="1"/>
  <c r="K53" i="1"/>
  <c r="K54" i="1"/>
  <c r="K55" i="1"/>
  <c r="K56" i="1"/>
  <c r="K57" i="1"/>
  <c r="K58" i="1"/>
  <c r="V74" i="2"/>
  <c r="P1" i="2"/>
  <c r="K80" i="2" s="1"/>
  <c r="K73" i="2" l="1"/>
  <c r="K74" i="2"/>
  <c r="K75" i="2"/>
  <c r="C15" i="2"/>
  <c r="C22" i="5"/>
  <c r="F13" i="2"/>
  <c r="F20" i="5"/>
  <c r="F14" i="2" l="1"/>
  <c r="F12" i="2"/>
  <c r="F11" i="2"/>
  <c r="F10" i="2"/>
  <c r="F9" i="2"/>
  <c r="F8" i="2"/>
  <c r="J23" i="2" s="1"/>
  <c r="F7" i="2"/>
  <c r="C20" i="2"/>
  <c r="C18" i="2"/>
  <c r="C26" i="2"/>
  <c r="J32" i="2"/>
  <c r="C60" i="2" l="1"/>
  <c r="C69" i="2"/>
  <c r="C36" i="2"/>
  <c r="C30" i="2"/>
  <c r="K16" i="2"/>
  <c r="K10" i="2"/>
  <c r="K7" i="2"/>
  <c r="K9" i="2"/>
  <c r="K37" i="2"/>
  <c r="K36" i="2"/>
  <c r="K35" i="2"/>
  <c r="K34" i="2"/>
  <c r="K29" i="2" l="1"/>
  <c r="K27" i="2"/>
  <c r="K12" i="2" l="1"/>
  <c r="K11" i="2"/>
  <c r="K6" i="2"/>
  <c r="K4" i="2"/>
  <c r="K5" i="2"/>
  <c r="K15" i="2"/>
  <c r="K13" i="2"/>
  <c r="K3" i="2" l="1"/>
  <c r="K20" i="2" l="1"/>
  <c r="E73" i="2"/>
  <c r="E58" i="2"/>
  <c r="E72" i="2"/>
  <c r="K32" i="2"/>
  <c r="E69" i="2"/>
  <c r="K18" i="2"/>
  <c r="E68" i="2"/>
  <c r="E67" i="2"/>
  <c r="E74" i="2"/>
  <c r="K23" i="2"/>
  <c r="E57" i="2"/>
  <c r="E62" i="2"/>
  <c r="K81" i="2"/>
  <c r="K33" i="2"/>
  <c r="E64" i="2"/>
  <c r="E50" i="2"/>
  <c r="E56" i="2"/>
  <c r="E61" i="2"/>
  <c r="K79" i="2"/>
  <c r="K30" i="2"/>
  <c r="E45" i="2"/>
  <c r="E49" i="2"/>
  <c r="E55" i="2"/>
  <c r="E60" i="2"/>
  <c r="K78" i="2"/>
  <c r="E36" i="2" s="1"/>
  <c r="K39" i="2"/>
  <c r="E71" i="2"/>
  <c r="E48" i="2"/>
  <c r="E54" i="2"/>
  <c r="K77" i="2"/>
  <c r="E24" i="2" s="1"/>
  <c r="K38" i="2"/>
  <c r="K83" i="2"/>
  <c r="E38" i="2" s="1"/>
  <c r="E47" i="2"/>
  <c r="E53" i="2"/>
  <c r="K76" i="2"/>
  <c r="E22" i="2" s="1"/>
  <c r="E46" i="2"/>
  <c r="E52" i="2"/>
  <c r="E66" i="2"/>
  <c r="K72" i="2"/>
  <c r="E18" i="2" s="1"/>
  <c r="I49" i="1" s="1"/>
  <c r="E44" i="2"/>
  <c r="E63" i="2"/>
  <c r="K82" i="2"/>
  <c r="E34" i="2"/>
  <c r="E30" i="2"/>
  <c r="K41" i="2"/>
  <c r="K68" i="2"/>
  <c r="K54" i="2"/>
  <c r="K53" i="2"/>
  <c r="K51" i="2"/>
  <c r="K62" i="2"/>
  <c r="K48" i="2"/>
  <c r="K67" i="2"/>
  <c r="K61" i="2"/>
  <c r="K52" i="2"/>
  <c r="K55" i="2"/>
  <c r="K47" i="2"/>
  <c r="K66" i="2"/>
  <c r="K60" i="2"/>
  <c r="K46" i="2"/>
  <c r="K65" i="2"/>
  <c r="K59" i="2"/>
  <c r="K45" i="2"/>
  <c r="K64" i="2"/>
  <c r="K58" i="2"/>
  <c r="K43" i="2"/>
  <c r="K44" i="2"/>
  <c r="K63" i="2"/>
  <c r="K57" i="2"/>
  <c r="K56" i="2"/>
  <c r="K14" i="2"/>
  <c r="K42" i="2"/>
  <c r="K69" i="2"/>
  <c r="K71" i="2"/>
  <c r="E20" i="2" s="1"/>
  <c r="G29" i="1" s="1"/>
  <c r="E28" i="2" l="1"/>
  <c r="E26" i="2"/>
  <c r="E32" i="2"/>
  <c r="E40" i="2"/>
  <c r="J17" i="1" l="1"/>
  <c r="C40" i="4"/>
  <c r="C34" i="4"/>
  <c r="C25" i="4"/>
  <c r="C12" i="4"/>
  <c r="D19" i="6"/>
  <c r="G44" i="4"/>
  <c r="G43" i="4"/>
  <c r="D21" i="6"/>
  <c r="G42" i="4"/>
  <c r="H61" i="1"/>
  <c r="H59" i="1"/>
  <c r="H58" i="1"/>
  <c r="H57" i="1"/>
  <c r="I57" i="1" s="1"/>
  <c r="H56" i="1"/>
  <c r="H55" i="1"/>
  <c r="H54" i="1"/>
  <c r="H53" i="1"/>
  <c r="H52" i="1"/>
  <c r="H51" i="1"/>
  <c r="H50" i="1"/>
  <c r="H49" i="1"/>
  <c r="J61" i="1"/>
  <c r="J59" i="1"/>
  <c r="J58" i="1"/>
  <c r="J57" i="1"/>
  <c r="J56" i="1"/>
  <c r="J55" i="1"/>
  <c r="D53" i="1"/>
  <c r="J54" i="1"/>
  <c r="J53" i="1"/>
  <c r="J52" i="1"/>
  <c r="J51" i="1"/>
  <c r="J50" i="1"/>
  <c r="J49" i="1"/>
  <c r="C22" i="2"/>
  <c r="D51" i="1" s="1"/>
  <c r="C67" i="2"/>
  <c r="C63" i="2"/>
  <c r="C61" i="2"/>
  <c r="C74" i="2"/>
  <c r="C73" i="2"/>
  <c r="C72" i="2"/>
  <c r="C71" i="2"/>
  <c r="C68" i="2"/>
  <c r="C66" i="2"/>
  <c r="C64" i="2"/>
  <c r="C62" i="2"/>
  <c r="C58" i="2"/>
  <c r="C57" i="2"/>
  <c r="C56" i="2"/>
  <c r="C55" i="2"/>
  <c r="C54" i="2"/>
  <c r="C53" i="2"/>
  <c r="C52" i="2"/>
  <c r="C45" i="2"/>
  <c r="C50" i="2"/>
  <c r="C49" i="2"/>
  <c r="C48" i="2"/>
  <c r="C47" i="2"/>
  <c r="C46" i="2"/>
  <c r="C44" i="2"/>
  <c r="C40" i="2"/>
  <c r="D61" i="1" s="1"/>
  <c r="C10" i="4" s="1"/>
  <c r="C38" i="2"/>
  <c r="D59" i="1" s="1"/>
  <c r="D58" i="1"/>
  <c r="C34" i="2"/>
  <c r="D57" i="1" s="1"/>
  <c r="C32" i="2"/>
  <c r="D56" i="1" s="1"/>
  <c r="C28" i="2"/>
  <c r="D54" i="1" s="1"/>
  <c r="C24" i="2"/>
  <c r="D52" i="1" s="1"/>
  <c r="D50" i="1"/>
  <c r="D49" i="1"/>
  <c r="V75" i="2"/>
  <c r="W75" i="2" s="1"/>
  <c r="W76" i="2" s="1"/>
  <c r="AA9" i="2"/>
  <c r="E22" i="4"/>
  <c r="C3" i="2"/>
  <c r="H1" i="6" s="1"/>
  <c r="C11" i="4"/>
  <c r="G27" i="4"/>
  <c r="G28" i="4"/>
  <c r="G34" i="4"/>
  <c r="C33" i="4"/>
  <c r="D17" i="6"/>
  <c r="D37" i="6"/>
  <c r="D36" i="6"/>
  <c r="D35" i="6"/>
  <c r="D34" i="6"/>
  <c r="D33" i="6"/>
  <c r="D32" i="6"/>
  <c r="C39" i="4"/>
  <c r="C43" i="4"/>
  <c r="C42" i="4"/>
  <c r="C35" i="4"/>
  <c r="G18" i="4"/>
  <c r="C5" i="2"/>
  <c r="G17" i="1" s="1"/>
  <c r="D7" i="4" s="1"/>
  <c r="G4" i="7"/>
  <c r="F7" i="7"/>
  <c r="F28" i="7"/>
  <c r="A28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D28" i="7"/>
  <c r="H28" i="7"/>
  <c r="D23" i="6"/>
  <c r="G13" i="4"/>
  <c r="G15" i="4"/>
  <c r="C21" i="4"/>
  <c r="G21" i="4"/>
  <c r="G32" i="4"/>
  <c r="G33" i="4"/>
  <c r="C18" i="4"/>
  <c r="C19" i="4"/>
  <c r="G19" i="4"/>
  <c r="C20" i="4"/>
  <c r="G20" i="4"/>
  <c r="G40" i="4"/>
  <c r="G10" i="4"/>
  <c r="G41" i="4"/>
  <c r="D13" i="6"/>
  <c r="G28" i="6"/>
  <c r="G26" i="6"/>
  <c r="C32" i="4"/>
  <c r="C41" i="4"/>
  <c r="C44" i="4"/>
  <c r="C2" i="2"/>
  <c r="F11" i="1" s="1"/>
  <c r="D4" i="4" s="1"/>
  <c r="B4" i="2"/>
  <c r="J16" i="1" s="1"/>
  <c r="D5" i="4" s="1"/>
  <c r="E4" i="2"/>
  <c r="D6" i="4"/>
  <c r="C5" i="5"/>
  <c r="C26" i="4"/>
  <c r="C27" i="4"/>
  <c r="D28" i="6"/>
  <c r="D15" i="6"/>
  <c r="G11" i="4"/>
  <c r="D26" i="6"/>
  <c r="D11" i="6"/>
  <c r="C14" i="4"/>
  <c r="C28" i="4"/>
  <c r="D7" i="6"/>
  <c r="D6" i="7"/>
  <c r="F6" i="7" s="1"/>
  <c r="G14" i="4"/>
  <c r="C13" i="4"/>
  <c r="K21" i="2" l="1"/>
  <c r="K22" i="2"/>
  <c r="K19" i="2"/>
  <c r="G25" i="4"/>
  <c r="D55" i="1"/>
  <c r="I22" i="4"/>
  <c r="D16" i="1"/>
  <c r="G6" i="4" s="1"/>
  <c r="I59" i="1"/>
  <c r="K59" i="1" s="1"/>
  <c r="I56" i="1"/>
  <c r="G12" i="4"/>
  <c r="D1" i="6"/>
  <c r="D9" i="6"/>
  <c r="D2" i="4"/>
  <c r="G26" i="4"/>
  <c r="I51" i="1"/>
  <c r="K51" i="1" s="1"/>
  <c r="I50" i="1"/>
  <c r="K50" i="1" s="1"/>
  <c r="I58" i="1"/>
  <c r="I52" i="1"/>
  <c r="I61" i="1"/>
  <c r="K61" i="1" s="1"/>
  <c r="I53" i="1"/>
  <c r="I54" i="1"/>
  <c r="I55" i="1"/>
  <c r="D5" i="6"/>
  <c r="C22" i="4"/>
  <c r="J67" i="1" l="1"/>
  <c r="H88" i="2"/>
  <c r="N1" i="2" s="1"/>
  <c r="G39" i="4"/>
</calcChain>
</file>

<file path=xl/comments1.xml><?xml version="1.0" encoding="utf-8"?>
<comments xmlns="http://schemas.openxmlformats.org/spreadsheetml/2006/main">
  <authors>
    <author>Charles Elfert</author>
  </authors>
  <commentList>
    <comment ref="D17" authorId="0" shapeId="0">
      <text>
        <r>
          <rPr>
            <sz val="8"/>
            <color indexed="81"/>
            <rFont val="Tahoma"/>
            <family val="2"/>
          </rPr>
          <t xml:space="preserve">This is used for Tile calculations ONLY.  You must insert the total square footage of tile used on these walls.
</t>
        </r>
      </text>
    </comment>
    <comment ref="D18" authorId="0" shapeId="0">
      <text>
        <r>
          <rPr>
            <sz val="8"/>
            <color indexed="81"/>
            <rFont val="Tahoma"/>
            <family val="2"/>
          </rPr>
          <t xml:space="preserve">This is used for Coping Calculations ONLY.  If the walls have double coping, the linear footage must be doubled here!
</t>
        </r>
      </text>
    </comment>
    <comment ref="A20" authorId="0" shapeId="0">
      <text>
        <r>
          <rPr>
            <sz val="8"/>
            <color indexed="81"/>
            <rFont val="Tahoma"/>
            <family val="2"/>
          </rPr>
          <t xml:space="preserve">If the Spa is not raised, Put "1" here
</t>
        </r>
      </text>
    </comment>
  </commentList>
</comments>
</file>

<file path=xl/comments2.xml><?xml version="1.0" encoding="utf-8"?>
<comments xmlns="http://schemas.openxmlformats.org/spreadsheetml/2006/main">
  <authors>
    <author>Charles Elfert</author>
  </authors>
  <commentList>
    <comment ref="D10" authorId="0" shapeId="0">
      <text>
        <r>
          <rPr>
            <sz val="8"/>
            <color indexed="81"/>
            <rFont val="Tahoma"/>
            <family val="2"/>
          </rPr>
          <t xml:space="preserve">This is used for Tile calculations ONLY.  You must insert the total square footage of tile used on these walls.
</t>
        </r>
      </text>
    </comment>
    <comment ref="D11" authorId="0" shapeId="0">
      <text>
        <r>
          <rPr>
            <sz val="8"/>
            <color indexed="81"/>
            <rFont val="Tahoma"/>
            <family val="2"/>
          </rPr>
          <t xml:space="preserve">This is used for Coping Calculations ONLY.  If the walls have double coping, the linear footage must be doubled here!
</t>
        </r>
      </text>
    </comment>
    <comment ref="A13" authorId="0" shapeId="0">
      <text>
        <r>
          <rPr>
            <sz val="8"/>
            <color indexed="81"/>
            <rFont val="Tahoma"/>
            <family val="2"/>
          </rPr>
          <t xml:space="preserve">If the Spa is not raised, Put "1" here
</t>
        </r>
      </text>
    </comment>
  </commentList>
</comments>
</file>

<file path=xl/sharedStrings.xml><?xml version="1.0" encoding="utf-8"?>
<sst xmlns="http://schemas.openxmlformats.org/spreadsheetml/2006/main" count="1051" uniqueCount="767">
  <si>
    <t>Repair &amp; Renovation Contract</t>
  </si>
  <si>
    <t>68470 Tammany Trace Ln.</t>
  </si>
  <si>
    <t>Phone:</t>
  </si>
  <si>
    <t>Clients Name:</t>
  </si>
  <si>
    <t>Clients Address:</t>
  </si>
  <si>
    <t>Drain &amp; Acid Wash:</t>
  </si>
  <si>
    <t>Remove Tile</t>
  </si>
  <si>
    <t>Remove Coping</t>
  </si>
  <si>
    <t>Drain Pool Down</t>
  </si>
  <si>
    <t>Skimmers</t>
  </si>
  <si>
    <t>985-626-1283</t>
  </si>
  <si>
    <t>Mandeville, La.  70471</t>
  </si>
  <si>
    <t>Payment Schedules:</t>
  </si>
  <si>
    <t>Plaster, Tile &amp; Coping</t>
  </si>
  <si>
    <t>Plaster, Tile &amp; Coping, Deck:</t>
  </si>
  <si>
    <t>Equipment Replacement:</t>
  </si>
  <si>
    <t>Re-Plastering Only:</t>
  </si>
  <si>
    <t>Accepted by:</t>
  </si>
  <si>
    <t>Client</t>
  </si>
  <si>
    <t>Pleasure Pools by Charles Elfert, Inc.</t>
  </si>
  <si>
    <t xml:space="preserve"> Pleasure Pools by Charles Elfert, Inc,</t>
  </si>
  <si>
    <t xml:space="preserve"> Client's Address:</t>
  </si>
  <si>
    <t xml:space="preserve"> Disclaimers &amp; Limitations:</t>
  </si>
  <si>
    <t>Page 1 of 2</t>
  </si>
  <si>
    <t>Both Pages Must be Signed!</t>
  </si>
  <si>
    <t>Accepted on:</t>
  </si>
  <si>
    <t>Concrete decks are not guaranteed against cracking, settling, rising, or discoloration.</t>
  </si>
  <si>
    <t>All dimensions are approximate, with reasonable tolerances either way.</t>
  </si>
  <si>
    <t>In the event the pool needs to be drained for a warranty repair, the client will be responsible for the cost of the water.</t>
  </si>
  <si>
    <t>This contract can be voided by the contractor within 14 days of acceptance by the client.</t>
  </si>
  <si>
    <t>ARBITRATION:</t>
  </si>
  <si>
    <t>Deck Schedule</t>
  </si>
  <si>
    <t>The guarantees and warranties contained herein are contingent upon client's strict adherance to the payment schedule.</t>
  </si>
  <si>
    <t>Basic Pool</t>
  </si>
  <si>
    <t>Computer</t>
  </si>
  <si>
    <t>Polaris</t>
  </si>
  <si>
    <t>Ground Pool</t>
  </si>
  <si>
    <t>Light</t>
  </si>
  <si>
    <t>Inspection</t>
  </si>
  <si>
    <t>Heater</t>
  </si>
  <si>
    <t>Blower</t>
  </si>
  <si>
    <t>Client's Cell Phone #:</t>
  </si>
  <si>
    <t xml:space="preserve"> What Equipment are we Replacing?</t>
  </si>
  <si>
    <t xml:space="preserve">           Pool Information:</t>
  </si>
  <si>
    <t>Electrical</t>
  </si>
  <si>
    <t>Miles to Job Site:</t>
  </si>
  <si>
    <t>Client's Home Phone:</t>
  </si>
  <si>
    <t>Client's Cell Phone:</t>
  </si>
  <si>
    <t>Pool Area:</t>
  </si>
  <si>
    <t>"Y"or "N"</t>
  </si>
  <si>
    <t>Feet of Piping Placed</t>
  </si>
  <si>
    <t>1.5" Pipe:</t>
  </si>
  <si>
    <t xml:space="preserve">  3"  Pipe:</t>
  </si>
  <si>
    <t xml:space="preserve">  4"  Pipe:</t>
  </si>
  <si>
    <t xml:space="preserve">  2"  Pipe</t>
  </si>
  <si>
    <t xml:space="preserve">  1"  Pipe:</t>
  </si>
  <si>
    <t>Gas line for Gas Heater &amp; Permit always paid by  Client!</t>
  </si>
  <si>
    <t>Re-Plastering:</t>
  </si>
  <si>
    <t>Panel Off Of Main:</t>
  </si>
  <si>
    <t>Replace Decking:</t>
  </si>
  <si>
    <t>New Deck Area:</t>
  </si>
  <si>
    <t>Re-Plumb Pool</t>
  </si>
  <si>
    <t>Intermatic T30604R</t>
  </si>
  <si>
    <t>Intermatic T32404R</t>
  </si>
  <si>
    <t>100 Amp Feed:</t>
  </si>
  <si>
    <t xml:space="preserve">  30 Amp Feed:</t>
  </si>
  <si>
    <t>Run Conduit in Soil:</t>
  </si>
  <si>
    <t>REPAIR ESTIMATE CHECK LIST:</t>
  </si>
  <si>
    <t>2.5" Pipe</t>
  </si>
  <si>
    <t>Pool Coping:</t>
  </si>
  <si>
    <t>Perimeter Of Pool:</t>
  </si>
  <si>
    <t>Sq.Ft. of Raised Walls</t>
  </si>
  <si>
    <t xml:space="preserve"> Ln.Ft. of Raised Walls</t>
  </si>
  <si>
    <t>Total Pool Area:</t>
  </si>
  <si>
    <t>Existing Deck Area:</t>
  </si>
  <si>
    <t>Home Phone:</t>
  </si>
  <si>
    <t>Cellular Phone:</t>
  </si>
  <si>
    <r>
      <t xml:space="preserve">Miles to Job </t>
    </r>
    <r>
      <rPr>
        <sz val="8"/>
        <rFont val="Arial"/>
        <family val="2"/>
      </rPr>
      <t>(one-way)</t>
    </r>
  </si>
  <si>
    <t>Client's Home Phone #:</t>
  </si>
  <si>
    <t>Repair Work Order:</t>
  </si>
  <si>
    <t>Mechanical Equipment to be Installed:</t>
  </si>
  <si>
    <t>Filters:</t>
  </si>
  <si>
    <t>Controllers</t>
  </si>
  <si>
    <t>Heaters:</t>
  </si>
  <si>
    <t>Pump #1</t>
  </si>
  <si>
    <t>Pump #2</t>
  </si>
  <si>
    <t>Pool Lights</t>
  </si>
  <si>
    <t>Spa Lights</t>
  </si>
  <si>
    <t>Polaris Pump:</t>
  </si>
  <si>
    <t>Polaris 280 Complete</t>
  </si>
  <si>
    <t>Assigned to:</t>
  </si>
  <si>
    <t>Draining/Cleaning/Re-Plastering:</t>
  </si>
  <si>
    <t>Remove Trash:</t>
  </si>
  <si>
    <t>Plaster Type:</t>
  </si>
  <si>
    <t>Plaster Color:</t>
  </si>
  <si>
    <t>Haul Trash from Site:</t>
  </si>
  <si>
    <t>Place Debris at Curb:</t>
  </si>
  <si>
    <t>Start-Up &amp;  Chemicals</t>
  </si>
  <si>
    <t>Tile &amp; Coping Removal &amp; Replacement:</t>
  </si>
  <si>
    <t>Tile Removal</t>
  </si>
  <si>
    <t>Tile Replacement</t>
  </si>
  <si>
    <t>Coping Removal</t>
  </si>
  <si>
    <t>Coping Replacement</t>
  </si>
  <si>
    <t>Attached Spa:</t>
  </si>
  <si>
    <t>Raised Spa:</t>
  </si>
  <si>
    <t>Ln. Ft. of Raised Wall:</t>
  </si>
  <si>
    <t>Sq. Ft. of Raised Wall:</t>
  </si>
  <si>
    <t>Job-Site Address:</t>
  </si>
  <si>
    <t>Client's Name:</t>
  </si>
  <si>
    <t>Deck Removal and Replacement:</t>
  </si>
  <si>
    <t>Demo &amp; Store Deck</t>
  </si>
  <si>
    <t>Haul Deck from Site:</t>
  </si>
  <si>
    <t>Fill Hauled In:</t>
  </si>
  <si>
    <t>Dirt Hauled Away:</t>
  </si>
  <si>
    <t>Type of Decking:</t>
  </si>
  <si>
    <t>Electrical Installations or Equipment:</t>
  </si>
  <si>
    <t>Plumbing:</t>
  </si>
  <si>
    <t>Job Completed on:</t>
  </si>
  <si>
    <t>Final Inspection by:</t>
  </si>
  <si>
    <t xml:space="preserve">Materials Needed for </t>
  </si>
  <si>
    <t>Located At:</t>
  </si>
  <si>
    <t>Controllers:</t>
  </si>
  <si>
    <t>Pool Lights:</t>
  </si>
  <si>
    <t>Spa Lights:</t>
  </si>
  <si>
    <t>Pool Tile:</t>
  </si>
  <si>
    <t>Chlorinator:</t>
  </si>
  <si>
    <t>Name of Tile:</t>
  </si>
  <si>
    <t>Name of Coping:</t>
  </si>
  <si>
    <t>Primary Pumps:</t>
  </si>
  <si>
    <t>Secondary Pumps:</t>
  </si>
  <si>
    <t>Polaris Booster:</t>
  </si>
  <si>
    <r>
      <t>Polaris 280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(complete)</t>
    </r>
  </si>
  <si>
    <t xml:space="preserve"> Heaters:</t>
  </si>
  <si>
    <r>
      <t>Miles to the Job-Site:</t>
    </r>
    <r>
      <rPr>
        <sz val="8"/>
        <rFont val="Arial"/>
        <family val="2"/>
      </rPr>
      <t>(one-way)</t>
    </r>
  </si>
  <si>
    <t xml:space="preserve">Polaris QT Blower </t>
  </si>
  <si>
    <t>Chlorinator (stand-Alone)</t>
  </si>
  <si>
    <t>"N" for No &amp; "Y" for Yes</t>
  </si>
  <si>
    <t>Pool Perimeter:</t>
  </si>
  <si>
    <t>Pool Depth:</t>
  </si>
  <si>
    <t>Date of Inspection:</t>
  </si>
  <si>
    <t>Inspector:</t>
  </si>
  <si>
    <t>Commission Calculator:</t>
  </si>
  <si>
    <t>Repair Jobs</t>
  </si>
  <si>
    <t>Name of Client/Job Name:</t>
  </si>
  <si>
    <t>Job Amount:</t>
  </si>
  <si>
    <t>5% Commission:</t>
  </si>
  <si>
    <t>Amount Drawn:</t>
  </si>
  <si>
    <t>Enter Your Name Here:</t>
  </si>
  <si>
    <t>a</t>
  </si>
  <si>
    <t>Cumulative Total</t>
  </si>
  <si>
    <t>Total Left In Your Account:</t>
  </si>
  <si>
    <t>Is there a Spa? (Y/N)</t>
  </si>
  <si>
    <t>Pump #3</t>
  </si>
  <si>
    <t>Filter:</t>
  </si>
  <si>
    <t>Heater:</t>
  </si>
  <si>
    <t>Cleaner:</t>
  </si>
  <si>
    <t>Valves</t>
  </si>
  <si>
    <t>Controller:</t>
  </si>
  <si>
    <t>Air Blower:</t>
  </si>
  <si>
    <t>Chemical:</t>
  </si>
  <si>
    <t>Light Type</t>
  </si>
  <si>
    <t>List What The Client has asked for:</t>
  </si>
  <si>
    <t>List Your Recommendations :</t>
  </si>
  <si>
    <t>Your Notes on the Project:</t>
  </si>
  <si>
    <t>EQUIPMENT:</t>
  </si>
  <si>
    <t>TILE AND COPING:</t>
  </si>
  <si>
    <t>Currrent Job:</t>
  </si>
  <si>
    <t>This Job Includes:</t>
  </si>
  <si>
    <t>Terms and Conditions</t>
  </si>
  <si>
    <t>Page 2 of 2</t>
  </si>
  <si>
    <t>Instructions for Use:</t>
  </si>
  <si>
    <r>
      <t>#1.  When you go out to a job-site, record</t>
    </r>
    <r>
      <rPr>
        <b/>
        <u/>
        <sz val="10"/>
        <rFont val="Arial"/>
        <family val="2"/>
      </rPr>
      <t xml:space="preserve"> all</t>
    </r>
    <r>
      <rPr>
        <b/>
        <sz val="10"/>
        <rFont val="Arial"/>
        <family val="2"/>
      </rPr>
      <t xml:space="preserve"> information on the </t>
    </r>
    <r>
      <rPr>
        <b/>
        <sz val="10"/>
        <color indexed="10"/>
        <rFont val="Arial"/>
        <family val="2"/>
      </rPr>
      <t>Check List Sheet</t>
    </r>
  </si>
  <si>
    <t>#2.  All information that you type in will be transferred to all other sheets</t>
  </si>
  <si>
    <r>
      <t xml:space="preserve">#3.  Go to the </t>
    </r>
    <r>
      <rPr>
        <b/>
        <sz val="10"/>
        <color indexed="10"/>
        <rFont val="Arial"/>
        <family val="2"/>
      </rPr>
      <t xml:space="preserve">Bid Sheet </t>
    </r>
    <r>
      <rPr>
        <b/>
        <sz val="10"/>
        <rFont val="Arial"/>
        <family val="2"/>
      </rPr>
      <t>next and type in what services we will perform</t>
    </r>
  </si>
  <si>
    <r>
      <t xml:space="preserve">#4.  All of the services will be transferred to the </t>
    </r>
    <r>
      <rPr>
        <b/>
        <sz val="10"/>
        <color indexed="10"/>
        <rFont val="Arial"/>
        <family val="2"/>
      </rPr>
      <t>Contract Sheet</t>
    </r>
    <r>
      <rPr>
        <b/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Work Order Sheet, Requisition Sheet, </t>
    </r>
    <r>
      <rPr>
        <b/>
        <sz val="10"/>
        <rFont val="Arial"/>
        <family val="2"/>
      </rPr>
      <t xml:space="preserve">and the </t>
    </r>
    <r>
      <rPr>
        <b/>
        <sz val="10"/>
        <color indexed="10"/>
        <rFont val="Arial"/>
        <family val="2"/>
      </rPr>
      <t>Commission Sheet.</t>
    </r>
  </si>
  <si>
    <r>
      <rPr>
        <b/>
        <sz val="10"/>
        <rFont val="Arial"/>
        <family val="2"/>
      </rPr>
      <t xml:space="preserve">#5.  Have the client sign both copies of the </t>
    </r>
    <r>
      <rPr>
        <b/>
        <sz val="10"/>
        <color indexed="10"/>
        <rFont val="Arial"/>
        <family val="2"/>
      </rPr>
      <t>Contract Sheet.</t>
    </r>
    <r>
      <rPr>
        <b/>
        <sz val="10"/>
        <rFont val="Arial"/>
        <family val="2"/>
      </rPr>
      <t xml:space="preserve"> Make and extra copy for him</t>
    </r>
  </si>
  <si>
    <r>
      <rPr>
        <b/>
        <sz val="10"/>
        <rFont val="Arial"/>
        <family val="2"/>
      </rPr>
      <t xml:space="preserve">#6.  The payment schedule will be printed on the </t>
    </r>
    <r>
      <rPr>
        <b/>
        <sz val="10"/>
        <color indexed="10"/>
        <rFont val="Arial"/>
        <family val="2"/>
      </rPr>
      <t>Contract Sheet</t>
    </r>
    <r>
      <rPr>
        <b/>
        <sz val="10"/>
        <rFont val="Arial"/>
        <family val="2"/>
      </rPr>
      <t>.  Collect deposit Check</t>
    </r>
  </si>
  <si>
    <r>
      <rPr>
        <b/>
        <sz val="10"/>
        <rFont val="Arial"/>
        <family val="2"/>
      </rPr>
      <t>#7.  The</t>
    </r>
    <r>
      <rPr>
        <b/>
        <sz val="10"/>
        <color indexed="10"/>
        <rFont val="Arial"/>
        <family val="2"/>
      </rPr>
      <t xml:space="preserve"> Work Order Sheet</t>
    </r>
    <r>
      <rPr>
        <b/>
        <sz val="10"/>
        <rFont val="Arial"/>
        <family val="2"/>
      </rPr>
      <t>, can be faxed to the appropriate sub-contractors.</t>
    </r>
  </si>
  <si>
    <r>
      <rPr>
        <b/>
        <sz val="10"/>
        <rFont val="Arial"/>
        <family val="2"/>
      </rPr>
      <t xml:space="preserve">#8.  The pricing will be write-protected.  You should only type information in the appropriate blanks in the </t>
    </r>
    <r>
      <rPr>
        <b/>
        <sz val="10"/>
        <color indexed="10"/>
        <rFont val="Arial"/>
        <family val="2"/>
      </rPr>
      <t>Check List Sheet and the Bid Sheet</t>
    </r>
  </si>
  <si>
    <t>#9.  Changes that are needed or "glitches" should be reported to me to make changes.  Each upgraded file will advance in it's name</t>
  </si>
  <si>
    <r>
      <t>#10.Your commission due can be computed on the</t>
    </r>
    <r>
      <rPr>
        <b/>
        <sz val="10"/>
        <color indexed="10"/>
        <rFont val="Arial"/>
        <family val="2"/>
      </rPr>
      <t xml:space="preserve"> Commission Sheet</t>
    </r>
  </si>
  <si>
    <t>F-Soft Replacement Cell</t>
  </si>
  <si>
    <t>Remote for PDA</t>
  </si>
  <si>
    <t>Valve Actuator</t>
  </si>
  <si>
    <t>Light Engine Pool LED</t>
  </si>
  <si>
    <t>Light Engine Spa LED</t>
  </si>
  <si>
    <t>Temperature Sensor</t>
  </si>
  <si>
    <t>NOTE:  Include 2-speed Relay when using  2-speed Pumps</t>
  </si>
  <si>
    <t>Existing Equipment:</t>
  </si>
  <si>
    <t xml:space="preserve">          Client Information:</t>
  </si>
  <si>
    <t>Distance</t>
  </si>
  <si>
    <t>Cost</t>
  </si>
  <si>
    <t>Parts Required:</t>
  </si>
  <si>
    <t>y</t>
  </si>
  <si>
    <t>SHPM2.0-2</t>
  </si>
  <si>
    <t>SHPM2.5-2</t>
  </si>
  <si>
    <t>Description</t>
  </si>
  <si>
    <t>Qnty.</t>
  </si>
  <si>
    <t>None</t>
  </si>
  <si>
    <t>CS100</t>
  </si>
  <si>
    <t>CV340</t>
  </si>
  <si>
    <t>CV580</t>
  </si>
  <si>
    <t>Jandy Filters</t>
  </si>
  <si>
    <t>JS60</t>
  </si>
  <si>
    <t>Jandy Pumps</t>
  </si>
  <si>
    <t>Price</t>
  </si>
  <si>
    <t>Power Centers</t>
  </si>
  <si>
    <t>PDA-PS6</t>
  </si>
  <si>
    <t>System Boards</t>
  </si>
  <si>
    <t>PDA-P4</t>
  </si>
  <si>
    <t>PDA-P8</t>
  </si>
  <si>
    <t>PDA-PS8</t>
  </si>
  <si>
    <t>Sanitizing System</t>
  </si>
  <si>
    <t>PLC700</t>
  </si>
  <si>
    <t>PLC1400</t>
  </si>
  <si>
    <t>FSOFT1400</t>
  </si>
  <si>
    <t>FUSION</t>
  </si>
  <si>
    <t>Air Blowers</t>
  </si>
  <si>
    <t>Cleaners</t>
  </si>
  <si>
    <t>Lights:</t>
  </si>
  <si>
    <t>Transformers</t>
  </si>
  <si>
    <t>Chillers</t>
  </si>
  <si>
    <t xml:space="preserve">          Client information:</t>
  </si>
  <si>
    <t>F5</t>
  </si>
  <si>
    <t>PX100</t>
  </si>
  <si>
    <t>PX300</t>
  </si>
  <si>
    <t>TC-1000</t>
  </si>
  <si>
    <t>TC-500</t>
  </si>
  <si>
    <t>Joe Jones</t>
  </si>
  <si>
    <t>PUMPS</t>
  </si>
  <si>
    <t>CLEANERS</t>
  </si>
  <si>
    <t>All Parts</t>
  </si>
  <si>
    <t>Part Number</t>
  </si>
  <si>
    <t>COST</t>
  </si>
  <si>
    <t>Caretaker Canister Parts</t>
  </si>
  <si>
    <t>JEP2.0SVRS</t>
  </si>
  <si>
    <t xml:space="preserve"> VS 2 Hp. &amp; Vac Release</t>
  </si>
  <si>
    <t>2-Speed Relay</t>
  </si>
  <si>
    <t>Blue Polaris 280</t>
  </si>
  <si>
    <t>Leaf-B-Gone</t>
  </si>
  <si>
    <t>Canister  &amp; Drain Kit</t>
  </si>
  <si>
    <t>Stealth   2.5 2-Speed</t>
  </si>
  <si>
    <t>#6796</t>
  </si>
  <si>
    <t>F5B</t>
  </si>
  <si>
    <t>Black Polaris 280</t>
  </si>
  <si>
    <t>Jets - Total</t>
  </si>
  <si>
    <t>Generic Jets for Cost</t>
  </si>
  <si>
    <t>Stealth   2.0 2-Speed</t>
  </si>
  <si>
    <t>F9450</t>
  </si>
  <si>
    <t>Polaris Sport Robotic</t>
  </si>
  <si>
    <t>5-7-300</t>
  </si>
  <si>
    <t>8-Port Electronic Head</t>
  </si>
  <si>
    <t>SHPF3.0</t>
  </si>
  <si>
    <t>Stealth 3.0 Hp.</t>
  </si>
  <si>
    <t>5-9-2200</t>
  </si>
  <si>
    <t>5-Port Mechanical Head</t>
  </si>
  <si>
    <t>SHPF5.0</t>
  </si>
  <si>
    <t>Stealth 5.0 Hp.</t>
  </si>
  <si>
    <t>FHPM.75</t>
  </si>
  <si>
    <t>Flo-Pro.75 Hp.</t>
  </si>
  <si>
    <t>FHPM1.0</t>
  </si>
  <si>
    <t>Flo-Pro1.0 Hp.</t>
  </si>
  <si>
    <t>PHPF2.0</t>
  </si>
  <si>
    <t>System Booster Pump</t>
  </si>
  <si>
    <t>FHPM1.5</t>
  </si>
  <si>
    <t>Flo-Pro1.5 Hp.</t>
  </si>
  <si>
    <t>FHPM2.0</t>
  </si>
  <si>
    <t>Flo-Pro2.0 Hp.</t>
  </si>
  <si>
    <t>SYSTEM BOARDS</t>
  </si>
  <si>
    <t>FHPM2.5</t>
  </si>
  <si>
    <t>Flo-Pro2.5 Hp.</t>
  </si>
  <si>
    <t>R0455900</t>
  </si>
  <si>
    <t>Stealth Pump Basket</t>
  </si>
  <si>
    <t>SWF185</t>
  </si>
  <si>
    <t>Water Fall 125 GPM</t>
  </si>
  <si>
    <t>Pool Only - 4 Function</t>
  </si>
  <si>
    <t>R0480100</t>
  </si>
  <si>
    <t>FloPro Pump Basket</t>
  </si>
  <si>
    <t>WFTR80</t>
  </si>
  <si>
    <t>Water Feature   80 GPM</t>
  </si>
  <si>
    <t>Pool Only - 8 Function</t>
  </si>
  <si>
    <t>R0488900</t>
  </si>
  <si>
    <t>PlusHP Pump Basket</t>
  </si>
  <si>
    <t>WFTR120</t>
  </si>
  <si>
    <t>Water Feature 120 GPM</t>
  </si>
  <si>
    <t>Pool/Spa - 6 Function</t>
  </si>
  <si>
    <t>Hayward ???</t>
  </si>
  <si>
    <t>WFTR160</t>
  </si>
  <si>
    <t>Water Feature 160 GPM</t>
  </si>
  <si>
    <t>Pool/Spa - 8 Function</t>
  </si>
  <si>
    <t>PHPF1.5</t>
  </si>
  <si>
    <t>1.5 Hp. High-Head</t>
  </si>
  <si>
    <t>RS-P4</t>
  </si>
  <si>
    <t>RS-Pool Only 4 Circuit</t>
  </si>
  <si>
    <t>2.0 Hp. High-Head</t>
  </si>
  <si>
    <t>RS-P8</t>
  </si>
  <si>
    <t>RS-Pool Only 8 Circuit</t>
  </si>
  <si>
    <t>Pb4SQ</t>
  </si>
  <si>
    <t>Polaris Booster/Silent</t>
  </si>
  <si>
    <t>RS-PS6</t>
  </si>
  <si>
    <t>RS-Pool/Spa 6 Circuit</t>
  </si>
  <si>
    <t>PB460</t>
  </si>
  <si>
    <t>Polaris Booster</t>
  </si>
  <si>
    <t>RS-PS8</t>
  </si>
  <si>
    <t>RS-Pool/Spa 8 Circuit</t>
  </si>
  <si>
    <t>FILTERS</t>
  </si>
  <si>
    <t>POWER CENTERS</t>
  </si>
  <si>
    <t>Jandy 100' Cartridge</t>
  </si>
  <si>
    <t>2.5"-2 Port N-Lube</t>
  </si>
  <si>
    <t>CS200</t>
  </si>
  <si>
    <t>Jandy 200' Cartridge</t>
  </si>
  <si>
    <t>6614-APL</t>
  </si>
  <si>
    <t>Jandy Power Center</t>
  </si>
  <si>
    <t>2.5"-3 Port N-Lube</t>
  </si>
  <si>
    <t>Jandy 340' Cartridge</t>
  </si>
  <si>
    <t>6614-LD</t>
  </si>
  <si>
    <t>2.0"-2 Port N-Lube</t>
  </si>
  <si>
    <t>Jandy 580' Cartridge</t>
  </si>
  <si>
    <t>PE25300</t>
  </si>
  <si>
    <t>Intermatic 60 AmpTimer</t>
  </si>
  <si>
    <t>2.0"-3 Port N-Lube</t>
  </si>
  <si>
    <t>24" Sand &amp; BWVL-MPV</t>
  </si>
  <si>
    <t>APUREM</t>
  </si>
  <si>
    <t>Aquapure Power Pack</t>
  </si>
  <si>
    <t>3" N-Lube Ck Valve</t>
  </si>
  <si>
    <t>30" Sand &amp; BWVL-SLD</t>
  </si>
  <si>
    <t>2.0" N-Lube Ck Valve</t>
  </si>
  <si>
    <t>#2888</t>
  </si>
  <si>
    <t>Energy Filter Strainer</t>
  </si>
  <si>
    <t>SANITIZERS</t>
  </si>
  <si>
    <t>JVA-24V-180 Rot.</t>
  </si>
  <si>
    <t>R0411800</t>
  </si>
  <si>
    <t>GAS HEATERS</t>
  </si>
  <si>
    <t>FSOFT700</t>
  </si>
  <si>
    <t xml:space="preserve">  7 Blade Cell &amp; Nature ll</t>
  </si>
  <si>
    <t>Our Cost:</t>
  </si>
  <si>
    <t>14 Blade Cell &amp; Nature ll</t>
  </si>
  <si>
    <t>JXI400NK</t>
  </si>
  <si>
    <t>400Kbtu/VersaFlow</t>
  </si>
  <si>
    <t>Nature II Sanitizer&amp;Tabs</t>
  </si>
  <si>
    <t>Filter Parts</t>
  </si>
  <si>
    <t>JXI400NN</t>
  </si>
  <si>
    <t>400Kbtu/CuNi/Nat</t>
  </si>
  <si>
    <t>3 Port, 7 Blade Cell</t>
  </si>
  <si>
    <t>R0462200</t>
  </si>
  <si>
    <t>100 sq.ft. Element</t>
  </si>
  <si>
    <t>JXI400PN</t>
  </si>
  <si>
    <t>400Kbtu/CuNi/Pro</t>
  </si>
  <si>
    <t>3 Port 14 Blade Cell</t>
  </si>
  <si>
    <t>R0462400</t>
  </si>
  <si>
    <t>200 sq.ft. Element</t>
  </si>
  <si>
    <t>CD40</t>
  </si>
  <si>
    <r>
      <t>Ozone Generator</t>
    </r>
    <r>
      <rPr>
        <sz val="8"/>
        <color indexed="8"/>
        <rFont val="Calibri"/>
        <family val="2"/>
      </rPr>
      <t xml:space="preserve"> (40kGal)</t>
    </r>
  </si>
  <si>
    <t>R0554500</t>
  </si>
  <si>
    <t>4 - 340 Elements</t>
  </si>
  <si>
    <t>R0554600</t>
  </si>
  <si>
    <t>4 - 460 Elements</t>
  </si>
  <si>
    <t>HEAT PUMPS</t>
  </si>
  <si>
    <t>INTERFACES</t>
  </si>
  <si>
    <t>R0554900</t>
  </si>
  <si>
    <t>4 -580 Elements</t>
  </si>
  <si>
    <t>R0357400</t>
  </si>
  <si>
    <t>Tank Band</t>
  </si>
  <si>
    <t>JE2000T</t>
  </si>
  <si>
    <t>96k-BTU/Heat Pump</t>
  </si>
  <si>
    <t>iQ20-RS</t>
  </si>
  <si>
    <t>I-Aqualink/RS</t>
  </si>
  <si>
    <t>R0357800</t>
  </si>
  <si>
    <t>Band O-Ring</t>
  </si>
  <si>
    <t>JE3000T-R</t>
  </si>
  <si>
    <t>130k-BTU/Heat-Cool</t>
  </si>
  <si>
    <t>iQ20-A</t>
  </si>
  <si>
    <t>i-Aqualink universal</t>
  </si>
  <si>
    <t>Gauge Assembly</t>
  </si>
  <si>
    <t>AQPLM</t>
  </si>
  <si>
    <t>AQUAPALM</t>
  </si>
  <si>
    <t>LIGHTS</t>
  </si>
  <si>
    <t>OneTouch</t>
  </si>
  <si>
    <t>In-House Control Panel</t>
  </si>
  <si>
    <t>R0403700</t>
  </si>
  <si>
    <t>Flow Sensor 8' Cord</t>
  </si>
  <si>
    <t>AQWHR-18</t>
  </si>
  <si>
    <t>Aqualink 18Ch. &amp; Jbox</t>
  </si>
  <si>
    <t>R0687300</t>
  </si>
  <si>
    <t>AquaPalm 18 Channel</t>
  </si>
  <si>
    <t>R0686300</t>
  </si>
  <si>
    <t>J-Box - 18 Channel</t>
  </si>
  <si>
    <t>R0444300</t>
  </si>
  <si>
    <t>Aqualink 10 Channel</t>
  </si>
  <si>
    <t>Temp.Sensor 15'</t>
  </si>
  <si>
    <t>CHILLERS:</t>
  </si>
  <si>
    <t>Temp.Sensor 50'</t>
  </si>
  <si>
    <r>
      <t xml:space="preserve">Light Dimmer </t>
    </r>
    <r>
      <rPr>
        <sz val="8"/>
        <color indexed="62"/>
        <rFont val="Calibri"/>
        <family val="2"/>
      </rPr>
      <t>(RS-Only)</t>
    </r>
  </si>
  <si>
    <t>AquaCal Tropicool</t>
  </si>
  <si>
    <r>
      <t xml:space="preserve">Relay Splitter  </t>
    </r>
    <r>
      <rPr>
        <sz val="8"/>
        <color indexed="62"/>
        <rFont val="Calibri"/>
        <family val="2"/>
      </rPr>
      <t>(2 Aux)</t>
    </r>
  </si>
  <si>
    <t>None:</t>
  </si>
  <si>
    <r>
      <t>Heater Interface</t>
    </r>
    <r>
      <rPr>
        <sz val="8"/>
        <color indexed="62"/>
        <rFont val="Calibri"/>
        <family val="2"/>
      </rPr>
      <t>(2 htrs)</t>
    </r>
  </si>
  <si>
    <t>TRANSFORMERS</t>
  </si>
  <si>
    <t>Surge Suppression kit</t>
  </si>
  <si>
    <t>100 Watts</t>
  </si>
  <si>
    <r>
      <t xml:space="preserve">Suppression Kit </t>
    </r>
    <r>
      <rPr>
        <sz val="8"/>
        <color indexed="62"/>
        <rFont val="Calibri"/>
        <family val="2"/>
      </rPr>
      <t>(PCB)</t>
    </r>
  </si>
  <si>
    <t>300 Watts</t>
  </si>
  <si>
    <t>BLOWERS</t>
  </si>
  <si>
    <t>R0658100</t>
  </si>
  <si>
    <t>3 Hp Relay</t>
  </si>
  <si>
    <t>R0466400</t>
  </si>
  <si>
    <r>
      <t>Transformer</t>
    </r>
    <r>
      <rPr>
        <sz val="8"/>
        <color indexed="62"/>
        <rFont val="Calibri"/>
        <family val="2"/>
      </rPr>
      <t>(120/24 vac)</t>
    </r>
  </si>
  <si>
    <t>R0586501</t>
  </si>
  <si>
    <t>RevKit - PDA-P4</t>
  </si>
  <si>
    <t>6316220FZ</t>
  </si>
  <si>
    <t>Silencer 1.5 Hp.</t>
  </si>
  <si>
    <t>R0586502</t>
  </si>
  <si>
    <t>RevKit - PDA-P8</t>
  </si>
  <si>
    <t>R0586503</t>
  </si>
  <si>
    <t>RevKit - PDA-PS4</t>
  </si>
  <si>
    <t>Water Levelers:</t>
  </si>
  <si>
    <t>Channel Drain</t>
  </si>
  <si>
    <t>R0586505</t>
  </si>
  <si>
    <t>RevKit - PDA-PS8</t>
  </si>
  <si>
    <t>K1100C</t>
  </si>
  <si>
    <t>Levelor &amp; 100' Cord</t>
  </si>
  <si>
    <t>3" Channel Drain/FT.</t>
  </si>
  <si>
    <t>R0468506</t>
  </si>
  <si>
    <t>RevKit - RS-P4</t>
  </si>
  <si>
    <t>Manual</t>
  </si>
  <si>
    <t>Manual Water Level</t>
  </si>
  <si>
    <t>R0468504</t>
  </si>
  <si>
    <t>RevKit - RS-P8</t>
  </si>
  <si>
    <t>R0468503</t>
  </si>
  <si>
    <t>RevKit - RS-PS4</t>
  </si>
  <si>
    <t xml:space="preserve">     Sheer Descents:</t>
  </si>
  <si>
    <t>Start-up</t>
  </si>
  <si>
    <t>Manufacturer</t>
  </si>
  <si>
    <t>R0468501</t>
  </si>
  <si>
    <t>RevKit - RS-PS8</t>
  </si>
  <si>
    <t>1201C</t>
  </si>
  <si>
    <t>12"  Sheer Descent(s)</t>
  </si>
  <si>
    <t>Vac Head</t>
  </si>
  <si>
    <t>Polaris 280 (parts)</t>
  </si>
  <si>
    <t>1218C</t>
  </si>
  <si>
    <t>18" Sheer Descent(s)</t>
  </si>
  <si>
    <t>Vac Hose</t>
  </si>
  <si>
    <t>K-13</t>
  </si>
  <si>
    <t>1202C</t>
  </si>
  <si>
    <t>2' Sheer Descent(s)</t>
  </si>
  <si>
    <t>8'-16' Pole</t>
  </si>
  <si>
    <t>K-23</t>
  </si>
  <si>
    <t>1203C</t>
  </si>
  <si>
    <t>3' Sheer Descent(s)</t>
  </si>
  <si>
    <t>Brush</t>
  </si>
  <si>
    <t>K-14</t>
  </si>
  <si>
    <t>1204C</t>
  </si>
  <si>
    <t>4' Sheer Descent(s)</t>
  </si>
  <si>
    <t>Skimmer</t>
  </si>
  <si>
    <t>K-18</t>
  </si>
  <si>
    <t>1205C</t>
  </si>
  <si>
    <t>5' Sheer Descent(s)</t>
  </si>
  <si>
    <t>Jet Returns</t>
  </si>
  <si>
    <t>48-133</t>
  </si>
  <si>
    <t>Disposable Bag</t>
  </si>
  <si>
    <t>1206C</t>
  </si>
  <si>
    <t>6' Sheer Descent(s)</t>
  </si>
  <si>
    <t>5# Tablets</t>
  </si>
  <si>
    <t>B5</t>
  </si>
  <si>
    <t>Sweep Hose (White)</t>
  </si>
  <si>
    <t>1207C</t>
  </si>
  <si>
    <t>7' Sheer Descent(s)</t>
  </si>
  <si>
    <t>Case Acid</t>
  </si>
  <si>
    <t>Sweep Hose (Black)</t>
  </si>
  <si>
    <t>1208C</t>
  </si>
  <si>
    <t>8' Sheer Descent(s)</t>
  </si>
  <si>
    <t>10# Cya</t>
  </si>
  <si>
    <t>G52</t>
  </si>
  <si>
    <r>
      <t xml:space="preserve">Back-up Valve </t>
    </r>
    <r>
      <rPr>
        <sz val="9"/>
        <color indexed="62"/>
        <rFont val="Calibri"/>
        <family val="2"/>
      </rPr>
      <t>(White)</t>
    </r>
  </si>
  <si>
    <t>1401CSR</t>
  </si>
  <si>
    <t>1' Sheer Rain(s)</t>
  </si>
  <si>
    <t>Pool Gallons</t>
  </si>
  <si>
    <t>G62</t>
  </si>
  <si>
    <r>
      <t xml:space="preserve">Back-up Valve </t>
    </r>
    <r>
      <rPr>
        <sz val="9"/>
        <color indexed="62"/>
        <rFont val="Calibri"/>
        <family val="2"/>
      </rPr>
      <t>(Black)</t>
    </r>
  </si>
  <si>
    <t>1418CSR</t>
  </si>
  <si>
    <t>18" Sheer Rain(s)</t>
  </si>
  <si>
    <t>Bags of Salt</t>
  </si>
  <si>
    <t xml:space="preserve">C10 </t>
  </si>
  <si>
    <t>Tire/White  (2)</t>
  </si>
  <si>
    <t>1402CSR</t>
  </si>
  <si>
    <t>2' Sheer Rain(s)</t>
  </si>
  <si>
    <t>Total Cost:</t>
  </si>
  <si>
    <t>C11</t>
  </si>
  <si>
    <t>Tire/Black  (2)</t>
  </si>
  <si>
    <t>1403CSR</t>
  </si>
  <si>
    <t>3' Sheer Rain(s)</t>
  </si>
  <si>
    <t>Anticipated Start -Up Cost</t>
  </si>
  <si>
    <t>C60</t>
  </si>
  <si>
    <t>Wheel Bearing (2)</t>
  </si>
  <si>
    <t>1404CSR</t>
  </si>
  <si>
    <t>4' Sheer Rain(s)</t>
  </si>
  <si>
    <t>TSP-10S</t>
  </si>
  <si>
    <r>
      <t xml:space="preserve">TailSweepPro </t>
    </r>
    <r>
      <rPr>
        <sz val="8"/>
        <color indexed="62"/>
        <rFont val="Calibri"/>
        <family val="2"/>
      </rPr>
      <t>(No Spray)</t>
    </r>
  </si>
  <si>
    <t>1405CSR</t>
  </si>
  <si>
    <t>5' Sheer Rain(s)</t>
  </si>
  <si>
    <t>9-100-3105</t>
  </si>
  <si>
    <t>Sweep Hose Scrubber</t>
  </si>
  <si>
    <t>1406CSR</t>
  </si>
  <si>
    <t>6' Sheer Rain(s)</t>
  </si>
  <si>
    <t>Re-Build Kit</t>
  </si>
  <si>
    <t>Fountain Jets</t>
  </si>
  <si>
    <t>JLLED</t>
  </si>
  <si>
    <t xml:space="preserve">Laminar Jet &amp; LED </t>
  </si>
  <si>
    <t>JDJ2004</t>
  </si>
  <si>
    <t>4 Deck Jets</t>
  </si>
  <si>
    <t>JLV4C20w100</t>
  </si>
  <si>
    <t>JLV4C20w150</t>
  </si>
  <si>
    <t>Jandy 20 Watt LED 100'</t>
  </si>
  <si>
    <t>Jandy 20 Watt LED 150'</t>
  </si>
  <si>
    <t>CPHVRGBWS100</t>
  </si>
  <si>
    <t>CPHVRGBWS150</t>
  </si>
  <si>
    <t>CSHVRGBWS100</t>
  </si>
  <si>
    <t>CSHVRGBWS150</t>
  </si>
  <si>
    <t>B6</t>
  </si>
  <si>
    <t>QP6242</t>
  </si>
  <si>
    <t>N/A</t>
  </si>
  <si>
    <t>R0357200</t>
  </si>
  <si>
    <t>A49</t>
  </si>
  <si>
    <r>
      <t xml:space="preserve">JVA-20' Cord, </t>
    </r>
    <r>
      <rPr>
        <sz val="9"/>
        <color indexed="62"/>
        <rFont val="Calibri"/>
        <family val="2"/>
      </rPr>
      <t>(Cord Only)</t>
    </r>
  </si>
  <si>
    <t>Jandy Gas Heater</t>
  </si>
  <si>
    <t>Jandy Heat Pump</t>
  </si>
  <si>
    <t>Amtek #37935S</t>
  </si>
  <si>
    <t xml:space="preserve"> 2 Hp. Commercial</t>
  </si>
  <si>
    <t>Frequently Used Replacement Parts:</t>
  </si>
  <si>
    <t>Polaris Parts</t>
  </si>
  <si>
    <t>White/Zippered Bag</t>
  </si>
  <si>
    <t>Black/Zippered Bag</t>
  </si>
  <si>
    <t>Fine/White Bag</t>
  </si>
  <si>
    <t>Fine/Black Bag</t>
  </si>
  <si>
    <t>Part #</t>
  </si>
  <si>
    <t>Aqualink Parts</t>
  </si>
  <si>
    <t>Valves &amp; Actuators</t>
  </si>
  <si>
    <t xml:space="preserve"> Pump &amp; Skimmer</t>
  </si>
  <si>
    <t>Hayward Skim Basket</t>
  </si>
  <si>
    <t>Pump &amp; Skimmer</t>
  </si>
  <si>
    <t>Re-Plaster Spa</t>
  </si>
  <si>
    <t>Remove All Plaster</t>
  </si>
  <si>
    <t>Pool Cleaning:</t>
  </si>
  <si>
    <t>Tile &amp; Coping:</t>
  </si>
  <si>
    <t>Pool Decking:</t>
  </si>
  <si>
    <t>Concrete Base</t>
  </si>
  <si>
    <t>Aggregate Base</t>
  </si>
  <si>
    <t>SunDeck Finish</t>
  </si>
  <si>
    <t>PaveStone Pavers</t>
  </si>
  <si>
    <t>Travertine Pavers</t>
  </si>
  <si>
    <t>Flagstone Topping</t>
  </si>
  <si>
    <t>Brick Topping:</t>
  </si>
  <si>
    <t xml:space="preserve">  30 Amp Feed: </t>
  </si>
  <si>
    <t xml:space="preserve">  40 Amp Feed:</t>
  </si>
  <si>
    <t xml:space="preserve">  60 Amp Feed:</t>
  </si>
  <si>
    <t xml:space="preserve">  80 Amp Feed: </t>
  </si>
  <si>
    <t xml:space="preserve">  100 Amp Feed:</t>
  </si>
  <si>
    <t xml:space="preserve"> Work Are We Doing</t>
  </si>
  <si>
    <t>Inhouse Installation</t>
  </si>
  <si>
    <t>Install  Gas Heater</t>
  </si>
  <si>
    <t>Pressure Test Pool</t>
  </si>
  <si>
    <t>Replace Salt Cell</t>
  </si>
  <si>
    <t>Clean Filter Elements</t>
  </si>
  <si>
    <t>Optional Equipment</t>
  </si>
  <si>
    <t xml:space="preserve">Service Call </t>
  </si>
  <si>
    <t>Description:</t>
  </si>
  <si>
    <t>Price:</t>
  </si>
  <si>
    <t>Jandy Gas Heaters:</t>
  </si>
  <si>
    <t>Jandy Heat Pumps</t>
  </si>
  <si>
    <t>Jandy Power Centers</t>
  </si>
  <si>
    <t>Equipment List:</t>
  </si>
  <si>
    <t>Jandy System Board</t>
  </si>
  <si>
    <t>Order Number</t>
  </si>
  <si>
    <t>Jandy Sanitizers</t>
  </si>
  <si>
    <t>Pool Cleaners</t>
  </si>
  <si>
    <t>Lights</t>
  </si>
  <si>
    <t>Drain &amp; Acid Wash</t>
  </si>
  <si>
    <t>Contractor warrants that all work will be done in a professional, workman-like manner,but if the pool is re-plastered,does not offer any guarantee</t>
  </si>
  <si>
    <t xml:space="preserve">against discoloration, stains, etching, spotting, erosion, or cracking.  Both contractor and client agree that all of these can be caused by </t>
  </si>
  <si>
    <t>factors beyond the control of the contractor.  In addition, these problems can be caused by improper water maintenance.  Client agrees that</t>
  </si>
  <si>
    <t>he will keep the chlorine content of the pool water below 3.0PPM and that the pH of the pool water will be kept higher than 7.2,but lower than 8.0</t>
  </si>
  <si>
    <t>In addition, the Calcium Level will be over 100 but less than 250, and the Total Alkalinity will be at least 100.</t>
  </si>
  <si>
    <t xml:space="preserve">Client must supply adequate electricity and water to perform the work required.  To cut the coping, a 2 Horsepower saw must be used.  </t>
  </si>
  <si>
    <t>This will require a 30 amp circuit.  If the saw continually trips the client's breaker, it may be necessary to rent a generator.  In this case, the</t>
  </si>
  <si>
    <t>client will be responsible for the cost of the rental and any other costs associated with insufficient utlities required by the Contractor.</t>
  </si>
  <si>
    <t>The electrical costs projected in this contract are based on the adequacy of existing utilities.  If it is determined that the existing electrical</t>
  </si>
  <si>
    <t>circuit boxes do not contain the required service breakers, or that these are in a state of disrepair and have to be replaced, those costs, and</t>
  </si>
  <si>
    <t>any unanticipated costs involved in supplying power to the new pool mechanical equipment being installed by the contractor will be paid in full</t>
  </si>
  <si>
    <t>by the client.</t>
  </si>
  <si>
    <t>#2.</t>
  </si>
  <si>
    <t>#3.</t>
  </si>
  <si>
    <t>#4.</t>
  </si>
  <si>
    <t>#5.</t>
  </si>
  <si>
    <t>#6.</t>
  </si>
  <si>
    <t>#7.</t>
  </si>
  <si>
    <t>#8.</t>
  </si>
  <si>
    <t>#9.</t>
  </si>
  <si>
    <t>#10.</t>
  </si>
  <si>
    <t>#11.</t>
  </si>
  <si>
    <t>#12.</t>
  </si>
  <si>
    <t>#13,</t>
  </si>
  <si>
    <t>#14.</t>
  </si>
  <si>
    <t>#15.</t>
  </si>
  <si>
    <t>#16,</t>
  </si>
  <si>
    <t>#17.</t>
  </si>
  <si>
    <t>#18.</t>
  </si>
  <si>
    <t>#19.</t>
  </si>
  <si>
    <t>#20.</t>
  </si>
  <si>
    <t>#1.</t>
  </si>
  <si>
    <t>Unless otherwise noted, if the coping is replaced, it will be placed on a mortar bed on top of the existing beam.  This may result in the back edge</t>
  </si>
  <si>
    <t xml:space="preserve">of the coping being higher than the existing deck (unless the deck is being replaced).  In some cases, a larger than normal grout line may be </t>
  </si>
  <si>
    <t>cases, a larger than normal grout line may bcreated between the existing tile (unless the tile is replaced) and the coping.</t>
  </si>
  <si>
    <t>Demolition work and the cutting of the brick coping creates unavoidable noise and dust.  This dust will settle on plants, roofs, cars, boats, tables</t>
  </si>
  <si>
    <t>,</t>
  </si>
  <si>
    <t>and any and all objects in the construction area.  Both Cleint and Contractor agree that it is impossible to prevent this dust from settling on</t>
  </si>
  <si>
    <t>adjacent objects, and whereas the Contractor will attempt to cover these objects, makes no guarantee that damage might not occur.</t>
  </si>
  <si>
    <t>The contractor is not responsible for re-location of electrical lines, gas lines, cable lines, phone lines, water lines, or sewer lines.  Movement of</t>
  </si>
  <si>
    <t>any type of lines that will be necessitated by this work, is the sole responsibility of the client and will be relocated at Client's expense.</t>
  </si>
  <si>
    <t>If the contractor is required by any governmental agency to upgrade equipment, procedures, or in any way increases the costs incurred by the</t>
  </si>
  <si>
    <t>contractor, this will be considered an unanticipated expense that will be borne in full by the client.</t>
  </si>
  <si>
    <t xml:space="preserve">The contractor will not be liable for any damage done to existing lawns, landscaping, curbs, sidewalks, trees, etc.  Both the Client and the </t>
  </si>
  <si>
    <t>contractor understand that some damage to property is unavoidable in performing this work.</t>
  </si>
  <si>
    <t>When draining the pool, the contractor assumes that the client is in possession of a fully functional and working hydrostatic relief system in the</t>
  </si>
  <si>
    <t>bottom of his pool.  Since there is no way to find out in advance if this is factual, the client is totally responsible for any damage that could occur</t>
  </si>
  <si>
    <t xml:space="preserve">when the pool is drained.  This includes, but is not limited to the pool cracking, lifting, or moving which, in turn does damage to some other </t>
  </si>
  <si>
    <t>portion of the pool.</t>
  </si>
  <si>
    <t xml:space="preserve">If excessive underground water conditions exist, certain areas of the pool may not be dried sufficiently for plaster to adhere.  In this case, </t>
  </si>
  <si>
    <t>special pumps may have to be employed and special methods may have to be taken to finish the pool interior satisfactorily.  In these special</t>
  </si>
  <si>
    <t>instances, the client is responsible for all unanticipated costs.</t>
  </si>
  <si>
    <t>If new decking is installed, the client is responsible for re-sodding and backfilling up to the edge of the new decking.  Any damage to the deck</t>
  </si>
  <si>
    <t>created by insufficient backfill behind the edge of the new deck will be the responsibility of the client.</t>
  </si>
  <si>
    <t>Should the services of an attorney be required to enforce any aspect of this contract, the client agrees to pay reasonable attorney's fees and</t>
  </si>
  <si>
    <t>court costs.  Any funds that were due to the Contractor will accumulate interest at the rate of 8% per annum until the debt is paid.</t>
  </si>
  <si>
    <t>At the end of the job, prior to re-plastering the pool, the client may elect to do a walk-through with the contractor, to point out any repairs that</t>
  </si>
  <si>
    <t>are needed (punch-list), so that these may be rectified prior to plastering, so as to not delay the payment schedule, as listed on page 1 of this</t>
  </si>
  <si>
    <t>contract.  If this option is not exercised, work is accepted as is at that time.</t>
  </si>
  <si>
    <t xml:space="preserve">If new decking is installed, the contract will reflect the calculated area of the new deck.  If, for any reason, it is determined that the deck is </t>
  </si>
  <si>
    <t>larger than originally calculated, the client will be responsible for the additional square footage.  If the client directs the contractor to enlarge the</t>
  </si>
  <si>
    <t>the contractor to enlarge the deck, a separate change-order will be presented to the client to be approved in writing, and the client will pay for</t>
  </si>
  <si>
    <t>the additional decking in advance.  Client's refusal to pay in advance will void the work order and the work will not be performed.</t>
  </si>
  <si>
    <t xml:space="preserve">All materials and equipment remain the property of the contractor until all work is paid in full.  In the event of default of any of the terms and </t>
  </si>
  <si>
    <t>conditions of this agreement, including payment, access will be provided by the client to the contractor to retrieve such materials and equipment</t>
  </si>
  <si>
    <t>Both the client and the contractor elect binding arbitration as their exclusive method of resolving issues existing between them relating to this</t>
  </si>
  <si>
    <t>contract.  Arbitration procedures will be in accordance with standard procedures as promulgated by the Local Better Business Bureau.  Binding</t>
  </si>
  <si>
    <t>arbitration is recognized by Louisiana Law as a judicially enforceable means of dispute resolution.</t>
  </si>
  <si>
    <t>Salesman</t>
  </si>
  <si>
    <t>___________________________________________________</t>
  </si>
  <si>
    <t>NOTE:  This agreement is not valid unless signed by a Corporate officer of Pleasure Pools by Charles Elfert, Inc.</t>
  </si>
  <si>
    <r>
      <t xml:space="preserve">shall be referred to as the </t>
    </r>
    <r>
      <rPr>
        <b/>
        <sz val="10"/>
        <rFont val="Arial"/>
        <family val="2"/>
      </rPr>
      <t>"Client"</t>
    </r>
  </si>
  <si>
    <r>
      <t xml:space="preserve"> shall be referred to as the </t>
    </r>
    <r>
      <rPr>
        <b/>
        <sz val="10"/>
        <rFont val="Arial"/>
        <family val="2"/>
      </rPr>
      <t xml:space="preserve">"contractor", </t>
    </r>
    <r>
      <rPr>
        <sz val="10"/>
        <rFont val="Arial"/>
        <family val="2"/>
      </rPr>
      <t>herein, and</t>
    </r>
  </si>
  <si>
    <r>
      <t xml:space="preserve"> "client."  </t>
    </r>
    <r>
      <rPr>
        <sz val="10"/>
        <rFont val="Arial"/>
        <family val="2"/>
      </rPr>
      <t>The structure(s) to be worked upon, including the piping, decking, mechanical equipment, electrical equipment, and all attachments to the</t>
    </r>
  </si>
  <si>
    <r>
      <t xml:space="preserve"> structure will be referred to as the "</t>
    </r>
    <r>
      <rPr>
        <b/>
        <sz val="10"/>
        <rFont val="Arial"/>
        <family val="2"/>
      </rPr>
      <t xml:space="preserve">pool". </t>
    </r>
    <r>
      <rPr>
        <sz val="10"/>
        <rFont val="Arial"/>
        <family val="2"/>
      </rPr>
      <t>All of the services performed herein, will be collectively called the</t>
    </r>
    <r>
      <rPr>
        <b/>
        <sz val="10"/>
        <rFont val="Arial"/>
        <family val="2"/>
      </rPr>
      <t xml:space="preserve"> "Work".  </t>
    </r>
    <r>
      <rPr>
        <sz val="10"/>
        <rFont val="Arial"/>
        <family val="2"/>
      </rPr>
      <t>The laborers, subcontractors,</t>
    </r>
  </si>
  <si>
    <r>
      <t xml:space="preserve"> supervisors, and helpers who perform the work will be know as the  </t>
    </r>
    <r>
      <rPr>
        <b/>
        <sz val="10"/>
        <rFont val="Arial"/>
        <family val="2"/>
      </rPr>
      <t>"Agents"</t>
    </r>
    <r>
      <rPr>
        <sz val="10"/>
        <rFont val="Arial"/>
        <family val="2"/>
      </rPr>
      <t xml:space="preserve"> of the Contractor.  These Agents, however, are not authorized to enter into</t>
    </r>
  </si>
  <si>
    <t>any verbal agreements with the client.  Any agreement that is not in writing and not signed by Contractor and Client will not be honored.</t>
  </si>
  <si>
    <t>Miles to Job:</t>
  </si>
  <si>
    <t xml:space="preserve"> *    Both the contractor and the client agree that it would be impossible to diagnose all of the problems, or anticipate all of the defects and deficiencies</t>
  </si>
  <si>
    <t xml:space="preserve">that the pool may contain.  Unanticipated defects or deficiencies may be uncovered as the work progresses.  If these are uncovered, they will be </t>
  </si>
  <si>
    <t>reported to the client, and time will be given to decide whether or not he is willing to authorize and pay for this extra and unanticipated work.</t>
  </si>
  <si>
    <t xml:space="preserve"> *    Since the contractor has no absolute control over what his agents may verbalize to the client, the contractor will only perform the work that is</t>
  </si>
  <si>
    <t>documented in writing in this agreement.  No verbal agreements wil be accepted or honored.</t>
  </si>
  <si>
    <r>
      <t xml:space="preserve">50% Deposit, </t>
    </r>
    <r>
      <rPr>
        <sz val="9"/>
        <rFont val="Arial"/>
        <family val="2"/>
      </rPr>
      <t>balance on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Start of Filling</t>
    </r>
  </si>
  <si>
    <r>
      <t>50% Deposit,</t>
    </r>
    <r>
      <rPr>
        <sz val="9"/>
        <rFont val="Arial"/>
        <family val="2"/>
      </rPr>
      <t xml:space="preserve"> balance on</t>
    </r>
    <r>
      <rPr>
        <sz val="10"/>
        <rFont val="Arial"/>
      </rPr>
      <t xml:space="preserve"> </t>
    </r>
    <r>
      <rPr>
        <b/>
        <sz val="10"/>
        <rFont val="Arial"/>
        <family val="2"/>
      </rPr>
      <t>Start of Plaster</t>
    </r>
  </si>
  <si>
    <r>
      <t>50% Deposit,</t>
    </r>
    <r>
      <rPr>
        <sz val="9"/>
        <rFont val="Arial"/>
        <family val="2"/>
      </rPr>
      <t xml:space="preserve"> balance on</t>
    </r>
    <r>
      <rPr>
        <b/>
        <sz val="10"/>
        <rFont val="Arial"/>
        <family val="2"/>
      </rPr>
      <t xml:space="preserve"> Start of Plaster</t>
    </r>
  </si>
  <si>
    <r>
      <t>50% Deposit,</t>
    </r>
    <r>
      <rPr>
        <sz val="9"/>
        <rFont val="Arial"/>
        <family val="2"/>
      </rPr>
      <t xml:space="preserve"> balance on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Start of Plaster</t>
    </r>
  </si>
  <si>
    <r>
      <t xml:space="preserve">50% Deposit, </t>
    </r>
    <r>
      <rPr>
        <sz val="9"/>
        <rFont val="Arial"/>
        <family val="2"/>
      </rPr>
      <t>balance on</t>
    </r>
    <r>
      <rPr>
        <sz val="10"/>
        <rFont val="Arial"/>
      </rPr>
      <t xml:space="preserve"> </t>
    </r>
    <r>
      <rPr>
        <b/>
        <sz val="10"/>
        <rFont val="Arial"/>
        <family val="2"/>
      </rPr>
      <t>Installation</t>
    </r>
  </si>
  <si>
    <t>You may cancel this contract without any penalty or obligation within three (3) business days from the above date.  To cancel this transaction, mail or deliver your copy to us</t>
  </si>
  <si>
    <t>with the words "cancel" written at the top of the form.</t>
  </si>
  <si>
    <t>Replace Coping</t>
  </si>
  <si>
    <t>Total Price of Renovation:</t>
  </si>
  <si>
    <t>Work That Is To Be Done In These Categories:</t>
  </si>
  <si>
    <t>Y</t>
  </si>
  <si>
    <t>Replace Tile</t>
  </si>
  <si>
    <t>3/4" Pipe:</t>
  </si>
  <si>
    <t>1.0" Pipe:</t>
  </si>
  <si>
    <t xml:space="preserve"> 1.5" Pipe:</t>
  </si>
  <si>
    <t>2.0" Pipe:</t>
  </si>
  <si>
    <t>2.5" Pipe:</t>
  </si>
  <si>
    <t>3.0" Pipe:</t>
  </si>
  <si>
    <t>4.0" Pipe:</t>
  </si>
  <si>
    <t>6.0" Pipe:</t>
  </si>
  <si>
    <t>Back-up Valve (Black)</t>
  </si>
  <si>
    <t>TailSweepPro (No Spray)</t>
  </si>
  <si>
    <t>Prep for Plaster</t>
  </si>
  <si>
    <t>400</t>
  </si>
  <si>
    <t>Pebble Plaster</t>
  </si>
  <si>
    <t>Swim-Out or Ledge</t>
  </si>
  <si>
    <t>Maximum Pool Depth</t>
  </si>
  <si>
    <t>7</t>
  </si>
  <si>
    <t>Baldo's Prices:</t>
  </si>
  <si>
    <t>Diamond-Brite</t>
  </si>
  <si>
    <t>Rescue Electric</t>
  </si>
  <si>
    <t>Pump</t>
  </si>
  <si>
    <t>Chiller</t>
  </si>
  <si>
    <t>Electric Service</t>
  </si>
  <si>
    <t>Conduit in Ground</t>
  </si>
  <si>
    <t>Panel Off Main</t>
  </si>
  <si>
    <t xml:space="preserve">Panel Support </t>
  </si>
  <si>
    <t>Inhouse Technicians</t>
  </si>
  <si>
    <t>Inhouse Techs</t>
  </si>
  <si>
    <t>Linear Ft.</t>
  </si>
  <si>
    <r>
      <t>Area to Install</t>
    </r>
    <r>
      <rPr>
        <sz val="8"/>
        <rFont val="Arial"/>
        <family val="2"/>
      </rPr>
      <t xml:space="preserve"> (Sq.Ft.)</t>
    </r>
  </si>
  <si>
    <r>
      <t>Average Elevation</t>
    </r>
    <r>
      <rPr>
        <sz val="9"/>
        <rFont val="Arial"/>
        <family val="2"/>
      </rPr>
      <t>(ft)</t>
    </r>
  </si>
  <si>
    <t>Salt Chlorinator</t>
  </si>
  <si>
    <t>Y/N</t>
  </si>
  <si>
    <r>
      <t xml:space="preserve">Yds. of Fill </t>
    </r>
    <r>
      <rPr>
        <sz val="8"/>
        <rFont val="Arial"/>
        <family val="2"/>
      </rPr>
      <t>(automated)</t>
    </r>
  </si>
  <si>
    <t>Number of ft. above grade</t>
  </si>
  <si>
    <r>
      <t>3" Channel Drain</t>
    </r>
    <r>
      <rPr>
        <sz val="8"/>
        <rFont val="Arial"/>
        <family val="2"/>
      </rPr>
      <t xml:space="preserve"> (Ft.)</t>
    </r>
  </si>
  <si>
    <r>
      <t xml:space="preserve">Support Beam </t>
    </r>
    <r>
      <rPr>
        <sz val="8"/>
        <rFont val="Arial"/>
        <family val="2"/>
      </rPr>
      <t>(Sq.Ft.)</t>
    </r>
  </si>
  <si>
    <t>Storm Clean-Up</t>
  </si>
  <si>
    <r>
      <t>Benches</t>
    </r>
    <r>
      <rPr>
        <sz val="8"/>
        <rFont val="Arial"/>
        <family val="2"/>
      </rPr>
      <t xml:space="preserve">   (Linear Ft.)</t>
    </r>
  </si>
  <si>
    <t># Skimmers in Pool</t>
  </si>
  <si>
    <t># of Lights in Pool</t>
  </si>
  <si>
    <t>Demo Existing &amp; Haul</t>
  </si>
  <si>
    <t>Put your initials here</t>
  </si>
  <si>
    <t>Minor Trash Removal</t>
  </si>
  <si>
    <t>n</t>
  </si>
  <si>
    <t>Regular White Plaster</t>
  </si>
  <si>
    <t xml:space="preserve">Dyed Plaster </t>
  </si>
  <si>
    <t xml:space="preserve"> LED Pool Light 100' cord</t>
  </si>
  <si>
    <t>LEDPool Light 150' cord</t>
  </si>
  <si>
    <t>LED Spa Light 100' cord</t>
  </si>
  <si>
    <t>LED Spa Light 150' cord</t>
  </si>
  <si>
    <t>Labor to Install:</t>
  </si>
  <si>
    <t>Electrical to Install:</t>
  </si>
  <si>
    <t>Total Installation Labor</t>
  </si>
  <si>
    <t>Total Electrical Hook-Up</t>
  </si>
  <si>
    <t>N</t>
  </si>
  <si>
    <t>0</t>
  </si>
  <si>
    <t>445 Chippewa</t>
  </si>
  <si>
    <t>3</t>
  </si>
  <si>
    <t>40</t>
  </si>
  <si>
    <t>10</t>
  </si>
  <si>
    <t>Total Spa Tile:</t>
  </si>
  <si>
    <t>Total Tile on Wall</t>
  </si>
  <si>
    <t>Tile "1" side or "2":</t>
  </si>
  <si>
    <t>2</t>
  </si>
  <si>
    <r>
      <t xml:space="preserve">Access Adequate? </t>
    </r>
    <r>
      <rPr>
        <sz val="8"/>
        <rFont val="Arial"/>
        <family val="2"/>
      </rPr>
      <t>(Y/N)</t>
    </r>
  </si>
  <si>
    <t>Inside Perimeter of Spa</t>
  </si>
  <si>
    <t>Outside Perimeter - Spa</t>
  </si>
  <si>
    <t>Outside Rows of Tile</t>
  </si>
  <si>
    <t>55</t>
  </si>
  <si>
    <t>Spa Spill-Over</t>
  </si>
  <si>
    <r>
      <t>Install Pump</t>
    </r>
    <r>
      <rPr>
        <sz val="8"/>
        <rFont val="Arial"/>
        <family val="2"/>
      </rPr>
      <t xml:space="preserve"> (1 speed)</t>
    </r>
  </si>
  <si>
    <r>
      <rPr>
        <sz val="10"/>
        <rFont val="Arial"/>
        <family val="2"/>
      </rPr>
      <t xml:space="preserve">Install Pump </t>
    </r>
    <r>
      <rPr>
        <sz val="8"/>
        <rFont val="Arial"/>
        <family val="2"/>
      </rPr>
      <t>Vspeed</t>
    </r>
  </si>
  <si>
    <t>Install Cartridge Filter</t>
  </si>
  <si>
    <t>Install Sand Filter</t>
  </si>
  <si>
    <t>Remove Filter</t>
  </si>
  <si>
    <t>Remove Gas Heater</t>
  </si>
  <si>
    <t>Replace Sand in Filter</t>
  </si>
  <si>
    <t>Invoice for Services Performed</t>
  </si>
  <si>
    <t>Client's Name</t>
  </si>
  <si>
    <t>Client's Address</t>
  </si>
  <si>
    <t>Client's Phone #</t>
  </si>
  <si>
    <t>Service Tech</t>
  </si>
  <si>
    <t>Date of Service</t>
  </si>
  <si>
    <t>Services Performed</t>
  </si>
  <si>
    <t>Products Installed</t>
  </si>
  <si>
    <t>Sub Total</t>
  </si>
  <si>
    <t>Sales Tax</t>
  </si>
  <si>
    <t>Grand Total</t>
  </si>
  <si>
    <t>Parish Work is Performed In</t>
  </si>
  <si>
    <t>Parish Work Performed</t>
  </si>
  <si>
    <t>Parish</t>
  </si>
  <si>
    <t xml:space="preserve">Work or Product </t>
  </si>
  <si>
    <t>Quantity:</t>
  </si>
  <si>
    <t>Running Total: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</si>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</sst>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&lt;=9999999]###\-####;\(###\)\ ###\-####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2"/>
      <name val="Arial"/>
      <family val="2"/>
    </font>
    <font>
      <sz val="9"/>
      <name val="Arial"/>
      <family val="2"/>
    </font>
    <font>
      <sz val="8"/>
      <name val="PressWriter Symbols"/>
      <charset val="2"/>
    </font>
    <font>
      <b/>
      <sz val="20"/>
      <name val="Arial"/>
      <family val="2"/>
    </font>
    <font>
      <sz val="9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8"/>
      <name val="Balloon-Xbold"/>
    </font>
    <font>
      <b/>
      <sz val="12"/>
      <name val="Balloon-Xbold"/>
    </font>
    <font>
      <sz val="8"/>
      <color indexed="81"/>
      <name val="Tahoma"/>
      <family val="2"/>
    </font>
    <font>
      <b/>
      <sz val="16"/>
      <name val="Antigone-Nord"/>
    </font>
    <font>
      <b/>
      <sz val="14"/>
      <name val="Balloon-Xbold"/>
    </font>
    <font>
      <sz val="12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6"/>
      <name val="Balloon-Xbold"/>
    </font>
    <font>
      <sz val="8"/>
      <color indexed="8"/>
      <name val="Calibri"/>
      <family val="2"/>
    </font>
    <font>
      <sz val="9"/>
      <color indexed="62"/>
      <name val="Calibri"/>
      <family val="2"/>
    </font>
    <font>
      <sz val="8"/>
      <color indexed="62"/>
      <name val="Calibri"/>
      <family val="2"/>
    </font>
    <font>
      <sz val="18"/>
      <name val="Arial"/>
      <family val="2"/>
    </font>
    <font>
      <b/>
      <sz val="12"/>
      <name val="Tahoma"/>
      <family val="2"/>
    </font>
    <font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 Black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14"/>
      <color rgb="FFFF0000"/>
      <name val="Arial Black"/>
      <family val="2"/>
    </font>
    <font>
      <b/>
      <sz val="14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rgb="FFFF0000"/>
      <name val="Arial Black"/>
      <family val="2"/>
    </font>
    <font>
      <b/>
      <sz val="20"/>
      <color rgb="FFFF0000"/>
      <name val="Arial"/>
      <family val="2"/>
    </font>
    <font>
      <b/>
      <sz val="16"/>
      <color rgb="FFFF0000"/>
      <name val="Balloon-Xbold"/>
    </font>
    <font>
      <sz val="16"/>
      <color rgb="FFFF0000"/>
      <name val="Arial"/>
      <family val="2"/>
    </font>
    <font>
      <b/>
      <sz val="11"/>
      <color theme="4" tint="-0.249977111117893"/>
      <name val="Arial Black"/>
      <family val="2"/>
    </font>
    <font>
      <b/>
      <sz val="11"/>
      <color theme="1"/>
      <name val="Arial"/>
      <family val="2"/>
    </font>
    <font>
      <b/>
      <sz val="36"/>
      <name val="Arial"/>
      <family val="2"/>
    </font>
    <font>
      <sz val="10"/>
      <color theme="0" tint="-0.249977111117893"/>
      <name val="Arial"/>
      <family val="2"/>
    </font>
    <font>
      <sz val="16"/>
      <color theme="0" tint="-0.249977111117893"/>
      <name val="Arial"/>
      <family val="2"/>
    </font>
    <font>
      <b/>
      <sz val="14"/>
      <name val="Arial"/>
      <family val="2"/>
    </font>
    <font>
      <b/>
      <i/>
      <sz val="11"/>
      <name val="Balloon-Xbold"/>
    </font>
    <font>
      <b/>
      <i/>
      <sz val="11"/>
      <name val="Arial"/>
      <family val="2"/>
    </font>
    <font>
      <b/>
      <sz val="14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1E797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theme="4"/>
      </left>
      <right/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double">
        <color theme="4" tint="-0.249977111117893"/>
      </right>
      <top style="thin">
        <color indexed="64"/>
      </top>
      <bottom style="thin">
        <color indexed="64"/>
      </bottom>
      <diagonal/>
    </border>
    <border>
      <left style="double">
        <color theme="4" tint="-0.249977111117893"/>
      </left>
      <right style="double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1">
    <xf numFmtId="0" fontId="0" fillId="0" borderId="0" xfId="0"/>
    <xf numFmtId="0" fontId="4" fillId="0" borderId="0" xfId="0" applyFont="1"/>
    <xf numFmtId="0" fontId="0" fillId="0" borderId="0" xfId="0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center"/>
    </xf>
    <xf numFmtId="0" fontId="0" fillId="0" borderId="2" xfId="0" applyFill="1" applyBorder="1" applyAlignment="1"/>
    <xf numFmtId="0" fontId="5" fillId="0" borderId="2" xfId="0" applyFont="1" applyFill="1" applyBorder="1" applyAlignment="1">
      <alignment horizontal="center"/>
    </xf>
    <xf numFmtId="0" fontId="0" fillId="0" borderId="13" xfId="0" applyBorder="1"/>
    <xf numFmtId="0" fontId="0" fillId="0" borderId="0" xfId="0" applyFill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5" fillId="0" borderId="11" xfId="0" applyFont="1" applyBorder="1" applyAlignment="1">
      <alignment horizontal="center"/>
    </xf>
    <xf numFmtId="0" fontId="0" fillId="0" borderId="16" xfId="0" applyBorder="1"/>
    <xf numFmtId="0" fontId="0" fillId="0" borderId="0" xfId="0" applyFill="1"/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10" xfId="0" applyBorder="1" applyAlignment="1"/>
    <xf numFmtId="165" fontId="0" fillId="0" borderId="0" xfId="0" applyNumberForma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165" fontId="0" fillId="2" borderId="20" xfId="0" applyNumberFormat="1" applyFill="1" applyBorder="1" applyAlignment="1">
      <alignment horizontal="right"/>
    </xf>
    <xf numFmtId="165" fontId="0" fillId="2" borderId="21" xfId="0" applyNumberFormat="1" applyFill="1" applyBorder="1"/>
    <xf numFmtId="0" fontId="0" fillId="0" borderId="8" xfId="0" applyBorder="1" applyAlignment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5" fillId="0" borderId="0" xfId="0" applyFont="1"/>
    <xf numFmtId="0" fontId="0" fillId="0" borderId="26" xfId="0" applyBorder="1"/>
    <xf numFmtId="0" fontId="0" fillId="0" borderId="27" xfId="0" applyBorder="1"/>
    <xf numFmtId="0" fontId="0" fillId="0" borderId="0" xfId="0" applyBorder="1" applyAlignment="1"/>
    <xf numFmtId="0" fontId="9" fillId="0" borderId="0" xfId="0" applyFont="1" applyAlignment="1">
      <alignment horizontal="center"/>
    </xf>
    <xf numFmtId="0" fontId="0" fillId="0" borderId="29" xfId="0" applyBorder="1"/>
    <xf numFmtId="0" fontId="12" fillId="0" borderId="30" xfId="0" applyFont="1" applyBorder="1" applyAlignment="1" applyProtection="1">
      <alignment horizontal="center"/>
      <protection locked="0"/>
    </xf>
    <xf numFmtId="1" fontId="0" fillId="5" borderId="3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6" xfId="0" applyBorder="1" applyAlignment="1">
      <alignment horizontal="center"/>
    </xf>
    <xf numFmtId="0" fontId="5" fillId="0" borderId="8" xfId="0" applyFont="1" applyBorder="1" applyAlignment="1"/>
    <xf numFmtId="0" fontId="5" fillId="0" borderId="29" xfId="0" applyFont="1" applyBorder="1" applyAlignment="1"/>
    <xf numFmtId="0" fontId="5" fillId="0" borderId="27" xfId="0" applyFont="1" applyBorder="1" applyAlignment="1"/>
    <xf numFmtId="0" fontId="0" fillId="0" borderId="24" xfId="0" applyBorder="1" applyAlignment="1"/>
    <xf numFmtId="0" fontId="0" fillId="0" borderId="36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7" xfId="0" applyFill="1" applyBorder="1" applyAlignment="1"/>
    <xf numFmtId="0" fontId="0" fillId="0" borderId="38" xfId="0" applyBorder="1" applyAlignment="1">
      <alignment horizontal="center"/>
    </xf>
    <xf numFmtId="0" fontId="0" fillId="0" borderId="28" xfId="0" applyBorder="1"/>
    <xf numFmtId="0" fontId="0" fillId="4" borderId="1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6" borderId="26" xfId="0" applyFont="1" applyFill="1" applyBorder="1" applyAlignment="1">
      <alignment horizontal="center"/>
    </xf>
    <xf numFmtId="0" fontId="5" fillId="6" borderId="40" xfId="0" applyFont="1" applyFill="1" applyBorder="1" applyAlignment="1">
      <alignment horizontal="center"/>
    </xf>
    <xf numFmtId="0" fontId="5" fillId="0" borderId="41" xfId="0" applyFont="1" applyBorder="1" applyAlignment="1">
      <alignment vertical="top"/>
    </xf>
    <xf numFmtId="0" fontId="5" fillId="0" borderId="42" xfId="0" applyFont="1" applyBorder="1" applyAlignment="1">
      <alignment vertical="top"/>
    </xf>
    <xf numFmtId="0" fontId="5" fillId="0" borderId="31" xfId="0" applyFont="1" applyBorder="1" applyAlignment="1">
      <alignment vertical="top"/>
    </xf>
    <xf numFmtId="0" fontId="0" fillId="0" borderId="43" xfId="0" applyBorder="1"/>
    <xf numFmtId="0" fontId="0" fillId="0" borderId="44" xfId="0" applyBorder="1"/>
    <xf numFmtId="0" fontId="0" fillId="0" borderId="35" xfId="0" applyBorder="1"/>
    <xf numFmtId="0" fontId="0" fillId="0" borderId="8" xfId="0" applyBorder="1" applyAlignment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/>
    <xf numFmtId="0" fontId="23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shrinkToFit="1"/>
    </xf>
    <xf numFmtId="0" fontId="33" fillId="0" borderId="0" xfId="0" applyFont="1"/>
    <xf numFmtId="0" fontId="34" fillId="0" borderId="0" xfId="0" applyFont="1"/>
    <xf numFmtId="0" fontId="0" fillId="0" borderId="45" xfId="0" applyBorder="1" applyAlignment="1">
      <alignment vertical="center"/>
    </xf>
    <xf numFmtId="0" fontId="15" fillId="0" borderId="46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28" xfId="0" applyBorder="1" applyAlignment="1"/>
    <xf numFmtId="0" fontId="0" fillId="0" borderId="14" xfId="0" applyBorder="1" applyAlignment="1"/>
    <xf numFmtId="0" fontId="5" fillId="0" borderId="28" xfId="0" applyFont="1" applyBorder="1" applyAlignment="1"/>
    <xf numFmtId="0" fontId="0" fillId="0" borderId="7" xfId="0" applyBorder="1" applyAlignment="1"/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9" fillId="0" borderId="29" xfId="0" applyFont="1" applyBorder="1" applyProtection="1"/>
    <xf numFmtId="0" fontId="9" fillId="0" borderId="11" xfId="0" applyFont="1" applyFill="1" applyBorder="1" applyProtection="1"/>
    <xf numFmtId="0" fontId="9" fillId="0" borderId="12" xfId="0" applyFont="1" applyFill="1" applyBorder="1" applyProtection="1"/>
    <xf numFmtId="0" fontId="9" fillId="0" borderId="11" xfId="0" applyFont="1" applyFill="1" applyBorder="1" applyAlignment="1" applyProtection="1"/>
    <xf numFmtId="0" fontId="8" fillId="0" borderId="19" xfId="0" applyFont="1" applyFill="1" applyBorder="1" applyAlignment="1" applyProtection="1"/>
    <xf numFmtId="1" fontId="12" fillId="0" borderId="11" xfId="0" applyNumberFormat="1" applyFont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26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24" xfId="0" applyBorder="1" applyProtection="1">
      <protection locked="0"/>
    </xf>
    <xf numFmtId="0" fontId="9" fillId="0" borderId="15" xfId="0" applyFont="1" applyBorder="1" applyProtection="1"/>
    <xf numFmtId="0" fontId="0" fillId="0" borderId="18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5" xfId="0" applyBorder="1" applyProtection="1">
      <protection locked="0"/>
    </xf>
    <xf numFmtId="0" fontId="8" fillId="10" borderId="30" xfId="0" quotePrefix="1" applyFont="1" applyFill="1" applyBorder="1" applyAlignment="1" applyProtection="1">
      <alignment horizontal="center" vertical="center"/>
    </xf>
    <xf numFmtId="1" fontId="8" fillId="5" borderId="31" xfId="0" applyNumberFormat="1" applyFont="1" applyFill="1" applyBorder="1" applyAlignment="1" applyProtection="1">
      <alignment horizontal="center"/>
      <protection locked="0"/>
    </xf>
    <xf numFmtId="16" fontId="0" fillId="0" borderId="11" xfId="0" applyNumberFormat="1" applyBorder="1"/>
    <xf numFmtId="0" fontId="5" fillId="0" borderId="26" xfId="0" applyFont="1" applyBorder="1" applyAlignment="1"/>
    <xf numFmtId="0" fontId="5" fillId="0" borderId="26" xfId="0" applyFont="1" applyBorder="1" applyAlignment="1" applyProtection="1"/>
    <xf numFmtId="0" fontId="0" fillId="0" borderId="10" xfId="0" applyBorder="1" applyAlignment="1" applyProtection="1"/>
    <xf numFmtId="0" fontId="0" fillId="0" borderId="19" xfId="0" applyBorder="1" applyAlignment="1" applyProtection="1"/>
    <xf numFmtId="0" fontId="5" fillId="0" borderId="10" xfId="0" applyFont="1" applyBorder="1" applyAlignment="1"/>
    <xf numFmtId="0" fontId="5" fillId="0" borderId="19" xfId="0" applyFont="1" applyBorder="1" applyAlignment="1"/>
    <xf numFmtId="16" fontId="0" fillId="0" borderId="0" xfId="0" applyNumberFormat="1" applyBorder="1"/>
    <xf numFmtId="0" fontId="0" fillId="0" borderId="0" xfId="0" applyNumberFormat="1"/>
    <xf numFmtId="16" fontId="0" fillId="0" borderId="0" xfId="0" applyNumberFormat="1"/>
    <xf numFmtId="16" fontId="0" fillId="0" borderId="10" xfId="0" applyNumberFormat="1" applyBorder="1" applyProtection="1">
      <protection locked="0"/>
    </xf>
    <xf numFmtId="49" fontId="8" fillId="6" borderId="11" xfId="0" applyNumberFormat="1" applyFont="1" applyFill="1" applyBorder="1" applyAlignment="1" applyProtection="1">
      <alignment horizontal="center"/>
      <protection locked="0"/>
    </xf>
    <xf numFmtId="49" fontId="0" fillId="6" borderId="11" xfId="0" applyNumberFormat="1" applyFill="1" applyBorder="1" applyAlignment="1" applyProtection="1">
      <alignment horizontal="center"/>
      <protection locked="0"/>
    </xf>
    <xf numFmtId="49" fontId="8" fillId="6" borderId="12" xfId="0" applyNumberFormat="1" applyFont="1" applyFill="1" applyBorder="1" applyAlignment="1" applyProtection="1">
      <alignment horizontal="center"/>
      <protection locked="0"/>
    </xf>
    <xf numFmtId="49" fontId="0" fillId="6" borderId="35" xfId="0" applyNumberFormat="1" applyFill="1" applyBorder="1" applyAlignment="1" applyProtection="1">
      <alignment horizontal="center"/>
      <protection locked="0"/>
    </xf>
    <xf numFmtId="49" fontId="0" fillId="6" borderId="19" xfId="0" applyNumberFormat="1" applyFill="1" applyBorder="1" applyAlignment="1" applyProtection="1">
      <alignment horizontal="center"/>
    </xf>
    <xf numFmtId="49" fontId="0" fillId="6" borderId="11" xfId="0" applyNumberFormat="1" applyFill="1" applyBorder="1" applyAlignment="1" applyProtection="1">
      <alignment horizontal="center"/>
    </xf>
    <xf numFmtId="0" fontId="32" fillId="11" borderId="34" xfId="0" applyFont="1" applyFill="1" applyBorder="1"/>
    <xf numFmtId="0" fontId="35" fillId="11" borderId="10" xfId="0" applyFont="1" applyFill="1" applyBorder="1" applyAlignment="1">
      <alignment horizontal="center" vertical="center"/>
    </xf>
    <xf numFmtId="0" fontId="32" fillId="11" borderId="10" xfId="0" applyFont="1" applyFill="1" applyBorder="1"/>
    <xf numFmtId="0" fontId="32" fillId="11" borderId="0" xfId="0" applyFont="1" applyFill="1" applyBorder="1"/>
    <xf numFmtId="0" fontId="35" fillId="11" borderId="0" xfId="0" applyFont="1" applyFill="1" applyBorder="1" applyAlignment="1">
      <alignment horizontal="center" vertical="center"/>
    </xf>
    <xf numFmtId="0" fontId="32" fillId="11" borderId="10" xfId="0" applyFont="1" applyFill="1" applyBorder="1" applyAlignment="1">
      <alignment horizontal="center"/>
    </xf>
    <xf numFmtId="0" fontId="32" fillId="11" borderId="19" xfId="0" applyFont="1" applyFill="1" applyBorder="1"/>
    <xf numFmtId="0" fontId="36" fillId="11" borderId="8" xfId="0" applyFont="1" applyFill="1" applyBorder="1" applyAlignment="1">
      <alignment horizontal="center"/>
    </xf>
    <xf numFmtId="0" fontId="37" fillId="11" borderId="11" xfId="0" applyFont="1" applyFill="1" applyBorder="1" applyAlignment="1">
      <alignment horizontal="center"/>
    </xf>
    <xf numFmtId="0" fontId="32" fillId="11" borderId="11" xfId="0" applyFont="1" applyFill="1" applyBorder="1"/>
    <xf numFmtId="0" fontId="32" fillId="11" borderId="29" xfId="0" applyFont="1" applyFill="1" applyBorder="1"/>
    <xf numFmtId="0" fontId="38" fillId="11" borderId="10" xfId="0" applyFont="1" applyFill="1" applyBorder="1" applyAlignment="1">
      <alignment horizontal="left" vertical="center"/>
    </xf>
    <xf numFmtId="0" fontId="38" fillId="11" borderId="34" xfId="0" applyFont="1" applyFill="1" applyBorder="1" applyAlignment="1">
      <alignment horizontal="left" vertical="center" shrinkToFit="1"/>
    </xf>
    <xf numFmtId="0" fontId="38" fillId="11" borderId="11" xfId="0" applyFont="1" applyFill="1" applyBorder="1" applyAlignment="1"/>
    <xf numFmtId="0" fontId="39" fillId="11" borderId="11" xfId="0" applyFont="1" applyFill="1" applyBorder="1" applyAlignment="1"/>
    <xf numFmtId="44" fontId="40" fillId="11" borderId="12" xfId="0" applyNumberFormat="1" applyFont="1" applyFill="1" applyBorder="1"/>
    <xf numFmtId="0" fontId="32" fillId="11" borderId="12" xfId="0" applyFont="1" applyFill="1" applyBorder="1"/>
    <xf numFmtId="0" fontId="36" fillId="11" borderId="19" xfId="0" applyFont="1" applyFill="1" applyBorder="1" applyAlignment="1">
      <alignment horizontal="left" vertical="center" shrinkToFit="1"/>
    </xf>
    <xf numFmtId="0" fontId="36" fillId="11" borderId="35" xfId="0" applyFont="1" applyFill="1" applyBorder="1" applyAlignment="1">
      <alignment horizontal="left" vertical="center"/>
    </xf>
    <xf numFmtId="0" fontId="38" fillId="11" borderId="44" xfId="0" applyFont="1" applyFill="1" applyBorder="1" applyAlignment="1">
      <alignment horizontal="center"/>
    </xf>
    <xf numFmtId="44" fontId="40" fillId="11" borderId="12" xfId="0" applyNumberFormat="1" applyFont="1" applyFill="1" applyBorder="1" applyAlignment="1">
      <alignment horizontal="right"/>
    </xf>
    <xf numFmtId="0" fontId="36" fillId="11" borderId="11" xfId="0" applyFont="1" applyFill="1" applyBorder="1" applyAlignment="1">
      <alignment horizontal="left" vertical="center"/>
    </xf>
    <xf numFmtId="0" fontId="38" fillId="11" borderId="11" xfId="0" applyFont="1" applyFill="1" applyBorder="1" applyAlignment="1">
      <alignment horizontal="left"/>
    </xf>
    <xf numFmtId="14" fontId="39" fillId="11" borderId="12" xfId="0" applyNumberFormat="1" applyFont="1" applyFill="1" applyBorder="1" applyAlignment="1">
      <alignment horizontal="center"/>
    </xf>
    <xf numFmtId="0" fontId="38" fillId="11" borderId="19" xfId="0" applyFont="1" applyFill="1" applyBorder="1" applyAlignment="1"/>
    <xf numFmtId="0" fontId="38" fillId="11" borderId="11" xfId="0" applyFont="1" applyFill="1" applyBorder="1" applyAlignment="1">
      <alignment shrinkToFit="1"/>
    </xf>
    <xf numFmtId="0" fontId="39" fillId="11" borderId="11" xfId="0" applyFont="1" applyFill="1" applyBorder="1" applyAlignment="1">
      <alignment shrinkToFit="1"/>
    </xf>
    <xf numFmtId="44" fontId="40" fillId="11" borderId="19" xfId="0" applyNumberFormat="1" applyFont="1" applyFill="1" applyBorder="1" applyAlignment="1">
      <alignment horizontal="right"/>
    </xf>
    <xf numFmtId="0" fontId="40" fillId="11" borderId="11" xfId="0" applyFont="1" applyFill="1" applyBorder="1"/>
    <xf numFmtId="0" fontId="38" fillId="11" borderId="11" xfId="0" applyFont="1" applyFill="1" applyBorder="1" applyAlignment="1">
      <alignment horizontal="center"/>
    </xf>
    <xf numFmtId="44" fontId="40" fillId="11" borderId="11" xfId="0" applyNumberFormat="1" applyFont="1" applyFill="1" applyBorder="1" applyAlignment="1">
      <alignment horizontal="center"/>
    </xf>
    <xf numFmtId="14" fontId="41" fillId="11" borderId="12" xfId="0" applyNumberFormat="1" applyFont="1" applyFill="1" applyBorder="1" applyAlignment="1">
      <alignment horizontal="center"/>
    </xf>
    <xf numFmtId="0" fontId="36" fillId="11" borderId="44" xfId="0" applyFont="1" applyFill="1" applyBorder="1" applyAlignment="1">
      <alignment horizontal="left" vertical="center"/>
    </xf>
    <xf numFmtId="0" fontId="38" fillId="11" borderId="19" xfId="0" applyFont="1" applyFill="1" applyBorder="1"/>
    <xf numFmtId="0" fontId="40" fillId="11" borderId="11" xfId="0" applyFont="1" applyFill="1" applyBorder="1" applyAlignment="1">
      <alignment horizontal="center"/>
    </xf>
    <xf numFmtId="44" fontId="40" fillId="11" borderId="11" xfId="0" applyNumberFormat="1" applyFont="1" applyFill="1" applyBorder="1" applyAlignment="1">
      <alignment horizontal="right"/>
    </xf>
    <xf numFmtId="0" fontId="40" fillId="11" borderId="11" xfId="0" applyFont="1" applyFill="1" applyBorder="1" applyAlignment="1">
      <alignment shrinkToFit="1"/>
    </xf>
    <xf numFmtId="44" fontId="40" fillId="11" borderId="10" xfId="0" applyNumberFormat="1" applyFont="1" applyFill="1" applyBorder="1" applyAlignment="1">
      <alignment horizontal="right"/>
    </xf>
    <xf numFmtId="0" fontId="35" fillId="11" borderId="11" xfId="0" applyFont="1" applyFill="1" applyBorder="1" applyAlignment="1">
      <alignment horizontal="center" vertical="center"/>
    </xf>
    <xf numFmtId="0" fontId="38" fillId="11" borderId="8" xfId="0" applyFont="1" applyFill="1" applyBorder="1" applyAlignment="1">
      <alignment horizontal="center"/>
    </xf>
    <xf numFmtId="0" fontId="32" fillId="11" borderId="0" xfId="0" applyFont="1" applyFill="1" applyAlignment="1">
      <alignment horizontal="center"/>
    </xf>
    <xf numFmtId="0" fontId="40" fillId="11" borderId="19" xfId="0" applyFont="1" applyFill="1" applyBorder="1"/>
    <xf numFmtId="0" fontId="38" fillId="11" borderId="10" xfId="0" applyFont="1" applyFill="1" applyBorder="1"/>
    <xf numFmtId="0" fontId="38" fillId="11" borderId="11" xfId="0" applyFont="1" applyFill="1" applyBorder="1"/>
    <xf numFmtId="0" fontId="38" fillId="11" borderId="44" xfId="0" applyFont="1" applyFill="1" applyBorder="1" applyAlignment="1">
      <alignment shrinkToFit="1"/>
    </xf>
    <xf numFmtId="0" fontId="40" fillId="11" borderId="10" xfId="0" applyFont="1" applyFill="1" applyBorder="1"/>
    <xf numFmtId="0" fontId="38" fillId="11" borderId="0" xfId="0" applyFont="1" applyFill="1" applyBorder="1" applyAlignment="1"/>
    <xf numFmtId="0" fontId="38" fillId="11" borderId="35" xfId="0" applyFont="1" applyFill="1" applyBorder="1"/>
    <xf numFmtId="0" fontId="38" fillId="11" borderId="0" xfId="0" applyFont="1" applyFill="1" applyBorder="1"/>
    <xf numFmtId="0" fontId="38" fillId="11" borderId="34" xfId="0" applyFont="1" applyFill="1" applyBorder="1"/>
    <xf numFmtId="0" fontId="32" fillId="11" borderId="16" xfId="0" applyFont="1" applyFill="1" applyBorder="1"/>
    <xf numFmtId="0" fontId="32" fillId="11" borderId="15" xfId="0" applyFont="1" applyFill="1" applyBorder="1"/>
    <xf numFmtId="0" fontId="38" fillId="11" borderId="34" xfId="0" applyFont="1" applyFill="1" applyBorder="1" applyAlignment="1">
      <alignment horizontal="center"/>
    </xf>
    <xf numFmtId="0" fontId="38" fillId="11" borderId="19" xfId="0" applyFont="1" applyFill="1" applyBorder="1" applyAlignment="1">
      <alignment horizontal="center"/>
    </xf>
    <xf numFmtId="0" fontId="40" fillId="11" borderId="19" xfId="0" applyFont="1" applyFill="1" applyBorder="1" applyAlignment="1">
      <alignment horizontal="left"/>
    </xf>
    <xf numFmtId="0" fontId="36" fillId="11" borderId="44" xfId="0" applyFont="1" applyFill="1" applyBorder="1"/>
    <xf numFmtId="0" fontId="32" fillId="11" borderId="35" xfId="0" applyFont="1" applyFill="1" applyBorder="1"/>
    <xf numFmtId="0" fontId="38" fillId="11" borderId="44" xfId="0" applyFont="1" applyFill="1" applyBorder="1"/>
    <xf numFmtId="0" fontId="36" fillId="11" borderId="11" xfId="0" applyFont="1" applyFill="1" applyBorder="1"/>
    <xf numFmtId="42" fontId="38" fillId="11" borderId="34" xfId="0" applyNumberFormat="1" applyFont="1" applyFill="1" applyBorder="1"/>
    <xf numFmtId="0" fontId="32" fillId="11" borderId="8" xfId="0" applyFont="1" applyFill="1" applyBorder="1" applyAlignment="1">
      <alignment horizontal="center"/>
    </xf>
    <xf numFmtId="0" fontId="37" fillId="11" borderId="19" xfId="0" applyFont="1" applyFill="1" applyBorder="1" applyAlignment="1"/>
    <xf numFmtId="0" fontId="37" fillId="11" borderId="11" xfId="0" applyFont="1" applyFill="1" applyBorder="1"/>
    <xf numFmtId="0" fontId="37" fillId="11" borderId="11" xfId="0" applyFont="1" applyFill="1" applyBorder="1" applyAlignment="1">
      <alignment shrinkToFit="1"/>
    </xf>
    <xf numFmtId="0" fontId="32" fillId="11" borderId="0" xfId="0" applyFont="1" applyFill="1"/>
    <xf numFmtId="0" fontId="40" fillId="11" borderId="85" xfId="0" applyFont="1" applyFill="1" applyBorder="1" applyAlignment="1">
      <alignment horizontal="left"/>
    </xf>
    <xf numFmtId="0" fontId="35" fillId="11" borderId="11" xfId="0" applyFont="1" applyFill="1" applyBorder="1" applyAlignment="1">
      <alignment horizontal="center"/>
    </xf>
    <xf numFmtId="0" fontId="32" fillId="11" borderId="34" xfId="0" applyFont="1" applyFill="1" applyBorder="1" applyAlignment="1">
      <alignment horizontal="center"/>
    </xf>
    <xf numFmtId="0" fontId="37" fillId="11" borderId="12" xfId="0" applyFont="1" applyFill="1" applyBorder="1"/>
    <xf numFmtId="0" fontId="38" fillId="11" borderId="0" xfId="0" applyFont="1" applyFill="1" applyBorder="1" applyAlignment="1">
      <alignment horizontal="center"/>
    </xf>
    <xf numFmtId="0" fontId="32" fillId="11" borderId="12" xfId="0" applyFont="1" applyFill="1" applyBorder="1" applyAlignment="1">
      <alignment horizontal="center"/>
    </xf>
    <xf numFmtId="0" fontId="32" fillId="11" borderId="9" xfId="0" applyFont="1" applyFill="1" applyBorder="1"/>
    <xf numFmtId="0" fontId="32" fillId="11" borderId="11" xfId="0" applyFont="1" applyFill="1" applyBorder="1" applyAlignment="1">
      <alignment shrinkToFit="1"/>
    </xf>
    <xf numFmtId="0" fontId="32" fillId="11" borderId="8" xfId="0" applyFont="1" applyFill="1" applyBorder="1"/>
    <xf numFmtId="0" fontId="32" fillId="11" borderId="44" xfId="0" applyFont="1" applyFill="1" applyBorder="1"/>
    <xf numFmtId="0" fontId="32" fillId="11" borderId="29" xfId="0" applyFont="1" applyFill="1" applyBorder="1" applyAlignment="1">
      <alignment horizontal="center"/>
    </xf>
    <xf numFmtId="0" fontId="38" fillId="11" borderId="43" xfId="0" applyFont="1" applyFill="1" applyBorder="1" applyAlignment="1">
      <alignment vertical="center" shrinkToFit="1"/>
    </xf>
    <xf numFmtId="0" fontId="32" fillId="11" borderId="19" xfId="0" applyFont="1" applyFill="1" applyBorder="1" applyAlignment="1">
      <alignment horizontal="center"/>
    </xf>
    <xf numFmtId="42" fontId="38" fillId="11" borderId="10" xfId="0" applyNumberFormat="1" applyFont="1" applyFill="1" applyBorder="1"/>
    <xf numFmtId="0" fontId="32" fillId="11" borderId="35" xfId="0" applyFont="1" applyFill="1" applyBorder="1" applyAlignment="1">
      <alignment shrinkToFit="1"/>
    </xf>
    <xf numFmtId="0" fontId="35" fillId="11" borderId="19" xfId="0" applyFont="1" applyFill="1" applyBorder="1" applyAlignment="1">
      <alignment horizontal="center" vertical="center"/>
    </xf>
    <xf numFmtId="0" fontId="38" fillId="11" borderId="10" xfId="0" applyFont="1" applyFill="1" applyBorder="1" applyAlignment="1">
      <alignment horizontal="center"/>
    </xf>
    <xf numFmtId="0" fontId="38" fillId="11" borderId="12" xfId="0" applyFont="1" applyFill="1" applyBorder="1" applyAlignment="1">
      <alignment horizontal="center"/>
    </xf>
    <xf numFmtId="0" fontId="42" fillId="11" borderId="10" xfId="0" applyFont="1" applyFill="1" applyBorder="1" applyAlignment="1">
      <alignment vertical="center"/>
    </xf>
    <xf numFmtId="0" fontId="32" fillId="11" borderId="19" xfId="0" applyFont="1" applyFill="1" applyBorder="1" applyAlignment="1"/>
    <xf numFmtId="0" fontId="42" fillId="11" borderId="8" xfId="0" applyFont="1" applyFill="1" applyBorder="1" applyAlignment="1">
      <alignment horizontal="center" vertical="center"/>
    </xf>
    <xf numFmtId="0" fontId="38" fillId="11" borderId="9" xfId="0" applyFont="1" applyFill="1" applyBorder="1"/>
    <xf numFmtId="0" fontId="40" fillId="11" borderId="9" xfId="0" applyFont="1" applyFill="1" applyBorder="1"/>
    <xf numFmtId="0" fontId="38" fillId="11" borderId="19" xfId="0" applyFont="1" applyFill="1" applyBorder="1" applyAlignment="1">
      <alignment shrinkToFit="1"/>
    </xf>
    <xf numFmtId="0" fontId="43" fillId="11" borderId="0" xfId="0" applyFont="1" applyFill="1" applyAlignment="1">
      <alignment horizontal="center"/>
    </xf>
    <xf numFmtId="0" fontId="43" fillId="11" borderId="34" xfId="0" applyFont="1" applyFill="1" applyBorder="1" applyAlignment="1">
      <alignment horizontal="center"/>
    </xf>
    <xf numFmtId="0" fontId="38" fillId="11" borderId="15" xfId="0" applyFont="1" applyFill="1" applyBorder="1"/>
    <xf numFmtId="0" fontId="38" fillId="11" borderId="35" xfId="0" applyFont="1" applyFill="1" applyBorder="1" applyAlignment="1">
      <alignment horizontal="center"/>
    </xf>
    <xf numFmtId="0" fontId="38" fillId="11" borderId="43" xfId="0" applyFont="1" applyFill="1" applyBorder="1" applyAlignment="1">
      <alignment horizontal="center"/>
    </xf>
    <xf numFmtId="3" fontId="38" fillId="11" borderId="11" xfId="0" applyNumberFormat="1" applyFont="1" applyFill="1" applyBorder="1" applyAlignment="1">
      <alignment horizontal="center"/>
    </xf>
    <xf numFmtId="1" fontId="36" fillId="11" borderId="86" xfId="0" applyNumberFormat="1" applyFont="1" applyFill="1" applyBorder="1" applyAlignment="1">
      <alignment horizontal="center"/>
    </xf>
    <xf numFmtId="0" fontId="32" fillId="11" borderId="34" xfId="0" applyFont="1" applyFill="1" applyBorder="1" applyAlignment="1">
      <alignment horizontal="right"/>
    </xf>
    <xf numFmtId="0" fontId="32" fillId="0" borderId="0" xfId="0" applyFont="1"/>
    <xf numFmtId="0" fontId="32" fillId="0" borderId="0" xfId="0" applyFont="1" applyBorder="1"/>
    <xf numFmtId="165" fontId="40" fillId="11" borderId="11" xfId="0" applyNumberFormat="1" applyFont="1" applyFill="1" applyBorder="1" applyAlignment="1">
      <alignment horizontal="center"/>
    </xf>
    <xf numFmtId="165" fontId="40" fillId="11" borderId="11" xfId="0" applyNumberFormat="1" applyFont="1" applyFill="1" applyBorder="1"/>
    <xf numFmtId="44" fontId="44" fillId="11" borderId="11" xfId="0" applyNumberFormat="1" applyFont="1" applyFill="1" applyBorder="1"/>
    <xf numFmtId="0" fontId="40" fillId="11" borderId="19" xfId="0" applyFont="1" applyFill="1" applyBorder="1" applyAlignment="1">
      <alignment vertical="top"/>
    </xf>
    <xf numFmtId="42" fontId="40" fillId="11" borderId="11" xfId="0" applyNumberFormat="1" applyFont="1" applyFill="1" applyBorder="1"/>
    <xf numFmtId="42" fontId="40" fillId="11" borderId="11" xfId="0" applyNumberFormat="1" applyFont="1" applyFill="1" applyBorder="1" applyAlignment="1">
      <alignment horizontal="center"/>
    </xf>
    <xf numFmtId="0" fontId="36" fillId="11" borderId="21" xfId="0" applyFont="1" applyFill="1" applyBorder="1" applyAlignment="1">
      <alignment horizontal="center"/>
    </xf>
    <xf numFmtId="42" fontId="36" fillId="11" borderId="21" xfId="0" applyNumberFormat="1" applyFont="1" applyFill="1" applyBorder="1"/>
    <xf numFmtId="42" fontId="36" fillId="11" borderId="21" xfId="0" applyNumberFormat="1" applyFont="1" applyFill="1" applyBorder="1" applyAlignment="1">
      <alignment shrinkToFit="1"/>
    </xf>
    <xf numFmtId="0" fontId="32" fillId="11" borderId="21" xfId="0" applyFont="1" applyFill="1" applyBorder="1"/>
    <xf numFmtId="164" fontId="38" fillId="11" borderId="21" xfId="0" applyNumberFormat="1" applyFont="1" applyFill="1" applyBorder="1"/>
    <xf numFmtId="42" fontId="38" fillId="11" borderId="21" xfId="0" applyNumberFormat="1" applyFont="1" applyFill="1" applyBorder="1"/>
    <xf numFmtId="42" fontId="37" fillId="11" borderId="21" xfId="0" applyNumberFormat="1" applyFont="1" applyFill="1" applyBorder="1"/>
    <xf numFmtId="0" fontId="38" fillId="11" borderId="21" xfId="0" applyFont="1" applyFill="1" applyBorder="1" applyAlignment="1">
      <alignment horizontal="center"/>
    </xf>
    <xf numFmtId="0" fontId="38" fillId="11" borderId="52" xfId="0" applyFont="1" applyFill="1" applyBorder="1" applyAlignment="1">
      <alignment horizontal="center"/>
    </xf>
    <xf numFmtId="42" fontId="32" fillId="11" borderId="21" xfId="0" applyNumberFormat="1" applyFont="1" applyFill="1" applyBorder="1"/>
    <xf numFmtId="42" fontId="32" fillId="11" borderId="20" xfId="0" applyNumberFormat="1" applyFont="1" applyFill="1" applyBorder="1"/>
    <xf numFmtId="42" fontId="32" fillId="11" borderId="13" xfId="0" applyNumberFormat="1" applyFont="1" applyFill="1" applyBorder="1"/>
    <xf numFmtId="42" fontId="32" fillId="11" borderId="21" xfId="0" applyNumberFormat="1" applyFont="1" applyFill="1" applyBorder="1" applyAlignment="1">
      <alignment horizontal="center"/>
    </xf>
    <xf numFmtId="164" fontId="32" fillId="11" borderId="21" xfId="0" applyNumberFormat="1" applyFont="1" applyFill="1" applyBorder="1"/>
    <xf numFmtId="0" fontId="32" fillId="11" borderId="13" xfId="0" applyFont="1" applyFill="1" applyBorder="1"/>
    <xf numFmtId="0" fontId="32" fillId="11" borderId="13" xfId="0" applyFont="1" applyFill="1" applyBorder="1" applyAlignment="1"/>
    <xf numFmtId="42" fontId="32" fillId="11" borderId="52" xfId="0" applyNumberFormat="1" applyFont="1" applyFill="1" applyBorder="1"/>
    <xf numFmtId="43" fontId="45" fillId="11" borderId="11" xfId="0" applyNumberFormat="1" applyFont="1" applyFill="1" applyBorder="1" applyAlignment="1">
      <alignment horizontal="left"/>
    </xf>
    <xf numFmtId="42" fontId="45" fillId="11" borderId="11" xfId="0" applyNumberFormat="1" applyFont="1" applyFill="1" applyBorder="1"/>
    <xf numFmtId="0" fontId="32" fillId="11" borderId="10" xfId="0" applyFont="1" applyFill="1" applyBorder="1" applyAlignment="1">
      <alignment horizontal="left" shrinkToFit="1"/>
    </xf>
    <xf numFmtId="0" fontId="32" fillId="11" borderId="19" xfId="0" applyFont="1" applyFill="1" applyBorder="1" applyAlignment="1">
      <alignment horizontal="left" shrinkToFit="1"/>
    </xf>
    <xf numFmtId="0" fontId="32" fillId="11" borderId="10" xfId="0" applyFont="1" applyFill="1" applyBorder="1" applyAlignment="1">
      <alignment horizontal="left"/>
    </xf>
    <xf numFmtId="0" fontId="32" fillId="11" borderId="15" xfId="0" applyFont="1" applyFill="1" applyBorder="1" applyAlignment="1">
      <alignment horizontal="left"/>
    </xf>
    <xf numFmtId="0" fontId="32" fillId="11" borderId="19" xfId="0" applyFont="1" applyFill="1" applyBorder="1" applyAlignment="1">
      <alignment horizontal="left"/>
    </xf>
    <xf numFmtId="0" fontId="36" fillId="11" borderId="19" xfId="0" applyFont="1" applyFill="1" applyBorder="1" applyAlignment="1">
      <alignment horizontal="center"/>
    </xf>
    <xf numFmtId="0" fontId="32" fillId="0" borderId="53" xfId="0" applyFont="1" applyFill="1" applyBorder="1"/>
    <xf numFmtId="164" fontId="46" fillId="0" borderId="4" xfId="0" applyNumberFormat="1" applyFont="1" applyFill="1" applyBorder="1" applyAlignment="1">
      <alignment shrinkToFit="1"/>
    </xf>
    <xf numFmtId="0" fontId="38" fillId="0" borderId="54" xfId="0" applyFont="1" applyFill="1" applyBorder="1" applyAlignment="1">
      <alignment horizontal="center"/>
    </xf>
    <xf numFmtId="42" fontId="32" fillId="0" borderId="55" xfId="0" applyNumberFormat="1" applyFont="1" applyFill="1" applyBorder="1"/>
    <xf numFmtId="0" fontId="32" fillId="0" borderId="55" xfId="0" applyFont="1" applyFill="1" applyBorder="1"/>
    <xf numFmtId="0" fontId="32" fillId="0" borderId="56" xfId="0" applyFont="1" applyFill="1" applyBorder="1"/>
    <xf numFmtId="49" fontId="38" fillId="11" borderId="10" xfId="0" applyNumberFormat="1" applyFont="1" applyFill="1" applyBorder="1" applyAlignment="1"/>
    <xf numFmtId="49" fontId="38" fillId="11" borderId="10" xfId="0" applyNumberFormat="1" applyFont="1" applyFill="1" applyBorder="1" applyAlignment="1">
      <alignment horizontal="left"/>
    </xf>
    <xf numFmtId="0" fontId="38" fillId="11" borderId="16" xfId="0" applyFont="1" applyFill="1" applyBorder="1"/>
    <xf numFmtId="164" fontId="32" fillId="0" borderId="55" xfId="0" applyNumberFormat="1" applyFont="1" applyFill="1" applyBorder="1"/>
    <xf numFmtId="0" fontId="32" fillId="0" borderId="4" xfId="0" applyFont="1" applyFill="1" applyBorder="1"/>
    <xf numFmtId="0" fontId="46" fillId="0" borderId="55" xfId="0" applyFont="1" applyFill="1" applyBorder="1" applyAlignment="1">
      <alignment horizontal="center" shrinkToFit="1"/>
    </xf>
    <xf numFmtId="42" fontId="32" fillId="0" borderId="4" xfId="0" applyNumberFormat="1" applyFont="1" applyFill="1" applyBorder="1"/>
    <xf numFmtId="42" fontId="32" fillId="0" borderId="54" xfId="0" applyNumberFormat="1" applyFont="1" applyFill="1" applyBorder="1"/>
    <xf numFmtId="0" fontId="32" fillId="0" borderId="57" xfId="0" applyFont="1" applyFill="1" applyBorder="1"/>
    <xf numFmtId="42" fontId="32" fillId="0" borderId="55" xfId="0" applyNumberFormat="1" applyFont="1" applyFill="1" applyBorder="1" applyAlignment="1"/>
    <xf numFmtId="164" fontId="32" fillId="0" borderId="55" xfId="0" applyNumberFormat="1" applyFont="1" applyFill="1" applyBorder="1" applyAlignment="1">
      <alignment shrinkToFit="1"/>
    </xf>
    <xf numFmtId="0" fontId="32" fillId="0" borderId="55" xfId="0" applyFont="1" applyFill="1" applyBorder="1" applyAlignment="1">
      <alignment shrinkToFit="1"/>
    </xf>
    <xf numFmtId="0" fontId="32" fillId="0" borderId="54" xfId="0" applyFont="1" applyFill="1" applyBorder="1" applyAlignment="1">
      <alignment shrinkToFit="1"/>
    </xf>
    <xf numFmtId="164" fontId="38" fillId="0" borderId="55" xfId="0" applyNumberFormat="1" applyFont="1" applyFill="1" applyBorder="1"/>
    <xf numFmtId="0" fontId="38" fillId="0" borderId="55" xfId="0" applyFont="1" applyFill="1" applyBorder="1"/>
    <xf numFmtId="0" fontId="47" fillId="0" borderId="55" xfId="0" applyFont="1" applyFill="1" applyBorder="1" applyAlignment="1"/>
    <xf numFmtId="0" fontId="47" fillId="0" borderId="4" xfId="0" applyFont="1" applyFill="1" applyBorder="1" applyAlignment="1">
      <alignment shrinkToFit="1"/>
    </xf>
    <xf numFmtId="0" fontId="46" fillId="0" borderId="54" xfId="0" applyFont="1" applyFill="1" applyBorder="1" applyAlignment="1"/>
    <xf numFmtId="0" fontId="48" fillId="11" borderId="10" xfId="0" applyFont="1" applyFill="1" applyBorder="1" applyAlignment="1">
      <alignment vertical="center"/>
    </xf>
    <xf numFmtId="0" fontId="40" fillId="11" borderId="1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40" fillId="11" borderId="10" xfId="0" applyFont="1" applyFill="1" applyBorder="1" applyAlignment="1">
      <alignment horizontal="center"/>
    </xf>
    <xf numFmtId="0" fontId="38" fillId="11" borderId="29" xfId="0" applyFont="1" applyFill="1" applyBorder="1"/>
    <xf numFmtId="0" fontId="37" fillId="11" borderId="19" xfId="0" applyFont="1" applyFill="1" applyBorder="1" applyAlignment="1">
      <alignment horizontal="center"/>
    </xf>
    <xf numFmtId="0" fontId="0" fillId="11" borderId="19" xfId="0" applyFont="1" applyFill="1" applyBorder="1"/>
    <xf numFmtId="0" fontId="32" fillId="11" borderId="40" xfId="0" applyFont="1" applyFill="1" applyBorder="1"/>
    <xf numFmtId="0" fontId="32" fillId="11" borderId="38" xfId="0" applyFont="1" applyFill="1" applyBorder="1"/>
    <xf numFmtId="42" fontId="32" fillId="11" borderId="22" xfId="0" applyNumberFormat="1" applyFont="1" applyFill="1" applyBorder="1"/>
    <xf numFmtId="0" fontId="32" fillId="0" borderId="7" xfId="0" applyFont="1" applyFill="1" applyBorder="1"/>
    <xf numFmtId="0" fontId="32" fillId="0" borderId="7" xfId="0" applyFont="1" applyBorder="1"/>
    <xf numFmtId="3" fontId="32" fillId="0" borderId="7" xfId="0" applyNumberFormat="1" applyFont="1" applyBorder="1"/>
    <xf numFmtId="0" fontId="40" fillId="0" borderId="10" xfId="0" applyFont="1" applyFill="1" applyBorder="1"/>
    <xf numFmtId="164" fontId="38" fillId="11" borderId="10" xfId="0" applyNumberFormat="1" applyFont="1" applyFill="1" applyBorder="1" applyAlignment="1"/>
    <xf numFmtId="14" fontId="32" fillId="11" borderId="34" xfId="0" applyNumberFormat="1" applyFont="1" applyFill="1" applyBorder="1"/>
    <xf numFmtId="42" fontId="38" fillId="11" borderId="28" xfId="0" applyNumberFormat="1" applyFont="1" applyFill="1" applyBorder="1"/>
    <xf numFmtId="0" fontId="39" fillId="11" borderId="29" xfId="0" applyFont="1" applyFill="1" applyBorder="1"/>
    <xf numFmtId="0" fontId="39" fillId="11" borderId="19" xfId="0" applyFont="1" applyFill="1" applyBorder="1"/>
    <xf numFmtId="49" fontId="39" fillId="11" borderId="29" xfId="0" applyNumberFormat="1" applyFont="1" applyFill="1" applyBorder="1" applyAlignment="1">
      <alignment horizontal="left"/>
    </xf>
    <xf numFmtId="0" fontId="39" fillId="11" borderId="29" xfId="0" applyFont="1" applyFill="1" applyBorder="1" applyAlignment="1">
      <alignment horizontal="center"/>
    </xf>
    <xf numFmtId="0" fontId="40" fillId="11" borderId="19" xfId="0" applyFont="1" applyFill="1" applyBorder="1" applyAlignment="1">
      <alignment horizontal="center"/>
    </xf>
    <xf numFmtId="164" fontId="47" fillId="0" borderId="55" xfId="0" applyNumberFormat="1" applyFont="1" applyFill="1" applyBorder="1"/>
    <xf numFmtId="0" fontId="32" fillId="0" borderId="54" xfId="0" applyFont="1" applyBorder="1"/>
    <xf numFmtId="0" fontId="32" fillId="0" borderId="4" xfId="0" applyFont="1" applyBorder="1"/>
    <xf numFmtId="0" fontId="40" fillId="0" borderId="55" xfId="0" applyFont="1" applyFill="1" applyBorder="1"/>
    <xf numFmtId="0" fontId="40" fillId="0" borderId="4" xfId="0" applyFont="1" applyFill="1" applyBorder="1"/>
    <xf numFmtId="0" fontId="38" fillId="11" borderId="47" xfId="0" applyFont="1" applyFill="1" applyBorder="1"/>
    <xf numFmtId="0" fontId="32" fillId="11" borderId="47" xfId="0" applyFont="1" applyFill="1" applyBorder="1"/>
    <xf numFmtId="0" fontId="36" fillId="11" borderId="47" xfId="0" applyFont="1" applyFill="1" applyBorder="1" applyAlignment="1">
      <alignment horizontal="center"/>
    </xf>
    <xf numFmtId="0" fontId="38" fillId="11" borderId="6" xfId="0" applyFont="1" applyFill="1" applyBorder="1"/>
    <xf numFmtId="0" fontId="36" fillId="11" borderId="26" xfId="0" applyFont="1" applyFill="1" applyBorder="1" applyAlignment="1"/>
    <xf numFmtId="0" fontId="38" fillId="11" borderId="26" xfId="0" applyFont="1" applyFill="1" applyBorder="1"/>
    <xf numFmtId="0" fontId="0" fillId="11" borderId="26" xfId="0" applyFont="1" applyFill="1" applyBorder="1"/>
    <xf numFmtId="0" fontId="32" fillId="11" borderId="26" xfId="0" applyFont="1" applyFill="1" applyBorder="1"/>
    <xf numFmtId="0" fontId="36" fillId="11" borderId="26" xfId="0" applyFont="1" applyFill="1" applyBorder="1" applyAlignment="1">
      <alignment horizontal="center" shrinkToFit="1"/>
    </xf>
    <xf numFmtId="0" fontId="37" fillId="11" borderId="26" xfId="0" applyFont="1" applyFill="1" applyBorder="1" applyAlignment="1"/>
    <xf numFmtId="0" fontId="49" fillId="11" borderId="12" xfId="0" applyFont="1" applyFill="1" applyBorder="1" applyAlignment="1">
      <alignment horizontal="center" vertical="center"/>
    </xf>
    <xf numFmtId="0" fontId="37" fillId="11" borderId="61" xfId="0" applyFont="1" applyFill="1" applyBorder="1" applyAlignment="1"/>
    <xf numFmtId="0" fontId="37" fillId="11" borderId="47" xfId="0" applyFont="1" applyFill="1" applyBorder="1" applyAlignment="1"/>
    <xf numFmtId="0" fontId="42" fillId="11" borderId="10" xfId="0" applyFont="1" applyFill="1" applyBorder="1" applyAlignment="1">
      <alignment horizontal="center" vertical="center"/>
    </xf>
    <xf numFmtId="0" fontId="0" fillId="11" borderId="47" xfId="0" applyFont="1" applyFill="1" applyBorder="1"/>
    <xf numFmtId="0" fontId="0" fillId="11" borderId="48" xfId="0" applyFont="1" applyFill="1" applyBorder="1" applyAlignment="1">
      <alignment horizontal="left"/>
    </xf>
    <xf numFmtId="0" fontId="32" fillId="11" borderId="47" xfId="0" applyFont="1" applyFill="1" applyBorder="1" applyAlignment="1">
      <alignment horizontal="left"/>
    </xf>
    <xf numFmtId="0" fontId="32" fillId="11" borderId="48" xfId="0" applyFont="1" applyFill="1" applyBorder="1" applyAlignment="1">
      <alignment horizontal="left"/>
    </xf>
    <xf numFmtId="0" fontId="42" fillId="11" borderId="11" xfId="0" applyFont="1" applyFill="1" applyBorder="1" applyAlignment="1">
      <alignment horizontal="center" vertical="center"/>
    </xf>
    <xf numFmtId="0" fontId="32" fillId="0" borderId="55" xfId="0" applyFont="1" applyBorder="1"/>
    <xf numFmtId="0" fontId="0" fillId="0" borderId="30" xfId="0" applyBorder="1"/>
    <xf numFmtId="0" fontId="38" fillId="11" borderId="9" xfId="0" applyFont="1" applyFill="1" applyBorder="1" applyAlignment="1">
      <alignment horizontal="center"/>
    </xf>
    <xf numFmtId="0" fontId="0" fillId="0" borderId="62" xfId="0" applyBorder="1"/>
    <xf numFmtId="0" fontId="0" fillId="0" borderId="62" xfId="0" applyBorder="1" applyAlignment="1"/>
    <xf numFmtId="0" fontId="0" fillId="0" borderId="63" xfId="0" applyBorder="1"/>
    <xf numFmtId="165" fontId="0" fillId="0" borderId="11" xfId="0" applyNumberFormat="1" applyBorder="1"/>
    <xf numFmtId="165" fontId="0" fillId="0" borderId="35" xfId="0" applyNumberFormat="1" applyBorder="1"/>
    <xf numFmtId="165" fontId="0" fillId="0" borderId="44" xfId="0" applyNumberFormat="1" applyBorder="1"/>
    <xf numFmtId="0" fontId="0" fillId="0" borderId="12" xfId="0" applyBorder="1" applyAlignment="1">
      <alignment horizontal="center"/>
    </xf>
    <xf numFmtId="0" fontId="0" fillId="0" borderId="64" xfId="0" applyBorder="1"/>
    <xf numFmtId="0" fontId="0" fillId="0" borderId="65" xfId="0" applyBorder="1"/>
    <xf numFmtId="0" fontId="6" fillId="0" borderId="6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62" xfId="0" applyFont="1" applyBorder="1" applyAlignment="1"/>
    <xf numFmtId="0" fontId="3" fillId="0" borderId="0" xfId="0" applyFont="1" applyBorder="1" applyAlignment="1"/>
    <xf numFmtId="0" fontId="3" fillId="0" borderId="0" xfId="0" applyFont="1" applyBorder="1"/>
    <xf numFmtId="0" fontId="9" fillId="0" borderId="0" xfId="0" applyFont="1" applyBorder="1"/>
    <xf numFmtId="0" fontId="0" fillId="0" borderId="63" xfId="0" applyBorder="1" applyAlignment="1"/>
    <xf numFmtId="0" fontId="0" fillId="0" borderId="67" xfId="0" applyBorder="1" applyAlignment="1">
      <alignment horizontal="center"/>
    </xf>
    <xf numFmtId="0" fontId="0" fillId="0" borderId="68" xfId="0" applyBorder="1"/>
    <xf numFmtId="0" fontId="0" fillId="0" borderId="69" xfId="0" applyBorder="1" applyAlignment="1">
      <alignment horizontal="center"/>
    </xf>
    <xf numFmtId="165" fontId="0" fillId="0" borderId="69" xfId="0" applyNumberFormat="1" applyBorder="1"/>
    <xf numFmtId="0" fontId="0" fillId="0" borderId="70" xfId="0" applyBorder="1" applyAlignment="1">
      <alignment horizontal="center"/>
    </xf>
    <xf numFmtId="0" fontId="8" fillId="0" borderId="0" xfId="0" applyFont="1" applyBorder="1" applyAlignment="1"/>
    <xf numFmtId="0" fontId="8" fillId="0" borderId="62" xfId="0" applyFont="1" applyBorder="1" applyAlignment="1"/>
    <xf numFmtId="0" fontId="0" fillId="0" borderId="60" xfId="0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/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8" fillId="0" borderId="33" xfId="0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51" xfId="0" applyBorder="1" applyAlignment="1">
      <alignment horizontal="left"/>
    </xf>
    <xf numFmtId="0" fontId="8" fillId="0" borderId="50" xfId="0" applyFont="1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62" xfId="0" applyFont="1" applyBorder="1"/>
    <xf numFmtId="0" fontId="16" fillId="0" borderId="62" xfId="0" applyFont="1" applyBorder="1" applyAlignment="1">
      <alignment horizontal="right"/>
    </xf>
    <xf numFmtId="0" fontId="5" fillId="0" borderId="41" xfId="0" applyFont="1" applyBorder="1" applyAlignment="1">
      <alignment horizontal="center"/>
    </xf>
    <xf numFmtId="0" fontId="6" fillId="0" borderId="41" xfId="0" applyFont="1" applyBorder="1" applyAlignment="1" applyProtection="1"/>
    <xf numFmtId="0" fontId="0" fillId="0" borderId="2" xfId="0" applyBorder="1"/>
    <xf numFmtId="0" fontId="0" fillId="0" borderId="34" xfId="0" applyFill="1" applyBorder="1"/>
    <xf numFmtId="0" fontId="0" fillId="0" borderId="19" xfId="0" applyBorder="1"/>
    <xf numFmtId="165" fontId="0" fillId="19" borderId="2" xfId="0" applyNumberFormat="1" applyFill="1" applyBorder="1"/>
    <xf numFmtId="165" fontId="0" fillId="12" borderId="51" xfId="0" applyNumberFormat="1" applyFill="1" applyBorder="1" applyAlignment="1">
      <alignment horizontal="right"/>
    </xf>
    <xf numFmtId="165" fontId="0" fillId="19" borderId="18" xfId="0" applyNumberFormat="1" applyFill="1" applyBorder="1"/>
    <xf numFmtId="165" fontId="0" fillId="19" borderId="13" xfId="0" applyNumberFormat="1" applyFill="1" applyBorder="1"/>
    <xf numFmtId="165" fontId="0" fillId="2" borderId="59" xfId="0" applyNumberFormat="1" applyFill="1" applyBorder="1" applyAlignment="1">
      <alignment horizontal="right"/>
    </xf>
    <xf numFmtId="165" fontId="0" fillId="19" borderId="71" xfId="0" applyNumberFormat="1" applyFill="1" applyBorder="1"/>
    <xf numFmtId="165" fontId="0" fillId="19" borderId="25" xfId="0" applyNumberFormat="1" applyFill="1" applyBorder="1"/>
    <xf numFmtId="165" fontId="0" fillId="12" borderId="13" xfId="0" applyNumberFormat="1" applyFill="1" applyBorder="1" applyAlignment="1">
      <alignment horizontal="right"/>
    </xf>
    <xf numFmtId="165" fontId="0" fillId="12" borderId="20" xfId="0" applyNumberFormat="1" applyFill="1" applyBorder="1" applyAlignment="1">
      <alignment horizontal="right"/>
    </xf>
    <xf numFmtId="7" fontId="0" fillId="3" borderId="21" xfId="0" applyNumberFormat="1" applyFill="1" applyBorder="1"/>
    <xf numFmtId="43" fontId="0" fillId="3" borderId="21" xfId="0" applyNumberFormat="1" applyFill="1" applyBorder="1"/>
    <xf numFmtId="0" fontId="0" fillId="0" borderId="21" xfId="0" applyBorder="1"/>
    <xf numFmtId="165" fontId="0" fillId="2" borderId="21" xfId="0" applyNumberFormat="1" applyFill="1" applyBorder="1" applyAlignment="1">
      <alignment horizontal="right"/>
    </xf>
    <xf numFmtId="165" fontId="0" fillId="2" borderId="21" xfId="0" applyNumberFormat="1" applyFill="1" applyBorder="1" applyAlignment="1"/>
    <xf numFmtId="42" fontId="0" fillId="0" borderId="30" xfId="0" applyNumberFormat="1" applyBorder="1" applyAlignment="1" applyProtection="1"/>
    <xf numFmtId="0" fontId="5" fillId="0" borderId="4" xfId="0" applyFont="1" applyBorder="1" applyAlignment="1">
      <alignment horizontal="center"/>
    </xf>
    <xf numFmtId="42" fontId="0" fillId="0" borderId="30" xfId="0" applyNumberFormat="1" applyBorder="1" applyAlignment="1"/>
    <xf numFmtId="0" fontId="5" fillId="0" borderId="49" xfId="0" applyFont="1" applyBorder="1" applyAlignment="1">
      <alignment horizontal="center"/>
    </xf>
    <xf numFmtId="42" fontId="0" fillId="0" borderId="30" xfId="0" applyNumberFormat="1" applyBorder="1"/>
    <xf numFmtId="42" fontId="0" fillId="0" borderId="4" xfId="0" applyNumberFormat="1" applyBorder="1"/>
    <xf numFmtId="42" fontId="0" fillId="0" borderId="56" xfId="0" applyNumberFormat="1" applyBorder="1"/>
    <xf numFmtId="0" fontId="5" fillId="0" borderId="3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9" xfId="0" applyFont="1" applyBorder="1"/>
    <xf numFmtId="165" fontId="0" fillId="19" borderId="51" xfId="0" applyNumberFormat="1" applyFill="1" applyBorder="1" applyAlignment="1"/>
    <xf numFmtId="165" fontId="0" fillId="19" borderId="20" xfId="0" applyNumberFormat="1" applyFill="1" applyBorder="1" applyAlignment="1"/>
    <xf numFmtId="165" fontId="0" fillId="19" borderId="21" xfId="0" applyNumberFormat="1" applyFill="1" applyBorder="1" applyAlignment="1"/>
    <xf numFmtId="0" fontId="0" fillId="0" borderId="0" xfId="0" applyAlignment="1">
      <alignment horizontal="center"/>
    </xf>
    <xf numFmtId="0" fontId="0" fillId="0" borderId="88" xfId="0" applyBorder="1"/>
    <xf numFmtId="165" fontId="0" fillId="2" borderId="60" xfId="0" applyNumberFormat="1" applyFill="1" applyBorder="1" applyAlignment="1">
      <alignment horizontal="right"/>
    </xf>
    <xf numFmtId="0" fontId="0" fillId="0" borderId="42" xfId="0" applyBorder="1"/>
    <xf numFmtId="44" fontId="0" fillId="20" borderId="21" xfId="0" applyNumberFormat="1" applyFill="1" applyBorder="1"/>
    <xf numFmtId="44" fontId="8" fillId="20" borderId="21" xfId="0" applyNumberFormat="1" applyFont="1" applyFill="1" applyBorder="1"/>
    <xf numFmtId="0" fontId="8" fillId="18" borderId="30" xfId="0" applyFont="1" applyFill="1" applyBorder="1" applyAlignment="1" applyProtection="1">
      <alignment horizontal="center"/>
      <protection locked="0"/>
    </xf>
    <xf numFmtId="0" fontId="7" fillId="18" borderId="30" xfId="0" applyFont="1" applyFill="1" applyBorder="1" applyAlignment="1" applyProtection="1">
      <alignment horizontal="center"/>
      <protection locked="0"/>
    </xf>
    <xf numFmtId="0" fontId="8" fillId="18" borderId="31" xfId="0" applyFont="1" applyFill="1" applyBorder="1" applyAlignment="1">
      <alignment horizontal="center"/>
    </xf>
    <xf numFmtId="165" fontId="0" fillId="22" borderId="13" xfId="0" applyNumberFormat="1" applyFill="1" applyBorder="1"/>
    <xf numFmtId="165" fontId="0" fillId="22" borderId="2" xfId="0" applyNumberFormat="1" applyFill="1" applyBorder="1"/>
    <xf numFmtId="0" fontId="3" fillId="0" borderId="19" xfId="0" applyFont="1" applyBorder="1" applyAlignment="1">
      <alignment wrapText="1"/>
    </xf>
    <xf numFmtId="0" fontId="0" fillId="0" borderId="0" xfId="0" applyAlignment="1"/>
    <xf numFmtId="0" fontId="0" fillId="0" borderId="10" xfId="0" applyBorder="1" applyAlignment="1" applyProtection="1">
      <alignment horizontal="right"/>
    </xf>
    <xf numFmtId="0" fontId="0" fillId="0" borderId="0" xfId="0" applyAlignment="1">
      <alignment horizontal="center"/>
    </xf>
    <xf numFmtId="0" fontId="57" fillId="0" borderId="38" xfId="0" applyFont="1" applyFill="1" applyBorder="1" applyAlignment="1"/>
    <xf numFmtId="0" fontId="56" fillId="0" borderId="87" xfId="0" applyFont="1" applyFill="1" applyBorder="1"/>
    <xf numFmtId="0" fontId="5" fillId="18" borderId="31" xfId="0" applyFont="1" applyFill="1" applyBorder="1" applyAlignment="1">
      <alignment horizontal="center"/>
    </xf>
    <xf numFmtId="164" fontId="8" fillId="18" borderId="3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Protection="1"/>
    <xf numFmtId="0" fontId="0" fillId="0" borderId="0" xfId="0" applyAlignment="1"/>
    <xf numFmtId="0" fontId="0" fillId="0" borderId="2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5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63" xfId="0" applyBorder="1" applyAlignment="1"/>
    <xf numFmtId="0" fontId="0" fillId="0" borderId="2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9" fillId="0" borderId="62" xfId="0" applyFont="1" applyBorder="1" applyAlignment="1"/>
    <xf numFmtId="0" fontId="18" fillId="0" borderId="17" xfId="0" applyFont="1" applyFill="1" applyBorder="1" applyAlignment="1" applyProtection="1">
      <alignment horizontal="left" vertical="center"/>
    </xf>
    <xf numFmtId="0" fontId="30" fillId="0" borderId="7" xfId="0" applyFont="1" applyFill="1" applyBorder="1" applyAlignment="1" applyProtection="1">
      <alignment horizontal="left" vertical="center"/>
    </xf>
    <xf numFmtId="0" fontId="30" fillId="0" borderId="7" xfId="0" applyFont="1" applyFill="1" applyBorder="1" applyAlignment="1" applyProtection="1">
      <alignment horizontal="left"/>
    </xf>
    <xf numFmtId="0" fontId="0" fillId="0" borderId="19" xfId="0" applyBorder="1"/>
    <xf numFmtId="0" fontId="8" fillId="0" borderId="30" xfId="0" applyFont="1" applyFill="1" applyBorder="1" applyAlignment="1" applyProtection="1">
      <alignment horizontal="center"/>
      <protection locked="0"/>
    </xf>
    <xf numFmtId="49" fontId="9" fillId="0" borderId="30" xfId="0" applyNumberFormat="1" applyFont="1" applyFill="1" applyBorder="1" applyAlignment="1" applyProtection="1">
      <alignment horizontal="center"/>
      <protection locked="0"/>
    </xf>
    <xf numFmtId="0" fontId="0" fillId="0" borderId="89" xfId="0" applyBorder="1"/>
    <xf numFmtId="0" fontId="0" fillId="0" borderId="0" xfId="0" applyAlignment="1">
      <alignment vertical="top"/>
    </xf>
    <xf numFmtId="0" fontId="0" fillId="0" borderId="0" xfId="0"/>
    <xf numFmtId="44" fontId="0" fillId="20" borderId="20" xfId="0" applyNumberFormat="1" applyFill="1" applyBorder="1"/>
    <xf numFmtId="0" fontId="0" fillId="0" borderId="90" xfId="0" applyBorder="1"/>
    <xf numFmtId="44" fontId="0" fillId="20" borderId="60" xfId="0" applyNumberFormat="1" applyFill="1" applyBorder="1"/>
    <xf numFmtId="164" fontId="0" fillId="0" borderId="63" xfId="0" applyNumberFormat="1" applyBorder="1" applyAlignment="1">
      <alignment horizontal="center"/>
    </xf>
    <xf numFmtId="0" fontId="1" fillId="11" borderId="19" xfId="0" applyFont="1" applyFill="1" applyBorder="1" applyAlignment="1">
      <alignment shrinkToFit="1"/>
    </xf>
    <xf numFmtId="0" fontId="1" fillId="11" borderId="19" xfId="0" applyFont="1" applyFill="1" applyBorder="1" applyAlignment="1">
      <alignment horizontal="left" shrinkToFit="1"/>
    </xf>
    <xf numFmtId="0" fontId="1" fillId="11" borderId="11" xfId="0" applyFont="1" applyFill="1" applyBorder="1" applyAlignment="1">
      <alignment shrinkToFit="1"/>
    </xf>
    <xf numFmtId="164" fontId="0" fillId="0" borderId="93" xfId="0" applyNumberFormat="1" applyBorder="1" applyAlignment="1">
      <alignment horizontal="center"/>
    </xf>
    <xf numFmtId="164" fontId="0" fillId="0" borderId="92" xfId="0" applyNumberFormat="1" applyBorder="1" applyAlignment="1">
      <alignment horizontal="center"/>
    </xf>
    <xf numFmtId="5" fontId="58" fillId="0" borderId="34" xfId="0" applyNumberFormat="1" applyFont="1" applyBorder="1" applyAlignment="1">
      <alignment horizontal="center"/>
    </xf>
    <xf numFmtId="0" fontId="30" fillId="0" borderId="84" xfId="0" applyFont="1" applyFill="1" applyBorder="1" applyAlignment="1" applyProtection="1">
      <alignment horizontal="left"/>
    </xf>
    <xf numFmtId="0" fontId="16" fillId="0" borderId="95" xfId="0" applyFont="1" applyFill="1" applyBorder="1" applyAlignment="1" applyProtection="1">
      <alignment horizontal="left" vertical="center"/>
    </xf>
    <xf numFmtId="0" fontId="8" fillId="0" borderId="44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0" fillId="0" borderId="96" xfId="0" applyBorder="1"/>
    <xf numFmtId="0" fontId="31" fillId="0" borderId="0" xfId="0" applyFont="1" applyBorder="1" applyAlignment="1">
      <alignment horizontal="center"/>
    </xf>
    <xf numFmtId="42" fontId="40" fillId="11" borderId="11" xfId="0" applyNumberFormat="1" applyFont="1" applyFill="1" applyBorder="1" applyAlignment="1">
      <alignment horizontal="center" shrinkToFit="1"/>
    </xf>
    <xf numFmtId="1" fontId="0" fillId="0" borderId="19" xfId="0" applyNumberFormat="1" applyBorder="1" applyAlignment="1">
      <alignment horizontal="center"/>
    </xf>
    <xf numFmtId="0" fontId="0" fillId="0" borderId="0" xfId="0"/>
    <xf numFmtId="0" fontId="0" fillId="0" borderId="2" xfId="0" applyBorder="1"/>
    <xf numFmtId="0" fontId="48" fillId="11" borderId="10" xfId="0" applyFont="1" applyFill="1" applyBorder="1" applyAlignment="1">
      <alignment horizontal="center"/>
    </xf>
    <xf numFmtId="0" fontId="0" fillId="0" borderId="42" xfId="0" applyBorder="1" applyAlignment="1"/>
    <xf numFmtId="0" fontId="0" fillId="0" borderId="7" xfId="0" applyBorder="1" applyAlignment="1"/>
    <xf numFmtId="0" fontId="0" fillId="0" borderId="31" xfId="0" applyBorder="1" applyAlignment="1"/>
    <xf numFmtId="166" fontId="0" fillId="0" borderId="10" xfId="0" applyNumberFormat="1" applyBorder="1" applyAlignment="1">
      <alignment horizontal="center"/>
    </xf>
    <xf numFmtId="0" fontId="0" fillId="0" borderId="10" xfId="0" applyBorder="1"/>
    <xf numFmtId="12" fontId="8" fillId="18" borderId="30" xfId="0" applyNumberFormat="1" applyFont="1" applyFill="1" applyBorder="1" applyAlignment="1" applyProtection="1">
      <alignment horizontal="center"/>
      <protection locked="0"/>
    </xf>
    <xf numFmtId="0" fontId="36" fillId="11" borderId="47" xfId="0" applyFont="1" applyFill="1" applyBorder="1" applyAlignment="1">
      <alignment horizontal="left" vertical="center" shrinkToFit="1"/>
    </xf>
    <xf numFmtId="0" fontId="40" fillId="0" borderId="13" xfId="0" applyFont="1" applyFill="1" applyBorder="1"/>
    <xf numFmtId="43" fontId="38" fillId="11" borderId="21" xfId="0" applyNumberFormat="1" applyFont="1" applyFill="1" applyBorder="1"/>
    <xf numFmtId="0" fontId="32" fillId="11" borderId="51" xfId="0" applyFont="1" applyFill="1" applyBorder="1"/>
    <xf numFmtId="0" fontId="38" fillId="11" borderId="13" xfId="0" applyFont="1" applyFill="1" applyBorder="1" applyAlignment="1">
      <alignment horizontal="center"/>
    </xf>
    <xf numFmtId="42" fontId="38" fillId="11" borderId="59" xfId="0" applyNumberFormat="1" applyFont="1" applyFill="1" applyBorder="1"/>
    <xf numFmtId="43" fontId="32" fillId="11" borderId="21" xfId="0" applyNumberFormat="1" applyFont="1" applyFill="1" applyBorder="1"/>
    <xf numFmtId="42" fontId="38" fillId="11" borderId="21" xfId="0" applyNumberFormat="1" applyFont="1" applyFill="1" applyBorder="1" applyAlignment="1">
      <alignment horizontal="center"/>
    </xf>
    <xf numFmtId="41" fontId="38" fillId="11" borderId="21" xfId="0" applyNumberFormat="1" applyFont="1" applyFill="1" applyBorder="1"/>
    <xf numFmtId="0" fontId="32" fillId="11" borderId="18" xfId="0" applyFont="1" applyFill="1" applyBorder="1"/>
    <xf numFmtId="0" fontId="40" fillId="0" borderId="97" xfId="0" applyFont="1" applyFill="1" applyBorder="1"/>
    <xf numFmtId="164" fontId="39" fillId="0" borderId="97" xfId="0" applyNumberFormat="1" applyFont="1" applyFill="1" applyBorder="1"/>
    <xf numFmtId="42" fontId="39" fillId="0" borderId="13" xfId="0" applyNumberFormat="1" applyFont="1" applyFill="1" applyBorder="1"/>
    <xf numFmtId="0" fontId="39" fillId="0" borderId="13" xfId="0" applyFont="1" applyFill="1" applyBorder="1"/>
    <xf numFmtId="6" fontId="39" fillId="0" borderId="13" xfId="0" applyNumberFormat="1" applyFont="1" applyFill="1" applyBorder="1"/>
    <xf numFmtId="0" fontId="32" fillId="11" borderId="20" xfId="0" applyFont="1" applyFill="1" applyBorder="1"/>
    <xf numFmtId="0" fontId="38" fillId="11" borderId="18" xfId="0" applyFont="1" applyFill="1" applyBorder="1" applyAlignment="1">
      <alignment horizontal="center"/>
    </xf>
    <xf numFmtId="42" fontId="38" fillId="11" borderId="13" xfId="0" applyNumberFormat="1" applyFont="1" applyFill="1" applyBorder="1"/>
    <xf numFmtId="0" fontId="32" fillId="11" borderId="2" xfId="0" applyFont="1" applyFill="1" applyBorder="1"/>
    <xf numFmtId="0" fontId="32" fillId="0" borderId="2" xfId="0" applyFont="1" applyBorder="1"/>
    <xf numFmtId="0" fontId="40" fillId="0" borderId="25" xfId="0" applyFont="1" applyFill="1" applyBorder="1"/>
    <xf numFmtId="42" fontId="38" fillId="11" borderId="20" xfId="0" applyNumberFormat="1" applyFont="1" applyFill="1" applyBorder="1"/>
    <xf numFmtId="0" fontId="32" fillId="11" borderId="22" xfId="0" applyFont="1" applyFill="1" applyBorder="1"/>
    <xf numFmtId="0" fontId="0" fillId="0" borderId="54" xfId="0" applyBorder="1"/>
    <xf numFmtId="0" fontId="40" fillId="11" borderId="15" xfId="0" applyFont="1" applyFill="1" applyBorder="1" applyAlignment="1">
      <alignment horizontal="left"/>
    </xf>
    <xf numFmtId="0" fontId="40" fillId="11" borderId="15" xfId="0" applyFont="1" applyFill="1" applyBorder="1"/>
    <xf numFmtId="0" fontId="40" fillId="11" borderId="47" xfId="0" applyFont="1" applyFill="1" applyBorder="1" applyAlignment="1">
      <alignment horizontal="left"/>
    </xf>
    <xf numFmtId="0" fontId="40" fillId="11" borderId="47" xfId="0" applyFont="1" applyFill="1" applyBorder="1"/>
    <xf numFmtId="0" fontId="40" fillId="11" borderId="61" xfId="0" applyFont="1" applyFill="1" applyBorder="1"/>
    <xf numFmtId="0" fontId="0" fillId="0" borderId="98" xfId="0" applyBorder="1"/>
    <xf numFmtId="0" fontId="32" fillId="0" borderId="16" xfId="0" applyFont="1" applyBorder="1"/>
    <xf numFmtId="0" fontId="48" fillId="11" borderId="10" xfId="0" applyFont="1" applyFill="1" applyBorder="1" applyAlignment="1">
      <alignment horizontal="center" vertical="center" shrinkToFit="1"/>
    </xf>
    <xf numFmtId="0" fontId="40" fillId="0" borderId="18" xfId="0" applyFont="1" applyFill="1" applyBorder="1"/>
    <xf numFmtId="0" fontId="32" fillId="0" borderId="54" xfId="0" applyFont="1" applyFill="1" applyBorder="1"/>
    <xf numFmtId="0" fontId="46" fillId="0" borderId="55" xfId="0" applyFont="1" applyFill="1" applyBorder="1" applyAlignment="1"/>
    <xf numFmtId="49" fontId="8" fillId="6" borderId="28" xfId="0" applyNumberFormat="1" applyFont="1" applyFill="1" applyBorder="1" applyAlignment="1" applyProtection="1">
      <alignment horizontal="center"/>
      <protection locked="0"/>
    </xf>
    <xf numFmtId="49" fontId="8" fillId="6" borderId="11" xfId="0" applyNumberFormat="1" applyFont="1" applyFill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0" fillId="0" borderId="95" xfId="0" applyBorder="1" applyAlignment="1" applyProtection="1"/>
    <xf numFmtId="0" fontId="0" fillId="0" borderId="5" xfId="0" applyBorder="1" applyAlignment="1" applyProtection="1"/>
    <xf numFmtId="0" fontId="5" fillId="0" borderId="30" xfId="0" applyFont="1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8" fillId="0" borderId="31" xfId="0" applyFont="1" applyFill="1" applyBorder="1" applyAlignment="1" applyProtection="1">
      <alignment horizontal="center"/>
      <protection locked="0"/>
    </xf>
    <xf numFmtId="0" fontId="8" fillId="18" borderId="31" xfId="0" applyFont="1" applyFill="1" applyBorder="1" applyAlignment="1" applyProtection="1">
      <alignment horizontal="center"/>
      <protection locked="0"/>
    </xf>
    <xf numFmtId="165" fontId="8" fillId="18" borderId="51" xfId="0" applyNumberFormat="1" applyFont="1" applyFill="1" applyBorder="1" applyAlignment="1" applyProtection="1">
      <alignment horizontal="center"/>
      <protection locked="0"/>
    </xf>
    <xf numFmtId="165" fontId="8" fillId="18" borderId="30" xfId="0" applyNumberFormat="1" applyFont="1" applyFill="1" applyBorder="1" applyAlignment="1" applyProtection="1">
      <alignment horizontal="center"/>
      <protection locked="0"/>
    </xf>
    <xf numFmtId="165" fontId="8" fillId="18" borderId="2" xfId="0" applyNumberFormat="1" applyFont="1" applyFill="1" applyBorder="1" applyAlignment="1" applyProtection="1">
      <alignment horizontal="center"/>
      <protection locked="0"/>
    </xf>
    <xf numFmtId="165" fontId="8" fillId="18" borderId="49" xfId="0" applyNumberFormat="1" applyFont="1" applyFill="1" applyBorder="1" applyAlignment="1" applyProtection="1">
      <alignment horizontal="center"/>
      <protection locked="0"/>
    </xf>
    <xf numFmtId="0" fontId="34" fillId="10" borderId="30" xfId="0" quotePrefix="1" applyFont="1" applyFill="1" applyBorder="1" applyAlignment="1" applyProtection="1">
      <alignment horizontal="center" vertical="center"/>
      <protection locked="0"/>
    </xf>
    <xf numFmtId="0" fontId="8" fillId="10" borderId="30" xfId="0" quotePrefix="1" applyFont="1" applyFill="1" applyBorder="1" applyAlignment="1" applyProtection="1">
      <alignment horizontal="center" vertical="center"/>
      <protection locked="0"/>
    </xf>
    <xf numFmtId="0" fontId="0" fillId="0" borderId="58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1" xfId="0" applyFill="1" applyBorder="1" applyProtection="1"/>
    <xf numFmtId="0" fontId="0" fillId="0" borderId="11" xfId="0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shrinkToFit="1"/>
    </xf>
    <xf numFmtId="0" fontId="5" fillId="0" borderId="11" xfId="0" applyFont="1" applyFill="1" applyBorder="1" applyAlignment="1" applyProtection="1">
      <alignment horizontal="center" shrinkToFit="1"/>
    </xf>
    <xf numFmtId="0" fontId="0" fillId="0" borderId="11" xfId="0" applyFill="1" applyBorder="1" applyAlignment="1" applyProtection="1"/>
    <xf numFmtId="0" fontId="0" fillId="0" borderId="11" xfId="0" applyBorder="1" applyAlignment="1" applyProtection="1">
      <alignment horizontal="center"/>
    </xf>
    <xf numFmtId="49" fontId="0" fillId="0" borderId="0" xfId="0" applyNumberFormat="1" applyAlignment="1">
      <alignment horizontal="center"/>
    </xf>
    <xf numFmtId="49" fontId="8" fillId="6" borderId="35" xfId="0" applyNumberFormat="1" applyFont="1" applyFill="1" applyBorder="1" applyAlignment="1" applyProtection="1">
      <alignment horizontal="center"/>
    </xf>
    <xf numFmtId="49" fontId="8" fillId="0" borderId="11" xfId="0" applyNumberFormat="1" applyFont="1" applyBorder="1" applyAlignment="1">
      <alignment horizontal="center"/>
    </xf>
    <xf numFmtId="42" fontId="0" fillId="0" borderId="53" xfId="0" applyNumberFormat="1" applyBorder="1"/>
    <xf numFmtId="42" fontId="0" fillId="0" borderId="58" xfId="0" applyNumberFormat="1" applyBorder="1"/>
    <xf numFmtId="49" fontId="0" fillId="18" borderId="30" xfId="0" applyNumberFormat="1" applyFill="1" applyBorder="1" applyAlignment="1">
      <alignment horizontal="center"/>
    </xf>
    <xf numFmtId="0" fontId="0" fillId="0" borderId="94" xfId="0" applyBorder="1"/>
    <xf numFmtId="0" fontId="0" fillId="0" borderId="11" xfId="0" applyBorder="1" applyAlignment="1">
      <alignment horizontal="left"/>
    </xf>
    <xf numFmtId="0" fontId="0" fillId="0" borderId="99" xfId="0" applyBorder="1"/>
    <xf numFmtId="0" fontId="9" fillId="0" borderId="62" xfId="0" applyFont="1" applyFill="1" applyBorder="1" applyAlignment="1">
      <alignment horizontal="right"/>
    </xf>
    <xf numFmtId="0" fontId="0" fillId="0" borderId="73" xfId="0" applyBorder="1"/>
    <xf numFmtId="0" fontId="0" fillId="0" borderId="100" xfId="0" applyBorder="1"/>
    <xf numFmtId="0" fontId="0" fillId="0" borderId="94" xfId="0" applyBorder="1" applyAlignment="1"/>
    <xf numFmtId="166" fontId="0" fillId="0" borderId="11" xfId="0" applyNumberFormat="1" applyBorder="1" applyAlignment="1">
      <alignment horizontal="center"/>
    </xf>
    <xf numFmtId="0" fontId="14" fillId="0" borderId="17" xfId="0" applyFont="1" applyFill="1" applyBorder="1" applyAlignment="1">
      <alignment horizontal="left"/>
    </xf>
    <xf numFmtId="0" fontId="11" fillId="0" borderId="42" xfId="0" applyFont="1" applyBorder="1" applyAlignment="1"/>
    <xf numFmtId="0" fontId="0" fillId="0" borderId="0" xfId="0" applyAlignment="1"/>
    <xf numFmtId="0" fontId="8" fillId="0" borderId="26" xfId="0" applyFont="1" applyFill="1" applyBorder="1" applyAlignment="1" applyProtection="1"/>
    <xf numFmtId="0" fontId="0" fillId="0" borderId="2" xfId="0" applyBorder="1"/>
    <xf numFmtId="0" fontId="0" fillId="0" borderId="10" xfId="0" applyBorder="1"/>
    <xf numFmtId="0" fontId="0" fillId="0" borderId="19" xfId="0" applyBorder="1"/>
    <xf numFmtId="0" fontId="0" fillId="0" borderId="47" xfId="0" applyBorder="1"/>
    <xf numFmtId="0" fontId="0" fillId="0" borderId="102" xfId="0" applyBorder="1"/>
    <xf numFmtId="165" fontId="0" fillId="12" borderId="21" xfId="0" applyNumberFormat="1" applyFill="1" applyBorder="1" applyAlignment="1">
      <alignment horizontal="right"/>
    </xf>
    <xf numFmtId="0" fontId="8" fillId="0" borderId="0" xfId="0" applyFont="1" applyBorder="1"/>
    <xf numFmtId="0" fontId="0" fillId="0" borderId="59" xfId="0" applyBorder="1"/>
    <xf numFmtId="0" fontId="5" fillId="0" borderId="9" xfId="0" applyFont="1" applyBorder="1" applyAlignment="1">
      <alignment horizontal="center"/>
    </xf>
    <xf numFmtId="0" fontId="0" fillId="0" borderId="20" xfId="0" applyBorder="1"/>
    <xf numFmtId="0" fontId="0" fillId="0" borderId="52" xfId="0" applyBorder="1"/>
    <xf numFmtId="0" fontId="0" fillId="0" borderId="41" xfId="0" applyBorder="1"/>
    <xf numFmtId="0" fontId="0" fillId="0" borderId="31" xfId="0" applyBorder="1"/>
    <xf numFmtId="0" fontId="5" fillId="0" borderId="11" xfId="0" applyFont="1" applyFill="1" applyBorder="1" applyProtection="1"/>
    <xf numFmtId="0" fontId="5" fillId="0" borderId="103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0" fillId="0" borderId="107" xfId="0" applyBorder="1"/>
    <xf numFmtId="0" fontId="5" fillId="0" borderId="0" xfId="0" applyFont="1" applyAlignment="1"/>
    <xf numFmtId="0" fontId="0" fillId="0" borderId="0" xfId="0" applyAlignment="1"/>
    <xf numFmtId="0" fontId="0" fillId="6" borderId="34" xfId="0" applyFill="1" applyBorder="1" applyAlignment="1" applyProtection="1">
      <alignment horizontal="center" shrinkToFit="1"/>
    </xf>
    <xf numFmtId="0" fontId="0" fillId="6" borderId="19" xfId="0" applyFill="1" applyBorder="1" applyAlignment="1" applyProtection="1">
      <alignment horizontal="center" shrinkToFit="1"/>
    </xf>
    <xf numFmtId="0" fontId="50" fillId="0" borderId="17" xfId="0" applyFont="1" applyBorder="1" applyAlignment="1" applyProtection="1"/>
    <xf numFmtId="0" fontId="50" fillId="0" borderId="7" xfId="0" applyFont="1" applyBorder="1" applyAlignment="1" applyProtection="1"/>
    <xf numFmtId="0" fontId="34" fillId="0" borderId="7" xfId="0" applyFont="1" applyBorder="1" applyAlignment="1" applyProtection="1"/>
    <xf numFmtId="0" fontId="34" fillId="0" borderId="39" xfId="0" applyFont="1" applyBorder="1" applyAlignment="1" applyProtection="1"/>
    <xf numFmtId="0" fontId="50" fillId="0" borderId="27" xfId="0" applyFont="1" applyBorder="1" applyAlignment="1" applyProtection="1"/>
    <xf numFmtId="0" fontId="50" fillId="0" borderId="8" xfId="0" applyFont="1" applyBorder="1" applyAlignment="1" applyProtection="1"/>
    <xf numFmtId="0" fontId="34" fillId="0" borderId="8" xfId="0" applyFont="1" applyBorder="1" applyAlignment="1" applyProtection="1"/>
    <xf numFmtId="0" fontId="34" fillId="0" borderId="29" xfId="0" applyFont="1" applyBorder="1" applyAlignment="1" applyProtection="1"/>
    <xf numFmtId="166" fontId="8" fillId="0" borderId="34" xfId="0" applyNumberFormat="1" applyFont="1" applyFill="1" applyBorder="1" applyAlignment="1" applyProtection="1">
      <alignment horizontal="center"/>
      <protection locked="0"/>
    </xf>
    <xf numFmtId="166" fontId="0" fillId="0" borderId="10" xfId="0" applyNumberFormat="1" applyBorder="1" applyAlignment="1" applyProtection="1">
      <alignment horizontal="center"/>
      <protection locked="0"/>
    </xf>
    <xf numFmtId="166" fontId="0" fillId="0" borderId="19" xfId="0" applyNumberFormat="1" applyBorder="1" applyAlignment="1" applyProtection="1">
      <alignment horizontal="center"/>
      <protection locked="0"/>
    </xf>
    <xf numFmtId="0" fontId="51" fillId="0" borderId="26" xfId="0" applyFont="1" applyFill="1" applyBorder="1" applyAlignment="1" applyProtection="1">
      <alignment horizontal="center" vertical="center"/>
    </xf>
    <xf numFmtId="0" fontId="51" fillId="0" borderId="10" xfId="0" applyFont="1" applyFill="1" applyBorder="1" applyAlignment="1" applyProtection="1">
      <alignment horizontal="center" vertical="center"/>
    </xf>
    <xf numFmtId="0" fontId="52" fillId="0" borderId="10" xfId="0" applyFont="1" applyFill="1" applyBorder="1" applyAlignment="1" applyProtection="1">
      <alignment horizontal="center"/>
    </xf>
    <xf numFmtId="0" fontId="52" fillId="0" borderId="19" xfId="0" applyFont="1" applyFill="1" applyBorder="1" applyAlignment="1" applyProtection="1">
      <alignment horizontal="center"/>
    </xf>
    <xf numFmtId="0" fontId="8" fillId="0" borderId="26" xfId="0" applyFont="1" applyFill="1" applyBorder="1" applyAlignment="1" applyProtection="1"/>
    <xf numFmtId="0" fontId="8" fillId="0" borderId="19" xfId="0" applyFont="1" applyFill="1" applyBorder="1" applyAlignment="1" applyProtection="1"/>
    <xf numFmtId="0" fontId="8" fillId="0" borderId="8" xfId="0" applyFont="1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29" xfId="0" applyFill="1" applyBorder="1" applyAlignment="1" applyProtection="1">
      <alignment horizontal="center"/>
      <protection locked="0"/>
    </xf>
    <xf numFmtId="0" fontId="8" fillId="0" borderId="33" xfId="0" applyFont="1" applyFill="1" applyBorder="1" applyAlignment="1" applyProtection="1"/>
    <xf numFmtId="0" fontId="8" fillId="0" borderId="15" xfId="0" applyFont="1" applyFill="1" applyBorder="1" applyAlignment="1" applyProtection="1"/>
    <xf numFmtId="0" fontId="0" fillId="0" borderId="26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22" fontId="0" fillId="0" borderId="34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51" fillId="0" borderId="10" xfId="0" applyFont="1" applyBorder="1" applyAlignment="1" applyProtection="1">
      <alignment horizontal="center" vertical="center"/>
    </xf>
    <xf numFmtId="0" fontId="51" fillId="0" borderId="13" xfId="0" applyFont="1" applyBorder="1" applyAlignment="1" applyProtection="1">
      <alignment horizontal="center" vertical="center"/>
    </xf>
    <xf numFmtId="0" fontId="0" fillId="0" borderId="8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4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26" xfId="0" applyFill="1" applyBorder="1" applyAlignment="1" applyProtection="1"/>
    <xf numFmtId="0" fontId="0" fillId="0" borderId="19" xfId="0" applyFill="1" applyBorder="1" applyAlignment="1" applyProtection="1"/>
    <xf numFmtId="0" fontId="0" fillId="0" borderId="16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34" xfId="0" applyBorder="1" applyAlignment="1"/>
    <xf numFmtId="0" fontId="0" fillId="0" borderId="13" xfId="0" applyBorder="1" applyAlignment="1"/>
    <xf numFmtId="0" fontId="8" fillId="0" borderId="16" xfId="0" applyFont="1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34" xfId="0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8" fillId="0" borderId="34" xfId="0" applyFont="1" applyFill="1" applyBorder="1" applyAlignment="1" applyProtection="1">
      <alignment horizontal="center"/>
    </xf>
    <xf numFmtId="0" fontId="8" fillId="0" borderId="34" xfId="0" applyFont="1" applyFill="1" applyBorder="1" applyAlignment="1" applyProtection="1">
      <alignment shrinkToFit="1"/>
    </xf>
    <xf numFmtId="0" fontId="0" fillId="0" borderId="10" xfId="0" applyBorder="1" applyAlignment="1">
      <alignment shrinkToFit="1"/>
    </xf>
    <xf numFmtId="0" fontId="0" fillId="6" borderId="34" xfId="0" applyFill="1" applyBorder="1" applyAlignment="1" applyProtection="1"/>
    <xf numFmtId="0" fontId="0" fillId="6" borderId="19" xfId="0" applyFill="1" applyBorder="1" applyAlignment="1" applyProtection="1"/>
    <xf numFmtId="0" fontId="52" fillId="0" borderId="10" xfId="0" applyFont="1" applyBorder="1" applyAlignment="1" applyProtection="1">
      <alignment horizontal="center" vertical="center"/>
    </xf>
    <xf numFmtId="0" fontId="52" fillId="0" borderId="10" xfId="0" applyFont="1" applyBorder="1" applyAlignment="1" applyProtection="1">
      <alignment horizontal="center"/>
    </xf>
    <xf numFmtId="0" fontId="52" fillId="0" borderId="19" xfId="0" applyFont="1" applyBorder="1" applyAlignment="1" applyProtection="1">
      <alignment horizontal="center"/>
    </xf>
    <xf numFmtId="0" fontId="0" fillId="0" borderId="28" xfId="0" applyBorder="1" applyAlignment="1" applyProtection="1">
      <protection locked="0"/>
    </xf>
    <xf numFmtId="0" fontId="8" fillId="0" borderId="26" xfId="0" applyFont="1" applyBorder="1" applyAlignment="1"/>
    <xf numFmtId="0" fontId="0" fillId="0" borderId="19" xfId="0" applyBorder="1" applyAlignment="1"/>
    <xf numFmtId="0" fontId="8" fillId="0" borderId="26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6" borderId="10" xfId="0" applyFill="1" applyBorder="1" applyAlignment="1" applyProtection="1">
      <alignment shrinkToFit="1"/>
    </xf>
    <xf numFmtId="0" fontId="8" fillId="6" borderId="26" xfId="0" applyFont="1" applyFill="1" applyBorder="1" applyAlignment="1" applyProtection="1">
      <alignment horizontal="right"/>
    </xf>
    <xf numFmtId="0" fontId="2" fillId="6" borderId="19" xfId="0" applyFont="1" applyFill="1" applyBorder="1" applyAlignment="1" applyProtection="1">
      <alignment horizontal="right"/>
    </xf>
    <xf numFmtId="0" fontId="8" fillId="6" borderId="19" xfId="0" applyFont="1" applyFill="1" applyBorder="1" applyAlignment="1" applyProtection="1">
      <alignment horizontal="right"/>
    </xf>
    <xf numFmtId="0" fontId="3" fillId="6" borderId="16" xfId="0" applyFont="1" applyFill="1" applyBorder="1" applyAlignment="1" applyProtection="1"/>
    <xf numFmtId="0" fontId="0" fillId="6" borderId="19" xfId="0" applyFill="1" applyBorder="1" applyAlignment="1" applyProtection="1">
      <alignment horizontal="right"/>
    </xf>
    <xf numFmtId="0" fontId="8" fillId="6" borderId="10" xfId="0" applyFont="1" applyFill="1" applyBorder="1" applyAlignment="1" applyProtection="1">
      <alignment horizontal="right"/>
    </xf>
    <xf numFmtId="0" fontId="8" fillId="6" borderId="26" xfId="0" applyFont="1" applyFill="1" applyBorder="1" applyAlignment="1" applyProtection="1"/>
    <xf numFmtId="0" fontId="0" fillId="6" borderId="34" xfId="0" applyFill="1" applyBorder="1" applyAlignment="1" applyProtection="1">
      <alignment horizontal="right"/>
    </xf>
    <xf numFmtId="0" fontId="8" fillId="0" borderId="34" xfId="0" applyFont="1" applyBorder="1" applyAlignment="1">
      <alignment horizontal="right"/>
    </xf>
    <xf numFmtId="0" fontId="0" fillId="0" borderId="19" xfId="0" applyBorder="1" applyAlignment="1">
      <alignment horizontal="right"/>
    </xf>
    <xf numFmtId="0" fontId="8" fillId="6" borderId="26" xfId="0" applyFont="1" applyFill="1" applyBorder="1" applyAlignment="1" applyProtection="1">
      <alignment horizontal="left"/>
    </xf>
    <xf numFmtId="0" fontId="0" fillId="6" borderId="19" xfId="0" applyFill="1" applyBorder="1" applyAlignment="1" applyProtection="1">
      <alignment horizontal="left"/>
    </xf>
    <xf numFmtId="164" fontId="5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9" fillId="12" borderId="27" xfId="0" applyFont="1" applyFill="1" applyBorder="1" applyAlignment="1"/>
    <xf numFmtId="0" fontId="9" fillId="12" borderId="18" xfId="0" applyFont="1" applyFill="1" applyBorder="1" applyAlignment="1"/>
    <xf numFmtId="0" fontId="0" fillId="0" borderId="7" xfId="0" applyBorder="1" applyAlignment="1"/>
    <xf numFmtId="0" fontId="0" fillId="0" borderId="41" xfId="0" applyBorder="1" applyAlignment="1"/>
    <xf numFmtId="0" fontId="0" fillId="0" borderId="31" xfId="0" applyBorder="1" applyAlignment="1"/>
    <xf numFmtId="0" fontId="0" fillId="0" borderId="17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8" fillId="12" borderId="26" xfId="0" applyFont="1" applyFill="1" applyBorder="1" applyAlignment="1"/>
    <xf numFmtId="0" fontId="0" fillId="12" borderId="13" xfId="0" applyFill="1" applyBorder="1" applyAlignment="1"/>
    <xf numFmtId="0" fontId="8" fillId="12" borderId="50" xfId="0" applyFont="1" applyFill="1" applyBorder="1" applyAlignment="1"/>
    <xf numFmtId="0" fontId="0" fillId="12" borderId="25" xfId="0" applyFill="1" applyBorder="1" applyAlignment="1"/>
    <xf numFmtId="0" fontId="0" fillId="0" borderId="3" xfId="0" applyBorder="1" applyAlignment="1"/>
    <xf numFmtId="0" fontId="0" fillId="0" borderId="23" xfId="0" applyBorder="1" applyAlignment="1"/>
    <xf numFmtId="1" fontId="0" fillId="5" borderId="41" xfId="0" applyNumberFormat="1" applyFill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164" fontId="0" fillId="5" borderId="41" xfId="0" applyNumberFormat="1" applyFill="1" applyBorder="1" applyAlignment="1" applyProtection="1">
      <alignment horizontal="center" vertical="center"/>
    </xf>
    <xf numFmtId="164" fontId="0" fillId="0" borderId="31" xfId="0" applyNumberFormat="1" applyBorder="1" applyAlignment="1" applyProtection="1">
      <alignment horizontal="center" vertical="center"/>
    </xf>
    <xf numFmtId="0" fontId="8" fillId="13" borderId="41" xfId="0" applyFont="1" applyFill="1" applyBorder="1" applyAlignment="1" applyProtection="1">
      <alignment horizontal="center" vertical="center"/>
    </xf>
    <xf numFmtId="0" fontId="0" fillId="13" borderId="31" xfId="0" applyFill="1" applyBorder="1" applyAlignment="1" applyProtection="1">
      <alignment horizontal="center" vertical="center"/>
    </xf>
    <xf numFmtId="0" fontId="8" fillId="16" borderId="41" xfId="0" applyFont="1" applyFill="1" applyBorder="1" applyAlignment="1" applyProtection="1">
      <alignment horizontal="center" vertical="center"/>
    </xf>
    <xf numFmtId="0" fontId="0" fillId="16" borderId="31" xfId="0" applyFill="1" applyBorder="1" applyAlignment="1" applyProtection="1">
      <alignment horizontal="center" vertical="center"/>
    </xf>
    <xf numFmtId="0" fontId="8" fillId="17" borderId="41" xfId="0" applyFont="1" applyFill="1" applyBorder="1" applyAlignment="1" applyProtection="1">
      <alignment horizontal="center" vertical="center"/>
    </xf>
    <xf numFmtId="0" fontId="0" fillId="17" borderId="31" xfId="0" applyFill="1" applyBorder="1" applyAlignment="1" applyProtection="1">
      <alignment horizontal="center" vertical="center"/>
    </xf>
    <xf numFmtId="0" fontId="15" fillId="10" borderId="41" xfId="0" applyFont="1" applyFill="1" applyBorder="1" applyAlignment="1" applyProtection="1">
      <alignment horizontal="center"/>
    </xf>
    <xf numFmtId="0" fontId="15" fillId="10" borderId="31" xfId="0" applyFont="1" applyFill="1" applyBorder="1" applyAlignment="1" applyProtection="1">
      <alignment horizontal="center"/>
    </xf>
    <xf numFmtId="0" fontId="8" fillId="20" borderId="7" xfId="0" applyFont="1" applyFill="1" applyBorder="1" applyAlignment="1" applyProtection="1"/>
    <xf numFmtId="0" fontId="0" fillId="20" borderId="5" xfId="0" applyFill="1" applyBorder="1" applyAlignment="1"/>
    <xf numFmtId="0" fontId="15" fillId="4" borderId="17" xfId="0" applyFont="1" applyFill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vertical="center"/>
    </xf>
    <xf numFmtId="164" fontId="15" fillId="4" borderId="17" xfId="0" applyNumberFormat="1" applyFont="1" applyFill="1" applyBorder="1" applyAlignment="1" applyProtection="1">
      <alignment horizontal="center" vertical="center"/>
    </xf>
    <xf numFmtId="164" fontId="15" fillId="0" borderId="5" xfId="0" applyNumberFormat="1" applyFont="1" applyBorder="1" applyAlignment="1" applyProtection="1">
      <alignment vertical="center"/>
    </xf>
    <xf numFmtId="5" fontId="0" fillId="5" borderId="41" xfId="0" applyNumberFormat="1" applyFill="1" applyBorder="1" applyAlignment="1" applyProtection="1">
      <alignment horizontal="center" vertical="center"/>
    </xf>
    <xf numFmtId="5" fontId="0" fillId="0" borderId="31" xfId="0" applyNumberFormat="1" applyBorder="1" applyAlignment="1" applyProtection="1">
      <alignment horizontal="center" vertical="center"/>
    </xf>
    <xf numFmtId="164" fontId="15" fillId="0" borderId="5" xfId="0" applyNumberFormat="1" applyFont="1" applyBorder="1" applyAlignment="1" applyProtection="1">
      <alignment horizontal="center" vertical="center"/>
    </xf>
    <xf numFmtId="0" fontId="8" fillId="20" borderId="41" xfId="0" applyFont="1" applyFill="1" applyBorder="1" applyAlignment="1" applyProtection="1"/>
    <xf numFmtId="0" fontId="0" fillId="20" borderId="31" xfId="0" applyFill="1" applyBorder="1" applyAlignment="1"/>
    <xf numFmtId="0" fontId="8" fillId="22" borderId="41" xfId="0" applyFont="1" applyFill="1" applyBorder="1" applyAlignment="1" applyProtection="1">
      <alignment horizontal="left"/>
    </xf>
    <xf numFmtId="0" fontId="0" fillId="22" borderId="31" xfId="0" applyFill="1" applyBorder="1" applyAlignment="1">
      <alignment horizontal="left"/>
    </xf>
    <xf numFmtId="0" fontId="8" fillId="19" borderId="26" xfId="0" applyFont="1" applyFill="1" applyBorder="1" applyAlignment="1"/>
    <xf numFmtId="0" fontId="0" fillId="19" borderId="13" xfId="0" applyFill="1" applyBorder="1" applyAlignment="1"/>
    <xf numFmtId="0" fontId="8" fillId="19" borderId="50" xfId="0" applyFont="1" applyFill="1" applyBorder="1" applyAlignment="1"/>
    <xf numFmtId="0" fontId="0" fillId="19" borderId="25" xfId="0" applyFill="1" applyBorder="1" applyAlignment="1"/>
    <xf numFmtId="0" fontId="0" fillId="19" borderId="16" xfId="0" applyFill="1" applyBorder="1" applyAlignment="1"/>
    <xf numFmtId="0" fontId="0" fillId="19" borderId="15" xfId="0" applyFill="1" applyBorder="1" applyAlignment="1"/>
    <xf numFmtId="0" fontId="3" fillId="12" borderId="27" xfId="0" applyFont="1" applyFill="1" applyBorder="1" applyAlignment="1"/>
    <xf numFmtId="0" fontId="3" fillId="12" borderId="18" xfId="0" applyFont="1" applyFill="1" applyBorder="1" applyAlignment="1"/>
    <xf numFmtId="0" fontId="8" fillId="12" borderId="27" xfId="0" applyFont="1" applyFill="1" applyBorder="1" applyAlignment="1"/>
    <xf numFmtId="0" fontId="8" fillId="12" borderId="18" xfId="0" applyFont="1" applyFill="1" applyBorder="1" applyAlignment="1"/>
    <xf numFmtId="0" fontId="8" fillId="11" borderId="41" xfId="0" applyFont="1" applyFill="1" applyBorder="1" applyAlignment="1" applyProtection="1">
      <alignment horizontal="center" vertical="center"/>
    </xf>
    <xf numFmtId="0" fontId="0" fillId="11" borderId="31" xfId="0" applyFill="1" applyBorder="1" applyAlignment="1" applyProtection="1">
      <alignment horizontal="center" vertical="center"/>
    </xf>
    <xf numFmtId="164" fontId="0" fillId="5" borderId="31" xfId="0" applyNumberFormat="1" applyFill="1" applyBorder="1" applyAlignment="1" applyProtection="1">
      <alignment horizontal="center" vertical="center"/>
    </xf>
    <xf numFmtId="0" fontId="26" fillId="10" borderId="41" xfId="0" applyFont="1" applyFill="1" applyBorder="1" applyAlignment="1" applyProtection="1">
      <alignment horizontal="center" vertical="center"/>
    </xf>
    <xf numFmtId="0" fontId="8" fillId="10" borderId="42" xfId="0" applyFont="1" applyFill="1" applyBorder="1" applyAlignment="1"/>
    <xf numFmtId="0" fontId="8" fillId="21" borderId="41" xfId="0" applyFont="1" applyFill="1" applyBorder="1" applyAlignment="1" applyProtection="1"/>
    <xf numFmtId="0" fontId="0" fillId="21" borderId="31" xfId="0" applyFill="1" applyBorder="1" applyAlignment="1"/>
    <xf numFmtId="0" fontId="6" fillId="0" borderId="41" xfId="0" applyFont="1" applyFill="1" applyBorder="1" applyAlignment="1" applyProtection="1">
      <alignment horizontal="center"/>
    </xf>
    <xf numFmtId="0" fontId="0" fillId="0" borderId="42" xfId="0" applyBorder="1" applyAlignment="1">
      <alignment horizontal="center"/>
    </xf>
    <xf numFmtId="0" fontId="9" fillId="13" borderId="41" xfId="0" applyFont="1" applyFill="1" applyBorder="1" applyAlignment="1" applyProtection="1"/>
    <xf numFmtId="0" fontId="9" fillId="13" borderId="42" xfId="0" applyFont="1" applyFill="1" applyBorder="1" applyAlignment="1"/>
    <xf numFmtId="0" fontId="8" fillId="20" borderId="42" xfId="0" applyFont="1" applyFill="1" applyBorder="1" applyAlignment="1" applyProtection="1"/>
    <xf numFmtId="0" fontId="0" fillId="20" borderId="42" xfId="0" applyFill="1" applyBorder="1" applyAlignment="1"/>
    <xf numFmtId="0" fontId="6" fillId="0" borderId="42" xfId="0" applyFont="1" applyBorder="1" applyAlignment="1" applyProtection="1">
      <alignment horizontal="left" vertical="center"/>
    </xf>
    <xf numFmtId="0" fontId="0" fillId="0" borderId="42" xfId="0" applyBorder="1" applyAlignment="1">
      <alignment horizontal="left" vertical="center"/>
    </xf>
    <xf numFmtId="0" fontId="0" fillId="21" borderId="42" xfId="0" applyFill="1" applyBorder="1" applyAlignment="1"/>
    <xf numFmtId="0" fontId="8" fillId="19" borderId="41" xfId="0" applyFont="1" applyFill="1" applyBorder="1" applyAlignment="1" applyProtection="1">
      <alignment horizontal="left"/>
    </xf>
    <xf numFmtId="0" fontId="0" fillId="19" borderId="31" xfId="0" applyFill="1" applyBorder="1" applyAlignment="1">
      <alignment horizontal="left"/>
    </xf>
    <xf numFmtId="164" fontId="8" fillId="5" borderId="41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Border="1" applyAlignment="1" applyProtection="1">
      <alignment horizontal="center" vertical="center"/>
    </xf>
    <xf numFmtId="0" fontId="59" fillId="0" borderId="41" xfId="0" applyFont="1" applyFill="1" applyBorder="1" applyAlignment="1" applyProtection="1">
      <alignment horizontal="center" vertical="center"/>
    </xf>
    <xf numFmtId="0" fontId="60" fillId="0" borderId="42" xfId="0" applyFont="1" applyBorder="1" applyAlignment="1" applyProtection="1">
      <alignment horizontal="center" vertical="center"/>
    </xf>
    <xf numFmtId="164" fontId="16" fillId="4" borderId="17" xfId="0" applyNumberFormat="1" applyFont="1" applyFill="1" applyBorder="1" applyAlignment="1" applyProtection="1">
      <alignment horizontal="center" vertical="center"/>
    </xf>
    <xf numFmtId="164" fontId="16" fillId="0" borderId="5" xfId="0" applyNumberFormat="1" applyFont="1" applyBorder="1" applyAlignment="1" applyProtection="1">
      <alignment vertical="center"/>
    </xf>
    <xf numFmtId="0" fontId="8" fillId="15" borderId="41" xfId="0" applyFont="1" applyFill="1" applyBorder="1" applyAlignment="1" applyProtection="1">
      <alignment horizontal="center" vertical="center"/>
    </xf>
    <xf numFmtId="0" fontId="0" fillId="15" borderId="31" xfId="0" applyFill="1" applyBorder="1" applyAlignment="1" applyProtection="1">
      <alignment horizontal="center" vertical="center"/>
    </xf>
    <xf numFmtId="0" fontId="8" fillId="14" borderId="41" xfId="0" applyFont="1" applyFill="1" applyBorder="1" applyAlignment="1" applyProtection="1">
      <alignment horizontal="center" vertical="center"/>
    </xf>
    <xf numFmtId="0" fontId="0" fillId="14" borderId="31" xfId="0" applyFill="1" applyBorder="1" applyAlignment="1" applyProtection="1">
      <alignment horizontal="center" vertical="center"/>
    </xf>
    <xf numFmtId="0" fontId="53" fillId="11" borderId="10" xfId="0" applyFont="1" applyFill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48" fillId="11" borderId="10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18" fillId="4" borderId="17" xfId="0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8" fillId="20" borderId="31" xfId="0" applyFont="1" applyFill="1" applyBorder="1" applyAlignment="1" applyProtection="1"/>
    <xf numFmtId="0" fontId="0" fillId="0" borderId="11" xfId="0" applyFill="1" applyBorder="1" applyAlignment="1" applyProtection="1">
      <alignment horizontal="center"/>
    </xf>
    <xf numFmtId="166" fontId="0" fillId="0" borderId="11" xfId="0" applyNumberFormat="1" applyFill="1" applyBorder="1" applyAlignment="1" applyProtection="1">
      <alignment horizontal="center"/>
    </xf>
    <xf numFmtId="0" fontId="18" fillId="0" borderId="33" xfId="0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11" borderId="4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5" fillId="4" borderId="41" xfId="0" applyNumberFormat="1" applyFont="1" applyFill="1" applyBorder="1" applyAlignment="1" applyProtection="1">
      <alignment horizontal="center" vertical="center"/>
    </xf>
    <xf numFmtId="164" fontId="15" fillId="0" borderId="31" xfId="0" applyNumberFormat="1" applyFont="1" applyBorder="1" applyAlignment="1" applyProtection="1">
      <alignment horizontal="center" vertical="center"/>
    </xf>
    <xf numFmtId="0" fontId="16" fillId="4" borderId="17" xfId="0" applyFont="1" applyFill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vertical="center"/>
    </xf>
    <xf numFmtId="0" fontId="18" fillId="0" borderId="11" xfId="0" applyFont="1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/>
    </xf>
    <xf numFmtId="0" fontId="8" fillId="0" borderId="10" xfId="0" applyFont="1" applyBorder="1" applyAlignment="1"/>
    <xf numFmtId="0" fontId="0" fillId="0" borderId="10" xfId="0" applyBorder="1" applyAlignment="1"/>
    <xf numFmtId="0" fontId="54" fillId="10" borderId="41" xfId="0" applyFont="1" applyFill="1" applyBorder="1" applyAlignment="1" applyProtection="1">
      <alignment horizontal="center"/>
    </xf>
    <xf numFmtId="0" fontId="54" fillId="10" borderId="31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/>
    <xf numFmtId="0" fontId="0" fillId="0" borderId="11" xfId="0" applyFill="1" applyBorder="1" applyAlignment="1" applyProtection="1"/>
    <xf numFmtId="0" fontId="15" fillId="10" borderId="41" xfId="0" applyFont="1" applyFill="1" applyBorder="1" applyAlignment="1" applyProtection="1">
      <alignment horizontal="center" vertical="center"/>
    </xf>
    <xf numFmtId="0" fontId="15" fillId="10" borderId="31" xfId="0" applyFont="1" applyFill="1" applyBorder="1" applyAlignment="1" applyProtection="1">
      <alignment horizontal="center" vertical="center"/>
    </xf>
    <xf numFmtId="0" fontId="34" fillId="0" borderId="2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8" fillId="13" borderId="41" xfId="0" applyFont="1" applyFill="1" applyBorder="1" applyAlignment="1" applyProtection="1"/>
    <xf numFmtId="0" fontId="0" fillId="13" borderId="42" xfId="0" applyFill="1" applyBorder="1" applyAlignment="1"/>
    <xf numFmtId="0" fontId="8" fillId="13" borderId="41" xfId="0" applyFont="1" applyFill="1" applyBorder="1" applyAlignment="1" applyProtection="1">
      <alignment vertical="center"/>
    </xf>
    <xf numFmtId="0" fontId="0" fillId="13" borderId="42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13" borderId="31" xfId="0" applyFill="1" applyBorder="1" applyAlignment="1"/>
    <xf numFmtId="0" fontId="8" fillId="13" borderId="41" xfId="0" applyFont="1" applyFill="1" applyBorder="1" applyAlignment="1" applyProtection="1">
      <alignment horizontal="left"/>
    </xf>
    <xf numFmtId="0" fontId="0" fillId="13" borderId="31" xfId="0" applyFill="1" applyBorder="1" applyAlignment="1">
      <alignment horizontal="left"/>
    </xf>
    <xf numFmtId="0" fontId="34" fillId="0" borderId="19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8" fillId="13" borderId="41" xfId="0" applyFont="1" applyFill="1" applyBorder="1" applyAlignment="1" applyProtection="1">
      <alignment shrinkToFit="1"/>
    </xf>
    <xf numFmtId="0" fontId="0" fillId="13" borderId="42" xfId="0" applyFill="1" applyBorder="1" applyAlignment="1">
      <alignment shrinkToFit="1"/>
    </xf>
    <xf numFmtId="42" fontId="8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20" borderId="42" xfId="0" applyFont="1" applyFill="1" applyBorder="1" applyAlignment="1" applyProtection="1">
      <alignment shrinkToFit="1"/>
    </xf>
    <xf numFmtId="0" fontId="8" fillId="20" borderId="31" xfId="0" applyFont="1" applyFill="1" applyBorder="1" applyAlignment="1" applyProtection="1">
      <alignment shrinkToFit="1"/>
    </xf>
    <xf numFmtId="0" fontId="0" fillId="0" borderId="34" xfId="0" applyFill="1" applyBorder="1" applyAlignment="1" applyProtection="1"/>
    <xf numFmtId="0" fontId="6" fillId="0" borderId="42" xfId="0" applyFont="1" applyBorder="1" applyAlignment="1" applyProtection="1">
      <alignment horizontal="left"/>
    </xf>
    <xf numFmtId="0" fontId="6" fillId="0" borderId="31" xfId="0" applyFont="1" applyBorder="1" applyAlignment="1" applyProtection="1">
      <alignment horizontal="left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12" borderId="46" xfId="0" applyFont="1" applyFill="1" applyBorder="1" applyAlignment="1"/>
    <xf numFmtId="0" fontId="0" fillId="0" borderId="45" xfId="0" applyBorder="1" applyAlignment="1"/>
    <xf numFmtId="0" fontId="5" fillId="0" borderId="10" xfId="0" applyFont="1" applyBorder="1" applyAlignment="1">
      <alignment shrinkToFit="1"/>
    </xf>
    <xf numFmtId="0" fontId="5" fillId="0" borderId="13" xfId="0" applyFont="1" applyBorder="1" applyAlignment="1">
      <alignment shrinkToFit="1"/>
    </xf>
    <xf numFmtId="0" fontId="0" fillId="0" borderId="0" xfId="0" applyBorder="1" applyAlignment="1"/>
    <xf numFmtId="0" fontId="6" fillId="0" borderId="41" xfId="0" applyFont="1" applyFill="1" applyBorder="1" applyAlignment="1" applyProtection="1">
      <alignment horizontal="left" vertical="center"/>
    </xf>
    <xf numFmtId="0" fontId="0" fillId="0" borderId="31" xfId="0" applyBorder="1" applyAlignment="1">
      <alignment horizontal="left" vertical="center"/>
    </xf>
    <xf numFmtId="0" fontId="8" fillId="22" borderId="41" xfId="0" applyFont="1" applyFill="1" applyBorder="1" applyAlignment="1" applyProtection="1">
      <alignment horizontal="left" shrinkToFit="1"/>
    </xf>
    <xf numFmtId="0" fontId="0" fillId="22" borderId="31" xfId="0" applyFill="1" applyBorder="1" applyAlignment="1">
      <alignment horizontal="left" shrinkToFit="1"/>
    </xf>
    <xf numFmtId="0" fontId="5" fillId="19" borderId="46" xfId="0" applyFont="1" applyFill="1" applyBorder="1" applyAlignment="1">
      <alignment vertical="center"/>
    </xf>
    <xf numFmtId="0" fontId="8" fillId="19" borderId="45" xfId="0" applyFont="1" applyFill="1" applyBorder="1" applyAlignment="1">
      <alignment vertical="center"/>
    </xf>
    <xf numFmtId="0" fontId="8" fillId="12" borderId="26" xfId="0" applyFont="1" applyFill="1" applyBorder="1" applyAlignment="1">
      <alignment shrinkToFit="1"/>
    </xf>
    <xf numFmtId="0" fontId="0" fillId="12" borderId="13" xfId="0" applyFill="1" applyBorder="1" applyAlignment="1">
      <alignment shrinkToFit="1"/>
    </xf>
    <xf numFmtId="0" fontId="8" fillId="0" borderId="0" xfId="0" applyFont="1" applyFill="1" applyBorder="1" applyAlignment="1"/>
    <xf numFmtId="0" fontId="8" fillId="0" borderId="6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6" xfId="0" applyBorder="1" applyAlignment="1">
      <alignment horizontal="right" wrapText="1"/>
    </xf>
    <xf numFmtId="0" fontId="5" fillId="0" borderId="104" xfId="0" applyFont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16" fillId="0" borderId="75" xfId="0" applyFont="1" applyBorder="1" applyAlignment="1">
      <alignment horizontal="right"/>
    </xf>
    <xf numFmtId="0" fontId="16" fillId="0" borderId="76" xfId="0" applyFont="1" applyBorder="1" applyAlignment="1">
      <alignment horizontal="right"/>
    </xf>
    <xf numFmtId="1" fontId="0" fillId="0" borderId="77" xfId="0" applyNumberFormat="1" applyBorder="1" applyAlignment="1">
      <alignment horizontal="center"/>
    </xf>
    <xf numFmtId="1" fontId="0" fillId="0" borderId="78" xfId="0" applyNumberFormat="1" applyBorder="1" applyAlignment="1">
      <alignment horizontal="center"/>
    </xf>
    <xf numFmtId="1" fontId="0" fillId="0" borderId="76" xfId="0" applyNumberFormat="1" applyBorder="1" applyAlignment="1">
      <alignment horizontal="center"/>
    </xf>
    <xf numFmtId="0" fontId="16" fillId="0" borderId="10" xfId="0" applyFont="1" applyBorder="1" applyAlignment="1">
      <alignment horizontal="right"/>
    </xf>
    <xf numFmtId="0" fontId="16" fillId="0" borderId="19" xfId="0" applyFont="1" applyBorder="1" applyAlignment="1">
      <alignment horizontal="right"/>
    </xf>
    <xf numFmtId="0" fontId="16" fillId="0" borderId="73" xfId="0" applyFont="1" applyBorder="1" applyAlignment="1">
      <alignment horizontal="right"/>
    </xf>
    <xf numFmtId="0" fontId="8" fillId="0" borderId="0" xfId="0" applyFont="1" applyBorder="1" applyAlignment="1"/>
    <xf numFmtId="0" fontId="0" fillId="0" borderId="0" xfId="0"/>
    <xf numFmtId="0" fontId="0" fillId="0" borderId="2" xfId="0" applyBorder="1"/>
    <xf numFmtId="0" fontId="13" fillId="0" borderId="1" xfId="0" applyFont="1" applyBorder="1" applyAlignment="1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9" fillId="0" borderId="79" xfId="0" applyFont="1" applyBorder="1" applyAlignment="1"/>
    <xf numFmtId="0" fontId="0" fillId="0" borderId="66" xfId="0" applyBorder="1" applyAlignment="1"/>
    <xf numFmtId="0" fontId="0" fillId="0" borderId="91" xfId="0" applyBorder="1" applyAlignment="1"/>
    <xf numFmtId="0" fontId="0" fillId="0" borderId="10" xfId="0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73" xfId="0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15" fillId="0" borderId="73" xfId="0" applyFont="1" applyBorder="1" applyAlignment="1"/>
    <xf numFmtId="0" fontId="16" fillId="0" borderId="10" xfId="0" applyFont="1" applyBorder="1" applyAlignment="1"/>
    <xf numFmtId="0" fontId="16" fillId="0" borderId="73" xfId="0" applyFont="1" applyBorder="1" applyAlignment="1"/>
    <xf numFmtId="0" fontId="16" fillId="0" borderId="19" xfId="0" applyFont="1" applyBorder="1" applyAlignment="1"/>
    <xf numFmtId="0" fontId="0" fillId="10" borderId="42" xfId="0" applyFill="1" applyBorder="1" applyAlignment="1"/>
    <xf numFmtId="0" fontId="0" fillId="10" borderId="72" xfId="0" applyFill="1" applyBorder="1" applyAlignment="1"/>
    <xf numFmtId="0" fontId="8" fillId="0" borderId="62" xfId="0" applyFont="1" applyBorder="1" applyAlignment="1"/>
    <xf numFmtId="0" fontId="8" fillId="0" borderId="63" xfId="0" applyFont="1" applyBorder="1" applyAlignment="1"/>
    <xf numFmtId="0" fontId="11" fillId="0" borderId="0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10" fillId="0" borderId="80" xfId="0" applyFont="1" applyBorder="1" applyAlignment="1">
      <alignment horizontal="left" vertical="center"/>
    </xf>
    <xf numFmtId="0" fontId="0" fillId="0" borderId="64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101" xfId="0" applyFont="1" applyBorder="1" applyAlignment="1"/>
    <xf numFmtId="0" fontId="0" fillId="0" borderId="16" xfId="0" applyBorder="1" applyAlignment="1"/>
    <xf numFmtId="0" fontId="0" fillId="0" borderId="89" xfId="0" applyBorder="1" applyAlignment="1"/>
    <xf numFmtId="0" fontId="6" fillId="0" borderId="0" xfId="0" applyFont="1" applyBorder="1" applyAlignment="1">
      <alignment horizontal="center"/>
    </xf>
    <xf numFmtId="0" fontId="5" fillId="0" borderId="62" xfId="0" applyFont="1" applyBorder="1" applyAlignment="1"/>
    <xf numFmtId="0" fontId="5" fillId="0" borderId="0" xfId="0" applyFont="1" applyBorder="1" applyAlignment="1"/>
    <xf numFmtId="0" fontId="0" fillId="0" borderId="62" xfId="0" applyBorder="1" applyAlignment="1"/>
    <xf numFmtId="0" fontId="3" fillId="0" borderId="0" xfId="0" applyFont="1" applyBorder="1" applyAlignment="1"/>
    <xf numFmtId="0" fontId="0" fillId="0" borderId="63" xfId="0" applyBorder="1" applyAlignment="1"/>
    <xf numFmtId="0" fontId="3" fillId="0" borderId="62" xfId="0" applyFont="1" applyBorder="1" applyAlignment="1"/>
    <xf numFmtId="0" fontId="9" fillId="0" borderId="62" xfId="0" applyFont="1" applyBorder="1" applyAlignment="1"/>
    <xf numFmtId="0" fontId="0" fillId="0" borderId="34" xfId="0" applyBorder="1" applyAlignment="1">
      <alignment horizontal="center"/>
    </xf>
    <xf numFmtId="0" fontId="8" fillId="0" borderId="73" xfId="0" applyFont="1" applyBorder="1" applyAlignment="1"/>
    <xf numFmtId="0" fontId="0" fillId="0" borderId="63" xfId="0" applyBorder="1" applyAlignment="1">
      <alignment horizontal="center"/>
    </xf>
    <xf numFmtId="0" fontId="8" fillId="0" borderId="6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Border="1" applyAlignment="1">
      <alignment horizontal="center"/>
    </xf>
    <xf numFmtId="0" fontId="61" fillId="0" borderId="0" xfId="0" applyFont="1" applyAlignment="1">
      <alignment horizontal="left" vertical="center"/>
    </xf>
    <xf numFmtId="0" fontId="7" fillId="0" borderId="26" xfId="0" applyFont="1" applyBorder="1" applyAlignment="1"/>
    <xf numFmtId="0" fontId="7" fillId="0" borderId="10" xfId="0" applyFont="1" applyBorder="1" applyAlignment="1"/>
    <xf numFmtId="0" fontId="7" fillId="0" borderId="19" xfId="0" applyFont="1" applyBorder="1" applyAlignment="1"/>
    <xf numFmtId="0" fontId="7" fillId="0" borderId="34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34" xfId="0" applyFont="1" applyBorder="1" applyAlignment="1"/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3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3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29" xfId="0" applyFont="1" applyBorder="1" applyAlignment="1">
      <alignment wrapText="1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7" xfId="0" applyBorder="1" applyAlignment="1"/>
    <xf numFmtId="0" fontId="0" fillId="0" borderId="8" xfId="0" applyBorder="1" applyAlignment="1"/>
    <xf numFmtId="0" fontId="1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/>
    <xf numFmtId="0" fontId="0" fillId="0" borderId="26" xfId="0" applyFill="1" applyBorder="1" applyAlignment="1"/>
    <xf numFmtId="0" fontId="0" fillId="0" borderId="4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51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/>
    <xf numFmtId="0" fontId="0" fillId="0" borderId="8" xfId="0" applyBorder="1" applyAlignment="1">
      <alignment horizontal="center"/>
    </xf>
    <xf numFmtId="0" fontId="0" fillId="0" borderId="34" xfId="0" applyFill="1" applyBorder="1" applyAlignment="1"/>
    <xf numFmtId="0" fontId="0" fillId="0" borderId="50" xfId="0" applyBorder="1" applyAlignment="1"/>
    <xf numFmtId="0" fontId="0" fillId="0" borderId="24" xfId="0" applyBorder="1" applyAlignment="1"/>
    <xf numFmtId="0" fontId="0" fillId="0" borderId="36" xfId="0" applyBorder="1" applyAlignment="1"/>
    <xf numFmtId="0" fontId="2" fillId="0" borderId="26" xfId="0" applyFont="1" applyBorder="1" applyAlignment="1">
      <alignment horizontal="right"/>
    </xf>
    <xf numFmtId="0" fontId="0" fillId="0" borderId="36" xfId="0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50" xfId="0" applyFill="1" applyBorder="1" applyAlignment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/>
    <xf numFmtId="0" fontId="0" fillId="0" borderId="18" xfId="0" applyBorder="1" applyAlignment="1"/>
    <xf numFmtId="0" fontId="5" fillId="0" borderId="27" xfId="0" applyFont="1" applyBorder="1" applyAlignment="1"/>
    <xf numFmtId="0" fontId="0" fillId="0" borderId="29" xfId="0" applyBorder="1" applyAlignment="1"/>
    <xf numFmtId="0" fontId="0" fillId="0" borderId="26" xfId="0" applyBorder="1" applyAlignment="1">
      <alignment horizontal="center"/>
    </xf>
    <xf numFmtId="0" fontId="5" fillId="0" borderId="26" xfId="0" applyFont="1" applyBorder="1" applyAlignment="1"/>
    <xf numFmtId="0" fontId="0" fillId="0" borderId="10" xfId="0" applyBorder="1"/>
    <xf numFmtId="0" fontId="0" fillId="0" borderId="13" xfId="0" applyBorder="1"/>
    <xf numFmtId="0" fontId="9" fillId="0" borderId="34" xfId="0" applyFont="1" applyBorder="1" applyAlignment="1"/>
    <xf numFmtId="0" fontId="0" fillId="0" borderId="37" xfId="0" applyFill="1" applyBorder="1" applyAlignment="1"/>
    <xf numFmtId="166" fontId="0" fillId="0" borderId="34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0" fontId="17" fillId="0" borderId="26" xfId="0" applyFont="1" applyBorder="1" applyAlignment="1"/>
    <xf numFmtId="0" fontId="5" fillId="0" borderId="10" xfId="0" applyFont="1" applyBorder="1" applyAlignment="1"/>
    <xf numFmtId="0" fontId="5" fillId="0" borderId="19" xfId="0" applyFont="1" applyBorder="1" applyAlignment="1"/>
    <xf numFmtId="0" fontId="5" fillId="0" borderId="34" xfId="0" applyFont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2" fillId="0" borderId="4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4" borderId="2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0" fillId="0" borderId="4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14" borderId="41" xfId="0" applyFont="1" applyFill="1" applyBorder="1" applyAlignment="1">
      <alignment horizontal="center"/>
    </xf>
    <xf numFmtId="0" fontId="0" fillId="14" borderId="42" xfId="0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4" borderId="1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165" fontId="0" fillId="0" borderId="82" xfId="0" applyNumberFormat="1" applyBorder="1" applyAlignment="1">
      <alignment horizontal="center"/>
    </xf>
    <xf numFmtId="165" fontId="0" fillId="0" borderId="83" xfId="0" applyNumberFormat="1" applyBorder="1" applyAlignment="1">
      <alignment horizontal="center"/>
    </xf>
    <xf numFmtId="165" fontId="8" fillId="5" borderId="10" xfId="0" applyNumberFormat="1" applyFont="1" applyFill="1" applyBorder="1" applyAlignment="1">
      <alignment horizontal="center"/>
    </xf>
    <xf numFmtId="165" fontId="8" fillId="4" borderId="34" xfId="0" applyNumberFormat="1" applyFont="1" applyFill="1" applyBorder="1" applyAlignment="1">
      <alignment horizontal="center"/>
    </xf>
    <xf numFmtId="165" fontId="8" fillId="4" borderId="19" xfId="0" applyNumberFormat="1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/>
    </xf>
    <xf numFmtId="165" fontId="8" fillId="2" borderId="13" xfId="0" applyNumberFormat="1" applyFont="1" applyFill="1" applyBorder="1" applyAlignment="1">
      <alignment horizontal="center"/>
    </xf>
    <xf numFmtId="0" fontId="8" fillId="7" borderId="37" xfId="0" applyFont="1" applyFill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7" borderId="34" xfId="0" applyFont="1" applyFill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21" fillId="9" borderId="17" xfId="0" applyFont="1" applyFill="1" applyBorder="1" applyAlignment="1">
      <alignment vertical="center"/>
    </xf>
    <xf numFmtId="0" fontId="21" fillId="9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21" fillId="9" borderId="6" xfId="0" applyFont="1" applyFill="1" applyBorder="1" applyAlignment="1">
      <alignment vertical="center"/>
    </xf>
    <xf numFmtId="0" fontId="21" fillId="9" borderId="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3" xfId="0" applyBorder="1" applyAlignment="1">
      <alignment vertical="center"/>
    </xf>
    <xf numFmtId="0" fontId="21" fillId="8" borderId="1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1" xfId="0" applyBorder="1" applyAlignment="1"/>
    <xf numFmtId="0" fontId="0" fillId="0" borderId="83" xfId="0" applyBorder="1" applyAlignment="1">
      <alignment horizontal="center"/>
    </xf>
    <xf numFmtId="22" fontId="0" fillId="0" borderId="84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0" fillId="0" borderId="41" xfId="0" applyBorder="1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0" fillId="0" borderId="84" xfId="0" applyBorder="1" applyAlignment="1"/>
    <xf numFmtId="0" fontId="0" fillId="0" borderId="42" xfId="0" applyBorder="1" applyAlignment="1"/>
    <xf numFmtId="0" fontId="0" fillId="0" borderId="72" xfId="0" applyBorder="1" applyAlignment="1"/>
    <xf numFmtId="0" fontId="0" fillId="0" borderId="45" xfId="0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5" fillId="7" borderId="42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165" fontId="5" fillId="5" borderId="41" xfId="0" applyNumberFormat="1" applyFont="1" applyFill="1" applyBorder="1" applyAlignment="1">
      <alignment horizontal="center"/>
    </xf>
    <xf numFmtId="165" fontId="5" fillId="4" borderId="41" xfId="0" applyNumberFormat="1" applyFont="1" applyFill="1" applyBorder="1" applyAlignment="1">
      <alignment horizontal="center"/>
    </xf>
    <xf numFmtId="165" fontId="5" fillId="2" borderId="41" xfId="0" applyNumberFormat="1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0" fillId="0" borderId="0" xfId="0" applyNumberForma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styles.xml" Type="http://schemas.openxmlformats.org/officeDocument/2006/relationships/styles"/>
<Relationship Id="rId11" Target="sharedStrings.xml" Type="http://schemas.openxmlformats.org/officeDocument/2006/relationships/sharedStrings"/>
<Relationship Id="rId12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theme/theme1.xml" Type="http://schemas.openxmlformats.org/officeDocument/2006/relationships/theme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3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</xdr:colOff>
      <xdr:row>3</xdr:row>
      <xdr:rowOff>167640</xdr:rowOff>
    </xdr:from>
    <xdr:to>
      <xdr:col>8</xdr:col>
      <xdr:colOff>922020</xdr:colOff>
      <xdr:row>9</xdr:row>
      <xdr:rowOff>160020</xdr:rowOff>
    </xdr:to>
    <xdr:pic>
      <xdr:nvPicPr>
        <xdr:cNvPr id="1251" name="Picture 2" descr="Copy of Logo2">
          <a:extLst>
            <a:ext uri="{FF2B5EF4-FFF2-40B4-BE49-F238E27FC236}">
              <a16:creationId xmlns:a16="http://schemas.microsoft.com/office/drawing/2014/main" id="{BAB2DC15-6975-4961-BB0A-8CBE0569C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655320"/>
          <a:ext cx="197358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0</xdr:rowOff>
    </xdr:from>
    <xdr:to>
      <xdr:col>4</xdr:col>
      <xdr:colOff>53340</xdr:colOff>
      <xdr:row>5</xdr:row>
      <xdr:rowOff>112754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45341A-3D6A-4DDB-83CA-633EEBE14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859280" cy="9509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</xdr:colOff>
      <xdr:row>0</xdr:row>
      <xdr:rowOff>91440</xdr:rowOff>
    </xdr:from>
    <xdr:to>
      <xdr:col>8</xdr:col>
      <xdr:colOff>464820</xdr:colOff>
      <xdr:row>3</xdr:row>
      <xdr:rowOff>129540</xdr:rowOff>
    </xdr:to>
    <xdr:pic>
      <xdr:nvPicPr>
        <xdr:cNvPr id="3287" name="Picture 1" descr="Copy of Logo2">
          <a:extLst>
            <a:ext uri="{FF2B5EF4-FFF2-40B4-BE49-F238E27FC236}">
              <a16:creationId xmlns:a16="http://schemas.microsoft.com/office/drawing/2014/main" id="{E9CF38FA-00EC-495B-B82D-C079FEF2D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1440"/>
          <a:ext cx="1600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8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K26" sqref="K26"/>
    </sheetView>
  </sheetViews>
  <sheetFormatPr defaultRowHeight="13.2"/>
  <sheetData>
    <row r="1" spans="1:15" ht="22.8">
      <c r="A1" s="89" t="s">
        <v>170</v>
      </c>
      <c r="B1" s="89"/>
      <c r="C1" s="90"/>
      <c r="D1" s="90"/>
    </row>
    <row r="3" spans="1:15">
      <c r="A3" s="578" t="s">
        <v>171</v>
      </c>
      <c r="B3" s="578"/>
      <c r="C3" s="578"/>
      <c r="D3" s="578"/>
      <c r="E3" s="578"/>
      <c r="F3" s="578"/>
      <c r="G3" s="578"/>
      <c r="H3" s="578"/>
      <c r="I3" s="578"/>
    </row>
    <row r="4" spans="1:15">
      <c r="A4" s="578" t="s">
        <v>172</v>
      </c>
      <c r="B4" s="578"/>
      <c r="C4" s="578"/>
      <c r="D4" s="578"/>
      <c r="E4" s="578"/>
      <c r="F4" s="578"/>
      <c r="G4" s="578"/>
      <c r="H4" s="578"/>
      <c r="I4" s="578"/>
    </row>
    <row r="5" spans="1:15">
      <c r="A5" s="578" t="s">
        <v>173</v>
      </c>
      <c r="B5" s="578"/>
      <c r="C5" s="578"/>
      <c r="D5" s="578"/>
      <c r="E5" s="578"/>
      <c r="F5" s="578"/>
      <c r="G5" s="578"/>
      <c r="H5" s="578"/>
      <c r="I5" s="578"/>
    </row>
    <row r="6" spans="1:15">
      <c r="A6" s="578" t="s">
        <v>174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</row>
    <row r="7" spans="1:15">
      <c r="A7" s="578" t="s">
        <v>175</v>
      </c>
      <c r="B7" s="579"/>
      <c r="C7" s="579"/>
      <c r="D7" s="579"/>
      <c r="E7" s="579"/>
      <c r="F7" s="579"/>
      <c r="G7" s="579"/>
      <c r="H7" s="579"/>
      <c r="I7" s="579"/>
    </row>
    <row r="8" spans="1:15">
      <c r="A8" s="578" t="s">
        <v>176</v>
      </c>
      <c r="B8" s="579"/>
      <c r="C8" s="579"/>
      <c r="D8" s="579"/>
      <c r="E8" s="579"/>
      <c r="F8" s="579"/>
      <c r="G8" s="579"/>
      <c r="H8" s="579"/>
      <c r="I8" s="579"/>
    </row>
    <row r="9" spans="1:15">
      <c r="A9" s="578" t="s">
        <v>177</v>
      </c>
      <c r="B9" s="579"/>
      <c r="C9" s="579"/>
      <c r="D9" s="579"/>
      <c r="E9" s="579"/>
      <c r="F9" s="579"/>
      <c r="G9" s="579"/>
      <c r="H9" s="579"/>
      <c r="I9" s="579"/>
    </row>
    <row r="10" spans="1:15">
      <c r="A10" s="578" t="s">
        <v>178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579"/>
    </row>
    <row r="11" spans="1:15">
      <c r="A11" s="578" t="s">
        <v>179</v>
      </c>
      <c r="B11" s="579"/>
      <c r="C11" s="579"/>
      <c r="D11" s="579"/>
      <c r="E11" s="579"/>
      <c r="F11" s="579"/>
      <c r="G11" s="579"/>
      <c r="H11" s="579"/>
      <c r="I11" s="579"/>
      <c r="J11" s="579"/>
      <c r="K11" s="579"/>
      <c r="L11" s="579"/>
      <c r="M11" s="579"/>
      <c r="N11" s="579"/>
    </row>
    <row r="12" spans="1:15">
      <c r="A12" s="578" t="s">
        <v>180</v>
      </c>
      <c r="B12" s="579"/>
      <c r="C12" s="579"/>
      <c r="D12" s="579"/>
      <c r="E12" s="579"/>
      <c r="F12" s="579"/>
      <c r="G12" s="579"/>
      <c r="H12" s="579"/>
      <c r="I12" s="579"/>
    </row>
  </sheetData>
  <mergeCells count="10">
    <mergeCell ref="A9:I9"/>
    <mergeCell ref="A10:O10"/>
    <mergeCell ref="A11:N11"/>
    <mergeCell ref="A12:I12"/>
    <mergeCell ref="A3:I3"/>
    <mergeCell ref="A4:I4"/>
    <mergeCell ref="A5:I5"/>
    <mergeCell ref="A6:M6"/>
    <mergeCell ref="A7:I7"/>
    <mergeCell ref="A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9"/>
  <sheetViews>
    <sheetView zoomScaleNormal="100" workbookViewId="0">
      <selection activeCell="O32" sqref="O32"/>
    </sheetView>
  </sheetViews>
  <sheetFormatPr defaultRowHeight="13.2"/>
  <cols>
    <col min="1" max="1" width="11.33203125" customWidth="1"/>
    <col min="3" max="3" width="8.5546875" customWidth="1"/>
    <col min="4" max="4" width="11.88671875" customWidth="1"/>
    <col min="5" max="5" width="6.6640625" customWidth="1"/>
    <col min="6" max="6" width="10.44140625" customWidth="1"/>
    <col min="9" max="9" width="14.33203125" customWidth="1"/>
  </cols>
  <sheetData>
    <row r="1" spans="1:12" ht="14.4" thickTop="1" thickBot="1">
      <c r="A1" s="572"/>
      <c r="B1" s="418"/>
      <c r="C1" s="10"/>
      <c r="D1" s="418"/>
      <c r="E1" s="10"/>
      <c r="F1" s="418"/>
      <c r="G1" s="418"/>
      <c r="H1" s="418"/>
      <c r="I1" s="573"/>
      <c r="J1" s="3"/>
    </row>
    <row r="2" spans="1:12" ht="13.8" thickTop="1">
      <c r="A2" s="582" t="s">
        <v>67</v>
      </c>
      <c r="B2" s="583"/>
      <c r="C2" s="583"/>
      <c r="D2" s="583"/>
      <c r="E2" s="584"/>
      <c r="F2" s="584"/>
      <c r="G2" s="585"/>
      <c r="H2" s="54"/>
      <c r="I2" s="8"/>
      <c r="J2" s="3"/>
    </row>
    <row r="3" spans="1:12">
      <c r="A3" s="586"/>
      <c r="B3" s="587"/>
      <c r="C3" s="587"/>
      <c r="D3" s="587"/>
      <c r="E3" s="588"/>
      <c r="F3" s="588"/>
      <c r="G3" s="589"/>
      <c r="I3" s="5"/>
      <c r="J3" s="3"/>
    </row>
    <row r="4" spans="1:12">
      <c r="A4" s="46"/>
      <c r="C4" s="14"/>
      <c r="D4" s="14"/>
      <c r="F4" s="14"/>
      <c r="G4" s="14"/>
      <c r="H4" s="14"/>
      <c r="I4" s="36"/>
      <c r="J4" s="3"/>
    </row>
    <row r="5" spans="1:12">
      <c r="A5" s="604" t="s">
        <v>139</v>
      </c>
      <c r="B5" s="605"/>
      <c r="C5" s="606">
        <f ca="1">NOW()</f>
        <v>43122.67337546296</v>
      </c>
      <c r="D5" s="607"/>
      <c r="F5" s="106" t="s">
        <v>140</v>
      </c>
      <c r="G5" s="105"/>
      <c r="H5" s="612" t="s">
        <v>713</v>
      </c>
      <c r="I5" s="613"/>
      <c r="J5" s="3"/>
      <c r="K5" s="3"/>
      <c r="L5" s="3"/>
    </row>
    <row r="6" spans="1:12">
      <c r="A6" s="46"/>
      <c r="B6" s="18"/>
      <c r="C6" s="14"/>
      <c r="D6" s="18"/>
      <c r="E6" s="14"/>
      <c r="F6" s="14"/>
      <c r="G6" s="14"/>
      <c r="H6" s="18"/>
      <c r="I6" s="25"/>
      <c r="J6" s="3"/>
      <c r="K6" s="3"/>
    </row>
    <row r="7" spans="1:12" ht="16.5" customHeight="1">
      <c r="A7" s="593" t="s">
        <v>189</v>
      </c>
      <c r="B7" s="594"/>
      <c r="C7" s="594"/>
      <c r="D7" s="595"/>
      <c r="E7" s="595"/>
      <c r="F7" s="596"/>
      <c r="G7" s="608" t="s">
        <v>188</v>
      </c>
      <c r="H7" s="608"/>
      <c r="I7" s="609"/>
      <c r="J7" s="3"/>
    </row>
    <row r="8" spans="1:12">
      <c r="A8" s="597" t="s">
        <v>3</v>
      </c>
      <c r="B8" s="598"/>
      <c r="C8" s="599" t="s">
        <v>228</v>
      </c>
      <c r="D8" s="600"/>
      <c r="E8" s="600"/>
      <c r="F8" s="601"/>
      <c r="G8" s="100" t="s">
        <v>84</v>
      </c>
      <c r="H8" s="610"/>
      <c r="I8" s="611"/>
      <c r="J8" s="3"/>
    </row>
    <row r="9" spans="1:12">
      <c r="A9" s="602" t="s">
        <v>4</v>
      </c>
      <c r="B9" s="603"/>
      <c r="C9" s="623" t="s">
        <v>728</v>
      </c>
      <c r="D9" s="624"/>
      <c r="E9" s="624"/>
      <c r="F9" s="625"/>
      <c r="G9" s="111" t="s">
        <v>85</v>
      </c>
      <c r="H9" s="618"/>
      <c r="I9" s="619"/>
      <c r="J9" s="3"/>
    </row>
    <row r="10" spans="1:12">
      <c r="A10" s="616" t="s">
        <v>45</v>
      </c>
      <c r="B10" s="617"/>
      <c r="C10" s="626">
        <v>50</v>
      </c>
      <c r="D10" s="627"/>
      <c r="E10" s="627"/>
      <c r="F10" s="628"/>
      <c r="G10" s="101" t="s">
        <v>152</v>
      </c>
      <c r="H10" s="614"/>
      <c r="I10" s="615"/>
      <c r="J10" s="3"/>
    </row>
    <row r="11" spans="1:12">
      <c r="A11" s="560" t="s">
        <v>47</v>
      </c>
      <c r="B11" s="104"/>
      <c r="C11" s="590">
        <v>5556660</v>
      </c>
      <c r="D11" s="591"/>
      <c r="E11" s="591"/>
      <c r="F11" s="592"/>
      <c r="G11" s="101" t="s">
        <v>153</v>
      </c>
      <c r="H11" s="614"/>
      <c r="I11" s="615"/>
      <c r="J11" s="3"/>
    </row>
    <row r="12" spans="1:12">
      <c r="A12" s="638" t="s">
        <v>761</v>
      </c>
      <c r="B12" s="639"/>
      <c r="C12" s="590"/>
      <c r="D12" s="591"/>
      <c r="E12" s="591"/>
      <c r="F12" s="592"/>
      <c r="G12" s="101" t="s">
        <v>154</v>
      </c>
      <c r="H12" s="614"/>
      <c r="I12" s="615"/>
      <c r="J12" s="3"/>
    </row>
    <row r="13" spans="1:12" ht="15.75" customHeight="1">
      <c r="A13" s="593" t="s">
        <v>43</v>
      </c>
      <c r="B13" s="634"/>
      <c r="C13" s="634"/>
      <c r="D13" s="634"/>
      <c r="E13" s="635"/>
      <c r="F13" s="636"/>
      <c r="G13" s="101" t="s">
        <v>159</v>
      </c>
      <c r="H13" s="614"/>
      <c r="I13" s="615"/>
      <c r="J13" s="3"/>
    </row>
    <row r="14" spans="1:12">
      <c r="A14" s="649" t="s">
        <v>73</v>
      </c>
      <c r="B14" s="633"/>
      <c r="C14" s="130" t="s">
        <v>683</v>
      </c>
      <c r="D14" s="648" t="s">
        <v>711</v>
      </c>
      <c r="E14" s="647"/>
      <c r="F14" s="429">
        <v>2</v>
      </c>
      <c r="G14" s="103" t="s">
        <v>155</v>
      </c>
      <c r="H14" s="614"/>
      <c r="I14" s="615"/>
      <c r="J14" s="3"/>
      <c r="K14" s="3"/>
    </row>
    <row r="15" spans="1:12">
      <c r="A15" s="649" t="s">
        <v>70</v>
      </c>
      <c r="B15" s="633"/>
      <c r="C15" s="131">
        <v>87</v>
      </c>
      <c r="D15" s="651" t="s">
        <v>710</v>
      </c>
      <c r="E15" s="652"/>
      <c r="F15" s="134">
        <v>2</v>
      </c>
      <c r="G15" s="101" t="s">
        <v>156</v>
      </c>
      <c r="H15" s="614"/>
      <c r="I15" s="615"/>
      <c r="J15" s="3"/>
      <c r="K15" s="119"/>
    </row>
    <row r="16" spans="1:12">
      <c r="A16" s="638" t="s">
        <v>686</v>
      </c>
      <c r="B16" s="639"/>
      <c r="C16" s="130" t="s">
        <v>687</v>
      </c>
      <c r="D16" s="650" t="s">
        <v>74</v>
      </c>
      <c r="E16" s="647"/>
      <c r="F16" s="135">
        <v>400</v>
      </c>
      <c r="G16" s="102" t="s">
        <v>157</v>
      </c>
      <c r="H16" s="637"/>
      <c r="I16" s="611"/>
      <c r="J16" s="3"/>
    </row>
    <row r="17" spans="1:18">
      <c r="A17" s="649" t="s">
        <v>151</v>
      </c>
      <c r="B17" s="633"/>
      <c r="C17" s="132" t="s">
        <v>193</v>
      </c>
      <c r="D17" s="580" t="s">
        <v>71</v>
      </c>
      <c r="E17" s="581"/>
      <c r="F17" s="519" t="s">
        <v>730</v>
      </c>
      <c r="G17" s="103" t="s">
        <v>158</v>
      </c>
      <c r="H17" s="620"/>
      <c r="I17" s="615"/>
      <c r="J17" s="3"/>
      <c r="K17" s="128"/>
    </row>
    <row r="18" spans="1:18">
      <c r="A18" s="653" t="s">
        <v>737</v>
      </c>
      <c r="B18" s="654"/>
      <c r="C18" s="133">
        <v>50</v>
      </c>
      <c r="D18" s="632" t="s">
        <v>72</v>
      </c>
      <c r="E18" s="633"/>
      <c r="F18" s="519" t="s">
        <v>731</v>
      </c>
      <c r="G18" s="101" t="s">
        <v>160</v>
      </c>
      <c r="H18" s="620"/>
      <c r="I18" s="615"/>
      <c r="J18" s="3"/>
    </row>
    <row r="19" spans="1:18">
      <c r="A19" s="643" t="s">
        <v>738</v>
      </c>
      <c r="B19" s="647"/>
      <c r="C19" s="130" t="s">
        <v>740</v>
      </c>
      <c r="D19" s="651" t="s">
        <v>734</v>
      </c>
      <c r="E19" s="652"/>
      <c r="F19" s="544" t="s">
        <v>735</v>
      </c>
      <c r="G19" s="434"/>
      <c r="H19" s="620"/>
      <c r="I19" s="615"/>
      <c r="J19" s="3"/>
      <c r="N19" s="128"/>
    </row>
    <row r="20" spans="1:18">
      <c r="A20" s="643" t="s">
        <v>739</v>
      </c>
      <c r="B20" s="644"/>
      <c r="C20" s="518" t="s">
        <v>729</v>
      </c>
      <c r="D20" s="629" t="s">
        <v>733</v>
      </c>
      <c r="E20" s="612"/>
      <c r="F20" s="545">
        <f>F17*F19</f>
        <v>80</v>
      </c>
      <c r="G20" s="520"/>
      <c r="H20" s="428"/>
      <c r="I20" s="25"/>
      <c r="J20" s="3"/>
      <c r="K20" s="3"/>
      <c r="R20">
        <v>4</v>
      </c>
    </row>
    <row r="21" spans="1:18">
      <c r="A21" s="640" t="s">
        <v>741</v>
      </c>
      <c r="B21" s="641"/>
      <c r="C21" s="106">
        <v>2</v>
      </c>
      <c r="D21" s="630" t="s">
        <v>736</v>
      </c>
      <c r="E21" s="631"/>
      <c r="F21" s="541"/>
      <c r="G21" s="386"/>
      <c r="H21" s="621"/>
      <c r="I21" s="622"/>
      <c r="J21" s="3"/>
      <c r="N21" s="127"/>
    </row>
    <row r="22" spans="1:18">
      <c r="A22" s="643" t="s">
        <v>732</v>
      </c>
      <c r="B22" s="645"/>
      <c r="C22" s="543">
        <f>C18+(C19*C20)+C21</f>
        <v>217</v>
      </c>
      <c r="D22" s="56"/>
      <c r="E22" s="18"/>
      <c r="F22" s="19"/>
      <c r="G22" s="481"/>
      <c r="H22" s="18"/>
      <c r="I22" s="25"/>
      <c r="J22" s="3"/>
      <c r="L22" s="127"/>
    </row>
    <row r="23" spans="1:18">
      <c r="A23" s="121" t="s">
        <v>161</v>
      </c>
      <c r="B23" s="122"/>
      <c r="C23" s="82"/>
      <c r="D23" s="123"/>
      <c r="E23" s="41"/>
      <c r="F23" s="80"/>
      <c r="G23" s="81"/>
      <c r="H23" s="81"/>
      <c r="I23" s="112"/>
      <c r="J23" s="3"/>
      <c r="K23" s="427"/>
    </row>
    <row r="24" spans="1:18">
      <c r="A24" s="107"/>
      <c r="B24" s="82"/>
      <c r="C24" s="82"/>
      <c r="D24" s="82"/>
      <c r="E24" s="18"/>
      <c r="F24" s="82"/>
      <c r="G24" s="82"/>
      <c r="H24" s="82"/>
      <c r="I24" s="113"/>
      <c r="J24" s="3"/>
    </row>
    <row r="25" spans="1:18">
      <c r="A25" s="107"/>
      <c r="B25" s="82"/>
      <c r="C25" s="82"/>
      <c r="D25" s="82"/>
      <c r="E25" s="18"/>
      <c r="F25" s="82"/>
      <c r="G25" s="82"/>
      <c r="H25" s="82"/>
      <c r="I25" s="113"/>
      <c r="J25" s="3"/>
    </row>
    <row r="26" spans="1:18">
      <c r="A26" s="107"/>
      <c r="B26" s="82"/>
      <c r="C26" s="82"/>
      <c r="D26" s="82"/>
      <c r="E26" s="18"/>
      <c r="F26" s="82"/>
      <c r="G26" s="82"/>
      <c r="H26" s="129"/>
      <c r="I26" s="113"/>
      <c r="J26" s="126"/>
    </row>
    <row r="27" spans="1:18">
      <c r="A27" s="107"/>
      <c r="B27" s="82"/>
      <c r="C27" s="82"/>
      <c r="D27" s="82"/>
      <c r="E27" s="18"/>
      <c r="F27" s="646"/>
      <c r="G27" s="646"/>
      <c r="H27" s="82"/>
      <c r="I27" s="113"/>
      <c r="J27" s="3"/>
    </row>
    <row r="28" spans="1:18">
      <c r="A28" s="107"/>
      <c r="B28" s="82"/>
      <c r="C28" s="34"/>
      <c r="D28" s="82"/>
      <c r="E28" s="30"/>
      <c r="F28" s="642"/>
      <c r="G28" s="642"/>
      <c r="H28" s="83"/>
      <c r="I28" s="114"/>
      <c r="J28" s="3"/>
    </row>
    <row r="29" spans="1:18">
      <c r="A29" s="120" t="s">
        <v>162</v>
      </c>
      <c r="B29" s="34"/>
      <c r="C29" s="81"/>
      <c r="D29" s="34"/>
      <c r="E29" s="84"/>
      <c r="F29" s="82"/>
      <c r="G29" s="82"/>
      <c r="H29" s="82"/>
      <c r="I29" s="113"/>
      <c r="J29" s="3"/>
    </row>
    <row r="30" spans="1:18">
      <c r="A30" s="107"/>
      <c r="B30" s="81"/>
      <c r="C30" s="85"/>
      <c r="D30" s="81"/>
      <c r="E30" s="81"/>
      <c r="F30" s="81"/>
      <c r="G30" s="81"/>
      <c r="H30" s="81"/>
      <c r="I30" s="112"/>
      <c r="J30" s="3"/>
      <c r="K30" s="3"/>
    </row>
    <row r="31" spans="1:18">
      <c r="A31" s="107"/>
      <c r="B31" s="85"/>
      <c r="C31" s="82"/>
      <c r="D31" s="85"/>
      <c r="E31" s="85"/>
      <c r="F31" s="85"/>
      <c r="G31" s="85"/>
      <c r="H31" s="85"/>
      <c r="I31" s="112"/>
      <c r="J31" s="3"/>
      <c r="K31" s="3"/>
    </row>
    <row r="32" spans="1:18">
      <c r="A32" s="107"/>
      <c r="B32" s="82"/>
      <c r="C32" s="82"/>
      <c r="D32" s="82"/>
      <c r="E32" s="82"/>
      <c r="F32" s="82"/>
      <c r="G32" s="82"/>
      <c r="H32" s="82"/>
      <c r="I32" s="113"/>
      <c r="J32" s="3"/>
      <c r="K32" s="3"/>
    </row>
    <row r="33" spans="1:10">
      <c r="A33" s="107"/>
      <c r="B33" s="82"/>
      <c r="C33" s="82"/>
      <c r="D33" s="82"/>
      <c r="E33" s="82"/>
      <c r="F33" s="82"/>
      <c r="G33" s="82"/>
      <c r="H33" s="82"/>
      <c r="I33" s="113"/>
    </row>
    <row r="34" spans="1:10">
      <c r="A34" s="107"/>
      <c r="B34" s="82"/>
      <c r="C34" s="82"/>
      <c r="D34" s="82"/>
      <c r="E34" s="82"/>
      <c r="F34" s="82"/>
      <c r="G34" s="82"/>
      <c r="H34" s="82"/>
      <c r="I34" s="113"/>
    </row>
    <row r="35" spans="1:10">
      <c r="A35" s="107"/>
      <c r="B35" s="82"/>
      <c r="C35" s="82"/>
      <c r="D35" s="82"/>
      <c r="E35" s="82"/>
      <c r="F35" s="82"/>
      <c r="G35" s="82"/>
      <c r="H35" s="82"/>
      <c r="I35" s="113"/>
    </row>
    <row r="36" spans="1:10">
      <c r="A36" s="107"/>
      <c r="B36" s="82"/>
      <c r="C36" s="82"/>
      <c r="D36" s="82"/>
      <c r="E36" s="82"/>
      <c r="F36" s="82"/>
      <c r="G36" s="82"/>
      <c r="H36" s="82"/>
      <c r="I36" s="113"/>
    </row>
    <row r="37" spans="1:10">
      <c r="A37" s="107"/>
      <c r="B37" s="82"/>
      <c r="C37" s="124"/>
      <c r="D37" s="82"/>
      <c r="E37" s="82"/>
      <c r="F37" s="82"/>
      <c r="G37" s="82"/>
      <c r="H37" s="82"/>
      <c r="I37" s="113"/>
    </row>
    <row r="38" spans="1:10">
      <c r="A38" s="120" t="s">
        <v>163</v>
      </c>
      <c r="B38" s="124"/>
      <c r="C38" s="82"/>
      <c r="D38" s="125"/>
      <c r="E38" s="82"/>
      <c r="F38" s="82"/>
      <c r="G38" s="82"/>
      <c r="H38" s="82"/>
      <c r="I38" s="113"/>
    </row>
    <row r="39" spans="1:10">
      <c r="A39" s="107"/>
      <c r="B39" s="82"/>
      <c r="C39" s="82"/>
      <c r="D39" s="82"/>
      <c r="E39" s="82"/>
      <c r="F39" s="82"/>
      <c r="G39" s="82"/>
      <c r="H39" s="82"/>
      <c r="I39" s="113"/>
    </row>
    <row r="40" spans="1:10">
      <c r="A40" s="107"/>
      <c r="B40" s="82"/>
      <c r="C40" s="85"/>
      <c r="D40" s="82"/>
      <c r="E40" s="82"/>
      <c r="F40" s="82"/>
      <c r="G40" s="82"/>
      <c r="H40" s="82"/>
      <c r="I40" s="113"/>
    </row>
    <row r="41" spans="1:10">
      <c r="A41" s="108"/>
      <c r="B41" s="85"/>
      <c r="C41" s="82"/>
      <c r="D41" s="85"/>
      <c r="E41" s="85"/>
      <c r="F41" s="85"/>
      <c r="G41" s="85"/>
      <c r="H41" s="85"/>
      <c r="I41" s="115"/>
    </row>
    <row r="42" spans="1:10">
      <c r="A42" s="107"/>
      <c r="B42" s="82"/>
      <c r="C42" s="82"/>
      <c r="D42" s="82"/>
      <c r="E42" s="82"/>
      <c r="F42" s="82"/>
      <c r="G42" s="82"/>
      <c r="H42" s="82"/>
      <c r="I42" s="113"/>
    </row>
    <row r="43" spans="1:10">
      <c r="A43" s="107"/>
      <c r="B43" s="82"/>
      <c r="C43" s="82"/>
      <c r="D43" s="82"/>
      <c r="E43" s="82"/>
      <c r="F43" s="82"/>
      <c r="G43" s="82"/>
      <c r="H43" s="82"/>
      <c r="I43" s="113"/>
    </row>
    <row r="44" spans="1:10">
      <c r="A44" s="107"/>
      <c r="B44" s="82"/>
      <c r="C44" s="82"/>
      <c r="D44" s="82"/>
      <c r="E44" s="82"/>
      <c r="F44" s="82"/>
      <c r="G44" s="82"/>
      <c r="H44" s="82"/>
      <c r="I44" s="113"/>
    </row>
    <row r="45" spans="1:10">
      <c r="A45" s="107"/>
      <c r="B45" s="82"/>
      <c r="C45" s="82"/>
      <c r="D45" s="82"/>
      <c r="E45" s="82"/>
      <c r="F45" s="82"/>
      <c r="G45" s="82"/>
      <c r="H45" s="82"/>
      <c r="I45" s="113"/>
    </row>
    <row r="46" spans="1:10">
      <c r="A46" s="107"/>
      <c r="B46" s="82"/>
      <c r="C46" s="82"/>
      <c r="D46" s="82"/>
      <c r="E46" s="82"/>
      <c r="F46" s="82"/>
      <c r="G46" s="82"/>
      <c r="H46" s="82"/>
      <c r="I46" s="113"/>
    </row>
    <row r="47" spans="1:10">
      <c r="A47" s="107"/>
      <c r="B47" s="82"/>
      <c r="C47" s="82"/>
      <c r="D47" s="82"/>
      <c r="E47" s="82"/>
      <c r="F47" s="82"/>
      <c r="G47" s="82"/>
      <c r="H47" s="82"/>
      <c r="I47" s="113"/>
    </row>
    <row r="48" spans="1:10">
      <c r="A48" s="107"/>
      <c r="B48" s="82"/>
      <c r="C48" s="82"/>
      <c r="D48" s="82"/>
      <c r="E48" s="82"/>
      <c r="F48" s="82"/>
      <c r="G48" s="82"/>
      <c r="H48" s="82"/>
      <c r="I48" s="113"/>
      <c r="J48" s="3"/>
    </row>
    <row r="49" spans="1:9">
      <c r="A49" s="107"/>
      <c r="B49" s="82"/>
      <c r="C49" s="82"/>
      <c r="D49" s="82"/>
      <c r="E49" s="82"/>
      <c r="F49" s="82"/>
      <c r="G49" s="82"/>
      <c r="H49" s="82"/>
      <c r="I49" s="113"/>
    </row>
    <row r="50" spans="1:9">
      <c r="A50" s="107"/>
      <c r="B50" s="82"/>
      <c r="C50" s="82"/>
      <c r="D50" s="82"/>
      <c r="E50" s="82"/>
      <c r="F50" s="82"/>
      <c r="G50" s="82"/>
      <c r="H50" s="82"/>
      <c r="I50" s="113"/>
    </row>
    <row r="51" spans="1:9" ht="13.8" thickBot="1">
      <c r="A51" s="109"/>
      <c r="B51" s="110"/>
      <c r="C51" s="43"/>
      <c r="D51" s="110"/>
      <c r="E51" s="110"/>
      <c r="F51" s="110"/>
      <c r="G51" s="110"/>
      <c r="H51" s="110"/>
      <c r="I51" s="116"/>
    </row>
    <row r="52" spans="1:9" ht="13.8" thickTop="1">
      <c r="A52" s="3"/>
      <c r="B52" s="10"/>
      <c r="C52" s="10"/>
      <c r="D52" s="3"/>
      <c r="E52" s="3"/>
      <c r="F52" s="10"/>
      <c r="G52" s="10"/>
      <c r="H52" s="10"/>
      <c r="I52" s="10"/>
    </row>
    <row r="53" spans="1:9">
      <c r="C53" s="3"/>
      <c r="D53" s="3"/>
      <c r="E53" s="3"/>
      <c r="F53" s="3"/>
      <c r="G53" s="3"/>
      <c r="H53" s="3"/>
      <c r="I53" s="3"/>
    </row>
    <row r="54" spans="1:9">
      <c r="C54" s="3"/>
      <c r="D54" s="3"/>
      <c r="E54" s="3"/>
      <c r="F54" s="3"/>
      <c r="G54" s="3"/>
      <c r="H54" s="3"/>
      <c r="I54" s="3"/>
    </row>
    <row r="55" spans="1:9">
      <c r="C55" s="3"/>
      <c r="D55" s="3"/>
      <c r="E55" s="3"/>
      <c r="F55" s="3"/>
      <c r="G55" s="3"/>
      <c r="H55" s="3"/>
      <c r="I55" s="3"/>
    </row>
    <row r="56" spans="1:9">
      <c r="C56" s="3"/>
      <c r="D56" s="3"/>
      <c r="E56" s="3"/>
      <c r="F56" s="3"/>
      <c r="G56" s="3"/>
      <c r="H56" s="3"/>
      <c r="I56" s="3"/>
    </row>
    <row r="57" spans="1:9">
      <c r="C57" s="3"/>
      <c r="D57" s="3"/>
      <c r="E57" s="3"/>
      <c r="F57" s="3"/>
      <c r="G57" s="3"/>
      <c r="H57" s="3"/>
      <c r="I57" s="3"/>
    </row>
    <row r="58" spans="1:9">
      <c r="C58" s="3"/>
      <c r="D58" s="3"/>
      <c r="E58" s="3"/>
      <c r="F58" s="3"/>
      <c r="G58" s="3"/>
      <c r="H58" s="3"/>
      <c r="I58" s="3"/>
    </row>
    <row r="59" spans="1:9">
      <c r="C59" s="3"/>
      <c r="D59" s="3"/>
      <c r="E59" s="3"/>
      <c r="F59" s="3"/>
      <c r="G59" s="3"/>
      <c r="H59" s="3"/>
      <c r="I59" s="3"/>
    </row>
    <row r="60" spans="1:9">
      <c r="C60" s="3"/>
      <c r="D60" s="3"/>
      <c r="E60" s="3"/>
      <c r="F60" s="3"/>
      <c r="G60" s="3"/>
      <c r="H60" s="3"/>
      <c r="I60" s="3"/>
    </row>
    <row r="61" spans="1:9">
      <c r="C61" s="3"/>
      <c r="D61" s="3"/>
      <c r="E61" s="3"/>
      <c r="F61" s="3"/>
      <c r="G61" s="3"/>
      <c r="H61" s="3"/>
      <c r="I61" s="3"/>
    </row>
    <row r="62" spans="1:9">
      <c r="C62" s="3"/>
      <c r="D62" s="3"/>
      <c r="E62" s="3"/>
      <c r="F62" s="3"/>
      <c r="G62" s="3"/>
      <c r="H62" s="3"/>
      <c r="I62" s="3"/>
    </row>
    <row r="63" spans="1:9">
      <c r="C63" s="3"/>
      <c r="D63" s="3"/>
      <c r="E63" s="3"/>
      <c r="F63" s="3"/>
      <c r="G63" s="3"/>
      <c r="H63" s="3"/>
      <c r="I63" s="3"/>
    </row>
    <row r="64" spans="1:9">
      <c r="C64" s="3"/>
      <c r="D64" s="3"/>
      <c r="E64" s="3"/>
      <c r="F64" s="3"/>
      <c r="G64" s="3"/>
      <c r="H64" s="3"/>
      <c r="I64" s="3"/>
    </row>
    <row r="65" spans="3:9">
      <c r="C65" s="3"/>
      <c r="D65" s="3"/>
      <c r="E65" s="3"/>
      <c r="F65" s="3"/>
      <c r="G65" s="3"/>
      <c r="H65" s="3"/>
      <c r="I65" s="3"/>
    </row>
    <row r="66" spans="3:9">
      <c r="C66" s="3"/>
      <c r="D66" s="3"/>
      <c r="E66" s="3"/>
      <c r="F66" s="3"/>
      <c r="G66" s="3"/>
      <c r="H66" s="3"/>
      <c r="I66" s="3"/>
    </row>
    <row r="67" spans="3:9">
      <c r="C67" s="3"/>
      <c r="D67" s="3"/>
      <c r="E67" s="3"/>
      <c r="F67" s="3"/>
      <c r="G67" s="3"/>
      <c r="H67" s="3"/>
      <c r="I67" s="3"/>
    </row>
    <row r="68" spans="3:9">
      <c r="C68" s="3"/>
      <c r="D68" s="3"/>
      <c r="E68" s="3"/>
      <c r="F68" s="3"/>
      <c r="G68" s="3"/>
      <c r="H68" s="3"/>
      <c r="I68" s="3"/>
    </row>
    <row r="69" spans="3:9">
      <c r="C69" s="3"/>
      <c r="D69" s="3"/>
      <c r="E69" s="3"/>
      <c r="F69" s="3"/>
      <c r="G69" s="3"/>
      <c r="H69" s="3"/>
      <c r="I69" s="3"/>
    </row>
    <row r="70" spans="3:9">
      <c r="C70" s="3"/>
      <c r="D70" s="3"/>
      <c r="E70" s="3"/>
      <c r="F70" s="3"/>
      <c r="G70" s="3"/>
      <c r="H70" s="3"/>
      <c r="I70" s="3"/>
    </row>
    <row r="71" spans="3:9">
      <c r="C71" s="3"/>
      <c r="D71" s="3"/>
      <c r="E71" s="3"/>
      <c r="F71" s="3"/>
      <c r="G71" s="3"/>
      <c r="H71" s="3"/>
      <c r="I71" s="3"/>
    </row>
    <row r="72" spans="3:9">
      <c r="C72" s="3"/>
      <c r="D72" s="3"/>
      <c r="E72" s="3"/>
      <c r="F72" s="3"/>
      <c r="G72" s="3"/>
      <c r="H72" s="3"/>
      <c r="I72" s="3"/>
    </row>
    <row r="73" spans="3:9">
      <c r="C73" s="3"/>
      <c r="D73" s="3"/>
      <c r="E73" s="3"/>
      <c r="F73" s="3"/>
      <c r="G73" s="3"/>
      <c r="H73" s="3"/>
      <c r="I73" s="3"/>
    </row>
    <row r="74" spans="3:9">
      <c r="C74" s="3"/>
      <c r="D74" s="3"/>
      <c r="E74" s="3"/>
      <c r="F74" s="3"/>
      <c r="G74" s="3"/>
      <c r="H74" s="3"/>
      <c r="I74" s="3"/>
    </row>
    <row r="75" spans="3:9">
      <c r="C75" s="3"/>
      <c r="D75" s="3"/>
      <c r="E75" s="3"/>
      <c r="F75" s="3"/>
      <c r="G75" s="3"/>
      <c r="H75" s="3"/>
      <c r="I75" s="3"/>
    </row>
    <row r="76" spans="3:9">
      <c r="C76" s="3"/>
      <c r="D76" s="3"/>
      <c r="E76" s="3"/>
      <c r="F76" s="3"/>
      <c r="G76" s="3"/>
      <c r="H76" s="3"/>
      <c r="I76" s="3"/>
    </row>
    <row r="77" spans="3:9">
      <c r="C77" s="3"/>
      <c r="D77" s="3"/>
      <c r="E77" s="3"/>
      <c r="F77" s="3"/>
      <c r="G77" s="3"/>
      <c r="H77" s="3"/>
      <c r="I77" s="3"/>
    </row>
    <row r="78" spans="3:9">
      <c r="C78" s="3"/>
      <c r="D78" s="3"/>
      <c r="E78" s="3"/>
      <c r="F78" s="3"/>
      <c r="G78" s="3"/>
      <c r="H78" s="3"/>
      <c r="I78" s="3"/>
    </row>
    <row r="79" spans="3:9">
      <c r="C79" s="3"/>
      <c r="D79" s="3"/>
      <c r="E79" s="3"/>
      <c r="F79" s="3"/>
      <c r="G79" s="3"/>
      <c r="H79" s="3"/>
      <c r="I79" s="3"/>
    </row>
    <row r="80" spans="3:9">
      <c r="C80" s="3"/>
      <c r="D80" s="3"/>
      <c r="E80" s="3"/>
      <c r="F80" s="3"/>
      <c r="G80" s="3"/>
      <c r="H80" s="3"/>
      <c r="I80" s="3"/>
    </row>
    <row r="81" spans="3:9">
      <c r="C81" s="3"/>
      <c r="D81" s="3"/>
      <c r="E81" s="3"/>
      <c r="F81" s="3"/>
      <c r="G81" s="3"/>
      <c r="H81" s="3"/>
      <c r="I81" s="3"/>
    </row>
    <row r="82" spans="3:9">
      <c r="C82" s="3"/>
      <c r="D82" s="3"/>
      <c r="E82" s="3"/>
      <c r="F82" s="3"/>
      <c r="G82" s="3"/>
      <c r="H82" s="3"/>
      <c r="I82" s="3"/>
    </row>
    <row r="83" spans="3:9">
      <c r="C83" s="3"/>
      <c r="D83" s="3"/>
      <c r="E83" s="3"/>
      <c r="F83" s="3"/>
      <c r="G83" s="3"/>
      <c r="H83" s="3"/>
      <c r="I83" s="3"/>
    </row>
    <row r="84" spans="3:9">
      <c r="C84" s="3"/>
      <c r="D84" s="3"/>
      <c r="E84" s="3"/>
      <c r="F84" s="3"/>
      <c r="G84" s="3"/>
      <c r="H84" s="3"/>
      <c r="I84" s="3"/>
    </row>
    <row r="85" spans="3:9">
      <c r="C85" s="3"/>
      <c r="D85" s="3"/>
      <c r="E85" s="3"/>
      <c r="F85" s="3"/>
      <c r="G85" s="3"/>
      <c r="H85" s="3"/>
      <c r="I85" s="3"/>
    </row>
    <row r="86" spans="3:9">
      <c r="C86" s="3"/>
      <c r="D86" s="3"/>
      <c r="E86" s="3"/>
      <c r="F86" s="3"/>
      <c r="G86" s="3"/>
      <c r="H86" s="3"/>
      <c r="I86" s="3"/>
    </row>
    <row r="87" spans="3:9">
      <c r="C87" s="3"/>
      <c r="D87" s="3"/>
      <c r="E87" s="3"/>
      <c r="F87" s="3"/>
      <c r="G87" s="3"/>
      <c r="H87" s="3"/>
      <c r="I87" s="3"/>
    </row>
    <row r="88" spans="3:9">
      <c r="C88" s="3"/>
      <c r="D88" s="3"/>
      <c r="E88" s="3"/>
      <c r="F88" s="3"/>
      <c r="G88" s="3"/>
      <c r="H88" s="3"/>
      <c r="I88" s="3"/>
    </row>
    <row r="89" spans="3:9">
      <c r="C89" s="3"/>
      <c r="D89" s="3"/>
      <c r="E89" s="3"/>
      <c r="F89" s="3"/>
      <c r="G89" s="3"/>
      <c r="H89" s="3"/>
      <c r="I89" s="3"/>
    </row>
    <row r="90" spans="3:9">
      <c r="C90" s="3"/>
      <c r="D90" s="3"/>
      <c r="E90" s="3"/>
      <c r="F90" s="3"/>
      <c r="G90" s="3"/>
      <c r="H90" s="3"/>
      <c r="I90" s="3"/>
    </row>
    <row r="91" spans="3:9">
      <c r="C91" s="3"/>
      <c r="D91" s="3"/>
      <c r="E91" s="3"/>
      <c r="F91" s="3"/>
      <c r="G91" s="3"/>
      <c r="H91" s="3"/>
      <c r="I91" s="3"/>
    </row>
    <row r="92" spans="3:9">
      <c r="C92" s="3"/>
      <c r="D92" s="3"/>
      <c r="E92" s="3"/>
      <c r="F92" s="3"/>
      <c r="G92" s="3"/>
      <c r="H92" s="3"/>
      <c r="I92" s="3"/>
    </row>
    <row r="93" spans="3:9">
      <c r="C93" s="3"/>
      <c r="D93" s="3"/>
      <c r="E93" s="3"/>
      <c r="F93" s="3"/>
      <c r="G93" s="3"/>
      <c r="H93" s="3"/>
      <c r="I93" s="3"/>
    </row>
    <row r="94" spans="3:9">
      <c r="C94" s="3"/>
      <c r="D94" s="3"/>
      <c r="E94" s="3"/>
      <c r="F94" s="3"/>
      <c r="G94" s="3"/>
      <c r="H94" s="3"/>
      <c r="I94" s="3"/>
    </row>
    <row r="95" spans="3:9">
      <c r="C95" s="3"/>
      <c r="D95" s="3"/>
      <c r="E95" s="3"/>
      <c r="F95" s="3"/>
      <c r="G95" s="3"/>
      <c r="H95" s="3"/>
      <c r="I95" s="3"/>
    </row>
    <row r="96" spans="3:9">
      <c r="C96" s="3"/>
      <c r="D96" s="3"/>
      <c r="E96" s="3"/>
      <c r="F96" s="3"/>
      <c r="G96" s="3"/>
      <c r="H96" s="3"/>
      <c r="I96" s="3"/>
    </row>
    <row r="97" spans="3:9">
      <c r="C97" s="3"/>
      <c r="D97" s="3"/>
      <c r="E97" s="3"/>
      <c r="F97" s="3"/>
      <c r="G97" s="3"/>
      <c r="H97" s="3"/>
      <c r="I97" s="3"/>
    </row>
    <row r="98" spans="3:9">
      <c r="C98" s="3"/>
      <c r="D98" s="3"/>
      <c r="E98" s="3"/>
      <c r="F98" s="3"/>
      <c r="G98" s="3"/>
      <c r="H98" s="3"/>
      <c r="I98" s="3"/>
    </row>
    <row r="99" spans="3:9">
      <c r="D99" s="3"/>
      <c r="E99" s="3"/>
      <c r="F99" s="3"/>
      <c r="G99" s="3"/>
      <c r="H99" s="3"/>
      <c r="I99" s="3"/>
    </row>
  </sheetData>
  <sheetProtection selectLockedCells="1"/>
  <mergeCells count="48">
    <mergeCell ref="A12:B12"/>
    <mergeCell ref="A21:B21"/>
    <mergeCell ref="F28:G28"/>
    <mergeCell ref="A20:B20"/>
    <mergeCell ref="A22:B22"/>
    <mergeCell ref="F27:G27"/>
    <mergeCell ref="A16:B16"/>
    <mergeCell ref="A19:B19"/>
    <mergeCell ref="D14:E14"/>
    <mergeCell ref="A15:B15"/>
    <mergeCell ref="D16:E16"/>
    <mergeCell ref="D19:E19"/>
    <mergeCell ref="D15:E15"/>
    <mergeCell ref="A18:B18"/>
    <mergeCell ref="A14:B14"/>
    <mergeCell ref="A17:B17"/>
    <mergeCell ref="H17:I17"/>
    <mergeCell ref="H21:I21"/>
    <mergeCell ref="C9:F9"/>
    <mergeCell ref="C10:F10"/>
    <mergeCell ref="D20:E20"/>
    <mergeCell ref="D21:E21"/>
    <mergeCell ref="H12:I12"/>
    <mergeCell ref="H19:I19"/>
    <mergeCell ref="H18:I18"/>
    <mergeCell ref="D18:E18"/>
    <mergeCell ref="C12:F12"/>
    <mergeCell ref="H13:I13"/>
    <mergeCell ref="A13:F13"/>
    <mergeCell ref="H14:I14"/>
    <mergeCell ref="H15:I15"/>
    <mergeCell ref="H16:I16"/>
    <mergeCell ref="D17:E17"/>
    <mergeCell ref="A2:G3"/>
    <mergeCell ref="C11:F11"/>
    <mergeCell ref="A7:F7"/>
    <mergeCell ref="A8:B8"/>
    <mergeCell ref="C8:F8"/>
    <mergeCell ref="A9:B9"/>
    <mergeCell ref="A5:B5"/>
    <mergeCell ref="C5:D5"/>
    <mergeCell ref="G7:I7"/>
    <mergeCell ref="H8:I8"/>
    <mergeCell ref="H5:I5"/>
    <mergeCell ref="H11:I11"/>
    <mergeCell ref="A10:B10"/>
    <mergeCell ref="H9:I9"/>
    <mergeCell ref="H10:I10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90"/>
  <sheetViews>
    <sheetView zoomScale="80" zoomScaleNormal="80" workbookViewId="0">
      <pane ySplit="1" topLeftCell="A2" activePane="bottomLeft" state="frozen"/>
      <selection pane="bottomLeft" activeCell="M23" sqref="M23"/>
    </sheetView>
  </sheetViews>
  <sheetFormatPr defaultRowHeight="13.2"/>
  <cols>
    <col min="1" max="1" width="10.5546875" customWidth="1"/>
    <col min="2" max="2" width="10.109375" customWidth="1"/>
    <col min="4" max="4" width="12.6640625" customWidth="1"/>
    <col min="7" max="7" width="6.109375" customWidth="1"/>
    <col min="11" max="11" width="9.88671875" bestFit="1" customWidth="1"/>
    <col min="14" max="14" width="10.5546875" customWidth="1"/>
    <col min="15" max="15" width="10.33203125" customWidth="1"/>
    <col min="17" max="17" width="19" customWidth="1"/>
    <col min="18" max="18" width="20.5546875" customWidth="1"/>
    <col min="20" max="20" width="4.21875" customWidth="1"/>
    <col min="21" max="21" width="12.33203125" customWidth="1"/>
    <col min="22" max="22" width="20.44140625" customWidth="1"/>
    <col min="23" max="23" width="13.33203125" customWidth="1"/>
    <col min="24" max="24" width="11.77734375" customWidth="1"/>
    <col min="25" max="25" width="10" customWidth="1"/>
    <col min="26" max="26" width="20.88671875" customWidth="1"/>
    <col min="27" max="27" width="10.5546875" customWidth="1"/>
    <col min="28" max="28" width="9.6640625" customWidth="1"/>
  </cols>
  <sheetData>
    <row r="1" spans="1:28" ht="18" customHeight="1" thickTop="1" thickBot="1">
      <c r="A1" s="739" t="s">
        <v>222</v>
      </c>
      <c r="B1" s="740"/>
      <c r="C1" s="740"/>
      <c r="D1" s="740"/>
      <c r="E1" s="740"/>
      <c r="F1" s="740"/>
      <c r="G1" s="741"/>
      <c r="H1" s="710" t="s">
        <v>557</v>
      </c>
      <c r="I1" s="711"/>
      <c r="J1" s="711"/>
      <c r="K1" s="711"/>
      <c r="L1" s="430"/>
      <c r="M1" s="431"/>
      <c r="N1" s="433">
        <f>H88</f>
        <v>46634.041666666664</v>
      </c>
      <c r="O1" s="432" t="s">
        <v>148</v>
      </c>
      <c r="P1" s="423" t="str">
        <f>IF(O1="A",1.5,)&amp;IF(O1="B",1.45,)&amp;IF(O1="C",1.4,)&amp;IF(1="C",1.4,)</f>
        <v>1.5</v>
      </c>
      <c r="Q1" s="138"/>
      <c r="R1" s="137" t="s">
        <v>229</v>
      </c>
      <c r="S1" s="138"/>
      <c r="T1" s="139"/>
      <c r="U1" s="139"/>
      <c r="V1" s="140" t="s">
        <v>230</v>
      </c>
      <c r="W1" s="141"/>
      <c r="X1" s="139"/>
      <c r="Y1" s="735" t="s">
        <v>231</v>
      </c>
      <c r="Z1" s="736"/>
      <c r="AA1" s="138"/>
      <c r="AB1" s="142"/>
    </row>
    <row r="2" spans="1:28" ht="15.6" customHeight="1" thickTop="1" thickBot="1">
      <c r="A2" s="761" t="s">
        <v>3</v>
      </c>
      <c r="B2" s="761"/>
      <c r="C2" s="743" t="str">
        <f>('Check List'!C8)</f>
        <v>Joe Jones</v>
      </c>
      <c r="D2" s="743"/>
      <c r="E2" s="743"/>
      <c r="F2" s="743"/>
      <c r="G2" s="537"/>
      <c r="H2" s="720" t="s">
        <v>542</v>
      </c>
      <c r="I2" s="721"/>
      <c r="J2" s="523" t="s">
        <v>49</v>
      </c>
      <c r="K2" s="383" t="s">
        <v>205</v>
      </c>
      <c r="L2" s="765" t="s">
        <v>688</v>
      </c>
      <c r="M2" s="766"/>
      <c r="N2" s="33"/>
      <c r="P2" s="475"/>
      <c r="Q2" s="143" t="s">
        <v>232</v>
      </c>
      <c r="R2" s="144" t="s">
        <v>196</v>
      </c>
      <c r="S2" s="241" t="s">
        <v>233</v>
      </c>
      <c r="T2" s="266"/>
      <c r="U2" s="265" t="s">
        <v>232</v>
      </c>
      <c r="V2" s="144" t="s">
        <v>196</v>
      </c>
      <c r="W2" s="203" t="s">
        <v>191</v>
      </c>
      <c r="X2" s="266"/>
      <c r="Y2" s="737" t="s">
        <v>234</v>
      </c>
      <c r="Z2" s="738"/>
      <c r="AA2" s="136"/>
      <c r="AB2" s="146"/>
    </row>
    <row r="3" spans="1:28" ht="17.25" customHeight="1" thickTop="1" thickBot="1">
      <c r="A3" s="761" t="s">
        <v>4</v>
      </c>
      <c r="B3" s="761"/>
      <c r="C3" s="743" t="str">
        <f>('Check List'!C9)</f>
        <v>445 Chippewa</v>
      </c>
      <c r="D3" s="743"/>
      <c r="E3" s="743"/>
      <c r="F3" s="743"/>
      <c r="G3" s="538"/>
      <c r="H3" s="718" t="s">
        <v>576</v>
      </c>
      <c r="I3" s="719"/>
      <c r="J3" s="421" t="s">
        <v>193</v>
      </c>
      <c r="K3" s="402">
        <f>IF(J3="Y",M3*Z,)</f>
        <v>750</v>
      </c>
      <c r="L3" s="387"/>
      <c r="M3" s="419">
        <v>500</v>
      </c>
      <c r="N3" s="3"/>
      <c r="O3" s="3"/>
      <c r="P3" s="475"/>
      <c r="Q3" s="147" t="s">
        <v>235</v>
      </c>
      <c r="R3" s="148" t="s">
        <v>236</v>
      </c>
      <c r="S3" s="242">
        <v>1090</v>
      </c>
      <c r="T3" s="267"/>
      <c r="U3" s="160" t="s">
        <v>223</v>
      </c>
      <c r="V3" s="149" t="s">
        <v>238</v>
      </c>
      <c r="W3" s="195">
        <v>435</v>
      </c>
      <c r="X3" s="280"/>
      <c r="Y3" s="307" t="s">
        <v>239</v>
      </c>
      <c r="Z3" s="150" t="s">
        <v>240</v>
      </c>
      <c r="AA3" s="151">
        <v>292</v>
      </c>
      <c r="AB3" s="152"/>
    </row>
    <row r="4" spans="1:28" ht="17.25" customHeight="1" thickTop="1" thickBot="1">
      <c r="A4" s="539" t="s">
        <v>75</v>
      </c>
      <c r="B4" s="744">
        <f>('Check List'!C11)</f>
        <v>5556660</v>
      </c>
      <c r="C4" s="744"/>
      <c r="D4" s="540" t="s">
        <v>76</v>
      </c>
      <c r="E4" s="744">
        <f>('Check List'!C12)</f>
        <v>0</v>
      </c>
      <c r="F4" s="744"/>
      <c r="G4" s="538"/>
      <c r="H4" s="718" t="s">
        <v>714</v>
      </c>
      <c r="I4" s="719"/>
      <c r="J4" s="421" t="s">
        <v>726</v>
      </c>
      <c r="K4" s="402">
        <f>IF(J4="Y",M4*Z,)</f>
        <v>0</v>
      </c>
      <c r="L4" s="387"/>
      <c r="M4" s="419">
        <v>600</v>
      </c>
      <c r="P4" s="475"/>
      <c r="Q4" s="153" t="s">
        <v>195</v>
      </c>
      <c r="R4" s="154" t="s">
        <v>241</v>
      </c>
      <c r="S4" s="242">
        <v>688</v>
      </c>
      <c r="T4" s="268"/>
      <c r="U4" s="160" t="s">
        <v>243</v>
      </c>
      <c r="V4" s="149" t="s">
        <v>244</v>
      </c>
      <c r="W4" s="195">
        <v>486</v>
      </c>
      <c r="X4" s="312"/>
      <c r="Y4" s="308" t="s">
        <v>245</v>
      </c>
      <c r="Z4" s="150" t="s">
        <v>246</v>
      </c>
      <c r="AA4" s="156">
        <v>50</v>
      </c>
      <c r="AB4" s="145"/>
    </row>
    <row r="5" spans="1:28" ht="17.25" customHeight="1" thickTop="1" thickBot="1">
      <c r="A5" s="762" t="s">
        <v>77</v>
      </c>
      <c r="B5" s="762"/>
      <c r="C5" s="538">
        <f>'Check List'!C10:F10</f>
        <v>50</v>
      </c>
      <c r="D5" s="574" t="s">
        <v>762</v>
      </c>
      <c r="E5" s="784"/>
      <c r="F5" s="639"/>
      <c r="G5" s="538"/>
      <c r="H5" s="718" t="s">
        <v>708</v>
      </c>
      <c r="I5" s="719"/>
      <c r="J5" s="421" t="s">
        <v>726</v>
      </c>
      <c r="K5" s="402">
        <f>IF(J5="Y",M5*Z,)</f>
        <v>0</v>
      </c>
      <c r="L5" s="387"/>
      <c r="M5" s="419">
        <v>800</v>
      </c>
      <c r="O5" s="367"/>
      <c r="P5" s="475"/>
      <c r="Q5" s="153" t="s">
        <v>194</v>
      </c>
      <c r="R5" s="157" t="s">
        <v>247</v>
      </c>
      <c r="S5" s="242">
        <v>629</v>
      </c>
      <c r="T5" s="269"/>
      <c r="U5" s="160" t="s">
        <v>248</v>
      </c>
      <c r="V5" s="158" t="s">
        <v>249</v>
      </c>
      <c r="W5" s="195">
        <v>932</v>
      </c>
      <c r="X5" s="270"/>
      <c r="Y5" s="308" t="s">
        <v>250</v>
      </c>
      <c r="Z5" s="159" t="s">
        <v>251</v>
      </c>
      <c r="AA5" s="237">
        <v>563</v>
      </c>
      <c r="AB5" s="145"/>
    </row>
    <row r="6" spans="1:28" ht="18" customHeight="1" thickTop="1" thickBot="1">
      <c r="A6" s="754" t="s">
        <v>43</v>
      </c>
      <c r="B6" s="755"/>
      <c r="C6" s="755"/>
      <c r="D6" s="755"/>
      <c r="E6" s="756"/>
      <c r="F6" s="756"/>
      <c r="G6" s="538"/>
      <c r="H6" s="718" t="s">
        <v>682</v>
      </c>
      <c r="I6" s="694"/>
      <c r="J6" s="421" t="s">
        <v>726</v>
      </c>
      <c r="K6" s="402">
        <f>IF(J6="Y",M6*Z,)</f>
        <v>0</v>
      </c>
      <c r="L6" s="387"/>
      <c r="M6" s="420">
        <v>450</v>
      </c>
      <c r="P6" s="475"/>
      <c r="Q6" s="153" t="s">
        <v>252</v>
      </c>
      <c r="R6" s="157" t="s">
        <v>253</v>
      </c>
      <c r="S6" s="242">
        <v>719</v>
      </c>
      <c r="T6" s="270"/>
      <c r="U6" s="160"/>
      <c r="V6" s="161"/>
      <c r="W6" s="304"/>
      <c r="X6" s="336"/>
      <c r="Y6" s="309" t="s">
        <v>254</v>
      </c>
      <c r="Z6" s="162" t="s">
        <v>255</v>
      </c>
      <c r="AA6" s="163">
        <v>262</v>
      </c>
      <c r="AB6" s="164"/>
    </row>
    <row r="7" spans="1:28" ht="18" customHeight="1" thickTop="1" thickBot="1">
      <c r="A7" s="649" t="s">
        <v>73</v>
      </c>
      <c r="B7" s="633"/>
      <c r="C7" s="130" t="s">
        <v>683</v>
      </c>
      <c r="D7" s="648" t="s">
        <v>711</v>
      </c>
      <c r="E7" s="647"/>
      <c r="F7" s="542">
        <f>'Check List'!F14</f>
        <v>2</v>
      </c>
      <c r="G7" s="537"/>
      <c r="H7" s="718" t="s">
        <v>541</v>
      </c>
      <c r="I7" s="742"/>
      <c r="J7" s="421" t="s">
        <v>726</v>
      </c>
      <c r="K7" s="404">
        <f>IF(J7="Y",C7*M7*Z,)</f>
        <v>0</v>
      </c>
      <c r="L7" s="450"/>
      <c r="M7" s="456">
        <v>2.6</v>
      </c>
      <c r="P7" s="475"/>
      <c r="Q7" s="153" t="s">
        <v>256</v>
      </c>
      <c r="R7" s="157" t="s">
        <v>257</v>
      </c>
      <c r="S7" s="242">
        <v>1225</v>
      </c>
      <c r="T7" s="270"/>
      <c r="U7" s="160" t="s">
        <v>198</v>
      </c>
      <c r="V7" s="165" t="s">
        <v>198</v>
      </c>
      <c r="W7" s="214">
        <v>0</v>
      </c>
      <c r="X7" s="314"/>
      <c r="Y7" s="310"/>
      <c r="Z7" s="164"/>
      <c r="AA7" s="166"/>
      <c r="AB7" s="167"/>
    </row>
    <row r="8" spans="1:28" ht="17.25" customHeight="1" thickTop="1" thickBot="1">
      <c r="A8" s="649" t="s">
        <v>70</v>
      </c>
      <c r="B8" s="633"/>
      <c r="C8" s="131">
        <v>87</v>
      </c>
      <c r="D8" s="651" t="s">
        <v>710</v>
      </c>
      <c r="E8" s="652"/>
      <c r="F8" s="542">
        <f>'Check List'!F15</f>
        <v>2</v>
      </c>
      <c r="G8" s="538"/>
      <c r="H8" s="785" t="s">
        <v>57</v>
      </c>
      <c r="I8" s="786"/>
      <c r="J8" s="523" t="s">
        <v>49</v>
      </c>
      <c r="K8" s="403" t="s">
        <v>205</v>
      </c>
      <c r="L8" s="457"/>
      <c r="M8" s="54"/>
      <c r="P8" s="5"/>
      <c r="Q8" s="153" t="s">
        <v>258</v>
      </c>
      <c r="R8" s="168" t="s">
        <v>259</v>
      </c>
      <c r="S8" s="243">
        <v>278</v>
      </c>
      <c r="T8" s="270"/>
      <c r="U8" s="169"/>
      <c r="V8" s="165"/>
      <c r="W8" s="214"/>
      <c r="X8" s="313"/>
      <c r="Y8" s="311"/>
      <c r="Z8" s="170"/>
      <c r="AA8" s="171"/>
      <c r="AB8" s="164"/>
    </row>
    <row r="9" spans="1:28" ht="17.25" customHeight="1" thickTop="1" thickBot="1">
      <c r="A9" s="757" t="s">
        <v>686</v>
      </c>
      <c r="B9" s="758"/>
      <c r="C9" s="130" t="s">
        <v>687</v>
      </c>
      <c r="D9" s="650" t="s">
        <v>74</v>
      </c>
      <c r="E9" s="647"/>
      <c r="F9" s="542">
        <f>'Check List'!F16</f>
        <v>400</v>
      </c>
      <c r="G9" s="538"/>
      <c r="H9" s="782" t="s">
        <v>716</v>
      </c>
      <c r="I9" s="783"/>
      <c r="J9" s="421" t="s">
        <v>193</v>
      </c>
      <c r="K9" s="404">
        <f>IF(J9="Y",C7*M9*Z,)</f>
        <v>2700</v>
      </c>
      <c r="L9" s="50"/>
      <c r="M9" s="458">
        <v>4.5</v>
      </c>
      <c r="P9" s="5"/>
      <c r="Q9" s="153" t="s">
        <v>260</v>
      </c>
      <c r="R9" s="157" t="s">
        <v>261</v>
      </c>
      <c r="S9" s="243">
        <v>290</v>
      </c>
      <c r="T9" s="270"/>
      <c r="U9" s="142"/>
      <c r="V9" s="145"/>
      <c r="W9" s="305"/>
      <c r="X9" s="313"/>
      <c r="Y9" s="308" t="s">
        <v>262</v>
      </c>
      <c r="Z9" s="172" t="s">
        <v>263</v>
      </c>
      <c r="AA9" s="173">
        <f>S18</f>
        <v>494</v>
      </c>
      <c r="AB9" s="164"/>
    </row>
    <row r="10" spans="1:28" ht="17.25" customHeight="1" thickTop="1" thickBot="1">
      <c r="A10" s="649" t="s">
        <v>151</v>
      </c>
      <c r="B10" s="633"/>
      <c r="C10" s="132" t="s">
        <v>193</v>
      </c>
      <c r="D10" s="580" t="s">
        <v>71</v>
      </c>
      <c r="E10" s="581"/>
      <c r="F10" s="542" t="str">
        <f>'Check List'!F17</f>
        <v>40</v>
      </c>
      <c r="G10" s="538"/>
      <c r="H10" s="718" t="s">
        <v>540</v>
      </c>
      <c r="I10" s="742"/>
      <c r="J10" s="421" t="s">
        <v>726</v>
      </c>
      <c r="K10" s="404">
        <f>IF(J10="Y",M10*Z,)</f>
        <v>0</v>
      </c>
      <c r="L10" s="387"/>
      <c r="M10" s="419">
        <v>500</v>
      </c>
      <c r="Q10" s="483" t="s">
        <v>264</v>
      </c>
      <c r="R10" s="157" t="s">
        <v>265</v>
      </c>
      <c r="S10" s="242">
        <v>312</v>
      </c>
      <c r="T10" s="270"/>
      <c r="U10" s="142"/>
      <c r="V10" s="145"/>
      <c r="W10" s="136"/>
      <c r="X10" s="336"/>
      <c r="Y10" s="177"/>
      <c r="Z10" s="164"/>
      <c r="AA10" s="173"/>
      <c r="AB10" s="164"/>
    </row>
    <row r="11" spans="1:28" ht="17.25" customHeight="1" thickTop="1" thickBot="1">
      <c r="A11" s="653" t="s">
        <v>737</v>
      </c>
      <c r="B11" s="654"/>
      <c r="C11" s="133">
        <v>50</v>
      </c>
      <c r="D11" s="632" t="s">
        <v>72</v>
      </c>
      <c r="E11" s="633"/>
      <c r="F11" s="542" t="str">
        <f>'Check List'!F18</f>
        <v>10</v>
      </c>
      <c r="G11" s="538"/>
      <c r="H11" s="718" t="s">
        <v>684</v>
      </c>
      <c r="I11" s="742"/>
      <c r="J11" s="421" t="s">
        <v>726</v>
      </c>
      <c r="K11" s="404">
        <f>IF(J11="Y",C7*M11*Z,)</f>
        <v>0</v>
      </c>
      <c r="L11" s="387"/>
      <c r="M11" s="419">
        <v>7.2</v>
      </c>
      <c r="P11" s="5"/>
      <c r="Q11" s="153" t="s">
        <v>266</v>
      </c>
      <c r="R11" s="157" t="s">
        <v>267</v>
      </c>
      <c r="S11" s="242">
        <v>363</v>
      </c>
      <c r="T11" s="270"/>
      <c r="U11" s="142"/>
      <c r="V11" s="174" t="s">
        <v>268</v>
      </c>
      <c r="W11" s="136"/>
      <c r="X11" s="315"/>
      <c r="Y11" s="506"/>
      <c r="Z11" s="290" t="s">
        <v>537</v>
      </c>
      <c r="AA11" s="170" t="s">
        <v>534</v>
      </c>
      <c r="AB11" s="235" t="s">
        <v>233</v>
      </c>
    </row>
    <row r="12" spans="1:28" ht="17.25" customHeight="1" thickTop="1" thickBot="1">
      <c r="A12" s="643" t="s">
        <v>738</v>
      </c>
      <c r="B12" s="647"/>
      <c r="C12" s="130" t="s">
        <v>740</v>
      </c>
      <c r="D12" s="651" t="s">
        <v>734</v>
      </c>
      <c r="E12" s="652"/>
      <c r="F12" s="542" t="str">
        <f>'Check List'!F19</f>
        <v>2</v>
      </c>
      <c r="G12" s="538"/>
      <c r="H12" s="718" t="s">
        <v>689</v>
      </c>
      <c r="I12" s="742"/>
      <c r="J12" s="421" t="s">
        <v>726</v>
      </c>
      <c r="K12" s="404">
        <f>IF(J12="Y",C7*M12*Z,)</f>
        <v>0</v>
      </c>
      <c r="L12" s="387"/>
      <c r="M12" s="419">
        <v>7.2</v>
      </c>
      <c r="P12" s="5"/>
      <c r="Q12" s="153" t="s">
        <v>269</v>
      </c>
      <c r="R12" s="157" t="s">
        <v>270</v>
      </c>
      <c r="S12" s="242">
        <v>412</v>
      </c>
      <c r="T12" s="270"/>
      <c r="U12" s="175" t="s">
        <v>232</v>
      </c>
      <c r="V12" s="176" t="s">
        <v>196</v>
      </c>
      <c r="W12" s="175" t="s">
        <v>233</v>
      </c>
      <c r="X12" s="316"/>
      <c r="Y12" s="7"/>
      <c r="Z12" s="177" t="s">
        <v>272</v>
      </c>
      <c r="AA12" s="177" t="s">
        <v>271</v>
      </c>
      <c r="AB12" s="236">
        <v>10</v>
      </c>
    </row>
    <row r="13" spans="1:28" ht="17.25" customHeight="1" thickTop="1" thickBot="1">
      <c r="A13" s="643" t="s">
        <v>739</v>
      </c>
      <c r="B13" s="644"/>
      <c r="C13" s="518" t="s">
        <v>729</v>
      </c>
      <c r="D13" s="629" t="s">
        <v>733</v>
      </c>
      <c r="E13" s="612"/>
      <c r="F13" s="545">
        <f>'Check List'!F20</f>
        <v>80</v>
      </c>
      <c r="G13" s="538"/>
      <c r="H13" s="684" t="s">
        <v>717</v>
      </c>
      <c r="I13" s="685"/>
      <c r="J13" s="421" t="s">
        <v>726</v>
      </c>
      <c r="K13" s="404">
        <f>IF(J13="Y",M13*Z,)</f>
        <v>0</v>
      </c>
      <c r="L13" s="387"/>
      <c r="M13" s="419">
        <v>650</v>
      </c>
      <c r="P13" s="5"/>
      <c r="Q13" s="178" t="s">
        <v>273</v>
      </c>
      <c r="R13" s="179" t="s">
        <v>274</v>
      </c>
      <c r="S13" s="242">
        <v>630</v>
      </c>
      <c r="T13" s="270"/>
      <c r="U13" s="160" t="s">
        <v>209</v>
      </c>
      <c r="V13" s="180" t="s">
        <v>275</v>
      </c>
      <c r="W13" s="195">
        <v>432</v>
      </c>
      <c r="X13" s="315"/>
      <c r="Y13" s="7"/>
      <c r="Z13" s="177" t="s">
        <v>277</v>
      </c>
      <c r="AA13" s="181" t="s">
        <v>276</v>
      </c>
      <c r="AB13" s="236">
        <v>8</v>
      </c>
    </row>
    <row r="14" spans="1:28" ht="16.2" customHeight="1" thickTop="1" thickBot="1">
      <c r="A14" s="640" t="s">
        <v>741</v>
      </c>
      <c r="B14" s="641"/>
      <c r="C14" s="106">
        <v>2</v>
      </c>
      <c r="D14" s="630" t="s">
        <v>736</v>
      </c>
      <c r="E14" s="631"/>
      <c r="F14" s="542">
        <f>'Check List'!F21</f>
        <v>0</v>
      </c>
      <c r="G14" s="537"/>
      <c r="H14" s="718" t="s">
        <v>709</v>
      </c>
      <c r="I14" s="694"/>
      <c r="J14" s="452" t="s">
        <v>727</v>
      </c>
      <c r="K14" s="404">
        <f>J14*M14*Z</f>
        <v>0</v>
      </c>
      <c r="L14" s="426"/>
      <c r="M14" s="419">
        <v>12</v>
      </c>
      <c r="P14" s="5"/>
      <c r="Q14" s="178" t="s">
        <v>278</v>
      </c>
      <c r="R14" s="179" t="s">
        <v>279</v>
      </c>
      <c r="S14" s="242">
        <v>351</v>
      </c>
      <c r="T14" s="270"/>
      <c r="U14" s="160" t="s">
        <v>210</v>
      </c>
      <c r="V14" s="180" t="s">
        <v>280</v>
      </c>
      <c r="W14" s="195">
        <v>820</v>
      </c>
      <c r="X14" s="315"/>
      <c r="Y14" s="7"/>
      <c r="Z14" s="177" t="s">
        <v>282</v>
      </c>
      <c r="AA14" s="181" t="s">
        <v>281</v>
      </c>
      <c r="AB14" s="236">
        <v>7</v>
      </c>
    </row>
    <row r="15" spans="1:28" ht="18" customHeight="1" thickTop="1" thickBot="1">
      <c r="A15" s="643" t="s">
        <v>732</v>
      </c>
      <c r="B15" s="645"/>
      <c r="C15" s="543">
        <f>C11+(C12*C13)+C14</f>
        <v>217</v>
      </c>
      <c r="D15" s="56"/>
      <c r="F15" s="19"/>
      <c r="H15" s="693" t="s">
        <v>685</v>
      </c>
      <c r="I15" s="694"/>
      <c r="J15" s="421" t="s">
        <v>726</v>
      </c>
      <c r="K15" s="404">
        <f>IF(J15="Y",M15*Z,)</f>
        <v>0</v>
      </c>
      <c r="L15" s="387"/>
      <c r="M15" s="419">
        <v>450</v>
      </c>
      <c r="P15" s="5"/>
      <c r="Q15" s="178" t="s">
        <v>283</v>
      </c>
      <c r="R15" s="179" t="s">
        <v>284</v>
      </c>
      <c r="S15" s="242">
        <v>420</v>
      </c>
      <c r="T15" s="270"/>
      <c r="U15" s="160" t="s">
        <v>207</v>
      </c>
      <c r="V15" s="180" t="s">
        <v>285</v>
      </c>
      <c r="W15" s="195">
        <v>970</v>
      </c>
      <c r="X15" s="315"/>
      <c r="Y15" s="7"/>
      <c r="Z15" s="177" t="s">
        <v>538</v>
      </c>
      <c r="AA15" s="181" t="s">
        <v>286</v>
      </c>
      <c r="AB15" s="236">
        <v>10</v>
      </c>
    </row>
    <row r="16" spans="1:28" ht="24.6" customHeight="1" thickTop="1" thickBot="1">
      <c r="A16" s="745" t="s">
        <v>42</v>
      </c>
      <c r="B16" s="746"/>
      <c r="C16" s="746"/>
      <c r="D16" s="746"/>
      <c r="E16" s="746"/>
      <c r="F16" s="746"/>
      <c r="G16" s="747"/>
      <c r="H16" s="693"/>
      <c r="I16" s="694"/>
      <c r="J16" s="421"/>
      <c r="K16" s="404">
        <f>IF(J16="Y",M16*Z,)</f>
        <v>0</v>
      </c>
      <c r="L16" s="387"/>
      <c r="M16" s="419"/>
      <c r="P16" s="5"/>
      <c r="Q16" s="178" t="s">
        <v>287</v>
      </c>
      <c r="R16" s="179" t="s">
        <v>288</v>
      </c>
      <c r="S16" s="242">
        <v>515</v>
      </c>
      <c r="T16" s="270"/>
      <c r="U16" s="160" t="s">
        <v>211</v>
      </c>
      <c r="V16" s="180" t="s">
        <v>289</v>
      </c>
      <c r="W16" s="195">
        <v>1170</v>
      </c>
      <c r="X16" s="315"/>
      <c r="Y16" s="7"/>
      <c r="Z16" s="308" t="s">
        <v>237</v>
      </c>
      <c r="AA16" s="293" t="s">
        <v>242</v>
      </c>
      <c r="AB16" s="239">
        <v>30</v>
      </c>
    </row>
    <row r="17" spans="1:28" ht="18" customHeight="1" thickTop="1" thickBot="1">
      <c r="A17" s="763" t="s">
        <v>204</v>
      </c>
      <c r="B17" s="764"/>
      <c r="C17" s="686" t="s">
        <v>196</v>
      </c>
      <c r="D17" s="687"/>
      <c r="E17" s="686" t="s">
        <v>205</v>
      </c>
      <c r="F17" s="687"/>
      <c r="G17" s="532" t="s">
        <v>197</v>
      </c>
      <c r="H17" s="384" t="s">
        <v>543</v>
      </c>
      <c r="I17" s="477"/>
      <c r="J17" s="524" t="s">
        <v>49</v>
      </c>
      <c r="K17" s="405" t="s">
        <v>205</v>
      </c>
      <c r="L17" s="776" t="s">
        <v>688</v>
      </c>
      <c r="M17" s="777"/>
      <c r="P17" s="5"/>
      <c r="Q17" s="169" t="s">
        <v>290</v>
      </c>
      <c r="R17" s="179" t="s">
        <v>291</v>
      </c>
      <c r="S17" s="242">
        <v>443</v>
      </c>
      <c r="T17" s="270"/>
      <c r="U17" s="182" t="s">
        <v>292</v>
      </c>
      <c r="V17" s="179" t="s">
        <v>293</v>
      </c>
      <c r="W17" s="195">
        <v>342</v>
      </c>
      <c r="X17" s="315"/>
      <c r="Y17" s="7"/>
      <c r="Z17" s="311" t="s">
        <v>198</v>
      </c>
      <c r="AA17" s="177" t="s">
        <v>198</v>
      </c>
      <c r="AB17" s="164"/>
    </row>
    <row r="18" spans="1:28" ht="16.8" customHeight="1" thickTop="1" thickBot="1">
      <c r="A18" s="731" t="s">
        <v>290</v>
      </c>
      <c r="B18" s="732"/>
      <c r="C18" s="672" t="str">
        <f>VLOOKUP(A18&amp;"*",Q3:R21,2,FALSE)</f>
        <v>1.5 Hp. High-Head</v>
      </c>
      <c r="D18" s="673"/>
      <c r="E18" s="674">
        <f>(VLOOKUP(A18&amp;"*",Q3:S21,3,FALSE)*Z+K72)*G18</f>
        <v>807</v>
      </c>
      <c r="F18" s="675"/>
      <c r="G18" s="52">
        <v>1</v>
      </c>
      <c r="H18" s="712" t="s">
        <v>8</v>
      </c>
      <c r="I18" s="722"/>
      <c r="J18" s="421" t="s">
        <v>193</v>
      </c>
      <c r="K18" s="406">
        <f>IF(J18="Y",M18*Z,)</f>
        <v>375</v>
      </c>
      <c r="L18" s="387"/>
      <c r="M18" s="397">
        <v>250</v>
      </c>
      <c r="P18" s="5"/>
      <c r="Q18" s="169" t="s">
        <v>262</v>
      </c>
      <c r="R18" s="183" t="s">
        <v>294</v>
      </c>
      <c r="S18" s="242">
        <v>494</v>
      </c>
      <c r="T18" s="270"/>
      <c r="U18" s="169" t="s">
        <v>295</v>
      </c>
      <c r="V18" s="179" t="s">
        <v>296</v>
      </c>
      <c r="W18" s="195">
        <v>1135</v>
      </c>
      <c r="X18" s="315"/>
      <c r="Y18" s="7"/>
      <c r="Z18" s="177"/>
      <c r="AA18" s="164"/>
      <c r="AB18" s="164"/>
    </row>
    <row r="19" spans="1:28" ht="17.25" customHeight="1" thickTop="1" thickBot="1">
      <c r="A19" s="759" t="s">
        <v>202</v>
      </c>
      <c r="B19" s="760"/>
      <c r="C19" s="752" t="s">
        <v>196</v>
      </c>
      <c r="D19" s="753"/>
      <c r="E19" s="729" t="s">
        <v>205</v>
      </c>
      <c r="F19" s="730"/>
      <c r="G19" s="533" t="s">
        <v>197</v>
      </c>
      <c r="H19" s="712" t="s">
        <v>6</v>
      </c>
      <c r="I19" s="722"/>
      <c r="J19" s="421" t="s">
        <v>193</v>
      </c>
      <c r="K19" s="547">
        <f>IF(J19="Y",(C8+C12+F13+C14)*M19*Z,)</f>
        <v>336</v>
      </c>
      <c r="L19" s="387"/>
      <c r="M19" s="398">
        <v>1</v>
      </c>
      <c r="P19" s="5"/>
      <c r="Q19" s="294" t="s">
        <v>297</v>
      </c>
      <c r="R19" s="179" t="s">
        <v>298</v>
      </c>
      <c r="S19" s="242">
        <v>238</v>
      </c>
      <c r="T19" s="270"/>
      <c r="U19" s="169" t="s">
        <v>299</v>
      </c>
      <c r="V19" s="179" t="s">
        <v>300</v>
      </c>
      <c r="W19" s="195">
        <v>944</v>
      </c>
      <c r="X19" s="315"/>
      <c r="Y19" s="7"/>
      <c r="Z19" s="177"/>
      <c r="AA19" s="164"/>
      <c r="AB19" s="164"/>
    </row>
    <row r="20" spans="1:28" ht="18" customHeight="1" thickTop="1" thickBot="1">
      <c r="A20" s="731" t="s">
        <v>201</v>
      </c>
      <c r="B20" s="732"/>
      <c r="C20" s="672" t="str">
        <f>VLOOKUP(A20&amp;"*",Q24:R31,2,FALSE)</f>
        <v>Jandy 580' Cartridge</v>
      </c>
      <c r="D20" s="673"/>
      <c r="E20" s="674">
        <f>(VLOOKUP(A20&amp;"*",Q24:S31,3,FALSE)*Z+K71)*G20</f>
        <v>1495.5</v>
      </c>
      <c r="F20" s="675"/>
      <c r="G20" s="118">
        <v>1</v>
      </c>
      <c r="H20" s="712" t="s">
        <v>671</v>
      </c>
      <c r="I20" s="713"/>
      <c r="J20" s="421" t="s">
        <v>193</v>
      </c>
      <c r="K20" s="546">
        <f>IF(J20="Y",(C8+C12+F13+C15)*M20*Z,)</f>
        <v>4444.875</v>
      </c>
      <c r="L20" s="387"/>
      <c r="M20" s="397">
        <v>6.75</v>
      </c>
      <c r="P20" s="5"/>
      <c r="Q20" s="169" t="s">
        <v>301</v>
      </c>
      <c r="R20" s="184" t="s">
        <v>302</v>
      </c>
      <c r="S20" s="242">
        <v>218</v>
      </c>
      <c r="T20" s="516"/>
      <c r="U20" s="160" t="s">
        <v>303</v>
      </c>
      <c r="V20" s="179" t="s">
        <v>304</v>
      </c>
      <c r="W20" s="195">
        <v>1334</v>
      </c>
      <c r="X20" s="315"/>
      <c r="Y20" s="7"/>
      <c r="Z20" s="177"/>
      <c r="AA20" s="164"/>
      <c r="AB20" s="164"/>
    </row>
    <row r="21" spans="1:28" ht="17.25" customHeight="1" thickTop="1" thickBot="1">
      <c r="A21" s="682" t="s">
        <v>524</v>
      </c>
      <c r="B21" s="683"/>
      <c r="C21" s="752" t="s">
        <v>196</v>
      </c>
      <c r="D21" s="753"/>
      <c r="E21" s="729" t="s">
        <v>205</v>
      </c>
      <c r="F21" s="730"/>
      <c r="G21" s="533" t="s">
        <v>197</v>
      </c>
      <c r="H21" s="712" t="s">
        <v>7</v>
      </c>
      <c r="I21" s="713"/>
      <c r="J21" s="421" t="s">
        <v>193</v>
      </c>
      <c r="K21" s="408">
        <f>IF(J21="Y",(C8+C12+F11)*M21,)</f>
        <v>152</v>
      </c>
      <c r="L21" s="387"/>
      <c r="M21" s="397">
        <v>1</v>
      </c>
      <c r="P21" s="5"/>
      <c r="Q21" s="317" t="s">
        <v>198</v>
      </c>
      <c r="R21" s="179" t="s">
        <v>198</v>
      </c>
      <c r="S21" s="242">
        <v>0</v>
      </c>
      <c r="T21" s="270"/>
      <c r="U21" s="160" t="s">
        <v>198</v>
      </c>
      <c r="V21" s="185" t="s">
        <v>198</v>
      </c>
      <c r="W21" s="306">
        <v>0</v>
      </c>
      <c r="X21" s="315"/>
      <c r="Y21" s="7"/>
      <c r="Z21" s="311"/>
      <c r="AA21" s="239"/>
      <c r="AB21" s="164"/>
    </row>
    <row r="22" spans="1:28" ht="18" customHeight="1" thickTop="1" thickBot="1">
      <c r="A22" s="731" t="s">
        <v>346</v>
      </c>
      <c r="B22" s="732"/>
      <c r="C22" s="672" t="str">
        <f>VLOOKUP(A22&amp;"*",Q34:R38,2,FALSE)</f>
        <v>400Kbtu/CuNi/Pro</v>
      </c>
      <c r="D22" s="673"/>
      <c r="E22" s="725">
        <f>(VLOOKUP(A22&amp;"*",Q34:S38,3,FALSE)*Z+K76)*G22</f>
        <v>3282</v>
      </c>
      <c r="F22" s="726"/>
      <c r="G22" s="118">
        <v>1</v>
      </c>
      <c r="H22" s="712" t="s">
        <v>667</v>
      </c>
      <c r="I22" s="713"/>
      <c r="J22" s="421" t="s">
        <v>193</v>
      </c>
      <c r="K22" s="406">
        <f>IF(J22="Y",(C8+C12+F11)*M22,)</f>
        <v>1026</v>
      </c>
      <c r="L22" s="387"/>
      <c r="M22" s="397">
        <v>6.75</v>
      </c>
      <c r="P22" s="3"/>
      <c r="Q22" s="318"/>
      <c r="R22" s="216" t="s">
        <v>305</v>
      </c>
      <c r="S22" s="244"/>
      <c r="T22" s="270"/>
      <c r="U22" s="169"/>
      <c r="V22" s="169"/>
      <c r="W22" s="485"/>
      <c r="X22" s="515"/>
      <c r="Y22" s="7"/>
      <c r="Z22" s="514" t="s">
        <v>536</v>
      </c>
      <c r="AA22" s="170" t="s">
        <v>534</v>
      </c>
      <c r="AB22" s="170" t="s">
        <v>233</v>
      </c>
    </row>
    <row r="23" spans="1:28" ht="17.25" customHeight="1" thickTop="1" thickBot="1">
      <c r="A23" s="682" t="s">
        <v>525</v>
      </c>
      <c r="B23" s="683"/>
      <c r="C23" s="752" t="s">
        <v>196</v>
      </c>
      <c r="D23" s="753"/>
      <c r="E23" s="729" t="s">
        <v>205</v>
      </c>
      <c r="F23" s="730"/>
      <c r="G23" s="533" t="s">
        <v>197</v>
      </c>
      <c r="H23" s="712" t="s">
        <v>9</v>
      </c>
      <c r="I23" s="713"/>
      <c r="J23" s="421">
        <f>F8</f>
        <v>2</v>
      </c>
      <c r="K23" s="406">
        <f>IF(J20="Y",M23*J23*Z,)</f>
        <v>150</v>
      </c>
      <c r="L23" s="387"/>
      <c r="M23" s="397">
        <v>50</v>
      </c>
      <c r="Q23" s="319" t="s">
        <v>232</v>
      </c>
      <c r="R23" s="295" t="s">
        <v>196</v>
      </c>
      <c r="S23" s="241" t="s">
        <v>233</v>
      </c>
      <c r="T23" s="270"/>
      <c r="U23" s="186"/>
      <c r="V23" s="174" t="s">
        <v>306</v>
      </c>
      <c r="W23" s="486"/>
      <c r="X23" s="484"/>
      <c r="Y23" s="7"/>
      <c r="Z23" s="177" t="s">
        <v>308</v>
      </c>
      <c r="AA23" s="190">
        <v>4718</v>
      </c>
      <c r="AB23" s="239">
        <v>48</v>
      </c>
    </row>
    <row r="24" spans="1:28" ht="17.25" customHeight="1" thickTop="1" thickBot="1">
      <c r="A24" s="731" t="s">
        <v>363</v>
      </c>
      <c r="B24" s="732"/>
      <c r="C24" s="672" t="str">
        <f>VLOOKUP(A24&amp;"*",Q41:R43,2,FALSE)</f>
        <v>96k-BTU/Heat Pump</v>
      </c>
      <c r="D24" s="673"/>
      <c r="E24" s="725">
        <f>(VLOOKUP(A24&amp;"*",Q41:S43,3,FALSE)*Z+K77)*G24</f>
        <v>0</v>
      </c>
      <c r="F24" s="726"/>
      <c r="G24" s="118">
        <v>0</v>
      </c>
      <c r="H24" s="712"/>
      <c r="I24" s="722"/>
      <c r="J24" s="548"/>
      <c r="K24" s="407"/>
      <c r="L24" s="387"/>
      <c r="M24" s="398"/>
      <c r="Q24" s="320" t="s">
        <v>199</v>
      </c>
      <c r="R24" s="179" t="s">
        <v>307</v>
      </c>
      <c r="S24" s="245">
        <v>236</v>
      </c>
      <c r="T24" s="270"/>
      <c r="U24" s="217" t="s">
        <v>232</v>
      </c>
      <c r="V24" s="141" t="s">
        <v>196</v>
      </c>
      <c r="W24" s="487" t="s">
        <v>233</v>
      </c>
      <c r="X24" s="484"/>
      <c r="Y24" s="7"/>
      <c r="Z24" s="177" t="s">
        <v>313</v>
      </c>
      <c r="AA24" s="190">
        <v>4719</v>
      </c>
      <c r="AB24" s="239">
        <v>51</v>
      </c>
    </row>
    <row r="25" spans="1:28" ht="17.25" customHeight="1" thickTop="1" thickBot="1">
      <c r="A25" s="682" t="s">
        <v>208</v>
      </c>
      <c r="B25" s="683"/>
      <c r="C25" s="752" t="s">
        <v>196</v>
      </c>
      <c r="D25" s="753"/>
      <c r="E25" s="729" t="s">
        <v>205</v>
      </c>
      <c r="F25" s="730"/>
      <c r="G25" s="533" t="s">
        <v>197</v>
      </c>
      <c r="H25" s="712"/>
      <c r="I25" s="722"/>
      <c r="J25" s="525"/>
      <c r="K25" s="406"/>
      <c r="L25" s="387"/>
      <c r="M25" s="399"/>
      <c r="Q25" s="321" t="s">
        <v>309</v>
      </c>
      <c r="R25" s="191" t="s">
        <v>310</v>
      </c>
      <c r="S25" s="242">
        <v>383</v>
      </c>
      <c r="T25" s="276"/>
      <c r="U25" s="160" t="s">
        <v>311</v>
      </c>
      <c r="V25" s="193" t="s">
        <v>312</v>
      </c>
      <c r="W25" s="246">
        <v>607</v>
      </c>
      <c r="X25" s="484"/>
      <c r="Y25" s="7"/>
      <c r="Z25" s="177" t="s">
        <v>316</v>
      </c>
      <c r="AA25" s="190">
        <v>4716</v>
      </c>
      <c r="AB25" s="239">
        <v>34</v>
      </c>
    </row>
    <row r="26" spans="1:28" ht="18" customHeight="1" thickTop="1" thickBot="1">
      <c r="A26" s="731" t="s">
        <v>292</v>
      </c>
      <c r="B26" s="732"/>
      <c r="C26" s="672" t="str">
        <f>VLOOKUP(A26&amp;"*",U13:V21,2,FALSE)</f>
        <v>RS-Pool Only 4 Circuit</v>
      </c>
      <c r="D26" s="673"/>
      <c r="E26" s="725">
        <f>(VLOOKUP(A26&amp;"*",U13:W21,3,FALSE)*Z+K83)*G26</f>
        <v>0</v>
      </c>
      <c r="F26" s="726"/>
      <c r="G26" s="118">
        <v>0</v>
      </c>
      <c r="H26" s="714" t="s">
        <v>544</v>
      </c>
      <c r="I26" s="715"/>
      <c r="J26" s="523" t="s">
        <v>49</v>
      </c>
      <c r="K26" s="409" t="s">
        <v>205</v>
      </c>
      <c r="L26" s="771" t="s">
        <v>31</v>
      </c>
      <c r="M26" s="772"/>
      <c r="Q26" s="321" t="s">
        <v>200</v>
      </c>
      <c r="R26" s="194" t="s">
        <v>314</v>
      </c>
      <c r="S26" s="242">
        <v>590</v>
      </c>
      <c r="T26" s="287"/>
      <c r="U26" s="160" t="s">
        <v>315</v>
      </c>
      <c r="V26" s="193" t="s">
        <v>312</v>
      </c>
      <c r="W26" s="488">
        <v>415</v>
      </c>
      <c r="X26" s="484"/>
      <c r="Y26" s="7"/>
      <c r="Z26" s="177" t="s">
        <v>320</v>
      </c>
      <c r="AA26" s="190">
        <v>4717</v>
      </c>
      <c r="AB26" s="239">
        <v>38</v>
      </c>
    </row>
    <row r="27" spans="1:28" ht="15" customHeight="1" thickTop="1" thickBot="1">
      <c r="A27" s="682" t="s">
        <v>206</v>
      </c>
      <c r="B27" s="683"/>
      <c r="C27" s="752" t="s">
        <v>196</v>
      </c>
      <c r="D27" s="753"/>
      <c r="E27" s="729" t="s">
        <v>205</v>
      </c>
      <c r="F27" s="730"/>
      <c r="G27" s="533" t="s">
        <v>197</v>
      </c>
      <c r="H27" s="716" t="s">
        <v>712</v>
      </c>
      <c r="I27" s="717"/>
      <c r="J27" s="421" t="s">
        <v>715</v>
      </c>
      <c r="K27" s="404">
        <f>IF(J27="Y",C7*M27*Z,)</f>
        <v>0</v>
      </c>
      <c r="L27" s="28"/>
      <c r="M27" s="39">
        <v>3</v>
      </c>
      <c r="Q27" s="321" t="s">
        <v>201</v>
      </c>
      <c r="R27" s="194" t="s">
        <v>317</v>
      </c>
      <c r="S27" s="242">
        <v>822</v>
      </c>
      <c r="T27" s="288"/>
      <c r="U27" s="169" t="s">
        <v>318</v>
      </c>
      <c r="V27" s="179" t="s">
        <v>319</v>
      </c>
      <c r="W27" s="246">
        <v>400</v>
      </c>
      <c r="X27" s="484"/>
      <c r="Y27" s="7"/>
      <c r="Z27" s="177" t="s">
        <v>324</v>
      </c>
      <c r="AA27" s="190">
        <v>7307</v>
      </c>
      <c r="AB27" s="239">
        <v>41</v>
      </c>
    </row>
    <row r="28" spans="1:28" ht="16.2" customHeight="1" thickTop="1" thickBot="1">
      <c r="A28" s="731" t="s">
        <v>315</v>
      </c>
      <c r="B28" s="732"/>
      <c r="C28" s="672" t="str">
        <f>VLOOKUP(A28&amp;"*",U25:V29,2,FALSE)</f>
        <v>Jandy Power Center</v>
      </c>
      <c r="D28" s="673"/>
      <c r="E28" s="725">
        <f>(VLOOKUP(A28&amp;"*",U25:W29,3,FALSE)*Z+K83)*G28</f>
        <v>0</v>
      </c>
      <c r="F28" s="726"/>
      <c r="G28" s="118">
        <v>0</v>
      </c>
      <c r="H28" s="767" t="s">
        <v>700</v>
      </c>
      <c r="I28" s="773"/>
      <c r="J28" s="451">
        <v>700</v>
      </c>
      <c r="L28" s="10"/>
      <c r="M28" s="418"/>
      <c r="Q28" s="322" t="s">
        <v>203</v>
      </c>
      <c r="R28" s="179" t="s">
        <v>321</v>
      </c>
      <c r="S28" s="242">
        <v>460</v>
      </c>
      <c r="T28" s="289"/>
      <c r="U28" s="184" t="s">
        <v>322</v>
      </c>
      <c r="V28" s="179" t="s">
        <v>323</v>
      </c>
      <c r="W28" s="246">
        <v>486</v>
      </c>
      <c r="X28" s="484"/>
      <c r="Y28" s="7"/>
      <c r="Z28" s="177" t="s">
        <v>326</v>
      </c>
      <c r="AA28" s="190">
        <v>7305</v>
      </c>
      <c r="AB28" s="239">
        <v>30</v>
      </c>
    </row>
    <row r="29" spans="1:28" ht="17.25" customHeight="1" thickTop="1" thickBot="1">
      <c r="A29" s="682" t="s">
        <v>212</v>
      </c>
      <c r="B29" s="683"/>
      <c r="C29" s="752" t="s">
        <v>196</v>
      </c>
      <c r="D29" s="753"/>
      <c r="E29" s="729">
        <f>BidSheet!G201</f>
        <v>0</v>
      </c>
      <c r="F29" s="730"/>
      <c r="G29" s="533" t="s">
        <v>197</v>
      </c>
      <c r="H29" s="767" t="s">
        <v>546</v>
      </c>
      <c r="I29" s="768"/>
      <c r="J29" s="421" t="s">
        <v>715</v>
      </c>
      <c r="K29" s="406">
        <f>IF(J29="Y",M29*J28*Z,)</f>
        <v>0</v>
      </c>
      <c r="L29" s="416"/>
      <c r="M29" s="417">
        <v>4</v>
      </c>
      <c r="Q29" s="322" t="s">
        <v>203</v>
      </c>
      <c r="R29" s="179" t="s">
        <v>325</v>
      </c>
      <c r="S29" s="242">
        <v>625</v>
      </c>
      <c r="T29" s="517"/>
      <c r="U29" s="160" t="s">
        <v>198</v>
      </c>
      <c r="V29" s="179" t="s">
        <v>198</v>
      </c>
      <c r="W29" s="489"/>
      <c r="X29" s="484"/>
      <c r="Y29" s="7"/>
      <c r="Z29" s="190" t="s">
        <v>330</v>
      </c>
      <c r="AA29" s="190">
        <v>4424</v>
      </c>
      <c r="AB29" s="239">
        <v>103</v>
      </c>
    </row>
    <row r="30" spans="1:28" ht="18" customHeight="1" thickTop="1" thickBot="1">
      <c r="A30" s="731" t="s">
        <v>213</v>
      </c>
      <c r="B30" s="732"/>
      <c r="C30" s="672" t="str">
        <f>VLOOKUP(A30&amp;"*",U32:W38,2,FALSE)</f>
        <v>3 Port, 7 Blade Cell</v>
      </c>
      <c r="D30" s="673"/>
      <c r="E30" s="725">
        <f>(VLOOKUP(A30&amp;"*",U32:W38,3,FALSE)*Z+K83)*G30</f>
        <v>0</v>
      </c>
      <c r="F30" s="726"/>
      <c r="G30" s="118">
        <v>0</v>
      </c>
      <c r="H30" s="767" t="s">
        <v>545</v>
      </c>
      <c r="I30" s="768"/>
      <c r="J30" s="421" t="s">
        <v>193</v>
      </c>
      <c r="K30" s="406">
        <f>IF(J30="Y",M30*J28*Z,)</f>
        <v>6825</v>
      </c>
      <c r="L30" s="387"/>
      <c r="M30" s="400">
        <v>6.5</v>
      </c>
      <c r="Q30" s="323" t="s">
        <v>327</v>
      </c>
      <c r="R30" s="179" t="s">
        <v>328</v>
      </c>
      <c r="S30" s="246">
        <v>0</v>
      </c>
      <c r="T30" s="517"/>
      <c r="U30" s="138"/>
      <c r="V30" s="174" t="s">
        <v>329</v>
      </c>
      <c r="W30" s="255"/>
      <c r="X30" s="484"/>
      <c r="Y30" s="7"/>
      <c r="Z30" s="311" t="s">
        <v>523</v>
      </c>
      <c r="AA30" s="190" t="s">
        <v>331</v>
      </c>
      <c r="AB30" s="259">
        <v>24</v>
      </c>
    </row>
    <row r="31" spans="1:28" ht="17.25" customHeight="1" thickTop="1" thickBot="1">
      <c r="A31" s="682" t="s">
        <v>217</v>
      </c>
      <c r="B31" s="683"/>
      <c r="C31" s="752" t="s">
        <v>196</v>
      </c>
      <c r="D31" s="753"/>
      <c r="E31" s="729" t="s">
        <v>205</v>
      </c>
      <c r="F31" s="730"/>
      <c r="G31" s="533" t="s">
        <v>197</v>
      </c>
      <c r="H31" s="778" t="s">
        <v>701</v>
      </c>
      <c r="I31" s="779"/>
      <c r="J31" s="421">
        <v>1</v>
      </c>
      <c r="K31" s="780" t="s">
        <v>705</v>
      </c>
      <c r="L31" s="781"/>
      <c r="M31" s="781"/>
      <c r="Q31" s="322" t="s">
        <v>198</v>
      </c>
      <c r="R31" s="179" t="s">
        <v>198</v>
      </c>
      <c r="S31" s="250">
        <v>0</v>
      </c>
      <c r="T31" s="285"/>
      <c r="U31" s="175" t="s">
        <v>232</v>
      </c>
      <c r="V31" s="196" t="s">
        <v>196</v>
      </c>
      <c r="W31" s="487" t="s">
        <v>233</v>
      </c>
      <c r="X31" s="484"/>
      <c r="Y31" s="7"/>
      <c r="Z31" s="311" t="s">
        <v>198</v>
      </c>
      <c r="AA31" s="291" t="s">
        <v>198</v>
      </c>
      <c r="AB31" s="164"/>
    </row>
    <row r="32" spans="1:28" ht="17.25" customHeight="1" thickTop="1" thickBot="1">
      <c r="A32" s="731" t="s">
        <v>526</v>
      </c>
      <c r="B32" s="732"/>
      <c r="C32" s="672" t="str">
        <f>VLOOKUP(A32&amp;"*",U57:V59,2,FALSE)</f>
        <v xml:space="preserve"> 2 Hp. Commercial</v>
      </c>
      <c r="D32" s="673"/>
      <c r="E32" s="674">
        <f>(VLOOKUP(A32&amp;"*",U57:W59,3,FALSE)*Z+K83)*G32</f>
        <v>0</v>
      </c>
      <c r="F32" s="675"/>
      <c r="G32" s="52">
        <v>0</v>
      </c>
      <c r="H32" s="767" t="s">
        <v>704</v>
      </c>
      <c r="I32" s="773"/>
      <c r="J32" s="482">
        <f>(J31*J28)/27</f>
        <v>25.925925925925927</v>
      </c>
      <c r="K32" s="402">
        <f>IF(J32&gt;0,J32*M32*Z,)</f>
        <v>1166.6666666666667</v>
      </c>
      <c r="L32" s="473"/>
      <c r="M32" s="400">
        <v>30</v>
      </c>
      <c r="Q32" s="324"/>
      <c r="R32" s="327" t="s">
        <v>332</v>
      </c>
      <c r="S32" s="244"/>
      <c r="T32" s="285"/>
      <c r="U32" s="169" t="s">
        <v>333</v>
      </c>
      <c r="V32" s="179" t="s">
        <v>334</v>
      </c>
      <c r="W32" s="246">
        <v>368</v>
      </c>
      <c r="X32" s="303"/>
      <c r="Y32" s="7"/>
      <c r="Z32" s="476" t="s">
        <v>340</v>
      </c>
      <c r="AA32" s="170" t="s">
        <v>534</v>
      </c>
      <c r="AB32" s="240" t="s">
        <v>233</v>
      </c>
    </row>
    <row r="33" spans="1:28" ht="17.25" customHeight="1" thickTop="1" thickBot="1">
      <c r="A33" s="682" t="s">
        <v>218</v>
      </c>
      <c r="B33" s="683"/>
      <c r="C33" s="752" t="s">
        <v>196</v>
      </c>
      <c r="D33" s="753"/>
      <c r="E33" s="729" t="s">
        <v>205</v>
      </c>
      <c r="F33" s="730"/>
      <c r="G33" s="533" t="s">
        <v>197</v>
      </c>
      <c r="H33" s="774" t="s">
        <v>547</v>
      </c>
      <c r="I33" s="775"/>
      <c r="J33" s="421" t="s">
        <v>193</v>
      </c>
      <c r="K33" s="404">
        <f>IF(J33="Y",J28*M33*Z,)</f>
        <v>4200</v>
      </c>
      <c r="L33" s="387"/>
      <c r="M33" s="392">
        <v>4</v>
      </c>
      <c r="Q33" s="325" t="s">
        <v>232</v>
      </c>
      <c r="R33" s="144" t="s">
        <v>196</v>
      </c>
      <c r="S33" s="241" t="s">
        <v>335</v>
      </c>
      <c r="T33" s="285"/>
      <c r="U33" s="169" t="s">
        <v>215</v>
      </c>
      <c r="V33" s="179" t="s">
        <v>336</v>
      </c>
      <c r="W33" s="246">
        <v>514</v>
      </c>
      <c r="X33" s="303"/>
      <c r="Y33" s="7"/>
      <c r="Z33" s="190" t="s">
        <v>345</v>
      </c>
      <c r="AA33" s="190" t="s">
        <v>344</v>
      </c>
      <c r="AB33" s="239">
        <v>53</v>
      </c>
    </row>
    <row r="34" spans="1:28" ht="15.6" thickTop="1" thickBot="1">
      <c r="A34" s="731" t="s">
        <v>243</v>
      </c>
      <c r="B34" s="732"/>
      <c r="C34" s="672" t="str">
        <f>VLOOKUP(A34&amp;"*",U3:V7,2,FALSE)</f>
        <v>Black Polaris 280</v>
      </c>
      <c r="D34" s="673"/>
      <c r="E34" s="674">
        <f>(VLOOKUP(A34&amp;"*",U3:W7,3,FALSE)*Z+K83)*G34</f>
        <v>871.5</v>
      </c>
      <c r="F34" s="675"/>
      <c r="G34" s="52">
        <v>1</v>
      </c>
      <c r="H34" s="767" t="s">
        <v>548</v>
      </c>
      <c r="I34" s="773"/>
      <c r="J34" s="421" t="s">
        <v>715</v>
      </c>
      <c r="K34" s="404">
        <f>IF(J34="Y",J28*M34*Z,)</f>
        <v>0</v>
      </c>
      <c r="L34" s="387"/>
      <c r="M34" s="39">
        <v>5</v>
      </c>
      <c r="Q34" s="326" t="s">
        <v>337</v>
      </c>
      <c r="R34" s="198" t="s">
        <v>338</v>
      </c>
      <c r="S34" s="242">
        <v>1920</v>
      </c>
      <c r="T34" s="285"/>
      <c r="U34" s="169" t="s">
        <v>216</v>
      </c>
      <c r="V34" s="179" t="s">
        <v>339</v>
      </c>
      <c r="W34" s="246">
        <v>215</v>
      </c>
      <c r="X34" s="303"/>
      <c r="Y34" s="7"/>
      <c r="Z34" s="190" t="s">
        <v>350</v>
      </c>
      <c r="AA34" s="190" t="s">
        <v>349</v>
      </c>
      <c r="AB34" s="239">
        <v>86</v>
      </c>
    </row>
    <row r="35" spans="1:28" ht="16.5" customHeight="1" thickTop="1" thickBot="1">
      <c r="A35" s="682" t="s">
        <v>219</v>
      </c>
      <c r="B35" s="683"/>
      <c r="C35" s="752" t="s">
        <v>196</v>
      </c>
      <c r="D35" s="753"/>
      <c r="E35" s="729" t="s">
        <v>205</v>
      </c>
      <c r="F35" s="730"/>
      <c r="G35" s="533" t="s">
        <v>197</v>
      </c>
      <c r="H35" s="767" t="s">
        <v>549</v>
      </c>
      <c r="I35" s="773"/>
      <c r="J35" s="421" t="s">
        <v>715</v>
      </c>
      <c r="K35" s="404">
        <f>IF(J35="Y",J28*M35*Z,)</f>
        <v>0</v>
      </c>
      <c r="L35" s="387"/>
      <c r="M35" s="39">
        <v>7</v>
      </c>
      <c r="Q35" s="326" t="s">
        <v>341</v>
      </c>
      <c r="R35" s="199" t="s">
        <v>342</v>
      </c>
      <c r="S35" s="242">
        <v>1988</v>
      </c>
      <c r="T35" s="286"/>
      <c r="U35" s="227" t="s">
        <v>213</v>
      </c>
      <c r="V35" s="179" t="s">
        <v>343</v>
      </c>
      <c r="W35" s="244">
        <v>383</v>
      </c>
      <c r="X35" s="303"/>
      <c r="Y35" s="7"/>
      <c r="Z35" s="190" t="s">
        <v>354</v>
      </c>
      <c r="AA35" s="201" t="s">
        <v>353</v>
      </c>
      <c r="AB35" s="239">
        <v>212</v>
      </c>
    </row>
    <row r="36" spans="1:28" ht="17.25" customHeight="1" thickTop="1" thickBot="1">
      <c r="A36" s="731" t="s">
        <v>516</v>
      </c>
      <c r="B36" s="732"/>
      <c r="C36" s="672" t="str">
        <f>VLOOKUP(A36&amp;"*",Q46:R52,2,FALSE)</f>
        <v>LED Spa Light 100' cord</v>
      </c>
      <c r="D36" s="673"/>
      <c r="E36" s="690">
        <f>(VLOOKUP(A36&amp;"*",Q46:S52,3,FALSE)*Z+K78)*G36</f>
        <v>0</v>
      </c>
      <c r="F36" s="691"/>
      <c r="G36" s="52">
        <v>0</v>
      </c>
      <c r="H36" s="774" t="s">
        <v>550</v>
      </c>
      <c r="I36" s="775"/>
      <c r="J36" s="421" t="s">
        <v>715</v>
      </c>
      <c r="K36" s="404">
        <f>IF(J36="Y",J28*M36*Z,)</f>
        <v>0</v>
      </c>
      <c r="L36" s="387"/>
      <c r="M36" s="401">
        <v>12</v>
      </c>
      <c r="Q36" s="326" t="s">
        <v>346</v>
      </c>
      <c r="R36" s="199" t="s">
        <v>347</v>
      </c>
      <c r="S36" s="242">
        <v>1988</v>
      </c>
      <c r="T36" s="276"/>
      <c r="U36" s="169" t="s">
        <v>214</v>
      </c>
      <c r="V36" s="179" t="s">
        <v>348</v>
      </c>
      <c r="W36" s="244">
        <v>447</v>
      </c>
      <c r="X36" s="303"/>
      <c r="Y36" s="7"/>
      <c r="Z36" s="190" t="s">
        <v>356</v>
      </c>
      <c r="AA36" s="201" t="s">
        <v>355</v>
      </c>
      <c r="AB36" s="239">
        <v>248</v>
      </c>
    </row>
    <row r="37" spans="1:28" ht="17.25" customHeight="1" thickTop="1" thickBot="1">
      <c r="A37" s="682" t="s">
        <v>220</v>
      </c>
      <c r="B37" s="683"/>
      <c r="C37" s="752" t="s">
        <v>196</v>
      </c>
      <c r="D37" s="753"/>
      <c r="E37" s="729" t="s">
        <v>205</v>
      </c>
      <c r="F37" s="730"/>
      <c r="G37" s="533" t="s">
        <v>197</v>
      </c>
      <c r="H37" s="767" t="s">
        <v>551</v>
      </c>
      <c r="I37" s="773"/>
      <c r="J37" s="422" t="s">
        <v>715</v>
      </c>
      <c r="K37" s="404">
        <f>IF(J37="Y",J28*M37*Z,)</f>
        <v>0</v>
      </c>
      <c r="L37" s="387"/>
      <c r="M37" s="40">
        <v>9</v>
      </c>
      <c r="Q37" s="328"/>
      <c r="R37" s="186"/>
      <c r="S37" s="242">
        <v>0</v>
      </c>
      <c r="T37" s="270"/>
      <c r="U37" s="222" t="s">
        <v>351</v>
      </c>
      <c r="V37" s="183" t="s">
        <v>352</v>
      </c>
      <c r="W37" s="250">
        <v>345</v>
      </c>
      <c r="X37" s="303"/>
      <c r="Y37" s="7"/>
      <c r="Z37" s="190" t="s">
        <v>360</v>
      </c>
      <c r="AA37" s="201" t="s">
        <v>359</v>
      </c>
      <c r="AB37" s="239">
        <v>312</v>
      </c>
    </row>
    <row r="38" spans="1:28" ht="17.25" customHeight="1" thickTop="1" thickBot="1">
      <c r="A38" s="731" t="s">
        <v>225</v>
      </c>
      <c r="B38" s="732"/>
      <c r="C38" s="672" t="str">
        <f>VLOOKUP(A38&amp;"*",Q54:R56,2,FALSE)</f>
        <v>300 Watts</v>
      </c>
      <c r="D38" s="673"/>
      <c r="E38" s="674">
        <f>(VLOOKUP(A38&amp;"*",Q54:S56,3,FALSE)*Z+K83)*G38</f>
        <v>0</v>
      </c>
      <c r="F38" s="675"/>
      <c r="G38" s="52">
        <v>0</v>
      </c>
      <c r="H38" s="767" t="s">
        <v>706</v>
      </c>
      <c r="I38" s="768"/>
      <c r="J38" s="451">
        <v>60</v>
      </c>
      <c r="K38" s="404">
        <f>J38*M38*Z</f>
        <v>450</v>
      </c>
      <c r="L38" s="387"/>
      <c r="M38" s="39">
        <v>5</v>
      </c>
      <c r="P38" s="5"/>
      <c r="Q38" s="329" t="s">
        <v>198</v>
      </c>
      <c r="R38" s="198" t="s">
        <v>198</v>
      </c>
      <c r="S38" s="247">
        <v>0</v>
      </c>
      <c r="T38" s="289"/>
      <c r="U38" s="169" t="s">
        <v>198</v>
      </c>
      <c r="V38" s="179" t="s">
        <v>198</v>
      </c>
      <c r="W38" s="246">
        <v>0</v>
      </c>
      <c r="X38" s="303"/>
      <c r="Y38" s="7"/>
      <c r="Z38" s="190" t="s">
        <v>362</v>
      </c>
      <c r="AA38" s="190" t="s">
        <v>361</v>
      </c>
      <c r="AB38" s="239">
        <v>112</v>
      </c>
    </row>
    <row r="39" spans="1:28" ht="17.25" customHeight="1" thickTop="1" thickBot="1">
      <c r="A39" s="682" t="s">
        <v>221</v>
      </c>
      <c r="B39" s="683"/>
      <c r="C39" s="752" t="s">
        <v>196</v>
      </c>
      <c r="D39" s="753"/>
      <c r="E39" s="729" t="s">
        <v>205</v>
      </c>
      <c r="F39" s="730"/>
      <c r="G39" s="533" t="s">
        <v>197</v>
      </c>
      <c r="H39" s="769" t="s">
        <v>707</v>
      </c>
      <c r="I39" s="770"/>
      <c r="J39" s="451">
        <v>30</v>
      </c>
      <c r="K39" s="402">
        <f>J39*M39*Z</f>
        <v>585</v>
      </c>
      <c r="L39" s="387"/>
      <c r="M39" s="39">
        <v>13</v>
      </c>
      <c r="P39" s="5"/>
      <c r="Q39" s="138"/>
      <c r="R39" s="202" t="s">
        <v>357</v>
      </c>
      <c r="S39" s="244"/>
      <c r="T39" s="289"/>
      <c r="U39" s="138"/>
      <c r="V39" s="174" t="s">
        <v>358</v>
      </c>
      <c r="W39" s="244"/>
      <c r="X39" s="303"/>
      <c r="Y39" s="7"/>
      <c r="Z39" s="190" t="s">
        <v>368</v>
      </c>
      <c r="AA39" s="190" t="s">
        <v>367</v>
      </c>
      <c r="AB39" s="239">
        <v>20</v>
      </c>
    </row>
    <row r="40" spans="1:28" ht="16.8" customHeight="1" thickTop="1" thickBot="1">
      <c r="A40" s="731" t="s">
        <v>226</v>
      </c>
      <c r="B40" s="732"/>
      <c r="C40" s="672" t="str">
        <f>VLOOKUP(A40&amp;"*",U51:V53,2,FALSE)</f>
        <v>AquaCal Tropicool</v>
      </c>
      <c r="D40" s="673"/>
      <c r="E40" s="674">
        <f>(VLOOKUP(A40&amp;"*",U51:W53,3,FALSE)*Z+K77)*G40</f>
        <v>0</v>
      </c>
      <c r="F40" s="675"/>
      <c r="G40" s="52">
        <v>0</v>
      </c>
      <c r="H40" s="796" t="s">
        <v>61</v>
      </c>
      <c r="I40" s="797"/>
      <c r="J40" s="523" t="s">
        <v>190</v>
      </c>
      <c r="K40" s="405" t="s">
        <v>205</v>
      </c>
      <c r="L40" s="793" t="s">
        <v>697</v>
      </c>
      <c r="M40" s="794"/>
      <c r="P40" s="5"/>
      <c r="Q40" s="175" t="s">
        <v>232</v>
      </c>
      <c r="R40" s="203" t="s">
        <v>196</v>
      </c>
      <c r="S40" s="248" t="s">
        <v>233</v>
      </c>
      <c r="T40" s="517"/>
      <c r="U40" s="189" t="s">
        <v>232</v>
      </c>
      <c r="V40" s="196" t="s">
        <v>196</v>
      </c>
      <c r="W40" s="248" t="s">
        <v>233</v>
      </c>
      <c r="X40" s="303"/>
      <c r="Y40" s="7"/>
      <c r="Z40" s="190" t="s">
        <v>373</v>
      </c>
      <c r="AA40" s="258" t="s">
        <v>521</v>
      </c>
      <c r="AB40" s="259">
        <v>26</v>
      </c>
    </row>
    <row r="41" spans="1:28" ht="18.600000000000001" customHeight="1" thickTop="1" thickBot="1">
      <c r="A41" s="727" t="s">
        <v>722</v>
      </c>
      <c r="B41" s="728"/>
      <c r="C41" s="467"/>
      <c r="D41" s="727" t="s">
        <v>723</v>
      </c>
      <c r="E41" s="728"/>
      <c r="F41" s="466"/>
      <c r="G41" s="521"/>
      <c r="H41" s="695" t="s">
        <v>672</v>
      </c>
      <c r="I41" s="696"/>
      <c r="J41" s="526">
        <v>0</v>
      </c>
      <c r="K41" s="404">
        <f t="shared" ref="K41:K48" si="0">J41*M41*Z</f>
        <v>0</v>
      </c>
      <c r="L41" s="387"/>
      <c r="M41" s="424">
        <v>3</v>
      </c>
      <c r="P41" s="5"/>
      <c r="Q41" s="197" t="s">
        <v>363</v>
      </c>
      <c r="R41" s="198" t="s">
        <v>364</v>
      </c>
      <c r="S41" s="247">
        <v>2370</v>
      </c>
      <c r="T41" s="275"/>
      <c r="U41" s="169" t="s">
        <v>365</v>
      </c>
      <c r="V41" s="179" t="s">
        <v>366</v>
      </c>
      <c r="W41" s="246">
        <v>542</v>
      </c>
      <c r="X41" s="303"/>
      <c r="Y41" s="7"/>
      <c r="Z41" s="311" t="s">
        <v>198</v>
      </c>
      <c r="AA41" s="291" t="s">
        <v>198</v>
      </c>
      <c r="AB41" s="164"/>
    </row>
    <row r="42" spans="1:28" ht="18" customHeight="1" thickTop="1" thickBot="1">
      <c r="A42" s="447" t="s">
        <v>528</v>
      </c>
      <c r="B42" s="448"/>
      <c r="C42" s="448"/>
      <c r="D42" s="448"/>
      <c r="E42" s="449"/>
      <c r="F42" s="449"/>
      <c r="G42" s="522"/>
      <c r="H42" s="695" t="s">
        <v>673</v>
      </c>
      <c r="I42" s="696"/>
      <c r="J42" s="526">
        <v>0</v>
      </c>
      <c r="K42" s="404">
        <f t="shared" si="0"/>
        <v>0</v>
      </c>
      <c r="L42" s="387"/>
      <c r="M42" s="424">
        <v>3.5</v>
      </c>
      <c r="P42" s="5"/>
      <c r="Q42" s="197" t="s">
        <v>369</v>
      </c>
      <c r="R42" s="204" t="s">
        <v>370</v>
      </c>
      <c r="S42" s="247">
        <v>3371</v>
      </c>
      <c r="T42" s="275"/>
      <c r="U42" s="184" t="s">
        <v>371</v>
      </c>
      <c r="V42" s="179" t="s">
        <v>372</v>
      </c>
      <c r="W42" s="252">
        <v>246</v>
      </c>
      <c r="X42" s="303"/>
      <c r="Y42" s="7"/>
      <c r="Z42" s="476" t="s">
        <v>535</v>
      </c>
      <c r="AA42" s="170" t="s">
        <v>534</v>
      </c>
      <c r="AB42" s="235" t="s">
        <v>233</v>
      </c>
    </row>
    <row r="43" spans="1:28" ht="18" customHeight="1" thickTop="1" thickBot="1">
      <c r="A43" s="682" t="s">
        <v>529</v>
      </c>
      <c r="B43" s="683"/>
      <c r="C43" s="686" t="s">
        <v>534</v>
      </c>
      <c r="D43" s="687"/>
      <c r="E43" s="688" t="s">
        <v>205</v>
      </c>
      <c r="F43" s="689"/>
      <c r="G43" s="117" t="s">
        <v>197</v>
      </c>
      <c r="H43" s="695" t="s">
        <v>674</v>
      </c>
      <c r="I43" s="696"/>
      <c r="J43" s="526">
        <v>0</v>
      </c>
      <c r="K43" s="404">
        <f t="shared" si="0"/>
        <v>0</v>
      </c>
      <c r="L43" s="387"/>
      <c r="M43" s="424">
        <v>4</v>
      </c>
      <c r="P43" s="5"/>
      <c r="Q43" s="197" t="s">
        <v>198</v>
      </c>
      <c r="R43" s="204" t="s">
        <v>198</v>
      </c>
      <c r="S43" s="247">
        <v>0</v>
      </c>
      <c r="T43" s="270"/>
      <c r="U43" s="169" t="s">
        <v>374</v>
      </c>
      <c r="V43" s="179" t="s">
        <v>375</v>
      </c>
      <c r="W43" s="490" t="s">
        <v>520</v>
      </c>
      <c r="X43" s="303"/>
      <c r="Y43" s="7"/>
      <c r="Z43" s="190" t="s">
        <v>380</v>
      </c>
      <c r="AA43" s="164" t="s">
        <v>379</v>
      </c>
      <c r="AB43" s="239">
        <v>34</v>
      </c>
    </row>
    <row r="44" spans="1:28" ht="17.25" customHeight="1" thickTop="1" thickBot="1">
      <c r="A44" s="733" t="s">
        <v>680</v>
      </c>
      <c r="B44" s="734"/>
      <c r="C44" s="672" t="str">
        <f>VLOOKUP(A44&amp;"*",Z66:AA81,2,FALSE)</f>
        <v>G62</v>
      </c>
      <c r="D44" s="673"/>
      <c r="E44" s="674">
        <f>(VLOOKUP(A44&amp;"*",Z66:AB81,3,FALSE)*Z)*G44</f>
        <v>75</v>
      </c>
      <c r="F44" s="675"/>
      <c r="G44" s="52">
        <v>1</v>
      </c>
      <c r="H44" s="695" t="s">
        <v>675</v>
      </c>
      <c r="I44" s="696"/>
      <c r="J44" s="526">
        <v>0</v>
      </c>
      <c r="K44" s="404">
        <f t="shared" si="0"/>
        <v>0</v>
      </c>
      <c r="L44" s="387"/>
      <c r="M44" s="424">
        <v>4.5</v>
      </c>
      <c r="P44" s="5"/>
      <c r="Q44" s="138"/>
      <c r="R44" s="174" t="s">
        <v>376</v>
      </c>
      <c r="S44" s="249" t="s">
        <v>233</v>
      </c>
      <c r="T44" s="270"/>
      <c r="U44" s="169" t="s">
        <v>377</v>
      </c>
      <c r="V44" s="179" t="s">
        <v>378</v>
      </c>
      <c r="W44" s="246">
        <v>383</v>
      </c>
      <c r="X44" s="303"/>
      <c r="Y44" s="7"/>
      <c r="Z44" s="190" t="s">
        <v>384</v>
      </c>
      <c r="AA44" s="190" t="s">
        <v>383</v>
      </c>
      <c r="AB44" s="239">
        <v>235</v>
      </c>
    </row>
    <row r="45" spans="1:28" ht="17.25" customHeight="1" thickTop="1" thickBot="1">
      <c r="A45" s="733" t="s">
        <v>681</v>
      </c>
      <c r="B45" s="734"/>
      <c r="C45" s="672" t="str">
        <f>VLOOKUP(A45&amp;"*",Z66:AA81,2,FALSE)</f>
        <v>TSP-10S</v>
      </c>
      <c r="D45" s="673"/>
      <c r="E45" s="674">
        <f>(VLOOKUP(A45&amp;"*",Z66:AB81,3,FALSE)*Z)*G45</f>
        <v>30</v>
      </c>
      <c r="F45" s="675"/>
      <c r="G45" s="52">
        <v>1</v>
      </c>
      <c r="H45" s="695" t="s">
        <v>676</v>
      </c>
      <c r="I45" s="696"/>
      <c r="J45" s="526">
        <v>70</v>
      </c>
      <c r="K45" s="404">
        <f t="shared" si="0"/>
        <v>525</v>
      </c>
      <c r="L45" s="387"/>
      <c r="M45" s="424">
        <v>5</v>
      </c>
      <c r="P45" s="5"/>
      <c r="Q45" s="205" t="s">
        <v>232</v>
      </c>
      <c r="R45" s="206" t="s">
        <v>196</v>
      </c>
      <c r="S45" s="207"/>
      <c r="T45" s="276"/>
      <c r="U45" s="169" t="s">
        <v>381</v>
      </c>
      <c r="V45" s="179" t="s">
        <v>382</v>
      </c>
      <c r="W45" s="246">
        <v>447</v>
      </c>
      <c r="X45" s="303"/>
      <c r="Y45" s="7"/>
      <c r="Z45" s="190" t="s">
        <v>386</v>
      </c>
      <c r="AA45" s="190" t="s">
        <v>385</v>
      </c>
      <c r="AB45" s="239">
        <v>242</v>
      </c>
    </row>
    <row r="46" spans="1:28" ht="17.25" customHeight="1" thickTop="1" thickBot="1">
      <c r="A46" s="733" t="s">
        <v>488</v>
      </c>
      <c r="B46" s="734"/>
      <c r="C46" s="672" t="str">
        <f>VLOOKUP(A46&amp;"*",Z66:AA81,2,FALSE)</f>
        <v>C11</v>
      </c>
      <c r="D46" s="673"/>
      <c r="E46" s="674">
        <f>(VLOOKUP(A46&amp;"*",Z66:AB81,3,FALSE)*Z)*G46</f>
        <v>24</v>
      </c>
      <c r="F46" s="675"/>
      <c r="G46" s="52">
        <v>1</v>
      </c>
      <c r="H46" s="695" t="s">
        <v>677</v>
      </c>
      <c r="I46" s="696"/>
      <c r="J46" s="526">
        <v>70</v>
      </c>
      <c r="K46" s="404">
        <f t="shared" si="0"/>
        <v>577.5</v>
      </c>
      <c r="L46" s="387"/>
      <c r="M46" s="424">
        <v>5.5</v>
      </c>
      <c r="P46" s="5"/>
      <c r="Q46" s="260" t="s">
        <v>510</v>
      </c>
      <c r="R46" s="208" t="s">
        <v>512</v>
      </c>
      <c r="S46" s="250">
        <v>225</v>
      </c>
      <c r="T46" s="277"/>
      <c r="U46" s="178" t="s">
        <v>198</v>
      </c>
      <c r="V46" s="179" t="s">
        <v>198</v>
      </c>
      <c r="W46" s="491">
        <v>0</v>
      </c>
      <c r="X46" s="303"/>
      <c r="Y46" s="7"/>
      <c r="Z46" s="190" t="s">
        <v>388</v>
      </c>
      <c r="AA46" s="177" t="s">
        <v>387</v>
      </c>
      <c r="AB46" s="472"/>
    </row>
    <row r="47" spans="1:28" ht="17.25" customHeight="1" thickTop="1" thickBot="1">
      <c r="A47" s="733" t="s">
        <v>493</v>
      </c>
      <c r="B47" s="734"/>
      <c r="C47" s="672" t="str">
        <f>VLOOKUP(A47&amp;"*",Z66:AA81,2,FALSE)</f>
        <v>C60</v>
      </c>
      <c r="D47" s="673"/>
      <c r="E47" s="674">
        <f>(VLOOKUP(A47&amp;"*",Z66:AB81,3,FALSE)*Z)*G47</f>
        <v>15</v>
      </c>
      <c r="F47" s="675"/>
      <c r="G47" s="52">
        <v>1</v>
      </c>
      <c r="H47" s="695" t="s">
        <v>678</v>
      </c>
      <c r="I47" s="696"/>
      <c r="J47" s="526">
        <v>70</v>
      </c>
      <c r="K47" s="404">
        <f t="shared" si="0"/>
        <v>630</v>
      </c>
      <c r="L47" s="387"/>
      <c r="M47" s="424">
        <v>6</v>
      </c>
      <c r="P47" s="5"/>
      <c r="Q47" s="260" t="s">
        <v>511</v>
      </c>
      <c r="R47" s="208" t="s">
        <v>513</v>
      </c>
      <c r="S47" s="251">
        <v>253</v>
      </c>
      <c r="T47" s="269"/>
      <c r="U47" s="142"/>
      <c r="V47" s="142"/>
      <c r="W47" s="492"/>
      <c r="X47" s="303"/>
      <c r="Y47" s="7"/>
      <c r="Z47" s="190" t="s">
        <v>389</v>
      </c>
      <c r="AA47" s="190">
        <v>7790</v>
      </c>
      <c r="AB47" s="239">
        <v>38</v>
      </c>
    </row>
    <row r="48" spans="1:28" ht="18" customHeight="1" thickTop="1" thickBot="1">
      <c r="A48" s="733" t="s">
        <v>504</v>
      </c>
      <c r="B48" s="734"/>
      <c r="C48" s="672" t="str">
        <f>VLOOKUP(A48&amp;"*",Z66:AA81,2,FALSE)</f>
        <v>A49</v>
      </c>
      <c r="D48" s="673"/>
      <c r="E48" s="674">
        <f>(VLOOKUP(A48&amp;"*",Z66:AB81,3,FALSE)*Z)*G48</f>
        <v>202.5</v>
      </c>
      <c r="F48" s="675"/>
      <c r="G48" s="52">
        <v>1</v>
      </c>
      <c r="H48" s="695" t="s">
        <v>679</v>
      </c>
      <c r="I48" s="696"/>
      <c r="J48" s="526">
        <v>60</v>
      </c>
      <c r="K48" s="404">
        <f t="shared" si="0"/>
        <v>585</v>
      </c>
      <c r="L48" s="387"/>
      <c r="M48" s="425">
        <v>6.5</v>
      </c>
      <c r="P48" s="5"/>
      <c r="Q48" s="261" t="s">
        <v>514</v>
      </c>
      <c r="R48" s="461" t="s">
        <v>718</v>
      </c>
      <c r="S48" s="252">
        <v>535</v>
      </c>
      <c r="T48" s="269"/>
      <c r="U48" s="207"/>
      <c r="V48" s="142"/>
      <c r="W48" s="498"/>
      <c r="X48" s="303"/>
      <c r="Y48" s="7"/>
      <c r="Z48" s="507" t="s">
        <v>391</v>
      </c>
      <c r="AA48" s="190">
        <v>7786</v>
      </c>
      <c r="AB48" s="239">
        <v>56</v>
      </c>
    </row>
    <row r="49" spans="1:28" ht="17.25" customHeight="1" thickTop="1" thickBot="1">
      <c r="A49" s="733" t="s">
        <v>530</v>
      </c>
      <c r="B49" s="734"/>
      <c r="C49" s="672" t="str">
        <f>VLOOKUP(A49&amp;"*",Z66:AA81,2,FALSE)</f>
        <v>K-13</v>
      </c>
      <c r="D49" s="673"/>
      <c r="E49" s="674">
        <f>(VLOOKUP(A49&amp;"*",Z66:AB81,3,FALSE)*Z)*G49</f>
        <v>34.5</v>
      </c>
      <c r="F49" s="675"/>
      <c r="G49" s="52">
        <v>1</v>
      </c>
      <c r="H49" s="798"/>
      <c r="I49" s="799"/>
      <c r="J49" s="527"/>
      <c r="K49" s="404"/>
      <c r="L49" s="410"/>
      <c r="M49" s="424"/>
      <c r="O49" s="31"/>
      <c r="P49" s="5"/>
      <c r="Q49" s="261" t="s">
        <v>515</v>
      </c>
      <c r="R49" s="461" t="s">
        <v>719</v>
      </c>
      <c r="S49" s="252">
        <v>570</v>
      </c>
      <c r="T49" s="269"/>
      <c r="U49" s="187"/>
      <c r="V49" s="174" t="s">
        <v>390</v>
      </c>
      <c r="W49" s="244"/>
      <c r="X49" s="493"/>
      <c r="Y49" s="512"/>
      <c r="Z49" s="509" t="s">
        <v>392</v>
      </c>
      <c r="AA49" s="190">
        <v>6587</v>
      </c>
      <c r="AB49" s="239">
        <v>160</v>
      </c>
    </row>
    <row r="50" spans="1:28" ht="17.25" customHeight="1" thickTop="1" thickBot="1">
      <c r="A50" s="733" t="s">
        <v>464</v>
      </c>
      <c r="B50" s="734"/>
      <c r="C50" s="672" t="str">
        <f>VLOOKUP(A50&amp;"*",Z66:AA81,2,FALSE)</f>
        <v>B5</v>
      </c>
      <c r="D50" s="673"/>
      <c r="E50" s="674">
        <f>(VLOOKUP(A50&amp;"*",Z66:AB81,3,FALSE)*Z)*G50</f>
        <v>24</v>
      </c>
      <c r="F50" s="675"/>
      <c r="G50" s="52">
        <v>1</v>
      </c>
      <c r="H50" s="800" t="s">
        <v>693</v>
      </c>
      <c r="I50" s="801"/>
      <c r="J50" s="523" t="s">
        <v>49</v>
      </c>
      <c r="K50" s="409" t="s">
        <v>205</v>
      </c>
      <c r="L50" s="787" t="s">
        <v>690</v>
      </c>
      <c r="M50" s="788"/>
      <c r="N50" s="3"/>
      <c r="P50" s="5"/>
      <c r="Q50" s="261" t="s">
        <v>516</v>
      </c>
      <c r="R50" s="460" t="s">
        <v>720</v>
      </c>
      <c r="S50" s="253">
        <v>413</v>
      </c>
      <c r="T50" s="269"/>
      <c r="U50" s="217" t="s">
        <v>232</v>
      </c>
      <c r="V50" s="211" t="s">
        <v>196</v>
      </c>
      <c r="W50" s="499" t="s">
        <v>233</v>
      </c>
      <c r="X50" s="493"/>
      <c r="Y50" s="474"/>
      <c r="Z50" s="509" t="s">
        <v>394</v>
      </c>
      <c r="AA50" s="190">
        <v>5098</v>
      </c>
      <c r="AB50" s="239">
        <v>26</v>
      </c>
    </row>
    <row r="51" spans="1:28" ht="18" customHeight="1" thickTop="1" thickBot="1">
      <c r="A51" s="682" t="s">
        <v>535</v>
      </c>
      <c r="B51" s="683"/>
      <c r="C51" s="686" t="s">
        <v>534</v>
      </c>
      <c r="D51" s="687"/>
      <c r="E51" s="688" t="s">
        <v>205</v>
      </c>
      <c r="F51" s="689"/>
      <c r="G51" s="533" t="s">
        <v>197</v>
      </c>
      <c r="H51" s="701" t="s">
        <v>33</v>
      </c>
      <c r="I51" s="702"/>
      <c r="J51" s="421" t="s">
        <v>193</v>
      </c>
      <c r="K51" s="404">
        <f t="shared" ref="K51:K61" si="1">IF(J51="Y",M51*Z,)</f>
        <v>975</v>
      </c>
      <c r="L51" s="387"/>
      <c r="M51" s="391">
        <v>650</v>
      </c>
      <c r="P51" s="5"/>
      <c r="Q51" s="261" t="s">
        <v>517</v>
      </c>
      <c r="R51" s="462" t="s">
        <v>721</v>
      </c>
      <c r="S51" s="250">
        <v>445</v>
      </c>
      <c r="T51" s="269"/>
      <c r="U51" s="160" t="s">
        <v>226</v>
      </c>
      <c r="V51" s="212" t="s">
        <v>393</v>
      </c>
      <c r="W51" s="246">
        <v>2021</v>
      </c>
      <c r="X51" s="494"/>
      <c r="Y51" s="474"/>
      <c r="Z51" s="509" t="s">
        <v>396</v>
      </c>
      <c r="AA51" s="190">
        <v>6586</v>
      </c>
      <c r="AB51" s="239">
        <v>49</v>
      </c>
    </row>
    <row r="52" spans="1:28" ht="18" customHeight="1" thickTop="1" thickBot="1">
      <c r="A52" s="707" t="s">
        <v>418</v>
      </c>
      <c r="B52" s="708"/>
      <c r="C52" s="672" t="str">
        <f>VLOOKUP(A52&amp;"*",Z43:AA64,2,FALSE)</f>
        <v>R0586505</v>
      </c>
      <c r="D52" s="673"/>
      <c r="E52" s="674">
        <f>(VLOOKUP(A52&amp;"*",Z43:AB64,3,FALSE)*Z)*G52</f>
        <v>618</v>
      </c>
      <c r="F52" s="709"/>
      <c r="G52" s="52">
        <v>1</v>
      </c>
      <c r="H52" s="701" t="s">
        <v>34</v>
      </c>
      <c r="I52" s="702"/>
      <c r="J52" s="421" t="s">
        <v>193</v>
      </c>
      <c r="K52" s="404">
        <f t="shared" si="1"/>
        <v>450</v>
      </c>
      <c r="L52" s="387"/>
      <c r="M52" s="391">
        <v>300</v>
      </c>
      <c r="P52" s="5"/>
      <c r="Q52" s="213" t="s">
        <v>395</v>
      </c>
      <c r="R52" s="213" t="s">
        <v>198</v>
      </c>
      <c r="S52" s="254">
        <v>0</v>
      </c>
      <c r="T52" s="269"/>
      <c r="U52" s="169" t="s">
        <v>227</v>
      </c>
      <c r="V52" s="212" t="s">
        <v>393</v>
      </c>
      <c r="W52" s="246">
        <v>1572</v>
      </c>
      <c r="X52" s="495"/>
      <c r="Y52" s="474"/>
      <c r="Z52" s="509" t="s">
        <v>398</v>
      </c>
      <c r="AA52" s="190">
        <v>6908</v>
      </c>
      <c r="AB52" s="239">
        <v>310</v>
      </c>
    </row>
    <row r="53" spans="1:28" ht="18" customHeight="1" thickTop="1" thickBot="1">
      <c r="A53" s="707" t="s">
        <v>414</v>
      </c>
      <c r="B53" s="708"/>
      <c r="C53" s="672" t="str">
        <f>VLOOKUP(A53&amp;"*",Z43:AA64,2,FALSE)</f>
        <v>R0586503</v>
      </c>
      <c r="D53" s="673"/>
      <c r="E53" s="674">
        <f>(VLOOKUP(A53&amp;"*",Z43:AB64,3,FALSE)*Z)*G53</f>
        <v>550.5</v>
      </c>
      <c r="F53" s="709"/>
      <c r="G53" s="52">
        <v>1</v>
      </c>
      <c r="H53" s="701" t="s">
        <v>35</v>
      </c>
      <c r="I53" s="702"/>
      <c r="J53" s="421" t="s">
        <v>193</v>
      </c>
      <c r="K53" s="404">
        <f t="shared" si="1"/>
        <v>187.5</v>
      </c>
      <c r="L53" s="387"/>
      <c r="M53" s="388">
        <v>125</v>
      </c>
      <c r="P53" s="5"/>
      <c r="Q53" s="200"/>
      <c r="R53" s="174" t="s">
        <v>397</v>
      </c>
      <c r="S53" s="244" t="s">
        <v>44</v>
      </c>
      <c r="T53" s="269"/>
      <c r="U53" s="169" t="s">
        <v>198</v>
      </c>
      <c r="V53" s="179" t="s">
        <v>198</v>
      </c>
      <c r="W53" s="500">
        <v>0</v>
      </c>
      <c r="X53" s="495"/>
      <c r="Y53" s="474"/>
      <c r="Z53" s="509" t="s">
        <v>400</v>
      </c>
      <c r="AA53" s="190">
        <v>6585</v>
      </c>
      <c r="AB53" s="239">
        <v>110</v>
      </c>
    </row>
    <row r="54" spans="1:28" ht="18" customHeight="1" thickTop="1" thickBot="1">
      <c r="A54" s="707" t="s">
        <v>412</v>
      </c>
      <c r="B54" s="708"/>
      <c r="C54" s="672" t="str">
        <f>VLOOKUP(A54&amp;"*",Z43:AA64,2,FALSE)</f>
        <v>R0586502</v>
      </c>
      <c r="D54" s="673"/>
      <c r="E54" s="674">
        <f>(VLOOKUP(A54&amp;"*",Z43:AB64,3,FALSE)*Z)*G54</f>
        <v>624</v>
      </c>
      <c r="F54" s="709"/>
      <c r="G54" s="52">
        <v>1</v>
      </c>
      <c r="H54" s="701" t="s">
        <v>36</v>
      </c>
      <c r="I54" s="702"/>
      <c r="J54" s="421" t="s">
        <v>193</v>
      </c>
      <c r="K54" s="404">
        <f t="shared" si="1"/>
        <v>112.5</v>
      </c>
      <c r="L54" s="387"/>
      <c r="M54" s="391">
        <v>75</v>
      </c>
      <c r="P54" s="5"/>
      <c r="Q54" s="262" t="s">
        <v>224</v>
      </c>
      <c r="R54" s="215" t="s">
        <v>399</v>
      </c>
      <c r="S54" s="250">
        <v>63</v>
      </c>
      <c r="T54" s="278"/>
      <c r="U54" s="138"/>
      <c r="V54" s="145"/>
      <c r="W54" s="244"/>
      <c r="X54" s="484"/>
      <c r="Y54" s="474"/>
      <c r="Z54" s="509" t="s">
        <v>404</v>
      </c>
      <c r="AA54" s="177" t="s">
        <v>403</v>
      </c>
      <c r="AB54" s="239">
        <v>45</v>
      </c>
    </row>
    <row r="55" spans="1:28" ht="18" customHeight="1" thickTop="1" thickBot="1">
      <c r="A55" s="707" t="s">
        <v>423</v>
      </c>
      <c r="B55" s="708"/>
      <c r="C55" s="672" t="str">
        <f>VLOOKUP(A55&amp;"*",Z43:AA64,2,FALSE)</f>
        <v>R0468506</v>
      </c>
      <c r="D55" s="673"/>
      <c r="E55" s="674">
        <f>(VLOOKUP(A55&amp;"*",Z43:AB64,3,FALSE)*Z)*G55</f>
        <v>546</v>
      </c>
      <c r="F55" s="709"/>
      <c r="G55" s="52">
        <v>1</v>
      </c>
      <c r="H55" s="701" t="s">
        <v>38</v>
      </c>
      <c r="I55" s="702"/>
      <c r="J55" s="421" t="s">
        <v>193</v>
      </c>
      <c r="K55" s="404">
        <f t="shared" si="1"/>
        <v>112.5</v>
      </c>
      <c r="L55" s="387"/>
      <c r="M55" s="391">
        <v>75</v>
      </c>
      <c r="P55" s="5"/>
      <c r="Q55" s="263" t="s">
        <v>225</v>
      </c>
      <c r="R55" s="145" t="s">
        <v>401</v>
      </c>
      <c r="S55" s="251">
        <v>73</v>
      </c>
      <c r="T55" s="279"/>
      <c r="U55" s="142"/>
      <c r="V55" s="216" t="s">
        <v>402</v>
      </c>
      <c r="W55" s="501"/>
      <c r="X55" s="484"/>
      <c r="Y55" s="474"/>
      <c r="Z55" s="510" t="s">
        <v>406</v>
      </c>
      <c r="AA55" s="177" t="s">
        <v>405</v>
      </c>
      <c r="AB55" s="239">
        <v>78</v>
      </c>
    </row>
    <row r="56" spans="1:28" ht="18" customHeight="1" thickTop="1" thickBot="1">
      <c r="A56" s="707" t="s">
        <v>427</v>
      </c>
      <c r="B56" s="708"/>
      <c r="C56" s="672" t="str">
        <f>VLOOKUP(A56&amp;"*",Z43:AA64,2,FALSE)</f>
        <v>R0468504</v>
      </c>
      <c r="D56" s="673"/>
      <c r="E56" s="674">
        <f>(VLOOKUP(A56&amp;"*",Z43:AB64,3,FALSE)*Z)*G56</f>
        <v>622.5</v>
      </c>
      <c r="F56" s="709"/>
      <c r="G56" s="52">
        <v>1</v>
      </c>
      <c r="H56" s="697" t="s">
        <v>691</v>
      </c>
      <c r="I56" s="698"/>
      <c r="J56" s="421" t="s">
        <v>193</v>
      </c>
      <c r="K56" s="404">
        <f t="shared" si="1"/>
        <v>187.5</v>
      </c>
      <c r="L56" s="387"/>
      <c r="M56" s="393">
        <v>125</v>
      </c>
      <c r="P56" s="5"/>
      <c r="Q56" s="264" t="s">
        <v>198</v>
      </c>
      <c r="R56" s="145" t="s">
        <v>198</v>
      </c>
      <c r="S56" s="250">
        <v>0</v>
      </c>
      <c r="T56" s="269"/>
      <c r="U56" s="217" t="s">
        <v>232</v>
      </c>
      <c r="V56" s="203" t="s">
        <v>196</v>
      </c>
      <c r="W56" s="487" t="s">
        <v>233</v>
      </c>
      <c r="X56" s="484"/>
      <c r="Y56" s="474"/>
      <c r="Z56" s="510" t="s">
        <v>408</v>
      </c>
      <c r="AA56" s="177" t="s">
        <v>407</v>
      </c>
      <c r="AB56" s="239">
        <v>364</v>
      </c>
    </row>
    <row r="57" spans="1:28" ht="18" customHeight="1" thickTop="1" thickBot="1">
      <c r="A57" s="707" t="s">
        <v>429</v>
      </c>
      <c r="B57" s="708"/>
      <c r="C57" s="672" t="str">
        <f>VLOOKUP(A57&amp;"*",Z43:AA64,2,FALSE)</f>
        <v>R0468503</v>
      </c>
      <c r="D57" s="673"/>
      <c r="E57" s="674">
        <f>(VLOOKUP(A57&amp;"*",Z43:AB64,3,FALSE)*Z)*G57</f>
        <v>546</v>
      </c>
      <c r="F57" s="709"/>
      <c r="G57" s="52">
        <v>1</v>
      </c>
      <c r="H57" s="701" t="s">
        <v>39</v>
      </c>
      <c r="I57" s="702"/>
      <c r="J57" s="421" t="s">
        <v>193</v>
      </c>
      <c r="K57" s="404">
        <f t="shared" si="1"/>
        <v>187.5</v>
      </c>
      <c r="L57" s="387"/>
      <c r="M57" s="391">
        <v>125</v>
      </c>
      <c r="P57" s="5"/>
      <c r="Q57" s="318"/>
      <c r="R57" s="330" t="s">
        <v>505</v>
      </c>
      <c r="S57" s="255"/>
      <c r="T57" s="276"/>
      <c r="U57" s="272" t="s">
        <v>526</v>
      </c>
      <c r="V57" s="188" t="s">
        <v>527</v>
      </c>
      <c r="W57" s="246">
        <v>1036</v>
      </c>
      <c r="X57" s="484"/>
      <c r="Y57" s="474"/>
      <c r="Z57" s="510" t="s">
        <v>412</v>
      </c>
      <c r="AA57" s="177" t="s">
        <v>411</v>
      </c>
      <c r="AB57" s="239">
        <v>416</v>
      </c>
    </row>
    <row r="58" spans="1:28" ht="18" customHeight="1" thickTop="1" thickBot="1">
      <c r="A58" s="707" t="s">
        <v>389</v>
      </c>
      <c r="B58" s="708"/>
      <c r="C58" s="672">
        <f>VLOOKUP(A58&amp;"*",Z43:AA64,2,FALSE)</f>
        <v>7790</v>
      </c>
      <c r="D58" s="673"/>
      <c r="E58" s="674">
        <f>(VLOOKUP(A58&amp;"*",Z43:AB64,3,FALSE)*Z)*G58</f>
        <v>57</v>
      </c>
      <c r="F58" s="709"/>
      <c r="G58" s="52">
        <v>1</v>
      </c>
      <c r="H58" s="701" t="s">
        <v>40</v>
      </c>
      <c r="I58" s="702"/>
      <c r="J58" s="421" t="s">
        <v>193</v>
      </c>
      <c r="K58" s="404">
        <f t="shared" si="1"/>
        <v>187.5</v>
      </c>
      <c r="L58" s="387"/>
      <c r="M58" s="391">
        <v>125</v>
      </c>
      <c r="O58" s="3"/>
      <c r="P58" s="385"/>
      <c r="Q58" s="331" t="s">
        <v>506</v>
      </c>
      <c r="R58" s="296" t="s">
        <v>507</v>
      </c>
      <c r="S58" s="250">
        <v>559</v>
      </c>
      <c r="T58" s="270"/>
      <c r="U58" s="273" t="s">
        <v>409</v>
      </c>
      <c r="V58" s="218" t="s">
        <v>410</v>
      </c>
      <c r="W58" s="246">
        <v>110</v>
      </c>
      <c r="X58" s="484"/>
      <c r="Y58" s="474"/>
      <c r="Z58" s="510" t="s">
        <v>414</v>
      </c>
      <c r="AA58" s="177" t="s">
        <v>413</v>
      </c>
      <c r="AB58" s="239">
        <v>367</v>
      </c>
    </row>
    <row r="59" spans="1:28" ht="15" customHeight="1" thickTop="1" thickBot="1">
      <c r="A59" s="682" t="s">
        <v>340</v>
      </c>
      <c r="B59" s="683"/>
      <c r="C59" s="686" t="s">
        <v>534</v>
      </c>
      <c r="D59" s="687"/>
      <c r="E59" s="688" t="s">
        <v>205</v>
      </c>
      <c r="F59" s="689"/>
      <c r="G59" s="533" t="s">
        <v>197</v>
      </c>
      <c r="H59" s="701" t="s">
        <v>37</v>
      </c>
      <c r="I59" s="702"/>
      <c r="J59" s="421" t="s">
        <v>193</v>
      </c>
      <c r="K59" s="404">
        <f t="shared" si="1"/>
        <v>187.5</v>
      </c>
      <c r="L59" s="387"/>
      <c r="M59" s="391">
        <v>125</v>
      </c>
      <c r="O59" s="3"/>
      <c r="P59" s="5"/>
      <c r="Q59" s="331" t="s">
        <v>508</v>
      </c>
      <c r="R59" s="296" t="s">
        <v>509</v>
      </c>
      <c r="S59" s="250">
        <v>244</v>
      </c>
      <c r="T59" s="280"/>
      <c r="U59" s="338" t="s">
        <v>198</v>
      </c>
      <c r="V59" s="165" t="s">
        <v>198</v>
      </c>
      <c r="W59" s="246">
        <v>0</v>
      </c>
      <c r="X59" s="484"/>
      <c r="Y59" s="474"/>
      <c r="Z59" s="510" t="s">
        <v>418</v>
      </c>
      <c r="AA59" s="177" t="s">
        <v>417</v>
      </c>
      <c r="AB59" s="239">
        <v>412</v>
      </c>
    </row>
    <row r="60" spans="1:28" ht="18" customHeight="1" thickTop="1" thickBot="1">
      <c r="A60" s="676" t="s">
        <v>356</v>
      </c>
      <c r="B60" s="677"/>
      <c r="C60" s="672" t="str">
        <f>VLOOKUP(A60&amp;"*",Z33:AA41,2,FALSE)</f>
        <v>R0554600</v>
      </c>
      <c r="D60" s="673"/>
      <c r="E60" s="674">
        <f>(VLOOKUP(A60&amp;"*",Z33:AB41,3,FALSE)*Z)*G60</f>
        <v>372</v>
      </c>
      <c r="F60" s="675"/>
      <c r="G60" s="52">
        <v>1</v>
      </c>
      <c r="H60" s="699" t="s">
        <v>692</v>
      </c>
      <c r="I60" s="700"/>
      <c r="J60" s="421" t="s">
        <v>193</v>
      </c>
      <c r="K60" s="404">
        <f t="shared" si="1"/>
        <v>187.5</v>
      </c>
      <c r="L60" s="387"/>
      <c r="M60" s="391">
        <v>125</v>
      </c>
      <c r="O60" s="3"/>
      <c r="P60" s="5"/>
      <c r="Q60" s="318"/>
      <c r="R60" s="219" t="s">
        <v>415</v>
      </c>
      <c r="S60" s="256"/>
      <c r="T60" s="281"/>
      <c r="U60" s="220"/>
      <c r="V60" s="221" t="s">
        <v>416</v>
      </c>
      <c r="W60" s="244"/>
      <c r="X60" s="496"/>
      <c r="Y60" s="474"/>
      <c r="Z60" s="511" t="s">
        <v>423</v>
      </c>
      <c r="AA60" s="223" t="s">
        <v>422</v>
      </c>
      <c r="AB60" s="239">
        <v>364</v>
      </c>
    </row>
    <row r="61" spans="1:28" ht="18" customHeight="1" thickTop="1" thickBot="1">
      <c r="A61" s="676" t="s">
        <v>356</v>
      </c>
      <c r="B61" s="677"/>
      <c r="C61" s="672" t="str">
        <f>VLOOKUP(A61&amp;"*",Z33:AA41,2,FALSE)</f>
        <v>R0554600</v>
      </c>
      <c r="D61" s="673"/>
      <c r="E61" s="674">
        <f>(VLOOKUP(A61&amp;"*",Z33:AB41,3,FALSE)*Z)*G61</f>
        <v>372</v>
      </c>
      <c r="F61" s="675"/>
      <c r="G61" s="52">
        <v>1</v>
      </c>
      <c r="H61" s="699" t="s">
        <v>702</v>
      </c>
      <c r="I61" s="700"/>
      <c r="J61" s="421" t="s">
        <v>193</v>
      </c>
      <c r="K61" s="404">
        <f t="shared" si="1"/>
        <v>225</v>
      </c>
      <c r="L61" s="387"/>
      <c r="M61" s="394">
        <v>150</v>
      </c>
      <c r="P61" s="5"/>
      <c r="Q61" s="332" t="s">
        <v>419</v>
      </c>
      <c r="R61" s="209" t="s">
        <v>420</v>
      </c>
      <c r="S61" s="257">
        <v>300</v>
      </c>
      <c r="T61" s="282"/>
      <c r="U61" s="222" t="s">
        <v>519</v>
      </c>
      <c r="V61" s="222" t="s">
        <v>421</v>
      </c>
      <c r="W61" s="246">
        <v>7</v>
      </c>
      <c r="X61" s="497"/>
      <c r="Y61" s="7"/>
      <c r="Z61" s="510" t="s">
        <v>427</v>
      </c>
      <c r="AA61" s="177" t="s">
        <v>426</v>
      </c>
      <c r="AB61" s="239">
        <v>415</v>
      </c>
    </row>
    <row r="62" spans="1:28" ht="15.6" thickTop="1" thickBot="1">
      <c r="A62" s="676" t="s">
        <v>354</v>
      </c>
      <c r="B62" s="677"/>
      <c r="C62" s="672" t="str">
        <f>VLOOKUP(A62&amp;"*",Z33:AA41,2,FALSE)</f>
        <v>R0554500</v>
      </c>
      <c r="D62" s="673"/>
      <c r="E62" s="674">
        <f>(VLOOKUP(A62&amp;"*",Z33:AB41,3,FALSE)*Z)*G62</f>
        <v>636</v>
      </c>
      <c r="F62" s="675"/>
      <c r="G62" s="52">
        <v>2</v>
      </c>
      <c r="H62" s="723" t="s">
        <v>552</v>
      </c>
      <c r="I62" s="724"/>
      <c r="J62" s="451">
        <v>0</v>
      </c>
      <c r="K62" s="404">
        <f t="shared" ref="K62:K67" si="2">J62*M62*Z</f>
        <v>0</v>
      </c>
      <c r="L62" s="410" t="s">
        <v>699</v>
      </c>
      <c r="M62" s="390">
        <v>5</v>
      </c>
      <c r="P62" s="5"/>
      <c r="Q62" s="333" t="s">
        <v>424</v>
      </c>
      <c r="R62" s="139" t="s">
        <v>425</v>
      </c>
      <c r="S62" s="250">
        <v>80</v>
      </c>
      <c r="T62" s="282"/>
      <c r="U62" s="169"/>
      <c r="V62" s="224"/>
      <c r="W62" s="488"/>
      <c r="X62" s="496"/>
      <c r="Y62" s="7"/>
      <c r="Z62" s="177" t="s">
        <v>429</v>
      </c>
      <c r="AA62" s="177" t="s">
        <v>428</v>
      </c>
      <c r="AB62" s="239">
        <v>364</v>
      </c>
    </row>
    <row r="63" spans="1:28" ht="15" customHeight="1" thickTop="1" thickBot="1">
      <c r="A63" s="676" t="s">
        <v>356</v>
      </c>
      <c r="B63" s="677"/>
      <c r="C63" s="672" t="str">
        <f>VLOOKUP(A63&amp;"*",Z33:AA41,2,FALSE)</f>
        <v>R0554600</v>
      </c>
      <c r="D63" s="673"/>
      <c r="E63" s="674">
        <f>(VLOOKUP(A63&amp;"*",Z33:AB41,3,FALSE)*Z)*G63</f>
        <v>372</v>
      </c>
      <c r="F63" s="675"/>
      <c r="G63" s="52">
        <v>1</v>
      </c>
      <c r="H63" s="723" t="s">
        <v>553</v>
      </c>
      <c r="I63" s="724"/>
      <c r="J63" s="451">
        <v>0</v>
      </c>
      <c r="K63" s="404">
        <f t="shared" si="2"/>
        <v>0</v>
      </c>
      <c r="L63" s="411"/>
      <c r="M63" s="391">
        <v>6</v>
      </c>
      <c r="P63" s="5"/>
      <c r="Q63" s="334" t="s">
        <v>395</v>
      </c>
      <c r="R63" s="138" t="s">
        <v>198</v>
      </c>
      <c r="S63" s="250">
        <v>0</v>
      </c>
      <c r="T63" s="283"/>
      <c r="U63" s="142"/>
      <c r="V63" s="209"/>
      <c r="W63" s="250"/>
      <c r="X63" s="484"/>
      <c r="Y63" s="7"/>
      <c r="Z63" s="177" t="s">
        <v>434</v>
      </c>
      <c r="AA63" s="177" t="s">
        <v>433</v>
      </c>
      <c r="AB63" s="239">
        <v>452</v>
      </c>
    </row>
    <row r="64" spans="1:28" ht="15" customHeight="1" thickTop="1" thickBot="1">
      <c r="A64" s="676" t="s">
        <v>362</v>
      </c>
      <c r="B64" s="677"/>
      <c r="C64" s="672" t="str">
        <f>VLOOKUP(A64&amp;"*",Z33:AA41,2,FALSE)</f>
        <v>R0357400</v>
      </c>
      <c r="D64" s="673"/>
      <c r="E64" s="674">
        <f>(VLOOKUP(A64&amp;"*",Z33:AB41,3,FALSE)*Z)*G64</f>
        <v>168</v>
      </c>
      <c r="F64" s="675"/>
      <c r="G64" s="52">
        <v>1</v>
      </c>
      <c r="H64" s="723" t="s">
        <v>554</v>
      </c>
      <c r="I64" s="724"/>
      <c r="J64" s="451">
        <v>0</v>
      </c>
      <c r="K64" s="404">
        <f t="shared" si="2"/>
        <v>0</v>
      </c>
      <c r="L64" s="411"/>
      <c r="M64" s="391">
        <v>7</v>
      </c>
      <c r="P64" s="5"/>
      <c r="Q64" s="318"/>
      <c r="R64" s="335" t="s">
        <v>430</v>
      </c>
      <c r="S64" s="250"/>
      <c r="T64" s="284"/>
      <c r="U64" s="225" t="s">
        <v>431</v>
      </c>
      <c r="V64" s="226" t="s">
        <v>432</v>
      </c>
      <c r="W64" s="248" t="s">
        <v>233</v>
      </c>
      <c r="X64" s="484"/>
      <c r="Y64" s="7"/>
      <c r="Z64" s="177" t="s">
        <v>198</v>
      </c>
      <c r="AA64" s="164" t="s">
        <v>198</v>
      </c>
      <c r="AB64" s="164"/>
    </row>
    <row r="65" spans="1:28" ht="15" customHeight="1" thickTop="1" thickBot="1">
      <c r="A65" s="682" t="s">
        <v>539</v>
      </c>
      <c r="B65" s="683"/>
      <c r="C65" s="686" t="s">
        <v>534</v>
      </c>
      <c r="D65" s="687"/>
      <c r="E65" s="688" t="s">
        <v>205</v>
      </c>
      <c r="F65" s="689"/>
      <c r="G65" s="533" t="s">
        <v>197</v>
      </c>
      <c r="H65" s="723" t="s">
        <v>555</v>
      </c>
      <c r="I65" s="724"/>
      <c r="J65" s="451">
        <v>0</v>
      </c>
      <c r="K65" s="404">
        <f t="shared" si="2"/>
        <v>0</v>
      </c>
      <c r="L65" s="411"/>
      <c r="M65" s="391">
        <v>8</v>
      </c>
      <c r="P65" s="5"/>
      <c r="Q65" s="318" t="s">
        <v>435</v>
      </c>
      <c r="R65" s="142" t="s">
        <v>436</v>
      </c>
      <c r="S65" s="250">
        <v>155</v>
      </c>
      <c r="T65" s="269"/>
      <c r="U65" s="227" t="s">
        <v>437</v>
      </c>
      <c r="V65" s="165"/>
      <c r="W65" s="246">
        <v>20</v>
      </c>
      <c r="X65" s="484"/>
      <c r="Y65" s="7"/>
      <c r="Z65" s="476" t="s">
        <v>438</v>
      </c>
      <c r="AA65" s="170" t="s">
        <v>534</v>
      </c>
      <c r="AB65" s="240" t="s">
        <v>233</v>
      </c>
    </row>
    <row r="66" spans="1:28" ht="15.6" thickTop="1" thickBot="1">
      <c r="A66" s="678" t="s">
        <v>277</v>
      </c>
      <c r="B66" s="679"/>
      <c r="C66" s="672" t="str">
        <f>VLOOKUP(A66&amp;"*",Z12:AA17,2,FALSE)</f>
        <v>R0480100</v>
      </c>
      <c r="D66" s="673"/>
      <c r="E66" s="690">
        <f>(VLOOKUP(A66&amp;"*",Z12:AB17,3,FALSE)*Z)*G66</f>
        <v>12</v>
      </c>
      <c r="F66" s="691"/>
      <c r="G66" s="52">
        <v>1</v>
      </c>
      <c r="H66" s="723" t="s">
        <v>556</v>
      </c>
      <c r="I66" s="724"/>
      <c r="J66" s="451">
        <v>39</v>
      </c>
      <c r="K66" s="404">
        <f t="shared" si="2"/>
        <v>526.5</v>
      </c>
      <c r="L66" s="411"/>
      <c r="M66" s="391">
        <v>9</v>
      </c>
      <c r="P66" s="5"/>
      <c r="Q66" s="142" t="s">
        <v>439</v>
      </c>
      <c r="R66" s="145" t="s">
        <v>440</v>
      </c>
      <c r="S66" s="250">
        <v>180</v>
      </c>
      <c r="T66" s="269"/>
      <c r="U66" s="227" t="s">
        <v>441</v>
      </c>
      <c r="V66" s="228"/>
      <c r="W66" s="246">
        <v>28</v>
      </c>
      <c r="X66" s="484"/>
      <c r="Y66" s="7"/>
      <c r="Z66" s="177" t="s">
        <v>530</v>
      </c>
      <c r="AA66" s="177" t="s">
        <v>442</v>
      </c>
      <c r="AB66" s="239">
        <v>23</v>
      </c>
    </row>
    <row r="67" spans="1:28" ht="15.6" thickTop="1" thickBot="1">
      <c r="A67" s="678" t="s">
        <v>538</v>
      </c>
      <c r="B67" s="679"/>
      <c r="C67" s="672" t="str">
        <f>VLOOKUP(A67&amp;"*",Z12:AA17,2,FALSE)</f>
        <v>Hayward ???</v>
      </c>
      <c r="D67" s="673"/>
      <c r="E67" s="690">
        <f>(VLOOKUP(A67&amp;"*",Z12:AB17,3,FALSE)*Z)*G67</f>
        <v>15</v>
      </c>
      <c r="F67" s="691"/>
      <c r="G67" s="52">
        <v>1</v>
      </c>
      <c r="H67" s="723" t="s">
        <v>694</v>
      </c>
      <c r="I67" s="724"/>
      <c r="J67" s="451">
        <v>30</v>
      </c>
      <c r="K67" s="404">
        <f t="shared" si="2"/>
        <v>270</v>
      </c>
      <c r="L67" s="410" t="s">
        <v>699</v>
      </c>
      <c r="M67" s="412">
        <v>6</v>
      </c>
      <c r="P67" s="5"/>
      <c r="Q67" s="207" t="s">
        <v>443</v>
      </c>
      <c r="R67" s="192" t="s">
        <v>444</v>
      </c>
      <c r="S67" s="250">
        <v>193</v>
      </c>
      <c r="T67" s="269"/>
      <c r="U67" s="227" t="s">
        <v>445</v>
      </c>
      <c r="V67" s="155"/>
      <c r="W67" s="246">
        <v>20</v>
      </c>
      <c r="X67" s="484"/>
      <c r="Y67" s="7"/>
      <c r="Z67" s="177" t="s">
        <v>531</v>
      </c>
      <c r="AA67" s="177" t="s">
        <v>446</v>
      </c>
      <c r="AB67" s="239">
        <v>27</v>
      </c>
    </row>
    <row r="68" spans="1:28" ht="15.6" thickTop="1" thickBot="1">
      <c r="A68" s="678" t="s">
        <v>237</v>
      </c>
      <c r="B68" s="679"/>
      <c r="C68" s="672" t="str">
        <f>VLOOKUP(A68&amp;"*",Z12:AA17,2,FALSE)</f>
        <v>#6796</v>
      </c>
      <c r="D68" s="673"/>
      <c r="E68" s="690">
        <f>(VLOOKUP(A68&amp;"*",Z12:AB17,3,FALSE)*Z)*G68</f>
        <v>45</v>
      </c>
      <c r="F68" s="691"/>
      <c r="G68" s="52">
        <v>1</v>
      </c>
      <c r="H68" s="723" t="s">
        <v>695</v>
      </c>
      <c r="I68" s="724"/>
      <c r="J68" s="421" t="s">
        <v>670</v>
      </c>
      <c r="K68" s="404">
        <f>IF(J68="Y",M68*Z,)</f>
        <v>375</v>
      </c>
      <c r="L68" s="410" t="s">
        <v>703</v>
      </c>
      <c r="M68" s="413">
        <v>250</v>
      </c>
      <c r="P68" s="5"/>
      <c r="Q68" s="187" t="s">
        <v>447</v>
      </c>
      <c r="R68" s="145" t="s">
        <v>448</v>
      </c>
      <c r="S68" s="250">
        <v>245</v>
      </c>
      <c r="T68" s="269"/>
      <c r="U68" s="227" t="s">
        <v>449</v>
      </c>
      <c r="V68" s="155"/>
      <c r="W68" s="246">
        <v>10</v>
      </c>
      <c r="X68" s="484"/>
      <c r="Y68" s="7"/>
      <c r="Z68" s="177" t="s">
        <v>532</v>
      </c>
      <c r="AA68" s="177" t="s">
        <v>450</v>
      </c>
      <c r="AB68" s="239">
        <v>19</v>
      </c>
    </row>
    <row r="69" spans="1:28" ht="15.6" thickTop="1" thickBot="1">
      <c r="A69" s="678" t="s">
        <v>277</v>
      </c>
      <c r="B69" s="679"/>
      <c r="C69" s="672" t="str">
        <f>VLOOKUP(A69&amp;"*",Z12:AB17,2,FALSE)</f>
        <v>R0480100</v>
      </c>
      <c r="D69" s="673"/>
      <c r="E69" s="690">
        <f>(VLOOKUP(A69&amp;"*",Z12:AB17,3,FALSE)*Z)*G69</f>
        <v>12</v>
      </c>
      <c r="F69" s="691"/>
      <c r="G69" s="52">
        <v>1</v>
      </c>
      <c r="H69" s="723" t="s">
        <v>696</v>
      </c>
      <c r="I69" s="724"/>
      <c r="J69" s="421" t="s">
        <v>670</v>
      </c>
      <c r="K69" s="404">
        <f>IF(J69="Y",M69*Z,)</f>
        <v>450</v>
      </c>
      <c r="L69" s="410" t="s">
        <v>703</v>
      </c>
      <c r="M69" s="414">
        <v>300</v>
      </c>
      <c r="P69" s="5"/>
      <c r="Q69" s="142" t="s">
        <v>451</v>
      </c>
      <c r="R69" s="192" t="s">
        <v>452</v>
      </c>
      <c r="S69" s="250">
        <v>310</v>
      </c>
      <c r="T69" s="269"/>
      <c r="U69" s="169" t="s">
        <v>453</v>
      </c>
      <c r="V69" s="165"/>
      <c r="W69" s="246">
        <v>10</v>
      </c>
      <c r="X69" s="484"/>
      <c r="Y69" s="7"/>
      <c r="Z69" s="177" t="s">
        <v>533</v>
      </c>
      <c r="AA69" s="177" t="s">
        <v>454</v>
      </c>
      <c r="AB69" s="239">
        <v>23</v>
      </c>
    </row>
    <row r="70" spans="1:28" ht="15.6" thickTop="1" thickBot="1">
      <c r="A70" s="682" t="s">
        <v>536</v>
      </c>
      <c r="B70" s="683"/>
      <c r="C70" s="686" t="s">
        <v>534</v>
      </c>
      <c r="D70" s="687"/>
      <c r="E70" s="688" t="s">
        <v>205</v>
      </c>
      <c r="F70" s="692"/>
      <c r="G70" s="533" t="s">
        <v>197</v>
      </c>
      <c r="H70" s="791" t="s">
        <v>558</v>
      </c>
      <c r="I70" s="792"/>
      <c r="J70" s="523" t="s">
        <v>49</v>
      </c>
      <c r="K70" s="337"/>
      <c r="L70" s="789" t="s">
        <v>698</v>
      </c>
      <c r="M70" s="790"/>
      <c r="P70" s="5"/>
      <c r="Q70" s="142" t="s">
        <v>455</v>
      </c>
      <c r="R70" s="210" t="s">
        <v>456</v>
      </c>
      <c r="S70" s="250">
        <v>380</v>
      </c>
      <c r="T70" s="269"/>
      <c r="U70" s="222" t="s">
        <v>457</v>
      </c>
      <c r="V70" s="229"/>
      <c r="W70" s="246">
        <v>15</v>
      </c>
      <c r="X70" s="484"/>
      <c r="Y70" s="7"/>
      <c r="Z70" s="177" t="s">
        <v>459</v>
      </c>
      <c r="AA70" s="190" t="s">
        <v>458</v>
      </c>
      <c r="AB70" s="239">
        <v>18</v>
      </c>
    </row>
    <row r="71" spans="1:28" ht="15.6" thickTop="1" thickBot="1">
      <c r="A71" s="680" t="s">
        <v>313</v>
      </c>
      <c r="B71" s="681"/>
      <c r="C71" s="672">
        <f>VLOOKUP(A71&amp;"*",Z23:AA31,2,FALSE)</f>
        <v>4719</v>
      </c>
      <c r="D71" s="673"/>
      <c r="E71" s="674">
        <f>(VLOOKUP(A71&amp;"*",Z23:AB31,3,FALSE)*Z)*G71</f>
        <v>76.5</v>
      </c>
      <c r="F71" s="675"/>
      <c r="G71" s="52">
        <v>1</v>
      </c>
      <c r="H71" s="802" t="s">
        <v>744</v>
      </c>
      <c r="I71" s="803"/>
      <c r="J71" s="528" t="s">
        <v>193</v>
      </c>
      <c r="K71" s="406">
        <f t="shared" ref="K71:K72" si="3">IF(J71="Y",M71*Z,)</f>
        <v>262.5</v>
      </c>
      <c r="L71" s="387"/>
      <c r="M71" s="389">
        <v>175</v>
      </c>
      <c r="P71" s="5"/>
      <c r="Q71" s="142" t="s">
        <v>460</v>
      </c>
      <c r="R71" s="145" t="s">
        <v>461</v>
      </c>
      <c r="S71" s="250">
        <v>450</v>
      </c>
      <c r="T71" s="269"/>
      <c r="U71" s="178" t="s">
        <v>462</v>
      </c>
      <c r="V71" s="188"/>
      <c r="W71" s="246">
        <v>30</v>
      </c>
      <c r="X71" s="484"/>
      <c r="Y71" s="7"/>
      <c r="Z71" s="177" t="s">
        <v>464</v>
      </c>
      <c r="AA71" s="177" t="s">
        <v>463</v>
      </c>
      <c r="AB71" s="239">
        <v>16</v>
      </c>
    </row>
    <row r="72" spans="1:28" ht="15.6" thickTop="1" thickBot="1">
      <c r="A72" s="680" t="s">
        <v>326</v>
      </c>
      <c r="B72" s="681"/>
      <c r="C72" s="672">
        <f>VLOOKUP(A72&amp;"*",Z23:AA31,2,FALSE)</f>
        <v>7305</v>
      </c>
      <c r="D72" s="673"/>
      <c r="E72" s="674">
        <f>(VLOOKUP(A72&amp;"*",Z23:AB31,3,FALSE)*Z)*G72</f>
        <v>45</v>
      </c>
      <c r="F72" s="675"/>
      <c r="G72" s="52">
        <v>1</v>
      </c>
      <c r="H72" s="666" t="s">
        <v>742</v>
      </c>
      <c r="I72" s="667"/>
      <c r="J72" s="529" t="s">
        <v>193</v>
      </c>
      <c r="K72" s="406">
        <f t="shared" si="3"/>
        <v>142.5</v>
      </c>
      <c r="L72" s="387"/>
      <c r="M72" s="389">
        <v>95</v>
      </c>
      <c r="P72" s="5"/>
      <c r="Q72" s="207" t="s">
        <v>465</v>
      </c>
      <c r="R72" s="210" t="s">
        <v>466</v>
      </c>
      <c r="S72" s="250">
        <v>500</v>
      </c>
      <c r="T72" s="269"/>
      <c r="U72" s="274" t="s">
        <v>467</v>
      </c>
      <c r="V72" s="165"/>
      <c r="W72" s="504">
        <v>40</v>
      </c>
      <c r="X72" s="484"/>
      <c r="Y72" s="7"/>
      <c r="Z72" s="177" t="s">
        <v>468</v>
      </c>
      <c r="AA72" s="177" t="s">
        <v>518</v>
      </c>
      <c r="AB72" s="239">
        <v>18</v>
      </c>
    </row>
    <row r="73" spans="1:28" ht="15.6" thickTop="1" thickBot="1">
      <c r="A73" s="680" t="s">
        <v>330</v>
      </c>
      <c r="B73" s="681"/>
      <c r="C73" s="672">
        <f>VLOOKUP(A73&amp;"*",Z23:AA31,2,FALSE)</f>
        <v>4424</v>
      </c>
      <c r="D73" s="673"/>
      <c r="E73" s="674">
        <f>(VLOOKUP(A73&amp;"*",Z23:AB31,3,FALSE)*Z)*G73</f>
        <v>154.5</v>
      </c>
      <c r="F73" s="675"/>
      <c r="G73" s="52">
        <v>1</v>
      </c>
      <c r="H73" s="703" t="s">
        <v>743</v>
      </c>
      <c r="I73" s="704"/>
      <c r="J73" s="529" t="s">
        <v>193</v>
      </c>
      <c r="K73" s="406">
        <f t="shared" ref="K73:K75" si="4">IF(J73="Y",M73*Z,)</f>
        <v>142.5</v>
      </c>
      <c r="L73" s="564"/>
      <c r="M73" s="389">
        <v>95</v>
      </c>
      <c r="P73" s="5"/>
      <c r="Q73" s="187" t="s">
        <v>469</v>
      </c>
      <c r="R73" s="145" t="s">
        <v>470</v>
      </c>
      <c r="S73" s="250">
        <v>530</v>
      </c>
      <c r="T73" s="269"/>
      <c r="U73" s="169" t="s">
        <v>471</v>
      </c>
      <c r="V73" s="188"/>
      <c r="W73" s="504">
        <v>20</v>
      </c>
      <c r="X73" s="484"/>
      <c r="Y73" s="7"/>
      <c r="Z73" s="223" t="s">
        <v>473</v>
      </c>
      <c r="AA73" s="177" t="s">
        <v>472</v>
      </c>
      <c r="AB73" s="239">
        <v>43</v>
      </c>
    </row>
    <row r="74" spans="1:28" ht="15.6" thickTop="1" thickBot="1">
      <c r="A74" s="680" t="s">
        <v>320</v>
      </c>
      <c r="B74" s="681"/>
      <c r="C74" s="672">
        <f>VLOOKUP(A74&amp;"*",Z23:AA31,2,FALSE)</f>
        <v>4717</v>
      </c>
      <c r="D74" s="673"/>
      <c r="E74" s="674">
        <f>(VLOOKUP(A74&amp;"*",Z23:AB31,3,FALSE)*Z)*G74</f>
        <v>57</v>
      </c>
      <c r="F74" s="675"/>
      <c r="G74" s="52">
        <v>1</v>
      </c>
      <c r="H74" s="705" t="s">
        <v>745</v>
      </c>
      <c r="I74" s="706"/>
      <c r="J74" s="529" t="s">
        <v>193</v>
      </c>
      <c r="K74" s="406">
        <f t="shared" si="4"/>
        <v>142.5</v>
      </c>
      <c r="L74" s="565"/>
      <c r="M74" s="389">
        <v>95</v>
      </c>
      <c r="P74" s="5"/>
      <c r="Q74" s="187" t="s">
        <v>474</v>
      </c>
      <c r="R74" s="145" t="s">
        <v>475</v>
      </c>
      <c r="S74" s="250">
        <v>264</v>
      </c>
      <c r="T74" s="269"/>
      <c r="U74" s="224" t="s">
        <v>476</v>
      </c>
      <c r="V74" s="230">
        <f>'Check List'!C14*(('Check List'!C16+3)/2)*7.5</f>
        <v>15000</v>
      </c>
      <c r="W74" s="246"/>
      <c r="X74" s="484"/>
      <c r="Y74" s="7"/>
      <c r="Z74" s="177" t="s">
        <v>478</v>
      </c>
      <c r="AA74" s="177" t="s">
        <v>477</v>
      </c>
      <c r="AB74" s="239">
        <v>50</v>
      </c>
    </row>
    <row r="75" spans="1:28" ht="15.6" thickTop="1" thickBot="1">
      <c r="A75" s="682" t="s">
        <v>563</v>
      </c>
      <c r="B75" s="683"/>
      <c r="C75" s="686" t="s">
        <v>534</v>
      </c>
      <c r="D75" s="687"/>
      <c r="E75" s="750" t="s">
        <v>205</v>
      </c>
      <c r="F75" s="751"/>
      <c r="G75" s="533" t="s">
        <v>197</v>
      </c>
      <c r="H75" s="705" t="s">
        <v>746</v>
      </c>
      <c r="I75" s="706"/>
      <c r="J75" s="529" t="s">
        <v>193</v>
      </c>
      <c r="K75" s="406">
        <f t="shared" si="4"/>
        <v>142.5</v>
      </c>
      <c r="L75" s="564"/>
      <c r="M75" s="389">
        <v>95</v>
      </c>
      <c r="P75" s="5"/>
      <c r="Q75" s="187" t="s">
        <v>479</v>
      </c>
      <c r="R75" s="145" t="s">
        <v>480</v>
      </c>
      <c r="S75" s="250">
        <v>262</v>
      </c>
      <c r="T75" s="269"/>
      <c r="U75" s="222" t="s">
        <v>481</v>
      </c>
      <c r="V75" s="231">
        <f>V74*0.00055</f>
        <v>8.25</v>
      </c>
      <c r="W75" s="246">
        <f>V75*5</f>
        <v>41.25</v>
      </c>
      <c r="X75" s="484"/>
      <c r="Y75" s="7"/>
      <c r="Z75" s="508" t="s">
        <v>483</v>
      </c>
      <c r="AA75" s="177" t="s">
        <v>482</v>
      </c>
      <c r="AB75" s="239">
        <v>10</v>
      </c>
    </row>
    <row r="76" spans="1:28" ht="15.6" thickTop="1" thickBot="1">
      <c r="A76" s="660"/>
      <c r="B76" s="661"/>
      <c r="C76" s="660"/>
      <c r="D76" s="661"/>
      <c r="E76" s="664"/>
      <c r="F76" s="795"/>
      <c r="G76" s="534"/>
      <c r="H76" s="666" t="s">
        <v>559</v>
      </c>
      <c r="I76" s="622"/>
      <c r="J76" s="529" t="s">
        <v>193</v>
      </c>
      <c r="K76" s="406">
        <f>IF(J76="Y",M76*Z,)</f>
        <v>300</v>
      </c>
      <c r="L76" s="387"/>
      <c r="M76" s="389">
        <v>200</v>
      </c>
      <c r="P76" s="5"/>
      <c r="Q76" s="187" t="s">
        <v>484</v>
      </c>
      <c r="R76" s="145" t="s">
        <v>485</v>
      </c>
      <c r="S76" s="250">
        <v>295</v>
      </c>
      <c r="T76" s="269"/>
      <c r="U76" s="142"/>
      <c r="V76" s="232" t="s">
        <v>486</v>
      </c>
      <c r="W76" s="250">
        <f>SUM(W65:W75)</f>
        <v>234.25</v>
      </c>
      <c r="X76" s="502"/>
      <c r="Y76" s="474"/>
      <c r="Z76" s="510" t="s">
        <v>488</v>
      </c>
      <c r="AA76" s="177" t="s">
        <v>487</v>
      </c>
      <c r="AB76" s="239">
        <v>16</v>
      </c>
    </row>
    <row r="77" spans="1:28" ht="15.6" thickTop="1" thickBot="1">
      <c r="A77" s="659"/>
      <c r="B77" s="659"/>
      <c r="C77" s="662"/>
      <c r="D77" s="663"/>
      <c r="E77" s="660"/>
      <c r="F77" s="661"/>
      <c r="G77" s="525"/>
      <c r="H77" s="666" t="s">
        <v>747</v>
      </c>
      <c r="I77" s="622"/>
      <c r="J77" s="530" t="s">
        <v>193</v>
      </c>
      <c r="K77" s="406">
        <f>IF(J77="Y",M77*Z,)</f>
        <v>450</v>
      </c>
      <c r="L77" s="387"/>
      <c r="M77" s="389">
        <v>300</v>
      </c>
      <c r="P77" s="5"/>
      <c r="Q77" s="187" t="s">
        <v>489</v>
      </c>
      <c r="R77" s="145" t="s">
        <v>490</v>
      </c>
      <c r="S77" s="250">
        <v>425</v>
      </c>
      <c r="T77" s="269"/>
      <c r="U77" s="142"/>
      <c r="V77" s="748" t="s">
        <v>491</v>
      </c>
      <c r="W77" s="244"/>
      <c r="X77" s="484"/>
      <c r="Y77" s="474"/>
      <c r="Z77" s="510" t="s">
        <v>493</v>
      </c>
      <c r="AA77" s="177" t="s">
        <v>492</v>
      </c>
      <c r="AB77" s="239">
        <v>10</v>
      </c>
    </row>
    <row r="78" spans="1:28" ht="15.6" thickTop="1" thickBot="1">
      <c r="A78" s="659"/>
      <c r="B78" s="659"/>
      <c r="C78" s="662"/>
      <c r="D78" s="663"/>
      <c r="E78" s="579"/>
      <c r="F78" s="579"/>
      <c r="G78" s="525"/>
      <c r="H78" s="666" t="s">
        <v>559</v>
      </c>
      <c r="I78" s="622"/>
      <c r="J78" s="529" t="s">
        <v>193</v>
      </c>
      <c r="K78" s="406">
        <f>IF(J78="Y",M78*Z,)</f>
        <v>300</v>
      </c>
      <c r="L78" s="387"/>
      <c r="M78" s="395">
        <v>200</v>
      </c>
      <c r="P78" s="5"/>
      <c r="Q78" s="187" t="s">
        <v>494</v>
      </c>
      <c r="R78" s="145" t="s">
        <v>495</v>
      </c>
      <c r="S78" s="250">
        <v>460</v>
      </c>
      <c r="T78" s="269"/>
      <c r="U78" s="142"/>
      <c r="V78" s="749"/>
      <c r="W78" s="244"/>
      <c r="X78" s="484"/>
      <c r="Y78" s="474"/>
      <c r="Z78" s="509" t="s">
        <v>497</v>
      </c>
      <c r="AA78" s="190" t="s">
        <v>496</v>
      </c>
      <c r="AB78" s="259">
        <v>20</v>
      </c>
    </row>
    <row r="79" spans="1:28" ht="15.6" thickTop="1" thickBot="1">
      <c r="A79" s="659"/>
      <c r="B79" s="659"/>
      <c r="C79" s="662"/>
      <c r="D79" s="663"/>
      <c r="E79" s="662"/>
      <c r="F79" s="663"/>
      <c r="G79" s="525"/>
      <c r="H79" s="666" t="s">
        <v>560</v>
      </c>
      <c r="I79" s="667"/>
      <c r="J79" s="529" t="s">
        <v>193</v>
      </c>
      <c r="K79" s="406">
        <f>IF(J79="Y",M79*Z,)</f>
        <v>600</v>
      </c>
      <c r="L79" s="387"/>
      <c r="M79" s="566">
        <v>400</v>
      </c>
      <c r="P79" s="5"/>
      <c r="Q79" s="187" t="s">
        <v>498</v>
      </c>
      <c r="R79" s="145" t="s">
        <v>499</v>
      </c>
      <c r="S79" s="250">
        <v>560</v>
      </c>
      <c r="T79" s="269"/>
      <c r="U79" s="142"/>
      <c r="V79" s="145"/>
      <c r="W79" s="244"/>
      <c r="X79" s="484"/>
      <c r="Y79" s="474"/>
      <c r="Z79" s="510" t="s">
        <v>501</v>
      </c>
      <c r="AA79" s="238" t="s">
        <v>500</v>
      </c>
      <c r="AB79" s="239">
        <v>5.5</v>
      </c>
    </row>
    <row r="80" spans="1:28" ht="15.6" thickTop="1" thickBot="1">
      <c r="A80" s="659"/>
      <c r="B80" s="659"/>
      <c r="C80" s="662"/>
      <c r="D80" s="663"/>
      <c r="E80" s="662"/>
      <c r="F80" s="663"/>
      <c r="G80" s="535"/>
      <c r="H80" s="657" t="s">
        <v>748</v>
      </c>
      <c r="I80" s="658"/>
      <c r="J80" s="529" t="s">
        <v>193</v>
      </c>
      <c r="K80" s="406">
        <f t="shared" ref="K80" si="5">IF(J80="Y",M80*Z,)</f>
        <v>142.5</v>
      </c>
      <c r="M80" s="566">
        <v>95</v>
      </c>
      <c r="P80" s="5"/>
      <c r="Q80" s="142" t="s">
        <v>502</v>
      </c>
      <c r="R80" s="145" t="s">
        <v>503</v>
      </c>
      <c r="S80" s="250">
        <v>650</v>
      </c>
      <c r="T80" s="269"/>
      <c r="U80" s="142"/>
      <c r="V80" s="145"/>
      <c r="W80" s="244"/>
      <c r="X80" s="484"/>
      <c r="Y80" s="474"/>
      <c r="Z80" s="510" t="s">
        <v>504</v>
      </c>
      <c r="AA80" s="238" t="s">
        <v>522</v>
      </c>
      <c r="AB80" s="259">
        <v>135</v>
      </c>
    </row>
    <row r="81" spans="1:28" ht="15.6" thickTop="1" thickBot="1">
      <c r="A81" s="659"/>
      <c r="B81" s="659"/>
      <c r="C81" s="660"/>
      <c r="D81" s="661"/>
      <c r="E81" s="660"/>
      <c r="F81" s="661"/>
      <c r="G81" s="534"/>
      <c r="H81" s="666" t="s">
        <v>561</v>
      </c>
      <c r="I81" s="667"/>
      <c r="J81" s="531" t="s">
        <v>193</v>
      </c>
      <c r="K81" s="406">
        <f>IF(J81="Y",M81*Z,)</f>
        <v>112.5</v>
      </c>
      <c r="L81" s="387"/>
      <c r="M81" s="389">
        <v>75</v>
      </c>
      <c r="P81" s="5"/>
      <c r="Q81" s="297" t="s">
        <v>198</v>
      </c>
      <c r="R81" s="298" t="s">
        <v>198</v>
      </c>
      <c r="S81" s="299"/>
      <c r="T81" s="271"/>
      <c r="U81" s="187"/>
      <c r="V81" s="210"/>
      <c r="W81" s="505"/>
      <c r="X81" s="503"/>
      <c r="Y81" s="474"/>
      <c r="Z81" s="511" t="s">
        <v>198</v>
      </c>
      <c r="AA81" s="177"/>
      <c r="AB81" s="236"/>
    </row>
    <row r="82" spans="1:28" ht="15.6" thickTop="1" thickBot="1">
      <c r="A82" s="659"/>
      <c r="B82" s="659"/>
      <c r="C82" s="664"/>
      <c r="D82" s="665"/>
      <c r="E82" s="579"/>
      <c r="F82" s="579"/>
      <c r="G82" s="534"/>
      <c r="H82" s="666" t="s">
        <v>562</v>
      </c>
      <c r="I82" s="667"/>
      <c r="J82" s="531" t="s">
        <v>193</v>
      </c>
      <c r="K82" s="406">
        <f>IF(J82="Y",M82*Z,)</f>
        <v>142.5</v>
      </c>
      <c r="L82" s="387"/>
      <c r="M82" s="389">
        <v>95</v>
      </c>
      <c r="T82" s="300"/>
      <c r="U82" s="301"/>
      <c r="V82" s="302"/>
      <c r="W82" s="301"/>
      <c r="X82" s="301"/>
      <c r="Y82" s="233"/>
      <c r="Z82" s="513"/>
      <c r="AA82" s="233"/>
      <c r="AB82" s="233"/>
    </row>
    <row r="83" spans="1:28" ht="15.6" thickTop="1" thickBot="1">
      <c r="A83" s="659"/>
      <c r="B83" s="659"/>
      <c r="C83" s="660"/>
      <c r="D83" s="661"/>
      <c r="E83" s="660"/>
      <c r="F83" s="661"/>
      <c r="G83" s="534"/>
      <c r="H83" s="668" t="s">
        <v>564</v>
      </c>
      <c r="I83" s="669"/>
      <c r="J83" s="530" t="s">
        <v>193</v>
      </c>
      <c r="K83" s="547">
        <f>IF(J83="Y",M83*Z,)</f>
        <v>142.5</v>
      </c>
      <c r="L83" s="62"/>
      <c r="M83" s="396">
        <v>95</v>
      </c>
      <c r="T83" s="233"/>
      <c r="U83" s="233"/>
      <c r="V83" s="233"/>
      <c r="W83" s="233"/>
      <c r="X83" s="234"/>
      <c r="Y83" s="233"/>
      <c r="Z83" s="233"/>
      <c r="AA83" s="233"/>
      <c r="AB83" s="233"/>
    </row>
    <row r="84" spans="1:28" ht="15.6" thickTop="1" thickBot="1">
      <c r="A84" s="659"/>
      <c r="B84" s="659"/>
      <c r="C84" s="660"/>
      <c r="D84" s="661"/>
      <c r="E84" s="662"/>
      <c r="F84" s="663"/>
      <c r="G84" s="536"/>
      <c r="I84" s="3"/>
      <c r="J84" s="10"/>
      <c r="K84" s="10"/>
      <c r="M84" s="30"/>
      <c r="T84" s="233"/>
      <c r="U84" s="233"/>
      <c r="V84" s="233"/>
      <c r="W84" s="233"/>
      <c r="X84" s="234"/>
      <c r="Y84" s="233"/>
      <c r="Z84" s="233"/>
      <c r="AA84" s="233"/>
      <c r="AB84" s="233"/>
    </row>
    <row r="85" spans="1:28" ht="14.4" thickTop="1" thickBot="1">
      <c r="A85" s="659"/>
      <c r="B85" s="659"/>
      <c r="C85" s="660"/>
      <c r="D85" s="661"/>
      <c r="E85" s="662"/>
      <c r="F85" s="663"/>
      <c r="G85" s="534"/>
    </row>
    <row r="86" spans="1:28" ht="14.4" thickTop="1" thickBot="1">
      <c r="A86" s="659"/>
      <c r="B86" s="659"/>
      <c r="C86" s="660"/>
      <c r="D86" s="661"/>
      <c r="E86" s="660"/>
      <c r="F86" s="661"/>
      <c r="G86" s="525"/>
    </row>
    <row r="87" spans="1:28" ht="14.4" thickTop="1" thickBot="1">
      <c r="A87" s="659"/>
      <c r="B87" s="659"/>
      <c r="C87" s="670"/>
      <c r="D87" s="671"/>
      <c r="E87" s="670"/>
      <c r="F87" s="671"/>
      <c r="G87" s="337"/>
      <c r="I87" s="415"/>
      <c r="K87" s="3"/>
    </row>
    <row r="88" spans="1:28" ht="13.8" thickTop="1">
      <c r="A88" s="659"/>
      <c r="B88" s="659"/>
      <c r="C88" s="659"/>
      <c r="D88" s="659"/>
      <c r="E88" s="579"/>
      <c r="F88" s="579"/>
      <c r="H88" s="655">
        <f>E18+E20+E22+E24+E26+E28+E30+E32+E34+E36+E38+E40+SUM(E44:F50)+SUM(E52:F58)+SUM(E60:F64)+SUM(E66:F69)+SUM(E71:F74)+SUM(K3:K6)+SUM(K3:K6)+SUM(K7:K16)+SUM(K18:K26)+SUM(K27:K30)+SUM(K32:K39)+SUM(K41:K49)+SUM(K51:K83)</f>
        <v>46634.041666666664</v>
      </c>
      <c r="I88" s="655"/>
      <c r="J88" s="655"/>
      <c r="K88" s="655"/>
      <c r="L88" s="656"/>
      <c r="M88" s="656"/>
    </row>
    <row r="89" spans="1:28">
      <c r="H89" s="655"/>
      <c r="I89" s="655"/>
      <c r="J89" s="655"/>
      <c r="K89" s="655"/>
      <c r="L89" s="656"/>
      <c r="M89" s="656"/>
    </row>
    <row r="90" spans="1:28">
      <c r="H90" s="655"/>
      <c r="I90" s="655"/>
      <c r="J90" s="655"/>
      <c r="K90" s="655"/>
      <c r="L90" s="656"/>
      <c r="M90" s="656"/>
    </row>
  </sheetData>
  <sheetProtection selectLockedCells="1"/>
  <dataConsolidate/>
  <mergeCells count="333">
    <mergeCell ref="E5:F5"/>
    <mergeCell ref="H8:I8"/>
    <mergeCell ref="L50:M50"/>
    <mergeCell ref="L70:M70"/>
    <mergeCell ref="H70:I70"/>
    <mergeCell ref="L40:M40"/>
    <mergeCell ref="E76:F76"/>
    <mergeCell ref="H40:I40"/>
    <mergeCell ref="H41:I41"/>
    <mergeCell ref="H42:I42"/>
    <mergeCell ref="H43:I43"/>
    <mergeCell ref="H49:I49"/>
    <mergeCell ref="H50:I50"/>
    <mergeCell ref="H65:I65"/>
    <mergeCell ref="H44:I44"/>
    <mergeCell ref="H66:I66"/>
    <mergeCell ref="H62:I62"/>
    <mergeCell ref="H63:I63"/>
    <mergeCell ref="H64:I64"/>
    <mergeCell ref="H51:I51"/>
    <mergeCell ref="H52:I52"/>
    <mergeCell ref="H53:I53"/>
    <mergeCell ref="H58:I58"/>
    <mergeCell ref="H71:I71"/>
    <mergeCell ref="L2:M2"/>
    <mergeCell ref="H12:I12"/>
    <mergeCell ref="H22:I22"/>
    <mergeCell ref="H23:I23"/>
    <mergeCell ref="H24:I24"/>
    <mergeCell ref="H25:I25"/>
    <mergeCell ref="H18:I18"/>
    <mergeCell ref="H38:I38"/>
    <mergeCell ref="H39:I39"/>
    <mergeCell ref="L26:M26"/>
    <mergeCell ref="H30:I30"/>
    <mergeCell ref="H32:I32"/>
    <mergeCell ref="H33:I33"/>
    <mergeCell ref="H34:I34"/>
    <mergeCell ref="H35:I35"/>
    <mergeCell ref="H36:I36"/>
    <mergeCell ref="H37:I37"/>
    <mergeCell ref="L17:M17"/>
    <mergeCell ref="H29:I29"/>
    <mergeCell ref="H31:I31"/>
    <mergeCell ref="H28:I28"/>
    <mergeCell ref="K31:M31"/>
    <mergeCell ref="H9:I9"/>
    <mergeCell ref="H10:I10"/>
    <mergeCell ref="A47:B47"/>
    <mergeCell ref="A64:B64"/>
    <mergeCell ref="C64:D64"/>
    <mergeCell ref="E64:F64"/>
    <mergeCell ref="A62:B62"/>
    <mergeCell ref="C62:D62"/>
    <mergeCell ref="E62:F62"/>
    <mergeCell ref="A63:B63"/>
    <mergeCell ref="A71:B71"/>
    <mergeCell ref="A51:B51"/>
    <mergeCell ref="C68:D68"/>
    <mergeCell ref="E68:F68"/>
    <mergeCell ref="A59:B59"/>
    <mergeCell ref="C59:D59"/>
    <mergeCell ref="E59:F59"/>
    <mergeCell ref="A60:B60"/>
    <mergeCell ref="C60:D60"/>
    <mergeCell ref="E60:F60"/>
    <mergeCell ref="A57:B57"/>
    <mergeCell ref="C57:D57"/>
    <mergeCell ref="E57:F57"/>
    <mergeCell ref="A58:B58"/>
    <mergeCell ref="C58:D58"/>
    <mergeCell ref="E58:F58"/>
    <mergeCell ref="C18:D18"/>
    <mergeCell ref="E38:F38"/>
    <mergeCell ref="C40:D40"/>
    <mergeCell ref="H45:I45"/>
    <mergeCell ref="A78:B78"/>
    <mergeCell ref="C78:D78"/>
    <mergeCell ref="E78:F78"/>
    <mergeCell ref="E40:F40"/>
    <mergeCell ref="E39:F39"/>
    <mergeCell ref="C39:D39"/>
    <mergeCell ref="C34:D34"/>
    <mergeCell ref="C27:D27"/>
    <mergeCell ref="A36:B36"/>
    <mergeCell ref="C28:D28"/>
    <mergeCell ref="C29:D29"/>
    <mergeCell ref="C30:D30"/>
    <mergeCell ref="A33:B33"/>
    <mergeCell ref="A30:B30"/>
    <mergeCell ref="A27:B27"/>
    <mergeCell ref="C22:D22"/>
    <mergeCell ref="C20:D20"/>
    <mergeCell ref="C32:D32"/>
    <mergeCell ref="A66:B66"/>
    <mergeCell ref="E21:F21"/>
    <mergeCell ref="A2:B2"/>
    <mergeCell ref="E32:F32"/>
    <mergeCell ref="A18:B18"/>
    <mergeCell ref="A29:B29"/>
    <mergeCell ref="A10:B10"/>
    <mergeCell ref="C21:D21"/>
    <mergeCell ref="A5:B5"/>
    <mergeCell ref="A17:B17"/>
    <mergeCell ref="D10:E10"/>
    <mergeCell ref="C2:F2"/>
    <mergeCell ref="D7:E7"/>
    <mergeCell ref="E4:F4"/>
    <mergeCell ref="D8:E8"/>
    <mergeCell ref="A7:B7"/>
    <mergeCell ref="C17:D17"/>
    <mergeCell ref="A14:B14"/>
    <mergeCell ref="A3:B3"/>
    <mergeCell ref="C31:D31"/>
    <mergeCell ref="E18:F18"/>
    <mergeCell ref="E30:F30"/>
    <mergeCell ref="E26:F26"/>
    <mergeCell ref="E28:F28"/>
    <mergeCell ref="E27:F27"/>
    <mergeCell ref="C25:D25"/>
    <mergeCell ref="E20:F20"/>
    <mergeCell ref="A19:B19"/>
    <mergeCell ref="A20:B20"/>
    <mergeCell ref="E25:F25"/>
    <mergeCell ref="C26:D26"/>
    <mergeCell ref="C19:D19"/>
    <mergeCell ref="A77:B77"/>
    <mergeCell ref="C77:D77"/>
    <mergeCell ref="E77:F77"/>
    <mergeCell ref="E33:F33"/>
    <mergeCell ref="E34:F34"/>
    <mergeCell ref="A35:B35"/>
    <mergeCell ref="C33:D33"/>
    <mergeCell ref="A22:B22"/>
    <mergeCell ref="A25:B25"/>
    <mergeCell ref="A26:B26"/>
    <mergeCell ref="A21:B21"/>
    <mergeCell ref="A40:B40"/>
    <mergeCell ref="A23:B23"/>
    <mergeCell ref="C23:D23"/>
    <mergeCell ref="C36:D36"/>
    <mergeCell ref="E36:F36"/>
    <mergeCell ref="C71:D71"/>
    <mergeCell ref="A68:B68"/>
    <mergeCell ref="A11:B11"/>
    <mergeCell ref="D9:E9"/>
    <mergeCell ref="A13:B13"/>
    <mergeCell ref="A6:F6"/>
    <mergeCell ref="A12:B12"/>
    <mergeCell ref="D13:E13"/>
    <mergeCell ref="A8:B8"/>
    <mergeCell ref="D12:E12"/>
    <mergeCell ref="A9:B9"/>
    <mergeCell ref="A16:G16"/>
    <mergeCell ref="A15:B15"/>
    <mergeCell ref="V77:V78"/>
    <mergeCell ref="A45:B45"/>
    <mergeCell ref="C45:D45"/>
    <mergeCell ref="E45:F45"/>
    <mergeCell ref="A48:B48"/>
    <mergeCell ref="C49:D49"/>
    <mergeCell ref="E49:F49"/>
    <mergeCell ref="A50:B50"/>
    <mergeCell ref="C50:D50"/>
    <mergeCell ref="E50:F50"/>
    <mergeCell ref="A31:B31"/>
    <mergeCell ref="A32:B32"/>
    <mergeCell ref="A28:B28"/>
    <mergeCell ref="E29:F29"/>
    <mergeCell ref="E31:F31"/>
    <mergeCell ref="E23:F23"/>
    <mergeCell ref="A24:B24"/>
    <mergeCell ref="A75:B75"/>
    <mergeCell ref="C75:D75"/>
    <mergeCell ref="E75:F75"/>
    <mergeCell ref="C35:D35"/>
    <mergeCell ref="C37:D37"/>
    <mergeCell ref="Y1:Z1"/>
    <mergeCell ref="Y2:Z2"/>
    <mergeCell ref="A1:G1"/>
    <mergeCell ref="H7:I7"/>
    <mergeCell ref="H11:I11"/>
    <mergeCell ref="E19:F19"/>
    <mergeCell ref="C47:D47"/>
    <mergeCell ref="E47:F47"/>
    <mergeCell ref="A43:B43"/>
    <mergeCell ref="C43:D43"/>
    <mergeCell ref="A46:B46"/>
    <mergeCell ref="C46:D46"/>
    <mergeCell ref="E46:F46"/>
    <mergeCell ref="E43:F43"/>
    <mergeCell ref="D11:E11"/>
    <mergeCell ref="E17:F17"/>
    <mergeCell ref="C3:F3"/>
    <mergeCell ref="B4:C4"/>
    <mergeCell ref="D14:E14"/>
    <mergeCell ref="E22:F22"/>
    <mergeCell ref="A34:B34"/>
    <mergeCell ref="A44:B44"/>
    <mergeCell ref="C44:D44"/>
    <mergeCell ref="E44:F44"/>
    <mergeCell ref="C24:D24"/>
    <mergeCell ref="E24:F24"/>
    <mergeCell ref="A41:B41"/>
    <mergeCell ref="D41:E41"/>
    <mergeCell ref="A53:B53"/>
    <mergeCell ref="C53:D53"/>
    <mergeCell ref="E53:F53"/>
    <mergeCell ref="A54:B54"/>
    <mergeCell ref="C54:D54"/>
    <mergeCell ref="E54:F54"/>
    <mergeCell ref="C51:D51"/>
    <mergeCell ref="E51:F51"/>
    <mergeCell ref="A52:B52"/>
    <mergeCell ref="C52:D52"/>
    <mergeCell ref="E52:F52"/>
    <mergeCell ref="E35:F35"/>
    <mergeCell ref="E37:F37"/>
    <mergeCell ref="A37:B37"/>
    <mergeCell ref="A38:B38"/>
    <mergeCell ref="A39:B39"/>
    <mergeCell ref="C48:D48"/>
    <mergeCell ref="E48:F48"/>
    <mergeCell ref="A49:B49"/>
    <mergeCell ref="C38:D38"/>
    <mergeCell ref="A55:B55"/>
    <mergeCell ref="C55:D55"/>
    <mergeCell ref="E55:F55"/>
    <mergeCell ref="A56:B56"/>
    <mergeCell ref="C56:D56"/>
    <mergeCell ref="E56:F56"/>
    <mergeCell ref="H76:I76"/>
    <mergeCell ref="H1:K1"/>
    <mergeCell ref="H21:I21"/>
    <mergeCell ref="H26:I26"/>
    <mergeCell ref="H27:I27"/>
    <mergeCell ref="H3:I3"/>
    <mergeCell ref="H4:I4"/>
    <mergeCell ref="H5:I5"/>
    <mergeCell ref="H2:I2"/>
    <mergeCell ref="H6:I6"/>
    <mergeCell ref="H19:I19"/>
    <mergeCell ref="H20:I20"/>
    <mergeCell ref="H61:I61"/>
    <mergeCell ref="H67:I67"/>
    <mergeCell ref="H68:I68"/>
    <mergeCell ref="H69:I69"/>
    <mergeCell ref="H57:I57"/>
    <mergeCell ref="H14:I14"/>
    <mergeCell ref="H15:I15"/>
    <mergeCell ref="H16:I16"/>
    <mergeCell ref="H78:I78"/>
    <mergeCell ref="H79:I79"/>
    <mergeCell ref="H46:I46"/>
    <mergeCell ref="H47:I47"/>
    <mergeCell ref="H48:I48"/>
    <mergeCell ref="H56:I56"/>
    <mergeCell ref="H60:I60"/>
    <mergeCell ref="H54:I54"/>
    <mergeCell ref="H59:I59"/>
    <mergeCell ref="H55:I55"/>
    <mergeCell ref="H73:I73"/>
    <mergeCell ref="H74:I74"/>
    <mergeCell ref="H75:I75"/>
    <mergeCell ref="H13:I13"/>
    <mergeCell ref="H77:I77"/>
    <mergeCell ref="H72:I72"/>
    <mergeCell ref="H81:I81"/>
    <mergeCell ref="A80:B80"/>
    <mergeCell ref="C80:D80"/>
    <mergeCell ref="A65:B65"/>
    <mergeCell ref="C65:D65"/>
    <mergeCell ref="E65:F65"/>
    <mergeCell ref="E69:F69"/>
    <mergeCell ref="C66:D66"/>
    <mergeCell ref="E66:F66"/>
    <mergeCell ref="A67:B67"/>
    <mergeCell ref="C67:D67"/>
    <mergeCell ref="E67:F67"/>
    <mergeCell ref="A79:B79"/>
    <mergeCell ref="C79:D79"/>
    <mergeCell ref="E79:F79"/>
    <mergeCell ref="C70:D70"/>
    <mergeCell ref="E70:F70"/>
    <mergeCell ref="A72:B72"/>
    <mergeCell ref="C72:D72"/>
    <mergeCell ref="A76:B76"/>
    <mergeCell ref="C76:D76"/>
    <mergeCell ref="C86:D86"/>
    <mergeCell ref="E86:F86"/>
    <mergeCell ref="A87:B87"/>
    <mergeCell ref="C87:D87"/>
    <mergeCell ref="E87:F87"/>
    <mergeCell ref="C63:D63"/>
    <mergeCell ref="E63:F63"/>
    <mergeCell ref="A61:B61"/>
    <mergeCell ref="C61:D61"/>
    <mergeCell ref="E61:F61"/>
    <mergeCell ref="E72:F72"/>
    <mergeCell ref="A69:B69"/>
    <mergeCell ref="C69:D69"/>
    <mergeCell ref="A73:B73"/>
    <mergeCell ref="C73:D73"/>
    <mergeCell ref="E73:F73"/>
    <mergeCell ref="A74:B74"/>
    <mergeCell ref="C74:D74"/>
    <mergeCell ref="E74:F74"/>
    <mergeCell ref="E71:F71"/>
    <mergeCell ref="A70:B70"/>
    <mergeCell ref="H88:M90"/>
    <mergeCell ref="H80:I80"/>
    <mergeCell ref="A84:B84"/>
    <mergeCell ref="C84:D84"/>
    <mergeCell ref="E84:F84"/>
    <mergeCell ref="A85:B85"/>
    <mergeCell ref="C85:D85"/>
    <mergeCell ref="E85:F85"/>
    <mergeCell ref="A82:B82"/>
    <mergeCell ref="C82:D82"/>
    <mergeCell ref="E82:F82"/>
    <mergeCell ref="A83:B83"/>
    <mergeCell ref="C83:D83"/>
    <mergeCell ref="E83:F83"/>
    <mergeCell ref="E80:F80"/>
    <mergeCell ref="A81:B81"/>
    <mergeCell ref="C81:D81"/>
    <mergeCell ref="E81:F81"/>
    <mergeCell ref="H82:I82"/>
    <mergeCell ref="H83:I83"/>
    <mergeCell ref="A88:B88"/>
    <mergeCell ref="C88:D88"/>
    <mergeCell ref="E88:F88"/>
    <mergeCell ref="A86:B86"/>
  </mergeCells>
  <phoneticPr fontId="3" type="noConversion"/>
  <dataValidations count="18">
    <dataValidation type="list" allowBlank="1" showInputMessage="1" showErrorMessage="1" sqref="A20:B20">
      <formula1>$Q$24:$Q$31</formula1>
    </dataValidation>
    <dataValidation type="list" allowBlank="1" showInputMessage="1" showErrorMessage="1" sqref="A22:B22">
      <formula1>$Q$34:$Q$38</formula1>
    </dataValidation>
    <dataValidation type="list" allowBlank="1" showInputMessage="1" showErrorMessage="1" sqref="A26:B26">
      <formula1>$U$13:$U$21</formula1>
    </dataValidation>
    <dataValidation type="list" allowBlank="1" showInputMessage="1" showErrorMessage="1" sqref="A28:B28">
      <formula1>$U$25:$U$29</formula1>
    </dataValidation>
    <dataValidation type="list" allowBlank="1" showInputMessage="1" showErrorMessage="1" sqref="A30:B30">
      <formula1>$U$32:$U$38</formula1>
    </dataValidation>
    <dataValidation type="list" allowBlank="1" showInputMessage="1" showErrorMessage="1" sqref="A32:B32">
      <formula1>$U$57:$U$59</formula1>
    </dataValidation>
    <dataValidation type="list" allowBlank="1" showInputMessage="1" showErrorMessage="1" sqref="A34:B34">
      <formula1>$U$3:$U$7</formula1>
    </dataValidation>
    <dataValidation type="list" allowBlank="1" showInputMessage="1" showErrorMessage="1" sqref="A36:B36">
      <formula1>$Q$46:$Q$52</formula1>
    </dataValidation>
    <dataValidation type="list" allowBlank="1" showInputMessage="1" showErrorMessage="1" sqref="A38:B38">
      <formula1>$Q$54:$Q$56</formula1>
    </dataValidation>
    <dataValidation type="list" allowBlank="1" showInputMessage="1" showErrorMessage="1" sqref="A40:B40">
      <formula1>$U$51:$U$53</formula1>
    </dataValidation>
    <dataValidation type="list" allowBlank="1" showInputMessage="1" showErrorMessage="1" sqref="A24:B24">
      <formula1>$Q$41:$Q$43</formula1>
    </dataValidation>
    <dataValidation type="list" allowBlank="1" showInputMessage="1" showErrorMessage="1" sqref="A44:B50">
      <formula1>$Z$66:$Z$81</formula1>
    </dataValidation>
    <dataValidation type="list" allowBlank="1" showInputMessage="1" showErrorMessage="1" sqref="A52:B58">
      <formula1>$Z$43:$Z$64</formula1>
    </dataValidation>
    <dataValidation type="list" allowBlank="1" showInputMessage="1" showErrorMessage="1" sqref="A60:B64">
      <formula1>$Z$33:$Z$41</formula1>
    </dataValidation>
    <dataValidation type="list" allowBlank="1" showInputMessage="1" showErrorMessage="1" sqref="A18:B18">
      <formula1>$Q$3:$Q$21</formula1>
    </dataValidation>
    <dataValidation type="list" allowBlank="1" showInputMessage="1" showErrorMessage="1" sqref="A68:B69">
      <formula1>$Z$12:$Z$18</formula1>
    </dataValidation>
    <dataValidation type="list" allowBlank="1" showInputMessage="1" showErrorMessage="1" sqref="A66:B67">
      <formula1>$Z$12:$Z$17</formula1>
    </dataValidation>
    <dataValidation type="list" allowBlank="1" showInputMessage="1" showErrorMessage="1" sqref="A71:B74">
      <formula1>$Z$23:$Z$31</formula1>
    </dataValidation>
  </dataValidations>
  <pageMargins left="0.75" right="0.75" top="1" bottom="1" header="0.5" footer="0.5"/>
  <pageSetup paperSize="5" scale="3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topLeftCell="A4" zoomScaleNormal="100" workbookViewId="0">
      <selection activeCell="I46" sqref="I46"/>
    </sheetView>
  </sheetViews>
  <sheetFormatPr defaultRowHeight="13.2"/>
  <cols>
    <col min="1" max="1" width="9" customWidth="1"/>
    <col min="2" max="2" width="6.88671875" customWidth="1"/>
    <col min="3" max="3" width="12.44140625" customWidth="1"/>
    <col min="4" max="4" width="8" customWidth="1"/>
    <col min="5" max="5" width="12.6640625" bestFit="1" customWidth="1"/>
    <col min="6" max="6" width="5.88671875" customWidth="1"/>
    <col min="7" max="7" width="8.21875" customWidth="1"/>
    <col min="8" max="8" width="7.21875" customWidth="1"/>
    <col min="9" max="9" width="14.6640625" customWidth="1"/>
    <col min="10" max="10" width="29.77734375" customWidth="1"/>
    <col min="11" max="11" width="12" customWidth="1"/>
  </cols>
  <sheetData>
    <row r="1" spans="1:15" ht="12.75" customHeight="1" thickTop="1">
      <c r="A1" s="848" t="s">
        <v>0</v>
      </c>
      <c r="B1" s="849"/>
      <c r="C1" s="849"/>
      <c r="D1" s="849"/>
      <c r="E1" s="849"/>
      <c r="F1" s="849"/>
      <c r="G1" s="849"/>
      <c r="H1" s="849"/>
      <c r="I1" s="346"/>
      <c r="J1" s="346"/>
      <c r="K1" s="347"/>
    </row>
    <row r="2" spans="1:15" ht="12.75" customHeight="1">
      <c r="A2" s="850"/>
      <c r="B2" s="851"/>
      <c r="C2" s="851"/>
      <c r="D2" s="851"/>
      <c r="E2" s="851"/>
      <c r="F2" s="851"/>
      <c r="G2" s="851"/>
      <c r="H2" s="851"/>
      <c r="I2" s="3"/>
      <c r="J2" s="3" t="s">
        <v>23</v>
      </c>
      <c r="K2" s="341"/>
    </row>
    <row r="3" spans="1:15">
      <c r="A3" s="850"/>
      <c r="B3" s="851"/>
      <c r="C3" s="851"/>
      <c r="D3" s="851"/>
      <c r="E3" s="851"/>
      <c r="F3" s="851"/>
      <c r="G3" s="851"/>
      <c r="H3" s="851"/>
      <c r="I3" s="827" t="s">
        <v>24</v>
      </c>
      <c r="J3" s="827"/>
      <c r="K3" s="865"/>
    </row>
    <row r="4" spans="1:15" ht="15.6">
      <c r="A4" s="348"/>
      <c r="B4" s="349"/>
      <c r="C4" s="349"/>
      <c r="D4" s="855"/>
      <c r="E4" s="827"/>
      <c r="F4" s="827"/>
      <c r="G4" s="3"/>
      <c r="H4" s="3"/>
      <c r="I4" s="3"/>
      <c r="J4" s="3"/>
      <c r="K4" s="341"/>
    </row>
    <row r="5" spans="1:15">
      <c r="A5" s="350"/>
      <c r="B5" s="351"/>
      <c r="C5" s="3"/>
      <c r="D5" s="352" t="s">
        <v>1</v>
      </c>
      <c r="E5" s="352"/>
      <c r="F5" s="352"/>
      <c r="G5" s="3"/>
      <c r="H5" s="3"/>
      <c r="I5" s="3"/>
      <c r="J5" s="3"/>
      <c r="K5" s="341"/>
    </row>
    <row r="6" spans="1:15">
      <c r="A6" s="861"/>
      <c r="B6" s="795"/>
      <c r="C6" s="795"/>
      <c r="D6" s="859" t="s">
        <v>11</v>
      </c>
      <c r="E6" s="859"/>
      <c r="F6" s="3"/>
      <c r="G6" s="3"/>
      <c r="H6" s="3"/>
      <c r="I6" s="3"/>
      <c r="J6" s="3"/>
      <c r="K6" s="341"/>
      <c r="O6" s="3"/>
    </row>
    <row r="7" spans="1:15">
      <c r="A7" s="862"/>
      <c r="B7" s="795"/>
      <c r="C7" s="353"/>
      <c r="D7" s="292" t="s">
        <v>2</v>
      </c>
      <c r="E7" s="353"/>
      <c r="F7" s="3"/>
      <c r="G7" s="3"/>
      <c r="H7" s="3"/>
      <c r="I7" s="3"/>
      <c r="J7" s="3"/>
      <c r="K7" s="341"/>
      <c r="M7" s="3"/>
      <c r="N7" s="3"/>
      <c r="O7" s="3"/>
    </row>
    <row r="8" spans="1:15">
      <c r="A8" s="858"/>
      <c r="B8" s="795"/>
      <c r="C8" s="795"/>
      <c r="D8" s="795" t="s">
        <v>10</v>
      </c>
      <c r="E8" s="795"/>
      <c r="F8" s="3"/>
      <c r="G8" s="3"/>
      <c r="H8" s="3"/>
      <c r="I8" s="3"/>
      <c r="J8" s="3"/>
      <c r="K8" s="341"/>
    </row>
    <row r="9" spans="1:15">
      <c r="A9" s="858"/>
      <c r="B9" s="795"/>
      <c r="C9" s="3"/>
      <c r="D9" s="795"/>
      <c r="E9" s="795"/>
      <c r="F9" s="3"/>
      <c r="G9" s="3"/>
      <c r="H9" s="3"/>
      <c r="I9" s="3"/>
      <c r="J9" s="3"/>
      <c r="K9" s="341"/>
      <c r="N9" s="3"/>
      <c r="O9" s="3"/>
    </row>
    <row r="10" spans="1:15">
      <c r="A10" s="856" t="s">
        <v>20</v>
      </c>
      <c r="B10" s="857"/>
      <c r="C10" s="857"/>
      <c r="D10" s="857"/>
      <c r="E10" s="857"/>
      <c r="F10" s="3"/>
      <c r="G10" s="3"/>
      <c r="H10" s="3"/>
      <c r="I10" s="3"/>
      <c r="J10" s="3"/>
      <c r="K10" s="341"/>
      <c r="N10" s="3"/>
    </row>
    <row r="11" spans="1:15">
      <c r="A11" s="361" t="s">
        <v>649</v>
      </c>
      <c r="B11" s="360"/>
      <c r="C11" s="360"/>
      <c r="D11" s="360"/>
      <c r="E11" s="360"/>
      <c r="F11" s="863" t="str">
        <f>BidSheet!C2</f>
        <v>Joe Jones</v>
      </c>
      <c r="G11" s="612"/>
      <c r="H11" s="612"/>
      <c r="I11" s="607"/>
      <c r="J11" s="360" t="s">
        <v>648</v>
      </c>
      <c r="K11" s="354"/>
    </row>
    <row r="12" spans="1:15">
      <c r="A12" s="856" t="s">
        <v>650</v>
      </c>
      <c r="B12" s="822"/>
      <c r="C12" s="822"/>
      <c r="D12" s="822"/>
      <c r="E12" s="822"/>
      <c r="F12" s="822"/>
      <c r="G12" s="822"/>
      <c r="H12" s="822"/>
      <c r="I12" s="822"/>
      <c r="J12" s="822"/>
      <c r="K12" s="845"/>
    </row>
    <row r="13" spans="1:15">
      <c r="A13" s="844" t="s">
        <v>651</v>
      </c>
      <c r="B13" s="795"/>
      <c r="C13" s="795"/>
      <c r="D13" s="795"/>
      <c r="E13" s="795"/>
      <c r="F13" s="795"/>
      <c r="G13" s="795"/>
      <c r="H13" s="795"/>
      <c r="I13" s="795"/>
      <c r="J13" s="795"/>
      <c r="K13" s="860"/>
    </row>
    <row r="14" spans="1:15">
      <c r="A14" s="864" t="s">
        <v>652</v>
      </c>
      <c r="B14" s="758"/>
      <c r="C14" s="758"/>
      <c r="D14" s="758"/>
      <c r="E14" s="758"/>
      <c r="F14" s="758"/>
      <c r="G14" s="758"/>
      <c r="H14" s="758"/>
      <c r="I14" s="758"/>
      <c r="J14" s="758"/>
      <c r="K14" s="639"/>
    </row>
    <row r="15" spans="1:15" ht="12.6" customHeight="1">
      <c r="A15" s="852" t="s">
        <v>653</v>
      </c>
      <c r="B15" s="853"/>
      <c r="C15" s="853"/>
      <c r="D15" s="853"/>
      <c r="E15" s="853"/>
      <c r="F15" s="853"/>
      <c r="G15" s="853"/>
      <c r="H15" s="853"/>
      <c r="I15" s="853"/>
      <c r="J15" s="853"/>
      <c r="K15" s="854"/>
    </row>
    <row r="16" spans="1:15">
      <c r="A16" s="835" t="s">
        <v>21</v>
      </c>
      <c r="B16" s="641"/>
      <c r="C16" s="652"/>
      <c r="D16" s="831" t="str">
        <f>BidSheet!C3</f>
        <v>445 Chippewa</v>
      </c>
      <c r="E16" s="831"/>
      <c r="F16" s="831"/>
      <c r="G16" s="832"/>
      <c r="H16" s="651" t="s">
        <v>78</v>
      </c>
      <c r="I16" s="836"/>
      <c r="J16" s="556">
        <f>BidSheet!B4</f>
        <v>5556660</v>
      </c>
      <c r="K16" s="555"/>
    </row>
    <row r="17" spans="1:13" ht="13.8">
      <c r="A17" s="838" t="s">
        <v>22</v>
      </c>
      <c r="B17" s="839"/>
      <c r="C17" s="839"/>
      <c r="D17" s="758"/>
      <c r="E17" s="833" t="s">
        <v>654</v>
      </c>
      <c r="F17" s="834"/>
      <c r="G17" s="38">
        <f>BidSheet!C5</f>
        <v>50</v>
      </c>
      <c r="H17" s="651" t="s">
        <v>41</v>
      </c>
      <c r="I17" s="837"/>
      <c r="J17" s="480">
        <f>+Contract!E3</f>
        <v>0</v>
      </c>
      <c r="K17" s="549"/>
    </row>
    <row r="18" spans="1:13">
      <c r="A18" s="844" t="s">
        <v>655</v>
      </c>
      <c r="B18" s="822"/>
      <c r="C18" s="822"/>
      <c r="D18" s="822"/>
      <c r="E18" s="822"/>
      <c r="F18" s="822"/>
      <c r="G18" s="822"/>
      <c r="H18" s="822"/>
      <c r="I18" s="822"/>
      <c r="J18" s="822"/>
      <c r="K18" s="845"/>
    </row>
    <row r="19" spans="1:13">
      <c r="A19" s="844" t="s">
        <v>656</v>
      </c>
      <c r="B19" s="795"/>
      <c r="C19" s="795"/>
      <c r="D19" s="795"/>
      <c r="E19" s="795"/>
      <c r="F19" s="795"/>
      <c r="G19" s="795"/>
      <c r="H19" s="795"/>
      <c r="I19" s="795"/>
      <c r="J19" s="795"/>
      <c r="K19" s="860"/>
    </row>
    <row r="20" spans="1:13">
      <c r="A20" s="866" t="s">
        <v>657</v>
      </c>
      <c r="B20" s="867"/>
      <c r="C20" s="867"/>
      <c r="D20" s="867"/>
      <c r="E20" s="867"/>
      <c r="F20" s="867"/>
      <c r="G20" s="867"/>
      <c r="H20" s="867"/>
      <c r="I20" s="867"/>
      <c r="J20" s="867"/>
      <c r="K20" s="860"/>
    </row>
    <row r="21" spans="1:13" ht="12" customHeight="1">
      <c r="A21" s="361" t="s">
        <v>658</v>
      </c>
      <c r="B21" s="48"/>
      <c r="C21" s="48"/>
      <c r="D21" s="48"/>
      <c r="E21" s="48"/>
      <c r="F21" s="48"/>
      <c r="G21" s="48"/>
      <c r="H21" s="48"/>
      <c r="I21" s="48"/>
      <c r="J21" s="48"/>
      <c r="K21" s="354"/>
      <c r="L21" s="1"/>
    </row>
    <row r="22" spans="1:13">
      <c r="A22" s="381" t="s">
        <v>659</v>
      </c>
      <c r="K22" s="341"/>
    </row>
    <row r="23" spans="1:13">
      <c r="A23" s="339"/>
      <c r="K23" s="354"/>
      <c r="M23" s="13"/>
    </row>
    <row r="24" spans="1:13" ht="15">
      <c r="A24" s="340"/>
      <c r="D24" s="868" t="s">
        <v>669</v>
      </c>
      <c r="E24" s="781"/>
      <c r="F24" s="781"/>
      <c r="G24" s="781"/>
      <c r="H24" s="781"/>
      <c r="I24" s="781"/>
      <c r="J24" s="48"/>
      <c r="K24" s="442"/>
    </row>
    <row r="25" spans="1:13" ht="15">
      <c r="A25" s="339"/>
      <c r="D25" s="471"/>
      <c r="E25" s="471"/>
      <c r="F25" s="471"/>
      <c r="G25" s="471"/>
      <c r="H25" s="471"/>
      <c r="I25" s="471"/>
      <c r="J25" s="3"/>
      <c r="K25" s="341"/>
    </row>
    <row r="26" spans="1:13" ht="15" customHeight="1">
      <c r="A26" s="339"/>
      <c r="C26" s="1037" t="s">
        <v>763</v>
      </c>
      <c r="D26" s="781"/>
      <c r="E26" s="1038" t="s">
        <v>764</v>
      </c>
      <c r="G26" s="1038" t="s">
        <v>566</v>
      </c>
      <c r="I26" s="367" t="s">
        <v>765</v>
      </c>
      <c r="K26" s="341"/>
    </row>
    <row r="27" spans="1:13" ht="12" customHeight="1">
      <c r="A27" s="339"/>
      <c r="K27" s="341"/>
    </row>
    <row r="28" spans="1:13">
      <c r="A28" s="339"/>
      <c r="C28" s="1036" t="str">
        <f>BidSheet!C18</f>
        <v>1.5 Hp. High-Head</v>
      </c>
      <c r="D28" s="579"/>
      <c r="E28" s="1039">
        <f>BidSheet!G18</f>
        <v>1</v>
      </c>
      <c r="G28" s="1040">
        <f>BidSheet!E18</f>
        <v>807</v>
      </c>
      <c r="I28" s="1040">
        <f>G28</f>
        <v>807</v>
      </c>
      <c r="K28" s="341"/>
    </row>
    <row r="29" spans="1:13" ht="12" customHeight="1">
      <c r="A29" s="339"/>
      <c r="C29" s="1036" t="str">
        <f>BidSheet!C20</f>
        <v>Jandy 580' Cartridge</v>
      </c>
      <c r="D29" s="579"/>
      <c r="E29" s="1039">
        <f>BidSheet!G20</f>
        <v>1</v>
      </c>
      <c r="G29" s="1040">
        <f>BidSheet!E20</f>
        <v>1495.5</v>
      </c>
      <c r="I29" s="1040">
        <f>I28+G29</f>
        <v>2302.5</v>
      </c>
      <c r="K29" s="341"/>
      <c r="L29" s="35"/>
    </row>
    <row r="30" spans="1:13">
      <c r="A30" s="339"/>
      <c r="C30" s="1036" t="str">
        <f>BidSheet!C22</f>
        <v>400Kbtu/CuNi/Pro</v>
      </c>
      <c r="D30" s="579"/>
      <c r="E30" s="1039">
        <f>BidSheet!G22</f>
        <v>1</v>
      </c>
      <c r="G30" s="1040">
        <f>BidSheet!E22</f>
        <v>3282</v>
      </c>
      <c r="I30" s="1040">
        <f>I29+G30</f>
        <v>5584.5</v>
      </c>
      <c r="K30" s="341"/>
      <c r="L30" s="35"/>
    </row>
    <row r="31" spans="1:13" ht="12" customHeight="1">
      <c r="A31" s="339"/>
      <c r="C31" s="579"/>
      <c r="D31" s="579"/>
      <c r="K31" s="341"/>
    </row>
    <row r="32" spans="1:13" ht="13.8">
      <c r="A32" s="382"/>
      <c r="C32" s="579"/>
      <c r="D32" s="579"/>
      <c r="K32" s="341"/>
    </row>
    <row r="33" spans="1:16" ht="12" customHeight="1">
      <c r="A33" s="339"/>
      <c r="C33" s="579"/>
      <c r="D33" s="579"/>
      <c r="K33" s="341"/>
      <c r="M33" s="2"/>
    </row>
    <row r="34" spans="1:16" ht="15" customHeight="1">
      <c r="A34" s="339"/>
      <c r="C34" s="579"/>
      <c r="D34" s="579"/>
      <c r="K34" s="341"/>
    </row>
    <row r="35" spans="1:16" ht="10.8" customHeight="1">
      <c r="A35" s="339"/>
      <c r="C35" s="579"/>
      <c r="D35" s="579"/>
      <c r="K35" s="341"/>
    </row>
    <row r="36" spans="1:16">
      <c r="A36" s="339"/>
      <c r="C36" s="579"/>
      <c r="D36" s="579"/>
      <c r="K36" s="341"/>
      <c r="L36" s="3"/>
      <c r="N36" s="31"/>
    </row>
    <row r="37" spans="1:16" ht="12" customHeight="1">
      <c r="A37" s="339"/>
      <c r="C37" s="579"/>
      <c r="D37" s="579"/>
      <c r="K37" s="341"/>
    </row>
    <row r="38" spans="1:16">
      <c r="A38" s="339"/>
      <c r="C38" s="579"/>
      <c r="D38" s="579"/>
      <c r="K38" s="341"/>
      <c r="P38" s="454"/>
    </row>
    <row r="39" spans="1:16" ht="15" customHeight="1">
      <c r="A39" s="339"/>
      <c r="C39" s="579"/>
      <c r="D39" s="579"/>
      <c r="K39" s="341"/>
      <c r="M39" s="12"/>
    </row>
    <row r="40" spans="1:16">
      <c r="A40" s="339"/>
      <c r="C40" s="579"/>
      <c r="D40" s="579"/>
      <c r="K40" s="341"/>
    </row>
    <row r="41" spans="1:16" ht="15.6" customHeight="1">
      <c r="A41" s="339"/>
      <c r="C41" s="579"/>
      <c r="D41" s="579"/>
      <c r="K41" s="341"/>
    </row>
    <row r="42" spans="1:16">
      <c r="A42" s="339"/>
      <c r="C42" s="579"/>
      <c r="D42" s="579"/>
      <c r="K42" s="341"/>
      <c r="N42" s="455"/>
    </row>
    <row r="43" spans="1:16" ht="15.6" customHeight="1">
      <c r="A43" s="339"/>
      <c r="C43" s="579"/>
      <c r="D43" s="579"/>
      <c r="K43" s="341"/>
    </row>
    <row r="44" spans="1:16">
      <c r="A44" s="339"/>
      <c r="C44" s="579"/>
      <c r="D44" s="579"/>
      <c r="K44" s="341"/>
    </row>
    <row r="45" spans="1:16" ht="15.6" customHeight="1">
      <c r="A45" s="339"/>
      <c r="C45" s="579"/>
      <c r="D45" s="579"/>
      <c r="K45" s="341"/>
      <c r="L45" s="3"/>
      <c r="N45" s="3"/>
    </row>
    <row r="46" spans="1:16">
      <c r="A46" s="339"/>
      <c r="C46" s="579"/>
      <c r="D46" s="579"/>
      <c r="G46" s="367" t="s">
        <v>766</v>
      </c>
      <c r="I46" s="1040">
        <f>I30</f>
        <v>5584.5</v>
      </c>
      <c r="K46" s="341"/>
      <c r="L46" s="3"/>
      <c r="N46" s="3"/>
    </row>
    <row r="47" spans="1:16" ht="15.6" customHeight="1" thickBot="1">
      <c r="A47" s="339"/>
      <c r="K47" s="341"/>
      <c r="N47" s="2"/>
    </row>
    <row r="48" spans="1:16" ht="13.8" thickTop="1">
      <c r="A48" s="339"/>
      <c r="B48" s="847" t="s">
        <v>570</v>
      </c>
      <c r="C48" s="810"/>
      <c r="D48" s="808" t="s">
        <v>565</v>
      </c>
      <c r="E48" s="809"/>
      <c r="F48" s="809"/>
      <c r="G48" s="810"/>
      <c r="H48" s="575" t="s">
        <v>197</v>
      </c>
      <c r="I48" s="575" t="s">
        <v>566</v>
      </c>
      <c r="J48" s="576" t="s">
        <v>572</v>
      </c>
      <c r="K48" s="577"/>
    </row>
    <row r="49" spans="1:14" ht="13.8">
      <c r="A49" s="339"/>
      <c r="B49" s="821" t="s">
        <v>204</v>
      </c>
      <c r="C49" s="820"/>
      <c r="D49" s="811" t="str">
        <f>BidSheet!C18</f>
        <v>1.5 Hp. High-Head</v>
      </c>
      <c r="E49" s="812"/>
      <c r="F49" s="812"/>
      <c r="G49" s="813"/>
      <c r="H49" s="345">
        <f>IF(BidSheet!G18=0,1,BidSheet!G18)</f>
        <v>1</v>
      </c>
      <c r="I49" s="342">
        <f>BidSheet!$E$18</f>
        <v>807</v>
      </c>
      <c r="J49" s="355" t="str">
        <f>BidSheet!A18</f>
        <v>PHPF1.5</v>
      </c>
      <c r="K49" s="463">
        <f>I49*H49</f>
        <v>807</v>
      </c>
    </row>
    <row r="50" spans="1:14" ht="14.25" customHeight="1">
      <c r="A50" s="339"/>
      <c r="B50" s="821" t="s">
        <v>202</v>
      </c>
      <c r="C50" s="820"/>
      <c r="D50" s="811" t="str">
        <f>BidSheet!C20</f>
        <v>Jandy 580' Cartridge</v>
      </c>
      <c r="E50" s="812"/>
      <c r="F50" s="812"/>
      <c r="G50" s="813"/>
      <c r="H50" s="38">
        <f>IF(BidSheet!G20=0,1,BidSheet!G20)</f>
        <v>1</v>
      </c>
      <c r="I50" s="343">
        <f>BidSheet!E20*1.5*H50</f>
        <v>2243.25</v>
      </c>
      <c r="J50" s="355" t="str">
        <f>BidSheet!A20</f>
        <v>CV580</v>
      </c>
      <c r="K50" s="463">
        <f t="shared" ref="K50:K59" si="0">I50</f>
        <v>2243.25</v>
      </c>
    </row>
    <row r="51" spans="1:14" ht="15" customHeight="1">
      <c r="A51" s="339"/>
      <c r="B51" s="821" t="s">
        <v>567</v>
      </c>
      <c r="C51" s="820"/>
      <c r="D51" s="811" t="str">
        <f>BidSheet!C22</f>
        <v>400Kbtu/CuNi/Pro</v>
      </c>
      <c r="E51" s="812"/>
      <c r="F51" s="812"/>
      <c r="G51" s="813"/>
      <c r="H51" s="38">
        <f>IF(BidSheet!G22=0,1,BidSheet!G22)</f>
        <v>1</v>
      </c>
      <c r="I51" s="342">
        <f>BidSheet!E22*1.5*H51</f>
        <v>4923</v>
      </c>
      <c r="J51" s="355" t="str">
        <f>BidSheet!A22</f>
        <v>JXI400PN</v>
      </c>
      <c r="K51" s="459">
        <f t="shared" si="0"/>
        <v>4923</v>
      </c>
    </row>
    <row r="52" spans="1:14" ht="13.8">
      <c r="A52" s="339"/>
      <c r="B52" s="821" t="s">
        <v>568</v>
      </c>
      <c r="C52" s="820"/>
      <c r="D52" s="811" t="str">
        <f>BidSheet!C24</f>
        <v>96k-BTU/Heat Pump</v>
      </c>
      <c r="E52" s="812"/>
      <c r="F52" s="812"/>
      <c r="G52" s="813"/>
      <c r="H52" s="38">
        <f>IF(BidSheet!G24=0,1,BidSheet!G24)</f>
        <v>1</v>
      </c>
      <c r="I52" s="344">
        <f>BidSheet!E24*1.5*H52</f>
        <v>0</v>
      </c>
      <c r="J52" s="355" t="str">
        <f>BidSheet!A24</f>
        <v>JE2000T</v>
      </c>
      <c r="K52" s="464">
        <f t="shared" si="0"/>
        <v>0</v>
      </c>
    </row>
    <row r="53" spans="1:14" ht="12.75" customHeight="1">
      <c r="A53" s="339"/>
      <c r="B53" s="821" t="s">
        <v>571</v>
      </c>
      <c r="C53" s="820"/>
      <c r="D53" s="811" t="str">
        <f>BidSheet!C26</f>
        <v>RS-Pool Only 4 Circuit</v>
      </c>
      <c r="E53" s="812"/>
      <c r="F53" s="812"/>
      <c r="G53" s="813"/>
      <c r="H53" s="38">
        <f>IF(BidSheet!G26=0,1,BidSheet!G26)</f>
        <v>1</v>
      </c>
      <c r="I53" s="344">
        <f>BidSheet!E26*1.5*H53</f>
        <v>0</v>
      </c>
      <c r="J53" s="355" t="str">
        <f>BidSheet!A26</f>
        <v>RS-P4</v>
      </c>
      <c r="K53" s="464">
        <f t="shared" si="0"/>
        <v>0</v>
      </c>
    </row>
    <row r="54" spans="1:14" ht="13.8">
      <c r="A54" s="339"/>
      <c r="B54" s="840" t="s">
        <v>569</v>
      </c>
      <c r="C54" s="841"/>
      <c r="D54" s="811" t="str">
        <f>BidSheet!C28</f>
        <v>Jandy Power Center</v>
      </c>
      <c r="E54" s="812"/>
      <c r="F54" s="812"/>
      <c r="G54" s="813"/>
      <c r="H54" s="38">
        <f>IF(BidSheet!G28=0,1,BidSheet!G28)</f>
        <v>1</v>
      </c>
      <c r="I54" s="344">
        <f>BidSheet!E28*1.5*H54</f>
        <v>0</v>
      </c>
      <c r="J54" s="355" t="str">
        <f>BidSheet!A28</f>
        <v>6614-LD</v>
      </c>
      <c r="K54" s="464">
        <f t="shared" si="0"/>
        <v>0</v>
      </c>
      <c r="L54" s="3"/>
    </row>
    <row r="55" spans="1:14" ht="12.75" customHeight="1">
      <c r="A55" s="339"/>
      <c r="B55" s="821" t="s">
        <v>573</v>
      </c>
      <c r="C55" s="820"/>
      <c r="D55" s="811" t="str">
        <f>BidSheet!C30</f>
        <v>3 Port, 7 Blade Cell</v>
      </c>
      <c r="E55" s="812"/>
      <c r="F55" s="812"/>
      <c r="G55" s="813"/>
      <c r="H55" s="38">
        <f>IF(BidSheet!G30=0,1,BidSheet!G30)</f>
        <v>1</v>
      </c>
      <c r="I55" s="344">
        <f>BidSheet!E30*1.5*H55</f>
        <v>0</v>
      </c>
      <c r="J55" s="355" t="str">
        <f>BidSheet!A30</f>
        <v>PLC700</v>
      </c>
      <c r="K55" s="464">
        <f t="shared" si="0"/>
        <v>0</v>
      </c>
      <c r="M55" s="2"/>
    </row>
    <row r="56" spans="1:14" ht="12.75" customHeight="1">
      <c r="A56" s="339"/>
      <c r="B56" s="821" t="s">
        <v>217</v>
      </c>
      <c r="C56" s="820"/>
      <c r="D56" s="811" t="str">
        <f>BidSheet!C32</f>
        <v xml:space="preserve"> 2 Hp. Commercial</v>
      </c>
      <c r="E56" s="812"/>
      <c r="F56" s="812"/>
      <c r="G56" s="813"/>
      <c r="H56" s="38">
        <f>IF(BidSheet!G32=0,1,BidSheet!G32)</f>
        <v>1</v>
      </c>
      <c r="I56" s="344">
        <f>BidSheet!E32*1.5*H56</f>
        <v>0</v>
      </c>
      <c r="J56" s="355" t="str">
        <f>BidSheet!A32</f>
        <v>Amtek #37935S</v>
      </c>
      <c r="K56" s="463">
        <f t="shared" si="0"/>
        <v>0</v>
      </c>
      <c r="L56" s="3"/>
    </row>
    <row r="57" spans="1:14" ht="12.75" customHeight="1">
      <c r="A57" s="339"/>
      <c r="B57" s="821" t="s">
        <v>574</v>
      </c>
      <c r="C57" s="820"/>
      <c r="D57" s="811" t="str">
        <f>BidSheet!C34</f>
        <v>Black Polaris 280</v>
      </c>
      <c r="E57" s="812"/>
      <c r="F57" s="812"/>
      <c r="G57" s="813"/>
      <c r="H57" s="38">
        <f>IF(BidSheet!G34=0,1,BidSheet!G34)</f>
        <v>1</v>
      </c>
      <c r="I57" s="344">
        <f>BidSheet!E34*H57</f>
        <v>871.5</v>
      </c>
      <c r="J57" s="355" t="str">
        <f>BidSheet!A34</f>
        <v>F5B</v>
      </c>
      <c r="K57" s="463">
        <f t="shared" si="0"/>
        <v>871.5</v>
      </c>
      <c r="M57" s="3"/>
      <c r="N57" s="93"/>
    </row>
    <row r="58" spans="1:14" ht="12.75" customHeight="1">
      <c r="A58" s="554"/>
      <c r="B58" s="819" t="s">
        <v>575</v>
      </c>
      <c r="C58" s="820"/>
      <c r="D58" s="811" t="str">
        <f>BidSheet!C36</f>
        <v>LED Spa Light 100' cord</v>
      </c>
      <c r="E58" s="812"/>
      <c r="F58" s="812"/>
      <c r="G58" s="813"/>
      <c r="H58" s="38">
        <f>IF(BidSheet!G36=0,1,BidSheet!G36)</f>
        <v>1</v>
      </c>
      <c r="I58" s="344">
        <f>BidSheet!E36*1.5*H58</f>
        <v>0</v>
      </c>
      <c r="J58" s="355" t="str">
        <f>BidSheet!A36</f>
        <v>CSHVRGBWS100</v>
      </c>
      <c r="K58" s="459">
        <f t="shared" si="0"/>
        <v>0</v>
      </c>
    </row>
    <row r="59" spans="1:14" ht="13.8">
      <c r="A59" s="554"/>
      <c r="B59" s="819" t="s">
        <v>220</v>
      </c>
      <c r="C59" s="820"/>
      <c r="D59" s="811" t="str">
        <f>BidSheet!C38</f>
        <v>300 Watts</v>
      </c>
      <c r="E59" s="812"/>
      <c r="F59" s="812"/>
      <c r="G59" s="813"/>
      <c r="H59" s="38">
        <f>IF(BidSheet!G38=0,1,BidSheet!G38)</f>
        <v>1</v>
      </c>
      <c r="I59" s="344">
        <f>BidSheet!E38*1.5*H59</f>
        <v>0</v>
      </c>
      <c r="J59" s="355" t="str">
        <f>BidSheet!A38</f>
        <v>PX300</v>
      </c>
      <c r="K59" s="464">
        <f t="shared" si="0"/>
        <v>0</v>
      </c>
    </row>
    <row r="60" spans="1:14">
      <c r="A60" s="552"/>
      <c r="B60" s="553"/>
      <c r="D60" s="56"/>
      <c r="G60" s="450"/>
      <c r="I60" s="550"/>
      <c r="K60" s="551"/>
      <c r="L60" s="3"/>
    </row>
    <row r="61" spans="1:14" ht="14.4" thickBot="1">
      <c r="A61" s="552"/>
      <c r="B61" s="814" t="s">
        <v>221</v>
      </c>
      <c r="C61" s="815"/>
      <c r="D61" s="816" t="str">
        <f>BidSheet!C40</f>
        <v>AquaCal Tropicool</v>
      </c>
      <c r="E61" s="817"/>
      <c r="F61" s="817"/>
      <c r="G61" s="818"/>
      <c r="H61" s="357">
        <f>IF(BidSheet!G40=0,1,BidSheet!G40)</f>
        <v>1</v>
      </c>
      <c r="I61" s="358">
        <f>BidSheet!E40*1.5*H61</f>
        <v>0</v>
      </c>
      <c r="J61" s="359" t="str">
        <f>BidSheet!A40</f>
        <v>TC-1000</v>
      </c>
      <c r="K61" s="463">
        <f>I61</f>
        <v>0</v>
      </c>
      <c r="L61" s="3"/>
    </row>
    <row r="62" spans="1:14" ht="12" customHeight="1" thickTop="1">
      <c r="A62" s="552"/>
      <c r="B62" s="346"/>
      <c r="I62" s="93"/>
      <c r="J62" s="30"/>
      <c r="K62" s="453"/>
      <c r="L62" s="3"/>
      <c r="M62" s="3"/>
    </row>
    <row r="63" spans="1:14" ht="13.8" thickBot="1">
      <c r="A63" s="339"/>
      <c r="I63" s="13"/>
      <c r="J63" s="468" t="s">
        <v>724</v>
      </c>
      <c r="K63" s="470"/>
      <c r="L63" s="3"/>
    </row>
    <row r="64" spans="1:14" ht="15" thickTop="1" thickBot="1">
      <c r="A64" s="339"/>
      <c r="B64" s="92" t="s">
        <v>12</v>
      </c>
      <c r="C64" s="91"/>
      <c r="D64" s="362"/>
      <c r="E64" s="842"/>
      <c r="F64" s="842"/>
      <c r="G64" s="842"/>
      <c r="H64" s="843"/>
      <c r="I64" s="13"/>
      <c r="J64" s="469" t="s">
        <v>725</v>
      </c>
      <c r="K64" s="470"/>
      <c r="L64" s="3"/>
    </row>
    <row r="65" spans="1:12" ht="13.8" thickTop="1">
      <c r="A65" s="339"/>
      <c r="B65" s="436" t="s">
        <v>5</v>
      </c>
      <c r="C65" s="32"/>
      <c r="D65" s="17"/>
      <c r="E65" s="370" t="s">
        <v>660</v>
      </c>
      <c r="F65" s="379"/>
      <c r="G65" s="379"/>
      <c r="H65" s="378"/>
      <c r="K65" s="453"/>
      <c r="L65" s="3"/>
    </row>
    <row r="66" spans="1:12">
      <c r="A66" s="339"/>
      <c r="B66" s="443" t="s">
        <v>16</v>
      </c>
      <c r="C66" s="444"/>
      <c r="D66" s="445"/>
      <c r="E66" s="380" t="s">
        <v>661</v>
      </c>
      <c r="F66" s="375"/>
      <c r="G66" s="371"/>
      <c r="H66" s="373"/>
      <c r="J66" s="29" t="s">
        <v>668</v>
      </c>
      <c r="K66" s="341"/>
    </row>
    <row r="67" spans="1:12" ht="17.399999999999999">
      <c r="A67" s="339"/>
      <c r="B67" s="436" t="s">
        <v>13</v>
      </c>
      <c r="C67" s="437"/>
      <c r="D67" s="438"/>
      <c r="E67" s="370" t="s">
        <v>662</v>
      </c>
      <c r="F67" s="375"/>
      <c r="G67" s="444"/>
      <c r="H67" s="445"/>
      <c r="J67" s="465">
        <f>K26+K28+K30+K32+K34+K36+SUM(K48:K61)</f>
        <v>8844.75</v>
      </c>
      <c r="K67" s="549"/>
    </row>
    <row r="68" spans="1:12">
      <c r="A68" s="339"/>
      <c r="B68" s="436" t="s">
        <v>14</v>
      </c>
      <c r="C68" s="437"/>
      <c r="D68" s="438"/>
      <c r="E68" s="374" t="s">
        <v>663</v>
      </c>
      <c r="F68" s="13"/>
      <c r="G68" s="437"/>
      <c r="H68" s="376"/>
      <c r="I68" s="435"/>
      <c r="J68" s="3"/>
      <c r="K68" s="341"/>
    </row>
    <row r="69" spans="1:12" ht="13.8" thickBot="1">
      <c r="A69" s="339"/>
      <c r="B69" s="439" t="s">
        <v>15</v>
      </c>
      <c r="C69" s="440"/>
      <c r="D69" s="441"/>
      <c r="E69" s="377" t="s">
        <v>664</v>
      </c>
      <c r="F69" s="440"/>
      <c r="G69" s="372"/>
      <c r="H69" s="441"/>
      <c r="J69" s="3"/>
      <c r="K69" s="341"/>
    </row>
    <row r="70" spans="1:12" ht="16.2" thickTop="1" thickBot="1">
      <c r="A70" s="339"/>
      <c r="C70" s="88"/>
      <c r="D70" s="557" t="s">
        <v>56</v>
      </c>
      <c r="E70" s="478"/>
      <c r="F70" s="478"/>
      <c r="G70" s="558"/>
      <c r="H70" s="479"/>
      <c r="I70" s="3"/>
      <c r="J70" s="3"/>
      <c r="K70" s="341"/>
    </row>
    <row r="71" spans="1:12" ht="13.8" thickTop="1">
      <c r="A71" s="339"/>
      <c r="D71" s="659"/>
      <c r="E71" s="659"/>
      <c r="F71" s="659"/>
      <c r="H71" s="846"/>
      <c r="I71" s="846"/>
      <c r="J71" s="846"/>
      <c r="K71" s="341"/>
    </row>
    <row r="72" spans="1:12">
      <c r="A72" s="446" t="s">
        <v>665</v>
      </c>
      <c r="B72" s="48"/>
      <c r="C72" s="48"/>
      <c r="D72" s="48"/>
      <c r="E72" s="48"/>
      <c r="F72" s="48"/>
      <c r="G72" s="48"/>
      <c r="H72" s="48"/>
      <c r="I72" s="48"/>
      <c r="J72" s="48"/>
      <c r="K72" s="341"/>
      <c r="L72" s="339"/>
    </row>
    <row r="73" spans="1:12" ht="13.8" thickBot="1">
      <c r="A73" s="828" t="s">
        <v>666</v>
      </c>
      <c r="B73" s="829"/>
      <c r="C73" s="829"/>
      <c r="D73" s="829"/>
      <c r="E73" s="829"/>
      <c r="F73" s="829"/>
      <c r="G73" s="829"/>
      <c r="H73" s="829"/>
      <c r="I73" s="829"/>
      <c r="J73" s="829"/>
      <c r="K73" s="830"/>
      <c r="L73" s="339"/>
    </row>
    <row r="74" spans="1:12" ht="13.8" thickTop="1"/>
    <row r="75" spans="1:12">
      <c r="K75" s="3"/>
    </row>
    <row r="76" spans="1:1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>
      <c r="A77" s="3"/>
      <c r="B77" s="3"/>
      <c r="C77" s="3"/>
      <c r="D77" s="3"/>
      <c r="E77" s="3"/>
      <c r="F77" s="3"/>
      <c r="G77" s="3"/>
      <c r="H77" s="3"/>
      <c r="I77" s="3"/>
      <c r="J77" t="s">
        <v>169</v>
      </c>
      <c r="K77" s="3"/>
    </row>
    <row r="78" spans="1:12">
      <c r="A78" s="3"/>
      <c r="B78" s="3"/>
      <c r="C78" s="3"/>
      <c r="D78" s="3"/>
      <c r="E78" s="3"/>
      <c r="F78" s="3"/>
      <c r="G78" s="3"/>
      <c r="H78" s="3"/>
      <c r="I78" s="827" t="s">
        <v>24</v>
      </c>
      <c r="J78" s="827"/>
      <c r="K78" s="827"/>
    </row>
    <row r="79" spans="1:12" ht="25.2" thickBot="1">
      <c r="A79" s="4"/>
      <c r="B79" s="825" t="s">
        <v>168</v>
      </c>
      <c r="C79" s="826"/>
      <c r="D79" s="826"/>
      <c r="E79" s="826"/>
      <c r="F79" s="826"/>
      <c r="G79" s="4"/>
      <c r="H79" s="4"/>
      <c r="I79" s="4"/>
      <c r="J79" s="4"/>
      <c r="K79" s="4"/>
    </row>
    <row r="80" spans="1:12" ht="13.8" thickTop="1">
      <c r="A80" s="33"/>
      <c r="K80" s="356"/>
    </row>
    <row r="81" spans="1:11">
      <c r="A81" s="9"/>
      <c r="K81" s="341"/>
    </row>
    <row r="82" spans="1:11">
      <c r="A82" s="366" t="s">
        <v>608</v>
      </c>
      <c r="B82" s="363" t="s">
        <v>577</v>
      </c>
      <c r="C82" s="2"/>
      <c r="D82" s="2"/>
      <c r="E82" s="2"/>
      <c r="F82" s="2"/>
      <c r="G82" s="2"/>
      <c r="H82" s="2"/>
      <c r="I82" s="2"/>
      <c r="J82" s="2"/>
      <c r="K82" s="11"/>
    </row>
    <row r="83" spans="1:11">
      <c r="A83" s="365"/>
      <c r="B83" s="822" t="s">
        <v>578</v>
      </c>
      <c r="C83" s="823"/>
      <c r="D83" s="823"/>
      <c r="E83" s="823"/>
      <c r="F83" s="823"/>
      <c r="G83" s="823"/>
      <c r="H83" s="823"/>
      <c r="I83" s="823"/>
      <c r="J83" s="823"/>
      <c r="K83" s="824"/>
    </row>
    <row r="84" spans="1:11">
      <c r="A84" s="365"/>
      <c r="B84" s="360" t="s">
        <v>579</v>
      </c>
      <c r="K84" s="5"/>
    </row>
    <row r="85" spans="1:11">
      <c r="A85" s="365"/>
      <c r="B85" s="360" t="s">
        <v>580</v>
      </c>
      <c r="K85" s="5"/>
    </row>
    <row r="86" spans="1:11">
      <c r="A86" s="365"/>
      <c r="B86" s="364" t="s">
        <v>581</v>
      </c>
      <c r="K86" s="5"/>
    </row>
    <row r="87" spans="1:11">
      <c r="A87" s="366" t="s">
        <v>589</v>
      </c>
      <c r="B87" s="364" t="s">
        <v>582</v>
      </c>
      <c r="C87" s="21"/>
      <c r="D87" s="21"/>
      <c r="E87" s="21"/>
      <c r="F87" s="21"/>
      <c r="G87" s="21"/>
      <c r="H87" s="21"/>
      <c r="I87" s="21"/>
      <c r="J87" s="21"/>
      <c r="K87" s="23"/>
    </row>
    <row r="88" spans="1:11">
      <c r="A88" s="365"/>
      <c r="B88" s="364" t="s">
        <v>583</v>
      </c>
      <c r="C88" s="21"/>
      <c r="D88" s="21"/>
      <c r="E88" s="21"/>
      <c r="F88" s="21"/>
      <c r="G88" s="21"/>
      <c r="H88" s="21"/>
      <c r="I88" s="21"/>
      <c r="J88" s="21"/>
      <c r="K88" s="23"/>
    </row>
    <row r="89" spans="1:11">
      <c r="A89" s="365"/>
      <c r="B89" s="364" t="s">
        <v>584</v>
      </c>
      <c r="C89" s="21"/>
      <c r="D89" s="21"/>
      <c r="E89" s="21"/>
      <c r="F89" s="21"/>
      <c r="G89" s="21"/>
      <c r="H89" s="21"/>
      <c r="I89" s="21"/>
      <c r="J89" s="21"/>
      <c r="K89" s="23"/>
    </row>
    <row r="90" spans="1:11">
      <c r="A90" s="366" t="s">
        <v>590</v>
      </c>
      <c r="B90" s="364" t="s">
        <v>585</v>
      </c>
      <c r="C90" s="21"/>
      <c r="D90" s="21"/>
      <c r="E90" s="21"/>
      <c r="F90" s="21"/>
      <c r="G90" s="21"/>
      <c r="H90" s="21"/>
      <c r="I90" s="21"/>
      <c r="J90" s="21"/>
      <c r="K90" s="23"/>
    </row>
    <row r="91" spans="1:11">
      <c r="A91" s="365"/>
      <c r="B91" s="364" t="s">
        <v>586</v>
      </c>
      <c r="C91" s="2"/>
      <c r="D91" s="2"/>
      <c r="E91" s="2"/>
      <c r="F91" s="2"/>
      <c r="G91" s="2"/>
      <c r="H91" s="2"/>
      <c r="I91" s="2"/>
      <c r="J91" s="2"/>
      <c r="K91" s="11"/>
    </row>
    <row r="92" spans="1:11">
      <c r="A92" s="365"/>
      <c r="B92" s="364" t="s">
        <v>587</v>
      </c>
      <c r="C92" s="2"/>
      <c r="D92" s="2"/>
      <c r="E92" s="2"/>
      <c r="F92" s="2"/>
      <c r="G92" s="2"/>
      <c r="H92" s="2"/>
      <c r="I92" s="2"/>
      <c r="J92" s="2"/>
      <c r="K92" s="11"/>
    </row>
    <row r="93" spans="1:11">
      <c r="A93" s="365"/>
      <c r="B93" s="364" t="s">
        <v>588</v>
      </c>
      <c r="C93" s="2"/>
      <c r="D93" s="2"/>
      <c r="E93" s="2"/>
      <c r="F93" s="2"/>
      <c r="G93" s="2"/>
      <c r="H93" s="2"/>
      <c r="I93" s="2"/>
      <c r="J93" s="2"/>
      <c r="K93" s="11"/>
    </row>
    <row r="94" spans="1:11">
      <c r="A94" s="366" t="s">
        <v>591</v>
      </c>
      <c r="B94" s="21" t="s">
        <v>26</v>
      </c>
      <c r="C94" s="21"/>
      <c r="D94" s="21"/>
      <c r="E94" s="21"/>
      <c r="F94" s="21"/>
      <c r="G94" s="21"/>
      <c r="H94" s="21"/>
      <c r="I94" s="21"/>
      <c r="J94" s="21"/>
      <c r="K94" s="23"/>
    </row>
    <row r="95" spans="1:11">
      <c r="A95" s="366" t="s">
        <v>592</v>
      </c>
      <c r="B95" s="21" t="s">
        <v>27</v>
      </c>
      <c r="C95" s="21"/>
      <c r="D95" s="21"/>
      <c r="E95" s="21"/>
      <c r="F95" s="21"/>
      <c r="G95" s="21"/>
      <c r="H95" s="21"/>
      <c r="I95" s="21"/>
      <c r="J95" s="21"/>
      <c r="K95" s="23"/>
    </row>
    <row r="96" spans="1:11">
      <c r="A96" s="366" t="s">
        <v>593</v>
      </c>
      <c r="B96" s="364" t="s">
        <v>609</v>
      </c>
      <c r="C96" s="21"/>
      <c r="D96" s="21"/>
      <c r="E96" s="21"/>
      <c r="F96" s="21"/>
      <c r="G96" s="21"/>
      <c r="H96" s="21"/>
      <c r="I96" s="21"/>
      <c r="J96" s="21"/>
      <c r="K96" s="23"/>
    </row>
    <row r="97" spans="1:12">
      <c r="A97" s="365"/>
      <c r="B97" s="364" t="s">
        <v>610</v>
      </c>
      <c r="C97" s="21"/>
      <c r="D97" s="21"/>
      <c r="E97" s="21"/>
      <c r="F97" s="21"/>
      <c r="G97" s="21"/>
      <c r="H97" s="21"/>
      <c r="I97" s="21"/>
      <c r="J97" s="21"/>
      <c r="K97" s="23"/>
    </row>
    <row r="98" spans="1:12">
      <c r="A98" s="365"/>
      <c r="B98" s="364" t="s">
        <v>611</v>
      </c>
      <c r="C98" s="21"/>
      <c r="D98" s="21"/>
      <c r="E98" s="21"/>
      <c r="F98" s="21"/>
      <c r="G98" s="21"/>
      <c r="H98" s="21"/>
      <c r="I98" s="21"/>
      <c r="J98" s="21"/>
      <c r="K98" s="23"/>
    </row>
    <row r="99" spans="1:12">
      <c r="A99" s="366" t="s">
        <v>594</v>
      </c>
      <c r="B99" s="364" t="s">
        <v>612</v>
      </c>
      <c r="C99" s="21"/>
      <c r="D99" s="21"/>
      <c r="E99" s="21"/>
      <c r="F99" s="21"/>
      <c r="G99" s="21"/>
      <c r="H99" s="21"/>
      <c r="I99" s="21"/>
      <c r="J99" s="21"/>
      <c r="K99" s="23"/>
    </row>
    <row r="100" spans="1:12">
      <c r="A100" s="365"/>
      <c r="B100" s="804" t="s">
        <v>614</v>
      </c>
      <c r="C100" s="579"/>
      <c r="D100" s="579"/>
      <c r="E100" s="579"/>
      <c r="F100" s="579"/>
      <c r="G100" s="579"/>
      <c r="H100" s="579"/>
      <c r="I100" s="579"/>
      <c r="J100" s="579"/>
      <c r="K100" s="665"/>
    </row>
    <row r="101" spans="1:12">
      <c r="A101" s="365"/>
      <c r="B101" s="360" t="s">
        <v>615</v>
      </c>
      <c r="C101" s="48"/>
      <c r="D101" s="48"/>
      <c r="E101" s="48"/>
      <c r="F101" s="48"/>
      <c r="G101" s="48"/>
      <c r="H101" s="48"/>
      <c r="I101" s="48"/>
      <c r="J101" s="48"/>
      <c r="K101" s="11"/>
    </row>
    <row r="102" spans="1:12">
      <c r="A102" s="366" t="s">
        <v>595</v>
      </c>
      <c r="B102" s="368" t="s">
        <v>616</v>
      </c>
      <c r="C102" s="2"/>
      <c r="D102" s="2"/>
      <c r="E102" s="2"/>
      <c r="F102" s="2"/>
      <c r="G102" s="2"/>
      <c r="H102" s="2"/>
      <c r="I102" s="2"/>
      <c r="J102" s="2"/>
      <c r="K102" s="11"/>
    </row>
    <row r="103" spans="1:12">
      <c r="A103" s="365"/>
      <c r="B103" s="360" t="s">
        <v>617</v>
      </c>
      <c r="C103" s="48"/>
      <c r="D103" s="48"/>
      <c r="E103" s="48"/>
      <c r="F103" s="48"/>
      <c r="G103" s="48"/>
      <c r="H103" s="48"/>
      <c r="I103" s="48"/>
      <c r="J103" s="48"/>
      <c r="K103" s="11"/>
    </row>
    <row r="104" spans="1:12">
      <c r="A104" s="366" t="s">
        <v>596</v>
      </c>
      <c r="B104" s="21" t="s">
        <v>32</v>
      </c>
      <c r="C104" s="2"/>
      <c r="D104" s="2"/>
      <c r="E104" s="2"/>
      <c r="F104" s="2"/>
      <c r="G104" s="2"/>
      <c r="H104" s="2"/>
      <c r="I104" s="2"/>
      <c r="J104" s="2"/>
      <c r="K104" s="11"/>
    </row>
    <row r="105" spans="1:12">
      <c r="A105" s="366" t="s">
        <v>597</v>
      </c>
      <c r="B105" s="364" t="s">
        <v>28</v>
      </c>
      <c r="C105" s="21"/>
      <c r="D105" s="21"/>
      <c r="E105" s="21"/>
      <c r="F105" s="21"/>
      <c r="G105" s="21"/>
      <c r="H105" s="21"/>
      <c r="I105" s="21"/>
      <c r="J105" s="21"/>
      <c r="K105" s="23"/>
      <c r="L105" s="367" t="s">
        <v>613</v>
      </c>
    </row>
    <row r="106" spans="1:12">
      <c r="A106" s="366" t="s">
        <v>598</v>
      </c>
      <c r="B106" s="369" t="s">
        <v>618</v>
      </c>
      <c r="C106" s="13"/>
      <c r="D106" s="13"/>
      <c r="E106" s="13"/>
      <c r="F106" s="13"/>
      <c r="G106" s="13"/>
      <c r="H106" s="13"/>
      <c r="I106" s="13"/>
      <c r="J106" s="13"/>
      <c r="K106" s="17"/>
    </row>
    <row r="107" spans="1:12">
      <c r="A107" s="365"/>
      <c r="B107" s="364" t="s">
        <v>619</v>
      </c>
      <c r="C107" s="21"/>
      <c r="D107" s="21"/>
      <c r="E107" s="21"/>
      <c r="F107" s="21"/>
      <c r="G107" s="21"/>
      <c r="H107" s="21"/>
      <c r="I107" s="21"/>
      <c r="J107" s="21"/>
      <c r="K107" s="23"/>
    </row>
    <row r="108" spans="1:12">
      <c r="A108" s="366" t="s">
        <v>599</v>
      </c>
      <c r="B108" s="364" t="s">
        <v>620</v>
      </c>
      <c r="C108" s="21"/>
      <c r="D108" s="21"/>
      <c r="E108" s="21"/>
      <c r="F108" s="21"/>
      <c r="G108" s="21"/>
      <c r="H108" s="21"/>
      <c r="I108" s="21"/>
      <c r="J108" s="21"/>
      <c r="K108" s="23"/>
    </row>
    <row r="109" spans="1:12">
      <c r="A109" s="365"/>
      <c r="B109" s="364" t="s">
        <v>621</v>
      </c>
      <c r="C109" s="2"/>
      <c r="D109" s="2"/>
      <c r="E109" s="2"/>
      <c r="F109" s="2"/>
      <c r="G109" s="2"/>
      <c r="H109" s="2"/>
      <c r="I109" s="2"/>
      <c r="J109" s="2"/>
      <c r="K109" s="11"/>
    </row>
    <row r="110" spans="1:12">
      <c r="A110" s="366" t="s">
        <v>600</v>
      </c>
      <c r="B110" s="364" t="s">
        <v>622</v>
      </c>
      <c r="C110" s="21"/>
      <c r="D110" s="21"/>
      <c r="E110" s="21"/>
      <c r="F110" s="21"/>
      <c r="G110" s="21"/>
      <c r="H110" s="21"/>
      <c r="I110" s="21"/>
      <c r="J110" s="21"/>
      <c r="K110" s="23"/>
    </row>
    <row r="111" spans="1:12">
      <c r="A111" s="365"/>
      <c r="B111" s="364" t="s">
        <v>623</v>
      </c>
      <c r="C111" s="21"/>
      <c r="D111" s="21"/>
      <c r="E111" s="21"/>
      <c r="F111" s="21"/>
      <c r="G111" s="21"/>
      <c r="H111" s="21"/>
      <c r="I111" s="21"/>
      <c r="J111" s="21"/>
      <c r="K111" s="23"/>
    </row>
    <row r="112" spans="1:12">
      <c r="A112" s="365"/>
      <c r="B112" s="364" t="s">
        <v>624</v>
      </c>
      <c r="C112" s="21"/>
      <c r="D112" s="21"/>
      <c r="E112" s="21"/>
      <c r="F112" s="21"/>
      <c r="G112" s="21"/>
      <c r="H112" s="21"/>
      <c r="I112" s="21"/>
      <c r="J112" s="21"/>
      <c r="K112" s="23"/>
    </row>
    <row r="113" spans="1:11">
      <c r="A113" s="365"/>
      <c r="B113" s="364" t="s">
        <v>625</v>
      </c>
      <c r="C113" s="21"/>
      <c r="D113" s="21"/>
      <c r="E113" s="21"/>
      <c r="F113" s="21"/>
      <c r="G113" s="21"/>
      <c r="H113" s="21"/>
      <c r="I113" s="21"/>
      <c r="J113" s="21"/>
      <c r="K113" s="23"/>
    </row>
    <row r="114" spans="1:11">
      <c r="A114" s="366" t="s">
        <v>601</v>
      </c>
      <c r="B114" s="364" t="s">
        <v>626</v>
      </c>
      <c r="C114" s="21"/>
      <c r="D114" s="21"/>
      <c r="E114" s="21"/>
      <c r="F114" s="21"/>
      <c r="G114" s="21"/>
      <c r="H114" s="21"/>
      <c r="I114" s="21"/>
      <c r="J114" s="21"/>
      <c r="K114" s="23"/>
    </row>
    <row r="115" spans="1:11">
      <c r="A115" s="365"/>
      <c r="B115" s="364" t="s">
        <v>627</v>
      </c>
      <c r="C115" s="21"/>
      <c r="D115" s="21"/>
      <c r="E115" s="21"/>
      <c r="F115" s="21"/>
      <c r="G115" s="21"/>
      <c r="H115" s="21"/>
      <c r="I115" s="21"/>
      <c r="J115" s="21"/>
      <c r="K115" s="23"/>
    </row>
    <row r="116" spans="1:11">
      <c r="A116" s="365"/>
      <c r="B116" s="364" t="s">
        <v>628</v>
      </c>
      <c r="C116" s="21"/>
      <c r="D116" s="21"/>
      <c r="E116" s="21"/>
      <c r="F116" s="21"/>
      <c r="G116" s="21"/>
      <c r="H116" s="21"/>
      <c r="I116" s="21"/>
      <c r="J116" s="21"/>
      <c r="K116" s="23"/>
    </row>
    <row r="117" spans="1:11">
      <c r="A117" s="366" t="s">
        <v>602</v>
      </c>
      <c r="B117" s="364" t="s">
        <v>629</v>
      </c>
      <c r="C117" s="21"/>
      <c r="D117" s="21"/>
      <c r="E117" s="21"/>
      <c r="F117" s="21"/>
      <c r="G117" s="21"/>
      <c r="H117" s="21"/>
      <c r="I117" s="21"/>
      <c r="J117" s="21"/>
      <c r="K117" s="23"/>
    </row>
    <row r="118" spans="1:11">
      <c r="A118" s="365"/>
      <c r="B118" s="364" t="s">
        <v>630</v>
      </c>
      <c r="C118" s="21"/>
      <c r="D118" s="21"/>
      <c r="E118" s="21"/>
      <c r="F118" s="21"/>
      <c r="G118" s="21"/>
      <c r="H118" s="21"/>
      <c r="I118" s="21"/>
      <c r="J118" s="21"/>
      <c r="K118" s="23"/>
    </row>
    <row r="119" spans="1:11">
      <c r="A119" s="366" t="s">
        <v>603</v>
      </c>
      <c r="B119" s="21" t="s">
        <v>29</v>
      </c>
      <c r="C119" s="21"/>
      <c r="D119" s="21"/>
      <c r="E119" s="21"/>
      <c r="F119" s="21"/>
      <c r="G119" s="21"/>
      <c r="H119" s="21"/>
      <c r="I119" s="21"/>
      <c r="J119" s="21"/>
      <c r="K119" s="23"/>
    </row>
    <row r="120" spans="1:11">
      <c r="A120" s="366" t="s">
        <v>604</v>
      </c>
      <c r="B120" s="364" t="s">
        <v>631</v>
      </c>
      <c r="C120" s="21"/>
      <c r="D120" s="21"/>
      <c r="E120" s="21"/>
      <c r="F120" s="21"/>
      <c r="G120" s="21"/>
      <c r="H120" s="21"/>
      <c r="I120" s="21"/>
      <c r="J120" s="21"/>
      <c r="K120" s="23"/>
    </row>
    <row r="121" spans="1:11">
      <c r="A121" s="365"/>
      <c r="B121" s="804" t="s">
        <v>632</v>
      </c>
      <c r="C121" s="579"/>
      <c r="D121" s="579"/>
      <c r="E121" s="579"/>
      <c r="F121" s="579"/>
      <c r="G121" s="579"/>
      <c r="H121" s="579"/>
      <c r="I121" s="579"/>
      <c r="J121" s="579"/>
      <c r="K121" s="23"/>
    </row>
    <row r="122" spans="1:11">
      <c r="A122" s="366" t="s">
        <v>605</v>
      </c>
      <c r="B122" s="364" t="s">
        <v>633</v>
      </c>
      <c r="C122" s="21"/>
      <c r="D122" s="21"/>
      <c r="E122" s="21"/>
      <c r="F122" s="21"/>
      <c r="G122" s="21"/>
      <c r="H122" s="21"/>
      <c r="I122" s="21"/>
      <c r="J122" s="21"/>
      <c r="K122" s="23"/>
    </row>
    <row r="123" spans="1:11">
      <c r="A123" s="365"/>
      <c r="B123" s="364" t="s">
        <v>634</v>
      </c>
      <c r="C123" s="21"/>
      <c r="D123" s="21"/>
      <c r="E123" s="21"/>
      <c r="F123" s="21"/>
      <c r="G123" s="21"/>
      <c r="H123" s="21"/>
      <c r="I123" s="21"/>
      <c r="J123" s="21"/>
      <c r="K123" s="23"/>
    </row>
    <row r="124" spans="1:11">
      <c r="A124" s="365"/>
      <c r="B124" s="804" t="s">
        <v>635</v>
      </c>
      <c r="C124" s="579"/>
      <c r="D124" s="579"/>
      <c r="E124" s="579"/>
      <c r="F124" s="579"/>
      <c r="G124" s="579"/>
      <c r="H124" s="579"/>
      <c r="I124" s="579"/>
      <c r="J124" s="579"/>
      <c r="K124" s="665"/>
    </row>
    <row r="125" spans="1:11">
      <c r="A125" s="366" t="s">
        <v>606</v>
      </c>
      <c r="B125" s="364" t="s">
        <v>636</v>
      </c>
      <c r="C125" s="21"/>
      <c r="D125" s="21"/>
      <c r="E125" s="21"/>
      <c r="F125" s="21"/>
      <c r="G125" s="21"/>
      <c r="H125" s="21"/>
      <c r="I125" s="21"/>
      <c r="J125" s="21"/>
      <c r="K125" s="23"/>
    </row>
    <row r="126" spans="1:11">
      <c r="A126" s="365"/>
      <c r="B126" s="364" t="s">
        <v>637</v>
      </c>
      <c r="C126" s="21"/>
      <c r="D126" s="21"/>
      <c r="E126" s="21"/>
      <c r="F126" s="21"/>
      <c r="G126" s="21"/>
      <c r="H126" s="21"/>
      <c r="I126" s="21"/>
      <c r="J126" s="21"/>
      <c r="K126" s="23"/>
    </row>
    <row r="127" spans="1:11">
      <c r="A127" s="365"/>
      <c r="B127" s="364" t="s">
        <v>638</v>
      </c>
      <c r="C127" s="21"/>
      <c r="D127" s="21"/>
      <c r="E127" s="21"/>
      <c r="F127" s="21"/>
      <c r="G127" s="21"/>
      <c r="H127" s="21"/>
      <c r="I127" s="21"/>
      <c r="J127" s="21"/>
      <c r="K127" s="23"/>
    </row>
    <row r="128" spans="1:11">
      <c r="A128" s="365"/>
      <c r="B128" s="804" t="s">
        <v>639</v>
      </c>
      <c r="C128" s="579"/>
      <c r="D128" s="579"/>
      <c r="E128" s="579"/>
      <c r="F128" s="579"/>
      <c r="G128" s="579"/>
      <c r="H128" s="579"/>
      <c r="I128" s="579"/>
      <c r="J128" s="579"/>
      <c r="K128" s="665"/>
    </row>
    <row r="129" spans="1:11">
      <c r="A129" s="366" t="s">
        <v>607</v>
      </c>
      <c r="B129" s="364" t="s">
        <v>640</v>
      </c>
      <c r="C129" s="21"/>
      <c r="D129" s="21"/>
      <c r="E129" s="21"/>
      <c r="F129" s="21"/>
      <c r="G129" s="21"/>
      <c r="H129" s="21"/>
      <c r="I129" s="21"/>
      <c r="J129" s="21"/>
      <c r="K129" s="23"/>
    </row>
    <row r="130" spans="1:11">
      <c r="A130" s="9"/>
      <c r="B130" s="364" t="s">
        <v>641</v>
      </c>
      <c r="C130" s="21"/>
      <c r="D130" s="21"/>
      <c r="E130" s="21"/>
      <c r="F130" s="21"/>
      <c r="G130" s="21"/>
      <c r="H130" s="21"/>
      <c r="I130" s="21"/>
      <c r="J130" s="21"/>
      <c r="K130" s="23"/>
    </row>
    <row r="131" spans="1:11">
      <c r="A131" s="9"/>
      <c r="B131" s="21"/>
      <c r="C131" s="21"/>
      <c r="D131" s="21"/>
      <c r="E131" s="21"/>
      <c r="F131" s="21"/>
      <c r="G131" s="21"/>
      <c r="H131" s="21"/>
      <c r="I131" s="21"/>
      <c r="J131" s="21"/>
      <c r="K131" s="23"/>
    </row>
    <row r="132" spans="1:11">
      <c r="A132" s="9"/>
      <c r="D132" s="22"/>
      <c r="E132" s="22"/>
      <c r="F132" s="22"/>
      <c r="G132" s="22"/>
      <c r="H132" s="22"/>
      <c r="I132" s="22"/>
      <c r="J132" s="22"/>
      <c r="K132" s="24"/>
    </row>
    <row r="133" spans="1:11">
      <c r="A133" s="9"/>
      <c r="B133" s="22" t="s">
        <v>30</v>
      </c>
      <c r="C133" s="22"/>
      <c r="D133" s="2"/>
      <c r="E133" s="2"/>
      <c r="F133" s="2"/>
      <c r="G133" s="2"/>
      <c r="H133" s="2"/>
      <c r="I133" s="2"/>
      <c r="J133" s="2"/>
      <c r="K133" s="11"/>
    </row>
    <row r="134" spans="1:11">
      <c r="A134" s="9"/>
      <c r="B134" s="364" t="s">
        <v>642</v>
      </c>
      <c r="C134" s="21"/>
      <c r="D134" s="21"/>
      <c r="E134" s="21"/>
      <c r="F134" s="21"/>
      <c r="G134" s="21"/>
      <c r="H134" s="21"/>
      <c r="I134" s="21"/>
      <c r="J134" s="21"/>
      <c r="K134" s="23"/>
    </row>
    <row r="135" spans="1:11">
      <c r="A135" s="9"/>
      <c r="B135" s="364" t="s">
        <v>643</v>
      </c>
      <c r="C135" s="21"/>
      <c r="D135" s="21"/>
      <c r="E135" s="21"/>
      <c r="F135" s="21"/>
      <c r="G135" s="21"/>
      <c r="H135" s="21"/>
      <c r="I135" s="21"/>
      <c r="J135" s="21"/>
      <c r="K135" s="23"/>
    </row>
    <row r="136" spans="1:11">
      <c r="A136" s="9"/>
      <c r="B136" s="364" t="s">
        <v>644</v>
      </c>
      <c r="C136" s="21"/>
      <c r="D136" s="21"/>
      <c r="E136" s="21"/>
      <c r="F136" s="21"/>
      <c r="G136" s="21"/>
      <c r="H136" s="21"/>
      <c r="I136" s="21"/>
      <c r="J136" s="21"/>
      <c r="K136" s="23"/>
    </row>
    <row r="137" spans="1:11">
      <c r="A137" s="9"/>
      <c r="B137" s="21"/>
      <c r="C137" s="21"/>
      <c r="D137" s="21"/>
      <c r="E137" s="21"/>
      <c r="F137" s="21"/>
      <c r="G137" s="21"/>
      <c r="H137" s="21"/>
      <c r="I137" s="21"/>
      <c r="J137" s="21"/>
      <c r="K137" s="23"/>
    </row>
    <row r="138" spans="1:11" ht="15">
      <c r="A138" s="9"/>
      <c r="C138" s="87" t="s">
        <v>25</v>
      </c>
      <c r="D138" s="41"/>
      <c r="E138" s="41"/>
      <c r="F138" s="41"/>
      <c r="G138" s="48"/>
      <c r="H138" s="48"/>
      <c r="I138" s="48"/>
      <c r="J138" s="48"/>
      <c r="K138" s="11"/>
    </row>
    <row r="139" spans="1:11">
      <c r="A139" s="9"/>
      <c r="K139" s="5"/>
    </row>
    <row r="140" spans="1:11" ht="15">
      <c r="A140" s="9"/>
      <c r="B140" s="48"/>
      <c r="C140" s="87" t="s">
        <v>17</v>
      </c>
      <c r="D140" s="48"/>
      <c r="E140" s="48"/>
      <c r="F140" s="48"/>
      <c r="G140" s="48"/>
      <c r="H140" s="48"/>
      <c r="I140" s="48"/>
      <c r="J140" s="48"/>
      <c r="K140" s="11"/>
    </row>
    <row r="141" spans="1:11">
      <c r="A141" s="9"/>
      <c r="B141" s="48"/>
      <c r="C141" s="48"/>
      <c r="D141" s="41"/>
      <c r="E141" s="41"/>
      <c r="F141" s="41"/>
      <c r="G141" s="48"/>
      <c r="H141" s="41"/>
      <c r="I141" s="41"/>
      <c r="J141" s="41"/>
      <c r="K141" s="11"/>
    </row>
    <row r="142" spans="1:11">
      <c r="A142" s="9"/>
      <c r="B142" s="2"/>
      <c r="D142" s="48" t="s">
        <v>18</v>
      </c>
      <c r="E142" s="48"/>
      <c r="F142" s="48"/>
      <c r="G142" s="2"/>
      <c r="H142" s="2"/>
      <c r="I142" s="368" t="s">
        <v>645</v>
      </c>
      <c r="J142" s="2"/>
      <c r="K142" s="11"/>
    </row>
    <row r="143" spans="1:11">
      <c r="A143" s="9"/>
      <c r="K143" s="5"/>
    </row>
    <row r="144" spans="1:11">
      <c r="A144" s="805" t="s">
        <v>647</v>
      </c>
      <c r="B144" s="806"/>
      <c r="C144" s="806"/>
      <c r="D144" s="806"/>
      <c r="E144" s="806"/>
      <c r="F144" s="806"/>
      <c r="G144" s="2"/>
      <c r="H144" s="367" t="s">
        <v>646</v>
      </c>
      <c r="K144" s="5"/>
    </row>
    <row r="145" spans="1:11">
      <c r="A145" s="807"/>
      <c r="B145" s="806"/>
      <c r="C145" s="806"/>
      <c r="D145" s="806"/>
      <c r="E145" s="806"/>
      <c r="F145" s="806"/>
      <c r="G145" s="48"/>
      <c r="H145" s="48" t="s">
        <v>19</v>
      </c>
      <c r="I145" s="48"/>
      <c r="J145" s="48"/>
      <c r="K145" s="5"/>
    </row>
    <row r="146" spans="1:11" ht="13.8" thickBot="1">
      <c r="A146" s="6"/>
      <c r="B146" s="86"/>
      <c r="C146" s="86"/>
      <c r="D146" s="86"/>
      <c r="E146" s="86"/>
      <c r="F146" s="86"/>
      <c r="G146" s="86"/>
      <c r="H146" s="86"/>
      <c r="I146" s="86"/>
      <c r="J146" s="86"/>
      <c r="K146" s="42"/>
    </row>
    <row r="147" spans="1:11" ht="13.8" thickTop="1">
      <c r="G147" s="2"/>
      <c r="H147" s="2"/>
      <c r="I147" s="2"/>
      <c r="J147" s="2"/>
    </row>
    <row r="148" spans="1:11">
      <c r="B148" s="2"/>
      <c r="C148" s="16"/>
      <c r="D148" s="2"/>
      <c r="E148" s="2"/>
      <c r="F148" s="2"/>
      <c r="G148" s="2"/>
      <c r="H148" s="2"/>
      <c r="I148" s="2"/>
      <c r="J148" s="2"/>
    </row>
    <row r="149" spans="1:11">
      <c r="B149" s="2"/>
      <c r="C149" s="2"/>
      <c r="G149" s="2"/>
    </row>
    <row r="150" spans="1:11">
      <c r="B150" s="2"/>
      <c r="C150" s="2"/>
      <c r="G150" s="2"/>
    </row>
  </sheetData>
  <sheetProtection selectLockedCells="1" selectUnlockedCells="1"/>
  <mergeCells count="84">
    <mergeCell ref="C46:D46"/>
    <mergeCell ref="C26:D26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A20:K20"/>
    <mergeCell ref="D24:I24"/>
    <mergeCell ref="C28:D28"/>
    <mergeCell ref="C29:D29"/>
    <mergeCell ref="C30:D30"/>
    <mergeCell ref="A14:K14"/>
    <mergeCell ref="A19:K19"/>
    <mergeCell ref="I3:K3"/>
    <mergeCell ref="D8:E8"/>
    <mergeCell ref="D9:E9"/>
    <mergeCell ref="A18:K18"/>
    <mergeCell ref="B57:C57"/>
    <mergeCell ref="H71:J71"/>
    <mergeCell ref="B48:C48"/>
    <mergeCell ref="A1:H3"/>
    <mergeCell ref="A15:K15"/>
    <mergeCell ref="D4:F4"/>
    <mergeCell ref="A10:E10"/>
    <mergeCell ref="A9:B9"/>
    <mergeCell ref="D6:E6"/>
    <mergeCell ref="A13:K13"/>
    <mergeCell ref="A6:C6"/>
    <mergeCell ref="A7:B7"/>
    <mergeCell ref="A8:C8"/>
    <mergeCell ref="F11:I11"/>
    <mergeCell ref="A12:K12"/>
    <mergeCell ref="D16:G16"/>
    <mergeCell ref="E17:F17"/>
    <mergeCell ref="A16:C16"/>
    <mergeCell ref="H16:I16"/>
    <mergeCell ref="H17:I17"/>
    <mergeCell ref="A17:D17"/>
    <mergeCell ref="B100:K100"/>
    <mergeCell ref="B83:K83"/>
    <mergeCell ref="B79:F79"/>
    <mergeCell ref="D71:F71"/>
    <mergeCell ref="D51:G51"/>
    <mergeCell ref="I78:K78"/>
    <mergeCell ref="A73:K73"/>
    <mergeCell ref="B59:C59"/>
    <mergeCell ref="B54:C54"/>
    <mergeCell ref="B55:C55"/>
    <mergeCell ref="B56:C56"/>
    <mergeCell ref="E64:H64"/>
    <mergeCell ref="D53:G53"/>
    <mergeCell ref="B49:C49"/>
    <mergeCell ref="B50:C50"/>
    <mergeCell ref="B51:C51"/>
    <mergeCell ref="B52:C52"/>
    <mergeCell ref="B53:C53"/>
    <mergeCell ref="D52:G52"/>
    <mergeCell ref="B121:J121"/>
    <mergeCell ref="B128:K128"/>
    <mergeCell ref="A144:F145"/>
    <mergeCell ref="D48:G48"/>
    <mergeCell ref="D56:G56"/>
    <mergeCell ref="D57:G57"/>
    <mergeCell ref="D58:G58"/>
    <mergeCell ref="D59:G59"/>
    <mergeCell ref="B61:C61"/>
    <mergeCell ref="D61:G61"/>
    <mergeCell ref="D54:G54"/>
    <mergeCell ref="D55:G55"/>
    <mergeCell ref="B58:C58"/>
    <mergeCell ref="B124:K124"/>
    <mergeCell ref="D50:G50"/>
    <mergeCell ref="D49:G49"/>
  </mergeCells>
  <phoneticPr fontId="3" type="noConversion"/>
  <dataValidations disablePrompts="1" count="1">
    <dataValidation type="list" allowBlank="1" showInputMessage="1" showErrorMessage="1" sqref="N45">
      <formula1>"j,h,g,h,l"</formula1>
    </dataValidation>
  </dataValidations>
  <pageMargins left="0.7" right="0.7" top="0.75" bottom="0.75" header="0.3" footer="0.3"/>
  <pageSetup scale="72" orientation="portrait" r:id="rId1"/>
  <headerFooter alignWithMargins="0"/>
  <rowBreaks count="1" manualBreakCount="1">
    <brk id="75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topLeftCell="A16" zoomScaleNormal="100" workbookViewId="0">
      <selection activeCell="N29" sqref="N29"/>
    </sheetView>
  </sheetViews>
  <sheetFormatPr defaultRowHeight="13.2"/>
  <cols>
    <col min="1" max="1" width="8.5546875" customWidth="1"/>
    <col min="8" max="8" width="19.44140625" customWidth="1"/>
    <col min="9" max="9" width="11.88671875" customWidth="1"/>
    <col min="10" max="10" width="13.44140625" customWidth="1"/>
    <col min="11" max="11" width="6.109375" customWidth="1"/>
  </cols>
  <sheetData>
    <row r="1" spans="1:14">
      <c r="I1" s="3"/>
      <c r="J1" s="3"/>
      <c r="K1" s="3"/>
      <c r="N1" s="3"/>
    </row>
    <row r="2" spans="1:14">
      <c r="C2" s="3"/>
      <c r="D2" s="3"/>
      <c r="E2" s="3"/>
      <c r="F2" s="3"/>
      <c r="G2" s="3"/>
      <c r="H2" s="3"/>
      <c r="I2" s="3"/>
      <c r="J2" s="3"/>
      <c r="K2" s="3"/>
      <c r="N2" s="3"/>
    </row>
    <row r="3" spans="1:14">
      <c r="B3" s="3"/>
      <c r="C3" s="3"/>
      <c r="D3" s="3"/>
      <c r="E3" s="3"/>
      <c r="G3" s="3"/>
      <c r="H3" s="3"/>
      <c r="I3" s="3"/>
      <c r="J3" s="3"/>
      <c r="K3" s="3"/>
      <c r="L3" s="3"/>
      <c r="M3" s="3"/>
      <c r="N3" s="3"/>
    </row>
    <row r="4" spans="1:14">
      <c r="B4" s="3"/>
      <c r="C4" s="367"/>
      <c r="G4" s="3"/>
      <c r="I4" s="3"/>
      <c r="J4" s="3"/>
      <c r="K4" s="3"/>
      <c r="L4" s="3"/>
      <c r="M4" s="3"/>
      <c r="N4" s="3"/>
    </row>
    <row r="5" spans="1:14">
      <c r="B5" s="3"/>
      <c r="G5" s="3"/>
      <c r="I5" s="3"/>
      <c r="J5" s="3"/>
      <c r="K5" s="3"/>
      <c r="N5" s="3"/>
    </row>
    <row r="6" spans="1:14">
      <c r="B6" s="3"/>
      <c r="G6" s="3"/>
      <c r="I6" s="3"/>
      <c r="J6" s="3"/>
      <c r="K6" s="3"/>
      <c r="N6" s="3"/>
    </row>
    <row r="7" spans="1:14">
      <c r="B7" s="3"/>
      <c r="F7" s="869" t="s">
        <v>749</v>
      </c>
      <c r="G7" s="869"/>
      <c r="H7" s="869"/>
      <c r="I7" s="869"/>
      <c r="J7" s="869"/>
      <c r="K7" s="3"/>
      <c r="N7" s="3"/>
    </row>
    <row r="8" spans="1:14">
      <c r="B8" s="3"/>
      <c r="F8" s="869"/>
      <c r="G8" s="869"/>
      <c r="H8" s="869"/>
      <c r="I8" s="869"/>
      <c r="J8" s="869"/>
      <c r="K8" s="3"/>
      <c r="N8" s="3"/>
    </row>
    <row r="9" spans="1:14">
      <c r="B9" s="3"/>
      <c r="F9" s="869"/>
      <c r="G9" s="869"/>
      <c r="H9" s="869"/>
      <c r="I9" s="869"/>
      <c r="J9" s="869"/>
      <c r="K9" s="3"/>
      <c r="N9" s="3"/>
    </row>
    <row r="10" spans="1:14" ht="13.8" thickBot="1">
      <c r="B10" s="4"/>
      <c r="C10" s="4"/>
      <c r="D10" s="4"/>
      <c r="E10" s="4"/>
      <c r="F10" s="4"/>
      <c r="G10" s="4"/>
      <c r="H10" s="4"/>
      <c r="I10" s="4"/>
      <c r="J10" s="3"/>
      <c r="K10" s="3"/>
      <c r="N10" s="3"/>
    </row>
    <row r="11" spans="1:14" ht="13.8" thickTop="1">
      <c r="A11" s="561"/>
      <c r="B11" s="3"/>
      <c r="C11" s="10"/>
      <c r="G11" s="3"/>
      <c r="I11" s="8"/>
      <c r="J11" s="9"/>
      <c r="K11" s="3"/>
      <c r="L11" s="3"/>
      <c r="N11" s="3"/>
    </row>
    <row r="12" spans="1:14" ht="15">
      <c r="A12" s="561"/>
      <c r="B12" s="870" t="s">
        <v>750</v>
      </c>
      <c r="C12" s="871"/>
      <c r="D12" s="621"/>
      <c r="E12" s="758"/>
      <c r="F12" s="639"/>
      <c r="G12" s="873" t="s">
        <v>753</v>
      </c>
      <c r="H12" s="874"/>
      <c r="I12" s="399"/>
      <c r="J12" s="3"/>
      <c r="K12" s="3"/>
      <c r="L12" s="3"/>
      <c r="N12" s="3"/>
    </row>
    <row r="13" spans="1:14">
      <c r="A13" s="561"/>
      <c r="B13" s="3"/>
      <c r="C13" s="3"/>
      <c r="D13" s="3"/>
      <c r="E13" s="3"/>
      <c r="F13" s="3"/>
      <c r="G13" s="30"/>
      <c r="H13" s="563"/>
      <c r="I13" s="571"/>
      <c r="K13" s="3"/>
      <c r="L13" s="3"/>
      <c r="N13" s="3"/>
    </row>
    <row r="14" spans="1:14" ht="15">
      <c r="A14" s="561"/>
      <c r="B14" s="870" t="s">
        <v>751</v>
      </c>
      <c r="C14" s="871"/>
      <c r="D14" s="621"/>
      <c r="E14" s="758"/>
      <c r="F14" s="639"/>
      <c r="G14" s="873" t="s">
        <v>754</v>
      </c>
      <c r="H14" s="874"/>
      <c r="I14" s="399"/>
      <c r="K14" s="3"/>
      <c r="L14" s="3"/>
      <c r="N14" s="3"/>
    </row>
    <row r="15" spans="1:14">
      <c r="A15" s="561"/>
      <c r="B15" s="3"/>
      <c r="G15" s="562"/>
      <c r="H15" s="563"/>
      <c r="I15" s="568"/>
      <c r="K15" s="3"/>
      <c r="L15" s="3"/>
      <c r="N15" s="3"/>
    </row>
    <row r="16" spans="1:14" ht="15">
      <c r="A16" s="561"/>
      <c r="B16" s="870" t="s">
        <v>752</v>
      </c>
      <c r="C16" s="872"/>
      <c r="D16" s="621"/>
      <c r="E16" s="758"/>
      <c r="F16" s="639"/>
      <c r="G16" s="875" t="s">
        <v>760</v>
      </c>
      <c r="H16" s="872"/>
      <c r="I16" s="399"/>
      <c r="K16" s="3"/>
      <c r="L16" s="3"/>
      <c r="N16" s="3"/>
    </row>
    <row r="17" spans="1:14">
      <c r="A17" s="561"/>
      <c r="B17" s="3"/>
      <c r="H17" s="28"/>
      <c r="I17" s="570"/>
      <c r="J17" s="3"/>
      <c r="K17" s="3"/>
      <c r="L17" s="3"/>
      <c r="N17" s="3"/>
    </row>
    <row r="18" spans="1:14">
      <c r="A18" s="561"/>
      <c r="B18" s="3"/>
      <c r="H18" s="569" t="s">
        <v>566</v>
      </c>
      <c r="I18" s="568"/>
      <c r="K18" s="3"/>
      <c r="L18" s="3"/>
      <c r="N18" s="3"/>
    </row>
    <row r="19" spans="1:14">
      <c r="A19" s="561"/>
      <c r="B19" s="876" t="s">
        <v>755</v>
      </c>
      <c r="C19" s="877"/>
      <c r="D19" s="758"/>
      <c r="E19" s="758"/>
      <c r="F19" s="758"/>
      <c r="G19" s="79"/>
      <c r="H19" s="563"/>
      <c r="I19" s="568"/>
      <c r="K19" s="3"/>
      <c r="L19" s="3"/>
      <c r="N19" s="3"/>
    </row>
    <row r="20" spans="1:14">
      <c r="A20" s="561"/>
      <c r="B20" s="876"/>
      <c r="C20" s="877"/>
      <c r="D20" s="758"/>
      <c r="E20" s="758"/>
      <c r="F20" s="758"/>
      <c r="G20" s="79"/>
      <c r="H20" s="563"/>
      <c r="I20" s="568"/>
      <c r="J20" s="3"/>
      <c r="K20" s="3"/>
      <c r="L20" s="3"/>
      <c r="N20" s="3"/>
    </row>
    <row r="21" spans="1:14">
      <c r="A21" s="561"/>
      <c r="B21" s="3"/>
      <c r="C21" s="15"/>
      <c r="D21" s="758"/>
      <c r="E21" s="758"/>
      <c r="F21" s="758"/>
      <c r="G21" s="79"/>
      <c r="H21" s="563"/>
      <c r="I21" s="568"/>
      <c r="J21" s="3"/>
      <c r="K21" s="3"/>
      <c r="L21" s="3"/>
      <c r="N21" s="3"/>
    </row>
    <row r="22" spans="1:14">
      <c r="A22" s="561"/>
      <c r="B22" s="3"/>
      <c r="C22" s="15"/>
      <c r="D22" s="758"/>
      <c r="E22" s="758"/>
      <c r="F22" s="758"/>
      <c r="G22" s="79"/>
      <c r="H22" s="563"/>
      <c r="I22" s="568"/>
      <c r="J22" s="3"/>
      <c r="K22" s="3"/>
      <c r="L22" s="3"/>
      <c r="N22" s="3"/>
    </row>
    <row r="23" spans="1:14">
      <c r="A23" s="561"/>
      <c r="B23" s="3"/>
      <c r="C23" s="15"/>
      <c r="D23" s="758"/>
      <c r="E23" s="758"/>
      <c r="F23" s="758"/>
      <c r="G23" s="79"/>
      <c r="H23" s="563"/>
      <c r="I23" s="568"/>
      <c r="J23" s="3"/>
      <c r="K23" s="3"/>
      <c r="L23" s="3"/>
      <c r="N23" s="3"/>
    </row>
    <row r="24" spans="1:14">
      <c r="A24" s="561"/>
      <c r="B24" s="3"/>
      <c r="C24" s="15"/>
      <c r="D24" s="758"/>
      <c r="E24" s="758"/>
      <c r="F24" s="758"/>
      <c r="G24" s="79"/>
      <c r="H24" s="563"/>
      <c r="I24" s="568"/>
      <c r="J24" s="567"/>
      <c r="K24" s="3"/>
      <c r="L24" s="3"/>
      <c r="N24" s="3"/>
    </row>
    <row r="25" spans="1:14">
      <c r="A25" s="561"/>
      <c r="B25" s="3"/>
      <c r="C25" s="15"/>
      <c r="D25" s="758"/>
      <c r="E25" s="758"/>
      <c r="F25" s="758"/>
      <c r="G25" s="79"/>
      <c r="H25" s="563"/>
      <c r="I25" s="568"/>
      <c r="J25" s="3"/>
      <c r="K25" s="3"/>
      <c r="L25" s="3"/>
      <c r="N25" s="3"/>
    </row>
    <row r="26" spans="1:14">
      <c r="A26" s="561"/>
      <c r="B26" s="3"/>
      <c r="C26" s="15"/>
      <c r="D26" s="758"/>
      <c r="E26" s="758"/>
      <c r="F26" s="758"/>
      <c r="G26" s="79"/>
      <c r="H26" s="563"/>
      <c r="I26" s="568"/>
      <c r="J26" s="3"/>
      <c r="K26" s="3"/>
      <c r="L26" s="3"/>
      <c r="N26" s="3"/>
    </row>
    <row r="27" spans="1:14">
      <c r="A27" s="561"/>
      <c r="B27" s="3"/>
      <c r="C27" s="15"/>
      <c r="D27" s="758"/>
      <c r="E27" s="758"/>
      <c r="F27" s="758"/>
      <c r="G27" s="79"/>
      <c r="H27" s="563"/>
      <c r="I27" s="568"/>
      <c r="J27" s="3"/>
      <c r="K27" s="3"/>
      <c r="L27" s="3"/>
      <c r="N27" s="3"/>
    </row>
    <row r="28" spans="1:14">
      <c r="A28" s="561"/>
      <c r="B28" s="3"/>
      <c r="C28" s="15"/>
      <c r="D28" s="758"/>
      <c r="E28" s="758"/>
      <c r="F28" s="758"/>
      <c r="G28" s="79"/>
      <c r="H28" s="563"/>
      <c r="I28" s="568"/>
      <c r="K28" s="3"/>
      <c r="L28" s="3"/>
      <c r="N28" s="3"/>
    </row>
    <row r="29" spans="1:14">
      <c r="A29" s="561"/>
      <c r="B29" s="876" t="s">
        <v>756</v>
      </c>
      <c r="C29" s="877"/>
      <c r="D29" s="758"/>
      <c r="E29" s="758"/>
      <c r="F29" s="758"/>
      <c r="G29" s="79"/>
      <c r="H29" s="563"/>
      <c r="I29" s="568"/>
      <c r="J29" s="3"/>
      <c r="K29" s="3"/>
      <c r="N29" s="3"/>
    </row>
    <row r="30" spans="1:14">
      <c r="A30" s="561"/>
      <c r="B30" s="876"/>
      <c r="C30" s="877"/>
      <c r="D30" s="758"/>
      <c r="E30" s="758"/>
      <c r="F30" s="758"/>
      <c r="G30" s="79"/>
      <c r="H30" s="563"/>
      <c r="I30" s="568"/>
      <c r="J30" s="3"/>
      <c r="K30" s="3"/>
      <c r="N30" s="3"/>
    </row>
    <row r="31" spans="1:14">
      <c r="A31" s="561"/>
      <c r="C31" s="15"/>
      <c r="D31" s="758"/>
      <c r="E31" s="758"/>
      <c r="F31" s="758"/>
      <c r="G31" s="79"/>
      <c r="H31" s="563"/>
      <c r="I31" s="568"/>
      <c r="K31" s="3"/>
      <c r="N31" s="3"/>
    </row>
    <row r="32" spans="1:14">
      <c r="A32" s="561"/>
      <c r="C32" s="15"/>
      <c r="D32" s="758"/>
      <c r="E32" s="758"/>
      <c r="F32" s="758"/>
      <c r="G32" s="79"/>
      <c r="H32" s="563"/>
      <c r="I32" s="568"/>
      <c r="J32" s="3"/>
      <c r="K32" s="3"/>
      <c r="N32" s="3"/>
    </row>
    <row r="33" spans="1:14">
      <c r="A33" s="561"/>
      <c r="B33" s="3"/>
      <c r="C33" s="15"/>
      <c r="D33" s="758"/>
      <c r="E33" s="758"/>
      <c r="F33" s="758"/>
      <c r="G33" s="79"/>
      <c r="H33" s="563"/>
      <c r="I33" s="568"/>
      <c r="J33" s="3"/>
      <c r="K33" s="3"/>
      <c r="N33" s="3"/>
    </row>
    <row r="34" spans="1:14">
      <c r="A34" s="561"/>
      <c r="B34" s="3"/>
      <c r="C34" s="15"/>
      <c r="D34" s="758"/>
      <c r="E34" s="758"/>
      <c r="F34" s="758"/>
      <c r="G34" s="79"/>
      <c r="H34" s="563"/>
      <c r="I34" s="568"/>
      <c r="J34" s="3"/>
      <c r="K34" s="3"/>
      <c r="N34" s="3"/>
    </row>
    <row r="35" spans="1:14">
      <c r="A35" s="561"/>
      <c r="B35" s="3"/>
      <c r="C35" s="15"/>
      <c r="D35" s="758"/>
      <c r="E35" s="758"/>
      <c r="F35" s="758"/>
      <c r="G35" s="79"/>
      <c r="H35" s="563"/>
      <c r="I35" s="568"/>
      <c r="J35" s="3"/>
      <c r="K35" s="3"/>
      <c r="N35" s="3"/>
    </row>
    <row r="36" spans="1:14">
      <c r="A36" s="561"/>
      <c r="B36" s="3"/>
      <c r="C36" s="15"/>
      <c r="D36" s="758"/>
      <c r="E36" s="758"/>
      <c r="F36" s="758"/>
      <c r="G36" s="79"/>
      <c r="H36" s="563"/>
      <c r="I36" s="568"/>
      <c r="K36" s="3"/>
      <c r="N36" s="3"/>
    </row>
    <row r="37" spans="1:14">
      <c r="A37" s="561"/>
      <c r="C37" s="15"/>
      <c r="D37" s="758"/>
      <c r="E37" s="758"/>
      <c r="F37" s="758"/>
      <c r="G37" s="79"/>
      <c r="H37" s="563"/>
      <c r="I37" s="568"/>
      <c r="J37" s="3"/>
      <c r="K37" s="3"/>
      <c r="N37" s="3"/>
    </row>
    <row r="38" spans="1:14">
      <c r="A38" s="561"/>
      <c r="C38" s="15"/>
      <c r="D38" s="758"/>
      <c r="E38" s="758"/>
      <c r="F38" s="758"/>
      <c r="G38" s="79"/>
      <c r="H38" s="563"/>
      <c r="I38" s="568"/>
      <c r="K38" s="3"/>
      <c r="N38" s="3"/>
    </row>
    <row r="39" spans="1:14">
      <c r="A39" s="561"/>
      <c r="B39" s="3"/>
      <c r="C39" s="15"/>
      <c r="D39" s="758"/>
      <c r="E39" s="758"/>
      <c r="F39" s="758"/>
      <c r="G39" s="79"/>
      <c r="H39" s="563"/>
      <c r="I39" s="568"/>
      <c r="J39" s="3"/>
      <c r="K39" s="3"/>
      <c r="N39" s="3"/>
    </row>
    <row r="40" spans="1:14">
      <c r="A40" s="561"/>
      <c r="B40" s="3"/>
      <c r="C40" s="15"/>
      <c r="D40" s="758"/>
      <c r="E40" s="758"/>
      <c r="F40" s="758"/>
      <c r="G40" s="79"/>
      <c r="H40" s="563"/>
      <c r="I40" s="561"/>
      <c r="K40" s="3"/>
      <c r="N40" s="3"/>
    </row>
    <row r="41" spans="1:14">
      <c r="A41" s="561"/>
      <c r="B41" s="3"/>
      <c r="C41" s="15"/>
      <c r="D41" s="758"/>
      <c r="E41" s="758"/>
      <c r="F41" s="758"/>
      <c r="G41" s="79"/>
      <c r="H41" s="563"/>
      <c r="I41" s="561"/>
      <c r="J41" s="3"/>
      <c r="K41" s="3"/>
      <c r="N41" s="3"/>
    </row>
    <row r="42" spans="1:14">
      <c r="A42" s="561"/>
      <c r="B42" s="3"/>
      <c r="C42" s="15"/>
      <c r="D42" s="758"/>
      <c r="E42" s="758"/>
      <c r="F42" s="758"/>
      <c r="G42" s="79"/>
      <c r="H42" s="563"/>
      <c r="I42" s="561"/>
      <c r="K42" s="3"/>
      <c r="N42" s="3"/>
    </row>
    <row r="43" spans="1:14">
      <c r="A43" s="561"/>
      <c r="B43" s="3"/>
      <c r="C43" s="15"/>
      <c r="D43" s="758"/>
      <c r="E43" s="758"/>
      <c r="F43" s="758"/>
      <c r="G43" s="79"/>
      <c r="H43" s="563"/>
      <c r="I43" s="561"/>
      <c r="K43" s="3"/>
      <c r="N43" s="3"/>
    </row>
    <row r="44" spans="1:14">
      <c r="A44" s="561"/>
      <c r="B44" s="3"/>
      <c r="C44" s="15"/>
      <c r="D44" s="758"/>
      <c r="E44" s="758"/>
      <c r="F44" s="758"/>
      <c r="G44" s="79"/>
      <c r="H44" s="563"/>
      <c r="I44" s="561"/>
      <c r="K44" s="3"/>
      <c r="N44" s="3"/>
    </row>
    <row r="45" spans="1:14">
      <c r="A45" s="561"/>
      <c r="B45" s="3"/>
      <c r="D45" s="621"/>
      <c r="E45" s="758"/>
      <c r="F45" s="639"/>
      <c r="G45" s="79"/>
      <c r="H45" s="563"/>
      <c r="I45" s="561"/>
      <c r="K45" s="3"/>
      <c r="N45" s="3"/>
    </row>
    <row r="46" spans="1:14">
      <c r="A46" s="561"/>
      <c r="B46" s="3"/>
      <c r="D46" s="621"/>
      <c r="E46" s="758"/>
      <c r="F46" s="639"/>
      <c r="G46" s="79"/>
      <c r="H46" s="563"/>
      <c r="I46" s="561"/>
      <c r="K46" s="3"/>
      <c r="N46" s="3"/>
    </row>
    <row r="47" spans="1:14">
      <c r="A47" s="561"/>
      <c r="B47" s="3"/>
      <c r="C47" s="15"/>
      <c r="D47" s="758"/>
      <c r="E47" s="758"/>
      <c r="F47" s="758"/>
      <c r="G47" s="79"/>
      <c r="H47" s="563"/>
      <c r="I47" s="561"/>
      <c r="K47" s="3"/>
      <c r="N47" s="3"/>
    </row>
    <row r="48" spans="1:14">
      <c r="A48" s="561"/>
      <c r="B48" s="3"/>
      <c r="D48" s="758"/>
      <c r="E48" s="758"/>
      <c r="F48" s="758"/>
      <c r="G48" s="79"/>
      <c r="H48" s="563"/>
      <c r="I48" s="561"/>
      <c r="K48" s="3"/>
      <c r="N48" s="3"/>
    </row>
    <row r="49" spans="1:14">
      <c r="A49" s="561"/>
      <c r="B49" s="3"/>
      <c r="H49" s="559"/>
      <c r="I49" s="561"/>
      <c r="K49" s="3"/>
      <c r="N49" s="3"/>
    </row>
    <row r="50" spans="1:14">
      <c r="A50" s="561"/>
      <c r="B50" s="3"/>
      <c r="E50" s="878" t="s">
        <v>757</v>
      </c>
      <c r="F50" s="878"/>
      <c r="G50" s="579"/>
      <c r="I50" s="561"/>
      <c r="K50" s="3"/>
      <c r="N50" s="3"/>
    </row>
    <row r="51" spans="1:14">
      <c r="A51" s="561"/>
      <c r="B51" s="9"/>
      <c r="C51" s="3"/>
      <c r="D51" s="3"/>
      <c r="E51" s="878" t="s">
        <v>758</v>
      </c>
      <c r="F51" s="878"/>
      <c r="G51" s="579"/>
      <c r="H51" s="3"/>
      <c r="I51" s="561"/>
      <c r="J51" s="3"/>
      <c r="K51" s="3"/>
      <c r="N51" s="3"/>
    </row>
    <row r="52" spans="1:14">
      <c r="A52" s="561"/>
      <c r="B52" s="3"/>
      <c r="C52" s="3"/>
      <c r="D52" s="3"/>
      <c r="E52" s="878" t="s">
        <v>759</v>
      </c>
      <c r="F52" s="878"/>
      <c r="G52" s="579"/>
      <c r="H52" s="3"/>
      <c r="I52" s="561"/>
      <c r="J52" s="9"/>
      <c r="K52" s="3"/>
      <c r="N52" s="3"/>
    </row>
    <row r="53" spans="1:14">
      <c r="A53" s="561"/>
      <c r="B53" s="3"/>
      <c r="I53" s="561"/>
      <c r="J53" s="9"/>
      <c r="N53" s="3"/>
    </row>
    <row r="54" spans="1:14" ht="13.8" thickBot="1">
      <c r="A54" s="561"/>
      <c r="B54" s="6"/>
      <c r="C54" s="4"/>
      <c r="D54" s="4"/>
      <c r="E54" s="4"/>
      <c r="F54" s="4"/>
      <c r="G54" s="4"/>
      <c r="H54" s="4"/>
      <c r="I54" s="42"/>
      <c r="N54" s="3"/>
    </row>
    <row r="55" spans="1:14" ht="13.8" thickTop="1">
      <c r="A55" s="3"/>
      <c r="B55" s="10"/>
      <c r="C55" s="10"/>
      <c r="F55" s="10"/>
      <c r="G55" s="3"/>
      <c r="H55" s="10"/>
      <c r="I55" s="10"/>
      <c r="J55" s="3"/>
      <c r="N55" s="3"/>
    </row>
    <row r="56" spans="1:14">
      <c r="A56" s="3"/>
      <c r="B56" s="3"/>
      <c r="C56" s="3"/>
      <c r="D56" s="3"/>
      <c r="E56" s="3"/>
      <c r="F56" s="3"/>
      <c r="G56" s="3"/>
      <c r="N56" s="3"/>
    </row>
    <row r="57" spans="1:14">
      <c r="A57" s="3"/>
      <c r="B57" s="3"/>
      <c r="N57" s="3"/>
    </row>
    <row r="58" spans="1:14">
      <c r="A58" s="3"/>
      <c r="B58" s="3"/>
      <c r="N58" s="3"/>
    </row>
    <row r="59" spans="1:14">
      <c r="A59" s="3"/>
      <c r="B59" s="3"/>
      <c r="N59" s="3"/>
    </row>
    <row r="60" spans="1:14">
      <c r="A60" s="3"/>
      <c r="B60" s="3"/>
      <c r="N60" s="3"/>
    </row>
    <row r="61" spans="1:14">
      <c r="A61" s="3"/>
      <c r="B61" s="3"/>
      <c r="N61" s="3"/>
    </row>
    <row r="62" spans="1:14">
      <c r="A62" s="3"/>
      <c r="B62" s="3"/>
      <c r="N62" s="3"/>
    </row>
    <row r="63" spans="1:14">
      <c r="A63" s="3"/>
      <c r="B63" s="3"/>
      <c r="N63" s="3"/>
    </row>
    <row r="64" spans="1:14">
      <c r="A64" s="3"/>
      <c r="B64" s="3"/>
      <c r="N64" s="3"/>
    </row>
    <row r="65" spans="1:14">
      <c r="A65" s="3"/>
      <c r="B65" s="3"/>
      <c r="N65" s="3"/>
    </row>
    <row r="66" spans="1:14">
      <c r="A66" s="3"/>
      <c r="B66" s="3"/>
      <c r="N66" s="3"/>
    </row>
    <row r="67" spans="1:14">
      <c r="A67" s="3"/>
      <c r="B67" s="3"/>
      <c r="N67" s="3"/>
    </row>
    <row r="68" spans="1:14">
      <c r="A68" s="3"/>
      <c r="B68" s="3"/>
      <c r="N68" s="3"/>
    </row>
    <row r="69" spans="1:14">
      <c r="A69" s="3"/>
      <c r="B69" s="3"/>
      <c r="N69" s="3"/>
    </row>
    <row r="70" spans="1:14">
      <c r="A70" s="3"/>
      <c r="B70" s="3"/>
      <c r="N70" s="3"/>
    </row>
    <row r="71" spans="1:14">
      <c r="A71" s="3"/>
      <c r="B71" s="3"/>
      <c r="N71" s="3"/>
    </row>
    <row r="72" spans="1:14">
      <c r="A72" s="3"/>
      <c r="B72" s="3"/>
      <c r="N72" s="3"/>
    </row>
    <row r="73" spans="1:14">
      <c r="A73" s="3"/>
      <c r="B73" s="3"/>
      <c r="N73" s="3"/>
    </row>
    <row r="74" spans="1:14">
      <c r="A74" s="3"/>
      <c r="B74" s="3"/>
      <c r="N74" s="3"/>
    </row>
    <row r="75" spans="1:14">
      <c r="A75" s="3"/>
      <c r="B75" s="3"/>
      <c r="N75" s="3"/>
    </row>
    <row r="76" spans="1:14">
      <c r="A76" s="3"/>
      <c r="B76" s="3"/>
      <c r="N76" s="3"/>
    </row>
    <row r="77" spans="1:14">
      <c r="A77" s="3"/>
      <c r="B77" s="3"/>
      <c r="N77" s="3"/>
    </row>
    <row r="78" spans="1:14">
      <c r="A78" s="3"/>
      <c r="B78" s="3"/>
      <c r="N78" s="3"/>
    </row>
    <row r="79" spans="1:14">
      <c r="A79" s="3"/>
      <c r="B79" s="3"/>
      <c r="N79" s="3"/>
    </row>
    <row r="80" spans="1:14">
      <c r="A80" s="3"/>
      <c r="B80" s="3"/>
      <c r="N80" s="3"/>
    </row>
    <row r="81" spans="1:14">
      <c r="A81" s="3"/>
      <c r="B81" s="3"/>
      <c r="N81" s="3"/>
    </row>
    <row r="82" spans="1:14">
      <c r="A82" s="3"/>
      <c r="B82" s="3"/>
      <c r="N82" s="3"/>
    </row>
    <row r="83" spans="1:14">
      <c r="A83" s="3"/>
      <c r="B83" s="3"/>
      <c r="N83" s="3"/>
    </row>
    <row r="84" spans="1:14">
      <c r="A84" s="3"/>
      <c r="B84" s="3"/>
      <c r="N84" s="3"/>
    </row>
    <row r="85" spans="1:14">
      <c r="A85" s="3"/>
      <c r="B85" s="3"/>
      <c r="N85" s="3"/>
    </row>
    <row r="86" spans="1:14">
      <c r="A86" s="3"/>
      <c r="B86" s="3"/>
      <c r="N86" s="3"/>
    </row>
    <row r="87" spans="1:14">
      <c r="A87" s="3"/>
      <c r="B87" s="3"/>
      <c r="N87" s="3"/>
    </row>
    <row r="88" spans="1:14">
      <c r="A88" s="3"/>
      <c r="B88" s="3"/>
      <c r="N88" s="3"/>
    </row>
    <row r="89" spans="1:14">
      <c r="A89" s="3"/>
      <c r="B89" s="3"/>
      <c r="N89" s="3"/>
    </row>
    <row r="90" spans="1:14">
      <c r="A90" s="3"/>
      <c r="B90" s="3"/>
      <c r="N90" s="3"/>
    </row>
    <row r="91" spans="1:14">
      <c r="A91" s="3"/>
      <c r="B91" s="3"/>
      <c r="N91" s="3"/>
    </row>
    <row r="92" spans="1:14">
      <c r="A92" s="3"/>
      <c r="B92" s="3"/>
      <c r="N92" s="3"/>
    </row>
    <row r="93" spans="1:14">
      <c r="A93" s="3"/>
      <c r="B93" s="3"/>
      <c r="N93" s="3"/>
    </row>
    <row r="94" spans="1:14">
      <c r="A94" s="3"/>
      <c r="B94" s="3"/>
      <c r="N94" s="3"/>
    </row>
    <row r="95" spans="1:14">
      <c r="A95" s="3"/>
      <c r="B95" s="3"/>
      <c r="N95" s="3"/>
    </row>
    <row r="96" spans="1:14">
      <c r="A96" s="3"/>
      <c r="B96" s="3"/>
      <c r="N96" s="3"/>
    </row>
    <row r="97" spans="1:14">
      <c r="A97" s="3"/>
      <c r="B97" s="3"/>
      <c r="N97" s="3"/>
    </row>
    <row r="98" spans="1:14">
      <c r="A98" s="3"/>
      <c r="B98" s="3"/>
      <c r="N98" s="3"/>
    </row>
    <row r="99" spans="1:14">
      <c r="A99" s="3"/>
      <c r="B99" s="3"/>
      <c r="N99" s="3"/>
    </row>
    <row r="100" spans="1:14">
      <c r="A100" s="3"/>
      <c r="B100" s="3"/>
      <c r="N100" s="3"/>
    </row>
    <row r="101" spans="1:14">
      <c r="A101" s="3"/>
      <c r="B101" s="3"/>
      <c r="C101" s="3"/>
      <c r="D101" s="3"/>
      <c r="E101" s="3"/>
      <c r="F101" s="3"/>
      <c r="N101" s="3"/>
    </row>
    <row r="102" spans="1:14">
      <c r="A102" s="3"/>
      <c r="B102" s="3"/>
      <c r="C102" s="3"/>
      <c r="D102" s="3"/>
      <c r="E102" s="3"/>
      <c r="F102" s="3"/>
      <c r="N102" s="3"/>
    </row>
    <row r="103" spans="1:14">
      <c r="A103" s="3"/>
      <c r="B103" s="3"/>
      <c r="C103" s="3"/>
      <c r="D103" s="3"/>
      <c r="E103" s="3"/>
      <c r="F103" s="3"/>
      <c r="N103" s="3"/>
    </row>
    <row r="104" spans="1:14">
      <c r="A104" s="3"/>
      <c r="B104" s="3"/>
      <c r="C104" s="3"/>
      <c r="D104" s="3"/>
      <c r="E104" s="3"/>
      <c r="F104" s="3"/>
      <c r="N104" s="3"/>
    </row>
    <row r="105" spans="1:14">
      <c r="A105" s="3"/>
      <c r="B105" s="3"/>
      <c r="C105" s="3"/>
      <c r="D105" s="3"/>
      <c r="E105" s="3"/>
      <c r="F105" s="3"/>
      <c r="N105" s="3"/>
    </row>
    <row r="106" spans="1:14">
      <c r="A106" s="3"/>
      <c r="B106" s="3"/>
      <c r="C106" s="3"/>
      <c r="D106" s="3"/>
      <c r="E106" s="3"/>
      <c r="F106" s="3"/>
      <c r="N106" s="3"/>
    </row>
    <row r="107" spans="1:14">
      <c r="A107" s="3"/>
      <c r="B107" s="3"/>
      <c r="C107" s="3"/>
      <c r="D107" s="3"/>
      <c r="E107" s="3"/>
      <c r="F107" s="3"/>
      <c r="N107" s="3"/>
    </row>
    <row r="108" spans="1:14">
      <c r="A108" s="3"/>
      <c r="B108" s="3"/>
      <c r="C108" s="3"/>
      <c r="D108" s="3"/>
      <c r="E108" s="3"/>
      <c r="F108" s="3"/>
      <c r="N108" s="3"/>
    </row>
    <row r="109" spans="1:14">
      <c r="A109" s="3"/>
      <c r="B109" s="3"/>
      <c r="C109" s="3"/>
      <c r="D109" s="3"/>
      <c r="E109" s="3"/>
      <c r="F109" s="3"/>
      <c r="N109" s="3"/>
    </row>
    <row r="110" spans="1:14">
      <c r="A110" s="3"/>
      <c r="B110" s="3"/>
      <c r="C110" s="3"/>
      <c r="D110" s="3"/>
      <c r="E110" s="3"/>
      <c r="F110" s="3"/>
      <c r="N110" s="3"/>
    </row>
    <row r="111" spans="1:14">
      <c r="A111" s="3"/>
      <c r="B111" s="3"/>
      <c r="C111" s="3"/>
      <c r="D111" s="3"/>
      <c r="E111" s="3"/>
      <c r="F111" s="3"/>
      <c r="N111" s="3"/>
    </row>
    <row r="112" spans="1:14">
      <c r="A112" s="3"/>
      <c r="B112" s="3"/>
      <c r="C112" s="3"/>
      <c r="D112" s="3"/>
      <c r="E112" s="3"/>
      <c r="F112" s="3"/>
      <c r="N112" s="3"/>
    </row>
    <row r="113" spans="1:15">
      <c r="A113" s="3"/>
      <c r="B113" s="3"/>
      <c r="C113" s="3"/>
      <c r="D113" s="3"/>
      <c r="E113" s="3"/>
      <c r="F113" s="3"/>
      <c r="N113" s="3"/>
    </row>
    <row r="114" spans="1:15">
      <c r="A114" s="3"/>
      <c r="B114" s="3"/>
      <c r="C114" s="3"/>
      <c r="D114" s="3"/>
      <c r="E114" s="3"/>
      <c r="F114" s="3"/>
      <c r="N114" s="3"/>
    </row>
    <row r="115" spans="1:15">
      <c r="A115" s="3"/>
      <c r="B115" s="3"/>
      <c r="C115" s="3"/>
      <c r="D115" s="3"/>
      <c r="E115" s="3"/>
      <c r="F115" s="3"/>
      <c r="N115" s="3"/>
    </row>
    <row r="116" spans="1:15">
      <c r="A116" s="3"/>
      <c r="B116" s="3"/>
      <c r="C116" s="3"/>
      <c r="D116" s="3"/>
      <c r="E116" s="3"/>
      <c r="F116" s="3"/>
      <c r="N116" s="3"/>
    </row>
    <row r="117" spans="1:15">
      <c r="A117" s="3"/>
      <c r="B117" s="3"/>
      <c r="C117" s="3"/>
      <c r="D117" s="3"/>
      <c r="E117" s="3"/>
      <c r="F117" s="3"/>
      <c r="N117" s="3"/>
    </row>
    <row r="118" spans="1:15">
      <c r="A118" s="3"/>
      <c r="B118" s="3"/>
      <c r="C118" s="3"/>
      <c r="D118" s="3"/>
      <c r="E118" s="3"/>
      <c r="F118" s="3"/>
      <c r="N118" s="3"/>
    </row>
    <row r="119" spans="1:15">
      <c r="A119" s="3"/>
      <c r="B119" s="3"/>
      <c r="C119" s="3"/>
      <c r="D119" s="3"/>
      <c r="E119" s="3"/>
      <c r="F119" s="3"/>
      <c r="N119" s="3"/>
    </row>
    <row r="120" spans="1:15">
      <c r="A120" s="3"/>
      <c r="B120" s="3"/>
      <c r="C120" s="3"/>
      <c r="D120" s="3"/>
      <c r="E120" s="3"/>
      <c r="F120" s="3"/>
      <c r="N120" s="3"/>
    </row>
    <row r="121" spans="1:15">
      <c r="A121" s="3"/>
      <c r="B121" s="3"/>
      <c r="C121" s="3"/>
      <c r="D121" s="3"/>
      <c r="E121" s="3"/>
      <c r="F121" s="3"/>
      <c r="N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</row>
    <row r="125" spans="1:15">
      <c r="A125" s="3"/>
      <c r="B125" s="3"/>
      <c r="C125" s="3"/>
      <c r="D125" s="3"/>
      <c r="E125" s="3"/>
      <c r="F125" s="3"/>
    </row>
    <row r="126" spans="1:15">
      <c r="B126" s="3"/>
      <c r="C126" s="3"/>
      <c r="D126" s="3"/>
      <c r="E126" s="3"/>
      <c r="F126" s="3"/>
    </row>
    <row r="127" spans="1:15">
      <c r="B127" s="3"/>
      <c r="C127" s="3"/>
      <c r="D127" s="3"/>
      <c r="E127" s="3"/>
      <c r="F127" s="3"/>
    </row>
    <row r="128" spans="1:15">
      <c r="B128" s="3"/>
      <c r="C128" s="3"/>
      <c r="D128" s="3"/>
      <c r="E128" s="3"/>
      <c r="F128" s="3"/>
    </row>
    <row r="129" spans="1:6">
      <c r="B129" s="3"/>
      <c r="C129" s="3"/>
      <c r="D129" s="3"/>
      <c r="E129" s="3"/>
      <c r="F129" s="3"/>
    </row>
    <row r="130" spans="1:6">
      <c r="B130" s="3"/>
      <c r="C130" s="3"/>
      <c r="D130" s="3"/>
      <c r="E130" s="3"/>
      <c r="F130" s="3"/>
    </row>
    <row r="131" spans="1:6">
      <c r="B131" s="3"/>
      <c r="C131" s="3"/>
      <c r="D131" s="3"/>
      <c r="E131" s="3"/>
      <c r="F131" s="3"/>
    </row>
    <row r="132" spans="1:6">
      <c r="B132" s="3"/>
      <c r="C132" s="3"/>
      <c r="D132" s="3"/>
      <c r="E132" s="3"/>
      <c r="F132" s="3"/>
    </row>
    <row r="133" spans="1:6">
      <c r="A133" s="3"/>
      <c r="B133" s="3"/>
      <c r="C133" s="3"/>
      <c r="D133" s="3"/>
      <c r="E133" s="3"/>
      <c r="F133" s="3"/>
    </row>
    <row r="134" spans="1:6">
      <c r="A134" s="3"/>
      <c r="B134" s="3"/>
      <c r="C134" s="3"/>
      <c r="D134" s="3"/>
      <c r="E134" s="3"/>
      <c r="F134" s="3"/>
    </row>
    <row r="135" spans="1:6">
      <c r="A135" s="3"/>
      <c r="B135" s="3"/>
      <c r="C135" s="3"/>
      <c r="D135" s="3"/>
      <c r="E135" s="3"/>
      <c r="F135" s="3"/>
    </row>
    <row r="136" spans="1:6">
      <c r="A136" s="3"/>
      <c r="B136" s="3"/>
      <c r="C136" s="3"/>
      <c r="D136" s="3"/>
      <c r="E136" s="3"/>
      <c r="F136" s="3"/>
    </row>
    <row r="137" spans="1:6">
      <c r="A137" s="3"/>
      <c r="B137" s="3"/>
      <c r="C137" s="3"/>
      <c r="D137" s="3"/>
      <c r="E137" s="3"/>
      <c r="F137" s="3"/>
    </row>
    <row r="138" spans="1:6">
      <c r="A138" s="3"/>
      <c r="B138" s="3"/>
      <c r="C138" s="3"/>
      <c r="D138" s="3"/>
      <c r="E138" s="3"/>
      <c r="F138" s="3"/>
    </row>
    <row r="139" spans="1:6">
      <c r="A139" s="3"/>
      <c r="B139" s="3"/>
      <c r="C139" s="3"/>
      <c r="D139" s="3"/>
      <c r="E139" s="3"/>
      <c r="F139" s="3"/>
    </row>
    <row r="140" spans="1:6">
      <c r="A140" s="3"/>
      <c r="B140" s="3"/>
      <c r="C140" s="3"/>
      <c r="D140" s="3"/>
      <c r="E140" s="3"/>
      <c r="F140" s="3"/>
    </row>
    <row r="141" spans="1:6">
      <c r="A141" s="3"/>
      <c r="B141" s="3"/>
      <c r="C141" s="3"/>
      <c r="D141" s="3"/>
      <c r="E141" s="3"/>
      <c r="F141" s="3"/>
    </row>
    <row r="142" spans="1:6">
      <c r="A142" s="3"/>
      <c r="B142" s="3"/>
      <c r="C142" s="3"/>
      <c r="D142" s="3"/>
      <c r="E142" s="3"/>
      <c r="F142" s="3"/>
    </row>
    <row r="143" spans="1:6">
      <c r="A143" s="3"/>
      <c r="B143" s="3"/>
      <c r="C143" s="3"/>
      <c r="D143" s="3"/>
      <c r="E143" s="3"/>
      <c r="F143" s="3"/>
    </row>
    <row r="144" spans="1:6">
      <c r="A144" s="3"/>
      <c r="B144" s="3"/>
      <c r="C144" s="3"/>
      <c r="D144" s="3"/>
      <c r="E144" s="3"/>
      <c r="F144" s="3"/>
    </row>
    <row r="145" spans="1:6">
      <c r="A145" s="3"/>
      <c r="B145" s="3"/>
      <c r="C145" s="3"/>
      <c r="D145" s="3"/>
      <c r="E145" s="3"/>
      <c r="F145" s="3"/>
    </row>
    <row r="146" spans="1:6">
      <c r="A146" s="3"/>
      <c r="B146" s="3"/>
      <c r="C146" s="3"/>
      <c r="D146" s="3"/>
      <c r="E146" s="3"/>
      <c r="F146" s="3"/>
    </row>
    <row r="147" spans="1:6">
      <c r="A147" s="3"/>
      <c r="B147" s="3"/>
      <c r="C147" s="3"/>
      <c r="D147" s="3"/>
      <c r="E147" s="3"/>
      <c r="F147" s="3"/>
    </row>
    <row r="148" spans="1:6">
      <c r="A148" s="3"/>
      <c r="B148" s="3"/>
      <c r="C148" s="3"/>
      <c r="D148" s="3"/>
      <c r="E148" s="3"/>
      <c r="F148" s="3"/>
    </row>
    <row r="149" spans="1:6">
      <c r="A149" s="3"/>
      <c r="B149" s="3"/>
      <c r="C149" s="3"/>
      <c r="D149" s="3"/>
      <c r="E149" s="3"/>
      <c r="F149" s="3"/>
    </row>
    <row r="150" spans="1:6">
      <c r="A150" s="3"/>
      <c r="B150" s="3"/>
      <c r="C150" s="3"/>
      <c r="D150" s="3"/>
      <c r="E150" s="3"/>
      <c r="F150" s="3"/>
    </row>
    <row r="151" spans="1:6">
      <c r="A151" s="3"/>
      <c r="B151" s="3"/>
      <c r="C151" s="3"/>
      <c r="D151" s="3"/>
      <c r="E151" s="3"/>
      <c r="F151" s="3"/>
    </row>
    <row r="152" spans="1:6">
      <c r="A152" s="3"/>
      <c r="B152" s="3"/>
      <c r="C152" s="3"/>
      <c r="D152" s="3"/>
      <c r="E152" s="3"/>
      <c r="F152" s="3"/>
    </row>
    <row r="153" spans="1:6">
      <c r="A153" s="3"/>
      <c r="B153" s="3"/>
      <c r="C153" s="3"/>
      <c r="D153" s="3"/>
      <c r="E153" s="3"/>
      <c r="F153" s="3"/>
    </row>
    <row r="154" spans="1:6">
      <c r="A154" s="3"/>
      <c r="B154" s="3"/>
      <c r="C154" s="3"/>
      <c r="D154" s="3"/>
      <c r="E154" s="3"/>
      <c r="F154" s="3"/>
    </row>
    <row r="155" spans="1:6">
      <c r="A155" s="3"/>
      <c r="B155" s="3"/>
      <c r="C155" s="3"/>
      <c r="D155" s="3"/>
      <c r="E155" s="3"/>
      <c r="F155" s="3"/>
    </row>
    <row r="156" spans="1:6">
      <c r="A156" s="3"/>
      <c r="B156" s="3"/>
      <c r="C156" s="3"/>
      <c r="D156" s="3"/>
      <c r="E156" s="3"/>
      <c r="F156" s="3"/>
    </row>
    <row r="157" spans="1:6">
      <c r="A157" s="3"/>
      <c r="B157" s="3"/>
      <c r="C157" s="3"/>
      <c r="D157" s="3"/>
      <c r="E157" s="3"/>
      <c r="F157" s="3"/>
    </row>
    <row r="158" spans="1:6">
      <c r="A158" s="3"/>
      <c r="B158" s="3"/>
      <c r="C158" s="3"/>
      <c r="D158" s="3"/>
      <c r="E158" s="3"/>
      <c r="F158" s="3"/>
    </row>
    <row r="159" spans="1:6">
      <c r="A159" s="3"/>
      <c r="B159" s="3"/>
      <c r="C159" s="3"/>
      <c r="D159" s="3"/>
      <c r="E159" s="3"/>
      <c r="F159" s="3"/>
    </row>
    <row r="160" spans="1:6">
      <c r="A160" s="3"/>
      <c r="B160" s="3"/>
      <c r="C160" s="3"/>
      <c r="D160" s="3"/>
      <c r="E160" s="3"/>
      <c r="F160" s="3"/>
    </row>
    <row r="161" spans="1:6">
      <c r="A161" s="3"/>
      <c r="B161" s="3"/>
      <c r="C161" s="3"/>
      <c r="D161" s="3"/>
      <c r="E161" s="3"/>
      <c r="F161" s="3"/>
    </row>
    <row r="162" spans="1:6">
      <c r="A162" s="3"/>
      <c r="B162" s="3"/>
      <c r="C162" s="3"/>
      <c r="D162" s="3"/>
      <c r="E162" s="3"/>
      <c r="F162" s="3"/>
    </row>
    <row r="163" spans="1:6">
      <c r="A163" s="3"/>
      <c r="B163" s="3"/>
      <c r="C163" s="3"/>
      <c r="D163" s="3"/>
      <c r="E163" s="3"/>
      <c r="F163" s="3"/>
    </row>
    <row r="164" spans="1:6">
      <c r="A164" s="3"/>
      <c r="B164" s="3"/>
      <c r="C164" s="3"/>
      <c r="D164" s="3"/>
      <c r="E164" s="3"/>
      <c r="F164" s="3"/>
    </row>
    <row r="165" spans="1:6">
      <c r="A165" s="3"/>
      <c r="B165" s="3"/>
      <c r="C165" s="3"/>
      <c r="D165" s="3"/>
      <c r="E165" s="3"/>
      <c r="F165" s="3"/>
    </row>
    <row r="166" spans="1:6">
      <c r="A166" s="3"/>
      <c r="B166" s="3"/>
      <c r="C166" s="3"/>
      <c r="D166" s="3"/>
      <c r="E166" s="3"/>
      <c r="F166" s="3"/>
    </row>
    <row r="167" spans="1:6">
      <c r="A167" s="3"/>
      <c r="B167" s="3"/>
      <c r="C167" s="3"/>
      <c r="D167" s="3"/>
      <c r="E167" s="3"/>
      <c r="F167" s="3"/>
    </row>
    <row r="168" spans="1:6">
      <c r="A168" s="3"/>
      <c r="B168" s="3"/>
      <c r="C168" s="3"/>
      <c r="D168" s="3"/>
      <c r="E168" s="3"/>
      <c r="F168" s="3"/>
    </row>
    <row r="169" spans="1:6">
      <c r="A169" s="3"/>
      <c r="B169" s="3"/>
      <c r="C169" s="3"/>
      <c r="D169" s="3"/>
      <c r="E169" s="3"/>
      <c r="F169" s="3"/>
    </row>
    <row r="170" spans="1:6">
      <c r="A170" s="3"/>
      <c r="B170" s="3"/>
      <c r="C170" s="3"/>
      <c r="D170" s="3"/>
      <c r="E170" s="3"/>
      <c r="F170" s="3"/>
    </row>
    <row r="171" spans="1:6">
      <c r="A171" s="3"/>
      <c r="B171" s="3"/>
      <c r="C171" s="3"/>
      <c r="D171" s="3"/>
      <c r="E171" s="3"/>
      <c r="F171" s="3"/>
    </row>
    <row r="172" spans="1:6">
      <c r="A172" s="3"/>
      <c r="B172" s="3"/>
      <c r="C172" s="3"/>
      <c r="D172" s="3"/>
      <c r="E172" s="3"/>
      <c r="F172" s="3"/>
    </row>
    <row r="173" spans="1:6">
      <c r="A173" s="3"/>
      <c r="B173" s="3"/>
      <c r="C173" s="3"/>
      <c r="D173" s="3"/>
      <c r="E173" s="3"/>
      <c r="F173" s="3"/>
    </row>
    <row r="174" spans="1:6">
      <c r="A174" s="3"/>
      <c r="B174" s="3"/>
      <c r="C174" s="3"/>
      <c r="D174" s="3"/>
      <c r="E174" s="3"/>
      <c r="F174" s="3"/>
    </row>
    <row r="175" spans="1:6">
      <c r="A175" s="3"/>
      <c r="B175" s="3"/>
      <c r="C175" s="3"/>
      <c r="D175" s="3"/>
      <c r="E175" s="3"/>
      <c r="F175" s="3"/>
    </row>
    <row r="176" spans="1:6">
      <c r="A176" s="3"/>
      <c r="B176" s="3"/>
      <c r="C176" s="3"/>
      <c r="D176" s="3"/>
      <c r="E176" s="3"/>
      <c r="F176" s="3"/>
    </row>
    <row r="177" spans="1:6">
      <c r="A177" s="3"/>
      <c r="B177" s="3"/>
      <c r="C177" s="3"/>
      <c r="D177" s="3"/>
      <c r="E177" s="3"/>
      <c r="F177" s="3"/>
    </row>
    <row r="178" spans="1:6">
      <c r="A178" s="3"/>
      <c r="B178" s="3"/>
      <c r="C178" s="3"/>
      <c r="D178" s="3"/>
      <c r="E178" s="3"/>
      <c r="F178" s="3"/>
    </row>
    <row r="179" spans="1:6">
      <c r="A179" s="3"/>
      <c r="B179" s="3"/>
      <c r="C179" s="3"/>
      <c r="D179" s="3"/>
      <c r="E179" s="3"/>
      <c r="F179" s="3"/>
    </row>
    <row r="180" spans="1:6">
      <c r="A180" s="3"/>
      <c r="B180" s="3"/>
      <c r="C180" s="3"/>
      <c r="D180" s="3"/>
      <c r="E180" s="3"/>
      <c r="F180" s="3"/>
    </row>
    <row r="181" spans="1:6">
      <c r="A181" s="3"/>
      <c r="B181" s="3"/>
      <c r="C181" s="3"/>
      <c r="D181" s="3"/>
      <c r="E181" s="3"/>
      <c r="F181" s="3"/>
    </row>
    <row r="182" spans="1:6">
      <c r="A182" s="3"/>
      <c r="B182" s="3"/>
      <c r="C182" s="3"/>
      <c r="D182" s="3"/>
      <c r="E182" s="3"/>
      <c r="F182" s="3"/>
    </row>
    <row r="183" spans="1:6">
      <c r="A183" s="3"/>
      <c r="B183" s="3"/>
      <c r="C183" s="3"/>
      <c r="D183" s="3"/>
      <c r="E183" s="3"/>
      <c r="F183" s="3"/>
    </row>
    <row r="184" spans="1:6">
      <c r="A184" s="3"/>
      <c r="F184" s="3"/>
    </row>
  </sheetData>
  <mergeCells count="45">
    <mergeCell ref="D38:F38"/>
    <mergeCell ref="D40:F40"/>
    <mergeCell ref="D42:F42"/>
    <mergeCell ref="D44:F44"/>
    <mergeCell ref="D46:F46"/>
    <mergeCell ref="D32:F32"/>
    <mergeCell ref="D29:F29"/>
    <mergeCell ref="D31:F31"/>
    <mergeCell ref="D33:F33"/>
    <mergeCell ref="D35:F35"/>
    <mergeCell ref="E50:G50"/>
    <mergeCell ref="E51:G51"/>
    <mergeCell ref="E52:G52"/>
    <mergeCell ref="D39:F39"/>
    <mergeCell ref="D41:F41"/>
    <mergeCell ref="D43:F43"/>
    <mergeCell ref="D45:F45"/>
    <mergeCell ref="D47:F47"/>
    <mergeCell ref="D48:F48"/>
    <mergeCell ref="B29:C30"/>
    <mergeCell ref="D37:F37"/>
    <mergeCell ref="D34:F34"/>
    <mergeCell ref="D36:F36"/>
    <mergeCell ref="B19:C20"/>
    <mergeCell ref="D19:F19"/>
    <mergeCell ref="D21:F21"/>
    <mergeCell ref="D23:F23"/>
    <mergeCell ref="D25:F25"/>
    <mergeCell ref="D27:F27"/>
    <mergeCell ref="D20:F20"/>
    <mergeCell ref="D22:F22"/>
    <mergeCell ref="D24:F24"/>
    <mergeCell ref="D26:F26"/>
    <mergeCell ref="D28:F28"/>
    <mergeCell ref="D30:F30"/>
    <mergeCell ref="F7:J9"/>
    <mergeCell ref="B12:C12"/>
    <mergeCell ref="B14:C14"/>
    <mergeCell ref="B16:C16"/>
    <mergeCell ref="D12:F12"/>
    <mergeCell ref="D14:F14"/>
    <mergeCell ref="D16:F16"/>
    <mergeCell ref="G12:H12"/>
    <mergeCell ref="G14:H14"/>
    <mergeCell ref="G16:H16"/>
  </mergeCells>
  <pageMargins left="0.25" right="0.25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25" zoomScaleNormal="100" workbookViewId="0">
      <selection activeCell="L54" sqref="L54"/>
    </sheetView>
  </sheetViews>
  <sheetFormatPr defaultRowHeight="13.2"/>
  <cols>
    <col min="2" max="2" width="8.88671875" customWidth="1"/>
    <col min="4" max="4" width="15.44140625" customWidth="1"/>
    <col min="6" max="6" width="10" customWidth="1"/>
  </cols>
  <sheetData>
    <row r="1" spans="1:13" ht="25.8" thickTop="1" thickBot="1">
      <c r="A1" s="882" t="s">
        <v>79</v>
      </c>
      <c r="B1" s="883"/>
      <c r="C1" s="883"/>
      <c r="D1" s="884"/>
      <c r="E1" s="70"/>
      <c r="F1" s="71"/>
      <c r="G1" s="54"/>
      <c r="H1" s="10"/>
      <c r="I1" s="8"/>
    </row>
    <row r="2" spans="1:13" ht="16.5" customHeight="1" thickTop="1">
      <c r="A2" s="890" t="s">
        <v>167</v>
      </c>
      <c r="B2" s="891"/>
      <c r="C2" s="891"/>
      <c r="D2" s="885" t="e">
        <f>IF(SUM(BidSheet!C18:C30)+SUM(BidSheet!D18:D28)&gt;0,"Pump",)&amp;"  "&amp;IF(SUM(BidSheet!D36:D39)+SUM(BidSheet!D40:D42)&gt;0,"Filter",)&amp;"   "&amp;IF(SUM(BidSheet!D44:D47)&gt;0,"Controller",)&amp;"  "&amp;IF(BidSheet!D48&gt;0,"Polaris",)&amp;"  "&amp;IF(BidSheet!D49&gt;0,"Chlorinator",)&amp;"  "&amp;IF(SUM(BidSheet!D52:D58)&gt;0,"Lights",)&amp;" "&amp;IF(SUM(BidSheet!D67:D70)&gt;0,"Heater",)&amp;"  "&amp;IF(BidSheet!D72&gt;0,"Blower",)&amp;"  "&amp;IF(BidSheet!J3="Y","Draining &amp; Cleaning",)&amp;"   "&amp;IF(BidSheet!J7="Y","RePlaster",)&amp;"  "&amp;IF(BidSheet!J21="Y","Tile",)&amp;"  "&amp;IF(BidSheet!J23="Y","Coping",)&amp;"  "&amp;IF(BidSheet!#REF!="Y","Decking",)&amp;"  "&amp;IF(SUM(BidSheet!M42:M47)&gt;0,"Plumbing",)&amp;"  "&amp;IF(SUM(BidSheet!L38:L40)&gt;0,"Electrical",)&amp;"  "&amp;IF(BidSheet!#REF!="Y","Timer",)&amp;"  "&amp;IF(SUM(BidSheet!L49:L50)&gt;0,"Other Services",)&amp;" "&amp;IF(BidSheet!#REF!="Y","Timer",)</f>
        <v>#REF!</v>
      </c>
      <c r="E2" s="886"/>
      <c r="F2" s="887"/>
      <c r="I2" s="5"/>
      <c r="J2" s="26"/>
      <c r="K2" s="26"/>
      <c r="L2" s="26"/>
    </row>
    <row r="3" spans="1:13" ht="15" customHeight="1">
      <c r="A3" s="892"/>
      <c r="B3" s="893"/>
      <c r="C3" s="893"/>
      <c r="D3" s="888"/>
      <c r="E3" s="888"/>
      <c r="F3" s="889"/>
      <c r="I3" s="5"/>
      <c r="K3" s="894"/>
      <c r="L3" s="895"/>
      <c r="M3" s="895"/>
    </row>
    <row r="4" spans="1:13">
      <c r="A4" s="896" t="s">
        <v>108</v>
      </c>
      <c r="B4" s="758"/>
      <c r="C4" s="639"/>
      <c r="D4" s="863" t="str">
        <f>Contract!F11</f>
        <v>Joe Jones</v>
      </c>
      <c r="E4" s="612"/>
      <c r="F4" s="607"/>
      <c r="I4" s="5"/>
      <c r="K4" s="3"/>
      <c r="L4" s="3"/>
      <c r="M4" s="3"/>
    </row>
    <row r="5" spans="1:13">
      <c r="A5" s="896" t="s">
        <v>46</v>
      </c>
      <c r="B5" s="758"/>
      <c r="C5" s="639"/>
      <c r="D5" s="926">
        <f>Contract!J16</f>
        <v>5556660</v>
      </c>
      <c r="E5" s="927"/>
      <c r="F5" s="928"/>
      <c r="G5" s="863" t="s">
        <v>107</v>
      </c>
      <c r="H5" s="612"/>
      <c r="I5" s="613"/>
    </row>
    <row r="6" spans="1:13">
      <c r="A6" s="896" t="s">
        <v>47</v>
      </c>
      <c r="B6" s="758"/>
      <c r="C6" s="639"/>
      <c r="D6" s="926">
        <f>Contract!J17</f>
        <v>0</v>
      </c>
      <c r="E6" s="927"/>
      <c r="F6" s="928"/>
      <c r="G6" s="898" t="str">
        <f>Contract!D16</f>
        <v>445 Chippewa</v>
      </c>
      <c r="H6" s="899"/>
      <c r="I6" s="900"/>
      <c r="L6" s="3"/>
      <c r="M6" s="3"/>
    </row>
    <row r="7" spans="1:13">
      <c r="A7" s="896" t="s">
        <v>133</v>
      </c>
      <c r="B7" s="758"/>
      <c r="C7" s="639"/>
      <c r="D7" s="12">
        <f>Contract!G17</f>
        <v>50</v>
      </c>
      <c r="E7" s="56"/>
      <c r="F7" s="37"/>
      <c r="G7" s="901"/>
      <c r="H7" s="902"/>
      <c r="I7" s="903"/>
      <c r="L7" s="3"/>
    </row>
    <row r="8" spans="1:13">
      <c r="A8" s="921" t="s">
        <v>80</v>
      </c>
      <c r="B8" s="930"/>
      <c r="C8" s="930"/>
      <c r="D8" s="931"/>
      <c r="E8" s="863" t="s">
        <v>90</v>
      </c>
      <c r="F8" s="607"/>
      <c r="G8" s="614"/>
      <c r="H8" s="620"/>
      <c r="I8" s="615"/>
    </row>
    <row r="9" spans="1:13">
      <c r="A9" s="46"/>
      <c r="B9" s="14"/>
      <c r="C9" s="14"/>
      <c r="D9" s="14"/>
      <c r="E9" s="14"/>
      <c r="F9" s="14"/>
      <c r="G9" s="14"/>
      <c r="H9" s="14"/>
      <c r="I9" s="36"/>
    </row>
    <row r="10" spans="1:13">
      <c r="A10" s="896" t="s">
        <v>84</v>
      </c>
      <c r="B10" s="639"/>
      <c r="C10" s="905" t="str">
        <f>(Contract!D61)</f>
        <v>AquaCal Tropicool</v>
      </c>
      <c r="D10" s="905"/>
      <c r="E10" s="621" t="s">
        <v>81</v>
      </c>
      <c r="F10" s="639"/>
      <c r="G10" s="863">
        <f>(Contract!D40)</f>
        <v>0</v>
      </c>
      <c r="H10" s="612"/>
      <c r="I10" s="613"/>
    </row>
    <row r="11" spans="1:13">
      <c r="A11" s="896" t="s">
        <v>85</v>
      </c>
      <c r="B11" s="639"/>
      <c r="C11" s="612">
        <f>(Contract!D39)</f>
        <v>0</v>
      </c>
      <c r="D11" s="612"/>
      <c r="E11" s="621" t="s">
        <v>83</v>
      </c>
      <c r="F11" s="639"/>
      <c r="G11" s="863" t="e">
        <f>(Contract!#REF!)</f>
        <v>#REF!</v>
      </c>
      <c r="H11" s="612"/>
      <c r="I11" s="613"/>
    </row>
    <row r="12" spans="1:13">
      <c r="A12" s="896" t="s">
        <v>82</v>
      </c>
      <c r="B12" s="639"/>
      <c r="C12" s="612" t="e">
        <f>(Contract!#REF!)</f>
        <v>#REF!</v>
      </c>
      <c r="D12" s="612"/>
      <c r="E12" s="621" t="s">
        <v>88</v>
      </c>
      <c r="F12" s="639"/>
      <c r="G12" s="863" t="str">
        <f>IF(BidSheet!C30&gt;0,"YES","NO")</f>
        <v>YES</v>
      </c>
      <c r="H12" s="612"/>
      <c r="I12" s="613"/>
    </row>
    <row r="13" spans="1:13">
      <c r="A13" s="929" t="s">
        <v>135</v>
      </c>
      <c r="B13" s="639"/>
      <c r="C13" s="863" t="e">
        <f>(Contract!#REF!)</f>
        <v>#REF!</v>
      </c>
      <c r="D13" s="904"/>
      <c r="E13" s="621" t="s">
        <v>89</v>
      </c>
      <c r="F13" s="639"/>
      <c r="G13" s="863" t="str">
        <f>IF(BidSheet!D48&gt;0,"YES","NO")</f>
        <v>NO</v>
      </c>
      <c r="H13" s="612"/>
      <c r="I13" s="613"/>
    </row>
    <row r="14" spans="1:13">
      <c r="A14" s="896" t="s">
        <v>86</v>
      </c>
      <c r="B14" s="639"/>
      <c r="C14" s="863" t="e">
        <f>(Contract!#REF!)</f>
        <v>#REF!</v>
      </c>
      <c r="D14" s="607"/>
      <c r="E14" s="906" t="s">
        <v>87</v>
      </c>
      <c r="F14" s="639"/>
      <c r="G14" s="863" t="e">
        <f>(Contract!#REF!)</f>
        <v>#REF!</v>
      </c>
      <c r="H14" s="612"/>
      <c r="I14" s="613"/>
    </row>
    <row r="15" spans="1:13" ht="13.8" thickBot="1">
      <c r="A15" s="907"/>
      <c r="B15" s="908"/>
      <c r="C15" s="43"/>
      <c r="D15" s="62"/>
      <c r="E15" s="908" t="s">
        <v>134</v>
      </c>
      <c r="F15" s="909"/>
      <c r="G15" s="879" t="str">
        <f>IF(BidSheet!D72&gt;0,"YES","NO")</f>
        <v>NO</v>
      </c>
      <c r="H15" s="880"/>
      <c r="I15" s="881"/>
    </row>
    <row r="16" spans="1:13" ht="13.8" thickTop="1">
      <c r="A16" s="60" t="s">
        <v>91</v>
      </c>
      <c r="B16" s="58"/>
      <c r="C16" s="58"/>
      <c r="D16" s="59"/>
      <c r="E16" s="914" t="s">
        <v>90</v>
      </c>
      <c r="F16" s="915"/>
      <c r="G16" s="637"/>
      <c r="H16" s="610"/>
      <c r="I16" s="611"/>
    </row>
    <row r="17" spans="1:9">
      <c r="A17" s="47"/>
      <c r="B17" s="37"/>
      <c r="C17" s="612" t="s">
        <v>136</v>
      </c>
      <c r="D17" s="607"/>
      <c r="E17" s="621"/>
      <c r="F17" s="639"/>
      <c r="G17" s="612" t="s">
        <v>136</v>
      </c>
      <c r="H17" s="612"/>
      <c r="I17" s="613"/>
    </row>
    <row r="18" spans="1:9">
      <c r="A18" s="896" t="s">
        <v>5</v>
      </c>
      <c r="B18" s="639"/>
      <c r="C18" s="863" t="e">
        <f>(Contract!#REF!)</f>
        <v>#REF!</v>
      </c>
      <c r="D18" s="607"/>
      <c r="E18" s="621" t="s">
        <v>96</v>
      </c>
      <c r="F18" s="639"/>
      <c r="G18" s="863" t="str">
        <f>Contract!B49</f>
        <v>Jandy Pumps</v>
      </c>
      <c r="H18" s="612"/>
      <c r="I18" s="613"/>
    </row>
    <row r="19" spans="1:9">
      <c r="A19" s="897" t="s">
        <v>92</v>
      </c>
      <c r="B19" s="639"/>
      <c r="C19" s="863" t="str">
        <f>(Contract!B50&amp;" "&amp;"Bags")</f>
        <v>Jandy Filters Bags</v>
      </c>
      <c r="D19" s="607"/>
      <c r="E19" s="621" t="s">
        <v>95</v>
      </c>
      <c r="F19" s="639"/>
      <c r="G19" s="863" t="str">
        <f>(Contract!B51)</f>
        <v>Jandy Gas Heaters:</v>
      </c>
      <c r="H19" s="612"/>
      <c r="I19" s="613"/>
    </row>
    <row r="20" spans="1:9">
      <c r="A20" s="897" t="s">
        <v>57</v>
      </c>
      <c r="B20" s="639"/>
      <c r="C20" s="863">
        <f>(Contract!A32)</f>
        <v>0</v>
      </c>
      <c r="D20" s="607"/>
      <c r="E20" s="621" t="s">
        <v>97</v>
      </c>
      <c r="F20" s="639"/>
      <c r="G20" s="863" t="str">
        <f>Contract!B54</f>
        <v>Jandy Power Centers</v>
      </c>
      <c r="H20" s="612"/>
      <c r="I20" s="613"/>
    </row>
    <row r="21" spans="1:9">
      <c r="A21" s="897" t="s">
        <v>93</v>
      </c>
      <c r="B21" s="639"/>
      <c r="C21" s="863" t="str">
        <f>(BidSheet!J13)</f>
        <v>N</v>
      </c>
      <c r="D21" s="607"/>
      <c r="E21" s="906" t="s">
        <v>94</v>
      </c>
      <c r="F21" s="639"/>
      <c r="G21" s="863" t="str">
        <f>(BidSheet!J14)</f>
        <v>0</v>
      </c>
      <c r="H21" s="612"/>
      <c r="I21" s="613"/>
    </row>
    <row r="22" spans="1:9" ht="13.8" thickBot="1">
      <c r="A22" s="907" t="s">
        <v>48</v>
      </c>
      <c r="B22" s="909"/>
      <c r="C22" s="66" t="str">
        <f>BidSheet!C7</f>
        <v>400</v>
      </c>
      <c r="D22" s="57" t="s">
        <v>138</v>
      </c>
      <c r="E22" s="879" t="str">
        <f>(BidSheet!C9)</f>
        <v>7</v>
      </c>
      <c r="F22" s="911"/>
      <c r="G22" s="879" t="s">
        <v>137</v>
      </c>
      <c r="H22" s="911"/>
      <c r="I22" s="64">
        <f>(BidSheet!C8)</f>
        <v>87</v>
      </c>
    </row>
    <row r="23" spans="1:9" ht="13.8" thickTop="1">
      <c r="A23" s="918" t="s">
        <v>98</v>
      </c>
      <c r="B23" s="893"/>
      <c r="C23" s="893"/>
      <c r="D23" s="919"/>
      <c r="E23" s="914" t="s">
        <v>90</v>
      </c>
      <c r="F23" s="915"/>
      <c r="G23" s="916"/>
      <c r="H23" s="893"/>
      <c r="I23" s="917"/>
    </row>
    <row r="24" spans="1:9">
      <c r="A24" s="46"/>
      <c r="D24" s="30"/>
      <c r="F24" s="14"/>
      <c r="G24" s="14"/>
      <c r="H24" s="14"/>
      <c r="I24" s="36"/>
    </row>
    <row r="25" spans="1:9">
      <c r="A25" s="897" t="s">
        <v>99</v>
      </c>
      <c r="B25" s="639"/>
      <c r="C25" s="863" t="e">
        <f>(Contract!#REF!&amp;"  "&amp;Contract!#REF!)</f>
        <v>#REF!</v>
      </c>
      <c r="D25" s="607"/>
      <c r="E25" s="906" t="s">
        <v>103</v>
      </c>
      <c r="F25" s="639"/>
      <c r="G25" s="863" t="str">
        <f>(BidSheet!C10)</f>
        <v>y</v>
      </c>
      <c r="H25" s="612"/>
      <c r="I25" s="613"/>
    </row>
    <row r="26" spans="1:9">
      <c r="A26" s="897" t="s">
        <v>100</v>
      </c>
      <c r="B26" s="639"/>
      <c r="C26" s="863" t="e">
        <f>(Contract!#REF!&amp;"  "&amp;Contract!#REF!)</f>
        <v>#REF!</v>
      </c>
      <c r="D26" s="607"/>
      <c r="E26" s="906" t="s">
        <v>104</v>
      </c>
      <c r="F26" s="639"/>
      <c r="G26" s="863">
        <f>(BidSheet!C11)</f>
        <v>50</v>
      </c>
      <c r="H26" s="612"/>
      <c r="I26" s="613"/>
    </row>
    <row r="27" spans="1:9">
      <c r="A27" s="897" t="s">
        <v>101</v>
      </c>
      <c r="B27" s="639"/>
      <c r="C27" s="863" t="e">
        <f>(Contract!#REF!&amp;"  "&amp;Contract!#REF!)</f>
        <v>#REF!</v>
      </c>
      <c r="D27" s="607"/>
      <c r="E27" s="906" t="s">
        <v>105</v>
      </c>
      <c r="F27" s="639"/>
      <c r="G27" s="863" t="str">
        <f>(BidSheet!F10)</f>
        <v>40</v>
      </c>
      <c r="H27" s="612"/>
      <c r="I27" s="613"/>
    </row>
    <row r="28" spans="1:9" ht="13.8" thickBot="1">
      <c r="A28" s="913" t="s">
        <v>102</v>
      </c>
      <c r="B28" s="909"/>
      <c r="C28" s="879" t="e">
        <f>(Contract!#REF!&amp;"  "&amp;Contract!#REF!)</f>
        <v>#REF!</v>
      </c>
      <c r="D28" s="911"/>
      <c r="E28" s="925" t="s">
        <v>106</v>
      </c>
      <c r="F28" s="909"/>
      <c r="G28" s="879">
        <f>(BidSheet!F9)</f>
        <v>400</v>
      </c>
      <c r="H28" s="880"/>
      <c r="I28" s="881"/>
    </row>
    <row r="29" spans="1:9" ht="13.8" thickTop="1">
      <c r="A29" s="47"/>
      <c r="I29" s="5"/>
    </row>
    <row r="30" spans="1:9">
      <c r="A30" s="921" t="s">
        <v>109</v>
      </c>
      <c r="B30" s="758"/>
      <c r="C30" s="758"/>
      <c r="D30" s="639"/>
      <c r="E30" s="863" t="s">
        <v>90</v>
      </c>
      <c r="F30" s="607"/>
      <c r="G30" s="614"/>
      <c r="H30" s="620"/>
      <c r="I30" s="615"/>
    </row>
    <row r="31" spans="1:9">
      <c r="A31" s="46"/>
      <c r="I31" s="5"/>
    </row>
    <row r="32" spans="1:9">
      <c r="A32" s="897" t="s">
        <v>110</v>
      </c>
      <c r="B32" s="639"/>
      <c r="C32" s="863" t="e">
        <f>(Contract!#REF!)</f>
        <v>#REF!</v>
      </c>
      <c r="D32" s="607"/>
      <c r="E32" s="906" t="s">
        <v>112</v>
      </c>
      <c r="F32" s="639"/>
      <c r="G32" s="863" t="e">
        <f>(BidSheet!#REF!)</f>
        <v>#REF!</v>
      </c>
      <c r="H32" s="612"/>
      <c r="I32" s="613"/>
    </row>
    <row r="33" spans="1:9">
      <c r="A33" s="897" t="s">
        <v>111</v>
      </c>
      <c r="B33" s="639"/>
      <c r="C33" s="863" t="e">
        <f>(Contract!#REF!)</f>
        <v>#REF!</v>
      </c>
      <c r="D33" s="607"/>
      <c r="E33" s="906" t="s">
        <v>113</v>
      </c>
      <c r="F33" s="639"/>
      <c r="G33" s="863">
        <f>(BidSheet!L25)</f>
        <v>0</v>
      </c>
      <c r="H33" s="612"/>
      <c r="I33" s="613"/>
    </row>
    <row r="34" spans="1:9">
      <c r="A34" s="897" t="s">
        <v>59</v>
      </c>
      <c r="B34" s="639"/>
      <c r="C34" s="863" t="e">
        <f>(Contract!#REF!)</f>
        <v>#REF!</v>
      </c>
      <c r="D34" s="607"/>
      <c r="E34" s="906" t="s">
        <v>114</v>
      </c>
      <c r="F34" s="639"/>
      <c r="G34" s="863" t="e">
        <f>(Contract!#REF!)</f>
        <v>#REF!</v>
      </c>
      <c r="H34" s="612"/>
      <c r="I34" s="613"/>
    </row>
    <row r="35" spans="1:9" ht="13.8" thickBot="1">
      <c r="A35" s="913" t="s">
        <v>60</v>
      </c>
      <c r="B35" s="909"/>
      <c r="C35" s="879" t="e">
        <f>(Contract!#REF!)</f>
        <v>#REF!</v>
      </c>
      <c r="D35" s="911"/>
      <c r="E35" s="65"/>
      <c r="F35" s="61"/>
      <c r="G35" s="63"/>
      <c r="H35" s="63"/>
      <c r="I35" s="64"/>
    </row>
    <row r="36" spans="1:9" ht="13.8" thickTop="1">
      <c r="A36" s="46"/>
      <c r="D36" s="3"/>
      <c r="E36" s="3"/>
      <c r="I36" s="5"/>
    </row>
    <row r="37" spans="1:9">
      <c r="A37" s="921" t="s">
        <v>115</v>
      </c>
      <c r="B37" s="758"/>
      <c r="C37" s="758"/>
      <c r="D37" s="639"/>
      <c r="E37" s="932" t="s">
        <v>116</v>
      </c>
      <c r="F37" s="612"/>
      <c r="G37" s="612"/>
      <c r="H37" s="612"/>
      <c r="I37" s="613"/>
    </row>
    <row r="38" spans="1:9">
      <c r="A38" s="46"/>
      <c r="B38" s="18"/>
      <c r="C38" s="18"/>
      <c r="D38" s="37"/>
      <c r="E38" s="924" t="s">
        <v>50</v>
      </c>
      <c r="F38" s="639"/>
      <c r="I38" s="5"/>
    </row>
    <row r="39" spans="1:9">
      <c r="A39" s="910" t="s">
        <v>58</v>
      </c>
      <c r="B39" s="639"/>
      <c r="C39" s="912" t="e">
        <f>(Contract!#REF!)</f>
        <v>#REF!</v>
      </c>
      <c r="D39" s="639"/>
      <c r="E39" s="912" t="s">
        <v>53</v>
      </c>
      <c r="F39" s="607"/>
      <c r="G39" s="863">
        <f>(Contract!I61)</f>
        <v>0</v>
      </c>
      <c r="H39" s="612"/>
      <c r="I39" s="613"/>
    </row>
    <row r="40" spans="1:9">
      <c r="A40" s="910" t="s">
        <v>62</v>
      </c>
      <c r="B40" s="652"/>
      <c r="C40" s="912" t="e">
        <f>(Contract!#REF!)</f>
        <v>#REF!</v>
      </c>
      <c r="D40" s="639"/>
      <c r="E40" s="912" t="s">
        <v>52</v>
      </c>
      <c r="F40" s="607"/>
      <c r="G40" s="863">
        <f>(Contract!I40)</f>
        <v>0</v>
      </c>
      <c r="H40" s="612"/>
      <c r="I40" s="613"/>
    </row>
    <row r="41" spans="1:9">
      <c r="A41" s="910" t="s">
        <v>63</v>
      </c>
      <c r="B41" s="652"/>
      <c r="C41" s="912" t="e">
        <f>(Contract!#REF!)</f>
        <v>#REF!</v>
      </c>
      <c r="D41" s="639"/>
      <c r="E41" s="912" t="s">
        <v>68</v>
      </c>
      <c r="F41" s="607"/>
      <c r="G41" s="863" t="e">
        <f>(Contract!#REF!)</f>
        <v>#REF!</v>
      </c>
      <c r="H41" s="922"/>
      <c r="I41" s="923"/>
    </row>
    <row r="42" spans="1:9">
      <c r="A42" s="910" t="s">
        <v>65</v>
      </c>
      <c r="B42" s="652"/>
      <c r="C42" s="912" t="e">
        <f>(Contract!#REF!)</f>
        <v>#REF!</v>
      </c>
      <c r="D42" s="639"/>
      <c r="E42" s="912" t="s">
        <v>54</v>
      </c>
      <c r="F42" s="607"/>
      <c r="G42" s="863" t="e">
        <f>(Contract!#REF!)</f>
        <v>#REF!</v>
      </c>
      <c r="H42" s="612"/>
      <c r="I42" s="613"/>
    </row>
    <row r="43" spans="1:9">
      <c r="A43" s="910" t="s">
        <v>64</v>
      </c>
      <c r="B43" s="652"/>
      <c r="C43" s="912" t="e">
        <f>(Contract!#REF!)</f>
        <v>#REF!</v>
      </c>
      <c r="D43" s="639"/>
      <c r="E43" s="912" t="s">
        <v>51</v>
      </c>
      <c r="F43" s="607"/>
      <c r="G43" s="863" t="e">
        <f>(Contract!#REF!)</f>
        <v>#REF!</v>
      </c>
      <c r="H43" s="612"/>
      <c r="I43" s="613"/>
    </row>
    <row r="44" spans="1:9">
      <c r="A44" s="910" t="s">
        <v>66</v>
      </c>
      <c r="B44" s="652"/>
      <c r="C44" s="912">
        <f>(Contract!H64)</f>
        <v>0</v>
      </c>
      <c r="D44" s="639"/>
      <c r="E44" s="912" t="s">
        <v>55</v>
      </c>
      <c r="F44" s="607"/>
      <c r="G44" s="863" t="e">
        <f>(Contract!#REF!)</f>
        <v>#REF!</v>
      </c>
      <c r="H44" s="612"/>
      <c r="I44" s="613"/>
    </row>
    <row r="45" spans="1:9">
      <c r="A45" s="46"/>
      <c r="C45" s="49"/>
      <c r="G45" s="3"/>
      <c r="I45" s="5"/>
    </row>
    <row r="46" spans="1:9">
      <c r="A46" s="920" t="s">
        <v>90</v>
      </c>
      <c r="B46" s="607"/>
      <c r="C46" s="621"/>
      <c r="D46" s="639"/>
      <c r="E46" s="863" t="s">
        <v>90</v>
      </c>
      <c r="F46" s="607"/>
      <c r="G46" s="621"/>
      <c r="H46" s="758"/>
      <c r="I46" s="622"/>
    </row>
    <row r="47" spans="1:9">
      <c r="A47" s="46"/>
      <c r="B47" s="18"/>
      <c r="C47" s="18"/>
      <c r="D47" s="18"/>
      <c r="E47" s="18"/>
      <c r="F47" s="18"/>
      <c r="G47" s="18"/>
      <c r="H47" s="18"/>
      <c r="I47" s="25"/>
    </row>
    <row r="48" spans="1:9">
      <c r="A48" s="920" t="s">
        <v>117</v>
      </c>
      <c r="B48" s="612"/>
      <c r="C48" s="607"/>
      <c r="D48" s="53"/>
      <c r="E48" s="863" t="s">
        <v>118</v>
      </c>
      <c r="F48" s="639"/>
      <c r="G48" s="612"/>
      <c r="H48" s="758"/>
      <c r="I48" s="622"/>
    </row>
    <row r="49" spans="1:9">
      <c r="A49" s="55"/>
      <c r="B49" s="3"/>
      <c r="C49" s="3"/>
      <c r="D49" s="3"/>
      <c r="E49" s="3"/>
      <c r="F49" s="3"/>
      <c r="G49" s="3"/>
      <c r="H49" s="3"/>
      <c r="I49" s="5"/>
    </row>
    <row r="50" spans="1:9" ht="13.8" thickBot="1">
      <c r="A50" s="6"/>
      <c r="B50" s="4"/>
      <c r="C50" s="4"/>
      <c r="D50" s="4"/>
      <c r="E50" s="4"/>
      <c r="F50" s="4"/>
      <c r="G50" s="4"/>
      <c r="H50" s="4"/>
      <c r="I50" s="42"/>
    </row>
    <row r="51" spans="1:9" ht="13.8" thickTop="1">
      <c r="D51" s="3"/>
    </row>
    <row r="52" spans="1:9">
      <c r="D52" s="3"/>
    </row>
    <row r="53" spans="1:9">
      <c r="D53" s="3"/>
    </row>
    <row r="54" spans="1:9">
      <c r="D54" s="3"/>
    </row>
    <row r="55" spans="1:9">
      <c r="D55" s="3"/>
    </row>
    <row r="56" spans="1:9">
      <c r="D56" s="3"/>
    </row>
    <row r="57" spans="1:9">
      <c r="D57" s="3"/>
    </row>
  </sheetData>
  <sheetProtection selectLockedCells="1" selectUnlockedCells="1"/>
  <mergeCells count="133">
    <mergeCell ref="C43:D43"/>
    <mergeCell ref="C44:D44"/>
    <mergeCell ref="A4:C4"/>
    <mergeCell ref="A5:C5"/>
    <mergeCell ref="A6:C6"/>
    <mergeCell ref="D4:F4"/>
    <mergeCell ref="D5:F5"/>
    <mergeCell ref="D6:F6"/>
    <mergeCell ref="A33:B33"/>
    <mergeCell ref="A13:B13"/>
    <mergeCell ref="E8:F8"/>
    <mergeCell ref="E10:F10"/>
    <mergeCell ref="A10:B10"/>
    <mergeCell ref="A12:B12"/>
    <mergeCell ref="A8:D8"/>
    <mergeCell ref="C41:D41"/>
    <mergeCell ref="E41:F41"/>
    <mergeCell ref="E37:I37"/>
    <mergeCell ref="A27:B27"/>
    <mergeCell ref="C27:D27"/>
    <mergeCell ref="E27:F27"/>
    <mergeCell ref="E18:F18"/>
    <mergeCell ref="A21:B21"/>
    <mergeCell ref="C18:D18"/>
    <mergeCell ref="G42:I42"/>
    <mergeCell ref="G32:I32"/>
    <mergeCell ref="G41:I41"/>
    <mergeCell ref="E34:F34"/>
    <mergeCell ref="E38:F38"/>
    <mergeCell ref="G34:I34"/>
    <mergeCell ref="A32:B32"/>
    <mergeCell ref="E26:F26"/>
    <mergeCell ref="A30:D30"/>
    <mergeCell ref="E42:F42"/>
    <mergeCell ref="A40:B40"/>
    <mergeCell ref="A42:B42"/>
    <mergeCell ref="E39:F39"/>
    <mergeCell ref="A28:B28"/>
    <mergeCell ref="C28:D28"/>
    <mergeCell ref="E28:F28"/>
    <mergeCell ref="C42:D42"/>
    <mergeCell ref="C32:D32"/>
    <mergeCell ref="E30:F30"/>
    <mergeCell ref="G27:I27"/>
    <mergeCell ref="G28:I28"/>
    <mergeCell ref="E32:F32"/>
    <mergeCell ref="G30:I30"/>
    <mergeCell ref="A41:B41"/>
    <mergeCell ref="G22:H22"/>
    <mergeCell ref="G19:I19"/>
    <mergeCell ref="A25:B25"/>
    <mergeCell ref="A48:C48"/>
    <mergeCell ref="E48:F48"/>
    <mergeCell ref="G48:I48"/>
    <mergeCell ref="C33:D33"/>
    <mergeCell ref="G33:I33"/>
    <mergeCell ref="G40:I40"/>
    <mergeCell ref="E40:F40"/>
    <mergeCell ref="A37:D37"/>
    <mergeCell ref="C40:D40"/>
    <mergeCell ref="G39:I39"/>
    <mergeCell ref="A43:B43"/>
    <mergeCell ref="A44:B44"/>
    <mergeCell ref="G46:I46"/>
    <mergeCell ref="A46:B46"/>
    <mergeCell ref="E46:F46"/>
    <mergeCell ref="C46:D46"/>
    <mergeCell ref="G43:I43"/>
    <mergeCell ref="G44:I44"/>
    <mergeCell ref="E43:F43"/>
    <mergeCell ref="E44:F44"/>
    <mergeCell ref="E33:F33"/>
    <mergeCell ref="G25:I25"/>
    <mergeCell ref="A39:B39"/>
    <mergeCell ref="A34:B34"/>
    <mergeCell ref="C34:D34"/>
    <mergeCell ref="C35:D35"/>
    <mergeCell ref="C39:D39"/>
    <mergeCell ref="A35:B35"/>
    <mergeCell ref="C25:D25"/>
    <mergeCell ref="E16:F16"/>
    <mergeCell ref="C17:D17"/>
    <mergeCell ref="G17:I17"/>
    <mergeCell ref="E17:F17"/>
    <mergeCell ref="C21:D21"/>
    <mergeCell ref="G21:I21"/>
    <mergeCell ref="G23:I23"/>
    <mergeCell ref="E21:F21"/>
    <mergeCell ref="E23:F23"/>
    <mergeCell ref="G26:I26"/>
    <mergeCell ref="A23:D23"/>
    <mergeCell ref="A19:B19"/>
    <mergeCell ref="E19:F19"/>
    <mergeCell ref="E25:F25"/>
    <mergeCell ref="A22:B22"/>
    <mergeCell ref="E22:F22"/>
    <mergeCell ref="C19:D19"/>
    <mergeCell ref="A18:B18"/>
    <mergeCell ref="A26:B26"/>
    <mergeCell ref="C26:D26"/>
    <mergeCell ref="G20:I20"/>
    <mergeCell ref="C20:D20"/>
    <mergeCell ref="G5:I5"/>
    <mergeCell ref="G6:I7"/>
    <mergeCell ref="E13:F13"/>
    <mergeCell ref="G13:I13"/>
    <mergeCell ref="C13:D13"/>
    <mergeCell ref="C10:D10"/>
    <mergeCell ref="C11:D11"/>
    <mergeCell ref="A7:C7"/>
    <mergeCell ref="A20:B20"/>
    <mergeCell ref="G18:I18"/>
    <mergeCell ref="E14:F14"/>
    <mergeCell ref="G14:I14"/>
    <mergeCell ref="G16:I16"/>
    <mergeCell ref="A14:B14"/>
    <mergeCell ref="C14:D14"/>
    <mergeCell ref="E20:F20"/>
    <mergeCell ref="A15:B15"/>
    <mergeCell ref="E15:F15"/>
    <mergeCell ref="G15:I15"/>
    <mergeCell ref="G8:I8"/>
    <mergeCell ref="G10:I10"/>
    <mergeCell ref="G11:I11"/>
    <mergeCell ref="A1:D1"/>
    <mergeCell ref="D2:F3"/>
    <mergeCell ref="A2:C3"/>
    <mergeCell ref="K3:M3"/>
    <mergeCell ref="G12:I12"/>
    <mergeCell ref="E11:F11"/>
    <mergeCell ref="A11:B11"/>
    <mergeCell ref="C12:D12"/>
    <mergeCell ref="E12:F12"/>
  </mergeCells>
  <phoneticPr fontId="3" type="noConversion"/>
  <pageMargins left="0.75" right="0.75" top="1" bottom="1" header="0.5" footer="0.5"/>
  <pageSetup orientation="portrait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selection activeCell="K32" sqref="K32"/>
    </sheetView>
  </sheetViews>
  <sheetFormatPr defaultRowHeight="13.2"/>
  <sheetData>
    <row r="1" spans="1:11">
      <c r="A1" s="948" t="s">
        <v>119</v>
      </c>
      <c r="B1" s="949"/>
      <c r="C1" s="950"/>
      <c r="D1" s="954" t="str">
        <f>(BidSheet!C2&amp;"   "&amp;"JOB")</f>
        <v>Joe Jones   JOB</v>
      </c>
      <c r="E1" s="955"/>
      <c r="F1" s="956"/>
      <c r="G1" s="962" t="s">
        <v>120</v>
      </c>
      <c r="H1" s="964" t="str">
        <f>(BidSheet!C3)</f>
        <v>445 Chippewa</v>
      </c>
      <c r="I1" s="965"/>
    </row>
    <row r="2" spans="1:11">
      <c r="A2" s="951"/>
      <c r="B2" s="952"/>
      <c r="C2" s="953"/>
      <c r="D2" s="957"/>
      <c r="E2" s="958"/>
      <c r="F2" s="959"/>
      <c r="G2" s="963"/>
      <c r="H2" s="966"/>
      <c r="I2" s="967"/>
    </row>
    <row r="3" spans="1:11">
      <c r="A3" s="78"/>
      <c r="B3" s="972" t="s">
        <v>164</v>
      </c>
      <c r="C3" s="972"/>
      <c r="D3" s="973"/>
      <c r="I3" s="15"/>
      <c r="K3" s="31"/>
    </row>
    <row r="4" spans="1:11">
      <c r="A4" s="20"/>
      <c r="B4" s="974"/>
      <c r="C4" s="974"/>
      <c r="D4" s="975"/>
      <c r="I4" s="15"/>
    </row>
    <row r="5" spans="1:11">
      <c r="A5" s="29"/>
      <c r="B5" s="932" t="s">
        <v>128</v>
      </c>
      <c r="C5" s="607"/>
      <c r="D5" s="960" t="str">
        <f>(Contract!D61)</f>
        <v>AquaCal Tropicool</v>
      </c>
      <c r="E5" s="934"/>
      <c r="F5" s="934"/>
      <c r="G5" s="934"/>
      <c r="H5" s="934"/>
      <c r="I5" s="935"/>
    </row>
    <row r="6" spans="1:11">
      <c r="A6" s="56"/>
      <c r="B6" s="18"/>
      <c r="C6" s="18"/>
      <c r="D6" s="941" t="s">
        <v>187</v>
      </c>
      <c r="E6" s="941"/>
      <c r="F6" s="941"/>
      <c r="G6" s="941"/>
      <c r="H6" s="941"/>
      <c r="I6" s="942"/>
    </row>
    <row r="7" spans="1:11">
      <c r="A7" s="19"/>
      <c r="B7" s="787" t="s">
        <v>129</v>
      </c>
      <c r="C7" s="787"/>
      <c r="D7" s="943">
        <f>(Contract!D39)</f>
        <v>0</v>
      </c>
      <c r="E7" s="944"/>
      <c r="F7" s="944"/>
      <c r="G7" s="944"/>
      <c r="H7" s="944"/>
      <c r="I7" s="945"/>
    </row>
    <row r="8" spans="1:11">
      <c r="A8" s="27"/>
      <c r="B8" s="18"/>
      <c r="C8" s="18"/>
      <c r="D8" s="758"/>
      <c r="E8" s="758"/>
      <c r="F8" s="758"/>
      <c r="G8" s="758"/>
      <c r="H8" s="758"/>
      <c r="I8" s="639"/>
    </row>
    <row r="9" spans="1:11">
      <c r="A9" s="19"/>
      <c r="B9" s="961" t="s">
        <v>130</v>
      </c>
      <c r="C9" s="961"/>
      <c r="D9" s="979" t="str">
        <f>IF(BidSheet!C30&gt;0,BidSheet!C30&amp;"  "&amp;BidSheet!A30,"0")</f>
        <v>3 Port, 7 Blade Cell  PLC700</v>
      </c>
      <c r="E9" s="980"/>
      <c r="F9" s="980"/>
      <c r="G9" s="980"/>
      <c r="H9" s="980"/>
      <c r="I9" s="981"/>
    </row>
    <row r="10" spans="1:11">
      <c r="A10" s="27"/>
      <c r="B10" s="18"/>
      <c r="C10" s="14"/>
      <c r="D10" s="758"/>
      <c r="E10" s="758"/>
      <c r="F10" s="758"/>
      <c r="G10" s="758"/>
      <c r="H10" s="758"/>
      <c r="I10" s="639"/>
      <c r="J10" s="3"/>
    </row>
    <row r="11" spans="1:11">
      <c r="A11" s="19"/>
      <c r="B11" s="932" t="s">
        <v>81</v>
      </c>
      <c r="C11" s="607"/>
      <c r="D11" s="943">
        <f>(Contract!D40)</f>
        <v>0</v>
      </c>
      <c r="E11" s="944"/>
      <c r="F11" s="944"/>
      <c r="G11" s="944"/>
      <c r="H11" s="944"/>
      <c r="I11" s="945"/>
    </row>
    <row r="12" spans="1:11">
      <c r="A12" s="56"/>
      <c r="B12" s="18"/>
      <c r="C12" s="18"/>
      <c r="D12" s="621"/>
      <c r="E12" s="758"/>
      <c r="F12" s="758"/>
      <c r="G12" s="758"/>
      <c r="H12" s="758"/>
      <c r="I12" s="639"/>
    </row>
    <row r="13" spans="1:11">
      <c r="A13" s="19"/>
      <c r="B13" s="932" t="s">
        <v>132</v>
      </c>
      <c r="C13" s="607"/>
      <c r="D13" s="943" t="e">
        <f>(Contract!#REF!)</f>
        <v>#REF!</v>
      </c>
      <c r="E13" s="944"/>
      <c r="F13" s="944"/>
      <c r="G13" s="944"/>
      <c r="H13" s="944"/>
      <c r="I13" s="945"/>
    </row>
    <row r="14" spans="1:11">
      <c r="A14" s="77"/>
      <c r="B14" s="18"/>
      <c r="C14" s="18"/>
      <c r="D14" s="758"/>
      <c r="E14" s="758"/>
      <c r="F14" s="758"/>
      <c r="G14" s="758"/>
      <c r="H14" s="758"/>
      <c r="I14" s="639"/>
    </row>
    <row r="15" spans="1:11">
      <c r="A15" s="19"/>
      <c r="B15" s="932" t="s">
        <v>121</v>
      </c>
      <c r="C15" s="639"/>
      <c r="D15" s="946" t="e">
        <f>(Contract!#REF!)</f>
        <v>#REF!</v>
      </c>
      <c r="E15" s="946"/>
      <c r="F15" s="946"/>
      <c r="G15" s="946"/>
      <c r="H15" s="946"/>
      <c r="I15" s="947"/>
    </row>
    <row r="16" spans="1:11">
      <c r="A16" s="27"/>
      <c r="B16" s="18"/>
      <c r="C16" s="18"/>
      <c r="D16" s="18"/>
      <c r="E16" s="18"/>
      <c r="F16" s="18"/>
      <c r="G16" s="18"/>
      <c r="H16" s="18"/>
      <c r="I16" s="37"/>
    </row>
    <row r="17" spans="1:10">
      <c r="A17" s="19"/>
      <c r="B17" s="971" t="s">
        <v>122</v>
      </c>
      <c r="C17" s="827"/>
      <c r="D17" s="938" t="e">
        <f>(Contract!#REF!)</f>
        <v>#REF!</v>
      </c>
      <c r="E17" s="939"/>
      <c r="F17" s="939"/>
      <c r="G17" s="939"/>
      <c r="H17" s="939"/>
      <c r="I17" s="940"/>
    </row>
    <row r="18" spans="1:10">
      <c r="A18" s="77"/>
      <c r="B18" s="18"/>
      <c r="C18" s="18"/>
      <c r="D18" s="18"/>
      <c r="E18" s="18"/>
      <c r="F18" s="18"/>
      <c r="G18" s="18"/>
      <c r="H18" s="18"/>
      <c r="I18" s="37"/>
    </row>
    <row r="19" spans="1:10">
      <c r="A19" s="19"/>
      <c r="B19" s="932" t="s">
        <v>123</v>
      </c>
      <c r="C19" s="607"/>
      <c r="D19" s="936" t="e">
        <f>(Contract!#REF!)</f>
        <v>#REF!</v>
      </c>
      <c r="E19" s="936"/>
      <c r="F19" s="936"/>
      <c r="G19" s="936"/>
      <c r="H19" s="936"/>
      <c r="I19" s="937"/>
    </row>
    <row r="20" spans="1:10">
      <c r="A20" s="27"/>
      <c r="B20" s="18"/>
      <c r="D20" s="14"/>
      <c r="E20" s="14"/>
      <c r="F20" s="14"/>
      <c r="G20" s="14"/>
      <c r="H20" s="14"/>
      <c r="I20" s="50"/>
    </row>
    <row r="21" spans="1:10">
      <c r="A21" s="19"/>
      <c r="B21" s="932" t="s">
        <v>125</v>
      </c>
      <c r="C21" s="607"/>
      <c r="D21" s="933" t="e">
        <f>(Contract!#REF!)</f>
        <v>#REF!</v>
      </c>
      <c r="E21" s="934"/>
      <c r="F21" s="934"/>
      <c r="G21" s="934"/>
      <c r="H21" s="934"/>
      <c r="I21" s="935"/>
    </row>
    <row r="22" spans="1:10">
      <c r="A22" s="56"/>
      <c r="I22" s="15"/>
    </row>
    <row r="23" spans="1:10">
      <c r="A23" s="20"/>
      <c r="B23" s="932" t="s">
        <v>131</v>
      </c>
      <c r="C23" s="607"/>
      <c r="D23" s="933" t="str">
        <f>IF(BidSheet!D48&gt;0,BidSheet!D48&amp;"  "&amp;BidSheet!A48,"0")</f>
        <v>0</v>
      </c>
      <c r="E23" s="934"/>
      <c r="F23" s="934"/>
      <c r="G23" s="934"/>
      <c r="H23" s="934"/>
      <c r="I23" s="935"/>
    </row>
    <row r="24" spans="1:10">
      <c r="A24" s="78"/>
      <c r="B24" s="976" t="s">
        <v>165</v>
      </c>
      <c r="C24" s="972"/>
      <c r="D24" s="973"/>
      <c r="I24" s="15"/>
    </row>
    <row r="25" spans="1:10">
      <c r="A25" s="20"/>
      <c r="B25" s="977"/>
      <c r="C25" s="974"/>
      <c r="D25" s="975"/>
      <c r="E25" s="14"/>
      <c r="F25" s="14"/>
      <c r="G25" s="14"/>
      <c r="H25" s="14"/>
      <c r="I25" s="50"/>
    </row>
    <row r="26" spans="1:10">
      <c r="A26" s="79"/>
      <c r="B26" s="787" t="s">
        <v>124</v>
      </c>
      <c r="C26" s="607"/>
      <c r="D26" s="68" t="e">
        <f>(Contract!#REF!*0.5&amp;" Ln.Ft.")</f>
        <v>#REF!</v>
      </c>
      <c r="E26" s="932" t="s">
        <v>126</v>
      </c>
      <c r="F26" s="978"/>
      <c r="G26" s="934" t="e">
        <f>(Contract!#REF!)</f>
        <v>#REF!</v>
      </c>
      <c r="H26" s="934"/>
      <c r="I26" s="935"/>
    </row>
    <row r="27" spans="1:10">
      <c r="A27" s="56"/>
      <c r="B27" s="18"/>
      <c r="C27" s="14"/>
      <c r="D27" s="14"/>
      <c r="E27" s="14"/>
      <c r="F27" s="14"/>
      <c r="G27" s="14"/>
      <c r="H27" s="14"/>
      <c r="I27" s="50"/>
    </row>
    <row r="28" spans="1:10">
      <c r="A28" s="19"/>
      <c r="B28" s="932" t="s">
        <v>69</v>
      </c>
      <c r="C28" s="607"/>
      <c r="D28" s="69" t="e">
        <f>(Contract!#REF!*3&amp;"  Pcs.")</f>
        <v>#REF!</v>
      </c>
      <c r="E28" s="932" t="s">
        <v>127</v>
      </c>
      <c r="F28" s="978"/>
      <c r="G28" s="934" t="e">
        <f>(Contract!#REF!)</f>
        <v>#REF!</v>
      </c>
      <c r="H28" s="934"/>
      <c r="I28" s="935"/>
    </row>
    <row r="29" spans="1:10">
      <c r="A29" s="27"/>
      <c r="I29" s="15"/>
    </row>
    <row r="30" spans="1:10">
      <c r="A30" s="67"/>
      <c r="B30" s="14"/>
      <c r="C30" s="3"/>
      <c r="I30" s="15"/>
    </row>
    <row r="31" spans="1:10" ht="13.8" thickBot="1">
      <c r="A31" s="921" t="s">
        <v>192</v>
      </c>
      <c r="B31" s="758"/>
      <c r="C31" s="96"/>
      <c r="D31" s="14"/>
      <c r="E31" s="3"/>
      <c r="F31" s="3"/>
      <c r="G31" s="3"/>
      <c r="H31" s="3"/>
      <c r="I31" s="15"/>
    </row>
    <row r="32" spans="1:10" ht="14.4" thickTop="1" thickBot="1">
      <c r="A32" s="968" t="s">
        <v>181</v>
      </c>
      <c r="B32" s="969"/>
      <c r="C32" s="970"/>
      <c r="D32" s="98" t="e">
        <f>BidSheet!#REF!</f>
        <v>#REF!</v>
      </c>
      <c r="E32" s="27"/>
      <c r="F32" s="3"/>
      <c r="G32" s="3"/>
      <c r="H32" s="3"/>
      <c r="I32" s="3"/>
      <c r="J32" s="27"/>
    </row>
    <row r="33" spans="1:13" ht="14.4" thickTop="1" thickBot="1">
      <c r="A33" s="968" t="s">
        <v>182</v>
      </c>
      <c r="B33" s="969"/>
      <c r="C33" s="970"/>
      <c r="D33" s="98">
        <f>BidSheet!O68</f>
        <v>0</v>
      </c>
      <c r="E33" s="3"/>
      <c r="F33" s="3"/>
      <c r="G33" s="3"/>
      <c r="H33" s="3"/>
      <c r="I33" s="3"/>
      <c r="J33" s="27"/>
    </row>
    <row r="34" spans="1:13" ht="14.4" thickTop="1" thickBot="1">
      <c r="A34" s="968" t="s">
        <v>183</v>
      </c>
      <c r="B34" s="969"/>
      <c r="C34" s="970"/>
      <c r="D34" s="98">
        <f>BidSheet!O69</f>
        <v>0</v>
      </c>
      <c r="E34" s="27"/>
      <c r="F34" s="3"/>
      <c r="G34" s="3"/>
      <c r="H34" s="3"/>
      <c r="I34" s="15"/>
    </row>
    <row r="35" spans="1:13" ht="14.4" thickTop="1" thickBot="1">
      <c r="A35" s="968" t="s">
        <v>184</v>
      </c>
      <c r="B35" s="969"/>
      <c r="C35" s="970"/>
      <c r="D35" s="98">
        <f>BidSheet!O70</f>
        <v>0</v>
      </c>
      <c r="E35" s="27"/>
      <c r="F35" s="3"/>
      <c r="G35" s="3"/>
      <c r="H35" s="3"/>
      <c r="I35" s="15"/>
    </row>
    <row r="36" spans="1:13" ht="14.4" thickTop="1" thickBot="1">
      <c r="A36" s="968" t="s">
        <v>185</v>
      </c>
      <c r="B36" s="969"/>
      <c r="C36" s="970"/>
      <c r="D36" s="99">
        <f>BidSheet!O71</f>
        <v>0</v>
      </c>
      <c r="E36" s="27"/>
      <c r="F36" s="3"/>
      <c r="G36" s="3"/>
      <c r="H36" s="3"/>
      <c r="I36" s="15"/>
    </row>
    <row r="37" spans="1:13" ht="14.4" thickTop="1" thickBot="1">
      <c r="A37" s="968" t="s">
        <v>186</v>
      </c>
      <c r="B37" s="969"/>
      <c r="C37" s="970"/>
      <c r="D37" s="98">
        <f>BidSheet!O72</f>
        <v>0</v>
      </c>
      <c r="E37" s="27"/>
      <c r="F37" s="3"/>
      <c r="G37" s="3"/>
      <c r="H37" s="3"/>
      <c r="I37" s="15"/>
    </row>
    <row r="38" spans="1:13" ht="13.8" thickTop="1">
      <c r="A38" s="95"/>
      <c r="B38" s="2"/>
      <c r="C38" s="97"/>
      <c r="D38" s="30"/>
      <c r="E38" s="3"/>
      <c r="F38" s="3"/>
      <c r="G38" s="3"/>
      <c r="H38" s="3"/>
      <c r="I38" s="15"/>
      <c r="M38" s="3"/>
    </row>
    <row r="39" spans="1:13">
      <c r="A39" s="95"/>
      <c r="B39" s="2"/>
      <c r="C39" s="48"/>
      <c r="D39" s="3"/>
      <c r="E39" s="3"/>
      <c r="F39" s="3"/>
      <c r="G39" s="3"/>
      <c r="H39" s="3"/>
      <c r="I39" s="15"/>
    </row>
    <row r="40" spans="1:13">
      <c r="A40" s="95"/>
      <c r="B40" s="2"/>
      <c r="C40" s="48"/>
      <c r="D40" s="3"/>
      <c r="E40" s="3"/>
      <c r="F40" s="3"/>
      <c r="G40" s="3"/>
      <c r="H40" s="3"/>
      <c r="I40" s="15"/>
    </row>
    <row r="41" spans="1:13">
      <c r="A41" s="94"/>
      <c r="B41" s="41"/>
      <c r="C41" s="41"/>
      <c r="D41" s="14"/>
      <c r="E41" s="14"/>
      <c r="F41" s="14"/>
      <c r="G41" s="14"/>
      <c r="H41" s="14"/>
      <c r="I41" s="50"/>
    </row>
    <row r="42" spans="1:13">
      <c r="A42" s="56"/>
      <c r="B42" s="18"/>
      <c r="C42" s="18"/>
      <c r="D42" s="18"/>
      <c r="E42" s="18"/>
      <c r="F42" s="18"/>
      <c r="G42" s="18"/>
      <c r="H42" s="18"/>
      <c r="I42" s="37"/>
    </row>
    <row r="43" spans="1:13">
      <c r="A43" s="56"/>
      <c r="B43" s="18"/>
      <c r="C43" s="18"/>
      <c r="D43" s="18"/>
      <c r="E43" s="18"/>
      <c r="F43" s="18"/>
      <c r="G43" s="18"/>
      <c r="H43" s="18"/>
      <c r="I43" s="37"/>
    </row>
    <row r="44" spans="1:13">
      <c r="A44" s="56"/>
      <c r="B44" s="18"/>
      <c r="C44" s="18"/>
      <c r="D44" s="18"/>
      <c r="E44" s="18"/>
      <c r="F44" s="18"/>
      <c r="G44" s="18"/>
      <c r="H44" s="18"/>
      <c r="I44" s="37"/>
    </row>
    <row r="45" spans="1:13">
      <c r="A45" s="56"/>
      <c r="B45" s="18"/>
      <c r="C45" s="18"/>
      <c r="D45" s="18"/>
      <c r="E45" s="18"/>
      <c r="F45" s="18"/>
      <c r="G45" s="18"/>
      <c r="H45" s="18"/>
      <c r="I45" s="37"/>
    </row>
    <row r="46" spans="1:13">
      <c r="A46" s="56"/>
      <c r="B46" s="18"/>
      <c r="C46" s="18"/>
      <c r="D46" s="18"/>
      <c r="E46" s="18"/>
      <c r="F46" s="18"/>
      <c r="G46" s="18"/>
      <c r="H46" s="18"/>
      <c r="I46" s="37"/>
    </row>
    <row r="47" spans="1:13">
      <c r="A47" s="56"/>
      <c r="B47" s="18"/>
      <c r="C47" s="18"/>
      <c r="D47" s="18"/>
      <c r="E47" s="18"/>
      <c r="F47" s="18"/>
      <c r="G47" s="18"/>
      <c r="H47" s="18"/>
      <c r="I47" s="37"/>
    </row>
    <row r="48" spans="1:13">
      <c r="A48" s="77"/>
      <c r="B48" s="30"/>
      <c r="C48" s="30"/>
      <c r="D48" s="30"/>
      <c r="E48" s="30"/>
      <c r="F48" s="30"/>
      <c r="G48" s="30"/>
      <c r="H48" s="30"/>
      <c r="I48" s="28"/>
    </row>
    <row r="49" spans="1:11">
      <c r="A49" s="56"/>
      <c r="B49" s="18"/>
      <c r="C49" s="18"/>
      <c r="D49" s="18"/>
      <c r="E49" s="18"/>
      <c r="F49" s="18"/>
      <c r="G49" s="18"/>
      <c r="H49" s="18"/>
      <c r="I49" s="18"/>
      <c r="J49" s="3"/>
      <c r="K49" s="3"/>
    </row>
    <row r="50" spans="1:11">
      <c r="I50" s="3"/>
    </row>
    <row r="51" spans="1:11">
      <c r="I51" s="3"/>
    </row>
    <row r="52" spans="1:11">
      <c r="A52" s="3"/>
      <c r="B52" s="3"/>
      <c r="C52" s="3"/>
      <c r="D52" s="3"/>
      <c r="E52" s="3"/>
      <c r="F52" s="3"/>
      <c r="G52" s="3"/>
      <c r="H52" s="3"/>
      <c r="I52" s="3"/>
    </row>
  </sheetData>
  <sheetProtection selectLockedCells="1" selectUnlockedCells="1"/>
  <mergeCells count="44">
    <mergeCell ref="A35:C35"/>
    <mergeCell ref="B17:C17"/>
    <mergeCell ref="A37:C37"/>
    <mergeCell ref="B3:D4"/>
    <mergeCell ref="B24:D25"/>
    <mergeCell ref="D23:I23"/>
    <mergeCell ref="B28:C28"/>
    <mergeCell ref="E28:F28"/>
    <mergeCell ref="G28:I28"/>
    <mergeCell ref="E26:F26"/>
    <mergeCell ref="G26:I26"/>
    <mergeCell ref="D9:I9"/>
    <mergeCell ref="A36:C36"/>
    <mergeCell ref="B5:C5"/>
    <mergeCell ref="A31:B31"/>
    <mergeCell ref="A32:C32"/>
    <mergeCell ref="A33:C33"/>
    <mergeCell ref="A34:C34"/>
    <mergeCell ref="B11:C11"/>
    <mergeCell ref="B13:C13"/>
    <mergeCell ref="B15:C15"/>
    <mergeCell ref="B26:C26"/>
    <mergeCell ref="B23:C23"/>
    <mergeCell ref="B21:C21"/>
    <mergeCell ref="A1:C2"/>
    <mergeCell ref="D1:F2"/>
    <mergeCell ref="D5:I5"/>
    <mergeCell ref="D11:I11"/>
    <mergeCell ref="B19:C19"/>
    <mergeCell ref="B7:C7"/>
    <mergeCell ref="B9:C9"/>
    <mergeCell ref="G1:G2"/>
    <mergeCell ref="H1:I2"/>
    <mergeCell ref="D21:I21"/>
    <mergeCell ref="D19:I19"/>
    <mergeCell ref="D17:I17"/>
    <mergeCell ref="D6:I6"/>
    <mergeCell ref="D10:I10"/>
    <mergeCell ref="D12:I12"/>
    <mergeCell ref="D7:I7"/>
    <mergeCell ref="D15:I15"/>
    <mergeCell ref="D13:I13"/>
    <mergeCell ref="D14:I14"/>
    <mergeCell ref="D8:I8"/>
  </mergeCells>
  <phoneticPr fontId="3" type="noConversion"/>
  <pageMargins left="0.75" right="0.75" top="1" bottom="1" header="0.5" footer="0.5"/>
  <pageSetup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activeCell="B7" sqref="B7:C7"/>
    </sheetView>
  </sheetViews>
  <sheetFormatPr defaultRowHeight="13.2"/>
  <sheetData>
    <row r="1" spans="1:9" ht="13.8" thickTop="1">
      <c r="A1" s="993" t="s">
        <v>141</v>
      </c>
      <c r="B1" s="994"/>
      <c r="C1" s="994"/>
      <c r="D1" s="994"/>
      <c r="E1" s="995"/>
      <c r="F1" s="996"/>
      <c r="G1" s="1003" t="s">
        <v>142</v>
      </c>
      <c r="H1" s="1004"/>
      <c r="I1" s="884"/>
    </row>
    <row r="2" spans="1:9">
      <c r="A2" s="997"/>
      <c r="B2" s="998"/>
      <c r="C2" s="998"/>
      <c r="D2" s="998"/>
      <c r="E2" s="867"/>
      <c r="F2" s="999"/>
      <c r="G2" s="1005"/>
      <c r="H2" s="895"/>
      <c r="I2" s="1006"/>
    </row>
    <row r="3" spans="1:9" ht="13.8" thickBot="1">
      <c r="A3" s="1000"/>
      <c r="B3" s="1001"/>
      <c r="C3" s="1001"/>
      <c r="D3" s="1001"/>
      <c r="E3" s="1001"/>
      <c r="F3" s="1002"/>
      <c r="G3" s="1000"/>
      <c r="H3" s="1001"/>
      <c r="I3" s="1002"/>
    </row>
    <row r="4" spans="1:9" ht="14.4" thickTop="1" thickBot="1">
      <c r="A4" s="1013" t="s">
        <v>147</v>
      </c>
      <c r="B4" s="1014"/>
      <c r="C4" s="51" t="s">
        <v>148</v>
      </c>
      <c r="D4" s="1015"/>
      <c r="E4" s="1016"/>
      <c r="F4" s="1017"/>
      <c r="G4" s="1009">
        <f ca="1">NOW()</f>
        <v>43122.67337546296</v>
      </c>
      <c r="H4" s="715"/>
      <c r="I4" s="1010"/>
    </row>
    <row r="5" spans="1:9" ht="14.4" thickTop="1" thickBot="1">
      <c r="A5" s="1019" t="s">
        <v>143</v>
      </c>
      <c r="B5" s="1020"/>
      <c r="C5" s="1021"/>
      <c r="D5" s="1022" t="s">
        <v>144</v>
      </c>
      <c r="E5" s="1023"/>
      <c r="F5" s="1024" t="s">
        <v>145</v>
      </c>
      <c r="G5" s="1025"/>
      <c r="H5" s="1011" t="s">
        <v>146</v>
      </c>
      <c r="I5" s="1012"/>
    </row>
    <row r="6" spans="1:9" ht="13.8" thickTop="1">
      <c r="A6" s="1018" t="s">
        <v>166</v>
      </c>
      <c r="B6" s="1018"/>
      <c r="C6" s="1008"/>
      <c r="D6" s="982">
        <f>Contract!K65</f>
        <v>0</v>
      </c>
      <c r="E6" s="983"/>
      <c r="F6" s="982">
        <f>D6*0.05</f>
        <v>0</v>
      </c>
      <c r="G6" s="1008"/>
      <c r="H6" s="792"/>
      <c r="I6" s="1007"/>
    </row>
    <row r="7" spans="1:9">
      <c r="A7" s="72">
        <v>1</v>
      </c>
      <c r="B7" s="991"/>
      <c r="C7" s="992"/>
      <c r="D7" s="984">
        <v>0</v>
      </c>
      <c r="E7" s="984"/>
      <c r="F7" s="985">
        <f>D7*0.05</f>
        <v>0</v>
      </c>
      <c r="G7" s="986"/>
      <c r="H7" s="987">
        <v>0</v>
      </c>
      <c r="I7" s="988"/>
    </row>
    <row r="8" spans="1:9">
      <c r="A8" s="72">
        <v>2</v>
      </c>
      <c r="B8" s="991"/>
      <c r="C8" s="992"/>
      <c r="D8" s="984">
        <v>0</v>
      </c>
      <c r="E8" s="984"/>
      <c r="F8" s="985">
        <f t="shared" ref="F8:F26" si="0">D8*0.05</f>
        <v>0</v>
      </c>
      <c r="G8" s="986"/>
      <c r="H8" s="987">
        <v>0</v>
      </c>
      <c r="I8" s="988"/>
    </row>
    <row r="9" spans="1:9">
      <c r="A9" s="72">
        <v>3</v>
      </c>
      <c r="B9" s="991"/>
      <c r="C9" s="992"/>
      <c r="D9" s="984">
        <v>0</v>
      </c>
      <c r="E9" s="984"/>
      <c r="F9" s="985">
        <f t="shared" si="0"/>
        <v>0</v>
      </c>
      <c r="G9" s="986"/>
      <c r="H9" s="987">
        <v>0</v>
      </c>
      <c r="I9" s="988"/>
    </row>
    <row r="10" spans="1:9">
      <c r="A10" s="72">
        <v>4</v>
      </c>
      <c r="B10" s="991"/>
      <c r="C10" s="992"/>
      <c r="D10" s="984">
        <v>0</v>
      </c>
      <c r="E10" s="984"/>
      <c r="F10" s="985">
        <f t="shared" si="0"/>
        <v>0</v>
      </c>
      <c r="G10" s="986"/>
      <c r="H10" s="987">
        <v>0</v>
      </c>
      <c r="I10" s="988"/>
    </row>
    <row r="11" spans="1:9">
      <c r="A11" s="72">
        <v>5</v>
      </c>
      <c r="B11" s="991"/>
      <c r="C11" s="992"/>
      <c r="D11" s="984">
        <v>0</v>
      </c>
      <c r="E11" s="984"/>
      <c r="F11" s="985">
        <f t="shared" si="0"/>
        <v>0</v>
      </c>
      <c r="G11" s="986"/>
      <c r="H11" s="987">
        <v>0</v>
      </c>
      <c r="I11" s="988"/>
    </row>
    <row r="12" spans="1:9">
      <c r="A12" s="72">
        <v>6</v>
      </c>
      <c r="B12" s="991"/>
      <c r="C12" s="992"/>
      <c r="D12" s="984">
        <v>0</v>
      </c>
      <c r="E12" s="984"/>
      <c r="F12" s="985">
        <f t="shared" si="0"/>
        <v>0</v>
      </c>
      <c r="G12" s="986"/>
      <c r="H12" s="987">
        <v>0</v>
      </c>
      <c r="I12" s="988"/>
    </row>
    <row r="13" spans="1:9">
      <c r="A13" s="72">
        <v>7</v>
      </c>
      <c r="B13" s="991"/>
      <c r="C13" s="992"/>
      <c r="D13" s="984">
        <v>0</v>
      </c>
      <c r="E13" s="984"/>
      <c r="F13" s="985">
        <f t="shared" si="0"/>
        <v>0</v>
      </c>
      <c r="G13" s="986"/>
      <c r="H13" s="987">
        <v>0</v>
      </c>
      <c r="I13" s="988"/>
    </row>
    <row r="14" spans="1:9">
      <c r="A14" s="72">
        <v>8</v>
      </c>
      <c r="B14" s="991"/>
      <c r="C14" s="992"/>
      <c r="D14" s="984">
        <v>0</v>
      </c>
      <c r="E14" s="984"/>
      <c r="F14" s="985">
        <f t="shared" si="0"/>
        <v>0</v>
      </c>
      <c r="G14" s="986"/>
      <c r="H14" s="987">
        <v>0</v>
      </c>
      <c r="I14" s="988"/>
    </row>
    <row r="15" spans="1:9">
      <c r="A15" s="72">
        <v>9</v>
      </c>
      <c r="B15" s="991"/>
      <c r="C15" s="992"/>
      <c r="D15" s="984">
        <v>0</v>
      </c>
      <c r="E15" s="984"/>
      <c r="F15" s="985">
        <f t="shared" si="0"/>
        <v>0</v>
      </c>
      <c r="G15" s="986"/>
      <c r="H15" s="987">
        <v>0</v>
      </c>
      <c r="I15" s="988"/>
    </row>
    <row r="16" spans="1:9">
      <c r="A16" s="72">
        <v>10</v>
      </c>
      <c r="B16" s="991"/>
      <c r="C16" s="992"/>
      <c r="D16" s="984">
        <v>0</v>
      </c>
      <c r="E16" s="984"/>
      <c r="F16" s="985">
        <f t="shared" si="0"/>
        <v>0</v>
      </c>
      <c r="G16" s="986"/>
      <c r="H16" s="987">
        <v>0</v>
      </c>
      <c r="I16" s="988"/>
    </row>
    <row r="17" spans="1:14">
      <c r="A17" s="72">
        <v>11</v>
      </c>
      <c r="B17" s="991"/>
      <c r="C17" s="992"/>
      <c r="D17" s="984">
        <v>0</v>
      </c>
      <c r="E17" s="984"/>
      <c r="F17" s="985">
        <f t="shared" si="0"/>
        <v>0</v>
      </c>
      <c r="G17" s="986"/>
      <c r="H17" s="987">
        <v>0</v>
      </c>
      <c r="I17" s="988"/>
    </row>
    <row r="18" spans="1:14">
      <c r="A18" s="72">
        <v>12</v>
      </c>
      <c r="B18" s="991"/>
      <c r="C18" s="992"/>
      <c r="D18" s="984">
        <v>0</v>
      </c>
      <c r="E18" s="984"/>
      <c r="F18" s="985">
        <f t="shared" si="0"/>
        <v>0</v>
      </c>
      <c r="G18" s="986"/>
      <c r="H18" s="987">
        <v>0</v>
      </c>
      <c r="I18" s="988"/>
    </row>
    <row r="19" spans="1:14">
      <c r="A19" s="72">
        <v>13</v>
      </c>
      <c r="B19" s="991"/>
      <c r="C19" s="992"/>
      <c r="D19" s="984">
        <v>0</v>
      </c>
      <c r="E19" s="984"/>
      <c r="F19" s="985">
        <f t="shared" si="0"/>
        <v>0</v>
      </c>
      <c r="G19" s="986"/>
      <c r="H19" s="987">
        <v>0</v>
      </c>
      <c r="I19" s="988"/>
    </row>
    <row r="20" spans="1:14">
      <c r="A20" s="72">
        <v>14</v>
      </c>
      <c r="B20" s="991"/>
      <c r="C20" s="992"/>
      <c r="D20" s="984">
        <v>0</v>
      </c>
      <c r="E20" s="984"/>
      <c r="F20" s="985">
        <f t="shared" si="0"/>
        <v>0</v>
      </c>
      <c r="G20" s="986"/>
      <c r="H20" s="987">
        <v>0</v>
      </c>
      <c r="I20" s="988"/>
    </row>
    <row r="21" spans="1:14">
      <c r="A21" s="72">
        <v>15</v>
      </c>
      <c r="B21" s="991"/>
      <c r="C21" s="992"/>
      <c r="D21" s="984">
        <v>0</v>
      </c>
      <c r="E21" s="984"/>
      <c r="F21" s="985">
        <f t="shared" si="0"/>
        <v>0</v>
      </c>
      <c r="G21" s="986"/>
      <c r="H21" s="987">
        <v>0</v>
      </c>
      <c r="I21" s="988"/>
    </row>
    <row r="22" spans="1:14">
      <c r="A22" s="72">
        <v>16</v>
      </c>
      <c r="B22" s="991"/>
      <c r="C22" s="992"/>
      <c r="D22" s="984">
        <v>0</v>
      </c>
      <c r="E22" s="984"/>
      <c r="F22" s="985">
        <f t="shared" si="0"/>
        <v>0</v>
      </c>
      <c r="G22" s="986"/>
      <c r="H22" s="987">
        <v>0</v>
      </c>
      <c r="I22" s="988"/>
      <c r="N22" s="45"/>
    </row>
    <row r="23" spans="1:14">
      <c r="A23" s="72">
        <v>17</v>
      </c>
      <c r="B23" s="991"/>
      <c r="C23" s="992"/>
      <c r="D23" s="984">
        <v>0</v>
      </c>
      <c r="E23" s="984"/>
      <c r="F23" s="985">
        <f t="shared" si="0"/>
        <v>0</v>
      </c>
      <c r="G23" s="986"/>
      <c r="H23" s="987">
        <v>0</v>
      </c>
      <c r="I23" s="988"/>
    </row>
    <row r="24" spans="1:14">
      <c r="A24" s="72">
        <v>18</v>
      </c>
      <c r="B24" s="991"/>
      <c r="C24" s="992"/>
      <c r="D24" s="984">
        <v>0</v>
      </c>
      <c r="E24" s="984"/>
      <c r="F24" s="985">
        <f t="shared" si="0"/>
        <v>0</v>
      </c>
      <c r="G24" s="986"/>
      <c r="H24" s="987">
        <v>0</v>
      </c>
      <c r="I24" s="988"/>
    </row>
    <row r="25" spans="1:14">
      <c r="A25" s="72">
        <v>19</v>
      </c>
      <c r="B25" s="991"/>
      <c r="C25" s="992"/>
      <c r="D25" s="984">
        <v>0</v>
      </c>
      <c r="E25" s="984"/>
      <c r="F25" s="985">
        <f t="shared" si="0"/>
        <v>0</v>
      </c>
      <c r="G25" s="986"/>
      <c r="H25" s="987">
        <v>0</v>
      </c>
      <c r="I25" s="988"/>
    </row>
    <row r="26" spans="1:14" ht="13.8" thickBot="1">
      <c r="A26" s="73">
        <v>20</v>
      </c>
      <c r="B26" s="989"/>
      <c r="C26" s="990"/>
      <c r="D26" s="984">
        <v>0</v>
      </c>
      <c r="E26" s="984"/>
      <c r="F26" s="985">
        <f t="shared" si="0"/>
        <v>0</v>
      </c>
      <c r="G26" s="986"/>
      <c r="H26" s="987">
        <v>0</v>
      </c>
      <c r="I26" s="988"/>
    </row>
    <row r="27" spans="1:14" ht="14.4" thickTop="1" thickBot="1">
      <c r="A27" s="74" t="s">
        <v>150</v>
      </c>
      <c r="B27" s="75"/>
      <c r="C27" s="76"/>
      <c r="D27" s="43"/>
      <c r="E27" s="43"/>
      <c r="F27" s="43"/>
      <c r="G27" s="43"/>
      <c r="H27" s="43"/>
      <c r="I27" s="44"/>
    </row>
    <row r="28" spans="1:14" ht="14.4" thickTop="1" thickBot="1">
      <c r="A28" s="1032">
        <f>F28-H28</f>
        <v>0</v>
      </c>
      <c r="B28" s="1004"/>
      <c r="C28" s="884"/>
      <c r="D28" s="1026">
        <f>SUM(D7:E26)</f>
        <v>0</v>
      </c>
      <c r="E28" s="1023"/>
      <c r="F28" s="1027">
        <f>SUM(F7:G26)</f>
        <v>0</v>
      </c>
      <c r="G28" s="1025"/>
      <c r="H28" s="1028">
        <f>SUM(H7:I26)</f>
        <v>0</v>
      </c>
      <c r="I28" s="1012"/>
      <c r="J28" s="3"/>
    </row>
    <row r="29" spans="1:14" ht="14.4" thickTop="1" thickBot="1">
      <c r="A29" s="1033"/>
      <c r="B29" s="1034"/>
      <c r="C29" s="1035"/>
      <c r="D29" s="1029" t="s">
        <v>149</v>
      </c>
      <c r="E29" s="1030"/>
      <c r="F29" s="1031" t="s">
        <v>149</v>
      </c>
      <c r="G29" s="1031"/>
      <c r="H29" s="1029" t="s">
        <v>149</v>
      </c>
      <c r="I29" s="1030"/>
    </row>
    <row r="30" spans="1:14" ht="13.8" thickTop="1"/>
  </sheetData>
  <mergeCells count="100">
    <mergeCell ref="D29:E29"/>
    <mergeCell ref="F29:G29"/>
    <mergeCell ref="H29:I29"/>
    <mergeCell ref="A28:C29"/>
    <mergeCell ref="B9:C9"/>
    <mergeCell ref="F10:G10"/>
    <mergeCell ref="H10:I10"/>
    <mergeCell ref="B10:C10"/>
    <mergeCell ref="H9:I9"/>
    <mergeCell ref="F11:G11"/>
    <mergeCell ref="H11:I11"/>
    <mergeCell ref="B11:C11"/>
    <mergeCell ref="D14:E14"/>
    <mergeCell ref="F14:G14"/>
    <mergeCell ref="H14:I14"/>
    <mergeCell ref="B14:C14"/>
    <mergeCell ref="D28:E28"/>
    <mergeCell ref="F28:G28"/>
    <mergeCell ref="H28:I28"/>
    <mergeCell ref="D7:E7"/>
    <mergeCell ref="F7:G7"/>
    <mergeCell ref="H7:I7"/>
    <mergeCell ref="D10:E10"/>
    <mergeCell ref="D8:E8"/>
    <mergeCell ref="F8:G8"/>
    <mergeCell ref="H8:I8"/>
    <mergeCell ref="D9:E9"/>
    <mergeCell ref="F9:G9"/>
    <mergeCell ref="H13:I13"/>
    <mergeCell ref="D12:E12"/>
    <mergeCell ref="F12:G12"/>
    <mergeCell ref="H12:I12"/>
    <mergeCell ref="A1:F3"/>
    <mergeCell ref="G1:I3"/>
    <mergeCell ref="B7:C7"/>
    <mergeCell ref="B8:C8"/>
    <mergeCell ref="B12:C12"/>
    <mergeCell ref="D11:E11"/>
    <mergeCell ref="H6:I6"/>
    <mergeCell ref="F6:G6"/>
    <mergeCell ref="G4:I4"/>
    <mergeCell ref="H5:I5"/>
    <mergeCell ref="A4:B4"/>
    <mergeCell ref="D4:F4"/>
    <mergeCell ref="A6:C6"/>
    <mergeCell ref="A5:C5"/>
    <mergeCell ref="D5:E5"/>
    <mergeCell ref="F5:G5"/>
    <mergeCell ref="D15:E15"/>
    <mergeCell ref="F15:G15"/>
    <mergeCell ref="H15:I15"/>
    <mergeCell ref="B15:C15"/>
    <mergeCell ref="B13:C13"/>
    <mergeCell ref="D13:E13"/>
    <mergeCell ref="F13:G13"/>
    <mergeCell ref="D17:E17"/>
    <mergeCell ref="F17:G17"/>
    <mergeCell ref="H17:I17"/>
    <mergeCell ref="B17:C17"/>
    <mergeCell ref="H16:I16"/>
    <mergeCell ref="B16:C16"/>
    <mergeCell ref="D16:E16"/>
    <mergeCell ref="F16:G16"/>
    <mergeCell ref="D19:E19"/>
    <mergeCell ref="F19:G19"/>
    <mergeCell ref="H19:I19"/>
    <mergeCell ref="B19:C19"/>
    <mergeCell ref="D18:E18"/>
    <mergeCell ref="F18:G18"/>
    <mergeCell ref="H18:I18"/>
    <mergeCell ref="B18:C18"/>
    <mergeCell ref="D21:E21"/>
    <mergeCell ref="F21:G21"/>
    <mergeCell ref="H21:I21"/>
    <mergeCell ref="B21:C21"/>
    <mergeCell ref="D20:E20"/>
    <mergeCell ref="F20:G20"/>
    <mergeCell ref="H20:I20"/>
    <mergeCell ref="B20:C20"/>
    <mergeCell ref="B23:C23"/>
    <mergeCell ref="D22:E22"/>
    <mergeCell ref="F22:G22"/>
    <mergeCell ref="H22:I22"/>
    <mergeCell ref="B22:C22"/>
    <mergeCell ref="D6:E6"/>
    <mergeCell ref="D26:E26"/>
    <mergeCell ref="F26:G26"/>
    <mergeCell ref="H26:I26"/>
    <mergeCell ref="B26:C26"/>
    <mergeCell ref="D25:E25"/>
    <mergeCell ref="F25:G25"/>
    <mergeCell ref="H25:I25"/>
    <mergeCell ref="B25:C25"/>
    <mergeCell ref="D24:E24"/>
    <mergeCell ref="F24:G24"/>
    <mergeCell ref="H24:I24"/>
    <mergeCell ref="B24:C24"/>
    <mergeCell ref="D23:E23"/>
    <mergeCell ref="F23:G23"/>
    <mergeCell ref="H23:I23"/>
  </mergeCells>
  <phoneticPr fontId="3" type="noConversion"/>
  <pageMargins left="0.75" right="0.75" top="1" bottom="1" header="0.5" footer="0.5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baseType="lpstr" size="12">
      <vt:lpstr>Instr.</vt:lpstr>
      <vt:lpstr>Check List</vt:lpstr>
      <vt:lpstr>BidSheet</vt:lpstr>
      <vt:lpstr>Contract</vt:lpstr>
      <vt:lpstr>Invoice</vt:lpstr>
      <vt:lpstr>WorkOrder</vt:lpstr>
      <vt:lpstr>Requisition</vt:lpstr>
      <vt:lpstr>Commission</vt:lpstr>
      <vt:lpstr>A</vt:lpstr>
      <vt:lpstr>'Check List'!Print_Area</vt:lpstr>
      <vt:lpstr>Contract!Print_Area</vt:lpstr>
      <vt:lpstr>Z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