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omin\Desktop\"/>
    </mc:Choice>
  </mc:AlternateContent>
  <xr:revisionPtr revIDLastSave="0" documentId="13_ncr:1_{FBC522C0-DB82-415A-AF6C-54FE82F98C26}" xr6:coauthVersionLast="43" xr6:coauthVersionMax="43" xr10:uidLastSave="{00000000-0000-0000-0000-000000000000}"/>
  <bookViews>
    <workbookView xWindow="-120" yWindow="-120" windowWidth="29040" windowHeight="16440" firstSheet="2" activeTab="3" xr2:uid="{266E0B5B-BF40-4D26-99FD-DD0A31DE7F68}"/>
  </bookViews>
  <sheets>
    <sheet name="Sheet2" sheetId="2" state="hidden" r:id="rId1"/>
    <sheet name="Sheet3" sheetId="3" state="hidden" r:id="rId2"/>
    <sheet name="Sheet4" sheetId="4" r:id="rId3"/>
    <sheet name="Sheet1" sheetId="1" r:id="rId4"/>
  </sheets>
  <definedNames>
    <definedName name="RateTable">Sheet1!$B$20:$D$26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  <c r="J3" i="1"/>
</calcChain>
</file>

<file path=xl/sharedStrings.xml><?xml version="1.0" encoding="utf-8"?>
<sst xmlns="http://schemas.openxmlformats.org/spreadsheetml/2006/main" count="69" uniqueCount="46">
  <si>
    <t>Customer</t>
  </si>
  <si>
    <t>Date</t>
  </si>
  <si>
    <t>Order #</t>
  </si>
  <si>
    <t>Revenue</t>
  </si>
  <si>
    <t>Commission Rate</t>
  </si>
  <si>
    <t>Commission Amount</t>
  </si>
  <si>
    <t>Deductions</t>
  </si>
  <si>
    <t>Payout</t>
  </si>
  <si>
    <t>Jimena Carrillo</t>
  </si>
  <si>
    <t>Sales Rep</t>
  </si>
  <si>
    <t>Emma Ford</t>
  </si>
  <si>
    <t>Lily Grant</t>
  </si>
  <si>
    <t>Jamie Webb</t>
  </si>
  <si>
    <t>Alpha Software</t>
  </si>
  <si>
    <t>Soul Solutions</t>
  </si>
  <si>
    <t>Apexshow</t>
  </si>
  <si>
    <t>Oystertainment</t>
  </si>
  <si>
    <t>Ironavigation</t>
  </si>
  <si>
    <t>Alpire</t>
  </si>
  <si>
    <t>Titanium Systems</t>
  </si>
  <si>
    <t>Surprise Media</t>
  </si>
  <si>
    <t>Rush Inc.</t>
  </si>
  <si>
    <t>i-100001</t>
  </si>
  <si>
    <t>i-100002</t>
  </si>
  <si>
    <t>i-100003</t>
  </si>
  <si>
    <t>i-100004</t>
  </si>
  <si>
    <t>i-100005</t>
  </si>
  <si>
    <t>i-100006</t>
  </si>
  <si>
    <t>i-100007</t>
  </si>
  <si>
    <t>i-100008</t>
  </si>
  <si>
    <t>i-100009</t>
  </si>
  <si>
    <t>i-100010</t>
  </si>
  <si>
    <t>i-100011</t>
  </si>
  <si>
    <t>i-100012</t>
  </si>
  <si>
    <t>i-100013</t>
  </si>
  <si>
    <t>i-100014</t>
  </si>
  <si>
    <t>i-100015</t>
  </si>
  <si>
    <t>i-100016</t>
  </si>
  <si>
    <t>Commission Rate Table</t>
  </si>
  <si>
    <t>From</t>
  </si>
  <si>
    <t>To</t>
  </si>
  <si>
    <t>Rate</t>
  </si>
  <si>
    <t>Row Labels</t>
  </si>
  <si>
    <t>Grand Total</t>
  </si>
  <si>
    <t>Sum of Payout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</si>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</sst>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44" fontId="2" fillId="2" borderId="7" xfId="1" applyNumberFormat="1" applyBorder="1" applyAlignment="1">
      <alignment horizontal="center"/>
    </xf>
    <xf numFmtId="44" fontId="2" fillId="2" borderId="2" xfId="1" applyNumberFormat="1" applyBorder="1" applyAlignment="1">
      <alignment horizontal="center"/>
    </xf>
    <xf numFmtId="0" fontId="2" fillId="2" borderId="1" xfId="1" applyBorder="1" applyAlignment="1">
      <alignment horizontal="center"/>
    </xf>
    <xf numFmtId="44" fontId="2" fillId="2" borderId="2" xfId="1" applyNumberFormat="1" applyBorder="1" applyAlignment="1">
      <alignment horizontal="right"/>
    </xf>
    <xf numFmtId="8" fontId="2" fillId="2" borderId="2" xfId="1" applyNumberFormat="1" applyBorder="1" applyAlignment="1">
      <alignment horizontal="right"/>
    </xf>
    <xf numFmtId="9" fontId="2" fillId="2" borderId="1" xfId="1" applyNumberFormat="1" applyBorder="1" applyAlignment="1">
      <alignment horizontal="center"/>
    </xf>
    <xf numFmtId="44" fontId="2" fillId="2" borderId="3" xfId="1" applyNumberFormat="1" applyBorder="1" applyAlignment="1">
      <alignment horizontal="right"/>
    </xf>
    <xf numFmtId="0" fontId="2" fillId="2" borderId="5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6" xfId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0" xfId="1" applyBorder="1" applyAlignment="1">
      <alignment horizontal="center"/>
    </xf>
    <xf numFmtId="9" fontId="2" fillId="2" borderId="0" xfId="1" applyNumberFormat="1" applyBorder="1" applyAlignment="1">
      <alignment horizont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pivotCache/pivotCacheDefinition1.xml" Type="http://schemas.openxmlformats.org/officeDocument/2006/relationships/pivotCacheDefinition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ic Pouzin" refreshedDate="43606.788898148145" createdVersion="6" refreshedVersion="6" minRefreshableVersion="3" recordCount="16" xr:uid="{6F7709AD-BBDA-4D33-96BC-4E4D2A67DE42}">
  <cacheSource type="worksheet">
    <worksheetSource ref="A1:J17" sheet="Sheet1"/>
  </cacheSource>
  <cacheFields count="10">
    <cacheField name="Date" numFmtId="14">
      <sharedItems containsSemiMixedTypes="0" containsNonDate="0" containsDate="1" containsString="0" minDate="2019-01-01T00:00:00" maxDate="2019-01-17T00:00:00"/>
    </cacheField>
    <cacheField name="Customer" numFmtId="0">
      <sharedItems/>
    </cacheField>
    <cacheField name="Order #" numFmtId="0">
      <sharedItems/>
    </cacheField>
    <cacheField name="Revenue" numFmtId="8">
      <sharedItems containsSemiMixedTypes="0" containsString="0" containsNumber="1" minValue="19" maxValue="592.22"/>
    </cacheField>
    <cacheField name="Cost" numFmtId="8">
      <sharedItems containsSemiMixedTypes="0" containsString="0" containsNumber="1" minValue="5.04" maxValue="42.03"/>
    </cacheField>
    <cacheField name="Sales Rep" numFmtId="0">
      <sharedItems count="4">
        <s v="Jimena Carrillo"/>
        <s v="Emma Ford"/>
        <s v="Lily Grant"/>
        <s v="Jamie Webb"/>
      </sharedItems>
    </cacheField>
    <cacheField name="Commission Rate" numFmtId="9">
      <sharedItems containsSemiMixedTypes="0" containsString="0" containsNumber="1" minValue="0.02" maxValue="0.12"/>
    </cacheField>
    <cacheField name="Commission Amount" numFmtId="8">
      <sharedItems containsSemiMixedTypes="0" containsString="0" containsNumber="1" minValue="0.38" maxValue="71.066400000000002"/>
    </cacheField>
    <cacheField name="Deductions" numFmtId="164">
      <sharedItems containsSemiMixedTypes="0" containsString="0" containsNumber="1" minValue="0" maxValue="5.25"/>
    </cacheField>
    <cacheField name="Payout" numFmtId="8">
      <sharedItems containsSemiMixedTypes="0" containsString="0" containsNumber="1" minValue="0.38" maxValue="71.0664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d v="2019-01-01T00:00:00"/>
    <s v="Alpha Software"/>
    <s v="i-100001"/>
    <n v="202.33"/>
    <n v="11.32"/>
    <x v="0"/>
    <n v="0.12"/>
    <n v="24.279600000000002"/>
    <n v="0"/>
    <n v="24.279600000000002"/>
  </r>
  <r>
    <d v="2019-01-02T00:00:00"/>
    <s v="Soul Solutions"/>
    <s v="i-100002"/>
    <n v="592.22"/>
    <n v="14.42"/>
    <x v="1"/>
    <n v="0.12"/>
    <n v="71.066400000000002"/>
    <n v="0"/>
    <n v="71.066400000000002"/>
  </r>
  <r>
    <d v="2019-01-03T00:00:00"/>
    <s v="Ironavigation"/>
    <s v="i-100003"/>
    <n v="59.44"/>
    <n v="13.03"/>
    <x v="2"/>
    <n v="0.02"/>
    <n v="1.1888000000000001"/>
    <n v="0"/>
    <n v="1.1888000000000001"/>
  </r>
  <r>
    <d v="2019-01-04T00:00:00"/>
    <s v="Ironavigation"/>
    <s v="i-100004"/>
    <n v="283.33"/>
    <n v="6.94"/>
    <x v="3"/>
    <n v="0.12"/>
    <n v="33.999599999999994"/>
    <n v="0"/>
    <n v="33.999599999999994"/>
  </r>
  <r>
    <d v="2019-01-05T00:00:00"/>
    <s v="Soul Solutions"/>
    <s v="i-100005"/>
    <n v="19"/>
    <n v="7.63"/>
    <x v="3"/>
    <n v="0.02"/>
    <n v="0.38"/>
    <n v="0"/>
    <n v="0.38"/>
  </r>
  <r>
    <d v="2019-01-06T00:00:00"/>
    <s v="Alpire"/>
    <s v="i-100006"/>
    <n v="43.03"/>
    <n v="12.68"/>
    <x v="1"/>
    <n v="0.02"/>
    <n v="0.86060000000000003"/>
    <n v="0"/>
    <n v="0.86060000000000003"/>
  </r>
  <r>
    <d v="2019-01-07T00:00:00"/>
    <s v="Oystertainment"/>
    <s v="i-100007"/>
    <n v="23.34"/>
    <n v="11.95"/>
    <x v="0"/>
    <n v="0.02"/>
    <n v="0.46679999999999999"/>
    <n v="0"/>
    <n v="0.46679999999999999"/>
  </r>
  <r>
    <d v="2019-01-08T00:00:00"/>
    <s v="Titanium Systems"/>
    <s v="i-100008"/>
    <n v="230.3"/>
    <n v="24.41"/>
    <x v="2"/>
    <n v="0.12"/>
    <n v="27.635999999999999"/>
    <n v="0"/>
    <n v="27.635999999999999"/>
  </r>
  <r>
    <d v="2019-01-09T00:00:00"/>
    <s v="Surprise Media"/>
    <s v="i-100009"/>
    <n v="430.33"/>
    <n v="42.03"/>
    <x v="2"/>
    <n v="0.12"/>
    <n v="51.639599999999994"/>
    <n v="5.25"/>
    <n v="46.389599999999994"/>
  </r>
  <r>
    <d v="2019-01-10T00:00:00"/>
    <s v="Apexshow"/>
    <s v="i-100010"/>
    <n v="492.32"/>
    <n v="39.950000000000003"/>
    <x v="1"/>
    <n v="0.12"/>
    <n v="59.078399999999995"/>
    <n v="0"/>
    <n v="59.078399999999995"/>
  </r>
  <r>
    <d v="2019-01-11T00:00:00"/>
    <s v="Oystertainment"/>
    <s v="i-100011"/>
    <n v="230.23"/>
    <n v="15.49"/>
    <x v="2"/>
    <n v="0.12"/>
    <n v="27.627599999999997"/>
    <n v="0"/>
    <n v="27.627599999999997"/>
  </r>
  <r>
    <d v="2019-01-12T00:00:00"/>
    <s v="Rush Inc."/>
    <s v="i-100012"/>
    <n v="85.44"/>
    <n v="8.92"/>
    <x v="0"/>
    <n v="0.08"/>
    <n v="6.8352000000000004"/>
    <n v="0"/>
    <n v="6.8352000000000004"/>
  </r>
  <r>
    <d v="2019-01-13T00:00:00"/>
    <s v="Titanium Systems"/>
    <s v="i-100013"/>
    <n v="79.92"/>
    <n v="9.94"/>
    <x v="1"/>
    <n v="0.05"/>
    <n v="3.9960000000000004"/>
    <n v="0"/>
    <n v="3.9960000000000004"/>
  </r>
  <r>
    <d v="2019-01-14T00:00:00"/>
    <s v="Apexshow"/>
    <s v="i-100014"/>
    <n v="82.99"/>
    <n v="7.49"/>
    <x v="0"/>
    <n v="0.08"/>
    <n v="6.6391999999999998"/>
    <n v="0"/>
    <n v="6.6391999999999998"/>
  </r>
  <r>
    <d v="2019-01-15T00:00:00"/>
    <s v="Ironavigation"/>
    <s v="i-100015"/>
    <n v="72.02"/>
    <n v="5.04"/>
    <x v="2"/>
    <n v="0.05"/>
    <n v="3.601"/>
    <n v="0"/>
    <n v="3.601"/>
  </r>
  <r>
    <d v="2019-01-16T00:00:00"/>
    <s v="Oystertainment"/>
    <s v="i-100016"/>
    <n v="84.95"/>
    <n v="12.45"/>
    <x v="1"/>
    <n v="0.05"/>
    <n v="4.2475000000000005"/>
    <n v="0"/>
    <n v="4.2475000000000005"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A0D94E-2FFC-43AC-8070-03212FD0A65E}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0:H25" firstHeaderRow="1" firstDataRow="1" firstDataCol="1"/>
  <pivotFields count="10">
    <pivotField numFmtId="14" showAll="0"/>
    <pivotField showAll="0"/>
    <pivotField showAll="0"/>
    <pivotField numFmtId="8" showAll="0"/>
    <pivotField numFmtId="8" showAll="0"/>
    <pivotField axis="axisRow" showAll="0">
      <items count="5">
        <item x="1"/>
        <item x="3"/>
        <item x="0"/>
        <item x="2"/>
        <item t="default"/>
      </items>
    </pivotField>
    <pivotField numFmtId="9" showAll="0"/>
    <pivotField numFmtId="8" showAll="0"/>
    <pivotField numFmtId="164" showAll="0"/>
    <pivotField dataField="1" numFmtId="8"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Payou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16F0-A9E0-4F9C-AAD8-BEF0A3D95A12}">
  <dimension ref="A1"/>
  <sheetViews>
    <sheetView workbookViewId="0">
      <selection activeCell="A3" sqref="A3:B8"/>
    </sheetView>
  </sheetViews>
  <sheetFormatPr defaultRowHeight="15" x14ac:dyDescent="0.25"/>
  <cols>
    <col min="1" max="1" width="14.28515625" bestFit="1" customWidth="1"/>
    <col min="2" max="2" width="26.5703125" bestFit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C34A-2499-438D-8C4A-F7115D9B2169}">
  <dimension ref="A1"/>
  <sheetViews>
    <sheetView workbookViewId="0">
      <selection activeCell="A3" sqref="A3:B8"/>
    </sheetView>
  </sheetViews>
  <sheetFormatPr defaultRowHeight="15" x14ac:dyDescent="0.25"/>
  <cols>
    <col min="1" max="1" width="14.28515625" bestFit="1" customWidth="1"/>
    <col min="2" max="2" width="13.855468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C1C8-100A-481C-B451-931B699DD3F0}">
  <dimension ref="A1"/>
  <sheetViews>
    <sheetView workbookViewId="0">
      <selection activeCell="A4" sqref="A4"/>
    </sheetView>
  </sheetViews>
  <sheetFormatPr defaultRowHeight="15" x14ac:dyDescent="0.25"/>
  <cols>
    <col min="1" max="1" width="14.28515625" bestFit="1" customWidth="1"/>
    <col min="2" max="2" width="13.85546875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C8F0-119E-44D3-A6AD-6CE50C01415F}">
  <dimension ref="A1:J26"/>
  <sheetViews>
    <sheetView tabSelected="1" workbookViewId="0">
      <selection activeCell="K30" sqref="K30"/>
    </sheetView>
  </sheetViews>
  <sheetFormatPr defaultRowHeight="15" x14ac:dyDescent="0.25"/>
  <cols>
    <col min="1" max="1" width="9.7109375" bestFit="1" customWidth="1"/>
    <col min="2" max="2" width="16.7109375" bestFit="1" customWidth="1"/>
    <col min="3" max="3" width="18" bestFit="1" customWidth="1"/>
    <col min="6" max="6" width="14.28515625" bestFit="1" customWidth="1"/>
    <col min="7" max="7" width="16.42578125" bestFit="1" customWidth="1"/>
    <col min="8" max="8" width="19.7109375" bestFit="1" customWidth="1"/>
    <col min="9" max="9" width="11" style="4" bestFit="1" customWidth="1"/>
    <col min="10" max="10" width="7.28515625" bestFit="1" customWidth="1"/>
  </cols>
  <sheetData>
    <row r="1" spans="1:10" x14ac:dyDescent="0.25">
      <c r="A1" s="5" t="s">
        <v>1</v>
      </c>
      <c r="B1" s="5" t="s">
        <v>0</v>
      </c>
      <c r="C1" s="5" t="s">
        <v>2</v>
      </c>
      <c r="D1" s="5" t="s">
        <v>3</v>
      </c>
      <c r="E1" s="5" t="s">
        <v>45</v>
      </c>
      <c r="F1" s="5" t="s">
        <v>9</v>
      </c>
      <c r="G1" s="5" t="s">
        <v>4</v>
      </c>
      <c r="H1" s="5" t="s">
        <v>5</v>
      </c>
      <c r="I1" s="6" t="s">
        <v>6</v>
      </c>
      <c r="J1" s="5" t="s">
        <v>7</v>
      </c>
    </row>
    <row r="2" spans="1:10" x14ac:dyDescent="0.25">
      <c r="A2" s="1">
        <v>43466</v>
      </c>
      <c r="B2" t="s">
        <v>13</v>
      </c>
      <c r="C2" t="s">
        <v>22</v>
      </c>
      <c r="D2" s="2">
        <v>202.33</v>
      </c>
      <c r="E2" s="2">
        <v>11.32</v>
      </c>
      <c r="F2" t="s">
        <v>8</v>
      </c>
      <c r="G2" s="3">
        <f>LOOKUP($D2 - E2, RateTable)</f>
        <v>0.12</v>
      </c>
      <c r="H2" s="2">
        <f>D2*G2</f>
        <v>24.279600000000002</v>
      </c>
      <c r="I2" s="4">
        <v>0</v>
      </c>
      <c r="J2" s="2">
        <f>H2-I2</f>
        <v>24.279600000000002</v>
      </c>
    </row>
    <row r="3" spans="1:10" x14ac:dyDescent="0.25">
      <c r="A3" s="1">
        <v>43467</v>
      </c>
      <c r="B3" t="s">
        <v>14</v>
      </c>
      <c r="C3" t="s">
        <v>23</v>
      </c>
      <c r="D3" s="2">
        <v>592.22</v>
      </c>
      <c r="E3" s="2">
        <v>14.42</v>
      </c>
      <c r="F3" t="s">
        <v>10</v>
      </c>
      <c r="G3" s="3">
        <f>LOOKUP($D3 - E3, RateTable)</f>
        <v>0.12</v>
      </c>
      <c r="H3" s="2">
        <f t="shared" ref="H3:H17" si="0">D3*G3</f>
        <v>71.066400000000002</v>
      </c>
      <c r="I3" s="4">
        <v>0</v>
      </c>
      <c r="J3" s="2">
        <f t="shared" ref="J3:J17" si="1">H3-I3</f>
        <v>71.066400000000002</v>
      </c>
    </row>
    <row r="4" spans="1:10" x14ac:dyDescent="0.25">
      <c r="A4" s="1">
        <v>43468</v>
      </c>
      <c r="B4" t="s">
        <v>17</v>
      </c>
      <c r="C4" t="s">
        <v>24</v>
      </c>
      <c r="D4" s="2">
        <v>59.44</v>
      </c>
      <c r="E4" s="2">
        <v>13.03</v>
      </c>
      <c r="F4" t="s">
        <v>11</v>
      </c>
      <c r="G4" s="3">
        <f>LOOKUP($D4 - E4, RateTable)</f>
        <v>0.02</v>
      </c>
      <c r="H4" s="2">
        <f t="shared" si="0"/>
        <v>1.1888000000000001</v>
      </c>
      <c r="I4" s="4">
        <v>0</v>
      </c>
      <c r="J4" s="2">
        <f t="shared" si="1"/>
        <v>1.1888000000000001</v>
      </c>
    </row>
    <row r="5" spans="1:10" x14ac:dyDescent="0.25">
      <c r="A5" s="1">
        <v>43469</v>
      </c>
      <c r="B5" t="s">
        <v>17</v>
      </c>
      <c r="C5" t="s">
        <v>25</v>
      </c>
      <c r="D5" s="2">
        <v>283.33</v>
      </c>
      <c r="E5" s="2">
        <v>6.94</v>
      </c>
      <c r="F5" t="s">
        <v>12</v>
      </c>
      <c r="G5" s="3">
        <f>LOOKUP($D5 - E5, RateTable)</f>
        <v>0.12</v>
      </c>
      <c r="H5" s="2">
        <f t="shared" si="0"/>
        <v>33.999599999999994</v>
      </c>
      <c r="I5" s="4">
        <v>0</v>
      </c>
      <c r="J5" s="2">
        <f t="shared" si="1"/>
        <v>33.999599999999994</v>
      </c>
    </row>
    <row r="6" spans="1:10" x14ac:dyDescent="0.25">
      <c r="A6" s="1">
        <v>43470</v>
      </c>
      <c r="B6" t="s">
        <v>14</v>
      </c>
      <c r="C6" t="s">
        <v>26</v>
      </c>
      <c r="D6" s="2">
        <v>19</v>
      </c>
      <c r="E6" s="2">
        <v>7.63</v>
      </c>
      <c r="F6" t="s">
        <v>12</v>
      </c>
      <c r="G6" s="3">
        <f>LOOKUP($D6 - E6, RateTable)</f>
        <v>0.02</v>
      </c>
      <c r="H6" s="2">
        <f t="shared" si="0"/>
        <v>0.38</v>
      </c>
      <c r="I6" s="4">
        <v>0</v>
      </c>
      <c r="J6" s="2">
        <f t="shared" si="1"/>
        <v>0.38</v>
      </c>
    </row>
    <row r="7" spans="1:10" x14ac:dyDescent="0.25">
      <c r="A7" s="1">
        <v>43471</v>
      </c>
      <c r="B7" t="s">
        <v>18</v>
      </c>
      <c r="C7" t="s">
        <v>27</v>
      </c>
      <c r="D7" s="2">
        <v>43.03</v>
      </c>
      <c r="E7" s="2">
        <v>12.68</v>
      </c>
      <c r="F7" t="s">
        <v>10</v>
      </c>
      <c r="G7" s="3">
        <f>LOOKUP($D7 - E7, RateTable)</f>
        <v>0.02</v>
      </c>
      <c r="H7" s="2">
        <f t="shared" si="0"/>
        <v>0.86060000000000003</v>
      </c>
      <c r="I7" s="4">
        <v>0</v>
      </c>
      <c r="J7" s="2">
        <f t="shared" si="1"/>
        <v>0.86060000000000003</v>
      </c>
    </row>
    <row r="8" spans="1:10" x14ac:dyDescent="0.25">
      <c r="A8" s="1">
        <v>43472</v>
      </c>
      <c r="B8" t="s">
        <v>16</v>
      </c>
      <c r="C8" t="s">
        <v>28</v>
      </c>
      <c r="D8" s="2">
        <v>23.34</v>
      </c>
      <c r="E8" s="2">
        <v>11.95</v>
      </c>
      <c r="F8" t="s">
        <v>8</v>
      </c>
      <c r="G8" s="3">
        <f>LOOKUP($D8 - E8, RateTable)</f>
        <v>0.02</v>
      </c>
      <c r="H8" s="2">
        <f t="shared" si="0"/>
        <v>0.46679999999999999</v>
      </c>
      <c r="I8" s="4">
        <v>0</v>
      </c>
      <c r="J8" s="2">
        <f t="shared" si="1"/>
        <v>0.46679999999999999</v>
      </c>
    </row>
    <row r="9" spans="1:10" x14ac:dyDescent="0.25">
      <c r="A9" s="1">
        <v>43473</v>
      </c>
      <c r="B9" t="s">
        <v>19</v>
      </c>
      <c r="C9" t="s">
        <v>29</v>
      </c>
      <c r="D9" s="2">
        <v>230.3</v>
      </c>
      <c r="E9" s="2">
        <v>24.41</v>
      </c>
      <c r="F9" t="s">
        <v>11</v>
      </c>
      <c r="G9" s="3">
        <f>LOOKUP($D9 - E9, RateTable)</f>
        <v>0.12</v>
      </c>
      <c r="H9" s="2">
        <f t="shared" si="0"/>
        <v>27.635999999999999</v>
      </c>
      <c r="I9" s="4">
        <v>0</v>
      </c>
      <c r="J9" s="2">
        <f t="shared" si="1"/>
        <v>27.635999999999999</v>
      </c>
    </row>
    <row r="10" spans="1:10" x14ac:dyDescent="0.25">
      <c r="A10" s="1">
        <v>43474</v>
      </c>
      <c r="B10" t="s">
        <v>20</v>
      </c>
      <c r="C10" t="s">
        <v>30</v>
      </c>
      <c r="D10" s="2">
        <v>430.33</v>
      </c>
      <c r="E10" s="2">
        <v>42.03</v>
      </c>
      <c r="F10" t="s">
        <v>11</v>
      </c>
      <c r="G10" s="3">
        <f>LOOKUP($D10 - E10, RateTable)</f>
        <v>0.12</v>
      </c>
      <c r="H10" s="2">
        <f t="shared" si="0"/>
        <v>51.639599999999994</v>
      </c>
      <c r="I10" s="4">
        <v>5.25</v>
      </c>
      <c r="J10" s="2">
        <f t="shared" si="1"/>
        <v>46.389599999999994</v>
      </c>
    </row>
    <row r="11" spans="1:10" x14ac:dyDescent="0.25">
      <c r="A11" s="1">
        <v>43475</v>
      </c>
      <c r="B11" t="s">
        <v>15</v>
      </c>
      <c r="C11" t="s">
        <v>31</v>
      </c>
      <c r="D11" s="2">
        <v>492.32</v>
      </c>
      <c r="E11" s="2">
        <v>39.950000000000003</v>
      </c>
      <c r="F11" t="s">
        <v>10</v>
      </c>
      <c r="G11" s="3">
        <f>LOOKUP($D11 - E11, RateTable)</f>
        <v>0.12</v>
      </c>
      <c r="H11" s="2">
        <f t="shared" si="0"/>
        <v>59.078399999999995</v>
      </c>
      <c r="I11" s="4">
        <v>0</v>
      </c>
      <c r="J11" s="2">
        <f t="shared" si="1"/>
        <v>59.078399999999995</v>
      </c>
    </row>
    <row r="12" spans="1:10" x14ac:dyDescent="0.25">
      <c r="A12" s="1">
        <v>43476</v>
      </c>
      <c r="B12" t="s">
        <v>16</v>
      </c>
      <c r="C12" t="s">
        <v>32</v>
      </c>
      <c r="D12" s="2">
        <v>230.23</v>
      </c>
      <c r="E12" s="2">
        <v>15.49</v>
      </c>
      <c r="F12" t="s">
        <v>11</v>
      </c>
      <c r="G12" s="3">
        <f>LOOKUP($D12 - E12, RateTable)</f>
        <v>0.12</v>
      </c>
      <c r="H12" s="2">
        <f t="shared" si="0"/>
        <v>27.627599999999997</v>
      </c>
      <c r="I12" s="4">
        <v>0</v>
      </c>
      <c r="J12" s="2">
        <f t="shared" si="1"/>
        <v>27.627599999999997</v>
      </c>
    </row>
    <row r="13" spans="1:10" x14ac:dyDescent="0.25">
      <c r="A13" s="1">
        <v>43477</v>
      </c>
      <c r="B13" t="s">
        <v>21</v>
      </c>
      <c r="C13" t="s">
        <v>33</v>
      </c>
      <c r="D13" s="2">
        <v>85.44</v>
      </c>
      <c r="E13" s="2">
        <v>8.92</v>
      </c>
      <c r="F13" t="s">
        <v>8</v>
      </c>
      <c r="G13" s="3">
        <f>LOOKUP($D13 - E13, RateTable)</f>
        <v>0.08</v>
      </c>
      <c r="H13" s="2">
        <f t="shared" si="0"/>
        <v>6.8352000000000004</v>
      </c>
      <c r="I13" s="4">
        <v>0</v>
      </c>
      <c r="J13" s="2">
        <f t="shared" si="1"/>
        <v>6.8352000000000004</v>
      </c>
    </row>
    <row r="14" spans="1:10" x14ac:dyDescent="0.25">
      <c r="A14" s="1">
        <v>43478</v>
      </c>
      <c r="B14" t="s">
        <v>19</v>
      </c>
      <c r="C14" t="s">
        <v>34</v>
      </c>
      <c r="D14" s="2">
        <v>79.92</v>
      </c>
      <c r="E14" s="2">
        <v>9.94</v>
      </c>
      <c r="F14" t="s">
        <v>10</v>
      </c>
      <c r="G14" s="3">
        <f>LOOKUP($D14 - E14, RateTable)</f>
        <v>0.05</v>
      </c>
      <c r="H14" s="2">
        <f t="shared" si="0"/>
        <v>3.9960000000000004</v>
      </c>
      <c r="I14" s="4">
        <v>0</v>
      </c>
      <c r="J14" s="2">
        <f t="shared" si="1"/>
        <v>3.9960000000000004</v>
      </c>
    </row>
    <row r="15" spans="1:10" x14ac:dyDescent="0.25">
      <c r="A15" s="1">
        <v>43479</v>
      </c>
      <c r="B15" t="s">
        <v>15</v>
      </c>
      <c r="C15" t="s">
        <v>35</v>
      </c>
      <c r="D15" s="2">
        <v>82.99</v>
      </c>
      <c r="E15" s="2">
        <v>7.49</v>
      </c>
      <c r="F15" t="s">
        <v>8</v>
      </c>
      <c r="G15" s="3">
        <f>LOOKUP($D15 - E15, RateTable)</f>
        <v>0.08</v>
      </c>
      <c r="H15" s="2">
        <f t="shared" si="0"/>
        <v>6.6391999999999998</v>
      </c>
      <c r="I15" s="4">
        <v>0</v>
      </c>
      <c r="J15" s="2">
        <f t="shared" si="1"/>
        <v>6.6391999999999998</v>
      </c>
    </row>
    <row r="16" spans="1:10" x14ac:dyDescent="0.25">
      <c r="A16" s="1">
        <v>43480</v>
      </c>
      <c r="B16" t="s">
        <v>17</v>
      </c>
      <c r="C16" t="s">
        <v>36</v>
      </c>
      <c r="D16" s="2">
        <v>72.02</v>
      </c>
      <c r="E16" s="2">
        <v>5.04</v>
      </c>
      <c r="F16" t="s">
        <v>11</v>
      </c>
      <c r="G16" s="3">
        <f>LOOKUP($D16 - E16, RateTable)</f>
        <v>0.05</v>
      </c>
      <c r="H16" s="2">
        <f t="shared" si="0"/>
        <v>3.601</v>
      </c>
      <c r="I16" s="4">
        <v>0</v>
      </c>
      <c r="J16" s="2">
        <f t="shared" si="1"/>
        <v>3.601</v>
      </c>
    </row>
    <row r="17" spans="1:10" x14ac:dyDescent="0.25">
      <c r="A17" s="1">
        <v>43481</v>
      </c>
      <c r="B17" t="s">
        <v>16</v>
      </c>
      <c r="C17" t="s">
        <v>37</v>
      </c>
      <c r="D17" s="2">
        <v>84.95</v>
      </c>
      <c r="E17" s="2">
        <v>12.45</v>
      </c>
      <c r="F17" t="s">
        <v>10</v>
      </c>
      <c r="G17" s="3">
        <f>LOOKUP($D17 - E17, RateTable)</f>
        <v>0.05</v>
      </c>
      <c r="H17" s="2">
        <f t="shared" si="0"/>
        <v>4.2475000000000005</v>
      </c>
      <c r="I17" s="4">
        <v>0</v>
      </c>
      <c r="J17" s="2">
        <f t="shared" si="1"/>
        <v>4.2475000000000005</v>
      </c>
    </row>
    <row r="20" spans="1:10" ht="15.75" thickBot="1" x14ac:dyDescent="0.3">
      <c r="B20" s="14" t="s">
        <v>38</v>
      </c>
      <c r="C20" s="15"/>
      <c r="D20" s="16"/>
      <c r="E20" s="20"/>
      <c r="G20" s="17" t="s">
        <v>42</v>
      </c>
      <c r="H20" t="s">
        <v>44</v>
      </c>
    </row>
    <row r="21" spans="1:10" x14ac:dyDescent="0.25">
      <c r="B21" s="7" t="s">
        <v>39</v>
      </c>
      <c r="C21" s="8" t="s">
        <v>40</v>
      </c>
      <c r="D21" s="9" t="s">
        <v>41</v>
      </c>
      <c r="E21" s="20"/>
      <c r="G21" s="18" t="s">
        <v>10</v>
      </c>
      <c r="H21" s="19">
        <v>139.24890000000002</v>
      </c>
    </row>
    <row r="22" spans="1:10" x14ac:dyDescent="0.25">
      <c r="B22" s="10">
        <v>0</v>
      </c>
      <c r="C22" s="11">
        <v>50</v>
      </c>
      <c r="D22" s="12">
        <v>0.02</v>
      </c>
      <c r="E22" s="21"/>
      <c r="G22" s="18" t="s">
        <v>12</v>
      </c>
      <c r="H22" s="19">
        <v>34.379599999999996</v>
      </c>
    </row>
    <row r="23" spans="1:10" x14ac:dyDescent="0.25">
      <c r="B23" s="10">
        <v>50.01</v>
      </c>
      <c r="C23" s="10">
        <v>75</v>
      </c>
      <c r="D23" s="12">
        <v>0.05</v>
      </c>
      <c r="E23" s="21"/>
      <c r="G23" s="18" t="s">
        <v>8</v>
      </c>
      <c r="H23" s="19">
        <v>38.220800000000004</v>
      </c>
    </row>
    <row r="24" spans="1:10" x14ac:dyDescent="0.25">
      <c r="B24" s="10">
        <v>75.010000000000005</v>
      </c>
      <c r="C24" s="10">
        <v>100</v>
      </c>
      <c r="D24" s="12">
        <v>0.08</v>
      </c>
      <c r="E24" s="21"/>
      <c r="G24" s="18" t="s">
        <v>11</v>
      </c>
      <c r="H24" s="19">
        <v>106.443</v>
      </c>
    </row>
    <row r="25" spans="1:10" x14ac:dyDescent="0.25">
      <c r="B25" s="10">
        <v>100.01</v>
      </c>
      <c r="C25" s="10">
        <v>150</v>
      </c>
      <c r="D25" s="12">
        <v>0.1</v>
      </c>
      <c r="E25" s="21"/>
      <c r="G25" s="18" t="s">
        <v>43</v>
      </c>
      <c r="H25" s="19">
        <v>318.29230000000001</v>
      </c>
    </row>
    <row r="26" spans="1:10" ht="15.75" thickBot="1" x14ac:dyDescent="0.3">
      <c r="B26" s="13">
        <v>150.01</v>
      </c>
      <c r="C26" s="13">
        <v>999999</v>
      </c>
      <c r="D26" s="12">
        <v>0.12</v>
      </c>
      <c r="E26" s="21"/>
    </row>
  </sheetData>
  <mergeCells count="1">
    <mergeCell ref="B20:D20"/>
  </mergeCells>
  <conditionalFormatting sqref="J1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baseType="lpstr" size="5">
      <vt:lpstr>Sheet2</vt:lpstr>
      <vt:lpstr>Sheet3</vt:lpstr>
      <vt:lpstr>Sheet4</vt:lpstr>
      <vt:lpstr>Sheet1</vt:lpstr>
      <vt:lpstr>RateTable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