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financial projections template\"/>
    </mc:Choice>
  </mc:AlternateContent>
  <bookViews>
    <workbookView xWindow="0" yWindow="0" windowWidth="20490" windowHeight="7755" firstSheet="1" activeTab="1"/>
  </bookViews>
  <sheets>
    <sheet name="Hidden" sheetId="8" r:id="rId1"/>
    <sheet name="Parameters" sheetId="4" r:id="rId2"/>
    <sheet name="Summary Sheet" sheetId="10" r:id="rId3"/>
    <sheet name="P&amp;L Statement" sheetId="1" r:id="rId4"/>
    <sheet name="Balance Sheet" sheetId="2" r:id="rId5"/>
    <sheet name="Cash Flow Statement" sheetId="5" r:id="rId6"/>
    <sheet name="Photo" sheetId="11" state="hidden" r:id="rId7"/>
  </sheets>
  <definedNames>
    <definedName name="tax_rate">Parameters!$C$8</definedName>
  </definedNames>
  <calcPr calcId="152511"/>
</workbook>
</file>

<file path=xl/calcChain.xml><?xml version="1.0" encoding="utf-8"?>
<calcChain xmlns="http://schemas.openxmlformats.org/spreadsheetml/2006/main">
  <c r="E2" i="11" l="1"/>
  <c r="F2" i="11"/>
  <c r="E3" i="11"/>
  <c r="E4" i="11"/>
  <c r="C10" i="5"/>
  <c r="C11" i="5" s="1"/>
  <c r="C34" i="5"/>
  <c r="E5" i="11"/>
  <c r="C2" i="8"/>
  <c r="E6" i="1" s="1"/>
  <c r="D6" i="1"/>
  <c r="D8" i="5"/>
  <c r="D11" i="5" s="1"/>
  <c r="D47" i="10" s="1"/>
  <c r="E6" i="11"/>
  <c r="E7" i="11"/>
  <c r="F7" i="11"/>
  <c r="E8" i="11"/>
  <c r="G10" i="8"/>
  <c r="G12" i="8"/>
  <c r="D11" i="1" s="1"/>
  <c r="G13" i="8"/>
  <c r="D12" i="1" s="1"/>
  <c r="G14" i="8"/>
  <c r="G15" i="8"/>
  <c r="D14" i="1" s="1"/>
  <c r="D13" i="1"/>
  <c r="G16" i="8"/>
  <c r="G17" i="8"/>
  <c r="G18" i="8"/>
  <c r="D19" i="1"/>
  <c r="D23" i="1" s="1"/>
  <c r="D20" i="1"/>
  <c r="D21" i="1"/>
  <c r="G19" i="8"/>
  <c r="D26" i="1" s="1"/>
  <c r="G20" i="8"/>
  <c r="D27" i="1" s="1"/>
  <c r="D20" i="5" s="1"/>
  <c r="G22" i="8"/>
  <c r="D29" i="1"/>
  <c r="G21" i="8"/>
  <c r="D28" i="1" s="1"/>
  <c r="D21" i="5" s="1"/>
  <c r="G24" i="8"/>
  <c r="D31" i="1"/>
  <c r="G23" i="8"/>
  <c r="D30" i="1" s="1"/>
  <c r="D23" i="5" s="1"/>
  <c r="G25" i="8"/>
  <c r="D32" i="1"/>
  <c r="D14" i="2"/>
  <c r="G26" i="8"/>
  <c r="G27" i="8"/>
  <c r="D37" i="1"/>
  <c r="D41" i="1"/>
  <c r="D38" i="1"/>
  <c r="D39" i="1"/>
  <c r="G29" i="8"/>
  <c r="D44" i="1"/>
  <c r="G30" i="8"/>
  <c r="D45" i="1" s="1"/>
  <c r="G31" i="8"/>
  <c r="D46" i="1"/>
  <c r="G32" i="8"/>
  <c r="G33" i="8"/>
  <c r="D54" i="1"/>
  <c r="D57" i="1"/>
  <c r="D18" i="10" s="1"/>
  <c r="D55" i="1"/>
  <c r="D28" i="5"/>
  <c r="E28" i="5"/>
  <c r="F28" i="5"/>
  <c r="G28" i="5"/>
  <c r="H28" i="5"/>
  <c r="I28" i="5"/>
  <c r="Q28" i="5" s="1"/>
  <c r="J28" i="5"/>
  <c r="K28" i="5"/>
  <c r="L28" i="5"/>
  <c r="M28" i="5"/>
  <c r="N28" i="5"/>
  <c r="O28" i="5"/>
  <c r="Q30" i="5"/>
  <c r="Q31" i="5"/>
  <c r="Q33" i="5"/>
  <c r="E9" i="11"/>
  <c r="F9" i="11"/>
  <c r="E10" i="11"/>
  <c r="C29" i="11"/>
  <c r="C30" i="11"/>
  <c r="D25" i="2"/>
  <c r="E25" i="2"/>
  <c r="O33" i="10"/>
  <c r="C32" i="11" s="1"/>
  <c r="O34" i="10"/>
  <c r="C33" i="11"/>
  <c r="C35" i="11"/>
  <c r="C37" i="11"/>
  <c r="O28" i="10"/>
  <c r="C27" i="11"/>
  <c r="A24" i="11"/>
  <c r="C24" i="11"/>
  <c r="D24" i="11"/>
  <c r="A25" i="11"/>
  <c r="B25" i="11"/>
  <c r="A26" i="11"/>
  <c r="B26" i="11"/>
  <c r="A27" i="11"/>
  <c r="B27" i="11"/>
  <c r="A28" i="11"/>
  <c r="B28" i="11"/>
  <c r="A29" i="11"/>
  <c r="B29" i="11"/>
  <c r="A30" i="11"/>
  <c r="A31" i="11"/>
  <c r="B31" i="11"/>
  <c r="A32" i="11"/>
  <c r="B32" i="11"/>
  <c r="A33" i="11"/>
  <c r="B33" i="11"/>
  <c r="A34" i="11"/>
  <c r="B34" i="11"/>
  <c r="A35" i="11"/>
  <c r="B35" i="11"/>
  <c r="A36" i="11"/>
  <c r="B36" i="11"/>
  <c r="A37" i="11"/>
  <c r="B37" i="11"/>
  <c r="A38" i="11"/>
  <c r="B38" i="11"/>
  <c r="A21" i="11"/>
  <c r="B20" i="11"/>
  <c r="A19" i="11"/>
  <c r="A17" i="11"/>
  <c r="B16" i="11"/>
  <c r="B15" i="11"/>
  <c r="A13" i="11"/>
  <c r="A11" i="11"/>
  <c r="A4" i="11"/>
  <c r="B3" i="11"/>
  <c r="A2" i="11"/>
  <c r="B1" i="11"/>
  <c r="A1" i="11"/>
  <c r="H1" i="5"/>
  <c r="Q9" i="5"/>
  <c r="Q10" i="5"/>
  <c r="H1" i="2"/>
  <c r="D4" i="2"/>
  <c r="E4" i="2"/>
  <c r="F4" i="2"/>
  <c r="G4" i="2"/>
  <c r="H4" i="2"/>
  <c r="I4" i="2"/>
  <c r="J4" i="2"/>
  <c r="K4" i="2"/>
  <c r="L4" i="2"/>
  <c r="M4" i="2"/>
  <c r="N4" i="2"/>
  <c r="O4" i="2"/>
  <c r="P11" i="2"/>
  <c r="P21" i="2" s="1"/>
  <c r="P17" i="2"/>
  <c r="P29" i="2"/>
  <c r="P41" i="2"/>
  <c r="P43" i="2" s="1"/>
  <c r="I1" i="1"/>
  <c r="Q15" i="1"/>
  <c r="Q18" i="1"/>
  <c r="Q22" i="1"/>
  <c r="Q25" i="1"/>
  <c r="Q33" i="1"/>
  <c r="Q36" i="1"/>
  <c r="Q40" i="1"/>
  <c r="Q47" i="1"/>
  <c r="A157" i="1"/>
  <c r="F157" i="1"/>
  <c r="I157" i="1"/>
  <c r="L157" i="1"/>
  <c r="O157" i="1"/>
  <c r="Q157" i="1"/>
  <c r="A1" i="10"/>
  <c r="I1" i="10"/>
  <c r="A2" i="10"/>
  <c r="B2" i="10"/>
  <c r="C2" i="10"/>
  <c r="D2" i="10"/>
  <c r="E2" i="10"/>
  <c r="F2" i="10"/>
  <c r="G2" i="10"/>
  <c r="H2" i="10"/>
  <c r="I2" i="10"/>
  <c r="J2" i="10"/>
  <c r="K2" i="10"/>
  <c r="L2" i="10"/>
  <c r="M2" i="10"/>
  <c r="N2" i="10"/>
  <c r="O2" i="10"/>
  <c r="Q2" i="10"/>
  <c r="A3" i="10"/>
  <c r="C3" i="10"/>
  <c r="D3" i="10"/>
  <c r="B4" i="10"/>
  <c r="C4" i="10"/>
  <c r="A5" i="10"/>
  <c r="C5" i="10"/>
  <c r="C7" i="10"/>
  <c r="C8" i="10"/>
  <c r="C9" i="10"/>
  <c r="C10" i="10"/>
  <c r="C11" i="10"/>
  <c r="A12" i="10"/>
  <c r="C12" i="10"/>
  <c r="A14" i="10"/>
  <c r="C14" i="10"/>
  <c r="B16" i="10"/>
  <c r="C16" i="10"/>
  <c r="D16" i="10"/>
  <c r="B17" i="10"/>
  <c r="C17" i="10"/>
  <c r="D17" i="10"/>
  <c r="A18" i="10"/>
  <c r="C18" i="10"/>
  <c r="A20" i="10"/>
  <c r="C20" i="10"/>
  <c r="B21" i="10"/>
  <c r="C21" i="10"/>
  <c r="A22" i="10"/>
  <c r="C22" i="10"/>
  <c r="I24" i="10"/>
  <c r="D28" i="10"/>
  <c r="E28" i="10"/>
  <c r="F28" i="10"/>
  <c r="G28" i="10"/>
  <c r="H28" i="10"/>
  <c r="I28" i="10"/>
  <c r="J28" i="10"/>
  <c r="K28" i="10"/>
  <c r="L28" i="10"/>
  <c r="M28" i="10"/>
  <c r="N28" i="10"/>
  <c r="D33" i="10"/>
  <c r="E33" i="10"/>
  <c r="F33" i="10"/>
  <c r="G33" i="10"/>
  <c r="H33" i="10"/>
  <c r="I33" i="10"/>
  <c r="J33" i="10"/>
  <c r="K33" i="10"/>
  <c r="L33" i="10"/>
  <c r="M33" i="10"/>
  <c r="N33" i="10"/>
  <c r="D34" i="10"/>
  <c r="E34" i="10"/>
  <c r="F34" i="10"/>
  <c r="G34" i="10"/>
  <c r="H34" i="10"/>
  <c r="I34" i="10"/>
  <c r="J34" i="10"/>
  <c r="K34" i="10"/>
  <c r="L34" i="10"/>
  <c r="M34" i="10"/>
  <c r="N34" i="10"/>
  <c r="H42" i="10"/>
  <c r="I43" i="10"/>
  <c r="C46" i="10"/>
  <c r="C50" i="10"/>
  <c r="G28" i="8"/>
  <c r="D24" i="5"/>
  <c r="D27" i="5"/>
  <c r="D16" i="2"/>
  <c r="F25" i="2"/>
  <c r="D22" i="5"/>
  <c r="D10" i="10"/>
  <c r="D25" i="5"/>
  <c r="D7" i="1"/>
  <c r="D8" i="1" s="1"/>
  <c r="D16" i="5"/>
  <c r="D4" i="10"/>
  <c r="G25" i="2"/>
  <c r="H25" i="2"/>
  <c r="I25" i="2"/>
  <c r="J25" i="2"/>
  <c r="K25" i="2"/>
  <c r="L25" i="2" s="1"/>
  <c r="M25" i="2" s="1"/>
  <c r="N25" i="2" s="1"/>
  <c r="O25" i="2" s="1"/>
  <c r="D5" i="10" l="1"/>
  <c r="D19" i="5"/>
  <c r="D34" i="1"/>
  <c r="D8" i="10"/>
  <c r="D18" i="5"/>
  <c r="D16" i="1"/>
  <c r="E38" i="1"/>
  <c r="E14" i="1"/>
  <c r="E45" i="1"/>
  <c r="E21" i="1"/>
  <c r="E31" i="1"/>
  <c r="E44" i="1"/>
  <c r="E3" i="10"/>
  <c r="F6" i="1"/>
  <c r="E54" i="1"/>
  <c r="E28" i="1"/>
  <c r="E26" i="1"/>
  <c r="E55" i="1"/>
  <c r="E46" i="1"/>
  <c r="E20" i="1"/>
  <c r="E7" i="1"/>
  <c r="E8" i="5"/>
  <c r="E29" i="1"/>
  <c r="E11" i="1"/>
  <c r="E32" i="1"/>
  <c r="E27" i="1"/>
  <c r="E12" i="1"/>
  <c r="E30" i="1"/>
  <c r="E19" i="1"/>
  <c r="E37" i="1"/>
  <c r="E13" i="1"/>
  <c r="E39" i="1"/>
  <c r="D15" i="2"/>
  <c r="D48" i="1"/>
  <c r="D26" i="5"/>
  <c r="C13" i="5"/>
  <c r="C36" i="5" s="1"/>
  <c r="C47" i="10"/>
  <c r="C48" i="10" s="1"/>
  <c r="D17" i="2" l="1"/>
  <c r="E15" i="2"/>
  <c r="E19" i="5"/>
  <c r="E34" i="1"/>
  <c r="E9" i="10" s="1"/>
  <c r="E48" i="1"/>
  <c r="E11" i="10" s="1"/>
  <c r="E25" i="5"/>
  <c r="E14" i="2"/>
  <c r="D5" i="5"/>
  <c r="C52" i="10"/>
  <c r="E27" i="5"/>
  <c r="E16" i="2"/>
  <c r="E16" i="10"/>
  <c r="E57" i="1"/>
  <c r="E18" i="10" s="1"/>
  <c r="E22" i="5"/>
  <c r="E23" i="1"/>
  <c r="E16" i="5"/>
  <c r="E4" i="10"/>
  <c r="D17" i="5"/>
  <c r="D7" i="10"/>
  <c r="D50" i="1"/>
  <c r="E23" i="5"/>
  <c r="E16" i="1"/>
  <c r="E21" i="5"/>
  <c r="E26" i="5"/>
  <c r="D11" i="10"/>
  <c r="E41" i="1"/>
  <c r="E20" i="5"/>
  <c r="E11" i="5"/>
  <c r="E17" i="10"/>
  <c r="F32" i="1"/>
  <c r="F12" i="1"/>
  <c r="F30" i="1"/>
  <c r="F23" i="5" s="1"/>
  <c r="F8" i="5"/>
  <c r="F11" i="5" s="1"/>
  <c r="F47" i="10" s="1"/>
  <c r="F14" i="1"/>
  <c r="F55" i="1"/>
  <c r="F17" i="10" s="1"/>
  <c r="F13" i="1"/>
  <c r="F37" i="1"/>
  <c r="F21" i="1"/>
  <c r="F44" i="1"/>
  <c r="F11" i="1"/>
  <c r="F19" i="1"/>
  <c r="F38" i="1"/>
  <c r="F26" i="1"/>
  <c r="F54" i="1"/>
  <c r="F31" i="1"/>
  <c r="F22" i="5" s="1"/>
  <c r="F46" i="1"/>
  <c r="F27" i="5" s="1"/>
  <c r="F20" i="1"/>
  <c r="F29" i="1"/>
  <c r="F45" i="1"/>
  <c r="F26" i="5" s="1"/>
  <c r="F3" i="10"/>
  <c r="F27" i="1"/>
  <c r="F20" i="5" s="1"/>
  <c r="G6" i="1"/>
  <c r="F39" i="1"/>
  <c r="F7" i="1"/>
  <c r="F28" i="1"/>
  <c r="F21" i="5" s="1"/>
  <c r="E8" i="1"/>
  <c r="D9" i="10"/>
  <c r="F48" i="1" l="1"/>
  <c r="F25" i="5"/>
  <c r="F14" i="2"/>
  <c r="E17" i="2"/>
  <c r="F34" i="1"/>
  <c r="F9" i="10" s="1"/>
  <c r="F19" i="5"/>
  <c r="E5" i="10"/>
  <c r="F23" i="1"/>
  <c r="F41" i="1"/>
  <c r="E47" i="10"/>
  <c r="E10" i="10"/>
  <c r="E24" i="5"/>
  <c r="E17" i="5"/>
  <c r="E50" i="1"/>
  <c r="E12" i="10" s="1"/>
  <c r="E7" i="10"/>
  <c r="E18" i="5"/>
  <c r="E8" i="10"/>
  <c r="F16" i="2"/>
  <c r="D46" i="10"/>
  <c r="D13" i="5"/>
  <c r="Q5" i="5"/>
  <c r="F15" i="2"/>
  <c r="F16" i="5"/>
  <c r="F4" i="10"/>
  <c r="G21" i="1"/>
  <c r="G7" i="1"/>
  <c r="G39" i="1"/>
  <c r="H6" i="1"/>
  <c r="G26" i="1"/>
  <c r="G31" i="1"/>
  <c r="G44" i="1"/>
  <c r="G29" i="1"/>
  <c r="G14" i="1"/>
  <c r="G28" i="1"/>
  <c r="G21" i="5" s="1"/>
  <c r="G45" i="1"/>
  <c r="G26" i="5" s="1"/>
  <c r="G13" i="1"/>
  <c r="G30" i="1"/>
  <c r="G46" i="1"/>
  <c r="G27" i="5" s="1"/>
  <c r="G8" i="1"/>
  <c r="G8" i="5"/>
  <c r="G55" i="1"/>
  <c r="G17" i="10" s="1"/>
  <c r="G20" i="1"/>
  <c r="G19" i="1"/>
  <c r="G38" i="1"/>
  <c r="G37" i="1"/>
  <c r="G11" i="1"/>
  <c r="G27" i="1"/>
  <c r="G20" i="5" s="1"/>
  <c r="G32" i="1"/>
  <c r="G54" i="1"/>
  <c r="G12" i="1"/>
  <c r="G3" i="10"/>
  <c r="F16" i="10"/>
  <c r="F57" i="1"/>
  <c r="F18" i="10" s="1"/>
  <c r="F16" i="1"/>
  <c r="F8" i="1"/>
  <c r="D12" i="10"/>
  <c r="D52" i="1"/>
  <c r="D27" i="10"/>
  <c r="G16" i="10" l="1"/>
  <c r="G57" i="1"/>
  <c r="G18" i="10" s="1"/>
  <c r="G41" i="1"/>
  <c r="G23" i="5"/>
  <c r="G19" i="5"/>
  <c r="G34" i="1"/>
  <c r="D48" i="10"/>
  <c r="F18" i="5"/>
  <c r="F8" i="10"/>
  <c r="D59" i="1"/>
  <c r="D14" i="10"/>
  <c r="G11" i="5"/>
  <c r="H39" i="1"/>
  <c r="H12" i="1"/>
  <c r="H38" i="1"/>
  <c r="H55" i="1"/>
  <c r="H32" i="1"/>
  <c r="H7" i="1"/>
  <c r="H30" i="1"/>
  <c r="H3" i="10"/>
  <c r="H13" i="1"/>
  <c r="H8" i="5"/>
  <c r="H11" i="5" s="1"/>
  <c r="H47" i="10" s="1"/>
  <c r="H19" i="1"/>
  <c r="H23" i="1" s="1"/>
  <c r="H44" i="1"/>
  <c r="H37" i="1"/>
  <c r="H14" i="1"/>
  <c r="H20" i="1"/>
  <c r="H29" i="1"/>
  <c r="H46" i="1"/>
  <c r="H27" i="5" s="1"/>
  <c r="H11" i="1"/>
  <c r="H16" i="1" s="1"/>
  <c r="H54" i="1"/>
  <c r="H21" i="1"/>
  <c r="H45" i="1"/>
  <c r="H26" i="5" s="1"/>
  <c r="H26" i="1"/>
  <c r="H31" i="1"/>
  <c r="H22" i="5" s="1"/>
  <c r="H27" i="1"/>
  <c r="I6" i="1"/>
  <c r="H28" i="1"/>
  <c r="H8" i="1"/>
  <c r="F11" i="10"/>
  <c r="F5" i="10"/>
  <c r="F52" i="1"/>
  <c r="G23" i="1"/>
  <c r="G5" i="10"/>
  <c r="G25" i="5"/>
  <c r="G48" i="1"/>
  <c r="G11" i="10" s="1"/>
  <c r="G15" i="2"/>
  <c r="G16" i="2"/>
  <c r="H16" i="2" s="1"/>
  <c r="E52" i="1"/>
  <c r="E27" i="10"/>
  <c r="F17" i="5"/>
  <c r="F50" i="1"/>
  <c r="F12" i="10" s="1"/>
  <c r="F7" i="10"/>
  <c r="G16" i="1"/>
  <c r="G22" i="5"/>
  <c r="G16" i="5"/>
  <c r="G4" i="10"/>
  <c r="Q46" i="10"/>
  <c r="F4" i="11" s="1"/>
  <c r="F24" i="5"/>
  <c r="F10" i="10"/>
  <c r="G14" i="2"/>
  <c r="F17" i="2"/>
  <c r="H8" i="10" l="1"/>
  <c r="H18" i="5"/>
  <c r="G7" i="10"/>
  <c r="G17" i="5"/>
  <c r="G50" i="1"/>
  <c r="E59" i="1"/>
  <c r="E14" i="10"/>
  <c r="F14" i="10"/>
  <c r="F59" i="1"/>
  <c r="H21" i="5"/>
  <c r="H19" i="5"/>
  <c r="H34" i="1"/>
  <c r="H9" i="10" s="1"/>
  <c r="H7" i="10"/>
  <c r="H17" i="5"/>
  <c r="H4" i="10"/>
  <c r="H16" i="5"/>
  <c r="G47" i="10"/>
  <c r="D61" i="1"/>
  <c r="D20" i="10"/>
  <c r="G9" i="10"/>
  <c r="G24" i="5"/>
  <c r="G10" i="10"/>
  <c r="F27" i="10"/>
  <c r="H14" i="2"/>
  <c r="G17" i="2"/>
  <c r="G18" i="5"/>
  <c r="G8" i="10"/>
  <c r="H5" i="10"/>
  <c r="H57" i="1"/>
  <c r="H18" i="10" s="1"/>
  <c r="H16" i="10"/>
  <c r="H23" i="5"/>
  <c r="I11" i="1"/>
  <c r="I8" i="5"/>
  <c r="I29" i="1"/>
  <c r="I20" i="1"/>
  <c r="I19" i="1"/>
  <c r="I7" i="1"/>
  <c r="I8" i="1" s="1"/>
  <c r="I37" i="1"/>
  <c r="I13" i="1"/>
  <c r="I55" i="1"/>
  <c r="I17" i="10" s="1"/>
  <c r="I27" i="1"/>
  <c r="I20" i="5" s="1"/>
  <c r="I30" i="1"/>
  <c r="I14" i="1"/>
  <c r="I45" i="1"/>
  <c r="I26" i="5" s="1"/>
  <c r="I21" i="1"/>
  <c r="I39" i="1"/>
  <c r="J6" i="1"/>
  <c r="I38" i="1"/>
  <c r="I28" i="1"/>
  <c r="I21" i="5" s="1"/>
  <c r="I26" i="1"/>
  <c r="I12" i="1"/>
  <c r="I31" i="1"/>
  <c r="I22" i="5" s="1"/>
  <c r="I54" i="1"/>
  <c r="I32" i="1"/>
  <c r="I3" i="10"/>
  <c r="I46" i="1"/>
  <c r="I27" i="5" s="1"/>
  <c r="I44" i="1"/>
  <c r="H41" i="1"/>
  <c r="H15" i="2"/>
  <c r="H20" i="5"/>
  <c r="H48" i="1"/>
  <c r="H11" i="10" s="1"/>
  <c r="H25" i="5"/>
  <c r="H17" i="10"/>
  <c r="I5" i="10" l="1"/>
  <c r="I14" i="2"/>
  <c r="H17" i="2"/>
  <c r="H50" i="1"/>
  <c r="F20" i="10"/>
  <c r="F61" i="1"/>
  <c r="F63" i="1" s="1"/>
  <c r="G12" i="10"/>
  <c r="G52" i="1"/>
  <c r="I57" i="1"/>
  <c r="I18" i="10" s="1"/>
  <c r="I16" i="10"/>
  <c r="I11" i="5"/>
  <c r="E20" i="10"/>
  <c r="E61" i="1"/>
  <c r="E63" i="1"/>
  <c r="J26" i="1"/>
  <c r="J54" i="1"/>
  <c r="J31" i="1"/>
  <c r="J22" i="5" s="1"/>
  <c r="J44" i="1"/>
  <c r="J11" i="1"/>
  <c r="J19" i="1"/>
  <c r="J38" i="1"/>
  <c r="J27" i="1"/>
  <c r="K6" i="1"/>
  <c r="J46" i="1"/>
  <c r="J20" i="1"/>
  <c r="J29" i="1"/>
  <c r="J45" i="1"/>
  <c r="J3" i="10"/>
  <c r="J13" i="1"/>
  <c r="J37" i="1"/>
  <c r="J21" i="1"/>
  <c r="J8" i="5"/>
  <c r="J11" i="5" s="1"/>
  <c r="J47" i="10" s="1"/>
  <c r="J14" i="1"/>
  <c r="J55" i="1"/>
  <c r="J17" i="10" s="1"/>
  <c r="J30" i="1"/>
  <c r="J28" i="1"/>
  <c r="J21" i="5" s="1"/>
  <c r="J32" i="1"/>
  <c r="J39" i="1"/>
  <c r="J12" i="1"/>
  <c r="J7" i="1"/>
  <c r="I16" i="1"/>
  <c r="D28" i="2"/>
  <c r="D21" i="10"/>
  <c r="D29" i="5"/>
  <c r="I25" i="5"/>
  <c r="I48" i="1"/>
  <c r="I11" i="10" s="1"/>
  <c r="I4" i="10"/>
  <c r="I16" i="5"/>
  <c r="I23" i="1"/>
  <c r="H24" i="5"/>
  <c r="H10" i="10"/>
  <c r="I15" i="2"/>
  <c r="J15" i="2" s="1"/>
  <c r="I19" i="5"/>
  <c r="I34" i="1"/>
  <c r="I9" i="10" s="1"/>
  <c r="I23" i="5"/>
  <c r="I41" i="1"/>
  <c r="I16" i="2"/>
  <c r="G27" i="10"/>
  <c r="D63" i="1"/>
  <c r="F22" i="10" l="1"/>
  <c r="F65" i="1"/>
  <c r="F39" i="2" s="1"/>
  <c r="J4" i="10"/>
  <c r="J16" i="5"/>
  <c r="H12" i="10"/>
  <c r="H52" i="1"/>
  <c r="I10" i="10"/>
  <c r="I24" i="5"/>
  <c r="I8" i="10"/>
  <c r="I18" i="5"/>
  <c r="D34" i="5"/>
  <c r="J8" i="1"/>
  <c r="J23" i="1"/>
  <c r="E65" i="1"/>
  <c r="E39" i="2" s="1"/>
  <c r="E22" i="10"/>
  <c r="J26" i="5"/>
  <c r="K8" i="5"/>
  <c r="K11" i="5" s="1"/>
  <c r="K47" i="10" s="1"/>
  <c r="K21" i="1"/>
  <c r="K7" i="1"/>
  <c r="K8" i="1" s="1"/>
  <c r="K28" i="1"/>
  <c r="K21" i="5" s="1"/>
  <c r="K45" i="1"/>
  <c r="K26" i="5" s="1"/>
  <c r="K13" i="1"/>
  <c r="K46" i="1"/>
  <c r="K27" i="5" s="1"/>
  <c r="K29" i="1"/>
  <c r="K14" i="1"/>
  <c r="K19" i="1"/>
  <c r="K38" i="1"/>
  <c r="K37" i="1"/>
  <c r="K3" i="10"/>
  <c r="K11" i="1"/>
  <c r="K27" i="1"/>
  <c r="K39" i="1"/>
  <c r="L6" i="1"/>
  <c r="K30" i="1"/>
  <c r="K23" i="5" s="1"/>
  <c r="K31" i="1"/>
  <c r="K44" i="1"/>
  <c r="K20" i="1"/>
  <c r="K12" i="1"/>
  <c r="K32" i="1"/>
  <c r="K54" i="1"/>
  <c r="K26" i="1"/>
  <c r="K55" i="1"/>
  <c r="J16" i="1"/>
  <c r="J34" i="1"/>
  <c r="J19" i="5"/>
  <c r="E21" i="10"/>
  <c r="E29" i="5"/>
  <c r="E34" i="5" s="1"/>
  <c r="E50" i="10" s="1"/>
  <c r="I47" i="10"/>
  <c r="G14" i="10"/>
  <c r="G59" i="1"/>
  <c r="I17" i="2"/>
  <c r="J14" i="2"/>
  <c r="J23" i="5"/>
  <c r="J27" i="5"/>
  <c r="J57" i="1"/>
  <c r="J18" i="10" s="1"/>
  <c r="J16" i="10"/>
  <c r="F21" i="10"/>
  <c r="F29" i="5"/>
  <c r="F34" i="5" s="1"/>
  <c r="F50" i="10" s="1"/>
  <c r="H27" i="10"/>
  <c r="D65" i="1"/>
  <c r="D22" i="10"/>
  <c r="J16" i="2"/>
  <c r="K16" i="2" s="1"/>
  <c r="D29" i="2"/>
  <c r="E28" i="2"/>
  <c r="I17" i="5"/>
  <c r="I7" i="10"/>
  <c r="I50" i="1"/>
  <c r="J41" i="1"/>
  <c r="J20" i="5"/>
  <c r="J25" i="5"/>
  <c r="J48" i="1"/>
  <c r="J11" i="10" s="1"/>
  <c r="K5" i="10" l="1"/>
  <c r="K20" i="5"/>
  <c r="H59" i="1"/>
  <c r="H14" i="10"/>
  <c r="E29" i="2"/>
  <c r="F28" i="2"/>
  <c r="I27" i="10"/>
  <c r="K16" i="1"/>
  <c r="J52" i="1"/>
  <c r="J5" i="10"/>
  <c r="I12" i="10"/>
  <c r="I52" i="1"/>
  <c r="J7" i="10"/>
  <c r="J50" i="1"/>
  <c r="J12" i="10" s="1"/>
  <c r="J17" i="5"/>
  <c r="K57" i="1"/>
  <c r="K18" i="10" s="1"/>
  <c r="K16" i="10"/>
  <c r="L13" i="1"/>
  <c r="L8" i="5"/>
  <c r="L31" i="1"/>
  <c r="L22" i="5" s="1"/>
  <c r="L46" i="1"/>
  <c r="L27" i="5" s="1"/>
  <c r="L11" i="1"/>
  <c r="L14" i="1"/>
  <c r="L30" i="1"/>
  <c r="L23" i="5" s="1"/>
  <c r="L20" i="1"/>
  <c r="L12" i="1"/>
  <c r="L27" i="1"/>
  <c r="L20" i="5" s="1"/>
  <c r="L54" i="1"/>
  <c r="L21" i="1"/>
  <c r="L3" i="10"/>
  <c r="L39" i="1"/>
  <c r="L29" i="1"/>
  <c r="L44" i="1"/>
  <c r="L37" i="1"/>
  <c r="L7" i="1"/>
  <c r="L38" i="1"/>
  <c r="L28" i="1"/>
  <c r="L21" i="5" s="1"/>
  <c r="L55" i="1"/>
  <c r="L17" i="10" s="1"/>
  <c r="L45" i="1"/>
  <c r="L26" i="5" s="1"/>
  <c r="L26" i="1"/>
  <c r="L32" i="1"/>
  <c r="L19" i="1"/>
  <c r="L23" i="1" s="1"/>
  <c r="M6" i="1"/>
  <c r="D50" i="10"/>
  <c r="D36" i="5"/>
  <c r="J17" i="2"/>
  <c r="K14" i="2"/>
  <c r="K17" i="10"/>
  <c r="K22" i="5"/>
  <c r="K4" i="10"/>
  <c r="K16" i="5"/>
  <c r="J18" i="5"/>
  <c r="J8" i="10"/>
  <c r="J24" i="5"/>
  <c r="J10" i="10"/>
  <c r="J9" i="10"/>
  <c r="K34" i="1"/>
  <c r="K9" i="10" s="1"/>
  <c r="K19" i="5"/>
  <c r="K23" i="1"/>
  <c r="D32" i="10"/>
  <c r="D36" i="2"/>
  <c r="D39" i="2"/>
  <c r="G61" i="1"/>
  <c r="G20" i="10"/>
  <c r="K48" i="1"/>
  <c r="K11" i="10" s="1"/>
  <c r="K25" i="5"/>
  <c r="K41" i="1"/>
  <c r="K15" i="2"/>
  <c r="G21" i="10" l="1"/>
  <c r="G29" i="5"/>
  <c r="M30" i="1"/>
  <c r="M23" i="5" s="1"/>
  <c r="M14" i="1"/>
  <c r="M45" i="1"/>
  <c r="M26" i="5" s="1"/>
  <c r="M29" i="1"/>
  <c r="M20" i="1"/>
  <c r="M46" i="1"/>
  <c r="M27" i="5" s="1"/>
  <c r="N6" i="1"/>
  <c r="M19" i="1"/>
  <c r="M7" i="1"/>
  <c r="M37" i="1"/>
  <c r="M26" i="1"/>
  <c r="M12" i="1"/>
  <c r="M31" i="1"/>
  <c r="M22" i="5" s="1"/>
  <c r="M44" i="1"/>
  <c r="M11" i="1"/>
  <c r="M21" i="1"/>
  <c r="M54" i="1"/>
  <c r="M55" i="1"/>
  <c r="M17" i="10" s="1"/>
  <c r="M32" i="1"/>
  <c r="M3" i="10"/>
  <c r="M38" i="1"/>
  <c r="M8" i="5"/>
  <c r="M11" i="5" s="1"/>
  <c r="M47" i="10" s="1"/>
  <c r="M39" i="1"/>
  <c r="M28" i="1"/>
  <c r="M21" i="5" s="1"/>
  <c r="M8" i="1"/>
  <c r="M13" i="1"/>
  <c r="M27" i="1"/>
  <c r="L4" i="10"/>
  <c r="L16" i="5"/>
  <c r="H61" i="1"/>
  <c r="H63" i="1" s="1"/>
  <c r="H20" i="10"/>
  <c r="L18" i="5"/>
  <c r="L8" i="10"/>
  <c r="L41" i="1"/>
  <c r="L11" i="5"/>
  <c r="I14" i="10"/>
  <c r="I59" i="1"/>
  <c r="F29" i="2"/>
  <c r="G28" i="2"/>
  <c r="K17" i="2"/>
  <c r="L14" i="2"/>
  <c r="D52" i="10"/>
  <c r="E5" i="5"/>
  <c r="D7" i="2"/>
  <c r="D11" i="2" s="1"/>
  <c r="L48" i="1"/>
  <c r="L11" i="10" s="1"/>
  <c r="L25" i="5"/>
  <c r="L16" i="1"/>
  <c r="K7" i="10"/>
  <c r="K17" i="5"/>
  <c r="K50" i="1"/>
  <c r="E32" i="10"/>
  <c r="E36" i="2"/>
  <c r="J59" i="1"/>
  <c r="J14" i="10"/>
  <c r="K24" i="5"/>
  <c r="K10" i="10"/>
  <c r="K18" i="5"/>
  <c r="K8" i="10"/>
  <c r="L15" i="2"/>
  <c r="M15" i="2" s="1"/>
  <c r="G63" i="1"/>
  <c r="D35" i="10"/>
  <c r="J27" i="10"/>
  <c r="L19" i="5"/>
  <c r="L34" i="1"/>
  <c r="L9" i="10" s="1"/>
  <c r="L16" i="10"/>
  <c r="L57" i="1"/>
  <c r="L18" i="10" s="1"/>
  <c r="L8" i="1"/>
  <c r="L16" i="2"/>
  <c r="M16" i="2" s="1"/>
  <c r="H65" i="1" l="1"/>
  <c r="H39" i="2" s="1"/>
  <c r="H22" i="10"/>
  <c r="K12" i="10"/>
  <c r="K52" i="1"/>
  <c r="E13" i="5"/>
  <c r="E46" i="10"/>
  <c r="M16" i="10"/>
  <c r="M57" i="1"/>
  <c r="M18" i="10" s="1"/>
  <c r="M16" i="5"/>
  <c r="M4" i="10"/>
  <c r="G22" i="10"/>
  <c r="G65" i="1"/>
  <c r="F36" i="2"/>
  <c r="F32" i="10"/>
  <c r="L47" i="10"/>
  <c r="M23" i="1"/>
  <c r="G34" i="5"/>
  <c r="G50" i="10" s="1"/>
  <c r="L5" i="10"/>
  <c r="J63" i="1"/>
  <c r="J20" i="10"/>
  <c r="J61" i="1"/>
  <c r="M5" i="10"/>
  <c r="E35" i="10"/>
  <c r="M14" i="2"/>
  <c r="L17" i="2"/>
  <c r="I61" i="1"/>
  <c r="I63" i="1"/>
  <c r="I20" i="10"/>
  <c r="L10" i="10"/>
  <c r="L24" i="5"/>
  <c r="M20" i="5"/>
  <c r="M16" i="1"/>
  <c r="M19" i="5"/>
  <c r="M34" i="1"/>
  <c r="M9" i="10" s="1"/>
  <c r="N27" i="1"/>
  <c r="N20" i="5" s="1"/>
  <c r="N54" i="1"/>
  <c r="N31" i="1"/>
  <c r="N22" i="5" s="1"/>
  <c r="N44" i="1"/>
  <c r="N20" i="1"/>
  <c r="N38" i="1"/>
  <c r="O6" i="1"/>
  <c r="N46" i="1"/>
  <c r="N27" i="5" s="1"/>
  <c r="N39" i="1"/>
  <c r="N7" i="1"/>
  <c r="N29" i="1"/>
  <c r="N45" i="1"/>
  <c r="N26" i="5" s="1"/>
  <c r="N3" i="10"/>
  <c r="N32" i="1"/>
  <c r="N30" i="1"/>
  <c r="N23" i="5" s="1"/>
  <c r="N8" i="5"/>
  <c r="N11" i="5" s="1"/>
  <c r="N47" i="10" s="1"/>
  <c r="N28" i="1"/>
  <c r="N21" i="5" s="1"/>
  <c r="N37" i="1"/>
  <c r="N41" i="1" s="1"/>
  <c r="N13" i="1"/>
  <c r="N12" i="1"/>
  <c r="N14" i="1"/>
  <c r="N26" i="1"/>
  <c r="N21" i="1"/>
  <c r="N11" i="1"/>
  <c r="N16" i="1" s="1"/>
  <c r="N19" i="1"/>
  <c r="N55" i="1"/>
  <c r="N17" i="10" s="1"/>
  <c r="H28" i="2"/>
  <c r="G29" i="2"/>
  <c r="L7" i="10"/>
  <c r="L50" i="1"/>
  <c r="L12" i="10" s="1"/>
  <c r="L17" i="5"/>
  <c r="D26" i="10"/>
  <c r="D21" i="2"/>
  <c r="K27" i="10"/>
  <c r="H21" i="10"/>
  <c r="H29" i="5"/>
  <c r="H34" i="5" s="1"/>
  <c r="H50" i="10" s="1"/>
  <c r="M48" i="1"/>
  <c r="M11" i="10" s="1"/>
  <c r="M25" i="5"/>
  <c r="M41" i="1"/>
  <c r="G36" i="2" l="1"/>
  <c r="G32" i="10"/>
  <c r="M17" i="5"/>
  <c r="M7" i="10"/>
  <c r="M50" i="1"/>
  <c r="O11" i="1"/>
  <c r="O28" i="1"/>
  <c r="O38" i="1"/>
  <c r="Q38" i="1" s="1"/>
  <c r="O46" i="1"/>
  <c r="O21" i="1"/>
  <c r="Q21" i="1" s="1"/>
  <c r="O55" i="1"/>
  <c r="O20" i="1"/>
  <c r="Q20" i="1" s="1"/>
  <c r="O32" i="1"/>
  <c r="Q32" i="1" s="1"/>
  <c r="O45" i="1"/>
  <c r="O19" i="1"/>
  <c r="O31" i="1"/>
  <c r="O3" i="10"/>
  <c r="O54" i="1"/>
  <c r="O8" i="1"/>
  <c r="O29" i="1"/>
  <c r="Q29" i="1" s="1"/>
  <c r="O27" i="1"/>
  <c r="O13" i="1"/>
  <c r="Q13" i="1" s="1"/>
  <c r="O12" i="1"/>
  <c r="Q12" i="1" s="1"/>
  <c r="O7" i="1"/>
  <c r="O26" i="1"/>
  <c r="O37" i="1"/>
  <c r="O8" i="5"/>
  <c r="O14" i="1"/>
  <c r="Q14" i="1" s="1"/>
  <c r="O39" i="1"/>
  <c r="Q39" i="1" s="1"/>
  <c r="O30" i="1"/>
  <c r="O44" i="1"/>
  <c r="Q6" i="1"/>
  <c r="N48" i="1"/>
  <c r="N11" i="10" s="1"/>
  <c r="N25" i="5"/>
  <c r="I65" i="1"/>
  <c r="I39" i="2" s="1"/>
  <c r="I22" i="10"/>
  <c r="L52" i="1"/>
  <c r="M8" i="10"/>
  <c r="M18" i="5"/>
  <c r="F35" i="10"/>
  <c r="I28" i="2"/>
  <c r="H29" i="2"/>
  <c r="D29" i="10"/>
  <c r="D38" i="2"/>
  <c r="D41" i="2" s="1"/>
  <c r="N34" i="1"/>
  <c r="N9" i="10" s="1"/>
  <c r="N19" i="5"/>
  <c r="N24" i="5"/>
  <c r="N10" i="10"/>
  <c r="N16" i="5"/>
  <c r="N4" i="10"/>
  <c r="N8" i="1"/>
  <c r="I21" i="10"/>
  <c r="I29" i="5"/>
  <c r="I34" i="5" s="1"/>
  <c r="I50" i="10" s="1"/>
  <c r="J21" i="10"/>
  <c r="J29" i="5"/>
  <c r="J34" i="5" s="1"/>
  <c r="J50" i="10" s="1"/>
  <c r="G39" i="2"/>
  <c r="E36" i="5"/>
  <c r="E48" i="10"/>
  <c r="N17" i="5"/>
  <c r="N7" i="10"/>
  <c r="M17" i="2"/>
  <c r="N14" i="2"/>
  <c r="J65" i="1"/>
  <c r="J39" i="2" s="1"/>
  <c r="J22" i="10"/>
  <c r="M24" i="5"/>
  <c r="M10" i="10"/>
  <c r="N16" i="2"/>
  <c r="O16" i="2" s="1"/>
  <c r="N23" i="1"/>
  <c r="N57" i="1"/>
  <c r="N18" i="10" s="1"/>
  <c r="N16" i="10"/>
  <c r="L27" i="10"/>
  <c r="N15" i="2"/>
  <c r="O15" i="2" s="1"/>
  <c r="K14" i="10"/>
  <c r="K59" i="1"/>
  <c r="O17" i="10" l="1"/>
  <c r="Q55" i="1"/>
  <c r="D37" i="10"/>
  <c r="D43" i="2"/>
  <c r="D39" i="10" s="1"/>
  <c r="O23" i="5"/>
  <c r="Q23" i="5" s="1"/>
  <c r="Q30" i="1"/>
  <c r="O41" i="1"/>
  <c r="Q37" i="1"/>
  <c r="O16" i="10"/>
  <c r="O57" i="1"/>
  <c r="O18" i="10" s="1"/>
  <c r="Q54" i="1"/>
  <c r="O26" i="5"/>
  <c r="Q26" i="5" s="1"/>
  <c r="Q45" i="1"/>
  <c r="O16" i="1"/>
  <c r="Q11" i="1"/>
  <c r="J28" i="2"/>
  <c r="I29" i="2"/>
  <c r="O5" i="10"/>
  <c r="O21" i="5"/>
  <c r="Q21" i="5" s="1"/>
  <c r="Q28" i="1"/>
  <c r="K61" i="1"/>
  <c r="K63" i="1" s="1"/>
  <c r="K20" i="10"/>
  <c r="N18" i="5"/>
  <c r="N8" i="10"/>
  <c r="E52" i="10"/>
  <c r="F5" i="5"/>
  <c r="E7" i="2"/>
  <c r="E11" i="2" s="1"/>
  <c r="N5" i="10"/>
  <c r="L14" i="10"/>
  <c r="L59" i="1"/>
  <c r="O34" i="1"/>
  <c r="O19" i="5"/>
  <c r="Q19" i="5" s="1"/>
  <c r="Q26" i="1"/>
  <c r="O20" i="5"/>
  <c r="Q20" i="5" s="1"/>
  <c r="Q27" i="1"/>
  <c r="O27" i="5"/>
  <c r="Q27" i="5" s="1"/>
  <c r="Q46" i="1"/>
  <c r="M12" i="10"/>
  <c r="M52" i="1"/>
  <c r="G35" i="10"/>
  <c r="N17" i="2"/>
  <c r="O14" i="2"/>
  <c r="O17" i="2" s="1"/>
  <c r="O48" i="1"/>
  <c r="O25" i="5"/>
  <c r="Q25" i="5" s="1"/>
  <c r="Q44" i="1"/>
  <c r="O11" i="5"/>
  <c r="Q8" i="5"/>
  <c r="O23" i="1"/>
  <c r="Q19" i="1"/>
  <c r="M27" i="10"/>
  <c r="N50" i="1"/>
  <c r="N12" i="10" s="1"/>
  <c r="H32" i="10"/>
  <c r="H36" i="2"/>
  <c r="C2" i="11"/>
  <c r="Q3" i="10"/>
  <c r="Q8" i="1"/>
  <c r="O16" i="5"/>
  <c r="O4" i="10"/>
  <c r="Q7" i="1"/>
  <c r="O22" i="5"/>
  <c r="Q22" i="5" s="1"/>
  <c r="Q31" i="1"/>
  <c r="K65" i="1" l="1"/>
  <c r="K22" i="10"/>
  <c r="O47" i="10"/>
  <c r="Q11" i="5"/>
  <c r="L20" i="10"/>
  <c r="L61" i="1"/>
  <c r="L63" i="1"/>
  <c r="E26" i="10"/>
  <c r="E21" i="2"/>
  <c r="I36" i="2"/>
  <c r="I32" i="10"/>
  <c r="O50" i="1"/>
  <c r="O7" i="10"/>
  <c r="O17" i="5"/>
  <c r="Q17" i="5" s="1"/>
  <c r="Q16" i="1"/>
  <c r="C16" i="11"/>
  <c r="Q17" i="10"/>
  <c r="Q5" i="10"/>
  <c r="C4" i="11"/>
  <c r="M59" i="1"/>
  <c r="M14" i="10"/>
  <c r="O9" i="10"/>
  <c r="Q34" i="1"/>
  <c r="O10" i="10"/>
  <c r="O24" i="5"/>
  <c r="Q24" i="5" s="1"/>
  <c r="Q41" i="1"/>
  <c r="C3" i="11"/>
  <c r="Q4" i="10"/>
  <c r="O18" i="5"/>
  <c r="Q18" i="5" s="1"/>
  <c r="O8" i="10"/>
  <c r="Q23" i="1"/>
  <c r="F46" i="10"/>
  <c r="F13" i="5"/>
  <c r="J29" i="2"/>
  <c r="K28" i="2"/>
  <c r="O27" i="10"/>
  <c r="C26" i="11" s="1"/>
  <c r="K21" i="10"/>
  <c r="K29" i="5"/>
  <c r="C15" i="11"/>
  <c r="Q16" i="10"/>
  <c r="Q57" i="1"/>
  <c r="N27" i="10"/>
  <c r="Q16" i="5"/>
  <c r="H35" i="10"/>
  <c r="O11" i="10"/>
  <c r="Q48" i="1"/>
  <c r="N52" i="1"/>
  <c r="C9" i="11" l="1"/>
  <c r="Q10" i="10"/>
  <c r="F36" i="5"/>
  <c r="F48" i="10"/>
  <c r="I35" i="10"/>
  <c r="L21" i="10"/>
  <c r="L29" i="5"/>
  <c r="L34" i="5" s="1"/>
  <c r="L50" i="10" s="1"/>
  <c r="C10" i="11"/>
  <c r="Q11" i="10"/>
  <c r="C17" i="11"/>
  <c r="Q18" i="10"/>
  <c r="J32" i="10"/>
  <c r="J36" i="2"/>
  <c r="Q50" i="1"/>
  <c r="C6" i="11"/>
  <c r="Q7" i="10"/>
  <c r="L22" i="10"/>
  <c r="L65" i="1"/>
  <c r="L39" i="2" s="1"/>
  <c r="M61" i="1"/>
  <c r="M20" i="10"/>
  <c r="M63" i="1"/>
  <c r="E29" i="10"/>
  <c r="E38" i="2"/>
  <c r="E41" i="2" s="1"/>
  <c r="K39" i="2"/>
  <c r="N59" i="1"/>
  <c r="N14" i="10"/>
  <c r="K34" i="5"/>
  <c r="K50" i="10" s="1"/>
  <c r="L28" i="2"/>
  <c r="K29" i="2"/>
  <c r="Q8" i="10"/>
  <c r="C7" i="11"/>
  <c r="C8" i="11"/>
  <c r="Q9" i="10"/>
  <c r="O12" i="10"/>
  <c r="O52" i="1"/>
  <c r="Q47" i="10"/>
  <c r="F5" i="11" s="1"/>
  <c r="Q13" i="5"/>
  <c r="L29" i="2" l="1"/>
  <c r="M28" i="2"/>
  <c r="C11" i="11"/>
  <c r="Q12" i="10"/>
  <c r="Q52" i="1"/>
  <c r="O14" i="10"/>
  <c r="O59" i="1"/>
  <c r="J35" i="10"/>
  <c r="M22" i="10"/>
  <c r="M65" i="1"/>
  <c r="M39" i="2" s="1"/>
  <c r="N61" i="1"/>
  <c r="N63" i="1" s="1"/>
  <c r="N20" i="10"/>
  <c r="F7" i="2"/>
  <c r="F11" i="2" s="1"/>
  <c r="F52" i="10"/>
  <c r="G5" i="5"/>
  <c r="Q48" i="10"/>
  <c r="F6" i="11" s="1"/>
  <c r="K36" i="2"/>
  <c r="K32" i="10"/>
  <c r="E37" i="10"/>
  <c r="E43" i="2"/>
  <c r="E39" i="10" s="1"/>
  <c r="M21" i="10"/>
  <c r="M29" i="5"/>
  <c r="M34" i="5" s="1"/>
  <c r="M50" i="10" s="1"/>
  <c r="N65" i="1" l="1"/>
  <c r="N39" i="2" s="1"/>
  <c r="N22" i="10"/>
  <c r="F26" i="10"/>
  <c r="F21" i="2"/>
  <c r="O20" i="10"/>
  <c r="O61" i="1"/>
  <c r="O63" i="1"/>
  <c r="G13" i="5"/>
  <c r="G46" i="10"/>
  <c r="N28" i="2"/>
  <c r="M29" i="2"/>
  <c r="K35" i="10"/>
  <c r="N29" i="5"/>
  <c r="N34" i="5" s="1"/>
  <c r="N50" i="10" s="1"/>
  <c r="N21" i="10"/>
  <c r="Q59" i="1"/>
  <c r="C13" i="11"/>
  <c r="Q14" i="10"/>
  <c r="L36" i="2"/>
  <c r="L32" i="10"/>
  <c r="G36" i="5" l="1"/>
  <c r="G48" i="10"/>
  <c r="O22" i="10"/>
  <c r="O65" i="1"/>
  <c r="L35" i="10"/>
  <c r="O28" i="2"/>
  <c r="O29" i="2" s="1"/>
  <c r="N29" i="2"/>
  <c r="O29" i="5"/>
  <c r="O21" i="10"/>
  <c r="Q61" i="1"/>
  <c r="Q20" i="10"/>
  <c r="C19" i="11"/>
  <c r="F38" i="2"/>
  <c r="F41" i="2" s="1"/>
  <c r="F29" i="10"/>
  <c r="M36" i="2"/>
  <c r="M32" i="10"/>
  <c r="N36" i="2" l="1"/>
  <c r="N32" i="10"/>
  <c r="O39" i="2"/>
  <c r="Q65" i="1"/>
  <c r="F37" i="10"/>
  <c r="F43" i="2"/>
  <c r="F39" i="10" s="1"/>
  <c r="C20" i="11"/>
  <c r="Q21" i="10"/>
  <c r="O36" i="2"/>
  <c r="O32" i="10"/>
  <c r="C31" i="11" s="1"/>
  <c r="Q63" i="1"/>
  <c r="M35" i="10"/>
  <c r="O34" i="5"/>
  <c r="O50" i="10" s="1"/>
  <c r="Q29" i="5"/>
  <c r="Q34" i="5" s="1"/>
  <c r="H5" i="5"/>
  <c r="G7" i="2"/>
  <c r="G11" i="2" s="1"/>
  <c r="G52" i="10"/>
  <c r="Q50" i="10" l="1"/>
  <c r="F8" i="11" s="1"/>
  <c r="Q36" i="5"/>
  <c r="Q52" i="10" s="1"/>
  <c r="F10" i="11" s="1"/>
  <c r="H46" i="10"/>
  <c r="H13" i="5"/>
  <c r="C21" i="11"/>
  <c r="Q22" i="10"/>
  <c r="G26" i="10"/>
  <c r="G21" i="2"/>
  <c r="O35" i="10"/>
  <c r="C34" i="11" s="1"/>
  <c r="N35" i="10"/>
  <c r="H36" i="5" l="1"/>
  <c r="H48" i="10"/>
  <c r="G38" i="2"/>
  <c r="G41" i="2" s="1"/>
  <c r="G29" i="10"/>
  <c r="G37" i="10" l="1"/>
  <c r="G43" i="2"/>
  <c r="G39" i="10" s="1"/>
  <c r="H7" i="2"/>
  <c r="H11" i="2" s="1"/>
  <c r="I5" i="5"/>
  <c r="H52" i="10"/>
  <c r="I13" i="5" l="1"/>
  <c r="I46" i="10"/>
  <c r="H26" i="10"/>
  <c r="H21" i="2"/>
  <c r="H29" i="10" l="1"/>
  <c r="H38" i="2"/>
  <c r="H41" i="2" s="1"/>
  <c r="I36" i="5"/>
  <c r="I48" i="10"/>
  <c r="I52" i="10" l="1"/>
  <c r="J5" i="5"/>
  <c r="I7" i="2"/>
  <c r="I11" i="2" s="1"/>
  <c r="H37" i="10"/>
  <c r="H43" i="2"/>
  <c r="H39" i="10" s="1"/>
  <c r="I26" i="10" l="1"/>
  <c r="I21" i="2"/>
  <c r="J13" i="5"/>
  <c r="J46" i="10"/>
  <c r="I38" i="2" l="1"/>
  <c r="I41" i="2" s="1"/>
  <c r="I29" i="10"/>
  <c r="J48" i="10"/>
  <c r="J36" i="5"/>
  <c r="K5" i="5" l="1"/>
  <c r="J7" i="2"/>
  <c r="J11" i="2" s="1"/>
  <c r="J52" i="10"/>
  <c r="I37" i="10"/>
  <c r="I43" i="2"/>
  <c r="I39" i="10" s="1"/>
  <c r="J26" i="10" l="1"/>
  <c r="J21" i="2"/>
  <c r="K13" i="5"/>
  <c r="K46" i="10"/>
  <c r="J29" i="10" l="1"/>
  <c r="J38" i="2"/>
  <c r="J41" i="2" s="1"/>
  <c r="K36" i="5"/>
  <c r="K48" i="10"/>
  <c r="K52" i="10" l="1"/>
  <c r="K7" i="2"/>
  <c r="K11" i="2" s="1"/>
  <c r="L5" i="5"/>
  <c r="J37" i="10"/>
  <c r="J43" i="2"/>
  <c r="J39" i="10" s="1"/>
  <c r="L13" i="5" l="1"/>
  <c r="L46" i="10"/>
  <c r="K26" i="10"/>
  <c r="K21" i="2"/>
  <c r="K38" i="2" l="1"/>
  <c r="K41" i="2" s="1"/>
  <c r="K29" i="10"/>
  <c r="L48" i="10"/>
  <c r="L36" i="5"/>
  <c r="M5" i="5" l="1"/>
  <c r="L7" i="2"/>
  <c r="L11" i="2" s="1"/>
  <c r="L52" i="10"/>
  <c r="K37" i="10"/>
  <c r="K43" i="2"/>
  <c r="K39" i="10" s="1"/>
  <c r="L26" i="10" l="1"/>
  <c r="L21" i="2"/>
  <c r="M13" i="5"/>
  <c r="M46" i="10"/>
  <c r="L29" i="10" l="1"/>
  <c r="L38" i="2"/>
  <c r="L41" i="2" s="1"/>
  <c r="M36" i="5"/>
  <c r="M48" i="10"/>
  <c r="N5" i="5" l="1"/>
  <c r="M52" i="10"/>
  <c r="M7" i="2"/>
  <c r="M11" i="2" s="1"/>
  <c r="L37" i="10"/>
  <c r="L43" i="2"/>
  <c r="L39" i="10" s="1"/>
  <c r="M26" i="10" l="1"/>
  <c r="M21" i="2"/>
  <c r="N13" i="5"/>
  <c r="N46" i="10"/>
  <c r="N36" i="5" l="1"/>
  <c r="N48" i="10"/>
  <c r="M29" i="10"/>
  <c r="M38" i="2"/>
  <c r="M41" i="2" s="1"/>
  <c r="M37" i="10" l="1"/>
  <c r="M43" i="2"/>
  <c r="M39" i="10" s="1"/>
  <c r="O5" i="5"/>
  <c r="N7" i="2"/>
  <c r="N11" i="2" s="1"/>
  <c r="N52" i="10"/>
  <c r="N26" i="10" l="1"/>
  <c r="N21" i="2"/>
  <c r="O13" i="5"/>
  <c r="O46" i="10"/>
  <c r="O36" i="5" l="1"/>
  <c r="O48" i="10"/>
  <c r="N29" i="10"/>
  <c r="N38" i="2"/>
  <c r="N41" i="2" s="1"/>
  <c r="N37" i="10" l="1"/>
  <c r="N43" i="2"/>
  <c r="N39" i="10" s="1"/>
  <c r="O7" i="2"/>
  <c r="O11" i="2" s="1"/>
  <c r="O52" i="10"/>
  <c r="O26" i="10" l="1"/>
  <c r="C25" i="11" s="1"/>
  <c r="O21" i="2"/>
  <c r="O38" i="2" l="1"/>
  <c r="O41" i="2" s="1"/>
  <c r="O29" i="10"/>
  <c r="C28" i="11" s="1"/>
  <c r="O37" i="10" l="1"/>
  <c r="C36" i="11" s="1"/>
  <c r="O43" i="2"/>
  <c r="O39" i="10" s="1"/>
  <c r="C38" i="11" s="1"/>
</calcChain>
</file>

<file path=xl/sharedStrings.xml><?xml version="1.0" encoding="utf-8"?>
<sst xmlns="http://schemas.openxmlformats.org/spreadsheetml/2006/main" count="217" uniqueCount="140">
  <si>
    <t>Sales</t>
  </si>
  <si>
    <t>Cost of Goods</t>
  </si>
  <si>
    <t>Benefits</t>
  </si>
  <si>
    <t>Payroll Taxes</t>
  </si>
  <si>
    <t>Depreciation</t>
  </si>
  <si>
    <t>Net Income Before Tax</t>
  </si>
  <si>
    <t>Net Income</t>
  </si>
  <si>
    <t>Staffing</t>
  </si>
  <si>
    <t>Salaries</t>
  </si>
  <si>
    <t>Marketing</t>
  </si>
  <si>
    <t>Advertising</t>
  </si>
  <si>
    <t>Travel/Entertainment</t>
  </si>
  <si>
    <t>Trade Shows</t>
  </si>
  <si>
    <t>Facilities</t>
  </si>
  <si>
    <t>Rent</t>
  </si>
  <si>
    <t>Utilities</t>
  </si>
  <si>
    <t>Insurance</t>
  </si>
  <si>
    <t>Telephone</t>
  </si>
  <si>
    <t>Office supplies</t>
  </si>
  <si>
    <t>Furniture &amp; Fixtures</t>
  </si>
  <si>
    <t>Capital Equipment</t>
  </si>
  <si>
    <t>Other</t>
  </si>
  <si>
    <t>Professional Services</t>
  </si>
  <si>
    <t>Legal</t>
  </si>
  <si>
    <t>Accountant</t>
  </si>
  <si>
    <t>Business Consultant</t>
  </si>
  <si>
    <t>Gross Profit</t>
  </si>
  <si>
    <t>Assets</t>
  </si>
  <si>
    <t>Cash and cash equivalents</t>
  </si>
  <si>
    <t>Accounts receivable</t>
  </si>
  <si>
    <t>Inventories</t>
  </si>
  <si>
    <t>Prepaid expenses</t>
  </si>
  <si>
    <t>Fixed Assets</t>
  </si>
  <si>
    <t>Furniture and Fixtures</t>
  </si>
  <si>
    <t>Equipment</t>
  </si>
  <si>
    <t>Less accumulated depreciation</t>
  </si>
  <si>
    <t>Short-term debt</t>
  </si>
  <si>
    <t>Accounts payable</t>
  </si>
  <si>
    <t>Other accrued liabilities</t>
  </si>
  <si>
    <t>Income taxes payable</t>
  </si>
  <si>
    <t>Long-term debt</t>
  </si>
  <si>
    <t>Deferred tax liabilities</t>
  </si>
  <si>
    <t>Total Liabilities</t>
  </si>
  <si>
    <t>Stockholders' equity:</t>
  </si>
  <si>
    <t>Retained earnings</t>
  </si>
  <si>
    <t xml:space="preserve">  </t>
  </si>
  <si>
    <t>Total Current Assets</t>
  </si>
  <si>
    <t>Other Assets</t>
  </si>
  <si>
    <t>Total Assets</t>
  </si>
  <si>
    <t>Taxes</t>
  </si>
  <si>
    <t>Interest (Income)/Expense</t>
  </si>
  <si>
    <t>Company Name:</t>
  </si>
  <si>
    <t>Corporate Tax Rate:</t>
  </si>
  <si>
    <t>TOTAL</t>
  </si>
  <si>
    <t>Projected Profit &amp; Loss Statement - Year 1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</si>
  <si>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</si>
  <si>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</si>
  <si>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</si>
  <si>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</si>
  <si>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</si>
  <si>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</si>
  <si>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</si>
  <si>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</si>
  <si>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</si>
  <si>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</si>
  <si>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</si>
  <si>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</si>
  <si>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Pre-Startup</t>
  </si>
  <si>
    <t>Sub-Contractors</t>
  </si>
  <si>
    <t>Magazine, Journal and Database Subscriptions</t>
  </si>
  <si>
    <t>Repairs and Maintenance</t>
  </si>
  <si>
    <t>Utilities and Telephone</t>
  </si>
  <si>
    <t>Other Start-up Costs</t>
  </si>
  <si>
    <t>Owner's Withdrawal</t>
  </si>
  <si>
    <t>Cash Sales</t>
  </si>
  <si>
    <t>Total Cash Paid Out</t>
  </si>
  <si>
    <t>Cash On Hand</t>
  </si>
  <si>
    <t>Cash In</t>
  </si>
  <si>
    <t>Total Cash In</t>
  </si>
  <si>
    <t>Total Cash Available</t>
  </si>
  <si>
    <t>Cash Paid Out</t>
  </si>
  <si>
    <t>Cash Position</t>
  </si>
  <si>
    <t>Projected Cash Flow Statement - Year 1</t>
  </si>
  <si>
    <t>Projected Balance Sheet - Year 1</t>
  </si>
  <si>
    <t>Collections from Credit Accounts</t>
  </si>
  <si>
    <t>Loan or Other Cash Injection</t>
  </si>
  <si>
    <t>Loan Principal Payment</t>
  </si>
  <si>
    <t>Loan Interest Payment</t>
  </si>
  <si>
    <t>Total Staffing</t>
  </si>
  <si>
    <t>Total Marketing</t>
  </si>
  <si>
    <t>Total Facilities</t>
  </si>
  <si>
    <t xml:space="preserve">Total Professional Services </t>
  </si>
  <si>
    <t>Total Other</t>
  </si>
  <si>
    <t>Initial Bank Debt:</t>
  </si>
  <si>
    <t>Other Income/Expense</t>
  </si>
  <si>
    <t>Starting Cash Position (if applicable):</t>
  </si>
  <si>
    <t>Number of Employees at Present:</t>
  </si>
  <si>
    <t>Average Salary of Employees:</t>
  </si>
  <si>
    <t>Expected Revenue in Month 1:</t>
  </si>
  <si>
    <t>Type of Model:</t>
  </si>
  <si>
    <t>(Enter "1" for Cautious, "2" for Conservative, or "3" for Aggressive)</t>
  </si>
  <si>
    <t>Operating Expense Ratios</t>
  </si>
  <si>
    <t>Revenue Range - Minimum</t>
  </si>
  <si>
    <t>Revenue Range - Maximum</t>
  </si>
  <si>
    <t>Salaries and Wages</t>
  </si>
  <si>
    <t>Subcontractors</t>
  </si>
  <si>
    <t>Office Supplies</t>
  </si>
  <si>
    <t>Subscriptions</t>
  </si>
  <si>
    <t>Cost of Goods Sold</t>
  </si>
  <si>
    <t>ABX Services, Inc.</t>
  </si>
  <si>
    <t>Interest Expense</t>
  </si>
  <si>
    <t>Salaries and Related Staffing Expenses</t>
  </si>
  <si>
    <t>Marketing Expenses</t>
  </si>
  <si>
    <t>Other Facilities-Related Expenses</t>
  </si>
  <si>
    <t>Capital Equipment Purchases</t>
  </si>
  <si>
    <t>Inventory/COGS</t>
  </si>
  <si>
    <t>Other Operating Expenses</t>
  </si>
  <si>
    <t>ANNUAL</t>
  </si>
  <si>
    <t>Staffing Expenses</t>
  </si>
  <si>
    <t>Facilities Expenses</t>
  </si>
  <si>
    <t>Professional Service Expenses</t>
  </si>
  <si>
    <t>Other Expenses</t>
  </si>
  <si>
    <t>Operating Expenses</t>
  </si>
  <si>
    <t>Other Income/Expenses</t>
  </si>
  <si>
    <t>Operating Profit</t>
  </si>
  <si>
    <t>Current Assets</t>
  </si>
  <si>
    <t>Current Liabilities</t>
  </si>
  <si>
    <t>Total Fixed Assets</t>
  </si>
  <si>
    <t>Retailed Earnings</t>
  </si>
  <si>
    <t>Retained Earnings Percentage</t>
  </si>
  <si>
    <t>Total Liabilities and Stockholders' Equity</t>
  </si>
  <si>
    <t>Liabilities and Stockholders' Equity</t>
  </si>
  <si>
    <t>Total Current Liabilities</t>
  </si>
  <si>
    <t>Long-term Liabilities</t>
  </si>
  <si>
    <t>Total Stockholders' Equity</t>
  </si>
  <si>
    <t>Deferred Tax Liabilities</t>
  </si>
  <si>
    <t>Quick Snapshot of P&amp;L Statement</t>
  </si>
  <si>
    <t>Quick Snapshot of Balance Sheet</t>
  </si>
  <si>
    <t>Quick Snapshot of Cash Flow Statement</t>
  </si>
  <si>
    <t>Monthly Revenue 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</si>
</sst>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7" formatCode="_(* #,##0_);_(* \(#,##0\);_(* &quot;-&quot;??_);_(@_)"/>
    <numFmt numFmtId="170" formatCode="0.0%"/>
    <numFmt numFmtId="171" formatCode="&quot;$&quot;#,##0"/>
  </numFmts>
  <fonts count="22" x14ac:knownFonts="1">
    <font>
      <sz val="10"/>
      <name val="Arial"/>
    </font>
    <font>
      <sz val="10"/>
      <name val="Arial"/>
    </font>
    <font>
      <b/>
      <sz val="12"/>
      <name val="Tw Cen MT"/>
      <family val="2"/>
    </font>
    <font>
      <sz val="8"/>
      <name val="Arial"/>
    </font>
    <font>
      <sz val="11"/>
      <name val="Tw Cen MT"/>
      <family val="2"/>
    </font>
    <font>
      <b/>
      <sz val="11"/>
      <name val="Tw Cen MT"/>
      <family val="2"/>
    </font>
    <font>
      <b/>
      <u/>
      <sz val="11"/>
      <name val="Tw Cen MT"/>
      <family val="2"/>
    </font>
    <font>
      <b/>
      <sz val="11"/>
      <color indexed="10"/>
      <name val="Tw Cen MT"/>
      <family val="2"/>
    </font>
    <font>
      <i/>
      <sz val="11"/>
      <color indexed="10"/>
      <name val="Tw Cen MT"/>
      <family val="2"/>
    </font>
    <font>
      <i/>
      <sz val="11"/>
      <color indexed="12"/>
      <name val="Tw Cen MT"/>
      <family val="2"/>
    </font>
    <font>
      <i/>
      <sz val="11"/>
      <name val="Tw Cen MT"/>
      <family val="2"/>
    </font>
    <font>
      <b/>
      <sz val="11"/>
      <color indexed="12"/>
      <name val="Tw Cen MT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sz val="9"/>
      <name val="Tw Cen MT"/>
      <family val="2"/>
    </font>
    <font>
      <sz val="9"/>
      <name val="Arial"/>
    </font>
    <font>
      <sz val="4"/>
      <name val="Tw Cen MT"/>
      <family val="2"/>
    </font>
    <font>
      <sz val="4"/>
      <name val="Arial"/>
    </font>
    <font>
      <b/>
      <sz val="9"/>
      <name val="Tw Cen MT"/>
      <family val="2"/>
    </font>
    <font>
      <b/>
      <u/>
      <sz val="11"/>
      <color indexed="10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ay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Fill="1" applyBorder="1"/>
    <xf numFmtId="164" fontId="4" fillId="0" borderId="0" xfId="1" applyNumberFormat="1" applyFont="1" applyFill="1"/>
    <xf numFmtId="43" fontId="5" fillId="0" borderId="0" xfId="1" applyNumberFormat="1" applyFont="1" applyFill="1"/>
    <xf numFmtId="41" fontId="4" fillId="0" borderId="0" xfId="1" applyNumberFormat="1" applyFont="1" applyFill="1"/>
    <xf numFmtId="164" fontId="5" fillId="0" borderId="0" xfId="1" applyNumberFormat="1" applyFont="1" applyFill="1" applyBorder="1"/>
    <xf numFmtId="0" fontId="4" fillId="0" borderId="0" xfId="0" applyFont="1" applyFill="1"/>
    <xf numFmtId="9" fontId="4" fillId="0" borderId="0" xfId="2" applyFont="1"/>
    <xf numFmtId="164" fontId="5" fillId="0" borderId="0" xfId="1" applyNumberFormat="1" applyFont="1"/>
    <xf numFmtId="164" fontId="5" fillId="0" borderId="0" xfId="0" applyNumberFormat="1" applyFont="1"/>
    <xf numFmtId="0" fontId="5" fillId="0" borderId="0" xfId="0" applyFont="1" applyBorder="1"/>
    <xf numFmtId="0" fontId="4" fillId="0" borderId="0" xfId="0" applyFont="1" applyBorder="1"/>
    <xf numFmtId="17" fontId="6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left"/>
    </xf>
    <xf numFmtId="17" fontId="7" fillId="0" borderId="0" xfId="0" applyNumberFormat="1" applyFont="1"/>
    <xf numFmtId="0" fontId="4" fillId="0" borderId="0" xfId="0" applyFont="1" applyAlignme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vertical="top" wrapText="1"/>
    </xf>
    <xf numFmtId="167" fontId="4" fillId="0" borderId="1" xfId="1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167" fontId="4" fillId="0" borderId="0" xfId="1" applyNumberFormat="1" applyFont="1" applyBorder="1"/>
    <xf numFmtId="0" fontId="10" fillId="0" borderId="0" xfId="0" applyFont="1"/>
    <xf numFmtId="6" fontId="11" fillId="2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9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3" fillId="0" borderId="0" xfId="0" applyFont="1"/>
    <xf numFmtId="1" fontId="11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0" fontId="3" fillId="0" borderId="0" xfId="0" applyNumberFormat="1" applyFont="1" applyAlignment="1">
      <alignment horizontal="center"/>
    </xf>
    <xf numFmtId="0" fontId="13" fillId="0" borderId="0" xfId="0" applyFont="1"/>
    <xf numFmtId="171" fontId="3" fillId="0" borderId="0" xfId="0" applyNumberFormat="1" applyFont="1" applyAlignment="1">
      <alignment horizontal="center"/>
    </xf>
    <xf numFmtId="170" fontId="12" fillId="0" borderId="0" xfId="0" applyNumberFormat="1" applyFont="1" applyAlignment="1">
      <alignment horizontal="center"/>
    </xf>
    <xf numFmtId="42" fontId="14" fillId="0" borderId="0" xfId="1" applyNumberFormat="1" applyFont="1" applyFill="1" applyBorder="1"/>
    <xf numFmtId="42" fontId="15" fillId="0" borderId="0" xfId="1" applyNumberFormat="1" applyFont="1" applyFill="1" applyBorder="1"/>
    <xf numFmtId="42" fontId="14" fillId="0" borderId="1" xfId="1" applyNumberFormat="1" applyFont="1" applyFill="1" applyBorder="1"/>
    <xf numFmtId="164" fontId="4" fillId="0" borderId="1" xfId="1" applyNumberFormat="1" applyFont="1" applyFill="1" applyBorder="1"/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7" fontId="4" fillId="0" borderId="0" xfId="1" applyNumberFormat="1" applyFont="1" applyFill="1" applyBorder="1"/>
    <xf numFmtId="0" fontId="4" fillId="0" borderId="0" xfId="0" applyFont="1" applyBorder="1" applyAlignment="1">
      <alignment horizontal="left"/>
    </xf>
    <xf numFmtId="167" fontId="5" fillId="0" borderId="0" xfId="1" applyNumberFormat="1" applyFont="1" applyBorder="1"/>
    <xf numFmtId="167" fontId="5" fillId="3" borderId="0" xfId="1" applyNumberFormat="1" applyFont="1" applyFill="1" applyBorder="1"/>
    <xf numFmtId="167" fontId="5" fillId="3" borderId="1" xfId="1" applyNumberFormat="1" applyFont="1" applyFill="1" applyBorder="1"/>
    <xf numFmtId="42" fontId="5" fillId="0" borderId="0" xfId="1" applyNumberFormat="1" applyFont="1" applyFill="1" applyBorder="1"/>
    <xf numFmtId="0" fontId="16" fillId="0" borderId="0" xfId="0" applyFont="1"/>
    <xf numFmtId="0" fontId="17" fillId="0" borderId="0" xfId="0" applyFont="1"/>
    <xf numFmtId="9" fontId="16" fillId="0" borderId="0" xfId="2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2" fillId="0" borderId="0" xfId="0" applyFont="1" applyAlignment="1">
      <alignment horizontal="left"/>
    </xf>
    <xf numFmtId="171" fontId="6" fillId="0" borderId="0" xfId="0" applyNumberFormat="1" applyFont="1" applyAlignment="1">
      <alignment horizontal="right"/>
    </xf>
    <xf numFmtId="171" fontId="14" fillId="0" borderId="0" xfId="1" applyNumberFormat="1" applyFont="1" applyFill="1" applyBorder="1" applyAlignment="1">
      <alignment horizontal="right"/>
    </xf>
    <xf numFmtId="171" fontId="4" fillId="0" borderId="0" xfId="1" applyNumberFormat="1" applyFont="1" applyFill="1" applyBorder="1" applyAlignment="1">
      <alignment horizontal="right"/>
    </xf>
    <xf numFmtId="171" fontId="16" fillId="0" borderId="1" xfId="1" applyNumberFormat="1" applyFont="1" applyFill="1" applyBorder="1" applyAlignment="1">
      <alignment horizontal="right"/>
    </xf>
    <xf numFmtId="171" fontId="16" fillId="0" borderId="0" xfId="1" applyNumberFormat="1" applyFont="1" applyFill="1" applyBorder="1" applyAlignment="1">
      <alignment horizontal="right"/>
    </xf>
    <xf numFmtId="171" fontId="15" fillId="0" borderId="0" xfId="1" applyNumberFormat="1" applyFont="1" applyFill="1" applyBorder="1" applyAlignment="1">
      <alignment horizontal="right"/>
    </xf>
    <xf numFmtId="171" fontId="4" fillId="0" borderId="0" xfId="1" applyNumberFormat="1" applyFont="1" applyFill="1" applyAlignment="1">
      <alignment horizontal="right"/>
    </xf>
    <xf numFmtId="171" fontId="18" fillId="0" borderId="0" xfId="1" applyNumberFormat="1" applyFont="1" applyFill="1" applyAlignment="1">
      <alignment horizontal="right"/>
    </xf>
    <xf numFmtId="171" fontId="16" fillId="0" borderId="0" xfId="1" applyNumberFormat="1" applyFont="1" applyFill="1" applyAlignment="1">
      <alignment horizontal="right"/>
    </xf>
    <xf numFmtId="171" fontId="0" fillId="0" borderId="0" xfId="0" applyNumberFormat="1" applyAlignment="1">
      <alignment horizontal="right"/>
    </xf>
    <xf numFmtId="171" fontId="18" fillId="0" borderId="1" xfId="1" applyNumberFormat="1" applyFont="1" applyFill="1" applyBorder="1" applyAlignment="1">
      <alignment horizontal="right"/>
    </xf>
    <xf numFmtId="171" fontId="5" fillId="0" borderId="0" xfId="1" applyNumberFormat="1" applyFont="1" applyFill="1" applyBorder="1" applyAlignment="1">
      <alignment horizontal="right"/>
    </xf>
    <xf numFmtId="171" fontId="19" fillId="0" borderId="1" xfId="0" applyNumberFormat="1" applyFont="1" applyBorder="1" applyAlignment="1">
      <alignment horizontal="right"/>
    </xf>
    <xf numFmtId="171" fontId="19" fillId="0" borderId="0" xfId="0" applyNumberFormat="1" applyFont="1" applyAlignment="1">
      <alignment horizontal="right"/>
    </xf>
    <xf numFmtId="171" fontId="17" fillId="0" borderId="0" xfId="0" applyNumberFormat="1" applyFont="1" applyAlignment="1">
      <alignment horizontal="right"/>
    </xf>
    <xf numFmtId="171" fontId="16" fillId="0" borderId="0" xfId="1" applyNumberFormat="1" applyFont="1" applyAlignment="1">
      <alignment horizontal="right"/>
    </xf>
    <xf numFmtId="171" fontId="16" fillId="0" borderId="0" xfId="0" applyNumberFormat="1" applyFont="1" applyAlignment="1">
      <alignment horizontal="right"/>
    </xf>
    <xf numFmtId="171" fontId="5" fillId="0" borderId="0" xfId="1" applyNumberFormat="1" applyFont="1" applyBorder="1" applyAlignment="1">
      <alignment horizontal="right"/>
    </xf>
    <xf numFmtId="171" fontId="4" fillId="0" borderId="0" xfId="1" applyNumberFormat="1" applyFont="1" applyAlignment="1">
      <alignment horizontal="right"/>
    </xf>
    <xf numFmtId="171" fontId="4" fillId="0" borderId="0" xfId="0" applyNumberFormat="1" applyFont="1" applyAlignment="1">
      <alignment horizontal="right"/>
    </xf>
    <xf numFmtId="171" fontId="16" fillId="0" borderId="0" xfId="0" applyNumberFormat="1" applyFont="1" applyBorder="1" applyAlignment="1">
      <alignment horizontal="right"/>
    </xf>
    <xf numFmtId="171" fontId="5" fillId="0" borderId="0" xfId="1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71" fontId="6" fillId="0" borderId="0" xfId="0" applyNumberFormat="1" applyFont="1" applyBorder="1" applyAlignment="1">
      <alignment horizontal="right"/>
    </xf>
    <xf numFmtId="171" fontId="4" fillId="0" borderId="0" xfId="1" applyNumberFormat="1" applyFont="1" applyBorder="1" applyAlignment="1">
      <alignment horizontal="right"/>
    </xf>
    <xf numFmtId="171" fontId="14" fillId="0" borderId="1" xfId="1" applyNumberFormat="1" applyFont="1" applyFill="1" applyBorder="1" applyAlignment="1">
      <alignment horizontal="right"/>
    </xf>
    <xf numFmtId="0" fontId="14" fillId="0" borderId="0" xfId="0" applyFont="1"/>
    <xf numFmtId="164" fontId="14" fillId="0" borderId="0" xfId="1" applyNumberFormat="1" applyFont="1"/>
    <xf numFmtId="164" fontId="15" fillId="0" borderId="1" xfId="1" applyNumberFormat="1" applyFont="1" applyBorder="1"/>
    <xf numFmtId="164" fontId="15" fillId="0" borderId="0" xfId="1" applyNumberFormat="1" applyFont="1" applyBorder="1"/>
    <xf numFmtId="167" fontId="15" fillId="0" borderId="0" xfId="1" applyNumberFormat="1" applyFont="1" applyBorder="1"/>
    <xf numFmtId="0" fontId="14" fillId="0" borderId="0" xfId="0" applyFont="1" applyBorder="1"/>
    <xf numFmtId="164" fontId="15" fillId="0" borderId="0" xfId="1" applyNumberFormat="1" applyFont="1"/>
    <xf numFmtId="42" fontId="15" fillId="0" borderId="1" xfId="1" applyNumberFormat="1" applyFont="1" applyFill="1" applyBorder="1"/>
    <xf numFmtId="42" fontId="15" fillId="0" borderId="3" xfId="1" applyNumberFormat="1" applyFont="1" applyFill="1" applyBorder="1"/>
    <xf numFmtId="42" fontId="15" fillId="0" borderId="4" xfId="1" applyNumberFormat="1" applyFont="1" applyFill="1" applyBorder="1"/>
    <xf numFmtId="0" fontId="5" fillId="0" borderId="0" xfId="0" applyFont="1" applyAlignment="1">
      <alignment horizontal="right"/>
    </xf>
    <xf numFmtId="0" fontId="6" fillId="0" borderId="0" xfId="0" applyFont="1"/>
    <xf numFmtId="164" fontId="15" fillId="0" borderId="3" xfId="1" applyNumberFormat="1" applyFont="1" applyBorder="1"/>
    <xf numFmtId="164" fontId="15" fillId="0" borderId="4" xfId="1" applyNumberFormat="1" applyFont="1" applyBorder="1"/>
    <xf numFmtId="0" fontId="16" fillId="0" borderId="0" xfId="0" applyFont="1" applyAlignment="1">
      <alignment horizontal="left"/>
    </xf>
    <xf numFmtId="0" fontId="20" fillId="0" borderId="0" xfId="0" applyFont="1"/>
    <xf numFmtId="171" fontId="16" fillId="0" borderId="0" xfId="1" applyNumberFormat="1" applyFont="1" applyBorder="1" applyAlignment="1">
      <alignment horizontal="right"/>
    </xf>
    <xf numFmtId="5" fontId="16" fillId="0" borderId="0" xfId="1" applyNumberFormat="1" applyFont="1" applyAlignment="1">
      <alignment horizontal="right"/>
    </xf>
    <xf numFmtId="171" fontId="15" fillId="0" borderId="4" xfId="1" applyNumberFormat="1" applyFont="1" applyFill="1" applyBorder="1" applyAlignment="1">
      <alignment horizontal="right"/>
    </xf>
    <xf numFmtId="171" fontId="15" fillId="0" borderId="4" xfId="1" applyNumberFormat="1" applyFont="1" applyBorder="1" applyAlignment="1">
      <alignment horizontal="right"/>
    </xf>
    <xf numFmtId="171" fontId="15" fillId="0" borderId="5" xfId="1" applyNumberFormat="1" applyFont="1" applyBorder="1" applyAlignment="1">
      <alignment horizontal="right"/>
    </xf>
    <xf numFmtId="171" fontId="15" fillId="0" borderId="0" xfId="1" applyNumberFormat="1" applyFont="1" applyBorder="1" applyAlignment="1">
      <alignment horizontal="right"/>
    </xf>
    <xf numFmtId="171" fontId="0" fillId="0" borderId="0" xfId="0" applyNumberFormat="1" applyBorder="1" applyAlignment="1">
      <alignment horizontal="right"/>
    </xf>
    <xf numFmtId="171" fontId="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71" fontId="6" fillId="0" borderId="0" xfId="0" applyNumberFormat="1" applyFont="1" applyAlignment="1">
      <alignment horizontal="center"/>
    </xf>
    <xf numFmtId="0" fontId="21" fillId="0" borderId="0" xfId="0" applyFont="1"/>
    <xf numFmtId="171" fontId="16" fillId="0" borderId="1" xfId="1" applyNumberFormat="1" applyFont="1" applyBorder="1" applyAlignment="1">
      <alignment horizontal="right"/>
    </xf>
    <xf numFmtId="171" fontId="15" fillId="0" borderId="0" xfId="1" applyNumberFormat="1" applyFont="1" applyAlignment="1">
      <alignment horizontal="right"/>
    </xf>
    <xf numFmtId="171" fontId="15" fillId="0" borderId="1" xfId="1" applyNumberFormat="1" applyFont="1" applyFill="1" applyBorder="1" applyAlignment="1">
      <alignment horizontal="right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/>
    <xf numFmtId="0" fontId="16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sharedStrings.xml" Type="http://schemas.openxmlformats.org/officeDocument/2006/relationships/sharedStrings"/>
<Relationship Id="rId11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theme/theme1.xml" Type="http://schemas.openxmlformats.org/officeDocument/2006/relationships/theme"/>
<Relationship Id="rId9" Target="styles.xml" Type="http://schemas.openxmlformats.org/officeDocument/2006/relationships/styles"/>
</Relationships>

</file>

<file path=xl/drawings/_rels/drawing1.xml.rels><?xml version="1.0" encoding="UTF-8" standalone="no"?>
<Relationships xmlns="http://schemas.openxmlformats.org/package/2006/relationships">
<Relationship Id="rId1" Target="../media/image1.emf" Type="http://schemas.openxmlformats.org/officeDocument/2006/relationships/image"/>
<Relationship Id="rId2" Target="../media/image2.emf" Type="http://schemas.openxmlformats.org/officeDocument/2006/relationships/image"/>
<Relationship Id="rId3" Target="../media/image3.emf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4.emf" Type="http://schemas.openxmlformats.org/officeDocument/2006/relationships/image"/>
<Relationship Id="rId2" Target="../media/image5.emf" Type="http://schemas.openxmlformats.org/officeDocument/2006/relationships/image"/>
<Relationship Id="rId3" Target="../media/image6.em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2</xdr:col>
          <xdr:colOff>600075</xdr:colOff>
          <xdr:row>44</xdr:row>
          <xdr:rowOff>152400</xdr:rowOff>
        </xdr:to>
        <xdr:pic>
          <xdr:nvPicPr>
            <xdr:cNvPr id="1025" name="Picture 1"/>
            <xdr:cNvPicPr>
              <a:picLocks noChangeAspect="1" noChangeArrowheads="1"/>
              <a:extLst>
                <a:ext uri="{84589F7E-364E-4C9E-8A38-B11213B215E9}">
                  <a14:cameraTool cellRange="Photo!$A$1:$C$22" spid="_x0000_s10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1000" y="3495675"/>
              <a:ext cx="3048000" cy="41338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1971675</xdr:colOff>
          <xdr:row>21</xdr:row>
          <xdr:rowOff>133350</xdr:rowOff>
        </xdr:from>
        <xdr:to>
          <xdr:col>8</xdr:col>
          <xdr:colOff>95250</xdr:colOff>
          <xdr:row>37</xdr:row>
          <xdr:rowOff>38100</xdr:rowOff>
        </xdr:to>
        <xdr:pic>
          <xdr:nvPicPr>
            <xdr:cNvPr id="1026" name="Picture 2"/>
            <xdr:cNvPicPr>
              <a:picLocks noChangeAspect="1" noChangeArrowheads="1"/>
              <a:extLst>
                <a:ext uri="{84589F7E-364E-4C9E-8A38-B11213B215E9}">
                  <a14:cameraTool cellRange="Photo!$A$23:$C$39" spid="_x0000_s103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800600" y="3448050"/>
              <a:ext cx="3219450" cy="28003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571500</xdr:colOff>
          <xdr:row>21</xdr:row>
          <xdr:rowOff>123825</xdr:rowOff>
        </xdr:from>
        <xdr:to>
          <xdr:col>13</xdr:col>
          <xdr:colOff>276225</xdr:colOff>
          <xdr:row>30</xdr:row>
          <xdr:rowOff>161925</xdr:rowOff>
        </xdr:to>
        <xdr:pic>
          <xdr:nvPicPr>
            <xdr:cNvPr id="1027" name="Picture 3"/>
            <xdr:cNvPicPr>
              <a:picLocks noChangeAspect="1" noChangeArrowheads="1"/>
              <a:extLst>
                <a:ext uri="{84589F7E-364E-4C9E-8A38-B11213B215E9}">
                  <a14:cameraTool cellRange="Photo!$E$3:$F$11" spid="_x0000_s103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105900" y="3438525"/>
              <a:ext cx="2143125" cy="16668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R33"/>
  <sheetViews>
    <sheetView workbookViewId="0"/>
  </sheetViews>
  <sheetFormatPr defaultRowHeight="11.25" x14ac:dyDescent="0.2"/>
  <cols>
    <col min="1" max="1" width="3.7109375" style="35" customWidth="1"/>
    <col min="2" max="2" width="25.7109375" style="35" customWidth="1"/>
    <col min="3" max="16384" width="9.140625" style="35"/>
  </cols>
  <sheetData>
    <row r="2" spans="1:18" x14ac:dyDescent="0.2">
      <c r="A2" s="39" t="s">
        <v>139</v>
      </c>
      <c r="B2" s="38"/>
      <c r="C2" s="41">
        <f>IF(Parameters!C2=1,0.01,IF(Parameters!C2=2,0.025,0.05))</f>
        <v>0.05</v>
      </c>
    </row>
    <row r="3" spans="1:18" x14ac:dyDescent="0.2">
      <c r="A3" s="39" t="s">
        <v>129</v>
      </c>
      <c r="B3" s="38"/>
      <c r="C3" s="41">
        <v>0.75</v>
      </c>
    </row>
    <row r="5" spans="1:18" x14ac:dyDescent="0.2">
      <c r="A5" s="39" t="s">
        <v>101</v>
      </c>
    </row>
    <row r="7" spans="1:18" x14ac:dyDescent="0.2">
      <c r="B7" s="35" t="s">
        <v>102</v>
      </c>
      <c r="C7" s="40"/>
      <c r="D7" s="40">
        <v>500000</v>
      </c>
      <c r="E7" s="40">
        <v>1000000</v>
      </c>
    </row>
    <row r="8" spans="1:18" x14ac:dyDescent="0.2">
      <c r="B8" s="35" t="s">
        <v>103</v>
      </c>
      <c r="C8" s="40">
        <v>499999</v>
      </c>
      <c r="D8" s="40">
        <v>999999</v>
      </c>
      <c r="E8" s="40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x14ac:dyDescent="0.2">
      <c r="C9" s="40"/>
      <c r="D9" s="40"/>
      <c r="E9" s="40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x14ac:dyDescent="0.2">
      <c r="B10" s="35" t="s">
        <v>108</v>
      </c>
      <c r="C10" s="38">
        <v>0.64</v>
      </c>
      <c r="D10" s="38">
        <v>0.71</v>
      </c>
      <c r="E10" s="38">
        <v>0.69</v>
      </c>
      <c r="G10" s="41">
        <f>IF(Parameters!$C$18&lt;=$C$8,C10,IF(AND($D$7&gt;=Parameters!$C$18,Parameters!$C$18&lt;=$D$8),D10,E10))</f>
        <v>0.64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x14ac:dyDescent="0.2">
      <c r="B12" s="35" t="s">
        <v>104</v>
      </c>
      <c r="C12" s="38">
        <v>5.2999999999999999E-2</v>
      </c>
      <c r="D12" s="38">
        <v>5.2999999999999999E-2</v>
      </c>
      <c r="E12" s="38">
        <v>5.2999999999999999E-2</v>
      </c>
      <c r="G12" s="41">
        <f>IF(Parameters!$C$18&lt;=$C$8,C12,IF(AND($D$7&gt;=Parameters!$C$18,Parameters!$C$18&lt;=$D$8),D12,E12))</f>
        <v>5.2999999999999999E-2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x14ac:dyDescent="0.2">
      <c r="B13" s="35" t="s">
        <v>2</v>
      </c>
      <c r="C13" s="38">
        <v>3.0000000000000001E-3</v>
      </c>
      <c r="D13" s="38">
        <v>3.0000000000000001E-3</v>
      </c>
      <c r="E13" s="38">
        <v>3.0000000000000001E-3</v>
      </c>
      <c r="G13" s="41">
        <f>IF(Parameters!$C$18&lt;=$C$8,C13,IF(AND($D$7&gt;=Parameters!$C$18,Parameters!$C$18&lt;=$D$8),D13,E13))</f>
        <v>3.0000000000000001E-3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18" x14ac:dyDescent="0.2">
      <c r="B14" s="35" t="s">
        <v>3</v>
      </c>
      <c r="C14" s="38">
        <v>1.4999999999999999E-2</v>
      </c>
      <c r="D14" s="38">
        <v>1.4999999999999999E-2</v>
      </c>
      <c r="E14" s="38">
        <v>1.4999999999999999E-2</v>
      </c>
      <c r="G14" s="41">
        <f>IF(Parameters!$C$18&lt;=$C$8,C14,IF(AND($D$7&gt;=Parameters!$C$18,Parameters!$C$18&lt;=$D$8),D14,E14))</f>
        <v>1.4999999999999999E-2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8" x14ac:dyDescent="0.2">
      <c r="B15" s="35" t="s">
        <v>105</v>
      </c>
      <c r="C15" s="38">
        <v>0</v>
      </c>
      <c r="D15" s="38">
        <v>0</v>
      </c>
      <c r="E15" s="38">
        <v>0</v>
      </c>
      <c r="G15" s="41">
        <f>IF(Parameters!$C$18&lt;=$C$8,C15,IF(AND($D$7&gt;=Parameters!$C$18,Parameters!$C$18&lt;=$D$8),D15,E15))</f>
        <v>0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x14ac:dyDescent="0.2">
      <c r="B16" s="35" t="s">
        <v>11</v>
      </c>
      <c r="C16" s="38">
        <v>6.0000000000000001E-3</v>
      </c>
      <c r="D16" s="38">
        <v>6.0000000000000001E-3</v>
      </c>
      <c r="E16" s="38">
        <v>6.0000000000000001E-3</v>
      </c>
      <c r="G16" s="41">
        <f>IF(Parameters!$C$18&lt;=$C$8,C16,IF(AND($D$7&gt;=Parameters!$C$18,Parameters!$C$18&lt;=$D$8),D16,E16))</f>
        <v>6.0000000000000001E-3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2:18" x14ac:dyDescent="0.2">
      <c r="B17" s="35" t="s">
        <v>10</v>
      </c>
      <c r="C17" s="38">
        <v>7.0000000000000001E-3</v>
      </c>
      <c r="D17" s="38">
        <v>7.0000000000000001E-3</v>
      </c>
      <c r="E17" s="38">
        <v>7.0000000000000001E-3</v>
      </c>
      <c r="G17" s="41">
        <f>IF(Parameters!$C$18&lt;=$C$8,C17,IF(AND($D$7&gt;=Parameters!$C$18,Parameters!$C$18&lt;=$D$8),D17,E17))</f>
        <v>7.0000000000000001E-3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2:18" x14ac:dyDescent="0.2">
      <c r="B18" s="35" t="s">
        <v>12</v>
      </c>
      <c r="C18" s="38">
        <v>0</v>
      </c>
      <c r="D18" s="38">
        <v>0</v>
      </c>
      <c r="E18" s="38">
        <v>0</v>
      </c>
      <c r="G18" s="41">
        <f>IF(Parameters!$C$18&lt;=$C$8,C18,IF(AND($D$7&gt;=Parameters!$C$18,Parameters!$C$18&lt;=$D$8),D18,E18))</f>
        <v>0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2:18" x14ac:dyDescent="0.2">
      <c r="B19" s="35" t="s">
        <v>14</v>
      </c>
      <c r="C19" s="38">
        <v>3.4000000000000002E-2</v>
      </c>
      <c r="D19" s="38">
        <v>3.4000000000000002E-2</v>
      </c>
      <c r="E19" s="38">
        <v>3.4000000000000002E-2</v>
      </c>
      <c r="G19" s="41">
        <f>IF(Parameters!$C$18&lt;=$C$8,C19,IF(AND($D$7&gt;=Parameters!$C$18,Parameters!$C$18&lt;=$D$8),D19,E19))</f>
        <v>3.4000000000000002E-2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</row>
    <row r="20" spans="2:18" x14ac:dyDescent="0.2">
      <c r="B20" s="35" t="s">
        <v>15</v>
      </c>
      <c r="C20" s="38">
        <v>0.02</v>
      </c>
      <c r="D20" s="38">
        <v>0.02</v>
      </c>
      <c r="E20" s="38">
        <v>0.02</v>
      </c>
      <c r="G20" s="41">
        <f>IF(Parameters!$C$18&lt;=$C$8,C20,IF(AND($D$7&gt;=Parameters!$C$18,Parameters!$C$18&lt;=$D$8),D20,E20))</f>
        <v>0.02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spans="2:18" x14ac:dyDescent="0.2">
      <c r="B21" s="35" t="s">
        <v>16</v>
      </c>
      <c r="C21" s="38">
        <v>8.0000000000000002E-3</v>
      </c>
      <c r="D21" s="38">
        <v>8.0000000000000002E-3</v>
      </c>
      <c r="E21" s="38">
        <v>8.0000000000000002E-3</v>
      </c>
      <c r="G21" s="41">
        <f>IF(Parameters!$C$18&lt;=$C$8,C21,IF(AND($D$7&gt;=Parameters!$C$18,Parameters!$C$18&lt;=$D$8),D21,E21))</f>
        <v>8.0000000000000002E-3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pans="2:18" x14ac:dyDescent="0.2">
      <c r="B22" s="35" t="s">
        <v>17</v>
      </c>
      <c r="C22" s="38">
        <v>5.0000000000000001E-3</v>
      </c>
      <c r="D22" s="38">
        <v>5.0000000000000001E-3</v>
      </c>
      <c r="E22" s="38">
        <v>5.0000000000000001E-3</v>
      </c>
      <c r="G22" s="41">
        <f>IF(Parameters!$C$18&lt;=$C$8,C22,IF(AND($D$7&gt;=Parameters!$C$18,Parameters!$C$18&lt;=$D$8),D22,E22))</f>
        <v>5.0000000000000001E-3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</row>
    <row r="23" spans="2:18" x14ac:dyDescent="0.2">
      <c r="B23" s="35" t="s">
        <v>106</v>
      </c>
      <c r="C23" s="38">
        <v>3.0000000000000001E-3</v>
      </c>
      <c r="D23" s="38">
        <v>3.0000000000000001E-3</v>
      </c>
      <c r="E23" s="38">
        <v>3.0000000000000001E-3</v>
      </c>
      <c r="G23" s="41">
        <f>IF(Parameters!$C$18&lt;=$C$8,C23,IF(AND($D$7&gt;=Parameters!$C$18,Parameters!$C$18&lt;=$D$8),D23,E23))</f>
        <v>3.0000000000000001E-3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</row>
    <row r="24" spans="2:18" x14ac:dyDescent="0.2">
      <c r="B24" s="35" t="s">
        <v>70</v>
      </c>
      <c r="C24" s="38">
        <v>6.0000000000000001E-3</v>
      </c>
      <c r="D24" s="38">
        <v>6.0000000000000001E-3</v>
      </c>
      <c r="E24" s="38">
        <v>6.0000000000000001E-3</v>
      </c>
      <c r="G24" s="41">
        <f>IF(Parameters!$C$18&lt;=$C$8,C24,IF(AND($D$7&gt;=Parameters!$C$18,Parameters!$C$18&lt;=$D$8),D24,E24))</f>
        <v>6.0000000000000001E-3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</row>
    <row r="25" spans="2:18" x14ac:dyDescent="0.2">
      <c r="B25" s="35" t="s">
        <v>33</v>
      </c>
      <c r="C25" s="38">
        <v>0</v>
      </c>
      <c r="D25" s="38">
        <v>0</v>
      </c>
      <c r="E25" s="38">
        <v>0</v>
      </c>
      <c r="G25" s="41">
        <f>IF(Parameters!$C$18&lt;=$C$8,C25,IF(AND($D$7&gt;=Parameters!$C$18,Parameters!$C$18&lt;=$D$8),D25,E25))</f>
        <v>0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</row>
    <row r="26" spans="2:18" x14ac:dyDescent="0.2">
      <c r="B26" s="35" t="s">
        <v>23</v>
      </c>
      <c r="C26" s="38">
        <v>1E-3</v>
      </c>
      <c r="D26" s="38">
        <v>1E-3</v>
      </c>
      <c r="E26" s="38">
        <v>1E-3</v>
      </c>
      <c r="G26" s="41">
        <f>IF(Parameters!$C$18&lt;=$C$8,C26,IF(AND($D$7&gt;=Parameters!$C$18,Parameters!$C$18&lt;=$D$8),D26,E26))</f>
        <v>1E-3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2:18" x14ac:dyDescent="0.2">
      <c r="B27" s="35" t="s">
        <v>24</v>
      </c>
      <c r="C27" s="38">
        <v>1E-3</v>
      </c>
      <c r="D27" s="38">
        <v>1E-3</v>
      </c>
      <c r="E27" s="38">
        <v>1E-3</v>
      </c>
      <c r="G27" s="41">
        <f>IF(Parameters!$C$18&lt;=$C$8,C27,IF(AND($D$7&gt;=Parameters!$C$18,Parameters!$C$18&lt;=$D$8),D27,E27))</f>
        <v>1E-3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</row>
    <row r="28" spans="2:18" x14ac:dyDescent="0.2">
      <c r="B28" s="35" t="s">
        <v>25</v>
      </c>
      <c r="C28" s="38">
        <v>1E-3</v>
      </c>
      <c r="D28" s="38">
        <v>1E-3</v>
      </c>
      <c r="E28" s="38">
        <v>1E-3</v>
      </c>
      <c r="G28" s="41">
        <f>IF(Parameters!$C$18&lt;=$C$8,C28,IF(AND($D$7&gt;=Parameters!$C$18,Parameters!$C$18&lt;=$D$8),D28,E28))</f>
        <v>1E-3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29" spans="2:18" x14ac:dyDescent="0.2">
      <c r="B29" s="35" t="s">
        <v>107</v>
      </c>
      <c r="C29" s="38">
        <v>1E-3</v>
      </c>
      <c r="D29" s="38">
        <v>1E-3</v>
      </c>
      <c r="E29" s="38">
        <v>1E-3</v>
      </c>
      <c r="G29" s="41">
        <f>IF(Parameters!$C$18&lt;=$C$8,C29,IF(AND($D$7&gt;=Parameters!$C$18,Parameters!$C$18&lt;=$D$8),D29,E29))</f>
        <v>1E-3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</row>
    <row r="30" spans="2:18" x14ac:dyDescent="0.2">
      <c r="B30" s="35" t="s">
        <v>20</v>
      </c>
      <c r="C30" s="38">
        <v>0</v>
      </c>
      <c r="D30" s="38">
        <v>0</v>
      </c>
      <c r="E30" s="38">
        <v>0</v>
      </c>
      <c r="G30" s="41">
        <f>IF(Parameters!$C$18&lt;=$C$8,C30,IF(AND($D$7&gt;=Parameters!$C$18,Parameters!$C$18&lt;=$D$8),D30,E30))</f>
        <v>0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</row>
    <row r="31" spans="2:18" x14ac:dyDescent="0.2">
      <c r="B31" s="35" t="s">
        <v>4</v>
      </c>
      <c r="C31" s="38">
        <v>1.2E-2</v>
      </c>
      <c r="D31" s="38">
        <v>1.2E-2</v>
      </c>
      <c r="E31" s="38">
        <v>1.2E-2</v>
      </c>
      <c r="G31" s="41">
        <f>IF(Parameters!$C$18&lt;=$C$8,C31,IF(AND($D$7&gt;=Parameters!$C$18,Parameters!$C$18&lt;=$D$8),D31,E31))</f>
        <v>1.2E-2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</row>
    <row r="32" spans="2:18" x14ac:dyDescent="0.2">
      <c r="B32" s="35" t="s">
        <v>94</v>
      </c>
      <c r="C32" s="38">
        <v>0.08</v>
      </c>
      <c r="D32" s="38">
        <v>0.06</v>
      </c>
      <c r="E32" s="38">
        <v>0.06</v>
      </c>
      <c r="G32" s="41">
        <f>IF(Parameters!$C$18&lt;=$C$8,C32,IF(AND($D$7&gt;=Parameters!$C$18,Parameters!$C$18&lt;=$D$8),D32,E32))</f>
        <v>0.08</v>
      </c>
    </row>
    <row r="33" spans="2:7" x14ac:dyDescent="0.2">
      <c r="B33" s="35" t="s">
        <v>110</v>
      </c>
      <c r="C33" s="38">
        <v>0.01</v>
      </c>
      <c r="D33" s="38">
        <v>5.0000000000000001E-3</v>
      </c>
      <c r="E33" s="38">
        <v>5.0000000000000001E-3</v>
      </c>
      <c r="G33" s="41">
        <f>IF(Parameters!$C$18&lt;=$C$8,C33,IF(AND($D$7&gt;=Parameters!$C$18,Parameters!$C$18&lt;=$D$8),D33,E33))</f>
        <v>0.01</v>
      </c>
    </row>
  </sheetData>
  <phoneticPr fontId="3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K21"/>
  <sheetViews>
    <sheetView showGridLines="0" tabSelected="1" workbookViewId="0">
      <selection activeCell="B21" sqref="B21"/>
    </sheetView>
  </sheetViews>
  <sheetFormatPr defaultRowHeight="14.25" x14ac:dyDescent="0.2"/>
  <cols>
    <col min="1" max="1" width="5.7109375" style="2" customWidth="1"/>
    <col min="2" max="2" width="36.7109375" style="2" customWidth="1"/>
    <col min="3" max="3" width="30.7109375" style="2" customWidth="1"/>
    <col min="4" max="16384" width="9.140625" style="2"/>
  </cols>
  <sheetData>
    <row r="2" spans="2:3" x14ac:dyDescent="0.2">
      <c r="B2" s="4" t="s">
        <v>99</v>
      </c>
      <c r="C2" s="36">
        <v>3</v>
      </c>
    </row>
    <row r="3" spans="2:3" ht="35.1" customHeight="1" x14ac:dyDescent="0.2">
      <c r="B3" s="32" t="s">
        <v>100</v>
      </c>
    </row>
    <row r="6" spans="2:3" x14ac:dyDescent="0.2">
      <c r="B6" s="4" t="s">
        <v>51</v>
      </c>
      <c r="C6" s="34" t="s">
        <v>109</v>
      </c>
    </row>
    <row r="7" spans="2:3" ht="5.0999999999999996" customHeight="1" x14ac:dyDescent="0.2">
      <c r="B7" s="4"/>
      <c r="C7" s="18"/>
    </row>
    <row r="8" spans="2:3" x14ac:dyDescent="0.2">
      <c r="B8" s="4" t="s">
        <v>52</v>
      </c>
      <c r="C8" s="33">
        <v>0.2</v>
      </c>
    </row>
    <row r="9" spans="2:3" ht="5.0999999999999996" customHeight="1" x14ac:dyDescent="0.2">
      <c r="B9" s="4"/>
      <c r="C9"/>
    </row>
    <row r="10" spans="2:3" x14ac:dyDescent="0.2">
      <c r="B10" s="4" t="s">
        <v>95</v>
      </c>
      <c r="C10" s="30">
        <v>25000</v>
      </c>
    </row>
    <row r="11" spans="2:3" ht="5.0999999999999996" customHeight="1" x14ac:dyDescent="0.2">
      <c r="B11" s="4"/>
    </row>
    <row r="12" spans="2:3" x14ac:dyDescent="0.2">
      <c r="B12" s="4" t="s">
        <v>93</v>
      </c>
      <c r="C12" s="30"/>
    </row>
    <row r="13" spans="2:3" ht="5.0999999999999996" customHeight="1" x14ac:dyDescent="0.2">
      <c r="B13" s="4"/>
    </row>
    <row r="14" spans="2:3" x14ac:dyDescent="0.2">
      <c r="B14" s="4" t="s">
        <v>96</v>
      </c>
      <c r="C14" s="31"/>
    </row>
    <row r="15" spans="2:3" ht="5.0999999999999996" customHeight="1" x14ac:dyDescent="0.2">
      <c r="B15" s="4"/>
    </row>
    <row r="16" spans="2:3" x14ac:dyDescent="0.2">
      <c r="B16" s="4" t="s">
        <v>97</v>
      </c>
      <c r="C16" s="30"/>
    </row>
    <row r="17" spans="2:11" ht="5.0999999999999996" customHeight="1" x14ac:dyDescent="0.2">
      <c r="B17" s="4"/>
    </row>
    <row r="18" spans="2:11" x14ac:dyDescent="0.2">
      <c r="B18" s="4" t="s">
        <v>98</v>
      </c>
      <c r="C18" s="30">
        <v>400000</v>
      </c>
    </row>
    <row r="19" spans="2:11" x14ac:dyDescent="0.2">
      <c r="B19" s="4"/>
    </row>
    <row r="21" spans="2:11" x14ac:dyDescent="0.2">
      <c r="B21" s="114" t="s">
        <v>136</v>
      </c>
      <c r="D21" s="114" t="s">
        <v>137</v>
      </c>
      <c r="K21" s="114" t="s">
        <v>138</v>
      </c>
    </row>
  </sheetData>
  <phoneticPr fontId="3" type="noConversion"/>
  <pageMargins left="0.75" right="0.75" top="1" bottom="1" header="0.5" footer="0.5"/>
  <pageSetup orientation="portrait" horizontalDpi="4294967293" verticalDpi="36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53"/>
  <sheetViews>
    <sheetView showGridLines="0" showZeros="0" showOutlineSymbols="0" workbookViewId="0"/>
  </sheetViews>
  <sheetFormatPr defaultRowHeight="12.75" x14ac:dyDescent="0.2"/>
  <cols>
    <col min="1" max="1" width="2.140625" customWidth="1"/>
    <col min="2" max="2" width="32.140625" customWidth="1"/>
    <col min="3" max="3" width="10.7109375" customWidth="1"/>
    <col min="4" max="4" width="11.5703125" bestFit="1" customWidth="1"/>
    <col min="5" max="5" width="11.28515625" bestFit="1" customWidth="1"/>
    <col min="6" max="8" width="10.5703125" customWidth="1"/>
    <col min="9" max="9" width="12.5703125" customWidth="1"/>
    <col min="10" max="15" width="11" bestFit="1" customWidth="1"/>
    <col min="16" max="16" width="3.85546875" customWidth="1"/>
    <col min="17" max="17" width="11.28515625" bestFit="1" customWidth="1"/>
  </cols>
  <sheetData>
    <row r="1" spans="1:17" ht="15.75" x14ac:dyDescent="0.25">
      <c r="A1" s="61" t="str">
        <f>'P&amp;L Statement'!I1</f>
        <v>ABX Services, Inc.</v>
      </c>
      <c r="B1" s="2"/>
      <c r="C1" s="2"/>
      <c r="D1" s="2"/>
      <c r="E1" s="2"/>
      <c r="F1" s="2"/>
      <c r="G1" s="2"/>
      <c r="H1" s="2"/>
      <c r="I1" s="1" t="str">
        <f>'P&amp;L Statement'!I2</f>
        <v>Projected Profit &amp; Loss Statement - Year 1</v>
      </c>
      <c r="J1" s="2"/>
      <c r="K1" s="2"/>
      <c r="L1" s="2"/>
      <c r="M1" s="2"/>
      <c r="N1" s="2"/>
      <c r="O1" s="2"/>
      <c r="P1" s="2"/>
      <c r="Q1" s="2"/>
    </row>
    <row r="2" spans="1:17" ht="14.25" x14ac:dyDescent="0.2">
      <c r="A2" s="2">
        <f>'P&amp;L Statement'!A4</f>
        <v>0</v>
      </c>
      <c r="B2" s="2">
        <f>'P&amp;L Statement'!B4</f>
        <v>0</v>
      </c>
      <c r="C2" s="2">
        <f>'P&amp;L Statement'!C4</f>
        <v>0</v>
      </c>
      <c r="D2" s="62" t="str">
        <f>'P&amp;L Statement'!D4</f>
        <v>Month 1</v>
      </c>
      <c r="E2" s="62" t="str">
        <f>'P&amp;L Statement'!E4</f>
        <v>Month 2</v>
      </c>
      <c r="F2" s="62" t="str">
        <f>'P&amp;L Statement'!F4</f>
        <v>Month 3</v>
      </c>
      <c r="G2" s="62" t="str">
        <f>'P&amp;L Statement'!G4</f>
        <v>Month 4</v>
      </c>
      <c r="H2" s="62" t="str">
        <f>'P&amp;L Statement'!H4</f>
        <v>Month 5</v>
      </c>
      <c r="I2" s="62" t="str">
        <f>'P&amp;L Statement'!I4</f>
        <v>Month 6</v>
      </c>
      <c r="J2" s="62" t="str">
        <f>'P&amp;L Statement'!J4</f>
        <v>Month 7</v>
      </c>
      <c r="K2" s="62" t="str">
        <f>'P&amp;L Statement'!K4</f>
        <v>Month 8</v>
      </c>
      <c r="L2" s="62" t="str">
        <f>'P&amp;L Statement'!L4</f>
        <v>Month 9</v>
      </c>
      <c r="M2" s="62" t="str">
        <f>'P&amp;L Statement'!M4</f>
        <v>Month 10</v>
      </c>
      <c r="N2" s="62" t="str">
        <f>'P&amp;L Statement'!N4</f>
        <v>Month 11</v>
      </c>
      <c r="O2" s="62" t="str">
        <f>'P&amp;L Statement'!O4</f>
        <v>Month 12</v>
      </c>
      <c r="P2" s="62"/>
      <c r="Q2" s="62" t="str">
        <f>'P&amp;L Statement'!Q4</f>
        <v>TOTAL</v>
      </c>
    </row>
    <row r="3" spans="1:17" ht="14.25" x14ac:dyDescent="0.2">
      <c r="A3" s="60" t="str">
        <f>'P&amp;L Statement'!A6</f>
        <v>Sales</v>
      </c>
      <c r="B3" s="2"/>
      <c r="C3" s="2">
        <f>'P&amp;L Statement'!C6</f>
        <v>0</v>
      </c>
      <c r="D3" s="63">
        <f>'P&amp;L Statement'!D6</f>
        <v>400000</v>
      </c>
      <c r="E3" s="63">
        <f>'P&amp;L Statement'!E6</f>
        <v>420000</v>
      </c>
      <c r="F3" s="63">
        <f>'P&amp;L Statement'!F6</f>
        <v>441000</v>
      </c>
      <c r="G3" s="63">
        <f>'P&amp;L Statement'!G6</f>
        <v>463050</v>
      </c>
      <c r="H3" s="63">
        <f>'P&amp;L Statement'!H6</f>
        <v>486202.5</v>
      </c>
      <c r="I3" s="63">
        <f>'P&amp;L Statement'!I6</f>
        <v>510512.625</v>
      </c>
      <c r="J3" s="63">
        <f>'P&amp;L Statement'!J6</f>
        <v>536038.25624999998</v>
      </c>
      <c r="K3" s="63">
        <f>'P&amp;L Statement'!K6</f>
        <v>562840.1690625</v>
      </c>
      <c r="L3" s="63">
        <f>'P&amp;L Statement'!L6</f>
        <v>590982.17751562502</v>
      </c>
      <c r="M3" s="63">
        <f>'P&amp;L Statement'!M6</f>
        <v>620531.28639140632</v>
      </c>
      <c r="N3" s="63">
        <f>'P&amp;L Statement'!N6</f>
        <v>651557.85071097664</v>
      </c>
      <c r="O3" s="63">
        <f>'P&amp;L Statement'!O6</f>
        <v>684135.74324652553</v>
      </c>
      <c r="P3" s="64"/>
      <c r="Q3" s="63">
        <f>'P&amp;L Statement'!Q6</f>
        <v>6366850.6081770333</v>
      </c>
    </row>
    <row r="4" spans="1:17" s="56" customFormat="1" ht="12" x14ac:dyDescent="0.2">
      <c r="B4" s="55" t="str">
        <f>'P&amp;L Statement'!A7</f>
        <v>Cost of Goods</v>
      </c>
      <c r="C4" s="55">
        <f>'P&amp;L Statement'!C7</f>
        <v>0</v>
      </c>
      <c r="D4" s="65">
        <f>'P&amp;L Statement'!D7</f>
        <v>256000</v>
      </c>
      <c r="E4" s="65">
        <f>'P&amp;L Statement'!E7</f>
        <v>268800</v>
      </c>
      <c r="F4" s="65">
        <f>'P&amp;L Statement'!F7</f>
        <v>282240</v>
      </c>
      <c r="G4" s="65">
        <f>'P&amp;L Statement'!G7</f>
        <v>296352</v>
      </c>
      <c r="H4" s="65">
        <f>'P&amp;L Statement'!H7</f>
        <v>311169.60000000003</v>
      </c>
      <c r="I4" s="65">
        <f>'P&amp;L Statement'!I7</f>
        <v>326728.08</v>
      </c>
      <c r="J4" s="65">
        <f>'P&amp;L Statement'!J7</f>
        <v>343064.484</v>
      </c>
      <c r="K4" s="65">
        <f>'P&amp;L Statement'!K7</f>
        <v>360217.70819999999</v>
      </c>
      <c r="L4" s="65">
        <f>'P&amp;L Statement'!L7</f>
        <v>378228.59361000004</v>
      </c>
      <c r="M4" s="65">
        <f>'P&amp;L Statement'!M7</f>
        <v>397140.02329050004</v>
      </c>
      <c r="N4" s="65">
        <f>'P&amp;L Statement'!N7</f>
        <v>416997.02445502504</v>
      </c>
      <c r="O4" s="65">
        <f>'P&amp;L Statement'!O7</f>
        <v>437846.87567777635</v>
      </c>
      <c r="P4" s="66"/>
      <c r="Q4" s="65">
        <f>'P&amp;L Statement'!Q7</f>
        <v>4074784.3892333014</v>
      </c>
    </row>
    <row r="5" spans="1:17" ht="14.25" x14ac:dyDescent="0.2">
      <c r="A5" s="60" t="str">
        <f>'P&amp;L Statement'!A8</f>
        <v>Gross Profit</v>
      </c>
      <c r="B5" s="2"/>
      <c r="C5" s="2">
        <f>'P&amp;L Statement'!C8</f>
        <v>0</v>
      </c>
      <c r="D5" s="67">
        <f>'P&amp;L Statement'!D8</f>
        <v>144000</v>
      </c>
      <c r="E5" s="67">
        <f>'P&amp;L Statement'!E8</f>
        <v>151200</v>
      </c>
      <c r="F5" s="67">
        <f>'P&amp;L Statement'!F8</f>
        <v>158760</v>
      </c>
      <c r="G5" s="67">
        <f>'P&amp;L Statement'!G8</f>
        <v>166698</v>
      </c>
      <c r="H5" s="67">
        <f>'P&amp;L Statement'!H8</f>
        <v>175032.89999999997</v>
      </c>
      <c r="I5" s="67">
        <f>'P&amp;L Statement'!I8</f>
        <v>183784.54499999998</v>
      </c>
      <c r="J5" s="67">
        <f>'P&amp;L Statement'!J8</f>
        <v>192973.77224999998</v>
      </c>
      <c r="K5" s="67">
        <f>'P&amp;L Statement'!K8</f>
        <v>202622.46086250001</v>
      </c>
      <c r="L5" s="67">
        <f>'P&amp;L Statement'!L8</f>
        <v>212753.58390562498</v>
      </c>
      <c r="M5" s="67">
        <f>'P&amp;L Statement'!M8</f>
        <v>223391.26310090628</v>
      </c>
      <c r="N5" s="67">
        <f>'P&amp;L Statement'!N8</f>
        <v>234560.8262559516</v>
      </c>
      <c r="O5" s="67">
        <f>'P&amp;L Statement'!O8</f>
        <v>246288.86756874918</v>
      </c>
      <c r="P5" s="68"/>
      <c r="Q5" s="67">
        <f>'P&amp;L Statement'!Q8</f>
        <v>2292066.2189437319</v>
      </c>
    </row>
    <row r="6" spans="1:17" s="59" customFormat="1" ht="6.75" x14ac:dyDescent="0.15">
      <c r="A6" s="58"/>
      <c r="B6" s="58"/>
      <c r="C6" s="5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s="56" customFormat="1" ht="12" x14ac:dyDescent="0.2">
      <c r="A7" s="55"/>
      <c r="B7" s="55" t="s">
        <v>118</v>
      </c>
      <c r="C7" s="55">
        <f>'P&amp;L Statement'!C16</f>
        <v>0</v>
      </c>
      <c r="D7" s="66">
        <f>'P&amp;L Statement'!D16</f>
        <v>28400</v>
      </c>
      <c r="E7" s="66">
        <f>'P&amp;L Statement'!E16</f>
        <v>29820</v>
      </c>
      <c r="F7" s="66">
        <f>'P&amp;L Statement'!F16</f>
        <v>31311</v>
      </c>
      <c r="G7" s="66">
        <f>'P&amp;L Statement'!G16</f>
        <v>32876.550000000003</v>
      </c>
      <c r="H7" s="66">
        <f>'P&amp;L Statement'!H16</f>
        <v>34520.377499999995</v>
      </c>
      <c r="I7" s="66">
        <f>'P&amp;L Statement'!I16</f>
        <v>36246.396375000004</v>
      </c>
      <c r="J7" s="66">
        <f>'P&amp;L Statement'!J16</f>
        <v>38058.716193749999</v>
      </c>
      <c r="K7" s="66">
        <f>'P&amp;L Statement'!K16</f>
        <v>39961.652003437499</v>
      </c>
      <c r="L7" s="66">
        <f>'P&amp;L Statement'!L16</f>
        <v>41959.73460360938</v>
      </c>
      <c r="M7" s="66">
        <f>'P&amp;L Statement'!M16</f>
        <v>44057.721333789843</v>
      </c>
      <c r="N7" s="66">
        <f>'P&amp;L Statement'!N16</f>
        <v>46260.607400479348</v>
      </c>
      <c r="O7" s="66">
        <f>'P&amp;L Statement'!O16</f>
        <v>48573.637770503308</v>
      </c>
      <c r="P7" s="70"/>
      <c r="Q7" s="66">
        <f>'P&amp;L Statement'!Q16</f>
        <v>452046.3931805694</v>
      </c>
    </row>
    <row r="8" spans="1:17" s="56" customFormat="1" ht="12" x14ac:dyDescent="0.2">
      <c r="A8" s="55"/>
      <c r="B8" s="55" t="s">
        <v>112</v>
      </c>
      <c r="C8" s="55">
        <f>'P&amp;L Statement'!C23</f>
        <v>0</v>
      </c>
      <c r="D8" s="66">
        <f>'P&amp;L Statement'!D23</f>
        <v>5200</v>
      </c>
      <c r="E8" s="66">
        <f>'P&amp;L Statement'!E23</f>
        <v>5460</v>
      </c>
      <c r="F8" s="66">
        <f>'P&amp;L Statement'!F23</f>
        <v>5733</v>
      </c>
      <c r="G8" s="66">
        <f>'P&amp;L Statement'!G23</f>
        <v>6019.65</v>
      </c>
      <c r="H8" s="66">
        <f>'P&amp;L Statement'!H23</f>
        <v>6320.6324999999997</v>
      </c>
      <c r="I8" s="66">
        <f>'P&amp;L Statement'!I23</f>
        <v>6636.6641250000002</v>
      </c>
      <c r="J8" s="66">
        <f>'P&amp;L Statement'!J23</f>
        <v>6968.4973312499997</v>
      </c>
      <c r="K8" s="66">
        <f>'P&amp;L Statement'!K23</f>
        <v>7316.9221978125006</v>
      </c>
      <c r="L8" s="66">
        <f>'P&amp;L Statement'!L23</f>
        <v>7682.7683077031252</v>
      </c>
      <c r="M8" s="66">
        <f>'P&amp;L Statement'!M23</f>
        <v>8066.9067230882829</v>
      </c>
      <c r="N8" s="66">
        <f>'P&amp;L Statement'!N23</f>
        <v>8470.2520592426972</v>
      </c>
      <c r="O8" s="66">
        <f>'P&amp;L Statement'!O23</f>
        <v>8893.7646622048305</v>
      </c>
      <c r="P8" s="70"/>
      <c r="Q8" s="66">
        <f>'P&amp;L Statement'!Q23</f>
        <v>82769.057906301445</v>
      </c>
    </row>
    <row r="9" spans="1:17" s="56" customFormat="1" ht="12" x14ac:dyDescent="0.2">
      <c r="A9" s="55"/>
      <c r="B9" s="55" t="s">
        <v>119</v>
      </c>
      <c r="C9" s="55">
        <f>'P&amp;L Statement'!C34</f>
        <v>0</v>
      </c>
      <c r="D9" s="66">
        <f>'P&amp;L Statement'!D34</f>
        <v>30400</v>
      </c>
      <c r="E9" s="66">
        <f>'P&amp;L Statement'!E34</f>
        <v>31920</v>
      </c>
      <c r="F9" s="66">
        <f>'P&amp;L Statement'!F34</f>
        <v>33516</v>
      </c>
      <c r="G9" s="66">
        <f>'P&amp;L Statement'!G34</f>
        <v>35191.800000000003</v>
      </c>
      <c r="H9" s="66">
        <f>'P&amp;L Statement'!H34</f>
        <v>36951.39</v>
      </c>
      <c r="I9" s="66">
        <f>'P&amp;L Statement'!I34</f>
        <v>38798.959499999997</v>
      </c>
      <c r="J9" s="66">
        <f>'P&amp;L Statement'!J34</f>
        <v>40738.907475</v>
      </c>
      <c r="K9" s="66">
        <f>'P&amp;L Statement'!K34</f>
        <v>42775.852848750001</v>
      </c>
      <c r="L9" s="66">
        <f>'P&amp;L Statement'!L34</f>
        <v>44914.645491187504</v>
      </c>
      <c r="M9" s="66">
        <f>'P&amp;L Statement'!M34</f>
        <v>47160.377765746882</v>
      </c>
      <c r="N9" s="66">
        <f>'P&amp;L Statement'!N34</f>
        <v>49518.396654034223</v>
      </c>
      <c r="O9" s="66">
        <f>'P&amp;L Statement'!O34</f>
        <v>51994.316486735945</v>
      </c>
      <c r="P9" s="70"/>
      <c r="Q9" s="66">
        <f>'P&amp;L Statement'!Q34</f>
        <v>483880.6462214546</v>
      </c>
    </row>
    <row r="10" spans="1:17" s="56" customFormat="1" ht="12" x14ac:dyDescent="0.2">
      <c r="A10" s="55"/>
      <c r="B10" s="55" t="s">
        <v>120</v>
      </c>
      <c r="C10" s="55">
        <f>'P&amp;L Statement'!C41</f>
        <v>0</v>
      </c>
      <c r="D10" s="66">
        <f>'P&amp;L Statement'!D41</f>
        <v>1200</v>
      </c>
      <c r="E10" s="66">
        <f>'P&amp;L Statement'!E41</f>
        <v>1260</v>
      </c>
      <c r="F10" s="66">
        <f>'P&amp;L Statement'!F41</f>
        <v>1323</v>
      </c>
      <c r="G10" s="66">
        <f>'P&amp;L Statement'!G41</f>
        <v>1389.15</v>
      </c>
      <c r="H10" s="66">
        <f>'P&amp;L Statement'!H41</f>
        <v>1458.6075000000001</v>
      </c>
      <c r="I10" s="66">
        <f>'P&amp;L Statement'!I41</f>
        <v>1531.537875</v>
      </c>
      <c r="J10" s="66">
        <f>'P&amp;L Statement'!J41</f>
        <v>1608.1147687500002</v>
      </c>
      <c r="K10" s="66">
        <f>'P&amp;L Statement'!K41</f>
        <v>1688.5205071874998</v>
      </c>
      <c r="L10" s="66">
        <f>'P&amp;L Statement'!L41</f>
        <v>1772.946532546875</v>
      </c>
      <c r="M10" s="66">
        <f>'P&amp;L Statement'!M41</f>
        <v>1861.5938591742188</v>
      </c>
      <c r="N10" s="66">
        <f>'P&amp;L Statement'!N41</f>
        <v>1954.6735521329297</v>
      </c>
      <c r="O10" s="66">
        <f>'P&amp;L Statement'!O41</f>
        <v>2052.4072297395765</v>
      </c>
      <c r="P10" s="70"/>
      <c r="Q10" s="66">
        <f>'P&amp;L Statement'!Q41</f>
        <v>19100.551824531096</v>
      </c>
    </row>
    <row r="11" spans="1:17" s="56" customFormat="1" ht="12" x14ac:dyDescent="0.2">
      <c r="A11" s="55"/>
      <c r="B11" s="55" t="s">
        <v>121</v>
      </c>
      <c r="C11" s="55">
        <f>'P&amp;L Statement'!C48</f>
        <v>0</v>
      </c>
      <c r="D11" s="65">
        <f>'P&amp;L Statement'!D48</f>
        <v>5200</v>
      </c>
      <c r="E11" s="65">
        <f>'P&amp;L Statement'!E48</f>
        <v>5460</v>
      </c>
      <c r="F11" s="65">
        <f>'P&amp;L Statement'!F48</f>
        <v>5733</v>
      </c>
      <c r="G11" s="65">
        <f>'P&amp;L Statement'!G48</f>
        <v>6019.6500000000005</v>
      </c>
      <c r="H11" s="65">
        <f>'P&amp;L Statement'!H48</f>
        <v>6320.6325000000006</v>
      </c>
      <c r="I11" s="65">
        <f>'P&amp;L Statement'!I48</f>
        <v>6636.6641250000002</v>
      </c>
      <c r="J11" s="65">
        <f>'P&amp;L Statement'!J48</f>
        <v>6968.4973312499997</v>
      </c>
      <c r="K11" s="65">
        <f>'P&amp;L Statement'!K48</f>
        <v>7316.9221978124997</v>
      </c>
      <c r="L11" s="65">
        <f>'P&amp;L Statement'!L48</f>
        <v>7682.7683077031252</v>
      </c>
      <c r="M11" s="65">
        <f>'P&amp;L Statement'!M48</f>
        <v>8066.906723088282</v>
      </c>
      <c r="N11" s="65">
        <f>'P&amp;L Statement'!N48</f>
        <v>8470.2520592426954</v>
      </c>
      <c r="O11" s="65">
        <f>'P&amp;L Statement'!O48</f>
        <v>8893.7646622048305</v>
      </c>
      <c r="P11" s="70"/>
      <c r="Q11" s="65">
        <f>'P&amp;L Statement'!Q48</f>
        <v>82769.05790630143</v>
      </c>
    </row>
    <row r="12" spans="1:17" ht="14.25" x14ac:dyDescent="0.2">
      <c r="A12" s="60" t="str">
        <f>'P&amp;L Statement'!A50</f>
        <v>Operating Expenses</v>
      </c>
      <c r="B12" s="2"/>
      <c r="C12" s="2">
        <f>'P&amp;L Statement'!C50</f>
        <v>0</v>
      </c>
      <c r="D12" s="67">
        <f>'P&amp;L Statement'!D50</f>
        <v>70400</v>
      </c>
      <c r="E12" s="67">
        <f>'P&amp;L Statement'!E50</f>
        <v>73920</v>
      </c>
      <c r="F12" s="67">
        <f>'P&amp;L Statement'!F50</f>
        <v>77616</v>
      </c>
      <c r="G12" s="67">
        <f>'P&amp;L Statement'!G50</f>
        <v>81496.799999999988</v>
      </c>
      <c r="H12" s="67">
        <f>'P&amp;L Statement'!H50</f>
        <v>85571.64</v>
      </c>
      <c r="I12" s="67">
        <f>'P&amp;L Statement'!I50</f>
        <v>89850.221999999994</v>
      </c>
      <c r="J12" s="67">
        <f>'P&amp;L Statement'!J50</f>
        <v>94342.733099999998</v>
      </c>
      <c r="K12" s="67">
        <f>'P&amp;L Statement'!K50</f>
        <v>99059.869754999992</v>
      </c>
      <c r="L12" s="67">
        <f>'P&amp;L Statement'!L50</f>
        <v>104012.86324275001</v>
      </c>
      <c r="M12" s="67">
        <f>'P&amp;L Statement'!M50</f>
        <v>109213.50640488751</v>
      </c>
      <c r="N12" s="67">
        <f>'P&amp;L Statement'!N50</f>
        <v>114674.1817251319</v>
      </c>
      <c r="O12" s="67">
        <f>'P&amp;L Statement'!O50</f>
        <v>120407.8908113885</v>
      </c>
      <c r="P12" s="71"/>
      <c r="Q12" s="67">
        <f>'P&amp;L Statement'!Q50</f>
        <v>1120565.7070391579</v>
      </c>
    </row>
    <row r="13" spans="1:17" s="59" customFormat="1" ht="6.75" x14ac:dyDescent="0.15">
      <c r="A13" s="58"/>
      <c r="B13" s="58"/>
      <c r="C13" s="58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69"/>
      <c r="Q13" s="72"/>
    </row>
    <row r="14" spans="1:17" ht="14.25" x14ac:dyDescent="0.2">
      <c r="A14" s="60" t="str">
        <f>'P&amp;L Statement'!A52</f>
        <v>Operating Profit</v>
      </c>
      <c r="B14" s="4"/>
      <c r="C14" s="4">
        <f>'P&amp;L Statement'!C52</f>
        <v>0</v>
      </c>
      <c r="D14" s="67">
        <f>'P&amp;L Statement'!D52</f>
        <v>73600</v>
      </c>
      <c r="E14" s="67">
        <f>'P&amp;L Statement'!E52</f>
        <v>77280</v>
      </c>
      <c r="F14" s="67">
        <f>'P&amp;L Statement'!F52</f>
        <v>81144</v>
      </c>
      <c r="G14" s="67">
        <f>'P&amp;L Statement'!G52</f>
        <v>85201.200000000012</v>
      </c>
      <c r="H14" s="67">
        <f>'P&amp;L Statement'!H52</f>
        <v>89461.259999999966</v>
      </c>
      <c r="I14" s="67">
        <f>'P&amp;L Statement'!I52</f>
        <v>93934.322999999989</v>
      </c>
      <c r="J14" s="67">
        <f>'P&amp;L Statement'!J52</f>
        <v>98631.039149999982</v>
      </c>
      <c r="K14" s="67">
        <f>'P&amp;L Statement'!K52</f>
        <v>103562.59110750002</v>
      </c>
      <c r="L14" s="67">
        <f>'P&amp;L Statement'!L52</f>
        <v>108740.72066287497</v>
      </c>
      <c r="M14" s="67">
        <f>'P&amp;L Statement'!M52</f>
        <v>114177.75669601877</v>
      </c>
      <c r="N14" s="67">
        <f>'P&amp;L Statement'!N52</f>
        <v>119886.6445308197</v>
      </c>
      <c r="O14" s="67">
        <f>'P&amp;L Statement'!O52</f>
        <v>125880.97675736068</v>
      </c>
      <c r="P14" s="73"/>
      <c r="Q14" s="67">
        <f>'P&amp;L Statement'!Q52</f>
        <v>1171500.511904574</v>
      </c>
    </row>
    <row r="15" spans="1:17" s="59" customFormat="1" ht="6.75" x14ac:dyDescent="0.15">
      <c r="A15" s="58"/>
      <c r="B15" s="58"/>
      <c r="C15" s="5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 s="56" customFormat="1" ht="12" x14ac:dyDescent="0.2">
      <c r="B16" s="55" t="str">
        <f>'P&amp;L Statement'!A54</f>
        <v>Other Income/Expense</v>
      </c>
      <c r="C16" s="55">
        <f>'P&amp;L Statement'!C54</f>
        <v>0</v>
      </c>
      <c r="D16" s="66">
        <f>'P&amp;L Statement'!D54</f>
        <v>32000</v>
      </c>
      <c r="E16" s="66">
        <f>'P&amp;L Statement'!E54</f>
        <v>33600</v>
      </c>
      <c r="F16" s="66">
        <f>'P&amp;L Statement'!F54</f>
        <v>35280</v>
      </c>
      <c r="G16" s="66">
        <f>'P&amp;L Statement'!G54</f>
        <v>37044</v>
      </c>
      <c r="H16" s="66">
        <f>'P&amp;L Statement'!H54</f>
        <v>38896.200000000004</v>
      </c>
      <c r="I16" s="66">
        <f>'P&amp;L Statement'!I54</f>
        <v>40841.01</v>
      </c>
      <c r="J16" s="66">
        <f>'P&amp;L Statement'!J54</f>
        <v>42883.0605</v>
      </c>
      <c r="K16" s="66">
        <f>'P&amp;L Statement'!K54</f>
        <v>45027.213524999999</v>
      </c>
      <c r="L16" s="66">
        <f>'P&amp;L Statement'!L54</f>
        <v>47278.574201250005</v>
      </c>
      <c r="M16" s="66">
        <f>'P&amp;L Statement'!M54</f>
        <v>49642.502911312506</v>
      </c>
      <c r="N16" s="66">
        <f>'P&amp;L Statement'!N54</f>
        <v>52124.628056878129</v>
      </c>
      <c r="O16" s="66">
        <f>'P&amp;L Statement'!O54</f>
        <v>54730.859459722044</v>
      </c>
      <c r="P16" s="70"/>
      <c r="Q16" s="66">
        <f>'P&amp;L Statement'!Q54</f>
        <v>509348.04865416267</v>
      </c>
    </row>
    <row r="17" spans="1:17" s="56" customFormat="1" ht="12" x14ac:dyDescent="0.2">
      <c r="B17" s="55" t="str">
        <f>'P&amp;L Statement'!A55</f>
        <v>Interest (Income)/Expense</v>
      </c>
      <c r="C17" s="55">
        <f>'P&amp;L Statement'!C55</f>
        <v>0</v>
      </c>
      <c r="D17" s="65">
        <f>'P&amp;L Statement'!D55</f>
        <v>4000</v>
      </c>
      <c r="E17" s="65">
        <f>'P&amp;L Statement'!E55</f>
        <v>4200</v>
      </c>
      <c r="F17" s="65">
        <f>'P&amp;L Statement'!F55</f>
        <v>4410</v>
      </c>
      <c r="G17" s="65">
        <f>'P&amp;L Statement'!G55</f>
        <v>4630.5</v>
      </c>
      <c r="H17" s="65">
        <f>'P&amp;L Statement'!H55</f>
        <v>4862.0250000000005</v>
      </c>
      <c r="I17" s="65">
        <f>'P&amp;L Statement'!I55</f>
        <v>5105.1262500000003</v>
      </c>
      <c r="J17" s="65">
        <f>'P&amp;L Statement'!J55</f>
        <v>5360.3825624999999</v>
      </c>
      <c r="K17" s="65">
        <f>'P&amp;L Statement'!K55</f>
        <v>5628.4016906249999</v>
      </c>
      <c r="L17" s="65">
        <f>'P&amp;L Statement'!L55</f>
        <v>5909.8217751562506</v>
      </c>
      <c r="M17" s="65">
        <f>'P&amp;L Statement'!M55</f>
        <v>6205.3128639140632</v>
      </c>
      <c r="N17" s="65">
        <f>'P&amp;L Statement'!N55</f>
        <v>6515.5785071097662</v>
      </c>
      <c r="O17" s="65">
        <f>'P&amp;L Statement'!O55</f>
        <v>6841.3574324652554</v>
      </c>
      <c r="P17" s="66"/>
      <c r="Q17" s="65">
        <f>'P&amp;L Statement'!Q55</f>
        <v>63668.506081770334</v>
      </c>
    </row>
    <row r="18" spans="1:17" ht="14.25" x14ac:dyDescent="0.2">
      <c r="A18" s="60" t="str">
        <f>'P&amp;L Statement'!A57</f>
        <v>Other Income/Expenses</v>
      </c>
      <c r="B18" s="2"/>
      <c r="C18" s="2">
        <f>'P&amp;L Statement'!C57</f>
        <v>0</v>
      </c>
      <c r="D18" s="67">
        <f>'P&amp;L Statement'!D57</f>
        <v>36000</v>
      </c>
      <c r="E18" s="67">
        <f>'P&amp;L Statement'!E57</f>
        <v>37800</v>
      </c>
      <c r="F18" s="67">
        <f>'P&amp;L Statement'!F57</f>
        <v>39690</v>
      </c>
      <c r="G18" s="67">
        <f>'P&amp;L Statement'!G57</f>
        <v>41674.5</v>
      </c>
      <c r="H18" s="67">
        <f>'P&amp;L Statement'!H57</f>
        <v>43758.225000000006</v>
      </c>
      <c r="I18" s="67">
        <f>'P&amp;L Statement'!I57</f>
        <v>45946.136250000003</v>
      </c>
      <c r="J18" s="67">
        <f>'P&amp;L Statement'!J57</f>
        <v>48243.443062500002</v>
      </c>
      <c r="K18" s="67">
        <f>'P&amp;L Statement'!K57</f>
        <v>50655.615215625003</v>
      </c>
      <c r="L18" s="67">
        <f>'P&amp;L Statement'!L57</f>
        <v>53188.395976406253</v>
      </c>
      <c r="M18" s="67">
        <f>'P&amp;L Statement'!M57</f>
        <v>55847.815775226569</v>
      </c>
      <c r="N18" s="67">
        <f>'P&amp;L Statement'!N57</f>
        <v>58640.206563987893</v>
      </c>
      <c r="O18" s="67">
        <f>'P&amp;L Statement'!O57</f>
        <v>61572.216892187302</v>
      </c>
      <c r="P18" s="64"/>
      <c r="Q18" s="67">
        <f>'P&amp;L Statement'!Q57</f>
        <v>573016.55473593296</v>
      </c>
    </row>
    <row r="19" spans="1:17" s="59" customFormat="1" ht="6.75" x14ac:dyDescent="0.15"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5"/>
      <c r="Q19" s="74"/>
    </row>
    <row r="20" spans="1:17" ht="14.25" x14ac:dyDescent="0.2">
      <c r="A20" s="60" t="str">
        <f>'P&amp;L Statement'!A59</f>
        <v>Net Income Before Tax</v>
      </c>
      <c r="B20" s="4"/>
      <c r="C20" s="4">
        <f>'P&amp;L Statement'!C59</f>
        <v>0</v>
      </c>
      <c r="D20" s="67">
        <f>'P&amp;L Statement'!D59</f>
        <v>109600</v>
      </c>
      <c r="E20" s="67">
        <f>'P&amp;L Statement'!E59</f>
        <v>115080</v>
      </c>
      <c r="F20" s="67">
        <f>'P&amp;L Statement'!F59</f>
        <v>120834</v>
      </c>
      <c r="G20" s="67">
        <f>'P&amp;L Statement'!G59</f>
        <v>126875.70000000001</v>
      </c>
      <c r="H20" s="67">
        <f>'P&amp;L Statement'!H59</f>
        <v>133219.48499999999</v>
      </c>
      <c r="I20" s="67">
        <f>'P&amp;L Statement'!I59</f>
        <v>139880.45924999999</v>
      </c>
      <c r="J20" s="67">
        <f>'P&amp;L Statement'!J59</f>
        <v>146874.48221249998</v>
      </c>
      <c r="K20" s="67">
        <f>'P&amp;L Statement'!K59</f>
        <v>154218.20632312502</v>
      </c>
      <c r="L20" s="67">
        <f>'P&amp;L Statement'!L59</f>
        <v>161929.11663928122</v>
      </c>
      <c r="M20" s="67">
        <f>'P&amp;L Statement'!M59</f>
        <v>170025.57247124534</v>
      </c>
      <c r="N20" s="67">
        <f>'P&amp;L Statement'!N59</f>
        <v>178526.85109480759</v>
      </c>
      <c r="O20" s="67">
        <f>'P&amp;L Statement'!O59</f>
        <v>187453.19364954799</v>
      </c>
      <c r="P20" s="73"/>
      <c r="Q20" s="67">
        <f>'P&amp;L Statement'!Q59</f>
        <v>1744517.066640507</v>
      </c>
    </row>
    <row r="21" spans="1:17" s="56" customFormat="1" ht="12" x14ac:dyDescent="0.2">
      <c r="B21" s="55" t="str">
        <f>'P&amp;L Statement'!A61</f>
        <v>Taxes</v>
      </c>
      <c r="C21" s="57">
        <f>'P&amp;L Statement'!C61</f>
        <v>0</v>
      </c>
      <c r="D21" s="66">
        <f>'P&amp;L Statement'!D61</f>
        <v>21920</v>
      </c>
      <c r="E21" s="66">
        <f>'P&amp;L Statement'!E61</f>
        <v>23016</v>
      </c>
      <c r="F21" s="66">
        <f>'P&amp;L Statement'!F61</f>
        <v>24166.800000000003</v>
      </c>
      <c r="G21" s="66">
        <f>'P&amp;L Statement'!G61</f>
        <v>25375.140000000003</v>
      </c>
      <c r="H21" s="66">
        <f>'P&amp;L Statement'!H61</f>
        <v>26643.896999999997</v>
      </c>
      <c r="I21" s="66">
        <f>'P&amp;L Statement'!I61</f>
        <v>27976.091849999997</v>
      </c>
      <c r="J21" s="66">
        <f>'P&amp;L Statement'!J61</f>
        <v>29374.896442499998</v>
      </c>
      <c r="K21" s="66">
        <f>'P&amp;L Statement'!K61</f>
        <v>30843.641264625006</v>
      </c>
      <c r="L21" s="66">
        <f>'P&amp;L Statement'!L61</f>
        <v>32385.823327856244</v>
      </c>
      <c r="M21" s="66">
        <f>'P&amp;L Statement'!M61</f>
        <v>34005.114494249072</v>
      </c>
      <c r="N21" s="66">
        <f>'P&amp;L Statement'!N61</f>
        <v>35705.370218961521</v>
      </c>
      <c r="O21" s="66">
        <f>'P&amp;L Statement'!O61</f>
        <v>37490.638729909602</v>
      </c>
      <c r="P21" s="76"/>
      <c r="Q21" s="66">
        <f>'P&amp;L Statement'!Q61</f>
        <v>348903.41332810139</v>
      </c>
    </row>
    <row r="22" spans="1:17" ht="15" thickBot="1" x14ac:dyDescent="0.25">
      <c r="A22" s="60" t="str">
        <f>'P&amp;L Statement'!A63</f>
        <v>Net Income</v>
      </c>
      <c r="B22" s="4"/>
      <c r="C22" s="4">
        <f>'P&amp;L Statement'!C63</f>
        <v>0</v>
      </c>
      <c r="D22" s="106">
        <f>'P&amp;L Statement'!D63</f>
        <v>87680</v>
      </c>
      <c r="E22" s="106">
        <f>'P&amp;L Statement'!E63</f>
        <v>92064</v>
      </c>
      <c r="F22" s="106">
        <f>'P&amp;L Statement'!F63</f>
        <v>96667.199999999997</v>
      </c>
      <c r="G22" s="106">
        <f>'P&amp;L Statement'!G63</f>
        <v>101500.56000000001</v>
      </c>
      <c r="H22" s="106">
        <f>'P&amp;L Statement'!H63</f>
        <v>106575.58799999999</v>
      </c>
      <c r="I22" s="106">
        <f>'P&amp;L Statement'!I63</f>
        <v>111904.36739999999</v>
      </c>
      <c r="J22" s="106">
        <f>'P&amp;L Statement'!J63</f>
        <v>117499.58576999998</v>
      </c>
      <c r="K22" s="106">
        <f>'P&amp;L Statement'!K63</f>
        <v>123374.56505850001</v>
      </c>
      <c r="L22" s="106">
        <f>'P&amp;L Statement'!L63</f>
        <v>129543.29331142498</v>
      </c>
      <c r="M22" s="106">
        <f>'P&amp;L Statement'!M63</f>
        <v>136020.45797699626</v>
      </c>
      <c r="N22" s="106">
        <f>'P&amp;L Statement'!N63</f>
        <v>142821.48087584606</v>
      </c>
      <c r="O22" s="106">
        <f>'P&amp;L Statement'!O63</f>
        <v>149962.55491963838</v>
      </c>
      <c r="P22" s="67"/>
      <c r="Q22" s="106">
        <f>'P&amp;L Statement'!Q63</f>
        <v>1395613.6533124056</v>
      </c>
    </row>
    <row r="23" spans="1:17" ht="13.5" thickTop="1" x14ac:dyDescent="0.2"/>
    <row r="24" spans="1:17" ht="15.75" x14ac:dyDescent="0.25">
      <c r="A24" s="2"/>
      <c r="B24" s="2"/>
      <c r="C24" s="2"/>
      <c r="D24" s="2"/>
      <c r="E24" s="2"/>
      <c r="F24" s="2"/>
      <c r="G24" s="2"/>
      <c r="H24" s="1"/>
      <c r="I24" s="1" t="str">
        <f>'Balance Sheet'!H2</f>
        <v>Projected Balance Sheet - Year 1</v>
      </c>
      <c r="J24" s="2"/>
      <c r="K24" s="2"/>
      <c r="L24" s="2"/>
      <c r="M24" s="2"/>
      <c r="N24" s="2"/>
      <c r="O24" s="2"/>
      <c r="P24" s="2"/>
      <c r="Q24" s="2"/>
    </row>
    <row r="25" spans="1:17" ht="14.25" x14ac:dyDescent="0.2">
      <c r="A25" s="60" t="s">
        <v>27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56" customFormat="1" ht="12" x14ac:dyDescent="0.2">
      <c r="A26" s="55"/>
      <c r="B26" s="55" t="s">
        <v>125</v>
      </c>
      <c r="C26" s="55"/>
      <c r="D26" s="77">
        <f>'Balance Sheet'!D11</f>
        <v>76680</v>
      </c>
      <c r="E26" s="77">
        <f>'Balance Sheet'!E11</f>
        <v>130944</v>
      </c>
      <c r="F26" s="77">
        <f>'Balance Sheet'!F11</f>
        <v>187921.2</v>
      </c>
      <c r="G26" s="77">
        <f>'Balance Sheet'!G11</f>
        <v>247747.25999999989</v>
      </c>
      <c r="H26" s="77">
        <f>'Balance Sheet'!H11</f>
        <v>310564.62299999985</v>
      </c>
      <c r="I26" s="77">
        <f>'Balance Sheet'!I11</f>
        <v>376522.85414999991</v>
      </c>
      <c r="J26" s="77">
        <f>'Balance Sheet'!J11</f>
        <v>445778.99685749994</v>
      </c>
      <c r="K26" s="77">
        <f>'Balance Sheet'!K11</f>
        <v>518497.94670037483</v>
      </c>
      <c r="L26" s="77">
        <f>'Balance Sheet'!L11</f>
        <v>594852.84403539356</v>
      </c>
      <c r="M26" s="77">
        <f>'Balance Sheet'!M11</f>
        <v>675025.48623716319</v>
      </c>
      <c r="N26" s="77">
        <f>'Balance Sheet'!N11</f>
        <v>759206.76054902142</v>
      </c>
      <c r="O26" s="77">
        <f>'Balance Sheet'!O11</f>
        <v>847597.09857647237</v>
      </c>
      <c r="P26" s="78"/>
      <c r="Q26" s="77"/>
    </row>
    <row r="27" spans="1:17" s="56" customFormat="1" ht="12" x14ac:dyDescent="0.2">
      <c r="A27" s="55"/>
      <c r="B27" s="102" t="s">
        <v>32</v>
      </c>
      <c r="C27" s="55"/>
      <c r="D27" s="105">
        <f>'Balance Sheet'!D17</f>
        <v>-4800</v>
      </c>
      <c r="E27" s="105">
        <f>'Balance Sheet'!E17</f>
        <v>-9840</v>
      </c>
      <c r="F27" s="105">
        <f>'Balance Sheet'!F17</f>
        <v>-15132</v>
      </c>
      <c r="G27" s="105">
        <f>'Balance Sheet'!G17</f>
        <v>-20688.599999999999</v>
      </c>
      <c r="H27" s="105">
        <f>'Balance Sheet'!H17</f>
        <v>-26523.03</v>
      </c>
      <c r="I27" s="105">
        <f>'Balance Sheet'!I17</f>
        <v>-32649.181499999999</v>
      </c>
      <c r="J27" s="105">
        <f>'Balance Sheet'!J17</f>
        <v>-39081.640574999998</v>
      </c>
      <c r="K27" s="105">
        <f>'Balance Sheet'!K17</f>
        <v>-45835.72260375</v>
      </c>
      <c r="L27" s="105">
        <f>'Balance Sheet'!L17</f>
        <v>-52927.508733937502</v>
      </c>
      <c r="M27" s="105">
        <f>'Balance Sheet'!M17</f>
        <v>-60373.884170634381</v>
      </c>
      <c r="N27" s="105">
        <f>'Balance Sheet'!N17</f>
        <v>-68192.578379166094</v>
      </c>
      <c r="O27" s="105">
        <f>'Balance Sheet'!O17</f>
        <v>-76402.207298124398</v>
      </c>
      <c r="P27" s="78"/>
      <c r="Q27" s="104"/>
    </row>
    <row r="28" spans="1:17" s="56" customFormat="1" ht="12" x14ac:dyDescent="0.2">
      <c r="A28" s="55"/>
      <c r="B28" s="55" t="s">
        <v>47</v>
      </c>
      <c r="C28" s="55"/>
      <c r="D28" s="77">
        <f>'Balance Sheet'!D19</f>
        <v>0</v>
      </c>
      <c r="E28" s="77">
        <f>'Balance Sheet'!E19</f>
        <v>0</v>
      </c>
      <c r="F28" s="77">
        <f>'Balance Sheet'!F19</f>
        <v>0</v>
      </c>
      <c r="G28" s="77">
        <f>'Balance Sheet'!G19</f>
        <v>0</v>
      </c>
      <c r="H28" s="77">
        <f>'Balance Sheet'!H19</f>
        <v>0</v>
      </c>
      <c r="I28" s="77">
        <f>'Balance Sheet'!I19</f>
        <v>0</v>
      </c>
      <c r="J28" s="77">
        <f>'Balance Sheet'!J19</f>
        <v>0</v>
      </c>
      <c r="K28" s="77">
        <f>'Balance Sheet'!K19</f>
        <v>0</v>
      </c>
      <c r="L28" s="77">
        <f>'Balance Sheet'!L19</f>
        <v>0</v>
      </c>
      <c r="M28" s="77">
        <f>'Balance Sheet'!M19</f>
        <v>0</v>
      </c>
      <c r="N28" s="77">
        <f>'Balance Sheet'!N19</f>
        <v>0</v>
      </c>
      <c r="O28" s="77">
        <f>'Balance Sheet'!O19</f>
        <v>0</v>
      </c>
      <c r="P28" s="78"/>
      <c r="Q28" s="104"/>
    </row>
    <row r="29" spans="1:17" s="56" customFormat="1" ht="13.5" thickBot="1" x14ac:dyDescent="0.25">
      <c r="A29" s="55"/>
      <c r="B29" s="103" t="s">
        <v>48</v>
      </c>
      <c r="C29" s="55"/>
      <c r="D29" s="107">
        <f>'Balance Sheet'!D21</f>
        <v>71880</v>
      </c>
      <c r="E29" s="107">
        <f>'Balance Sheet'!E21</f>
        <v>121104</v>
      </c>
      <c r="F29" s="107">
        <f>'Balance Sheet'!F21</f>
        <v>172789.2</v>
      </c>
      <c r="G29" s="107">
        <f>'Balance Sheet'!G21</f>
        <v>227058.65999999989</v>
      </c>
      <c r="H29" s="107">
        <f>'Balance Sheet'!H21</f>
        <v>284041.59299999988</v>
      </c>
      <c r="I29" s="107">
        <f>'Balance Sheet'!I21</f>
        <v>343873.67264999991</v>
      </c>
      <c r="J29" s="107">
        <f>'Balance Sheet'!J21</f>
        <v>406697.35628249997</v>
      </c>
      <c r="K29" s="107">
        <f>'Balance Sheet'!K21</f>
        <v>472662.22409662482</v>
      </c>
      <c r="L29" s="107">
        <f>'Balance Sheet'!L21</f>
        <v>541925.33530145604</v>
      </c>
      <c r="M29" s="107">
        <f>'Balance Sheet'!M21</f>
        <v>614651.60206652875</v>
      </c>
      <c r="N29" s="107">
        <f>'Balance Sheet'!N21</f>
        <v>691014.18216985534</v>
      </c>
      <c r="O29" s="107">
        <f>'Balance Sheet'!O21</f>
        <v>771194.89127834793</v>
      </c>
      <c r="P29" s="82"/>
      <c r="Q29" s="104"/>
    </row>
    <row r="30" spans="1:17" s="56" customFormat="1" thickTop="1" x14ac:dyDescent="0.2">
      <c r="A30" s="55"/>
      <c r="B30" s="103"/>
      <c r="C30" s="55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78"/>
      <c r="Q30" s="104"/>
    </row>
    <row r="31" spans="1:17" ht="14.25" x14ac:dyDescent="0.2">
      <c r="A31" s="60" t="s">
        <v>131</v>
      </c>
      <c r="B31" s="2"/>
      <c r="C31" s="2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1"/>
      <c r="Q31" s="86"/>
    </row>
    <row r="32" spans="1:17" s="56" customFormat="1" ht="12" x14ac:dyDescent="0.2">
      <c r="A32" s="55"/>
      <c r="B32" s="55" t="s">
        <v>126</v>
      </c>
      <c r="C32" s="55"/>
      <c r="D32" s="77">
        <f>'Balance Sheet'!D29</f>
        <v>21920</v>
      </c>
      <c r="E32" s="77">
        <f>'Balance Sheet'!E29</f>
        <v>44936</v>
      </c>
      <c r="F32" s="77">
        <f>'Balance Sheet'!F29</f>
        <v>69102.8</v>
      </c>
      <c r="G32" s="77">
        <f>'Balance Sheet'!G29</f>
        <v>94477.94</v>
      </c>
      <c r="H32" s="77">
        <f>'Balance Sheet'!H29</f>
        <v>121121.837</v>
      </c>
      <c r="I32" s="77">
        <f>'Balance Sheet'!I29</f>
        <v>149097.92885</v>
      </c>
      <c r="J32" s="77">
        <f>'Balance Sheet'!J29</f>
        <v>178472.8252925</v>
      </c>
      <c r="K32" s="77">
        <f>'Balance Sheet'!K29</f>
        <v>209316.46655712501</v>
      </c>
      <c r="L32" s="77">
        <f>'Balance Sheet'!L29</f>
        <v>241702.28988498126</v>
      </c>
      <c r="M32" s="77">
        <f>'Balance Sheet'!M29</f>
        <v>275707.40437923034</v>
      </c>
      <c r="N32" s="77">
        <f>'Balance Sheet'!N29</f>
        <v>311412.77459819184</v>
      </c>
      <c r="O32" s="77">
        <f>'Balance Sheet'!O29</f>
        <v>348903.41332810145</v>
      </c>
      <c r="P32" s="78"/>
      <c r="Q32" s="104"/>
    </row>
    <row r="33" spans="1:17" s="56" customFormat="1" ht="12" x14ac:dyDescent="0.2">
      <c r="A33" s="55"/>
      <c r="B33" s="55" t="s">
        <v>133</v>
      </c>
      <c r="C33" s="55"/>
      <c r="D33" s="77">
        <f>'Balance Sheet'!D32</f>
        <v>0</v>
      </c>
      <c r="E33" s="77">
        <f>'Balance Sheet'!E32</f>
        <v>0</v>
      </c>
      <c r="F33" s="77">
        <f>'Balance Sheet'!F32</f>
        <v>0</v>
      </c>
      <c r="G33" s="77">
        <f>'Balance Sheet'!G32</f>
        <v>0</v>
      </c>
      <c r="H33" s="77">
        <f>'Balance Sheet'!H32</f>
        <v>0</v>
      </c>
      <c r="I33" s="77">
        <f>'Balance Sheet'!I32</f>
        <v>0</v>
      </c>
      <c r="J33" s="77">
        <f>'Balance Sheet'!J32</f>
        <v>0</v>
      </c>
      <c r="K33" s="77">
        <f>'Balance Sheet'!K32</f>
        <v>0</v>
      </c>
      <c r="L33" s="77">
        <f>'Balance Sheet'!L32</f>
        <v>0</v>
      </c>
      <c r="M33" s="77">
        <f>'Balance Sheet'!M32</f>
        <v>0</v>
      </c>
      <c r="N33" s="77">
        <f>'Balance Sheet'!N32</f>
        <v>0</v>
      </c>
      <c r="O33" s="77">
        <f>'Balance Sheet'!O32</f>
        <v>0</v>
      </c>
      <c r="P33" s="78"/>
      <c r="Q33" s="104"/>
    </row>
    <row r="34" spans="1:17" s="56" customFormat="1" ht="12" x14ac:dyDescent="0.2">
      <c r="A34" s="55"/>
      <c r="B34" s="55" t="s">
        <v>135</v>
      </c>
      <c r="C34" s="55"/>
      <c r="D34" s="77">
        <f>'Balance Sheet'!D34</f>
        <v>0</v>
      </c>
      <c r="E34" s="77">
        <f>'Balance Sheet'!E34</f>
        <v>0</v>
      </c>
      <c r="F34" s="77">
        <f>'Balance Sheet'!F34</f>
        <v>0</v>
      </c>
      <c r="G34" s="77">
        <f>'Balance Sheet'!G34</f>
        <v>0</v>
      </c>
      <c r="H34" s="77">
        <f>'Balance Sheet'!H34</f>
        <v>0</v>
      </c>
      <c r="I34" s="77">
        <f>'Balance Sheet'!I34</f>
        <v>0</v>
      </c>
      <c r="J34" s="77">
        <f>'Balance Sheet'!J34</f>
        <v>0</v>
      </c>
      <c r="K34" s="77">
        <f>'Balance Sheet'!K34</f>
        <v>0</v>
      </c>
      <c r="L34" s="77">
        <f>'Balance Sheet'!L34</f>
        <v>0</v>
      </c>
      <c r="M34" s="77">
        <f>'Balance Sheet'!M34</f>
        <v>0</v>
      </c>
      <c r="N34" s="77">
        <f>'Balance Sheet'!N34</f>
        <v>0</v>
      </c>
      <c r="O34" s="77">
        <f>'Balance Sheet'!O34</f>
        <v>0</v>
      </c>
      <c r="P34" s="78"/>
      <c r="Q34" s="104"/>
    </row>
    <row r="35" spans="1:17" ht="14.25" x14ac:dyDescent="0.2">
      <c r="A35" s="60"/>
      <c r="B35" s="60" t="s">
        <v>42</v>
      </c>
      <c r="C35" s="2"/>
      <c r="D35" s="108">
        <f>'Balance Sheet'!D36</f>
        <v>21920</v>
      </c>
      <c r="E35" s="108">
        <f>'Balance Sheet'!E36</f>
        <v>44936</v>
      </c>
      <c r="F35" s="108">
        <f>'Balance Sheet'!F36</f>
        <v>69102.8</v>
      </c>
      <c r="G35" s="108">
        <f>'Balance Sheet'!G36</f>
        <v>94477.94</v>
      </c>
      <c r="H35" s="108">
        <f>'Balance Sheet'!H36</f>
        <v>121121.837</v>
      </c>
      <c r="I35" s="108">
        <f>'Balance Sheet'!I36</f>
        <v>149097.92885</v>
      </c>
      <c r="J35" s="108">
        <f>'Balance Sheet'!J36</f>
        <v>178472.8252925</v>
      </c>
      <c r="K35" s="108">
        <f>'Balance Sheet'!K36</f>
        <v>209316.46655712501</v>
      </c>
      <c r="L35" s="108">
        <f>'Balance Sheet'!L36</f>
        <v>241702.28988498126</v>
      </c>
      <c r="M35" s="108">
        <f>'Balance Sheet'!M36</f>
        <v>275707.40437923034</v>
      </c>
      <c r="N35" s="108">
        <f>'Balance Sheet'!N36</f>
        <v>311412.77459819184</v>
      </c>
      <c r="O35" s="108">
        <f>'Balance Sheet'!O36</f>
        <v>348903.41332810145</v>
      </c>
      <c r="P35" s="81"/>
      <c r="Q35" s="79"/>
    </row>
    <row r="36" spans="1:17" ht="14.25" x14ac:dyDescent="0.2">
      <c r="A36" s="60"/>
      <c r="B36" s="60"/>
      <c r="C36" s="2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1"/>
      <c r="Q36" s="79"/>
    </row>
    <row r="37" spans="1:17" ht="14.25" x14ac:dyDescent="0.2">
      <c r="B37" s="60" t="s">
        <v>134</v>
      </c>
      <c r="C37" s="2"/>
      <c r="D37" s="109">
        <f>'Balance Sheet'!D41</f>
        <v>49960</v>
      </c>
      <c r="E37" s="109">
        <f>'Balance Sheet'!E41</f>
        <v>76168</v>
      </c>
      <c r="F37" s="109">
        <f>'Balance Sheet'!F41</f>
        <v>103686.40000000001</v>
      </c>
      <c r="G37" s="109">
        <f>'Balance Sheet'!G41</f>
        <v>132580.71999999988</v>
      </c>
      <c r="H37" s="109">
        <f>'Balance Sheet'!H41</f>
        <v>162919.75599999988</v>
      </c>
      <c r="I37" s="109">
        <f>'Balance Sheet'!I41</f>
        <v>194775.74379999991</v>
      </c>
      <c r="J37" s="109">
        <f>'Balance Sheet'!J41</f>
        <v>228224.53098999997</v>
      </c>
      <c r="K37" s="109">
        <f>'Balance Sheet'!K41</f>
        <v>263345.75753949978</v>
      </c>
      <c r="L37" s="109">
        <f>'Balance Sheet'!L41</f>
        <v>300223.04541647481</v>
      </c>
      <c r="M37" s="109">
        <f>'Balance Sheet'!M41</f>
        <v>338944.19768729841</v>
      </c>
      <c r="N37" s="109">
        <f>'Balance Sheet'!N41</f>
        <v>379601.4075716635</v>
      </c>
      <c r="O37" s="109">
        <f>'Balance Sheet'!O41</f>
        <v>422291.47795024648</v>
      </c>
      <c r="P37" s="79"/>
      <c r="Q37" s="79"/>
    </row>
    <row r="38" spans="1:17" ht="14.25" x14ac:dyDescent="0.2">
      <c r="B38" s="60"/>
      <c r="C38" s="2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</row>
    <row r="39" spans="1:17" ht="15" thickBot="1" x14ac:dyDescent="0.25">
      <c r="A39" s="2" t="s">
        <v>45</v>
      </c>
      <c r="B39" s="60" t="s">
        <v>130</v>
      </c>
      <c r="C39" s="2"/>
      <c r="D39" s="107">
        <f>'Balance Sheet'!D43</f>
        <v>71880</v>
      </c>
      <c r="E39" s="107">
        <f>'Balance Sheet'!E43</f>
        <v>121104</v>
      </c>
      <c r="F39" s="107">
        <f>'Balance Sheet'!F43</f>
        <v>172789.2</v>
      </c>
      <c r="G39" s="107">
        <f>'Balance Sheet'!G43</f>
        <v>227058.65999999989</v>
      </c>
      <c r="H39" s="107">
        <f>'Balance Sheet'!H43</f>
        <v>284041.59299999988</v>
      </c>
      <c r="I39" s="107">
        <f>'Balance Sheet'!I43</f>
        <v>343873.67264999991</v>
      </c>
      <c r="J39" s="107">
        <f>'Balance Sheet'!J43</f>
        <v>406697.35628249997</v>
      </c>
      <c r="K39" s="107">
        <f>'Balance Sheet'!K43</f>
        <v>472662.22409662476</v>
      </c>
      <c r="L39" s="107">
        <f>'Balance Sheet'!L43</f>
        <v>541925.33530145604</v>
      </c>
      <c r="M39" s="107">
        <f>'Balance Sheet'!M43</f>
        <v>614651.60206652875</v>
      </c>
      <c r="N39" s="107">
        <f>'Balance Sheet'!N43</f>
        <v>691014.18216985534</v>
      </c>
      <c r="O39" s="107">
        <f>'Balance Sheet'!O43</f>
        <v>771194.89127834793</v>
      </c>
      <c r="P39" s="79"/>
      <c r="Q39" s="79"/>
    </row>
    <row r="40" spans="1:17" ht="13.5" thickTop="1" x14ac:dyDescent="0.2"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110"/>
    </row>
    <row r="41" spans="1:17" x14ac:dyDescent="0.2"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110"/>
    </row>
    <row r="42" spans="1:17" ht="15.75" x14ac:dyDescent="0.25">
      <c r="A42" s="20"/>
      <c r="B42" s="20"/>
      <c r="C42" s="2"/>
      <c r="D42" s="81"/>
      <c r="E42" s="81"/>
      <c r="F42" s="81"/>
      <c r="G42" s="81"/>
      <c r="H42" s="84">
        <f>Parameters!C77</f>
        <v>0</v>
      </c>
      <c r="I42" s="81"/>
      <c r="J42" s="81"/>
      <c r="K42" s="81"/>
      <c r="L42" s="81"/>
      <c r="M42" s="81"/>
      <c r="N42" s="81"/>
      <c r="O42" s="81"/>
      <c r="P42" s="81"/>
      <c r="Q42" s="111"/>
    </row>
    <row r="43" spans="1:17" ht="15.75" x14ac:dyDescent="0.25">
      <c r="A43" s="21"/>
      <c r="B43" s="21"/>
      <c r="C43" s="2"/>
      <c r="D43" s="81"/>
      <c r="E43" s="81"/>
      <c r="F43" s="81"/>
      <c r="G43" s="81"/>
      <c r="H43" s="84"/>
      <c r="I43" s="1" t="str">
        <f>'Cash Flow Statement'!H2</f>
        <v>Projected Cash Flow Statement - Year 1</v>
      </c>
      <c r="J43" s="81"/>
      <c r="K43" s="81"/>
      <c r="L43" s="81"/>
      <c r="M43" s="81"/>
      <c r="N43" s="81"/>
      <c r="O43" s="81"/>
      <c r="P43" s="81"/>
      <c r="Q43" s="81"/>
    </row>
    <row r="44" spans="1:17" ht="14.25" x14ac:dyDescent="0.2">
      <c r="A44" s="4"/>
      <c r="B44" s="4"/>
      <c r="C44" s="2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ht="14.25" x14ac:dyDescent="0.2">
      <c r="A45" s="47"/>
      <c r="B45" s="47"/>
      <c r="C45" s="112" t="s">
        <v>67</v>
      </c>
      <c r="D45" s="62" t="s">
        <v>55</v>
      </c>
      <c r="E45" s="62" t="s">
        <v>56</v>
      </c>
      <c r="F45" s="62" t="s">
        <v>57</v>
      </c>
      <c r="G45" s="62" t="s">
        <v>58</v>
      </c>
      <c r="H45" s="62" t="s">
        <v>59</v>
      </c>
      <c r="I45" s="62" t="s">
        <v>60</v>
      </c>
      <c r="J45" s="62" t="s">
        <v>61</v>
      </c>
      <c r="K45" s="62" t="s">
        <v>62</v>
      </c>
      <c r="L45" s="62" t="s">
        <v>63</v>
      </c>
      <c r="M45" s="62" t="s">
        <v>64</v>
      </c>
      <c r="N45" s="62" t="s">
        <v>65</v>
      </c>
      <c r="O45" s="62" t="s">
        <v>66</v>
      </c>
      <c r="P45" s="62"/>
      <c r="Q45" s="85" t="s">
        <v>117</v>
      </c>
    </row>
    <row r="46" spans="1:17" x14ac:dyDescent="0.2">
      <c r="A46" s="118" t="s">
        <v>76</v>
      </c>
      <c r="B46" s="119"/>
      <c r="C46" s="63">
        <f>'Cash Flow Statement'!C5</f>
        <v>0</v>
      </c>
      <c r="D46" s="63">
        <f>'Cash Flow Statement'!D5</f>
        <v>25000</v>
      </c>
      <c r="E46" s="63">
        <f>'Cash Flow Statement'!E5</f>
        <v>76680</v>
      </c>
      <c r="F46" s="63">
        <f>'Cash Flow Statement'!F5</f>
        <v>130944</v>
      </c>
      <c r="G46" s="63">
        <f>'Cash Flow Statement'!G5</f>
        <v>187921.2</v>
      </c>
      <c r="H46" s="63">
        <f>'Cash Flow Statement'!H5</f>
        <v>247747.25999999989</v>
      </c>
      <c r="I46" s="63">
        <f>'Cash Flow Statement'!I5</f>
        <v>310564.62299999985</v>
      </c>
      <c r="J46" s="63">
        <f>'Cash Flow Statement'!J5</f>
        <v>376522.85414999991</v>
      </c>
      <c r="K46" s="63">
        <f>'Cash Flow Statement'!K5</f>
        <v>445778.99685749994</v>
      </c>
      <c r="L46" s="63">
        <f>'Cash Flow Statement'!L5</f>
        <v>518497.94670037483</v>
      </c>
      <c r="M46" s="63">
        <f>'Cash Flow Statement'!M5</f>
        <v>594852.84403539356</v>
      </c>
      <c r="N46" s="63">
        <f>'Cash Flow Statement'!N5</f>
        <v>675025.48623716319</v>
      </c>
      <c r="O46" s="63">
        <f>'Cash Flow Statement'!O5</f>
        <v>759206.76054902142</v>
      </c>
      <c r="P46" s="67"/>
      <c r="Q46" s="63">
        <f>'Cash Flow Statement'!Q5</f>
        <v>25000</v>
      </c>
    </row>
    <row r="47" spans="1:17" x14ac:dyDescent="0.2">
      <c r="A47" s="120" t="s">
        <v>78</v>
      </c>
      <c r="B47" s="121"/>
      <c r="C47" s="87">
        <f>'Cash Flow Statement'!C11</f>
        <v>25000</v>
      </c>
      <c r="D47" s="87">
        <f>'Cash Flow Statement'!D11</f>
        <v>400000</v>
      </c>
      <c r="E47" s="87">
        <f>'Cash Flow Statement'!E11</f>
        <v>420000</v>
      </c>
      <c r="F47" s="87">
        <f>'Cash Flow Statement'!F11</f>
        <v>441000</v>
      </c>
      <c r="G47" s="87">
        <f>'Cash Flow Statement'!G11</f>
        <v>463050</v>
      </c>
      <c r="H47" s="87">
        <f>'Cash Flow Statement'!H11</f>
        <v>486202.5</v>
      </c>
      <c r="I47" s="87">
        <f>'Cash Flow Statement'!I11</f>
        <v>510512.625</v>
      </c>
      <c r="J47" s="87">
        <f>'Cash Flow Statement'!J11</f>
        <v>536038.25624999998</v>
      </c>
      <c r="K47" s="87">
        <f>'Cash Flow Statement'!K11</f>
        <v>562840.1690625</v>
      </c>
      <c r="L47" s="87">
        <f>'Cash Flow Statement'!L11</f>
        <v>590982.17751562502</v>
      </c>
      <c r="M47" s="87">
        <f>'Cash Flow Statement'!M11</f>
        <v>620531.28639140632</v>
      </c>
      <c r="N47" s="87">
        <f>'Cash Flow Statement'!N11</f>
        <v>651557.85071097664</v>
      </c>
      <c r="O47" s="87">
        <f>'Cash Flow Statement'!O11</f>
        <v>684135.74324652553</v>
      </c>
      <c r="P47" s="67"/>
      <c r="Q47" s="87">
        <f>'Cash Flow Statement'!Q11</f>
        <v>6366850.6081770333</v>
      </c>
    </row>
    <row r="48" spans="1:17" x14ac:dyDescent="0.2">
      <c r="A48" s="122" t="s">
        <v>79</v>
      </c>
      <c r="B48" s="123"/>
      <c r="C48" s="43">
        <f>+C46+C47</f>
        <v>25000</v>
      </c>
      <c r="D48" s="67">
        <f>'Cash Flow Statement'!D13</f>
        <v>425000</v>
      </c>
      <c r="E48" s="67">
        <f>'Cash Flow Statement'!E13</f>
        <v>496680</v>
      </c>
      <c r="F48" s="67">
        <f>'Cash Flow Statement'!F13</f>
        <v>571944</v>
      </c>
      <c r="G48" s="67">
        <f>'Cash Flow Statement'!G13</f>
        <v>650971.19999999995</v>
      </c>
      <c r="H48" s="67">
        <f>'Cash Flow Statement'!H13</f>
        <v>733949.75999999989</v>
      </c>
      <c r="I48" s="67">
        <f>'Cash Flow Statement'!I13</f>
        <v>821077.24799999991</v>
      </c>
      <c r="J48" s="67">
        <f>'Cash Flow Statement'!J13</f>
        <v>912561.11039999989</v>
      </c>
      <c r="K48" s="67">
        <f>'Cash Flow Statement'!K13</f>
        <v>1008619.1659199999</v>
      </c>
      <c r="L48" s="67">
        <f>'Cash Flow Statement'!L13</f>
        <v>1109480.1242159999</v>
      </c>
      <c r="M48" s="67">
        <f>'Cash Flow Statement'!M13</f>
        <v>1215384.1304267999</v>
      </c>
      <c r="N48" s="67">
        <f>'Cash Flow Statement'!N13</f>
        <v>1326583.3369481398</v>
      </c>
      <c r="O48" s="67">
        <f>'Cash Flow Statement'!O13</f>
        <v>1443342.5037955469</v>
      </c>
      <c r="P48" s="67"/>
      <c r="Q48" s="67">
        <f>'Cash Flow Statement'!Q13</f>
        <v>6391850.6081770333</v>
      </c>
    </row>
    <row r="49" spans="1:17" x14ac:dyDescent="0.2">
      <c r="A49" s="122"/>
      <c r="B49" s="123"/>
      <c r="C49" s="43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71"/>
    </row>
    <row r="50" spans="1:17" x14ac:dyDescent="0.2">
      <c r="A50" s="120" t="s">
        <v>75</v>
      </c>
      <c r="B50" s="123"/>
      <c r="C50" s="63">
        <f>'Cash Flow Statement'!C34</f>
        <v>0</v>
      </c>
      <c r="D50" s="63">
        <f>'Cash Flow Statement'!D34</f>
        <v>348320</v>
      </c>
      <c r="E50" s="63">
        <f>'Cash Flow Statement'!E34</f>
        <v>365736</v>
      </c>
      <c r="F50" s="63">
        <f>'Cash Flow Statement'!F34</f>
        <v>384022.8</v>
      </c>
      <c r="G50" s="63">
        <f>'Cash Flow Statement'!G34</f>
        <v>403223.94000000006</v>
      </c>
      <c r="H50" s="63">
        <f>'Cash Flow Statement'!H34</f>
        <v>423385.13700000005</v>
      </c>
      <c r="I50" s="63">
        <f>'Cash Flow Statement'!I34</f>
        <v>444554.39384999999</v>
      </c>
      <c r="J50" s="63">
        <f>'Cash Flow Statement'!J34</f>
        <v>466782.11354249995</v>
      </c>
      <c r="K50" s="63">
        <f>'Cash Flow Statement'!K34</f>
        <v>490121.21921962511</v>
      </c>
      <c r="L50" s="63">
        <f>'Cash Flow Statement'!L34</f>
        <v>514627.28018060635</v>
      </c>
      <c r="M50" s="63">
        <f>'Cash Flow Statement'!M34</f>
        <v>540358.64418963669</v>
      </c>
      <c r="N50" s="63">
        <f>'Cash Flow Statement'!N34</f>
        <v>567376.57639911841</v>
      </c>
      <c r="O50" s="63">
        <f>'Cash Flow Statement'!O34</f>
        <v>595745.40521907457</v>
      </c>
      <c r="P50" s="63"/>
      <c r="Q50" s="63">
        <f>'Cash Flow Statement'!Q34</f>
        <v>5544253.509600563</v>
      </c>
    </row>
    <row r="51" spans="1:17" ht="14.25" x14ac:dyDescent="0.2">
      <c r="A51" s="122"/>
      <c r="B51" s="123"/>
      <c r="C51" s="28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ht="13.5" thickBot="1" x14ac:dyDescent="0.25">
      <c r="A52" s="122" t="s">
        <v>81</v>
      </c>
      <c r="B52" s="123"/>
      <c r="C52" s="106">
        <f>'Cash Flow Statement'!C36</f>
        <v>25000</v>
      </c>
      <c r="D52" s="106">
        <f>'Cash Flow Statement'!D36</f>
        <v>76680</v>
      </c>
      <c r="E52" s="106">
        <f>'Cash Flow Statement'!E36</f>
        <v>130944</v>
      </c>
      <c r="F52" s="106">
        <f>'Cash Flow Statement'!F36</f>
        <v>187921.2</v>
      </c>
      <c r="G52" s="106">
        <f>'Cash Flow Statement'!G36</f>
        <v>247747.25999999989</v>
      </c>
      <c r="H52" s="106">
        <f>'Cash Flow Statement'!H36</f>
        <v>310564.62299999985</v>
      </c>
      <c r="I52" s="106">
        <f>'Cash Flow Statement'!I36</f>
        <v>376522.85414999991</v>
      </c>
      <c r="J52" s="106">
        <f>'Cash Flow Statement'!J36</f>
        <v>445778.99685749994</v>
      </c>
      <c r="K52" s="106">
        <f>'Cash Flow Statement'!K36</f>
        <v>518497.94670037483</v>
      </c>
      <c r="L52" s="106">
        <f>'Cash Flow Statement'!L36</f>
        <v>594852.84403539356</v>
      </c>
      <c r="M52" s="106">
        <f>'Cash Flow Statement'!M36</f>
        <v>675025.48623716319</v>
      </c>
      <c r="N52" s="106">
        <f>'Cash Flow Statement'!N36</f>
        <v>759206.76054902142</v>
      </c>
      <c r="O52" s="106">
        <f>'Cash Flow Statement'!O36</f>
        <v>847597.09857647237</v>
      </c>
      <c r="P52" s="67"/>
      <c r="Q52" s="106">
        <f>'Cash Flow Statement'!Q36</f>
        <v>847597.09857647028</v>
      </c>
    </row>
    <row r="53" spans="1:17" ht="13.5" thickTop="1" x14ac:dyDescent="0.2"/>
  </sheetData>
  <phoneticPr fontId="0" type="noConversion"/>
  <pageMargins left="0.75" right="0.75" top="1" bottom="1" header="0.5" footer="0.5"/>
  <pageSetup orientation="portrait" horizontalDpi="4294967293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Q157"/>
  <sheetViews>
    <sheetView showGridLines="0" workbookViewId="0"/>
  </sheetViews>
  <sheetFormatPr defaultRowHeight="14.25" x14ac:dyDescent="0.2"/>
  <cols>
    <col min="1" max="1" width="3.5703125" style="2" customWidth="1"/>
    <col min="2" max="2" width="41.42578125" style="2" customWidth="1"/>
    <col min="3" max="3" width="4.5703125" style="2" customWidth="1"/>
    <col min="4" max="5" width="11.28515625" style="2" bestFit="1" customWidth="1"/>
    <col min="6" max="15" width="10.5703125" style="2" customWidth="1"/>
    <col min="16" max="16" width="3.85546875" style="2" customWidth="1"/>
    <col min="17" max="17" width="14.7109375" style="2" customWidth="1"/>
    <col min="18" max="16384" width="9.140625" style="2"/>
  </cols>
  <sheetData>
    <row r="1" spans="1:28" ht="15.75" x14ac:dyDescent="0.25">
      <c r="I1" s="1" t="str">
        <f>Parameters!C6</f>
        <v>ABX Services, Inc.</v>
      </c>
    </row>
    <row r="2" spans="1:28" ht="15.75" x14ac:dyDescent="0.25">
      <c r="I2" s="1" t="s">
        <v>54</v>
      </c>
    </row>
    <row r="4" spans="1:28" x14ac:dyDescent="0.2">
      <c r="D4" s="16" t="s">
        <v>55</v>
      </c>
      <c r="E4" s="16" t="s">
        <v>56</v>
      </c>
      <c r="F4" s="16" t="s">
        <v>57</v>
      </c>
      <c r="G4" s="16" t="s">
        <v>58</v>
      </c>
      <c r="H4" s="16" t="s">
        <v>59</v>
      </c>
      <c r="I4" s="16" t="s">
        <v>60</v>
      </c>
      <c r="J4" s="16" t="s">
        <v>61</v>
      </c>
      <c r="K4" s="16" t="s">
        <v>62</v>
      </c>
      <c r="L4" s="16" t="s">
        <v>63</v>
      </c>
      <c r="M4" s="16" t="s">
        <v>64</v>
      </c>
      <c r="N4" s="16" t="s">
        <v>65</v>
      </c>
      <c r="O4" s="16" t="s">
        <v>66</v>
      </c>
      <c r="P4" s="3"/>
      <c r="Q4" s="3" t="s">
        <v>53</v>
      </c>
    </row>
    <row r="6" spans="1:28" x14ac:dyDescent="0.2">
      <c r="A6" s="2" t="s">
        <v>0</v>
      </c>
      <c r="D6" s="42">
        <f>Parameters!C18</f>
        <v>400000</v>
      </c>
      <c r="E6" s="42">
        <f>D6*(1+Hidden!$C$2)</f>
        <v>420000</v>
      </c>
      <c r="F6" s="42">
        <f>E6*(1+Hidden!$C$2)</f>
        <v>441000</v>
      </c>
      <c r="G6" s="42">
        <f>F6*(1+Hidden!$C$2)</f>
        <v>463050</v>
      </c>
      <c r="H6" s="42">
        <f>G6*(1+Hidden!$C$2)</f>
        <v>486202.5</v>
      </c>
      <c r="I6" s="42">
        <f>H6*(1+Hidden!$C$2)</f>
        <v>510512.625</v>
      </c>
      <c r="J6" s="42">
        <f>I6*(1+Hidden!$C$2)</f>
        <v>536038.25624999998</v>
      </c>
      <c r="K6" s="42">
        <f>J6*(1+Hidden!$C$2)</f>
        <v>562840.1690625</v>
      </c>
      <c r="L6" s="42">
        <f>K6*(1+Hidden!$C$2)</f>
        <v>590982.17751562502</v>
      </c>
      <c r="M6" s="42">
        <f>L6*(1+Hidden!$C$2)</f>
        <v>620531.28639140632</v>
      </c>
      <c r="N6" s="42">
        <f>M6*(1+Hidden!$C$2)</f>
        <v>651557.85071097664</v>
      </c>
      <c r="O6" s="42">
        <f>N6*(1+Hidden!$C$2)</f>
        <v>684135.74324652553</v>
      </c>
      <c r="P6" s="5"/>
      <c r="Q6" s="42">
        <f>SUM(D6:O6)</f>
        <v>6366850.6081770333</v>
      </c>
    </row>
    <row r="7" spans="1:28" x14ac:dyDescent="0.2">
      <c r="A7" s="2" t="s">
        <v>1</v>
      </c>
      <c r="D7" s="44">
        <f>D6*Hidden!$G$10</f>
        <v>256000</v>
      </c>
      <c r="E7" s="44">
        <f>E6*Hidden!$G$10</f>
        <v>268800</v>
      </c>
      <c r="F7" s="44">
        <f>F6*Hidden!$G$10</f>
        <v>282240</v>
      </c>
      <c r="G7" s="44">
        <f>G6*Hidden!$G$10</f>
        <v>296352</v>
      </c>
      <c r="H7" s="44">
        <f>H6*Hidden!$G$10</f>
        <v>311169.60000000003</v>
      </c>
      <c r="I7" s="44">
        <f>I6*Hidden!$G$10</f>
        <v>326728.08</v>
      </c>
      <c r="J7" s="44">
        <f>J6*Hidden!$G$10</f>
        <v>343064.484</v>
      </c>
      <c r="K7" s="44">
        <f>K6*Hidden!$G$10</f>
        <v>360217.70819999999</v>
      </c>
      <c r="L7" s="44">
        <f>L6*Hidden!$G$10</f>
        <v>378228.59361000004</v>
      </c>
      <c r="M7" s="44">
        <f>M6*Hidden!$G$10</f>
        <v>397140.02329050004</v>
      </c>
      <c r="N7" s="44">
        <f>N6*Hidden!$G$10</f>
        <v>416997.02445502504</v>
      </c>
      <c r="O7" s="44">
        <f>O6*Hidden!$G$10</f>
        <v>437846.87567777635</v>
      </c>
      <c r="P7" s="5"/>
      <c r="Q7" s="44">
        <f>SUM(D7:O7)</f>
        <v>4074784.3892333014</v>
      </c>
    </row>
    <row r="8" spans="1:28" x14ac:dyDescent="0.2">
      <c r="A8" s="4" t="s">
        <v>26</v>
      </c>
      <c r="D8" s="43">
        <f>D6-D7</f>
        <v>144000</v>
      </c>
      <c r="E8" s="43">
        <f t="shared" ref="E8:Q8" si="0">E6-E7</f>
        <v>151200</v>
      </c>
      <c r="F8" s="43">
        <f t="shared" si="0"/>
        <v>158760</v>
      </c>
      <c r="G8" s="43">
        <f t="shared" si="0"/>
        <v>166698</v>
      </c>
      <c r="H8" s="43">
        <f t="shared" si="0"/>
        <v>175032.89999999997</v>
      </c>
      <c r="I8" s="43">
        <f t="shared" si="0"/>
        <v>183784.54499999998</v>
      </c>
      <c r="J8" s="43">
        <f t="shared" si="0"/>
        <v>192973.77224999998</v>
      </c>
      <c r="K8" s="43">
        <f t="shared" si="0"/>
        <v>202622.46086250001</v>
      </c>
      <c r="L8" s="43">
        <f t="shared" si="0"/>
        <v>212753.58390562498</v>
      </c>
      <c r="M8" s="43">
        <f t="shared" si="0"/>
        <v>223391.26310090628</v>
      </c>
      <c r="N8" s="43">
        <f t="shared" si="0"/>
        <v>234560.8262559516</v>
      </c>
      <c r="O8" s="43">
        <f t="shared" si="0"/>
        <v>246288.86756874918</v>
      </c>
      <c r="P8" s="6"/>
      <c r="Q8" s="43">
        <f t="shared" si="0"/>
        <v>2292066.2189437319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x14ac:dyDescent="0.2"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8" x14ac:dyDescent="0.2">
      <c r="A10" s="4" t="s">
        <v>7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28" x14ac:dyDescent="0.2">
      <c r="B11" s="2" t="s">
        <v>8</v>
      </c>
      <c r="D11" s="42">
        <f>D6*Hidden!$G$12</f>
        <v>21200</v>
      </c>
      <c r="E11" s="42">
        <f>E6*Hidden!$G$12</f>
        <v>22260</v>
      </c>
      <c r="F11" s="42">
        <f>F6*Hidden!$G$12</f>
        <v>23373</v>
      </c>
      <c r="G11" s="42">
        <f>G6*Hidden!$G$12</f>
        <v>24541.649999999998</v>
      </c>
      <c r="H11" s="42">
        <f>H6*Hidden!$G$12</f>
        <v>25768.732499999998</v>
      </c>
      <c r="I11" s="42">
        <f>I6*Hidden!$G$12</f>
        <v>27057.169125</v>
      </c>
      <c r="J11" s="42">
        <f>J6*Hidden!$G$12</f>
        <v>28410.027581249997</v>
      </c>
      <c r="K11" s="42">
        <f>K6*Hidden!$G$12</f>
        <v>29830.528960312498</v>
      </c>
      <c r="L11" s="42">
        <f>L6*Hidden!$G$12</f>
        <v>31322.055408328124</v>
      </c>
      <c r="M11" s="42">
        <f>M6*Hidden!$G$12</f>
        <v>32888.158178744532</v>
      </c>
      <c r="N11" s="42">
        <f>N6*Hidden!$G$12</f>
        <v>34532.566087681764</v>
      </c>
      <c r="O11" s="42">
        <f>O6*Hidden!$G$12</f>
        <v>36259.194392065852</v>
      </c>
      <c r="P11" s="6"/>
      <c r="Q11" s="42">
        <f>SUM(D11:O11)</f>
        <v>337443.0822333828</v>
      </c>
    </row>
    <row r="12" spans="1:28" x14ac:dyDescent="0.2">
      <c r="B12" s="2" t="s">
        <v>2</v>
      </c>
      <c r="D12" s="42">
        <f>D6*Hidden!$G$13</f>
        <v>1200</v>
      </c>
      <c r="E12" s="42">
        <f>E6*Hidden!$G$13</f>
        <v>1260</v>
      </c>
      <c r="F12" s="42">
        <f>F6*Hidden!$G$13</f>
        <v>1323</v>
      </c>
      <c r="G12" s="42">
        <f>G6*Hidden!$G$13</f>
        <v>1389.15</v>
      </c>
      <c r="H12" s="42">
        <f>H6*Hidden!$G$13</f>
        <v>1458.6075000000001</v>
      </c>
      <c r="I12" s="42">
        <f>I6*Hidden!$G$13</f>
        <v>1531.537875</v>
      </c>
      <c r="J12" s="42">
        <f>J6*Hidden!$G$13</f>
        <v>1608.1147687499999</v>
      </c>
      <c r="K12" s="42">
        <f>K6*Hidden!$G$13</f>
        <v>1688.5205071875</v>
      </c>
      <c r="L12" s="42">
        <f>L6*Hidden!$G$13</f>
        <v>1772.946532546875</v>
      </c>
      <c r="M12" s="42">
        <f>M6*Hidden!$G$13</f>
        <v>1861.593859174219</v>
      </c>
      <c r="N12" s="42">
        <f>N6*Hidden!$G$13</f>
        <v>1954.6735521329299</v>
      </c>
      <c r="O12" s="42">
        <f>O6*Hidden!$G$13</f>
        <v>2052.4072297395765</v>
      </c>
      <c r="P12" s="6"/>
      <c r="Q12" s="42">
        <f t="shared" ref="Q12:Q48" si="1">SUM(D12:O12)</f>
        <v>19100.5518245311</v>
      </c>
    </row>
    <row r="13" spans="1:28" x14ac:dyDescent="0.2">
      <c r="B13" s="2" t="s">
        <v>3</v>
      </c>
      <c r="D13" s="42">
        <f>D6*Hidden!$G$14</f>
        <v>6000</v>
      </c>
      <c r="E13" s="42">
        <f>E6*Hidden!$G$14</f>
        <v>6300</v>
      </c>
      <c r="F13" s="42">
        <f>F6*Hidden!$G$14</f>
        <v>6615</v>
      </c>
      <c r="G13" s="42">
        <f>G6*Hidden!$G$14</f>
        <v>6945.75</v>
      </c>
      <c r="H13" s="42">
        <f>H6*Hidden!$G$14</f>
        <v>7293.0374999999995</v>
      </c>
      <c r="I13" s="42">
        <f>I6*Hidden!$G$14</f>
        <v>7657.6893749999999</v>
      </c>
      <c r="J13" s="42">
        <f>J6*Hidden!$G$14</f>
        <v>8040.5738437499995</v>
      </c>
      <c r="K13" s="42">
        <f>K6*Hidden!$G$14</f>
        <v>8442.6025359374999</v>
      </c>
      <c r="L13" s="42">
        <f>L6*Hidden!$G$14</f>
        <v>8864.7326627343755</v>
      </c>
      <c r="M13" s="42">
        <f>M6*Hidden!$G$14</f>
        <v>9307.9692958710948</v>
      </c>
      <c r="N13" s="42">
        <f>N6*Hidden!$G$14</f>
        <v>9773.3677606646488</v>
      </c>
      <c r="O13" s="42">
        <f>O6*Hidden!$G$14</f>
        <v>10262.036148697882</v>
      </c>
      <c r="P13" s="6"/>
      <c r="Q13" s="42">
        <f t="shared" si="1"/>
        <v>95502.759122655494</v>
      </c>
    </row>
    <row r="14" spans="1:28" x14ac:dyDescent="0.2">
      <c r="B14" s="2" t="s">
        <v>68</v>
      </c>
      <c r="D14" s="42">
        <f>D6*Hidden!$G$15</f>
        <v>0</v>
      </c>
      <c r="E14" s="42">
        <f>E6*Hidden!$G$15</f>
        <v>0</v>
      </c>
      <c r="F14" s="42">
        <f>F6*Hidden!$G$15</f>
        <v>0</v>
      </c>
      <c r="G14" s="42">
        <f>G6*Hidden!$G$15</f>
        <v>0</v>
      </c>
      <c r="H14" s="42">
        <f>H6*Hidden!$G$15</f>
        <v>0</v>
      </c>
      <c r="I14" s="42">
        <f>I6*Hidden!$G$15</f>
        <v>0</v>
      </c>
      <c r="J14" s="42">
        <f>J6*Hidden!$G$15</f>
        <v>0</v>
      </c>
      <c r="K14" s="42">
        <f>K6*Hidden!$G$15</f>
        <v>0</v>
      </c>
      <c r="L14" s="42">
        <f>L6*Hidden!$G$15</f>
        <v>0</v>
      </c>
      <c r="M14" s="42">
        <f>M6*Hidden!$G$15</f>
        <v>0</v>
      </c>
      <c r="N14" s="42">
        <f>N6*Hidden!$G$15</f>
        <v>0</v>
      </c>
      <c r="O14" s="42">
        <f>O6*Hidden!$G$15</f>
        <v>0</v>
      </c>
      <c r="P14" s="6"/>
      <c r="Q14" s="42">
        <f t="shared" si="1"/>
        <v>0</v>
      </c>
    </row>
    <row r="15" spans="1:28" x14ac:dyDescent="0.2">
      <c r="B15" s="2" t="s">
        <v>21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6"/>
      <c r="Q15" s="44">
        <f t="shared" si="1"/>
        <v>0</v>
      </c>
    </row>
    <row r="16" spans="1:28" x14ac:dyDescent="0.2">
      <c r="B16" s="29" t="s">
        <v>88</v>
      </c>
      <c r="D16" s="42">
        <f>SUM(D11:D15)</f>
        <v>28400</v>
      </c>
      <c r="E16" s="42">
        <f t="shared" ref="E16:O16" si="2">SUM(E11:E15)</f>
        <v>29820</v>
      </c>
      <c r="F16" s="42">
        <f t="shared" si="2"/>
        <v>31311</v>
      </c>
      <c r="G16" s="42">
        <f t="shared" si="2"/>
        <v>32876.550000000003</v>
      </c>
      <c r="H16" s="42">
        <f t="shared" si="2"/>
        <v>34520.377499999995</v>
      </c>
      <c r="I16" s="42">
        <f t="shared" si="2"/>
        <v>36246.396375000004</v>
      </c>
      <c r="J16" s="42">
        <f t="shared" si="2"/>
        <v>38058.716193749999</v>
      </c>
      <c r="K16" s="42">
        <f t="shared" si="2"/>
        <v>39961.652003437499</v>
      </c>
      <c r="L16" s="42">
        <f t="shared" si="2"/>
        <v>41959.73460360938</v>
      </c>
      <c r="M16" s="42">
        <f t="shared" si="2"/>
        <v>44057.721333789843</v>
      </c>
      <c r="N16" s="42">
        <f t="shared" si="2"/>
        <v>46260.607400479348</v>
      </c>
      <c r="O16" s="42">
        <f t="shared" si="2"/>
        <v>48573.637770503308</v>
      </c>
      <c r="P16" s="6"/>
      <c r="Q16" s="42">
        <f t="shared" si="1"/>
        <v>452046.3931805694</v>
      </c>
    </row>
    <row r="17" spans="1:17" ht="7.5" customHeight="1" x14ac:dyDescent="0.2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6"/>
      <c r="Q17" s="8"/>
    </row>
    <row r="18" spans="1:17" x14ac:dyDescent="0.2">
      <c r="A18" s="4" t="s">
        <v>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8">
        <f t="shared" si="1"/>
        <v>0</v>
      </c>
    </row>
    <row r="19" spans="1:17" x14ac:dyDescent="0.2">
      <c r="B19" s="2" t="s">
        <v>11</v>
      </c>
      <c r="D19" s="42">
        <f>D6*Hidden!$G$16</f>
        <v>2400</v>
      </c>
      <c r="E19" s="42">
        <f>E6*Hidden!$G$16</f>
        <v>2520</v>
      </c>
      <c r="F19" s="42">
        <f>F6*Hidden!$G$16</f>
        <v>2646</v>
      </c>
      <c r="G19" s="42">
        <f>G6*Hidden!$G$16</f>
        <v>2778.3</v>
      </c>
      <c r="H19" s="42">
        <f>H6*Hidden!$G$16</f>
        <v>2917.2150000000001</v>
      </c>
      <c r="I19" s="42">
        <f>I6*Hidden!$G$16</f>
        <v>3063.07575</v>
      </c>
      <c r="J19" s="42">
        <f>J6*Hidden!$G$16</f>
        <v>3216.2295374999999</v>
      </c>
      <c r="K19" s="42">
        <f>K6*Hidden!$G$16</f>
        <v>3377.041014375</v>
      </c>
      <c r="L19" s="42">
        <f>L6*Hidden!$G$16</f>
        <v>3545.89306509375</v>
      </c>
      <c r="M19" s="42">
        <f>M6*Hidden!$G$16</f>
        <v>3723.187718348438</v>
      </c>
      <c r="N19" s="42">
        <f>N6*Hidden!$G$16</f>
        <v>3909.3471042658598</v>
      </c>
      <c r="O19" s="42">
        <f>O6*Hidden!$G$16</f>
        <v>4104.8144594791529</v>
      </c>
      <c r="P19" s="6"/>
      <c r="Q19" s="42">
        <f t="shared" si="1"/>
        <v>38201.103649062199</v>
      </c>
    </row>
    <row r="20" spans="1:17" x14ac:dyDescent="0.2">
      <c r="B20" s="2" t="s">
        <v>10</v>
      </c>
      <c r="D20" s="42">
        <f>D6*Hidden!$G$17</f>
        <v>2800</v>
      </c>
      <c r="E20" s="42">
        <f>E6*Hidden!$G$17</f>
        <v>2940</v>
      </c>
      <c r="F20" s="42">
        <f>F6*Hidden!$G$17</f>
        <v>3087</v>
      </c>
      <c r="G20" s="42">
        <f>G6*Hidden!$G$17</f>
        <v>3241.35</v>
      </c>
      <c r="H20" s="42">
        <f>H6*Hidden!$G$17</f>
        <v>3403.4175</v>
      </c>
      <c r="I20" s="42">
        <f>I6*Hidden!$G$17</f>
        <v>3573.5883750000003</v>
      </c>
      <c r="J20" s="42">
        <f>J6*Hidden!$G$17</f>
        <v>3752.2677937499998</v>
      </c>
      <c r="K20" s="42">
        <f>K6*Hidden!$G$17</f>
        <v>3939.8811834375001</v>
      </c>
      <c r="L20" s="42">
        <f>L6*Hidden!$G$17</f>
        <v>4136.8752426093752</v>
      </c>
      <c r="M20" s="42">
        <f>M6*Hidden!$G$17</f>
        <v>4343.7190047398444</v>
      </c>
      <c r="N20" s="42">
        <f>N6*Hidden!$G$17</f>
        <v>4560.904954976837</v>
      </c>
      <c r="O20" s="42">
        <f>O6*Hidden!$G$17</f>
        <v>4788.9502027256785</v>
      </c>
      <c r="P20" s="6"/>
      <c r="Q20" s="42">
        <f t="shared" si="1"/>
        <v>44567.954257239238</v>
      </c>
    </row>
    <row r="21" spans="1:17" x14ac:dyDescent="0.2">
      <c r="B21" s="2" t="s">
        <v>12</v>
      </c>
      <c r="D21" s="42">
        <f>D6*Hidden!$G$18</f>
        <v>0</v>
      </c>
      <c r="E21" s="42">
        <f>E6*Hidden!$G$18</f>
        <v>0</v>
      </c>
      <c r="F21" s="42">
        <f>F6*Hidden!$G$18</f>
        <v>0</v>
      </c>
      <c r="G21" s="42">
        <f>G6*Hidden!$G$18</f>
        <v>0</v>
      </c>
      <c r="H21" s="42">
        <f>H6*Hidden!$G$18</f>
        <v>0</v>
      </c>
      <c r="I21" s="42">
        <f>I6*Hidden!$G$18</f>
        <v>0</v>
      </c>
      <c r="J21" s="42">
        <f>J6*Hidden!$G$18</f>
        <v>0</v>
      </c>
      <c r="K21" s="42">
        <f>K6*Hidden!$G$18</f>
        <v>0</v>
      </c>
      <c r="L21" s="42">
        <f>L6*Hidden!$G$18</f>
        <v>0</v>
      </c>
      <c r="M21" s="42">
        <f>M6*Hidden!$G$18</f>
        <v>0</v>
      </c>
      <c r="N21" s="42">
        <f>N6*Hidden!$G$18</f>
        <v>0</v>
      </c>
      <c r="O21" s="42">
        <f>O6*Hidden!$G$18</f>
        <v>0</v>
      </c>
      <c r="P21" s="6"/>
      <c r="Q21" s="42">
        <f t="shared" si="1"/>
        <v>0</v>
      </c>
    </row>
    <row r="22" spans="1:17" x14ac:dyDescent="0.2">
      <c r="B22" s="2" t="s">
        <v>21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6"/>
      <c r="Q22" s="44">
        <f t="shared" si="1"/>
        <v>0</v>
      </c>
    </row>
    <row r="23" spans="1:17" x14ac:dyDescent="0.2">
      <c r="B23" s="29" t="s">
        <v>89</v>
      </c>
      <c r="D23" s="42">
        <f>SUM(D19:D22)</f>
        <v>5200</v>
      </c>
      <c r="E23" s="42">
        <f t="shared" ref="E23:O23" si="3">SUM(E19:E22)</f>
        <v>5460</v>
      </c>
      <c r="F23" s="42">
        <f t="shared" si="3"/>
        <v>5733</v>
      </c>
      <c r="G23" s="42">
        <f t="shared" si="3"/>
        <v>6019.65</v>
      </c>
      <c r="H23" s="42">
        <f t="shared" si="3"/>
        <v>6320.6324999999997</v>
      </c>
      <c r="I23" s="42">
        <f t="shared" si="3"/>
        <v>6636.6641250000002</v>
      </c>
      <c r="J23" s="42">
        <f t="shared" si="3"/>
        <v>6968.4973312499997</v>
      </c>
      <c r="K23" s="42">
        <f t="shared" si="3"/>
        <v>7316.9221978125006</v>
      </c>
      <c r="L23" s="42">
        <f t="shared" si="3"/>
        <v>7682.7683077031252</v>
      </c>
      <c r="M23" s="42">
        <f t="shared" si="3"/>
        <v>8066.9067230882829</v>
      </c>
      <c r="N23" s="42">
        <f t="shared" si="3"/>
        <v>8470.2520592426972</v>
      </c>
      <c r="O23" s="42">
        <f t="shared" si="3"/>
        <v>8893.7646622048305</v>
      </c>
      <c r="P23" s="6"/>
      <c r="Q23" s="42">
        <f t="shared" si="1"/>
        <v>82769.057906301445</v>
      </c>
    </row>
    <row r="24" spans="1:17" ht="7.5" customHeight="1" x14ac:dyDescent="0.2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6"/>
      <c r="Q24" s="8"/>
    </row>
    <row r="25" spans="1:17" x14ac:dyDescent="0.2">
      <c r="A25" s="4" t="s">
        <v>13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>
        <f t="shared" si="1"/>
        <v>0</v>
      </c>
    </row>
    <row r="26" spans="1:17" x14ac:dyDescent="0.2">
      <c r="B26" s="2" t="s">
        <v>14</v>
      </c>
      <c r="D26" s="42">
        <f>D6*Hidden!$G$19</f>
        <v>13600.000000000002</v>
      </c>
      <c r="E26" s="42">
        <f>E6*Hidden!$G$19</f>
        <v>14280.000000000002</v>
      </c>
      <c r="F26" s="42">
        <f>F6*Hidden!$G$19</f>
        <v>14994.000000000002</v>
      </c>
      <c r="G26" s="42">
        <f>G6*Hidden!$G$19</f>
        <v>15743.7</v>
      </c>
      <c r="H26" s="42">
        <f>H6*Hidden!$G$19</f>
        <v>16530.885000000002</v>
      </c>
      <c r="I26" s="42">
        <f>I6*Hidden!$G$19</f>
        <v>17357.429250000001</v>
      </c>
      <c r="J26" s="42">
        <f>J6*Hidden!$G$19</f>
        <v>18225.3007125</v>
      </c>
      <c r="K26" s="42">
        <f>K6*Hidden!$G$19</f>
        <v>19136.565748125002</v>
      </c>
      <c r="L26" s="42">
        <f>L6*Hidden!$G$19</f>
        <v>20093.394035531252</v>
      </c>
      <c r="M26" s="42">
        <f>M6*Hidden!$G$19</f>
        <v>21098.063737307817</v>
      </c>
      <c r="N26" s="42">
        <f>N6*Hidden!$G$19</f>
        <v>22152.966924173208</v>
      </c>
      <c r="O26" s="42">
        <f>O6*Hidden!$G$19</f>
        <v>23260.61527038187</v>
      </c>
      <c r="P26" s="6"/>
      <c r="Q26" s="42">
        <f t="shared" si="1"/>
        <v>216472.9206780192</v>
      </c>
    </row>
    <row r="27" spans="1:17" x14ac:dyDescent="0.2">
      <c r="B27" s="2" t="s">
        <v>15</v>
      </c>
      <c r="D27" s="42">
        <f>D6*Hidden!$G$20</f>
        <v>8000</v>
      </c>
      <c r="E27" s="42">
        <f>E6*Hidden!$G$20</f>
        <v>8400</v>
      </c>
      <c r="F27" s="42">
        <f>F6*Hidden!$G$20</f>
        <v>8820</v>
      </c>
      <c r="G27" s="42">
        <f>G6*Hidden!$G$20</f>
        <v>9261</v>
      </c>
      <c r="H27" s="42">
        <f>H6*Hidden!$G$20</f>
        <v>9724.0500000000011</v>
      </c>
      <c r="I27" s="42">
        <f>I6*Hidden!$G$20</f>
        <v>10210.252500000001</v>
      </c>
      <c r="J27" s="42">
        <f>J6*Hidden!$G$20</f>
        <v>10720.765125</v>
      </c>
      <c r="K27" s="42">
        <f>K6*Hidden!$G$20</f>
        <v>11256.80338125</v>
      </c>
      <c r="L27" s="42">
        <f>L6*Hidden!$G$20</f>
        <v>11819.643550312501</v>
      </c>
      <c r="M27" s="42">
        <f>M6*Hidden!$G$20</f>
        <v>12410.625727828126</v>
      </c>
      <c r="N27" s="42">
        <f>N6*Hidden!$G$20</f>
        <v>13031.157014219532</v>
      </c>
      <c r="O27" s="42">
        <f>O6*Hidden!$G$20</f>
        <v>13682.714864930511</v>
      </c>
      <c r="P27" s="6"/>
      <c r="Q27" s="42">
        <f t="shared" si="1"/>
        <v>127337.01216354067</v>
      </c>
    </row>
    <row r="28" spans="1:17" x14ac:dyDescent="0.2">
      <c r="B28" s="2" t="s">
        <v>16</v>
      </c>
      <c r="D28" s="42">
        <f>D6*Hidden!$G$21</f>
        <v>3200</v>
      </c>
      <c r="E28" s="42">
        <f>E6*Hidden!$G$21</f>
        <v>3360</v>
      </c>
      <c r="F28" s="42">
        <f>F6*Hidden!$G$21</f>
        <v>3528</v>
      </c>
      <c r="G28" s="42">
        <f>G6*Hidden!$G$21</f>
        <v>3704.4</v>
      </c>
      <c r="H28" s="42">
        <f>H6*Hidden!$G$21</f>
        <v>3889.62</v>
      </c>
      <c r="I28" s="42">
        <f>I6*Hidden!$G$21</f>
        <v>4084.1010000000001</v>
      </c>
      <c r="J28" s="42">
        <f>J6*Hidden!$G$21</f>
        <v>4288.3060500000001</v>
      </c>
      <c r="K28" s="42">
        <f>K6*Hidden!$G$21</f>
        <v>4502.7213524999997</v>
      </c>
      <c r="L28" s="42">
        <f>L6*Hidden!$G$21</f>
        <v>4727.8574201250003</v>
      </c>
      <c r="M28" s="42">
        <f>M6*Hidden!$G$21</f>
        <v>4964.2502911312504</v>
      </c>
      <c r="N28" s="42">
        <f>N6*Hidden!$G$21</f>
        <v>5212.4628056878128</v>
      </c>
      <c r="O28" s="42">
        <f>O6*Hidden!$G$21</f>
        <v>5473.0859459722042</v>
      </c>
      <c r="P28" s="6"/>
      <c r="Q28" s="42">
        <f t="shared" si="1"/>
        <v>50934.804865416263</v>
      </c>
    </row>
    <row r="29" spans="1:17" x14ac:dyDescent="0.2">
      <c r="B29" s="2" t="s">
        <v>17</v>
      </c>
      <c r="D29" s="42">
        <f>D6*Hidden!$G$22</f>
        <v>2000</v>
      </c>
      <c r="E29" s="42">
        <f>E6*Hidden!$G$22</f>
        <v>2100</v>
      </c>
      <c r="F29" s="42">
        <f>F6*Hidden!$G$22</f>
        <v>2205</v>
      </c>
      <c r="G29" s="42">
        <f>G6*Hidden!$G$22</f>
        <v>2315.25</v>
      </c>
      <c r="H29" s="42">
        <f>H6*Hidden!$G$22</f>
        <v>2431.0125000000003</v>
      </c>
      <c r="I29" s="42">
        <f>I6*Hidden!$G$22</f>
        <v>2552.5631250000001</v>
      </c>
      <c r="J29" s="42">
        <f>J6*Hidden!$G$22</f>
        <v>2680.19128125</v>
      </c>
      <c r="K29" s="42">
        <f>K6*Hidden!$G$22</f>
        <v>2814.2008453125</v>
      </c>
      <c r="L29" s="42">
        <f>L6*Hidden!$G$22</f>
        <v>2954.9108875781253</v>
      </c>
      <c r="M29" s="42">
        <f>M6*Hidden!$G$22</f>
        <v>3102.6564319570316</v>
      </c>
      <c r="N29" s="42">
        <f>N6*Hidden!$G$22</f>
        <v>3257.7892535548831</v>
      </c>
      <c r="O29" s="42">
        <f>O6*Hidden!$G$22</f>
        <v>3420.6787162326277</v>
      </c>
      <c r="P29" s="6"/>
      <c r="Q29" s="42">
        <f t="shared" si="1"/>
        <v>31834.253040885167</v>
      </c>
    </row>
    <row r="30" spans="1:17" x14ac:dyDescent="0.2">
      <c r="B30" s="2" t="s">
        <v>18</v>
      </c>
      <c r="D30" s="42">
        <f>D6*Hidden!$G$23</f>
        <v>1200</v>
      </c>
      <c r="E30" s="42">
        <f>E6*Hidden!$G$23</f>
        <v>1260</v>
      </c>
      <c r="F30" s="42">
        <f>F6*Hidden!$G$23</f>
        <v>1323</v>
      </c>
      <c r="G30" s="42">
        <f>G6*Hidden!$G$23</f>
        <v>1389.15</v>
      </c>
      <c r="H30" s="42">
        <f>H6*Hidden!$G$23</f>
        <v>1458.6075000000001</v>
      </c>
      <c r="I30" s="42">
        <f>I6*Hidden!$G$23</f>
        <v>1531.537875</v>
      </c>
      <c r="J30" s="42">
        <f>J6*Hidden!$G$23</f>
        <v>1608.1147687499999</v>
      </c>
      <c r="K30" s="42">
        <f>K6*Hidden!$G$23</f>
        <v>1688.5205071875</v>
      </c>
      <c r="L30" s="42">
        <f>L6*Hidden!$G$23</f>
        <v>1772.946532546875</v>
      </c>
      <c r="M30" s="42">
        <f>M6*Hidden!$G$23</f>
        <v>1861.593859174219</v>
      </c>
      <c r="N30" s="42">
        <f>N6*Hidden!$G$23</f>
        <v>1954.6735521329299</v>
      </c>
      <c r="O30" s="42">
        <f>O6*Hidden!$G$23</f>
        <v>2052.4072297395765</v>
      </c>
      <c r="P30" s="6"/>
      <c r="Q30" s="42">
        <f t="shared" si="1"/>
        <v>19100.5518245311</v>
      </c>
    </row>
    <row r="31" spans="1:17" x14ac:dyDescent="0.2">
      <c r="B31" s="2" t="s">
        <v>70</v>
      </c>
      <c r="D31" s="42">
        <f>D6*Hidden!$G$24</f>
        <v>2400</v>
      </c>
      <c r="E31" s="42">
        <f>E6*Hidden!$G$24</f>
        <v>2520</v>
      </c>
      <c r="F31" s="42">
        <f>F6*Hidden!$G$24</f>
        <v>2646</v>
      </c>
      <c r="G31" s="42">
        <f>G6*Hidden!$G$24</f>
        <v>2778.3</v>
      </c>
      <c r="H31" s="42">
        <f>H6*Hidden!$G$24</f>
        <v>2917.2150000000001</v>
      </c>
      <c r="I31" s="42">
        <f>I6*Hidden!$G$24</f>
        <v>3063.07575</v>
      </c>
      <c r="J31" s="42">
        <f>J6*Hidden!$G$24</f>
        <v>3216.2295374999999</v>
      </c>
      <c r="K31" s="42">
        <f>K6*Hidden!$G$24</f>
        <v>3377.041014375</v>
      </c>
      <c r="L31" s="42">
        <f>L6*Hidden!$G$24</f>
        <v>3545.89306509375</v>
      </c>
      <c r="M31" s="42">
        <f>M6*Hidden!$G$24</f>
        <v>3723.187718348438</v>
      </c>
      <c r="N31" s="42">
        <f>N6*Hidden!$G$24</f>
        <v>3909.3471042658598</v>
      </c>
      <c r="O31" s="42">
        <f>O6*Hidden!$G$24</f>
        <v>4104.8144594791529</v>
      </c>
      <c r="P31" s="6"/>
      <c r="Q31" s="42">
        <f t="shared" si="1"/>
        <v>38201.103649062199</v>
      </c>
    </row>
    <row r="32" spans="1:17" x14ac:dyDescent="0.2">
      <c r="B32" s="2" t="s">
        <v>19</v>
      </c>
      <c r="D32" s="42">
        <f>D6*Hidden!$G$25</f>
        <v>0</v>
      </c>
      <c r="E32" s="42">
        <f>E6*Hidden!$G$25</f>
        <v>0</v>
      </c>
      <c r="F32" s="42">
        <f>F6*Hidden!$G$25</f>
        <v>0</v>
      </c>
      <c r="G32" s="42">
        <f>G6*Hidden!$G$25</f>
        <v>0</v>
      </c>
      <c r="H32" s="42">
        <f>H6*Hidden!$G$25</f>
        <v>0</v>
      </c>
      <c r="I32" s="42">
        <f>I6*Hidden!$G$25</f>
        <v>0</v>
      </c>
      <c r="J32" s="42">
        <f>J6*Hidden!$G$25</f>
        <v>0</v>
      </c>
      <c r="K32" s="42">
        <f>K6*Hidden!$G$25</f>
        <v>0</v>
      </c>
      <c r="L32" s="42">
        <f>L6*Hidden!$G$25</f>
        <v>0</v>
      </c>
      <c r="M32" s="42">
        <f>M6*Hidden!$G$25</f>
        <v>0</v>
      </c>
      <c r="N32" s="42">
        <f>N6*Hidden!$G$25</f>
        <v>0</v>
      </c>
      <c r="O32" s="42">
        <f>O6*Hidden!$G$25</f>
        <v>0</v>
      </c>
      <c r="P32" s="6"/>
      <c r="Q32" s="42">
        <f t="shared" si="1"/>
        <v>0</v>
      </c>
    </row>
    <row r="33" spans="1:17" x14ac:dyDescent="0.2">
      <c r="B33" s="2" t="s">
        <v>21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6"/>
      <c r="Q33" s="44">
        <f t="shared" si="1"/>
        <v>0</v>
      </c>
    </row>
    <row r="34" spans="1:17" x14ac:dyDescent="0.2">
      <c r="B34" s="29" t="s">
        <v>90</v>
      </c>
      <c r="D34" s="42">
        <f>SUM(D26:D33)</f>
        <v>30400</v>
      </c>
      <c r="E34" s="42">
        <f t="shared" ref="E34:O34" si="4">SUM(E26:E33)</f>
        <v>31920</v>
      </c>
      <c r="F34" s="42">
        <f t="shared" si="4"/>
        <v>33516</v>
      </c>
      <c r="G34" s="42">
        <f t="shared" si="4"/>
        <v>35191.800000000003</v>
      </c>
      <c r="H34" s="42">
        <f t="shared" si="4"/>
        <v>36951.39</v>
      </c>
      <c r="I34" s="42">
        <f t="shared" si="4"/>
        <v>38798.959499999997</v>
      </c>
      <c r="J34" s="42">
        <f t="shared" si="4"/>
        <v>40738.907475</v>
      </c>
      <c r="K34" s="42">
        <f t="shared" si="4"/>
        <v>42775.852848750001</v>
      </c>
      <c r="L34" s="42">
        <f t="shared" si="4"/>
        <v>44914.645491187504</v>
      </c>
      <c r="M34" s="42">
        <f t="shared" si="4"/>
        <v>47160.377765746882</v>
      </c>
      <c r="N34" s="42">
        <f t="shared" si="4"/>
        <v>49518.396654034223</v>
      </c>
      <c r="O34" s="42">
        <f t="shared" si="4"/>
        <v>51994.316486735945</v>
      </c>
      <c r="P34" s="6"/>
      <c r="Q34" s="42">
        <f t="shared" si="1"/>
        <v>483880.6462214546</v>
      </c>
    </row>
    <row r="35" spans="1:17" ht="7.5" customHeight="1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8"/>
    </row>
    <row r="36" spans="1:17" x14ac:dyDescent="0.2">
      <c r="A36" s="4" t="s">
        <v>22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8">
        <f t="shared" si="1"/>
        <v>0</v>
      </c>
    </row>
    <row r="37" spans="1:17" x14ac:dyDescent="0.2">
      <c r="B37" s="2" t="s">
        <v>23</v>
      </c>
      <c r="D37" s="42">
        <f>D6*Hidden!$G$26</f>
        <v>400</v>
      </c>
      <c r="E37" s="42">
        <f>E6*Hidden!$G$26</f>
        <v>420</v>
      </c>
      <c r="F37" s="42">
        <f>F6*Hidden!$G$26</f>
        <v>441</v>
      </c>
      <c r="G37" s="42">
        <f>G6*Hidden!$G$26</f>
        <v>463.05</v>
      </c>
      <c r="H37" s="42">
        <f>H6*Hidden!$G$26</f>
        <v>486.20249999999999</v>
      </c>
      <c r="I37" s="42">
        <f>I6*Hidden!$G$26</f>
        <v>510.51262500000001</v>
      </c>
      <c r="J37" s="42">
        <f>J6*Hidden!$G$26</f>
        <v>536.03825625000002</v>
      </c>
      <c r="K37" s="42">
        <f>K6*Hidden!$G$26</f>
        <v>562.84016906249997</v>
      </c>
      <c r="L37" s="42">
        <f>L6*Hidden!$G$26</f>
        <v>590.98217751562504</v>
      </c>
      <c r="M37" s="42">
        <f>M6*Hidden!$G$26</f>
        <v>620.5312863914063</v>
      </c>
      <c r="N37" s="42">
        <f>N6*Hidden!$G$26</f>
        <v>651.5578507109766</v>
      </c>
      <c r="O37" s="42">
        <f>O6*Hidden!$G$26</f>
        <v>684.13574324652552</v>
      </c>
      <c r="P37" s="6"/>
      <c r="Q37" s="42">
        <f t="shared" si="1"/>
        <v>6366.8506081770329</v>
      </c>
    </row>
    <row r="38" spans="1:17" x14ac:dyDescent="0.2">
      <c r="B38" s="2" t="s">
        <v>24</v>
      </c>
      <c r="D38" s="42">
        <f>D6*Hidden!$G$27</f>
        <v>400</v>
      </c>
      <c r="E38" s="42">
        <f>E6*Hidden!$G$27</f>
        <v>420</v>
      </c>
      <c r="F38" s="42">
        <f>F6*Hidden!$G$27</f>
        <v>441</v>
      </c>
      <c r="G38" s="42">
        <f>G6*Hidden!$G$27</f>
        <v>463.05</v>
      </c>
      <c r="H38" s="42">
        <f>H6*Hidden!$G$27</f>
        <v>486.20249999999999</v>
      </c>
      <c r="I38" s="42">
        <f>I6*Hidden!$G$27</f>
        <v>510.51262500000001</v>
      </c>
      <c r="J38" s="42">
        <f>J6*Hidden!$G$27</f>
        <v>536.03825625000002</v>
      </c>
      <c r="K38" s="42">
        <f>K6*Hidden!$G$27</f>
        <v>562.84016906249997</v>
      </c>
      <c r="L38" s="42">
        <f>L6*Hidden!$G$27</f>
        <v>590.98217751562504</v>
      </c>
      <c r="M38" s="42">
        <f>M6*Hidden!$G$27</f>
        <v>620.5312863914063</v>
      </c>
      <c r="N38" s="42">
        <f>N6*Hidden!$G$27</f>
        <v>651.5578507109766</v>
      </c>
      <c r="O38" s="42">
        <f>O6*Hidden!$G$27</f>
        <v>684.13574324652552</v>
      </c>
      <c r="P38" s="6"/>
      <c r="Q38" s="42">
        <f t="shared" si="1"/>
        <v>6366.8506081770329</v>
      </c>
    </row>
    <row r="39" spans="1:17" x14ac:dyDescent="0.2">
      <c r="B39" s="2" t="s">
        <v>25</v>
      </c>
      <c r="D39" s="42">
        <f>D6*Hidden!$D$28</f>
        <v>400</v>
      </c>
      <c r="E39" s="42">
        <f>E6*Hidden!$D$28</f>
        <v>420</v>
      </c>
      <c r="F39" s="42">
        <f>F6*Hidden!$D$28</f>
        <v>441</v>
      </c>
      <c r="G39" s="42">
        <f>G6*Hidden!$D$28</f>
        <v>463.05</v>
      </c>
      <c r="H39" s="42">
        <f>H6*Hidden!$D$28</f>
        <v>486.20249999999999</v>
      </c>
      <c r="I39" s="42">
        <f>I6*Hidden!$D$28</f>
        <v>510.51262500000001</v>
      </c>
      <c r="J39" s="42">
        <f>J6*Hidden!$D$28</f>
        <v>536.03825625000002</v>
      </c>
      <c r="K39" s="42">
        <f>K6*Hidden!$D$28</f>
        <v>562.84016906249997</v>
      </c>
      <c r="L39" s="42">
        <f>L6*Hidden!$D$28</f>
        <v>590.98217751562504</v>
      </c>
      <c r="M39" s="42">
        <f>M6*Hidden!$D$28</f>
        <v>620.5312863914063</v>
      </c>
      <c r="N39" s="42">
        <f>N6*Hidden!$D$28</f>
        <v>651.5578507109766</v>
      </c>
      <c r="O39" s="42">
        <f>O6*Hidden!$D$28</f>
        <v>684.13574324652552</v>
      </c>
      <c r="P39" s="6"/>
      <c r="Q39" s="42">
        <f t="shared" si="1"/>
        <v>6366.8506081770329</v>
      </c>
    </row>
    <row r="40" spans="1:17" x14ac:dyDescent="0.2">
      <c r="B40" s="2" t="s">
        <v>21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6"/>
      <c r="Q40" s="44">
        <f t="shared" si="1"/>
        <v>0</v>
      </c>
    </row>
    <row r="41" spans="1:17" x14ac:dyDescent="0.2">
      <c r="B41" s="29" t="s">
        <v>91</v>
      </c>
      <c r="D41" s="42">
        <f>SUM(D37:D40)</f>
        <v>1200</v>
      </c>
      <c r="E41" s="42">
        <f t="shared" ref="E41:O41" si="5">SUM(E37:E40)</f>
        <v>1260</v>
      </c>
      <c r="F41" s="42">
        <f t="shared" si="5"/>
        <v>1323</v>
      </c>
      <c r="G41" s="42">
        <f t="shared" si="5"/>
        <v>1389.15</v>
      </c>
      <c r="H41" s="42">
        <f t="shared" si="5"/>
        <v>1458.6075000000001</v>
      </c>
      <c r="I41" s="42">
        <f t="shared" si="5"/>
        <v>1531.537875</v>
      </c>
      <c r="J41" s="42">
        <f t="shared" si="5"/>
        <v>1608.1147687500002</v>
      </c>
      <c r="K41" s="42">
        <f t="shared" si="5"/>
        <v>1688.5205071874998</v>
      </c>
      <c r="L41" s="42">
        <f t="shared" si="5"/>
        <v>1772.946532546875</v>
      </c>
      <c r="M41" s="42">
        <f t="shared" si="5"/>
        <v>1861.5938591742188</v>
      </c>
      <c r="N41" s="42">
        <f t="shared" si="5"/>
        <v>1954.6735521329297</v>
      </c>
      <c r="O41" s="42">
        <f t="shared" si="5"/>
        <v>2052.4072297395765</v>
      </c>
      <c r="P41" s="6"/>
      <c r="Q41" s="42">
        <f t="shared" si="1"/>
        <v>19100.551824531096</v>
      </c>
    </row>
    <row r="42" spans="1:17" ht="7.5" customHeight="1" x14ac:dyDescent="0.2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8"/>
    </row>
    <row r="43" spans="1:17" ht="17.25" customHeight="1" x14ac:dyDescent="0.2">
      <c r="A43" s="4" t="s">
        <v>21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8"/>
    </row>
    <row r="44" spans="1:17" ht="14.25" customHeight="1" x14ac:dyDescent="0.2">
      <c r="B44" s="19" t="s">
        <v>69</v>
      </c>
      <c r="D44" s="42">
        <f>D6*Hidden!$G$29</f>
        <v>400</v>
      </c>
      <c r="E44" s="42">
        <f>E6*Hidden!$G$29</f>
        <v>420</v>
      </c>
      <c r="F44" s="42">
        <f>F6*Hidden!$G$29</f>
        <v>441</v>
      </c>
      <c r="G44" s="42">
        <f>G6*Hidden!$G$29</f>
        <v>463.05</v>
      </c>
      <c r="H44" s="42">
        <f>H6*Hidden!$G$29</f>
        <v>486.20249999999999</v>
      </c>
      <c r="I44" s="42">
        <f>I6*Hidden!$G$29</f>
        <v>510.51262500000001</v>
      </c>
      <c r="J44" s="42">
        <f>J6*Hidden!$G$29</f>
        <v>536.03825625000002</v>
      </c>
      <c r="K44" s="42">
        <f>K6*Hidden!$G$29</f>
        <v>562.84016906249997</v>
      </c>
      <c r="L44" s="42">
        <f>L6*Hidden!$G$29</f>
        <v>590.98217751562504</v>
      </c>
      <c r="M44" s="42">
        <f>M6*Hidden!$G$29</f>
        <v>620.5312863914063</v>
      </c>
      <c r="N44" s="42">
        <f>N6*Hidden!$G$29</f>
        <v>651.5578507109766</v>
      </c>
      <c r="O44" s="42">
        <f>O6*Hidden!$G$29</f>
        <v>684.13574324652552</v>
      </c>
      <c r="P44" s="6"/>
      <c r="Q44" s="42">
        <f t="shared" si="1"/>
        <v>6366.8506081770329</v>
      </c>
    </row>
    <row r="45" spans="1:17" x14ac:dyDescent="0.2">
      <c r="B45" s="2" t="s">
        <v>20</v>
      </c>
      <c r="D45" s="42">
        <f>D6*Hidden!$G$30</f>
        <v>0</v>
      </c>
      <c r="E45" s="42">
        <f>E6*Hidden!$G$30</f>
        <v>0</v>
      </c>
      <c r="F45" s="42">
        <f>F6*Hidden!$G$30</f>
        <v>0</v>
      </c>
      <c r="G45" s="42">
        <f>G6*Hidden!$G$30</f>
        <v>0</v>
      </c>
      <c r="H45" s="42">
        <f>H6*Hidden!$G$30</f>
        <v>0</v>
      </c>
      <c r="I45" s="42">
        <f>I6*Hidden!$G$30</f>
        <v>0</v>
      </c>
      <c r="J45" s="42">
        <f>J6*Hidden!$G$30</f>
        <v>0</v>
      </c>
      <c r="K45" s="42">
        <f>K6*Hidden!$G$30</f>
        <v>0</v>
      </c>
      <c r="L45" s="42">
        <f>L6*Hidden!$G$30</f>
        <v>0</v>
      </c>
      <c r="M45" s="42">
        <f>M6*Hidden!$G$30</f>
        <v>0</v>
      </c>
      <c r="N45" s="42">
        <f>N6*Hidden!$G$30</f>
        <v>0</v>
      </c>
      <c r="O45" s="42">
        <f>O6*Hidden!$G$30</f>
        <v>0</v>
      </c>
      <c r="P45" s="6"/>
      <c r="Q45" s="42">
        <f t="shared" si="1"/>
        <v>0</v>
      </c>
    </row>
    <row r="46" spans="1:17" x14ac:dyDescent="0.2">
      <c r="B46" s="2" t="s">
        <v>4</v>
      </c>
      <c r="D46" s="42">
        <f>D6*Hidden!$G$31</f>
        <v>4800</v>
      </c>
      <c r="E46" s="42">
        <f>E6*Hidden!$G$31</f>
        <v>5040</v>
      </c>
      <c r="F46" s="42">
        <f>F6*Hidden!$G$31</f>
        <v>5292</v>
      </c>
      <c r="G46" s="42">
        <f>G6*Hidden!$G$31</f>
        <v>5556.6</v>
      </c>
      <c r="H46" s="42">
        <f>H6*Hidden!$G$31</f>
        <v>5834.43</v>
      </c>
      <c r="I46" s="42">
        <f>I6*Hidden!$G$31</f>
        <v>6126.1514999999999</v>
      </c>
      <c r="J46" s="42">
        <f>J6*Hidden!$G$31</f>
        <v>6432.4590749999998</v>
      </c>
      <c r="K46" s="42">
        <f>K6*Hidden!$G$31</f>
        <v>6754.0820287500001</v>
      </c>
      <c r="L46" s="42">
        <f>L6*Hidden!$G$31</f>
        <v>7091.7861301875</v>
      </c>
      <c r="M46" s="42">
        <f>M6*Hidden!$G$31</f>
        <v>7446.375436696876</v>
      </c>
      <c r="N46" s="42">
        <f>N6*Hidden!$G$31</f>
        <v>7818.6942085317196</v>
      </c>
      <c r="O46" s="42">
        <f>O6*Hidden!$G$31</f>
        <v>8209.6289189583058</v>
      </c>
      <c r="P46" s="6"/>
      <c r="Q46" s="42">
        <f t="shared" si="1"/>
        <v>76402.207298124398</v>
      </c>
    </row>
    <row r="47" spans="1:17" x14ac:dyDescent="0.2">
      <c r="B47" s="2" t="s">
        <v>21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6"/>
      <c r="Q47" s="44">
        <f t="shared" si="1"/>
        <v>0</v>
      </c>
    </row>
    <row r="48" spans="1:17" x14ac:dyDescent="0.2">
      <c r="B48" s="29" t="s">
        <v>92</v>
      </c>
      <c r="D48" s="42">
        <f>SUM(D44:D47)</f>
        <v>5200</v>
      </c>
      <c r="E48" s="42">
        <f t="shared" ref="E48:O48" si="6">SUM(E44:E47)</f>
        <v>5460</v>
      </c>
      <c r="F48" s="42">
        <f t="shared" si="6"/>
        <v>5733</v>
      </c>
      <c r="G48" s="42">
        <f t="shared" si="6"/>
        <v>6019.6500000000005</v>
      </c>
      <c r="H48" s="42">
        <f t="shared" si="6"/>
        <v>6320.6325000000006</v>
      </c>
      <c r="I48" s="42">
        <f t="shared" si="6"/>
        <v>6636.6641250000002</v>
      </c>
      <c r="J48" s="42">
        <f t="shared" si="6"/>
        <v>6968.4973312499997</v>
      </c>
      <c r="K48" s="42">
        <f t="shared" si="6"/>
        <v>7316.9221978124997</v>
      </c>
      <c r="L48" s="42">
        <f t="shared" si="6"/>
        <v>7682.7683077031252</v>
      </c>
      <c r="M48" s="42">
        <f t="shared" si="6"/>
        <v>8066.906723088282</v>
      </c>
      <c r="N48" s="42">
        <f t="shared" si="6"/>
        <v>8470.2520592426954</v>
      </c>
      <c r="O48" s="42">
        <f t="shared" si="6"/>
        <v>8893.7646622048305</v>
      </c>
      <c r="P48" s="6"/>
      <c r="Q48" s="42">
        <f t="shared" si="1"/>
        <v>82769.05790630143</v>
      </c>
    </row>
    <row r="49" spans="1:43" x14ac:dyDescent="0.2"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6"/>
      <c r="Q49" s="45"/>
    </row>
    <row r="50" spans="1:43" x14ac:dyDescent="0.2">
      <c r="A50" s="4" t="s">
        <v>122</v>
      </c>
      <c r="D50" s="43">
        <f>D16+D23+D34+D41+D48</f>
        <v>70400</v>
      </c>
      <c r="E50" s="43">
        <f t="shared" ref="E50:Q50" si="7">E16+E23+E34+E41+E48</f>
        <v>73920</v>
      </c>
      <c r="F50" s="43">
        <f t="shared" si="7"/>
        <v>77616</v>
      </c>
      <c r="G50" s="43">
        <f t="shared" si="7"/>
        <v>81496.799999999988</v>
      </c>
      <c r="H50" s="43">
        <f t="shared" si="7"/>
        <v>85571.64</v>
      </c>
      <c r="I50" s="43">
        <f t="shared" si="7"/>
        <v>89850.221999999994</v>
      </c>
      <c r="J50" s="43">
        <f t="shared" si="7"/>
        <v>94342.733099999998</v>
      </c>
      <c r="K50" s="43">
        <f t="shared" si="7"/>
        <v>99059.869754999992</v>
      </c>
      <c r="L50" s="43">
        <f t="shared" si="7"/>
        <v>104012.86324275001</v>
      </c>
      <c r="M50" s="43">
        <f t="shared" si="7"/>
        <v>109213.50640488751</v>
      </c>
      <c r="N50" s="43">
        <f t="shared" si="7"/>
        <v>114674.1817251319</v>
      </c>
      <c r="O50" s="43">
        <f t="shared" si="7"/>
        <v>120407.8908113885</v>
      </c>
      <c r="P50"/>
      <c r="Q50" s="43">
        <f t="shared" si="7"/>
        <v>1120565.7070391579</v>
      </c>
    </row>
    <row r="51" spans="1:43" x14ac:dyDescent="0.2"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6"/>
      <c r="Q51" s="45"/>
    </row>
    <row r="52" spans="1:43" x14ac:dyDescent="0.2">
      <c r="A52" s="4" t="s">
        <v>124</v>
      </c>
      <c r="B52" s="4"/>
      <c r="C52" s="4"/>
      <c r="D52" s="43">
        <f t="shared" ref="D52:O52" si="8">D8-D50</f>
        <v>73600</v>
      </c>
      <c r="E52" s="43">
        <f t="shared" si="8"/>
        <v>77280</v>
      </c>
      <c r="F52" s="43">
        <f t="shared" si="8"/>
        <v>81144</v>
      </c>
      <c r="G52" s="43">
        <f t="shared" si="8"/>
        <v>85201.200000000012</v>
      </c>
      <c r="H52" s="43">
        <f t="shared" si="8"/>
        <v>89461.259999999966</v>
      </c>
      <c r="I52" s="43">
        <f t="shared" si="8"/>
        <v>93934.322999999989</v>
      </c>
      <c r="J52" s="43">
        <f t="shared" si="8"/>
        <v>98631.039149999982</v>
      </c>
      <c r="K52" s="43">
        <f t="shared" si="8"/>
        <v>103562.59110750002</v>
      </c>
      <c r="L52" s="43">
        <f t="shared" si="8"/>
        <v>108740.72066287497</v>
      </c>
      <c r="M52" s="43">
        <f t="shared" si="8"/>
        <v>114177.75669601877</v>
      </c>
      <c r="N52" s="43">
        <f t="shared" si="8"/>
        <v>119886.6445308197</v>
      </c>
      <c r="O52" s="43">
        <f t="shared" si="8"/>
        <v>125880.97675736068</v>
      </c>
      <c r="P52" s="9"/>
      <c r="Q52" s="43">
        <f>Q8-Q50</f>
        <v>1171500.511904574</v>
      </c>
    </row>
    <row r="53" spans="1:43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43" x14ac:dyDescent="0.2">
      <c r="A54" s="2" t="s">
        <v>94</v>
      </c>
      <c r="D54" s="42">
        <f>D6*Hidden!$G$32</f>
        <v>32000</v>
      </c>
      <c r="E54" s="42">
        <f>E6*Hidden!$G$32</f>
        <v>33600</v>
      </c>
      <c r="F54" s="42">
        <f>F6*Hidden!$G$32</f>
        <v>35280</v>
      </c>
      <c r="G54" s="42">
        <f>G6*Hidden!$G$32</f>
        <v>37044</v>
      </c>
      <c r="H54" s="42">
        <f>H6*Hidden!$G$32</f>
        <v>38896.200000000004</v>
      </c>
      <c r="I54" s="42">
        <f>I6*Hidden!$G$32</f>
        <v>40841.01</v>
      </c>
      <c r="J54" s="42">
        <f>J6*Hidden!$G$32</f>
        <v>42883.0605</v>
      </c>
      <c r="K54" s="42">
        <f>K6*Hidden!$G$32</f>
        <v>45027.213524999999</v>
      </c>
      <c r="L54" s="42">
        <f>L6*Hidden!$G$32</f>
        <v>47278.574201250005</v>
      </c>
      <c r="M54" s="42">
        <f>M6*Hidden!$G$32</f>
        <v>49642.502911312506</v>
      </c>
      <c r="N54" s="42">
        <f>N6*Hidden!$G$32</f>
        <v>52124.628056878129</v>
      </c>
      <c r="O54" s="42">
        <f>O6*Hidden!$G$32</f>
        <v>54730.859459722044</v>
      </c>
      <c r="P54" s="6"/>
      <c r="Q54" s="42">
        <f>SUM(D54:O54)</f>
        <v>509348.04865416267</v>
      </c>
    </row>
    <row r="55" spans="1:43" x14ac:dyDescent="0.2">
      <c r="A55" s="2" t="s">
        <v>50</v>
      </c>
      <c r="D55" s="42">
        <f>D6*Hidden!$G$33</f>
        <v>4000</v>
      </c>
      <c r="E55" s="42">
        <f>E6*Hidden!$G$33</f>
        <v>4200</v>
      </c>
      <c r="F55" s="42">
        <f>F6*Hidden!$G$33</f>
        <v>4410</v>
      </c>
      <c r="G55" s="42">
        <f>G6*Hidden!$G$33</f>
        <v>4630.5</v>
      </c>
      <c r="H55" s="42">
        <f>H6*Hidden!$G$33</f>
        <v>4862.0250000000005</v>
      </c>
      <c r="I55" s="42">
        <f>I6*Hidden!$G$33</f>
        <v>5105.1262500000003</v>
      </c>
      <c r="J55" s="42">
        <f>J6*Hidden!$G$33</f>
        <v>5360.3825624999999</v>
      </c>
      <c r="K55" s="42">
        <f>K6*Hidden!$G$33</f>
        <v>5628.4016906249999</v>
      </c>
      <c r="L55" s="42">
        <f>L6*Hidden!$G$33</f>
        <v>5909.8217751562506</v>
      </c>
      <c r="M55" s="42">
        <f>M6*Hidden!$G$33</f>
        <v>6205.3128639140632</v>
      </c>
      <c r="N55" s="42">
        <f>N6*Hidden!$G$33</f>
        <v>6515.5785071097662</v>
      </c>
      <c r="O55" s="42">
        <f>O6*Hidden!$G$33</f>
        <v>6841.3574324652554</v>
      </c>
      <c r="P55" s="5"/>
      <c r="Q55" s="42">
        <f>SUM(D55:O55)</f>
        <v>63668.506081770334</v>
      </c>
    </row>
    <row r="56" spans="1:43" x14ac:dyDescent="0.2"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6"/>
      <c r="Q56" s="45"/>
    </row>
    <row r="57" spans="1:43" x14ac:dyDescent="0.2">
      <c r="A57" s="4" t="s">
        <v>123</v>
      </c>
      <c r="D57" s="43">
        <f>SUM(D54:D55)</f>
        <v>36000</v>
      </c>
      <c r="E57" s="43">
        <f t="shared" ref="E57:Q57" si="9">SUM(E54:E55)</f>
        <v>37800</v>
      </c>
      <c r="F57" s="43">
        <f t="shared" si="9"/>
        <v>39690</v>
      </c>
      <c r="G57" s="43">
        <f t="shared" si="9"/>
        <v>41674.5</v>
      </c>
      <c r="H57" s="43">
        <f t="shared" si="9"/>
        <v>43758.225000000006</v>
      </c>
      <c r="I57" s="43">
        <f t="shared" si="9"/>
        <v>45946.136250000003</v>
      </c>
      <c r="J57" s="43">
        <f t="shared" si="9"/>
        <v>48243.443062500002</v>
      </c>
      <c r="K57" s="43">
        <f t="shared" si="9"/>
        <v>50655.615215625003</v>
      </c>
      <c r="L57" s="43">
        <f t="shared" si="9"/>
        <v>53188.395976406253</v>
      </c>
      <c r="M57" s="43">
        <f t="shared" si="9"/>
        <v>55847.815775226569</v>
      </c>
      <c r="N57" s="43">
        <f t="shared" si="9"/>
        <v>58640.206563987893</v>
      </c>
      <c r="O57" s="43">
        <f t="shared" si="9"/>
        <v>61572.216892187302</v>
      </c>
      <c r="P57" s="5"/>
      <c r="Q57" s="43">
        <f t="shared" si="9"/>
        <v>573016.55473593296</v>
      </c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43" x14ac:dyDescent="0.2"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6"/>
      <c r="Q58" s="45"/>
    </row>
    <row r="59" spans="1:43" x14ac:dyDescent="0.2">
      <c r="A59" s="4" t="s">
        <v>5</v>
      </c>
      <c r="B59" s="4"/>
      <c r="C59" s="4"/>
      <c r="D59" s="43">
        <f>D52+D57</f>
        <v>109600</v>
      </c>
      <c r="E59" s="43">
        <f t="shared" ref="E59:Q59" si="10">E52+E57</f>
        <v>115080</v>
      </c>
      <c r="F59" s="43">
        <f t="shared" si="10"/>
        <v>120834</v>
      </c>
      <c r="G59" s="43">
        <f t="shared" si="10"/>
        <v>126875.70000000001</v>
      </c>
      <c r="H59" s="43">
        <f t="shared" si="10"/>
        <v>133219.48499999999</v>
      </c>
      <c r="I59" s="43">
        <f t="shared" si="10"/>
        <v>139880.45924999999</v>
      </c>
      <c r="J59" s="43">
        <f t="shared" si="10"/>
        <v>146874.48221249998</v>
      </c>
      <c r="K59" s="43">
        <f t="shared" si="10"/>
        <v>154218.20632312502</v>
      </c>
      <c r="L59" s="43">
        <f t="shared" si="10"/>
        <v>161929.11663928122</v>
      </c>
      <c r="M59" s="43">
        <f t="shared" si="10"/>
        <v>170025.57247124534</v>
      </c>
      <c r="N59" s="43">
        <f t="shared" si="10"/>
        <v>178526.85109480759</v>
      </c>
      <c r="O59" s="43">
        <f t="shared" si="10"/>
        <v>187453.19364954799</v>
      </c>
      <c r="P59" s="9"/>
      <c r="Q59" s="43">
        <f t="shared" si="10"/>
        <v>1744517.066640507</v>
      </c>
    </row>
    <row r="60" spans="1:43" x14ac:dyDescent="0.2"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43" x14ac:dyDescent="0.2">
      <c r="A61" s="2" t="s">
        <v>49</v>
      </c>
      <c r="B61" s="11"/>
      <c r="C61" s="11"/>
      <c r="D61" s="42">
        <f>D59*Parameters!$C$8</f>
        <v>21920</v>
      </c>
      <c r="E61" s="42">
        <f>E59*Parameters!$C$8</f>
        <v>23016</v>
      </c>
      <c r="F61" s="42">
        <f>F59*Parameters!$C$8</f>
        <v>24166.800000000003</v>
      </c>
      <c r="G61" s="42">
        <f>G59*Parameters!$C$8</f>
        <v>25375.140000000003</v>
      </c>
      <c r="H61" s="42">
        <f>H59*Parameters!$C$8</f>
        <v>26643.896999999997</v>
      </c>
      <c r="I61" s="42">
        <f>I59*Parameters!$C$8</f>
        <v>27976.091849999997</v>
      </c>
      <c r="J61" s="42">
        <f>J59*Parameters!$C$8</f>
        <v>29374.896442499998</v>
      </c>
      <c r="K61" s="42">
        <f>K59*Parameters!$C$8</f>
        <v>30843.641264625006</v>
      </c>
      <c r="L61" s="42">
        <f>L59*Parameters!$C$8</f>
        <v>32385.823327856244</v>
      </c>
      <c r="M61" s="42">
        <f>M59*Parameters!$C$8</f>
        <v>34005.114494249072</v>
      </c>
      <c r="N61" s="42">
        <f>N59*Parameters!$C$8</f>
        <v>35705.370218961521</v>
      </c>
      <c r="O61" s="42">
        <f>O59*Parameters!$C$8</f>
        <v>37490.638729909602</v>
      </c>
      <c r="P61"/>
      <c r="Q61" s="42">
        <f>Q59*Parameters!$C$8</f>
        <v>348903.41332810139</v>
      </c>
    </row>
    <row r="62" spans="1:43" x14ac:dyDescent="0.2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43" ht="15" thickBot="1" x14ac:dyDescent="0.25">
      <c r="A63" s="4" t="s">
        <v>6</v>
      </c>
      <c r="B63" s="4"/>
      <c r="C63" s="4"/>
      <c r="D63" s="97">
        <f>D59-D61</f>
        <v>87680</v>
      </c>
      <c r="E63" s="97">
        <f t="shared" ref="E63:Q63" si="11">E59-E61</f>
        <v>92064</v>
      </c>
      <c r="F63" s="97">
        <f t="shared" si="11"/>
        <v>96667.199999999997</v>
      </c>
      <c r="G63" s="97">
        <f t="shared" si="11"/>
        <v>101500.56000000001</v>
      </c>
      <c r="H63" s="97">
        <f t="shared" si="11"/>
        <v>106575.58799999999</v>
      </c>
      <c r="I63" s="97">
        <f t="shared" si="11"/>
        <v>111904.36739999999</v>
      </c>
      <c r="J63" s="97">
        <f t="shared" si="11"/>
        <v>117499.58576999998</v>
      </c>
      <c r="K63" s="97">
        <f t="shared" si="11"/>
        <v>123374.56505850001</v>
      </c>
      <c r="L63" s="97">
        <f t="shared" si="11"/>
        <v>129543.29331142498</v>
      </c>
      <c r="M63" s="97">
        <f t="shared" si="11"/>
        <v>136020.45797699626</v>
      </c>
      <c r="N63" s="97">
        <f t="shared" si="11"/>
        <v>142821.48087584606</v>
      </c>
      <c r="O63" s="97">
        <f t="shared" si="11"/>
        <v>149962.55491963838</v>
      </c>
      <c r="P63" s="43"/>
      <c r="Q63" s="97">
        <f t="shared" si="11"/>
        <v>1395613.6533124056</v>
      </c>
    </row>
    <row r="64" spans="1:43" ht="15" thickTop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 ht="15" thickBot="1" x14ac:dyDescent="0.25">
      <c r="A65" s="4" t="s">
        <v>128</v>
      </c>
      <c r="B65"/>
      <c r="C65"/>
      <c r="D65" s="97">
        <f>D63*Hidden!$C$3</f>
        <v>65760</v>
      </c>
      <c r="E65" s="97">
        <f>E63*Hidden!$C$3</f>
        <v>69048</v>
      </c>
      <c r="F65" s="97">
        <f>F63*Hidden!$C$3</f>
        <v>72500.399999999994</v>
      </c>
      <c r="G65" s="97">
        <f>G63*Hidden!$C$3</f>
        <v>76125.420000000013</v>
      </c>
      <c r="H65" s="97">
        <f>H63*Hidden!$C$3</f>
        <v>79931.690999999992</v>
      </c>
      <c r="I65" s="97">
        <f>I63*Hidden!$C$3</f>
        <v>83928.275549999991</v>
      </c>
      <c r="J65" s="97">
        <f>J63*Hidden!$C$3</f>
        <v>88124.689327499975</v>
      </c>
      <c r="K65" s="97">
        <f>K63*Hidden!$C$3</f>
        <v>92530.923793875001</v>
      </c>
      <c r="L65" s="97">
        <f>L63*Hidden!$C$3</f>
        <v>97157.469983568735</v>
      </c>
      <c r="M65" s="97">
        <f>M63*Hidden!$C$3</f>
        <v>102015.34348274719</v>
      </c>
      <c r="N65" s="97">
        <f>N63*Hidden!$C$3</f>
        <v>107116.11065688454</v>
      </c>
      <c r="O65" s="97">
        <f>O63*Hidden!$C$3</f>
        <v>112471.91618972878</v>
      </c>
      <c r="P65"/>
      <c r="Q65" s="97">
        <f>SUM(D65:O65)</f>
        <v>1046710.2399843042</v>
      </c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 ht="15" thickTop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:43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43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:43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:43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:43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:43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:43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:43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:43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:43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:43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:43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43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:43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:43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:43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:43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:43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:43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:43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:43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:43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:43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:43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56" spans="1:17" x14ac:dyDescent="0.2">
      <c r="A156" s="4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3"/>
    </row>
    <row r="157" spans="1:17" x14ac:dyDescent="0.2">
      <c r="A157" s="14">
        <f>+A112</f>
        <v>0</v>
      </c>
      <c r="B157" s="14"/>
      <c r="C157" s="14"/>
      <c r="D157" s="9"/>
      <c r="E157" s="9"/>
      <c r="F157" s="9">
        <f>(D153+E153+F153)*(1-$B155)</f>
        <v>0</v>
      </c>
      <c r="G157" s="9"/>
      <c r="H157" s="9"/>
      <c r="I157" s="9">
        <f>(G153+H153+I153)*(1-$B155)</f>
        <v>0</v>
      </c>
      <c r="J157" s="9"/>
      <c r="K157" s="9"/>
      <c r="L157" s="9">
        <f>(J153+K153+L153)*(1-$B155)</f>
        <v>0</v>
      </c>
      <c r="M157" s="9"/>
      <c r="N157" s="9"/>
      <c r="O157" s="9">
        <f>(M153+N153+O153)*(1-$B155)</f>
        <v>0</v>
      </c>
      <c r="P157" s="9"/>
      <c r="Q157" s="9">
        <f>SUM(D157:O157)</f>
        <v>0</v>
      </c>
    </row>
  </sheetData>
  <phoneticPr fontId="0" type="noConversion"/>
  <pageMargins left="0.75" right="0.75" top="1" bottom="1" header="0.5" footer="0.5"/>
  <pageSetup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44"/>
  <sheetViews>
    <sheetView showGridLines="0" workbookViewId="0"/>
  </sheetViews>
  <sheetFormatPr defaultRowHeight="14.25" x14ac:dyDescent="0.2"/>
  <cols>
    <col min="1" max="1" width="7.85546875" style="2" customWidth="1"/>
    <col min="2" max="2" width="32.28515625" style="2" customWidth="1"/>
    <col min="3" max="3" width="8" style="2" customWidth="1"/>
    <col min="4" max="4" width="10.42578125" style="2" bestFit="1" customWidth="1"/>
    <col min="5" max="5" width="10.7109375" style="2" customWidth="1"/>
    <col min="6" max="7" width="11.140625" style="2" bestFit="1" customWidth="1"/>
    <col min="8" max="8" width="12.140625" style="2" customWidth="1"/>
    <col min="9" max="15" width="11.140625" style="2" bestFit="1" customWidth="1"/>
    <col min="16" max="16" width="3.140625" style="2" customWidth="1"/>
    <col min="17" max="16384" width="9.140625" style="2"/>
  </cols>
  <sheetData>
    <row r="1" spans="1:16" ht="15.75" x14ac:dyDescent="0.25">
      <c r="H1" s="1" t="str">
        <f>Parameters!C6</f>
        <v>ABX Services, Inc.</v>
      </c>
    </row>
    <row r="2" spans="1:16" ht="15.75" x14ac:dyDescent="0.25">
      <c r="H2" s="1" t="s">
        <v>83</v>
      </c>
    </row>
    <row r="4" spans="1:16" x14ac:dyDescent="0.2">
      <c r="D4" s="16" t="str">
        <f>'P&amp;L Statement'!D4</f>
        <v>Month 1</v>
      </c>
      <c r="E4" s="3" t="str">
        <f>'P&amp;L Statement'!E4</f>
        <v>Month 2</v>
      </c>
      <c r="F4" s="3" t="str">
        <f>'P&amp;L Statement'!F4</f>
        <v>Month 3</v>
      </c>
      <c r="G4" s="3" t="str">
        <f>'P&amp;L Statement'!G4</f>
        <v>Month 4</v>
      </c>
      <c r="H4" s="3" t="str">
        <f>'P&amp;L Statement'!H4</f>
        <v>Month 5</v>
      </c>
      <c r="I4" s="3" t="str">
        <f>'P&amp;L Statement'!I4</f>
        <v>Month 6</v>
      </c>
      <c r="J4" s="3" t="str">
        <f>'P&amp;L Statement'!J4</f>
        <v>Month 7</v>
      </c>
      <c r="K4" s="3" t="str">
        <f>'P&amp;L Statement'!K4</f>
        <v>Month 8</v>
      </c>
      <c r="L4" s="3" t="str">
        <f>'P&amp;L Statement'!L4</f>
        <v>Month 9</v>
      </c>
      <c r="M4" s="3" t="str">
        <f>'P&amp;L Statement'!M4</f>
        <v>Month 10</v>
      </c>
      <c r="N4" s="3" t="str">
        <f>'P&amp;L Statement'!N4</f>
        <v>Month 11</v>
      </c>
      <c r="O4" s="3" t="str">
        <f>'P&amp;L Statement'!O4</f>
        <v>Month 12</v>
      </c>
      <c r="P4" s="3"/>
    </row>
    <row r="5" spans="1:16" x14ac:dyDescent="0.2">
      <c r="A5" s="99" t="s">
        <v>27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6" x14ac:dyDescent="0.2">
      <c r="A6" s="4" t="s">
        <v>125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6" x14ac:dyDescent="0.2">
      <c r="B7" s="2" t="s">
        <v>28</v>
      </c>
      <c r="D7" s="42">
        <f>'Cash Flow Statement'!D36</f>
        <v>76680</v>
      </c>
      <c r="E7" s="42">
        <f>'Cash Flow Statement'!E36</f>
        <v>130944</v>
      </c>
      <c r="F7" s="42">
        <f>'Cash Flow Statement'!F36</f>
        <v>187921.2</v>
      </c>
      <c r="G7" s="42">
        <f>'Cash Flow Statement'!G36</f>
        <v>247747.25999999989</v>
      </c>
      <c r="H7" s="42">
        <f>'Cash Flow Statement'!H36</f>
        <v>310564.62299999985</v>
      </c>
      <c r="I7" s="42">
        <f>'Cash Flow Statement'!I36</f>
        <v>376522.85414999991</v>
      </c>
      <c r="J7" s="42">
        <f>'Cash Flow Statement'!J36</f>
        <v>445778.99685749994</v>
      </c>
      <c r="K7" s="42">
        <f>'Cash Flow Statement'!K36</f>
        <v>518497.94670037483</v>
      </c>
      <c r="L7" s="42">
        <f>'Cash Flow Statement'!L36</f>
        <v>594852.84403539356</v>
      </c>
      <c r="M7" s="42">
        <f>'Cash Flow Statement'!M36</f>
        <v>675025.48623716319</v>
      </c>
      <c r="N7" s="42">
        <f>'Cash Flow Statement'!N36</f>
        <v>759206.76054902142</v>
      </c>
      <c r="O7" s="42">
        <f>'Cash Flow Statement'!O36</f>
        <v>847597.09857647237</v>
      </c>
      <c r="P7" s="88"/>
    </row>
    <row r="8" spans="1:16" x14ac:dyDescent="0.2">
      <c r="B8" s="17" t="s">
        <v>29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88"/>
    </row>
    <row r="9" spans="1:16" x14ac:dyDescent="0.2">
      <c r="B9" s="2" t="s">
        <v>30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88"/>
    </row>
    <row r="10" spans="1:16" x14ac:dyDescent="0.2">
      <c r="B10" s="2" t="s">
        <v>31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88"/>
    </row>
    <row r="11" spans="1:16" x14ac:dyDescent="0.2">
      <c r="A11" s="4" t="s">
        <v>46</v>
      </c>
      <c r="D11" s="95">
        <f>SUM(D7:D10)</f>
        <v>76680</v>
      </c>
      <c r="E11" s="95">
        <f t="shared" ref="E11:P11" si="0">SUM(E7:E10)</f>
        <v>130944</v>
      </c>
      <c r="F11" s="95">
        <f t="shared" si="0"/>
        <v>187921.2</v>
      </c>
      <c r="G11" s="95">
        <f t="shared" si="0"/>
        <v>247747.25999999989</v>
      </c>
      <c r="H11" s="95">
        <f t="shared" si="0"/>
        <v>310564.62299999985</v>
      </c>
      <c r="I11" s="95">
        <f t="shared" si="0"/>
        <v>376522.85414999991</v>
      </c>
      <c r="J11" s="95">
        <f t="shared" si="0"/>
        <v>445778.99685749994</v>
      </c>
      <c r="K11" s="95">
        <f t="shared" si="0"/>
        <v>518497.94670037483</v>
      </c>
      <c r="L11" s="95">
        <f t="shared" si="0"/>
        <v>594852.84403539356</v>
      </c>
      <c r="M11" s="95">
        <f t="shared" si="0"/>
        <v>675025.48623716319</v>
      </c>
      <c r="N11" s="95">
        <f t="shared" si="0"/>
        <v>759206.76054902142</v>
      </c>
      <c r="O11" s="95">
        <f t="shared" si="0"/>
        <v>847597.09857647237</v>
      </c>
      <c r="P11" s="91">
        <f t="shared" si="0"/>
        <v>0</v>
      </c>
    </row>
    <row r="12" spans="1:16" ht="9" customHeight="1" x14ac:dyDescent="0.2">
      <c r="A12" s="4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88"/>
    </row>
    <row r="13" spans="1:16" x14ac:dyDescent="0.2">
      <c r="A13" s="4" t="s">
        <v>32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8"/>
    </row>
    <row r="14" spans="1:16" x14ac:dyDescent="0.2">
      <c r="B14" s="2" t="s">
        <v>33</v>
      </c>
      <c r="D14" s="42">
        <f>'P&amp;L Statement'!D32</f>
        <v>0</v>
      </c>
      <c r="E14" s="42">
        <f>D14+'P&amp;L Statement'!E32</f>
        <v>0</v>
      </c>
      <c r="F14" s="42">
        <f>E14+'P&amp;L Statement'!F32</f>
        <v>0</v>
      </c>
      <c r="G14" s="42">
        <f>F14+'P&amp;L Statement'!G32</f>
        <v>0</v>
      </c>
      <c r="H14" s="42">
        <f>G14+'P&amp;L Statement'!H32</f>
        <v>0</v>
      </c>
      <c r="I14" s="42">
        <f>H14+'P&amp;L Statement'!I32</f>
        <v>0</v>
      </c>
      <c r="J14" s="42">
        <f>I14+'P&amp;L Statement'!J32</f>
        <v>0</v>
      </c>
      <c r="K14" s="42">
        <f>J14+'P&amp;L Statement'!K32</f>
        <v>0</v>
      </c>
      <c r="L14" s="42">
        <f>K14+'P&amp;L Statement'!L32</f>
        <v>0</v>
      </c>
      <c r="M14" s="42">
        <f>L14+'P&amp;L Statement'!M32</f>
        <v>0</v>
      </c>
      <c r="N14" s="42">
        <f>M14+'P&amp;L Statement'!N32</f>
        <v>0</v>
      </c>
      <c r="O14" s="42">
        <f>N14+'P&amp;L Statement'!O32</f>
        <v>0</v>
      </c>
      <c r="P14" s="88"/>
    </row>
    <row r="15" spans="1:16" x14ac:dyDescent="0.2">
      <c r="B15" s="2" t="s">
        <v>34</v>
      </c>
      <c r="D15" s="42">
        <f>'P&amp;L Statement'!D45</f>
        <v>0</v>
      </c>
      <c r="E15" s="42">
        <f>D15+'P&amp;L Statement'!E45</f>
        <v>0</v>
      </c>
      <c r="F15" s="42">
        <f>E15+'P&amp;L Statement'!F45</f>
        <v>0</v>
      </c>
      <c r="G15" s="42">
        <f>F15+'P&amp;L Statement'!G45</f>
        <v>0</v>
      </c>
      <c r="H15" s="42">
        <f>G15+'P&amp;L Statement'!H45</f>
        <v>0</v>
      </c>
      <c r="I15" s="42">
        <f>H15+'P&amp;L Statement'!I45</f>
        <v>0</v>
      </c>
      <c r="J15" s="42">
        <f>I15+'P&amp;L Statement'!J45</f>
        <v>0</v>
      </c>
      <c r="K15" s="42">
        <f>J15+'P&amp;L Statement'!K45</f>
        <v>0</v>
      </c>
      <c r="L15" s="42">
        <f>K15+'P&amp;L Statement'!L45</f>
        <v>0</v>
      </c>
      <c r="M15" s="42">
        <f>L15+'P&amp;L Statement'!M45</f>
        <v>0</v>
      </c>
      <c r="N15" s="42">
        <f>M15+'P&amp;L Statement'!N45</f>
        <v>0</v>
      </c>
      <c r="O15" s="42">
        <f>N15+'P&amp;L Statement'!O45</f>
        <v>0</v>
      </c>
      <c r="P15" s="88"/>
    </row>
    <row r="16" spans="1:16" x14ac:dyDescent="0.2">
      <c r="B16" s="2" t="s">
        <v>35</v>
      </c>
      <c r="D16" s="44">
        <f>'P&amp;L Statement'!D46</f>
        <v>4800</v>
      </c>
      <c r="E16" s="44">
        <f>D16+'P&amp;L Statement'!E46</f>
        <v>9840</v>
      </c>
      <c r="F16" s="44">
        <f>E16+'P&amp;L Statement'!F46</f>
        <v>15132</v>
      </c>
      <c r="G16" s="44">
        <f>F16+'P&amp;L Statement'!G46</f>
        <v>20688.599999999999</v>
      </c>
      <c r="H16" s="44">
        <f>G16+'P&amp;L Statement'!H46</f>
        <v>26523.03</v>
      </c>
      <c r="I16" s="44">
        <f>H16+'P&amp;L Statement'!I46</f>
        <v>32649.181499999999</v>
      </c>
      <c r="J16" s="44">
        <f>I16+'P&amp;L Statement'!J46</f>
        <v>39081.640574999998</v>
      </c>
      <c r="K16" s="44">
        <f>J16+'P&amp;L Statement'!K46</f>
        <v>45835.72260375</v>
      </c>
      <c r="L16" s="44">
        <f>K16+'P&amp;L Statement'!L46</f>
        <v>52927.508733937502</v>
      </c>
      <c r="M16" s="44">
        <f>L16+'P&amp;L Statement'!M46</f>
        <v>60373.884170634381</v>
      </c>
      <c r="N16" s="44">
        <f>M16+'P&amp;L Statement'!N46</f>
        <v>68192.578379166094</v>
      </c>
      <c r="O16" s="44">
        <f>N16+'P&amp;L Statement'!O46</f>
        <v>76402.207298124398</v>
      </c>
      <c r="P16" s="88"/>
    </row>
    <row r="17" spans="1:16" x14ac:dyDescent="0.2">
      <c r="A17" s="4" t="s">
        <v>127</v>
      </c>
      <c r="D17" s="96">
        <f>D14+D15+-D16</f>
        <v>-4800</v>
      </c>
      <c r="E17" s="96">
        <f t="shared" ref="E17:P17" si="1">E14+E15+-E16</f>
        <v>-9840</v>
      </c>
      <c r="F17" s="96">
        <f t="shared" si="1"/>
        <v>-15132</v>
      </c>
      <c r="G17" s="96">
        <f t="shared" si="1"/>
        <v>-20688.599999999999</v>
      </c>
      <c r="H17" s="96">
        <f t="shared" si="1"/>
        <v>-26523.03</v>
      </c>
      <c r="I17" s="96">
        <f t="shared" si="1"/>
        <v>-32649.181499999999</v>
      </c>
      <c r="J17" s="96">
        <f t="shared" si="1"/>
        <v>-39081.640574999998</v>
      </c>
      <c r="K17" s="96">
        <f t="shared" si="1"/>
        <v>-45835.72260375</v>
      </c>
      <c r="L17" s="96">
        <f t="shared" si="1"/>
        <v>-52927.508733937502</v>
      </c>
      <c r="M17" s="96">
        <f t="shared" si="1"/>
        <v>-60373.884170634381</v>
      </c>
      <c r="N17" s="96">
        <f t="shared" si="1"/>
        <v>-68192.578379166094</v>
      </c>
      <c r="O17" s="96">
        <f t="shared" si="1"/>
        <v>-76402.207298124398</v>
      </c>
      <c r="P17" s="91">
        <f t="shared" si="1"/>
        <v>0</v>
      </c>
    </row>
    <row r="18" spans="1:16" ht="9" customHeight="1" x14ac:dyDescent="0.2">
      <c r="A18" s="4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1"/>
    </row>
    <row r="19" spans="1:16" x14ac:dyDescent="0.2">
      <c r="A19" s="4" t="s">
        <v>47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88"/>
    </row>
    <row r="20" spans="1:16" x14ac:dyDescent="0.2">
      <c r="A20" s="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88"/>
    </row>
    <row r="21" spans="1:16" ht="15" thickBot="1" x14ac:dyDescent="0.25">
      <c r="B21" s="98" t="s">
        <v>48</v>
      </c>
      <c r="D21" s="97">
        <f t="shared" ref="D21:P21" si="2">D19+D17+D11</f>
        <v>71880</v>
      </c>
      <c r="E21" s="97">
        <f t="shared" si="2"/>
        <v>121104</v>
      </c>
      <c r="F21" s="97">
        <f t="shared" si="2"/>
        <v>172789.2</v>
      </c>
      <c r="G21" s="97">
        <f t="shared" si="2"/>
        <v>227058.65999999989</v>
      </c>
      <c r="H21" s="97">
        <f t="shared" si="2"/>
        <v>284041.59299999988</v>
      </c>
      <c r="I21" s="97">
        <f t="shared" si="2"/>
        <v>343873.67264999991</v>
      </c>
      <c r="J21" s="97">
        <f t="shared" si="2"/>
        <v>406697.35628249997</v>
      </c>
      <c r="K21" s="97">
        <f t="shared" si="2"/>
        <v>472662.22409662482</v>
      </c>
      <c r="L21" s="97">
        <f t="shared" si="2"/>
        <v>541925.33530145604</v>
      </c>
      <c r="M21" s="97">
        <f t="shared" si="2"/>
        <v>614651.60206652875</v>
      </c>
      <c r="N21" s="97">
        <f t="shared" si="2"/>
        <v>691014.18216985534</v>
      </c>
      <c r="O21" s="97">
        <f t="shared" si="2"/>
        <v>771194.89127834793</v>
      </c>
      <c r="P21" s="91">
        <f t="shared" si="2"/>
        <v>0</v>
      </c>
    </row>
    <row r="22" spans="1:16" ht="9" customHeight="1" thickTop="1" x14ac:dyDescent="0.2">
      <c r="B22" s="4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88"/>
    </row>
    <row r="23" spans="1:16" x14ac:dyDescent="0.2">
      <c r="A23" s="99" t="s">
        <v>131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8"/>
    </row>
    <row r="24" spans="1:16" x14ac:dyDescent="0.2">
      <c r="A24" s="4" t="s">
        <v>126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8"/>
    </row>
    <row r="25" spans="1:16" x14ac:dyDescent="0.2">
      <c r="B25" s="2" t="s">
        <v>36</v>
      </c>
      <c r="D25" s="42">
        <f>Parameters!C12</f>
        <v>0</v>
      </c>
      <c r="E25" s="42">
        <f>D25</f>
        <v>0</v>
      </c>
      <c r="F25" s="42">
        <f t="shared" ref="F25:O25" si="3">E25</f>
        <v>0</v>
      </c>
      <c r="G25" s="42">
        <f t="shared" si="3"/>
        <v>0</v>
      </c>
      <c r="H25" s="42">
        <f t="shared" si="3"/>
        <v>0</v>
      </c>
      <c r="I25" s="42">
        <f t="shared" si="3"/>
        <v>0</v>
      </c>
      <c r="J25" s="42">
        <f t="shared" si="3"/>
        <v>0</v>
      </c>
      <c r="K25" s="42">
        <f t="shared" si="3"/>
        <v>0</v>
      </c>
      <c r="L25" s="42">
        <f t="shared" si="3"/>
        <v>0</v>
      </c>
      <c r="M25" s="42">
        <f t="shared" si="3"/>
        <v>0</v>
      </c>
      <c r="N25" s="42">
        <f t="shared" si="3"/>
        <v>0</v>
      </c>
      <c r="O25" s="42">
        <f t="shared" si="3"/>
        <v>0</v>
      </c>
      <c r="P25" s="88"/>
    </row>
    <row r="26" spans="1:16" x14ac:dyDescent="0.2">
      <c r="B26" s="2" t="s">
        <v>37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88"/>
    </row>
    <row r="27" spans="1:16" x14ac:dyDescent="0.2">
      <c r="B27" s="2" t="s">
        <v>38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88"/>
    </row>
    <row r="28" spans="1:16" x14ac:dyDescent="0.2">
      <c r="B28" s="2" t="s">
        <v>39</v>
      </c>
      <c r="D28" s="44">
        <f>'P&amp;L Statement'!D61</f>
        <v>21920</v>
      </c>
      <c r="E28" s="44">
        <f>D28+'P&amp;L Statement'!E61</f>
        <v>44936</v>
      </c>
      <c r="F28" s="44">
        <f>E28+'P&amp;L Statement'!F61</f>
        <v>69102.8</v>
      </c>
      <c r="G28" s="44">
        <f>F28+'P&amp;L Statement'!G61</f>
        <v>94477.94</v>
      </c>
      <c r="H28" s="44">
        <f>G28+'P&amp;L Statement'!H61</f>
        <v>121121.837</v>
      </c>
      <c r="I28" s="44">
        <f>H28+'P&amp;L Statement'!I61</f>
        <v>149097.92885</v>
      </c>
      <c r="J28" s="44">
        <f>I28+'P&amp;L Statement'!J61</f>
        <v>178472.8252925</v>
      </c>
      <c r="K28" s="44">
        <f>J28+'P&amp;L Statement'!K61</f>
        <v>209316.46655712501</v>
      </c>
      <c r="L28" s="44">
        <f>K28+'P&amp;L Statement'!L61</f>
        <v>241702.28988498126</v>
      </c>
      <c r="M28" s="44">
        <f>L28+'P&amp;L Statement'!M61</f>
        <v>275707.40437923034</v>
      </c>
      <c r="N28" s="44">
        <f>M28+'P&amp;L Statement'!N61</f>
        <v>311412.77459819184</v>
      </c>
      <c r="O28" s="44">
        <f>N28+'P&amp;L Statement'!O61</f>
        <v>348903.41332810145</v>
      </c>
      <c r="P28" s="93"/>
    </row>
    <row r="29" spans="1:16" x14ac:dyDescent="0.2">
      <c r="A29" s="4" t="s">
        <v>132</v>
      </c>
      <c r="D29" s="95">
        <f>SUM(D24:D28)</f>
        <v>21920</v>
      </c>
      <c r="E29" s="95">
        <f t="shared" ref="E29:P29" si="4">SUM(E24:E28)</f>
        <v>44936</v>
      </c>
      <c r="F29" s="95">
        <f t="shared" si="4"/>
        <v>69102.8</v>
      </c>
      <c r="G29" s="95">
        <f t="shared" si="4"/>
        <v>94477.94</v>
      </c>
      <c r="H29" s="95">
        <f t="shared" si="4"/>
        <v>121121.837</v>
      </c>
      <c r="I29" s="95">
        <f t="shared" si="4"/>
        <v>149097.92885</v>
      </c>
      <c r="J29" s="95">
        <f t="shared" si="4"/>
        <v>178472.8252925</v>
      </c>
      <c r="K29" s="95">
        <f t="shared" si="4"/>
        <v>209316.46655712501</v>
      </c>
      <c r="L29" s="95">
        <f t="shared" si="4"/>
        <v>241702.28988498126</v>
      </c>
      <c r="M29" s="95">
        <f t="shared" si="4"/>
        <v>275707.40437923034</v>
      </c>
      <c r="N29" s="95">
        <f t="shared" si="4"/>
        <v>311412.77459819184</v>
      </c>
      <c r="O29" s="95">
        <f t="shared" si="4"/>
        <v>348903.41332810145</v>
      </c>
      <c r="P29" s="91">
        <f t="shared" si="4"/>
        <v>0</v>
      </c>
    </row>
    <row r="30" spans="1:16" ht="9" customHeight="1" x14ac:dyDescent="0.2">
      <c r="A30" s="4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</row>
    <row r="31" spans="1:16" x14ac:dyDescent="0.2">
      <c r="A31" s="4" t="s">
        <v>133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88"/>
    </row>
    <row r="32" spans="1:16" x14ac:dyDescent="0.2">
      <c r="A32" s="4"/>
      <c r="B32" s="2" t="s">
        <v>40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88"/>
    </row>
    <row r="33" spans="1:16" ht="9" customHeight="1" x14ac:dyDescent="0.2">
      <c r="A33" s="4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8"/>
    </row>
    <row r="34" spans="1:16" x14ac:dyDescent="0.2">
      <c r="A34" s="4" t="s">
        <v>41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88"/>
    </row>
    <row r="35" spans="1:16" ht="9" customHeight="1" x14ac:dyDescent="0.2">
      <c r="A35" s="4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88"/>
    </row>
    <row r="36" spans="1:16" x14ac:dyDescent="0.2">
      <c r="A36" s="4" t="s">
        <v>42</v>
      </c>
      <c r="D36" s="95">
        <f>D29+D32+D34</f>
        <v>21920</v>
      </c>
      <c r="E36" s="95">
        <f t="shared" ref="E36:O36" si="5">E29+E32+E34</f>
        <v>44936</v>
      </c>
      <c r="F36" s="95">
        <f t="shared" si="5"/>
        <v>69102.8</v>
      </c>
      <c r="G36" s="95">
        <f t="shared" si="5"/>
        <v>94477.94</v>
      </c>
      <c r="H36" s="95">
        <f t="shared" si="5"/>
        <v>121121.837</v>
      </c>
      <c r="I36" s="95">
        <f t="shared" si="5"/>
        <v>149097.92885</v>
      </c>
      <c r="J36" s="95">
        <f t="shared" si="5"/>
        <v>178472.8252925</v>
      </c>
      <c r="K36" s="95">
        <f t="shared" si="5"/>
        <v>209316.46655712501</v>
      </c>
      <c r="L36" s="95">
        <f t="shared" si="5"/>
        <v>241702.28988498126</v>
      </c>
      <c r="M36" s="95">
        <f t="shared" si="5"/>
        <v>275707.40437923034</v>
      </c>
      <c r="N36" s="95">
        <f t="shared" si="5"/>
        <v>311412.77459819184</v>
      </c>
      <c r="O36" s="95">
        <f t="shared" si="5"/>
        <v>348903.41332810145</v>
      </c>
      <c r="P36" s="88"/>
    </row>
    <row r="37" spans="1:16" ht="10.5" customHeight="1" x14ac:dyDescent="0.2"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8"/>
    </row>
    <row r="38" spans="1:16" x14ac:dyDescent="0.2">
      <c r="B38" s="17" t="s">
        <v>43</v>
      </c>
      <c r="D38" s="42">
        <f>D21-D36-D39</f>
        <v>-15800</v>
      </c>
      <c r="E38" s="42">
        <f t="shared" ref="E38:O38" si="6">E21-E36-E39</f>
        <v>7120</v>
      </c>
      <c r="F38" s="42">
        <f t="shared" si="6"/>
        <v>31186.000000000015</v>
      </c>
      <c r="G38" s="42">
        <f t="shared" si="6"/>
        <v>56455.299999999872</v>
      </c>
      <c r="H38" s="42">
        <f t="shared" si="6"/>
        <v>82988.064999999886</v>
      </c>
      <c r="I38" s="42">
        <f t="shared" si="6"/>
        <v>110847.46824999992</v>
      </c>
      <c r="J38" s="42">
        <f t="shared" si="6"/>
        <v>140099.8416625</v>
      </c>
      <c r="K38" s="42">
        <f t="shared" si="6"/>
        <v>170814.83374562478</v>
      </c>
      <c r="L38" s="42">
        <f t="shared" si="6"/>
        <v>203065.57543290607</v>
      </c>
      <c r="M38" s="42">
        <f t="shared" si="6"/>
        <v>236928.8542045512</v>
      </c>
      <c r="N38" s="42">
        <f t="shared" si="6"/>
        <v>272485.29691477894</v>
      </c>
      <c r="O38" s="42">
        <f t="shared" si="6"/>
        <v>309819.56176051771</v>
      </c>
      <c r="P38" s="88"/>
    </row>
    <row r="39" spans="1:16" x14ac:dyDescent="0.2">
      <c r="B39" s="2" t="s">
        <v>44</v>
      </c>
      <c r="D39" s="42">
        <f>'P&amp;L Statement'!D65</f>
        <v>65760</v>
      </c>
      <c r="E39" s="42">
        <f>'P&amp;L Statement'!E65</f>
        <v>69048</v>
      </c>
      <c r="F39" s="42">
        <f>'P&amp;L Statement'!F65</f>
        <v>72500.399999999994</v>
      </c>
      <c r="G39" s="42">
        <f>'P&amp;L Statement'!G65</f>
        <v>76125.420000000013</v>
      </c>
      <c r="H39" s="42">
        <f>'P&amp;L Statement'!H65</f>
        <v>79931.690999999992</v>
      </c>
      <c r="I39" s="42">
        <f>'P&amp;L Statement'!I65</f>
        <v>83928.275549999991</v>
      </c>
      <c r="J39" s="42">
        <f>'P&amp;L Statement'!J65</f>
        <v>88124.689327499975</v>
      </c>
      <c r="K39" s="42">
        <f>'P&amp;L Statement'!K65</f>
        <v>92530.923793875001</v>
      </c>
      <c r="L39" s="42">
        <f>'P&amp;L Statement'!L65</f>
        <v>97157.469983568735</v>
      </c>
      <c r="M39" s="42">
        <f>'P&amp;L Statement'!M65</f>
        <v>102015.34348274719</v>
      </c>
      <c r="N39" s="42">
        <f>'P&amp;L Statement'!N65</f>
        <v>107116.11065688454</v>
      </c>
      <c r="O39" s="42">
        <f>'P&amp;L Statement'!O65</f>
        <v>112471.91618972878</v>
      </c>
      <c r="P39" s="88"/>
    </row>
    <row r="40" spans="1:16" x14ac:dyDescent="0.2"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88"/>
    </row>
    <row r="41" spans="1:16" x14ac:dyDescent="0.2">
      <c r="A41" s="4" t="s">
        <v>134</v>
      </c>
      <c r="D41" s="100">
        <f>SUM(D38:D39)</f>
        <v>49960</v>
      </c>
      <c r="E41" s="100">
        <f t="shared" ref="E41:P41" si="7">SUM(E38:E39)</f>
        <v>76168</v>
      </c>
      <c r="F41" s="100">
        <f t="shared" si="7"/>
        <v>103686.40000000001</v>
      </c>
      <c r="G41" s="100">
        <f t="shared" si="7"/>
        <v>132580.71999999988</v>
      </c>
      <c r="H41" s="100">
        <f t="shared" si="7"/>
        <v>162919.75599999988</v>
      </c>
      <c r="I41" s="100">
        <f t="shared" si="7"/>
        <v>194775.74379999991</v>
      </c>
      <c r="J41" s="100">
        <f t="shared" si="7"/>
        <v>228224.53098999997</v>
      </c>
      <c r="K41" s="100">
        <f t="shared" si="7"/>
        <v>263345.75753949978</v>
      </c>
      <c r="L41" s="100">
        <f t="shared" si="7"/>
        <v>300223.04541647481</v>
      </c>
      <c r="M41" s="100">
        <f t="shared" si="7"/>
        <v>338944.19768729841</v>
      </c>
      <c r="N41" s="100">
        <f t="shared" si="7"/>
        <v>379601.4075716635</v>
      </c>
      <c r="O41" s="100">
        <f t="shared" si="7"/>
        <v>422291.47795024648</v>
      </c>
      <c r="P41" s="91">
        <f t="shared" si="7"/>
        <v>0</v>
      </c>
    </row>
    <row r="42" spans="1:16" x14ac:dyDescent="0.2">
      <c r="A42" s="4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15" thickBot="1" x14ac:dyDescent="0.25">
      <c r="A43" s="10"/>
      <c r="B43" s="98" t="s">
        <v>130</v>
      </c>
      <c r="D43" s="101">
        <f>D36+D41</f>
        <v>71880</v>
      </c>
      <c r="E43" s="101">
        <f t="shared" ref="E43:P43" si="8">E36+E41</f>
        <v>121104</v>
      </c>
      <c r="F43" s="101">
        <f t="shared" si="8"/>
        <v>172789.2</v>
      </c>
      <c r="G43" s="101">
        <f t="shared" si="8"/>
        <v>227058.65999999989</v>
      </c>
      <c r="H43" s="101">
        <f t="shared" si="8"/>
        <v>284041.59299999988</v>
      </c>
      <c r="I43" s="101">
        <f t="shared" si="8"/>
        <v>343873.67264999991</v>
      </c>
      <c r="J43" s="101">
        <f t="shared" si="8"/>
        <v>406697.35628249997</v>
      </c>
      <c r="K43" s="101">
        <f t="shared" si="8"/>
        <v>472662.22409662476</v>
      </c>
      <c r="L43" s="101">
        <f t="shared" si="8"/>
        <v>541925.33530145604</v>
      </c>
      <c r="M43" s="101">
        <f t="shared" si="8"/>
        <v>614651.60206652875</v>
      </c>
      <c r="N43" s="101">
        <f t="shared" si="8"/>
        <v>691014.18216985534</v>
      </c>
      <c r="O43" s="101">
        <f t="shared" si="8"/>
        <v>771194.89127834793</v>
      </c>
      <c r="P43" s="91">
        <f t="shared" si="8"/>
        <v>0</v>
      </c>
    </row>
    <row r="44" spans="1:16" ht="15" thickTop="1" x14ac:dyDescent="0.2"/>
  </sheetData>
  <phoneticPr fontId="0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38"/>
  <sheetViews>
    <sheetView showGridLines="0" workbookViewId="0"/>
  </sheetViews>
  <sheetFormatPr defaultRowHeight="14.25" x14ac:dyDescent="0.2"/>
  <cols>
    <col min="1" max="1" width="3.5703125" style="2" customWidth="1"/>
    <col min="2" max="2" width="36.7109375" style="2" customWidth="1"/>
    <col min="3" max="15" width="11.28515625" style="2" customWidth="1"/>
    <col min="16" max="16" width="3.85546875" style="2" customWidth="1"/>
    <col min="17" max="17" width="11.28515625" style="2" customWidth="1"/>
    <col min="18" max="16384" width="9.140625" style="2"/>
  </cols>
  <sheetData>
    <row r="1" spans="1:17" ht="15.75" x14ac:dyDescent="0.25">
      <c r="A1" s="20"/>
      <c r="B1" s="20"/>
      <c r="H1" s="1" t="str">
        <f>Parameters!C6</f>
        <v>ABX Services, Inc.</v>
      </c>
    </row>
    <row r="2" spans="1:17" ht="15.75" x14ac:dyDescent="0.25">
      <c r="A2" s="21"/>
      <c r="B2" s="21"/>
      <c r="H2" s="1" t="s">
        <v>82</v>
      </c>
    </row>
    <row r="3" spans="1:17" x14ac:dyDescent="0.2">
      <c r="A3" s="4"/>
      <c r="B3" s="4"/>
    </row>
    <row r="4" spans="1:17" s="22" customFormat="1" x14ac:dyDescent="0.2">
      <c r="A4" s="47"/>
      <c r="B4" s="47"/>
      <c r="C4" s="48" t="s">
        <v>67</v>
      </c>
      <c r="D4" s="16" t="s">
        <v>55</v>
      </c>
      <c r="E4" s="16" t="s">
        <v>56</v>
      </c>
      <c r="F4" s="16" t="s">
        <v>57</v>
      </c>
      <c r="G4" s="16" t="s">
        <v>58</v>
      </c>
      <c r="H4" s="16" t="s">
        <v>59</v>
      </c>
      <c r="I4" s="16" t="s">
        <v>60</v>
      </c>
      <c r="J4" s="16" t="s">
        <v>61</v>
      </c>
      <c r="K4" s="16" t="s">
        <v>62</v>
      </c>
      <c r="L4" s="16" t="s">
        <v>63</v>
      </c>
      <c r="M4" s="16" t="s">
        <v>64</v>
      </c>
      <c r="N4" s="16" t="s">
        <v>65</v>
      </c>
      <c r="O4" s="16" t="s">
        <v>66</v>
      </c>
      <c r="P4" s="16"/>
      <c r="Q4" s="48" t="s">
        <v>117</v>
      </c>
    </row>
    <row r="5" spans="1:17" ht="14.25" customHeight="1" x14ac:dyDescent="0.2">
      <c r="A5" s="46" t="s">
        <v>76</v>
      </c>
      <c r="B5" s="23"/>
      <c r="C5" s="52"/>
      <c r="D5" s="43">
        <f>+C36</f>
        <v>25000</v>
      </c>
      <c r="E5" s="43">
        <f>+D36</f>
        <v>76680</v>
      </c>
      <c r="F5" s="43">
        <f t="shared" ref="F5:O5" si="0">+E36</f>
        <v>130944</v>
      </c>
      <c r="G5" s="43">
        <f t="shared" si="0"/>
        <v>187921.2</v>
      </c>
      <c r="H5" s="43">
        <f t="shared" si="0"/>
        <v>247747.25999999989</v>
      </c>
      <c r="I5" s="43">
        <f t="shared" si="0"/>
        <v>310564.62299999985</v>
      </c>
      <c r="J5" s="43">
        <f t="shared" si="0"/>
        <v>376522.85414999991</v>
      </c>
      <c r="K5" s="43">
        <f t="shared" si="0"/>
        <v>445778.99685749994</v>
      </c>
      <c r="L5" s="43">
        <f t="shared" si="0"/>
        <v>518497.94670037483</v>
      </c>
      <c r="M5" s="43">
        <f t="shared" si="0"/>
        <v>594852.84403539356</v>
      </c>
      <c r="N5" s="43">
        <f t="shared" si="0"/>
        <v>675025.48623716319</v>
      </c>
      <c r="O5" s="43">
        <f t="shared" si="0"/>
        <v>759206.76054902142</v>
      </c>
      <c r="P5" s="43"/>
      <c r="Q5" s="43">
        <f>+D5</f>
        <v>25000</v>
      </c>
    </row>
    <row r="6" spans="1:17" ht="14.25" customHeight="1" x14ac:dyDescent="0.2">
      <c r="A6" s="46"/>
      <c r="B6" s="23"/>
      <c r="C6" s="28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/>
    </row>
    <row r="7" spans="1:17" x14ac:dyDescent="0.2">
      <c r="A7" s="4" t="s">
        <v>77</v>
      </c>
      <c r="B7" s="4"/>
      <c r="C7" s="49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49"/>
    </row>
    <row r="8" spans="1:17" x14ac:dyDescent="0.2">
      <c r="B8" s="25" t="s">
        <v>74</v>
      </c>
      <c r="C8" s="52"/>
      <c r="D8" s="42">
        <f>'P&amp;L Statement'!D6</f>
        <v>400000</v>
      </c>
      <c r="E8" s="42">
        <f>'P&amp;L Statement'!E6</f>
        <v>420000</v>
      </c>
      <c r="F8" s="42">
        <f>'P&amp;L Statement'!F6</f>
        <v>441000</v>
      </c>
      <c r="G8" s="42">
        <f>'P&amp;L Statement'!G6</f>
        <v>463050</v>
      </c>
      <c r="H8" s="42">
        <f>'P&amp;L Statement'!H6</f>
        <v>486202.5</v>
      </c>
      <c r="I8" s="42">
        <f>'P&amp;L Statement'!I6</f>
        <v>510512.625</v>
      </c>
      <c r="J8" s="42">
        <f>'P&amp;L Statement'!J6</f>
        <v>536038.25624999998</v>
      </c>
      <c r="K8" s="42">
        <f>'P&amp;L Statement'!K6</f>
        <v>562840.1690625</v>
      </c>
      <c r="L8" s="42">
        <f>'P&amp;L Statement'!L6</f>
        <v>590982.17751562502</v>
      </c>
      <c r="M8" s="42">
        <f>'P&amp;L Statement'!M6</f>
        <v>620531.28639140632</v>
      </c>
      <c r="N8" s="42">
        <f>'P&amp;L Statement'!N6</f>
        <v>651557.85071097664</v>
      </c>
      <c r="O8" s="42">
        <f>'P&amp;L Statement'!O6</f>
        <v>684135.74324652553</v>
      </c>
      <c r="P8" s="42"/>
      <c r="Q8" s="42">
        <f>SUM(D8:O8)</f>
        <v>6366850.6081770333</v>
      </c>
    </row>
    <row r="9" spans="1:17" x14ac:dyDescent="0.2">
      <c r="B9" s="25" t="s">
        <v>84</v>
      </c>
      <c r="C9" s="5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>
        <f t="shared" ref="Q9:Q31" si="1">SUM(D9:O9)</f>
        <v>0</v>
      </c>
    </row>
    <row r="10" spans="1:17" x14ac:dyDescent="0.2">
      <c r="B10" s="25" t="s">
        <v>85</v>
      </c>
      <c r="C10" s="44">
        <f>Parameters!$C$10</f>
        <v>25000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2"/>
      <c r="Q10" s="44">
        <f t="shared" si="1"/>
        <v>0</v>
      </c>
    </row>
    <row r="11" spans="1:17" x14ac:dyDescent="0.2">
      <c r="A11" s="26" t="s">
        <v>78</v>
      </c>
      <c r="B11" s="27"/>
      <c r="C11" s="43">
        <f>+C10</f>
        <v>25000</v>
      </c>
      <c r="D11" s="43">
        <f>SUM(D8:D10)</f>
        <v>400000</v>
      </c>
      <c r="E11" s="43">
        <f>SUM(E8:E10)</f>
        <v>420000</v>
      </c>
      <c r="F11" s="43">
        <f t="shared" ref="F11:O11" si="2">SUM(F8:F10)</f>
        <v>441000</v>
      </c>
      <c r="G11" s="43">
        <f t="shared" si="2"/>
        <v>463050</v>
      </c>
      <c r="H11" s="43">
        <f t="shared" si="2"/>
        <v>486202.5</v>
      </c>
      <c r="I11" s="43">
        <f t="shared" si="2"/>
        <v>510512.625</v>
      </c>
      <c r="J11" s="43">
        <f t="shared" si="2"/>
        <v>536038.25624999998</v>
      </c>
      <c r="K11" s="43">
        <f t="shared" si="2"/>
        <v>562840.1690625</v>
      </c>
      <c r="L11" s="43">
        <f t="shared" si="2"/>
        <v>590982.17751562502</v>
      </c>
      <c r="M11" s="43">
        <f t="shared" si="2"/>
        <v>620531.28639140632</v>
      </c>
      <c r="N11" s="43">
        <f t="shared" si="2"/>
        <v>651557.85071097664</v>
      </c>
      <c r="O11" s="43">
        <f t="shared" si="2"/>
        <v>684135.74324652553</v>
      </c>
      <c r="P11" s="43"/>
      <c r="Q11" s="43">
        <f t="shared" si="1"/>
        <v>6366850.6081770333</v>
      </c>
    </row>
    <row r="12" spans="1:17" x14ac:dyDescent="0.2">
      <c r="A12" s="26"/>
      <c r="B12" s="2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8"/>
      <c r="Q12" s="24"/>
    </row>
    <row r="13" spans="1:17" x14ac:dyDescent="0.2">
      <c r="A13" s="26" t="s">
        <v>79</v>
      </c>
      <c r="B13" s="27"/>
      <c r="C13" s="43">
        <f>+C5+C11</f>
        <v>25000</v>
      </c>
      <c r="D13" s="43">
        <f>+D5+D11</f>
        <v>425000</v>
      </c>
      <c r="E13" s="43">
        <f>+E5+E11</f>
        <v>496680</v>
      </c>
      <c r="F13" s="43">
        <f t="shared" ref="F13:O13" si="3">+F5+F11</f>
        <v>571944</v>
      </c>
      <c r="G13" s="43">
        <f t="shared" si="3"/>
        <v>650971.19999999995</v>
      </c>
      <c r="H13" s="43">
        <f t="shared" si="3"/>
        <v>733949.75999999989</v>
      </c>
      <c r="I13" s="43">
        <f t="shared" si="3"/>
        <v>821077.24799999991</v>
      </c>
      <c r="J13" s="43">
        <f t="shared" si="3"/>
        <v>912561.11039999989</v>
      </c>
      <c r="K13" s="43">
        <f t="shared" si="3"/>
        <v>1008619.1659199999</v>
      </c>
      <c r="L13" s="43">
        <f t="shared" si="3"/>
        <v>1109480.1242159999</v>
      </c>
      <c r="M13" s="43">
        <f t="shared" si="3"/>
        <v>1215384.1304267999</v>
      </c>
      <c r="N13" s="43">
        <f t="shared" si="3"/>
        <v>1326583.3369481398</v>
      </c>
      <c r="O13" s="43">
        <f t="shared" si="3"/>
        <v>1443342.5037955469</v>
      </c>
      <c r="P13" s="43"/>
      <c r="Q13" s="43">
        <f>+Q5+Q11</f>
        <v>6391850.6081770333</v>
      </c>
    </row>
    <row r="14" spans="1:17" x14ac:dyDescent="0.2">
      <c r="A14" s="26"/>
      <c r="B14" s="27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/>
    </row>
    <row r="15" spans="1:17" x14ac:dyDescent="0.2">
      <c r="A15" s="14" t="s">
        <v>80</v>
      </c>
      <c r="B15" s="1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49"/>
    </row>
    <row r="16" spans="1:17" x14ac:dyDescent="0.2">
      <c r="A16" s="14"/>
      <c r="B16" s="15" t="s">
        <v>115</v>
      </c>
      <c r="C16" s="52"/>
      <c r="D16" s="42">
        <f>'P&amp;L Statement'!D7</f>
        <v>256000</v>
      </c>
      <c r="E16" s="42">
        <f>'P&amp;L Statement'!E7</f>
        <v>268800</v>
      </c>
      <c r="F16" s="42">
        <f>'P&amp;L Statement'!F7</f>
        <v>282240</v>
      </c>
      <c r="G16" s="42">
        <f>'P&amp;L Statement'!G7</f>
        <v>296352</v>
      </c>
      <c r="H16" s="42">
        <f>'P&amp;L Statement'!H7</f>
        <v>311169.60000000003</v>
      </c>
      <c r="I16" s="42">
        <f>'P&amp;L Statement'!I7</f>
        <v>326728.08</v>
      </c>
      <c r="J16" s="42">
        <f>'P&amp;L Statement'!J7</f>
        <v>343064.484</v>
      </c>
      <c r="K16" s="42">
        <f>'P&amp;L Statement'!K7</f>
        <v>360217.70819999999</v>
      </c>
      <c r="L16" s="42">
        <f>'P&amp;L Statement'!L7</f>
        <v>378228.59361000004</v>
      </c>
      <c r="M16" s="42">
        <f>'P&amp;L Statement'!M7</f>
        <v>397140.02329050004</v>
      </c>
      <c r="N16" s="42">
        <f>'P&amp;L Statement'!N7</f>
        <v>416997.02445502504</v>
      </c>
      <c r="O16" s="42">
        <f>'P&amp;L Statement'!O7</f>
        <v>437846.87567777635</v>
      </c>
      <c r="P16" s="42"/>
      <c r="Q16" s="42">
        <f>SUM(D16:O16)</f>
        <v>4074784.3892333014</v>
      </c>
    </row>
    <row r="17" spans="1:17" x14ac:dyDescent="0.2">
      <c r="A17" s="15"/>
      <c r="B17" s="50" t="s">
        <v>111</v>
      </c>
      <c r="C17" s="52"/>
      <c r="D17" s="42">
        <f>'P&amp;L Statement'!D16</f>
        <v>28400</v>
      </c>
      <c r="E17" s="42">
        <f>'P&amp;L Statement'!E16</f>
        <v>29820</v>
      </c>
      <c r="F17" s="42">
        <f>'P&amp;L Statement'!F16</f>
        <v>31311</v>
      </c>
      <c r="G17" s="42">
        <f>'P&amp;L Statement'!G16</f>
        <v>32876.550000000003</v>
      </c>
      <c r="H17" s="42">
        <f>'P&amp;L Statement'!H16</f>
        <v>34520.377499999995</v>
      </c>
      <c r="I17" s="42">
        <f>'P&amp;L Statement'!I16</f>
        <v>36246.396375000004</v>
      </c>
      <c r="J17" s="42">
        <f>'P&amp;L Statement'!J16</f>
        <v>38058.716193749999</v>
      </c>
      <c r="K17" s="42">
        <f>'P&amp;L Statement'!K16</f>
        <v>39961.652003437499</v>
      </c>
      <c r="L17" s="42">
        <f>'P&amp;L Statement'!L16</f>
        <v>41959.73460360938</v>
      </c>
      <c r="M17" s="42">
        <f>'P&amp;L Statement'!M16</f>
        <v>44057.721333789843</v>
      </c>
      <c r="N17" s="42">
        <f>'P&amp;L Statement'!N16</f>
        <v>46260.607400479348</v>
      </c>
      <c r="O17" s="42">
        <f>'P&amp;L Statement'!O16</f>
        <v>48573.637770503308</v>
      </c>
      <c r="P17" s="42"/>
      <c r="Q17" s="42">
        <f>SUM(D17:O17)</f>
        <v>452046.3931805694</v>
      </c>
    </row>
    <row r="18" spans="1:17" x14ac:dyDescent="0.2">
      <c r="A18" s="15"/>
      <c r="B18" s="50" t="s">
        <v>112</v>
      </c>
      <c r="C18" s="52"/>
      <c r="D18" s="42">
        <f>'P&amp;L Statement'!D23</f>
        <v>5200</v>
      </c>
      <c r="E18" s="42">
        <f>'P&amp;L Statement'!E23</f>
        <v>5460</v>
      </c>
      <c r="F18" s="42">
        <f>'P&amp;L Statement'!F23</f>
        <v>5733</v>
      </c>
      <c r="G18" s="42">
        <f>'P&amp;L Statement'!G23</f>
        <v>6019.65</v>
      </c>
      <c r="H18" s="42">
        <f>'P&amp;L Statement'!H23</f>
        <v>6320.6324999999997</v>
      </c>
      <c r="I18" s="42">
        <f>'P&amp;L Statement'!I23</f>
        <v>6636.6641250000002</v>
      </c>
      <c r="J18" s="42">
        <f>'P&amp;L Statement'!J23</f>
        <v>6968.4973312499997</v>
      </c>
      <c r="K18" s="42">
        <f>'P&amp;L Statement'!K23</f>
        <v>7316.9221978125006</v>
      </c>
      <c r="L18" s="42">
        <f>'P&amp;L Statement'!L23</f>
        <v>7682.7683077031252</v>
      </c>
      <c r="M18" s="42">
        <f>'P&amp;L Statement'!M23</f>
        <v>8066.9067230882829</v>
      </c>
      <c r="N18" s="42">
        <f>'P&amp;L Statement'!N23</f>
        <v>8470.2520592426972</v>
      </c>
      <c r="O18" s="42">
        <f>'P&amp;L Statement'!O23</f>
        <v>8893.7646622048305</v>
      </c>
      <c r="P18" s="42"/>
      <c r="Q18" s="42">
        <f t="shared" si="1"/>
        <v>82769.057906301445</v>
      </c>
    </row>
    <row r="19" spans="1:17" x14ac:dyDescent="0.2">
      <c r="A19" s="15"/>
      <c r="B19" s="50" t="s">
        <v>14</v>
      </c>
      <c r="C19" s="52"/>
      <c r="D19" s="42">
        <f>'P&amp;L Statement'!D26</f>
        <v>13600.000000000002</v>
      </c>
      <c r="E19" s="42">
        <f>'P&amp;L Statement'!E26</f>
        <v>14280.000000000002</v>
      </c>
      <c r="F19" s="42">
        <f>'P&amp;L Statement'!F26</f>
        <v>14994.000000000002</v>
      </c>
      <c r="G19" s="42">
        <f>'P&amp;L Statement'!G26</f>
        <v>15743.7</v>
      </c>
      <c r="H19" s="42">
        <f>'P&amp;L Statement'!H26</f>
        <v>16530.885000000002</v>
      </c>
      <c r="I19" s="42">
        <f>'P&amp;L Statement'!I26</f>
        <v>17357.429250000001</v>
      </c>
      <c r="J19" s="42">
        <f>'P&amp;L Statement'!J26</f>
        <v>18225.3007125</v>
      </c>
      <c r="K19" s="42">
        <f>'P&amp;L Statement'!K26</f>
        <v>19136.565748125002</v>
      </c>
      <c r="L19" s="42">
        <f>'P&amp;L Statement'!L26</f>
        <v>20093.394035531252</v>
      </c>
      <c r="M19" s="42">
        <f>'P&amp;L Statement'!M26</f>
        <v>21098.063737307817</v>
      </c>
      <c r="N19" s="42">
        <f>'P&amp;L Statement'!N26</f>
        <v>22152.966924173208</v>
      </c>
      <c r="O19" s="42">
        <f>'P&amp;L Statement'!O26</f>
        <v>23260.61527038187</v>
      </c>
      <c r="P19" s="42"/>
      <c r="Q19" s="42">
        <f t="shared" si="1"/>
        <v>216472.9206780192</v>
      </c>
    </row>
    <row r="20" spans="1:17" x14ac:dyDescent="0.2">
      <c r="A20" s="15"/>
      <c r="B20" s="50" t="s">
        <v>71</v>
      </c>
      <c r="C20" s="52"/>
      <c r="D20" s="42">
        <f>'P&amp;L Statement'!D27+'P&amp;L Statement'!D29</f>
        <v>10000</v>
      </c>
      <c r="E20" s="42">
        <f>'P&amp;L Statement'!E27+'P&amp;L Statement'!E29</f>
        <v>10500</v>
      </c>
      <c r="F20" s="42">
        <f>'P&amp;L Statement'!F27+'P&amp;L Statement'!F29</f>
        <v>11025</v>
      </c>
      <c r="G20" s="42">
        <f>'P&amp;L Statement'!G27+'P&amp;L Statement'!G29</f>
        <v>11576.25</v>
      </c>
      <c r="H20" s="42">
        <f>'P&amp;L Statement'!H27+'P&amp;L Statement'!H29</f>
        <v>12155.062500000002</v>
      </c>
      <c r="I20" s="42">
        <f>'P&amp;L Statement'!I27+'P&amp;L Statement'!I29</f>
        <v>12762.815625000001</v>
      </c>
      <c r="J20" s="42">
        <f>'P&amp;L Statement'!J27+'P&amp;L Statement'!J29</f>
        <v>13400.956406249999</v>
      </c>
      <c r="K20" s="42">
        <f>'P&amp;L Statement'!K27+'P&amp;L Statement'!K29</f>
        <v>14071.0042265625</v>
      </c>
      <c r="L20" s="42">
        <f>'P&amp;L Statement'!L27+'P&amp;L Statement'!L29</f>
        <v>14774.554437890627</v>
      </c>
      <c r="M20" s="42">
        <f>'P&amp;L Statement'!M27+'P&amp;L Statement'!M29</f>
        <v>15513.282159785158</v>
      </c>
      <c r="N20" s="42">
        <f>'P&amp;L Statement'!N27+'P&amp;L Statement'!N29</f>
        <v>16288.946267774416</v>
      </c>
      <c r="O20" s="42">
        <f>'P&amp;L Statement'!O27+'P&amp;L Statement'!O29</f>
        <v>17103.393581163138</v>
      </c>
      <c r="P20" s="42"/>
      <c r="Q20" s="42">
        <f t="shared" si="1"/>
        <v>159171.26520442584</v>
      </c>
    </row>
    <row r="21" spans="1:17" x14ac:dyDescent="0.2">
      <c r="A21" s="15"/>
      <c r="B21" s="50" t="s">
        <v>16</v>
      </c>
      <c r="C21" s="52"/>
      <c r="D21" s="42">
        <f>'P&amp;L Statement'!D28</f>
        <v>3200</v>
      </c>
      <c r="E21" s="42">
        <f>'P&amp;L Statement'!E28</f>
        <v>3360</v>
      </c>
      <c r="F21" s="42">
        <f>'P&amp;L Statement'!F28</f>
        <v>3528</v>
      </c>
      <c r="G21" s="42">
        <f>'P&amp;L Statement'!G28</f>
        <v>3704.4</v>
      </c>
      <c r="H21" s="42">
        <f>'P&amp;L Statement'!H28</f>
        <v>3889.62</v>
      </c>
      <c r="I21" s="42">
        <f>'P&amp;L Statement'!I28</f>
        <v>4084.1010000000001</v>
      </c>
      <c r="J21" s="42">
        <f>'P&amp;L Statement'!J28</f>
        <v>4288.3060500000001</v>
      </c>
      <c r="K21" s="42">
        <f>'P&amp;L Statement'!K28</f>
        <v>4502.7213524999997</v>
      </c>
      <c r="L21" s="42">
        <f>'P&amp;L Statement'!L28</f>
        <v>4727.8574201250003</v>
      </c>
      <c r="M21" s="42">
        <f>'P&amp;L Statement'!M28</f>
        <v>4964.2502911312504</v>
      </c>
      <c r="N21" s="42">
        <f>'P&amp;L Statement'!N28</f>
        <v>5212.4628056878128</v>
      </c>
      <c r="O21" s="42">
        <f>'P&amp;L Statement'!O28</f>
        <v>5473.0859459722042</v>
      </c>
      <c r="P21" s="42"/>
      <c r="Q21" s="42">
        <f t="shared" si="1"/>
        <v>50934.804865416263</v>
      </c>
    </row>
    <row r="22" spans="1:17" x14ac:dyDescent="0.2">
      <c r="A22" s="15"/>
      <c r="B22" s="50" t="s">
        <v>70</v>
      </c>
      <c r="C22" s="52"/>
      <c r="D22" s="42">
        <f>'P&amp;L Statement'!D31</f>
        <v>2400</v>
      </c>
      <c r="E22" s="42">
        <f>'P&amp;L Statement'!E31</f>
        <v>2520</v>
      </c>
      <c r="F22" s="42">
        <f>'P&amp;L Statement'!F31</f>
        <v>2646</v>
      </c>
      <c r="G22" s="42">
        <f>'P&amp;L Statement'!G31</f>
        <v>2778.3</v>
      </c>
      <c r="H22" s="42">
        <f>'P&amp;L Statement'!H31</f>
        <v>2917.2150000000001</v>
      </c>
      <c r="I22" s="42">
        <f>'P&amp;L Statement'!I31</f>
        <v>3063.07575</v>
      </c>
      <c r="J22" s="42">
        <f>'P&amp;L Statement'!J31</f>
        <v>3216.2295374999999</v>
      </c>
      <c r="K22" s="42">
        <f>'P&amp;L Statement'!K31</f>
        <v>3377.041014375</v>
      </c>
      <c r="L22" s="42">
        <f>'P&amp;L Statement'!L31</f>
        <v>3545.89306509375</v>
      </c>
      <c r="M22" s="42">
        <f>'P&amp;L Statement'!M31</f>
        <v>3723.187718348438</v>
      </c>
      <c r="N22" s="42">
        <f>'P&amp;L Statement'!N31</f>
        <v>3909.3471042658598</v>
      </c>
      <c r="O22" s="42">
        <f>'P&amp;L Statement'!O31</f>
        <v>4104.8144594791529</v>
      </c>
      <c r="P22" s="42"/>
      <c r="Q22" s="42">
        <f t="shared" si="1"/>
        <v>38201.103649062199</v>
      </c>
    </row>
    <row r="23" spans="1:17" x14ac:dyDescent="0.2">
      <c r="A23" s="15"/>
      <c r="B23" s="50" t="s">
        <v>113</v>
      </c>
      <c r="C23" s="52"/>
      <c r="D23" s="42">
        <f>'P&amp;L Statement'!D30+'P&amp;L Statement'!D32+'P&amp;L Statement'!D33</f>
        <v>1200</v>
      </c>
      <c r="E23" s="42">
        <f>'P&amp;L Statement'!E30+'P&amp;L Statement'!E32+'P&amp;L Statement'!E33</f>
        <v>1260</v>
      </c>
      <c r="F23" s="42">
        <f>'P&amp;L Statement'!F30+'P&amp;L Statement'!F32+'P&amp;L Statement'!F33</f>
        <v>1323</v>
      </c>
      <c r="G23" s="42">
        <f>'P&amp;L Statement'!G30+'P&amp;L Statement'!G32+'P&amp;L Statement'!G33</f>
        <v>1389.15</v>
      </c>
      <c r="H23" s="42">
        <f>'P&amp;L Statement'!H30+'P&amp;L Statement'!H32+'P&amp;L Statement'!H33</f>
        <v>1458.6075000000001</v>
      </c>
      <c r="I23" s="42">
        <f>'P&amp;L Statement'!I30+'P&amp;L Statement'!I32+'P&amp;L Statement'!I33</f>
        <v>1531.537875</v>
      </c>
      <c r="J23" s="42">
        <f>'P&amp;L Statement'!J30+'P&amp;L Statement'!J32+'P&amp;L Statement'!J33</f>
        <v>1608.1147687499999</v>
      </c>
      <c r="K23" s="42">
        <f>'P&amp;L Statement'!K30+'P&amp;L Statement'!K32+'P&amp;L Statement'!K33</f>
        <v>1688.5205071875</v>
      </c>
      <c r="L23" s="42">
        <f>'P&amp;L Statement'!L30+'P&amp;L Statement'!L32+'P&amp;L Statement'!L33</f>
        <v>1772.946532546875</v>
      </c>
      <c r="M23" s="42">
        <f>'P&amp;L Statement'!M30+'P&amp;L Statement'!M32+'P&amp;L Statement'!M33</f>
        <v>1861.593859174219</v>
      </c>
      <c r="N23" s="42">
        <f>'P&amp;L Statement'!N30+'P&amp;L Statement'!N32+'P&amp;L Statement'!N33</f>
        <v>1954.6735521329299</v>
      </c>
      <c r="O23" s="42">
        <f>'P&amp;L Statement'!O30+'P&amp;L Statement'!O32+'P&amp;L Statement'!O33</f>
        <v>2052.4072297395765</v>
      </c>
      <c r="P23" s="42"/>
      <c r="Q23" s="42">
        <f t="shared" si="1"/>
        <v>19100.5518245311</v>
      </c>
    </row>
    <row r="24" spans="1:17" x14ac:dyDescent="0.2">
      <c r="A24" s="15"/>
      <c r="B24" s="50" t="s">
        <v>22</v>
      </c>
      <c r="C24" s="52"/>
      <c r="D24" s="42">
        <f>'P&amp;L Statement'!D41</f>
        <v>1200</v>
      </c>
      <c r="E24" s="42">
        <f>'P&amp;L Statement'!E41</f>
        <v>1260</v>
      </c>
      <c r="F24" s="42">
        <f>'P&amp;L Statement'!F41</f>
        <v>1323</v>
      </c>
      <c r="G24" s="42">
        <f>'P&amp;L Statement'!G41</f>
        <v>1389.15</v>
      </c>
      <c r="H24" s="42">
        <f>'P&amp;L Statement'!H41</f>
        <v>1458.6075000000001</v>
      </c>
      <c r="I24" s="42">
        <f>'P&amp;L Statement'!I41</f>
        <v>1531.537875</v>
      </c>
      <c r="J24" s="42">
        <f>'P&amp;L Statement'!J41</f>
        <v>1608.1147687500002</v>
      </c>
      <c r="K24" s="42">
        <f>'P&amp;L Statement'!K41</f>
        <v>1688.5205071874998</v>
      </c>
      <c r="L24" s="42">
        <f>'P&amp;L Statement'!L41</f>
        <v>1772.946532546875</v>
      </c>
      <c r="M24" s="42">
        <f>'P&amp;L Statement'!M41</f>
        <v>1861.5938591742188</v>
      </c>
      <c r="N24" s="42">
        <f>'P&amp;L Statement'!N41</f>
        <v>1954.6735521329297</v>
      </c>
      <c r="O24" s="42">
        <f>'P&amp;L Statement'!O41</f>
        <v>2052.4072297395765</v>
      </c>
      <c r="P24" s="42"/>
      <c r="Q24" s="42">
        <f t="shared" si="1"/>
        <v>19100.551824531096</v>
      </c>
    </row>
    <row r="25" spans="1:17" x14ac:dyDescent="0.2">
      <c r="A25" s="15"/>
      <c r="B25" s="50" t="s">
        <v>107</v>
      </c>
      <c r="C25" s="52"/>
      <c r="D25" s="42">
        <f>'P&amp;L Statement'!D44</f>
        <v>400</v>
      </c>
      <c r="E25" s="42">
        <f>'P&amp;L Statement'!E44</f>
        <v>420</v>
      </c>
      <c r="F25" s="42">
        <f>'P&amp;L Statement'!F44</f>
        <v>441</v>
      </c>
      <c r="G25" s="42">
        <f>'P&amp;L Statement'!G44</f>
        <v>463.05</v>
      </c>
      <c r="H25" s="42">
        <f>'P&amp;L Statement'!H44</f>
        <v>486.20249999999999</v>
      </c>
      <c r="I25" s="42">
        <f>'P&amp;L Statement'!I44</f>
        <v>510.51262500000001</v>
      </c>
      <c r="J25" s="42">
        <f>'P&amp;L Statement'!J44</f>
        <v>536.03825625000002</v>
      </c>
      <c r="K25" s="42">
        <f>'P&amp;L Statement'!K44</f>
        <v>562.84016906249997</v>
      </c>
      <c r="L25" s="42">
        <f>'P&amp;L Statement'!L44</f>
        <v>590.98217751562504</v>
      </c>
      <c r="M25" s="42">
        <f>'P&amp;L Statement'!M44</f>
        <v>620.5312863914063</v>
      </c>
      <c r="N25" s="42">
        <f>'P&amp;L Statement'!N44</f>
        <v>651.5578507109766</v>
      </c>
      <c r="O25" s="42">
        <f>'P&amp;L Statement'!O44</f>
        <v>684.13574324652552</v>
      </c>
      <c r="P25" s="42"/>
      <c r="Q25" s="42">
        <f t="shared" si="1"/>
        <v>6366.8506081770329</v>
      </c>
    </row>
    <row r="26" spans="1:17" x14ac:dyDescent="0.2">
      <c r="A26" s="15"/>
      <c r="B26" s="50" t="s">
        <v>114</v>
      </c>
      <c r="C26" s="52"/>
      <c r="D26" s="42">
        <f>'P&amp;L Statement'!D45</f>
        <v>0</v>
      </c>
      <c r="E26" s="42">
        <f>'P&amp;L Statement'!E45</f>
        <v>0</v>
      </c>
      <c r="F26" s="42">
        <f>'P&amp;L Statement'!F45</f>
        <v>0</v>
      </c>
      <c r="G26" s="42">
        <f>'P&amp;L Statement'!G45</f>
        <v>0</v>
      </c>
      <c r="H26" s="42">
        <f>'P&amp;L Statement'!H45</f>
        <v>0</v>
      </c>
      <c r="I26" s="42">
        <f>'P&amp;L Statement'!I45</f>
        <v>0</v>
      </c>
      <c r="J26" s="42">
        <f>'P&amp;L Statement'!J45</f>
        <v>0</v>
      </c>
      <c r="K26" s="42">
        <f>'P&amp;L Statement'!K45</f>
        <v>0</v>
      </c>
      <c r="L26" s="42">
        <f>'P&amp;L Statement'!L45</f>
        <v>0</v>
      </c>
      <c r="M26" s="42">
        <f>'P&amp;L Statement'!M45</f>
        <v>0</v>
      </c>
      <c r="N26" s="42">
        <f>'P&amp;L Statement'!N45</f>
        <v>0</v>
      </c>
      <c r="O26" s="42">
        <f>'P&amp;L Statement'!O45</f>
        <v>0</v>
      </c>
      <c r="P26" s="42"/>
      <c r="Q26" s="42">
        <f t="shared" si="1"/>
        <v>0</v>
      </c>
    </row>
    <row r="27" spans="1:17" x14ac:dyDescent="0.2">
      <c r="A27" s="15"/>
      <c r="B27" s="50" t="s">
        <v>4</v>
      </c>
      <c r="C27" s="52"/>
      <c r="D27" s="42">
        <f>'P&amp;L Statement'!D46</f>
        <v>4800</v>
      </c>
      <c r="E27" s="42">
        <f>'P&amp;L Statement'!E46</f>
        <v>5040</v>
      </c>
      <c r="F27" s="42">
        <f>'P&amp;L Statement'!F46</f>
        <v>5292</v>
      </c>
      <c r="G27" s="42">
        <f>'P&amp;L Statement'!G46</f>
        <v>5556.6</v>
      </c>
      <c r="H27" s="42">
        <f>'P&amp;L Statement'!H46</f>
        <v>5834.43</v>
      </c>
      <c r="I27" s="42">
        <f>'P&amp;L Statement'!I46</f>
        <v>6126.1514999999999</v>
      </c>
      <c r="J27" s="42">
        <f>'P&amp;L Statement'!J46</f>
        <v>6432.4590749999998</v>
      </c>
      <c r="K27" s="42">
        <f>'P&amp;L Statement'!K46</f>
        <v>6754.0820287500001</v>
      </c>
      <c r="L27" s="42">
        <f>'P&amp;L Statement'!L46</f>
        <v>7091.7861301875</v>
      </c>
      <c r="M27" s="42">
        <f>'P&amp;L Statement'!M46</f>
        <v>7446.375436696876</v>
      </c>
      <c r="N27" s="42">
        <f>'P&amp;L Statement'!N46</f>
        <v>7818.6942085317196</v>
      </c>
      <c r="O27" s="42">
        <f>'P&amp;L Statement'!O46</f>
        <v>8209.6289189583058</v>
      </c>
      <c r="P27" s="42"/>
      <c r="Q27" s="42">
        <f t="shared" si="1"/>
        <v>76402.207298124398</v>
      </c>
    </row>
    <row r="28" spans="1:17" x14ac:dyDescent="0.2">
      <c r="A28" s="15"/>
      <c r="B28" s="50" t="s">
        <v>116</v>
      </c>
      <c r="C28" s="52"/>
      <c r="D28" s="42">
        <f>'P&amp;L Statement'!D47</f>
        <v>0</v>
      </c>
      <c r="E28" s="42">
        <f>'P&amp;L Statement'!E47</f>
        <v>0</v>
      </c>
      <c r="F28" s="42">
        <f>'P&amp;L Statement'!F47</f>
        <v>0</v>
      </c>
      <c r="G28" s="42">
        <f>'P&amp;L Statement'!G47</f>
        <v>0</v>
      </c>
      <c r="H28" s="42">
        <f>'P&amp;L Statement'!H47</f>
        <v>0</v>
      </c>
      <c r="I28" s="42">
        <f>'P&amp;L Statement'!I47</f>
        <v>0</v>
      </c>
      <c r="J28" s="42">
        <f>'P&amp;L Statement'!J47</f>
        <v>0</v>
      </c>
      <c r="K28" s="42">
        <f>'P&amp;L Statement'!K47</f>
        <v>0</v>
      </c>
      <c r="L28" s="42">
        <f>'P&amp;L Statement'!L47</f>
        <v>0</v>
      </c>
      <c r="M28" s="42">
        <f>'P&amp;L Statement'!M47</f>
        <v>0</v>
      </c>
      <c r="N28" s="42">
        <f>'P&amp;L Statement'!N47</f>
        <v>0</v>
      </c>
      <c r="O28" s="42">
        <f>'P&amp;L Statement'!O47</f>
        <v>0</v>
      </c>
      <c r="P28" s="42"/>
      <c r="Q28" s="42">
        <f t="shared" si="1"/>
        <v>0</v>
      </c>
    </row>
    <row r="29" spans="1:17" x14ac:dyDescent="0.2">
      <c r="A29" s="15"/>
      <c r="B29" s="50" t="s">
        <v>49</v>
      </c>
      <c r="C29" s="52"/>
      <c r="D29" s="42">
        <f>'P&amp;L Statement'!D61</f>
        <v>21920</v>
      </c>
      <c r="E29" s="42">
        <f>'P&amp;L Statement'!E61</f>
        <v>23016</v>
      </c>
      <c r="F29" s="42">
        <f>'P&amp;L Statement'!F61</f>
        <v>24166.800000000003</v>
      </c>
      <c r="G29" s="42">
        <f>'P&amp;L Statement'!G61</f>
        <v>25375.140000000003</v>
      </c>
      <c r="H29" s="42">
        <f>'P&amp;L Statement'!H61</f>
        <v>26643.896999999997</v>
      </c>
      <c r="I29" s="42">
        <f>'P&amp;L Statement'!I61</f>
        <v>27976.091849999997</v>
      </c>
      <c r="J29" s="42">
        <f>'P&amp;L Statement'!J61</f>
        <v>29374.896442499998</v>
      </c>
      <c r="K29" s="42">
        <f>'P&amp;L Statement'!K61</f>
        <v>30843.641264625006</v>
      </c>
      <c r="L29" s="42">
        <f>'P&amp;L Statement'!L61</f>
        <v>32385.823327856244</v>
      </c>
      <c r="M29" s="42">
        <f>'P&amp;L Statement'!M61</f>
        <v>34005.114494249072</v>
      </c>
      <c r="N29" s="42">
        <f>'P&amp;L Statement'!N61</f>
        <v>35705.370218961521</v>
      </c>
      <c r="O29" s="42">
        <f>'P&amp;L Statement'!O61</f>
        <v>37490.638729909602</v>
      </c>
      <c r="P29" s="42"/>
      <c r="Q29" s="42">
        <f t="shared" si="1"/>
        <v>348903.41332810145</v>
      </c>
    </row>
    <row r="30" spans="1:17" x14ac:dyDescent="0.2">
      <c r="A30" s="15"/>
      <c r="B30" s="50" t="s">
        <v>87</v>
      </c>
      <c r="C30" s="52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42">
        <f t="shared" si="1"/>
        <v>0</v>
      </c>
    </row>
    <row r="31" spans="1:17" x14ac:dyDescent="0.2">
      <c r="A31" s="15"/>
      <c r="B31" s="50" t="s">
        <v>86</v>
      </c>
      <c r="C31" s="52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42">
        <f t="shared" si="1"/>
        <v>0</v>
      </c>
    </row>
    <row r="32" spans="1:17" x14ac:dyDescent="0.2">
      <c r="A32" s="15"/>
      <c r="B32" s="50" t="s">
        <v>72</v>
      </c>
      <c r="C32" s="4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 s="52"/>
    </row>
    <row r="33" spans="1:17" x14ac:dyDescent="0.2">
      <c r="A33" s="15"/>
      <c r="B33" s="50" t="s">
        <v>73</v>
      </c>
      <c r="C33" s="5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8"/>
      <c r="Q33" s="44">
        <f>SUM(D33:O33)</f>
        <v>0</v>
      </c>
    </row>
    <row r="34" spans="1:17" x14ac:dyDescent="0.2">
      <c r="A34" s="26" t="s">
        <v>75</v>
      </c>
      <c r="B34" s="27"/>
      <c r="C34" s="51">
        <f>SUM(C18:C33)</f>
        <v>0</v>
      </c>
      <c r="D34" s="43">
        <f>SUM(D16:D33)</f>
        <v>348320</v>
      </c>
      <c r="E34" s="43">
        <f t="shared" ref="E34:O34" si="4">SUM(E16:E33)</f>
        <v>365736</v>
      </c>
      <c r="F34" s="43">
        <f t="shared" si="4"/>
        <v>384022.8</v>
      </c>
      <c r="G34" s="43">
        <f t="shared" si="4"/>
        <v>403223.94000000006</v>
      </c>
      <c r="H34" s="43">
        <f t="shared" si="4"/>
        <v>423385.13700000005</v>
      </c>
      <c r="I34" s="43">
        <f t="shared" si="4"/>
        <v>444554.39384999999</v>
      </c>
      <c r="J34" s="43">
        <f t="shared" si="4"/>
        <v>466782.11354249995</v>
      </c>
      <c r="K34" s="43">
        <f t="shared" si="4"/>
        <v>490121.21921962511</v>
      </c>
      <c r="L34" s="43">
        <f t="shared" si="4"/>
        <v>514627.28018060635</v>
      </c>
      <c r="M34" s="43">
        <f t="shared" si="4"/>
        <v>540358.64418963669</v>
      </c>
      <c r="N34" s="43">
        <f t="shared" si="4"/>
        <v>567376.57639911841</v>
      </c>
      <c r="O34" s="43">
        <f t="shared" si="4"/>
        <v>595745.40521907457</v>
      </c>
      <c r="P34" s="43"/>
      <c r="Q34" s="43">
        <f>SUM(Q16:Q33)</f>
        <v>5544253.509600563</v>
      </c>
    </row>
    <row r="35" spans="1:17" x14ac:dyDescent="0.2">
      <c r="A35" s="26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5" thickBot="1" x14ac:dyDescent="0.25">
      <c r="A36" s="26" t="s">
        <v>81</v>
      </c>
      <c r="B36" s="27"/>
      <c r="C36" s="97">
        <f t="shared" ref="C36:O36" si="5">+C13-C34</f>
        <v>25000</v>
      </c>
      <c r="D36" s="97">
        <f t="shared" si="5"/>
        <v>76680</v>
      </c>
      <c r="E36" s="97">
        <f t="shared" si="5"/>
        <v>130944</v>
      </c>
      <c r="F36" s="97">
        <f t="shared" si="5"/>
        <v>187921.2</v>
      </c>
      <c r="G36" s="97">
        <f t="shared" si="5"/>
        <v>247747.25999999989</v>
      </c>
      <c r="H36" s="97">
        <f t="shared" si="5"/>
        <v>310564.62299999985</v>
      </c>
      <c r="I36" s="97">
        <f t="shared" si="5"/>
        <v>376522.85414999991</v>
      </c>
      <c r="J36" s="97">
        <f t="shared" si="5"/>
        <v>445778.99685749994</v>
      </c>
      <c r="K36" s="97">
        <f t="shared" si="5"/>
        <v>518497.94670037483</v>
      </c>
      <c r="L36" s="97">
        <f t="shared" si="5"/>
        <v>594852.84403539356</v>
      </c>
      <c r="M36" s="97">
        <f t="shared" si="5"/>
        <v>675025.48623716319</v>
      </c>
      <c r="N36" s="97">
        <f t="shared" si="5"/>
        <v>759206.76054902142</v>
      </c>
      <c r="O36" s="97">
        <f t="shared" si="5"/>
        <v>847597.09857647237</v>
      </c>
      <c r="P36" s="54"/>
      <c r="Q36" s="97">
        <f>+Q13-Q34</f>
        <v>847597.09857647028</v>
      </c>
    </row>
    <row r="37" spans="1:17" ht="15" thickTop="1" x14ac:dyDescent="0.2">
      <c r="A37" s="26"/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/>
    </row>
    <row r="38" spans="1:17" x14ac:dyDescent="0.2">
      <c r="A38" s="15"/>
      <c r="B38" s="15"/>
      <c r="C38" s="15"/>
      <c r="D38" s="15"/>
      <c r="E38" s="15"/>
    </row>
  </sheetData>
  <phoneticPr fontId="3" type="noConversion"/>
  <pageMargins left="0.75" right="0.75" top="1" bottom="1" header="0.5" footer="0.5"/>
  <pageSetup orientation="portrait" horizontalDpi="4294967293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Zeros="0" workbookViewId="0">
      <selection activeCell="E3" sqref="E3:F11"/>
    </sheetView>
  </sheetViews>
  <sheetFormatPr defaultRowHeight="12.75" x14ac:dyDescent="0.2"/>
  <cols>
    <col min="1" max="1" width="2.28515625" customWidth="1"/>
    <col min="2" max="2" width="30.140625" customWidth="1"/>
    <col min="3" max="3" width="15.7109375" customWidth="1"/>
    <col min="5" max="5" width="18.5703125" customWidth="1"/>
    <col min="6" max="6" width="11.7109375" customWidth="1"/>
  </cols>
  <sheetData>
    <row r="1" spans="1:6" ht="14.25" x14ac:dyDescent="0.2">
      <c r="A1" s="2">
        <f>'P&amp;L Statement'!A4</f>
        <v>0</v>
      </c>
      <c r="B1" s="2">
        <f>'P&amp;L Statement'!B4</f>
        <v>0</v>
      </c>
      <c r="C1" s="113"/>
    </row>
    <row r="2" spans="1:6" ht="14.25" x14ac:dyDescent="0.2">
      <c r="A2" s="60" t="str">
        <f>'P&amp;L Statement'!A6</f>
        <v>Sales</v>
      </c>
      <c r="B2" s="2"/>
      <c r="C2" s="63">
        <f>'P&amp;L Statement'!Q6</f>
        <v>6366850.6081770333</v>
      </c>
      <c r="E2">
        <f>'Summary Sheet'!A44</f>
        <v>0</v>
      </c>
      <c r="F2">
        <f>'Summary Sheet'!Q44</f>
        <v>0</v>
      </c>
    </row>
    <row r="3" spans="1:6" x14ac:dyDescent="0.2">
      <c r="A3" s="56"/>
      <c r="B3" s="55" t="str">
        <f>'P&amp;L Statement'!A7</f>
        <v>Cost of Goods</v>
      </c>
      <c r="C3" s="65">
        <f>'P&amp;L Statement'!Q7</f>
        <v>4074784.3892333014</v>
      </c>
      <c r="E3">
        <f>'Summary Sheet'!A45</f>
        <v>0</v>
      </c>
    </row>
    <row r="4" spans="1:6" ht="14.25" x14ac:dyDescent="0.2">
      <c r="A4" s="60" t="str">
        <f>'P&amp;L Statement'!A8</f>
        <v>Gross Profit</v>
      </c>
      <c r="B4" s="2"/>
      <c r="C4" s="67">
        <f>'P&amp;L Statement'!Q8</f>
        <v>2292066.2189437319</v>
      </c>
      <c r="E4" s="60" t="str">
        <f>'Summary Sheet'!A46</f>
        <v>Cash On Hand</v>
      </c>
      <c r="F4" s="67">
        <f>'Summary Sheet'!Q46</f>
        <v>25000</v>
      </c>
    </row>
    <row r="5" spans="1:6" x14ac:dyDescent="0.2">
      <c r="A5" s="58"/>
      <c r="B5" s="58"/>
      <c r="C5" s="69"/>
      <c r="E5" s="60" t="str">
        <f>'Summary Sheet'!A47</f>
        <v>Total Cash In</v>
      </c>
      <c r="F5" s="117">
        <f>'Summary Sheet'!Q47</f>
        <v>6366850.6081770333</v>
      </c>
    </row>
    <row r="6" spans="1:6" x14ac:dyDescent="0.2">
      <c r="A6" s="55"/>
      <c r="B6" s="55" t="s">
        <v>118</v>
      </c>
      <c r="C6" s="66">
        <f>'P&amp;L Statement'!Q16</f>
        <v>452046.3931805694</v>
      </c>
      <c r="E6" s="60" t="str">
        <f>'Summary Sheet'!A48</f>
        <v>Total Cash Available</v>
      </c>
      <c r="F6" s="67">
        <f>'Summary Sheet'!Q48</f>
        <v>6391850.6081770333</v>
      </c>
    </row>
    <row r="7" spans="1:6" x14ac:dyDescent="0.2">
      <c r="A7" s="55"/>
      <c r="B7" s="55" t="s">
        <v>112</v>
      </c>
      <c r="C7" s="66">
        <f>'P&amp;L Statement'!Q23</f>
        <v>82769.057906301445</v>
      </c>
      <c r="E7" s="60">
        <f>'Summary Sheet'!A49</f>
        <v>0</v>
      </c>
      <c r="F7">
        <f>'Summary Sheet'!Q49</f>
        <v>0</v>
      </c>
    </row>
    <row r="8" spans="1:6" x14ac:dyDescent="0.2">
      <c r="A8" s="55"/>
      <c r="B8" s="55" t="s">
        <v>119</v>
      </c>
      <c r="C8" s="66">
        <f>'P&amp;L Statement'!Q34</f>
        <v>483880.6462214546</v>
      </c>
      <c r="E8" s="60" t="str">
        <f>'Summary Sheet'!A50</f>
        <v>Total Cash Paid Out</v>
      </c>
      <c r="F8" s="67">
        <f>'Summary Sheet'!Q50</f>
        <v>5544253.509600563</v>
      </c>
    </row>
    <row r="9" spans="1:6" x14ac:dyDescent="0.2">
      <c r="A9" s="55"/>
      <c r="B9" s="55" t="s">
        <v>120</v>
      </c>
      <c r="C9" s="66">
        <f>'P&amp;L Statement'!Q41</f>
        <v>19100.551824531096</v>
      </c>
      <c r="E9" s="60">
        <f>'Summary Sheet'!A51</f>
        <v>0</v>
      </c>
      <c r="F9">
        <f>'Summary Sheet'!Q51</f>
        <v>0</v>
      </c>
    </row>
    <row r="10" spans="1:6" ht="13.5" thickBot="1" x14ac:dyDescent="0.25">
      <c r="A10" s="55"/>
      <c r="B10" s="55" t="s">
        <v>121</v>
      </c>
      <c r="C10" s="65">
        <f>'P&amp;L Statement'!Q48</f>
        <v>82769.05790630143</v>
      </c>
      <c r="E10" s="60" t="str">
        <f>'Summary Sheet'!A52</f>
        <v>Cash Position</v>
      </c>
      <c r="F10" s="106">
        <f>'Summary Sheet'!Q52</f>
        <v>847597.09857647028</v>
      </c>
    </row>
    <row r="11" spans="1:6" ht="15" thickTop="1" x14ac:dyDescent="0.2">
      <c r="A11" s="60" t="str">
        <f>'P&amp;L Statement'!A50</f>
        <v>Operating Expenses</v>
      </c>
      <c r="B11" s="2"/>
      <c r="C11" s="67">
        <f>'P&amp;L Statement'!Q50</f>
        <v>1120565.7070391579</v>
      </c>
    </row>
    <row r="12" spans="1:6" x14ac:dyDescent="0.2">
      <c r="A12" s="58"/>
      <c r="B12" s="58"/>
      <c r="C12" s="72"/>
    </row>
    <row r="13" spans="1:6" ht="14.25" x14ac:dyDescent="0.2">
      <c r="A13" s="60" t="str">
        <f>'P&amp;L Statement'!A52</f>
        <v>Operating Profit</v>
      </c>
      <c r="B13" s="4"/>
      <c r="C13" s="67">
        <f>'P&amp;L Statement'!Q52</f>
        <v>1171500.511904574</v>
      </c>
    </row>
    <row r="14" spans="1:6" x14ac:dyDescent="0.2">
      <c r="A14" s="58"/>
      <c r="B14" s="58"/>
      <c r="C14" s="69"/>
    </row>
    <row r="15" spans="1:6" x14ac:dyDescent="0.2">
      <c r="A15" s="56"/>
      <c r="B15" s="55" t="str">
        <f>'P&amp;L Statement'!A54</f>
        <v>Other Income/Expense</v>
      </c>
      <c r="C15" s="66">
        <f>'P&amp;L Statement'!Q54</f>
        <v>509348.04865416267</v>
      </c>
    </row>
    <row r="16" spans="1:6" x14ac:dyDescent="0.2">
      <c r="A16" s="56"/>
      <c r="B16" s="55" t="str">
        <f>'P&amp;L Statement'!A55</f>
        <v>Interest (Income)/Expense</v>
      </c>
      <c r="C16" s="65">
        <f>'P&amp;L Statement'!Q55</f>
        <v>63668.506081770334</v>
      </c>
    </row>
    <row r="17" spans="1:4" ht="14.25" x14ac:dyDescent="0.2">
      <c r="A17" s="60" t="str">
        <f>'P&amp;L Statement'!A57</f>
        <v>Other Income/Expenses</v>
      </c>
      <c r="B17" s="2"/>
      <c r="C17" s="67">
        <f>'P&amp;L Statement'!Q57</f>
        <v>573016.55473593296</v>
      </c>
    </row>
    <row r="18" spans="1:4" x14ac:dyDescent="0.2">
      <c r="A18" s="59"/>
      <c r="B18" s="59"/>
      <c r="C18" s="74"/>
    </row>
    <row r="19" spans="1:4" ht="14.25" x14ac:dyDescent="0.2">
      <c r="A19" s="60" t="str">
        <f>'P&amp;L Statement'!A59</f>
        <v>Net Income Before Tax</v>
      </c>
      <c r="B19" s="4"/>
      <c r="C19" s="67">
        <f>'P&amp;L Statement'!Q59</f>
        <v>1744517.066640507</v>
      </c>
    </row>
    <row r="20" spans="1:4" x14ac:dyDescent="0.2">
      <c r="A20" s="56"/>
      <c r="B20" s="55" t="str">
        <f>'P&amp;L Statement'!A61</f>
        <v>Taxes</v>
      </c>
      <c r="C20" s="66">
        <f>'P&amp;L Statement'!Q61</f>
        <v>348903.41332810139</v>
      </c>
    </row>
    <row r="21" spans="1:4" ht="15" thickBot="1" x14ac:dyDescent="0.25">
      <c r="A21" s="60" t="str">
        <f>'P&amp;L Statement'!A63</f>
        <v>Net Income</v>
      </c>
      <c r="B21" s="4"/>
      <c r="C21" s="106">
        <f>'P&amp;L Statement'!Q63</f>
        <v>1395613.6533124056</v>
      </c>
    </row>
    <row r="22" spans="1:4" ht="13.5" thickTop="1" x14ac:dyDescent="0.2"/>
    <row r="24" spans="1:4" x14ac:dyDescent="0.2">
      <c r="A24" s="103" t="str">
        <f>'Summary Sheet'!A25</f>
        <v>Assets</v>
      </c>
      <c r="B24" s="103"/>
      <c r="C24">
        <f>'Summary Sheet'!C25</f>
        <v>0</v>
      </c>
      <c r="D24">
        <f>'Summary Sheet'!O25</f>
        <v>0</v>
      </c>
    </row>
    <row r="25" spans="1:4" x14ac:dyDescent="0.2">
      <c r="A25" s="103">
        <f>'Summary Sheet'!A26</f>
        <v>0</v>
      </c>
      <c r="B25" s="55" t="str">
        <f>'Summary Sheet'!B26</f>
        <v>Current Assets</v>
      </c>
      <c r="C25" s="77">
        <f>'Summary Sheet'!O26</f>
        <v>847597.09857647237</v>
      </c>
      <c r="D25" s="77"/>
    </row>
    <row r="26" spans="1:4" x14ac:dyDescent="0.2">
      <c r="A26" s="103">
        <f>'Summary Sheet'!A27</f>
        <v>0</v>
      </c>
      <c r="B26" s="55" t="str">
        <f>'Summary Sheet'!B27</f>
        <v>Fixed Assets</v>
      </c>
      <c r="C26" s="105">
        <f>'Summary Sheet'!O27</f>
        <v>-76402.207298124398</v>
      </c>
      <c r="D26" s="77"/>
    </row>
    <row r="27" spans="1:4" x14ac:dyDescent="0.2">
      <c r="A27" s="103">
        <f>'Summary Sheet'!A28</f>
        <v>0</v>
      </c>
      <c r="B27" s="55" t="str">
        <f>'Summary Sheet'!B28</f>
        <v>Other Assets</v>
      </c>
      <c r="C27" s="77">
        <f>'Summary Sheet'!O28</f>
        <v>0</v>
      </c>
    </row>
    <row r="28" spans="1:4" ht="13.5" thickBot="1" x14ac:dyDescent="0.25">
      <c r="A28" s="103">
        <f>'Summary Sheet'!A29</f>
        <v>0</v>
      </c>
      <c r="B28" s="103" t="str">
        <f>'Summary Sheet'!B29</f>
        <v>Total Assets</v>
      </c>
      <c r="C28" s="107">
        <f>'Summary Sheet'!O29</f>
        <v>771194.89127834793</v>
      </c>
    </row>
    <row r="29" spans="1:4" ht="13.5" thickTop="1" x14ac:dyDescent="0.2">
      <c r="A29">
        <f>'Summary Sheet'!A30</f>
        <v>0</v>
      </c>
      <c r="B29">
        <f>'Summary Sheet'!B30</f>
        <v>0</v>
      </c>
      <c r="C29" s="77">
        <f>'Summary Sheet'!O30</f>
        <v>0</v>
      </c>
    </row>
    <row r="30" spans="1:4" x14ac:dyDescent="0.2">
      <c r="A30" s="103" t="str">
        <f>'Summary Sheet'!A31</f>
        <v>Liabilities and Stockholders' Equity</v>
      </c>
      <c r="B30" s="55"/>
      <c r="C30" s="77">
        <f>'Summary Sheet'!O31</f>
        <v>0</v>
      </c>
    </row>
    <row r="31" spans="1:4" x14ac:dyDescent="0.2">
      <c r="A31" s="55">
        <f>'Summary Sheet'!A32</f>
        <v>0</v>
      </c>
      <c r="B31" s="55" t="str">
        <f>'Summary Sheet'!B32</f>
        <v>Current Liabilities</v>
      </c>
      <c r="C31" s="77">
        <f>'Summary Sheet'!O32</f>
        <v>348903.41332810145</v>
      </c>
    </row>
    <row r="32" spans="1:4" x14ac:dyDescent="0.2">
      <c r="A32" s="55">
        <f>'Summary Sheet'!A33</f>
        <v>0</v>
      </c>
      <c r="B32" s="55" t="str">
        <f>'Summary Sheet'!B33</f>
        <v>Long-term Liabilities</v>
      </c>
      <c r="C32" s="77">
        <f>'Summary Sheet'!O33</f>
        <v>0</v>
      </c>
    </row>
    <row r="33" spans="1:3" x14ac:dyDescent="0.2">
      <c r="A33" s="55">
        <f>'Summary Sheet'!A34</f>
        <v>0</v>
      </c>
      <c r="B33" s="55" t="str">
        <f>'Summary Sheet'!B34</f>
        <v>Deferred Tax Liabilities</v>
      </c>
      <c r="C33" s="115">
        <f>'Summary Sheet'!O34</f>
        <v>0</v>
      </c>
    </row>
    <row r="34" spans="1:3" x14ac:dyDescent="0.2">
      <c r="A34" s="55">
        <f>'Summary Sheet'!A35</f>
        <v>0</v>
      </c>
      <c r="B34" s="103" t="str">
        <f>'Summary Sheet'!B35</f>
        <v>Total Liabilities</v>
      </c>
      <c r="C34" s="109">
        <f>'Summary Sheet'!O35</f>
        <v>348903.41332810145</v>
      </c>
    </row>
    <row r="35" spans="1:3" x14ac:dyDescent="0.2">
      <c r="A35" s="55">
        <f>'Summary Sheet'!A36</f>
        <v>0</v>
      </c>
      <c r="B35" s="55">
        <f>'Summary Sheet'!B36</f>
        <v>0</v>
      </c>
      <c r="C35" s="77">
        <f>'Summary Sheet'!O36</f>
        <v>0</v>
      </c>
    </row>
    <row r="36" spans="1:3" x14ac:dyDescent="0.2">
      <c r="A36" s="55">
        <f>'Summary Sheet'!A37</f>
        <v>0</v>
      </c>
      <c r="B36" s="103" t="str">
        <f>'Summary Sheet'!B37</f>
        <v>Total Stockholders' Equity</v>
      </c>
      <c r="C36" s="116">
        <f>'Summary Sheet'!O37</f>
        <v>422291.47795024648</v>
      </c>
    </row>
    <row r="37" spans="1:3" x14ac:dyDescent="0.2">
      <c r="A37" s="55">
        <f>'Summary Sheet'!A38</f>
        <v>0</v>
      </c>
      <c r="B37" s="55">
        <f>'Summary Sheet'!B38</f>
        <v>0</v>
      </c>
      <c r="C37" s="77">
        <f>'Summary Sheet'!O38</f>
        <v>0</v>
      </c>
    </row>
    <row r="38" spans="1:3" ht="13.5" thickBot="1" x14ac:dyDescent="0.25">
      <c r="A38" s="55" t="str">
        <f>'Summary Sheet'!A39</f>
        <v xml:space="preserve">  </v>
      </c>
      <c r="B38" s="103" t="str">
        <f>'Summary Sheet'!B39</f>
        <v>Total Liabilities and Stockholders' Equity</v>
      </c>
      <c r="C38" s="107">
        <f>'Summary Sheet'!O39</f>
        <v>771194.89127834793</v>
      </c>
    </row>
    <row r="39" spans="1:3" ht="13.5" thickTop="1" x14ac:dyDescent="0.2"/>
  </sheetData>
  <phoneticPr fontId="3" type="noConversion"/>
  <pageMargins left="0.75" right="0.75" top="1" bottom="1" header="0.5" footer="0.5"/>
  <pageSetup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baseType="lpstr" size="8">
      <vt:lpstr>Hidden</vt:lpstr>
      <vt:lpstr>Parameters</vt:lpstr>
      <vt:lpstr>Summary Sheet</vt:lpstr>
      <vt:lpstr>P&amp;L Statement</vt:lpstr>
      <vt:lpstr>Balance Sheet</vt:lpstr>
      <vt:lpstr>Cash Flow Statement</vt:lpstr>
      <vt:lpstr>Photo</vt:lpstr>
      <vt:lpstr>tax_rate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