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filterPrivacy="1"/>
  <xr:revisionPtr revIDLastSave="0" documentId="13_ncr:1_{F7EAC92D-EBB0-4A0C-B86A-8587D92E3BBB}" xr6:coauthVersionLast="40" xr6:coauthVersionMax="40" xr10:uidLastSave="{00000000-0000-0000-0000-000000000000}"/>
  <bookViews>
    <workbookView showSheetTabs="0" xWindow="0" yWindow="0" windowWidth="22260" windowHeight="12645" xr2:uid="{00000000-000D-0000-FFFF-FFFF00000000}"/>
  </bookViews>
  <sheets>
    <sheet name="Inicio" sheetId="6" r:id="rId1"/>
    <sheet name="Contactos" sheetId="1" r:id="rId2"/>
    <sheet name="P01" sheetId="5" r:id="rId3"/>
    <sheet name="P02" sheetId="16" r:id="rId4"/>
    <sheet name="P03" sheetId="17" r:id="rId5"/>
    <sheet name="P04" sheetId="18" r:id="rId6"/>
    <sheet name="P05" sheetId="19" r:id="rId7"/>
    <sheet name="P06" sheetId="20" r:id="rId8"/>
    <sheet name="P07" sheetId="21" r:id="rId9"/>
    <sheet name="P08" sheetId="22" r:id="rId10"/>
    <sheet name="P09" sheetId="23" r:id="rId11"/>
    <sheet name="P10" sheetId="24" r:id="rId12"/>
    <sheet name="FP" sheetId="13" r:id="rId13"/>
    <sheet name="PP" sheetId="14" r:id="rId14"/>
    <sheet name="Oportunidades" sheetId="2" r:id="rId15"/>
    <sheet name="Presupuestos" sheetId="3" r:id="rId16"/>
    <sheet name="Productos" sheetId="11" r:id="rId17"/>
    <sheet name="UM" sheetId="12" r:id="rId18"/>
    <sheet name="Canal" sheetId="7" r:id="rId19"/>
    <sheet name="Com" sheetId="25" r:id="rId20"/>
    <sheet name="EtapaOport" sheetId="8" r:id="rId21"/>
    <sheet name="EtapaPres" sheetId="9" r:id="rId22"/>
    <sheet name="Acciones" sheetId="10" r:id="rId23"/>
    <sheet name="Informacion" sheetId="27" r:id="rId2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2" i="3" l="1"/>
  <c r="B11" i="3"/>
  <c r="B10" i="3"/>
  <c r="B9" i="3"/>
  <c r="B8" i="3"/>
  <c r="B7" i="3"/>
  <c r="B6" i="3"/>
  <c r="B5" i="3"/>
  <c r="B4" i="3"/>
  <c r="B3" i="3"/>
  <c r="C4" i="2" l="1"/>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3" i="2"/>
  <c r="C10" i="24"/>
  <c r="C9" i="24"/>
  <c r="C8" i="24"/>
  <c r="C7" i="24"/>
  <c r="C5" i="24"/>
  <c r="C10" i="23"/>
  <c r="C9" i="23"/>
  <c r="C8" i="23"/>
  <c r="C7" i="23"/>
  <c r="C5" i="23"/>
  <c r="C10" i="22"/>
  <c r="C9" i="22"/>
  <c r="C8" i="22"/>
  <c r="C7" i="22"/>
  <c r="C5" i="22"/>
  <c r="C10" i="21"/>
  <c r="C9" i="21"/>
  <c r="C8" i="21"/>
  <c r="C7" i="21"/>
  <c r="C5" i="21"/>
  <c r="C10" i="20"/>
  <c r="C9" i="20"/>
  <c r="C8" i="20"/>
  <c r="C7" i="20"/>
  <c r="C5" i="20"/>
  <c r="C10" i="19"/>
  <c r="C9" i="19"/>
  <c r="C8" i="19"/>
  <c r="C7" i="19"/>
  <c r="C5" i="19"/>
  <c r="C10" i="18"/>
  <c r="C9" i="18"/>
  <c r="C8" i="18"/>
  <c r="C7" i="18"/>
  <c r="C5" i="18"/>
  <c r="C10" i="17"/>
  <c r="C9" i="17"/>
  <c r="C8" i="17"/>
  <c r="C7" i="17"/>
  <c r="C5" i="17"/>
  <c r="C10" i="16"/>
  <c r="C9" i="16"/>
  <c r="C8" i="16"/>
  <c r="C7" i="16"/>
  <c r="C5" i="16"/>
  <c r="C10" i="5"/>
  <c r="C9" i="5"/>
  <c r="C8" i="5"/>
  <c r="C7" i="5"/>
  <c r="C5" i="5"/>
  <c r="S3" i="1" l="1"/>
  <c r="S4" i="1"/>
  <c r="S5" i="1"/>
  <c r="S6" i="1"/>
  <c r="S7" i="1"/>
  <c r="S8" i="1"/>
  <c r="S9" i="1"/>
  <c r="S10" i="1"/>
  <c r="S11" i="1"/>
  <c r="S12" i="1"/>
  <c r="S13" i="1"/>
  <c r="S14" i="1"/>
  <c r="S2" i="1"/>
  <c r="D11" i="3" l="1"/>
  <c r="D10" i="3"/>
  <c r="D9" i="3"/>
  <c r="D8" i="3"/>
  <c r="D7" i="3"/>
  <c r="D5" i="3"/>
  <c r="D4" i="3"/>
  <c r="C12" i="3"/>
  <c r="A12" i="3"/>
  <c r="C11" i="3"/>
  <c r="A11" i="3"/>
  <c r="C10" i="3"/>
  <c r="A10" i="3"/>
  <c r="C9" i="3"/>
  <c r="A9" i="3"/>
  <c r="C8" i="3"/>
  <c r="A8" i="3"/>
  <c r="C7" i="3"/>
  <c r="A7" i="3"/>
  <c r="C6" i="3"/>
  <c r="A6" i="3"/>
  <c r="C5" i="3"/>
  <c r="A5" i="3"/>
  <c r="C4" i="3"/>
  <c r="A4" i="3"/>
  <c r="C3" i="3"/>
  <c r="A3" i="3"/>
  <c r="L53" i="24"/>
  <c r="L52" i="24"/>
  <c r="L51" i="24"/>
  <c r="L50" i="24"/>
  <c r="L49" i="24"/>
  <c r="L48" i="24"/>
  <c r="L47" i="24"/>
  <c r="L46" i="24"/>
  <c r="L45" i="24"/>
  <c r="L44" i="24"/>
  <c r="L43" i="24"/>
  <c r="L42" i="24"/>
  <c r="L41" i="24"/>
  <c r="L40" i="24"/>
  <c r="L39" i="24"/>
  <c r="L38" i="24"/>
  <c r="L37" i="24"/>
  <c r="L36" i="24"/>
  <c r="L35" i="24"/>
  <c r="L34" i="24"/>
  <c r="L33" i="24"/>
  <c r="L32" i="24"/>
  <c r="L31" i="24"/>
  <c r="L30" i="24"/>
  <c r="L29" i="24"/>
  <c r="L28" i="24"/>
  <c r="L27" i="24"/>
  <c r="L26" i="24"/>
  <c r="L25" i="24"/>
  <c r="L24" i="24"/>
  <c r="L23" i="24"/>
  <c r="L22" i="24"/>
  <c r="F22" i="24"/>
  <c r="E22" i="24"/>
  <c r="H22" i="24" s="1"/>
  <c r="D22" i="24"/>
  <c r="L21" i="24"/>
  <c r="F21" i="24"/>
  <c r="E21" i="24"/>
  <c r="H21" i="24" s="1"/>
  <c r="D21" i="24"/>
  <c r="L20" i="24"/>
  <c r="F20" i="24"/>
  <c r="E20" i="24"/>
  <c r="H20" i="24" s="1"/>
  <c r="D20" i="24"/>
  <c r="L19" i="24"/>
  <c r="F19" i="24"/>
  <c r="E19" i="24"/>
  <c r="H19" i="24" s="1"/>
  <c r="D19" i="24"/>
  <c r="L18" i="24"/>
  <c r="F18" i="24"/>
  <c r="E18" i="24"/>
  <c r="H18" i="24" s="1"/>
  <c r="D18" i="24"/>
  <c r="O17" i="24"/>
  <c r="N17" i="24"/>
  <c r="L17" i="24"/>
  <c r="F17" i="24"/>
  <c r="E17" i="24"/>
  <c r="H17" i="24" s="1"/>
  <c r="D17" i="24"/>
  <c r="O16" i="24"/>
  <c r="N16" i="24"/>
  <c r="L16" i="24"/>
  <c r="O15" i="24"/>
  <c r="N15" i="24"/>
  <c r="L15" i="24"/>
  <c r="O14" i="24"/>
  <c r="N14" i="24"/>
  <c r="L14" i="24"/>
  <c r="O13" i="24"/>
  <c r="N13" i="24"/>
  <c r="L13" i="24"/>
  <c r="O12" i="24"/>
  <c r="N12" i="24"/>
  <c r="L12" i="24"/>
  <c r="O11" i="24"/>
  <c r="N11" i="24"/>
  <c r="L11" i="24"/>
  <c r="O10" i="24"/>
  <c r="N10" i="24"/>
  <c r="L10" i="24"/>
  <c r="O9" i="24"/>
  <c r="N9" i="24"/>
  <c r="L9" i="24"/>
  <c r="O8" i="24"/>
  <c r="N8" i="24"/>
  <c r="L8" i="24"/>
  <c r="O7" i="24"/>
  <c r="N7" i="24"/>
  <c r="L7" i="24"/>
  <c r="O6" i="24"/>
  <c r="N6" i="24"/>
  <c r="L6" i="24"/>
  <c r="O5" i="24"/>
  <c r="N5" i="24"/>
  <c r="L5" i="24"/>
  <c r="D12" i="3"/>
  <c r="L53" i="23"/>
  <c r="L52" i="23"/>
  <c r="L51" i="23"/>
  <c r="L50" i="23"/>
  <c r="L49" i="23"/>
  <c r="L48" i="23"/>
  <c r="L47" i="23"/>
  <c r="L46" i="23"/>
  <c r="L45" i="23"/>
  <c r="L44" i="23"/>
  <c r="L43" i="23"/>
  <c r="L42" i="23"/>
  <c r="L41" i="23"/>
  <c r="L40" i="23"/>
  <c r="L39" i="23"/>
  <c r="L38" i="23"/>
  <c r="L37" i="23"/>
  <c r="L36" i="23"/>
  <c r="L35" i="23"/>
  <c r="L34" i="23"/>
  <c r="L33" i="23"/>
  <c r="L32" i="23"/>
  <c r="L31" i="23"/>
  <c r="L30" i="23"/>
  <c r="L29" i="23"/>
  <c r="L28" i="23"/>
  <c r="L27" i="23"/>
  <c r="L26" i="23"/>
  <c r="L25" i="23"/>
  <c r="L24" i="23"/>
  <c r="L23" i="23"/>
  <c r="L22" i="23"/>
  <c r="F22" i="23"/>
  <c r="E22" i="23"/>
  <c r="H22" i="23" s="1"/>
  <c r="D22" i="23"/>
  <c r="L21" i="23"/>
  <c r="F21" i="23"/>
  <c r="E21" i="23"/>
  <c r="H21" i="23" s="1"/>
  <c r="D21" i="23"/>
  <c r="L20" i="23"/>
  <c r="F20" i="23"/>
  <c r="E20" i="23"/>
  <c r="H20" i="23" s="1"/>
  <c r="D20" i="23"/>
  <c r="L19" i="23"/>
  <c r="F19" i="23"/>
  <c r="E19" i="23"/>
  <c r="H19" i="23" s="1"/>
  <c r="D19" i="23"/>
  <c r="L18" i="23"/>
  <c r="F18" i="23"/>
  <c r="E18" i="23"/>
  <c r="H18" i="23" s="1"/>
  <c r="D18" i="23"/>
  <c r="O17" i="23"/>
  <c r="N17" i="23"/>
  <c r="L17" i="23"/>
  <c r="F17" i="23"/>
  <c r="E17" i="23"/>
  <c r="H17" i="23" s="1"/>
  <c r="D17" i="23"/>
  <c r="O16" i="23"/>
  <c r="N16" i="23"/>
  <c r="L16" i="23"/>
  <c r="O15" i="23"/>
  <c r="N15" i="23"/>
  <c r="L15" i="23"/>
  <c r="O14" i="23"/>
  <c r="N14" i="23"/>
  <c r="L14" i="23"/>
  <c r="O13" i="23"/>
  <c r="N13" i="23"/>
  <c r="L13" i="23"/>
  <c r="O12" i="23"/>
  <c r="N12" i="23"/>
  <c r="L12" i="23"/>
  <c r="O11" i="23"/>
  <c r="N11" i="23"/>
  <c r="L11" i="23"/>
  <c r="O10" i="23"/>
  <c r="N10" i="23"/>
  <c r="L10" i="23"/>
  <c r="O9" i="23"/>
  <c r="N9" i="23"/>
  <c r="L9" i="23"/>
  <c r="O8" i="23"/>
  <c r="N8" i="23"/>
  <c r="L8" i="23"/>
  <c r="O7" i="23"/>
  <c r="N7" i="23"/>
  <c r="L7" i="23"/>
  <c r="O6" i="23"/>
  <c r="N6" i="23"/>
  <c r="L6" i="23"/>
  <c r="O5" i="23"/>
  <c r="N5" i="23"/>
  <c r="L5" i="23"/>
  <c r="L53" i="22"/>
  <c r="L52" i="22"/>
  <c r="L51" i="22"/>
  <c r="L50" i="22"/>
  <c r="L49" i="22"/>
  <c r="L48" i="22"/>
  <c r="L47" i="22"/>
  <c r="L46" i="22"/>
  <c r="L45" i="22"/>
  <c r="L44" i="22"/>
  <c r="L43" i="22"/>
  <c r="L42" i="22"/>
  <c r="L41" i="22"/>
  <c r="L40" i="22"/>
  <c r="L39" i="22"/>
  <c r="L38" i="22"/>
  <c r="L37" i="22"/>
  <c r="L36" i="22"/>
  <c r="L35" i="22"/>
  <c r="L34" i="22"/>
  <c r="L33" i="22"/>
  <c r="L32" i="22"/>
  <c r="L31" i="22"/>
  <c r="L30" i="22"/>
  <c r="L29" i="22"/>
  <c r="L28" i="22"/>
  <c r="L27" i="22"/>
  <c r="L26" i="22"/>
  <c r="L25" i="22"/>
  <c r="L24" i="22"/>
  <c r="L23" i="22"/>
  <c r="L22" i="22"/>
  <c r="F22" i="22"/>
  <c r="E22" i="22"/>
  <c r="H22" i="22" s="1"/>
  <c r="D22" i="22"/>
  <c r="L21" i="22"/>
  <c r="F21" i="22"/>
  <c r="E21" i="22"/>
  <c r="H21" i="22" s="1"/>
  <c r="D21" i="22"/>
  <c r="L20" i="22"/>
  <c r="F20" i="22"/>
  <c r="E20" i="22"/>
  <c r="H20" i="22" s="1"/>
  <c r="D20" i="22"/>
  <c r="L19" i="22"/>
  <c r="F19" i="22"/>
  <c r="E19" i="22"/>
  <c r="H19" i="22" s="1"/>
  <c r="D19" i="22"/>
  <c r="L18" i="22"/>
  <c r="F18" i="22"/>
  <c r="E18" i="22"/>
  <c r="H18" i="22" s="1"/>
  <c r="D18" i="22"/>
  <c r="O17" i="22"/>
  <c r="N17" i="22"/>
  <c r="L17" i="22"/>
  <c r="F17" i="22"/>
  <c r="E17" i="22"/>
  <c r="H17" i="22" s="1"/>
  <c r="D17" i="22"/>
  <c r="O16" i="22"/>
  <c r="N16" i="22"/>
  <c r="L16" i="22"/>
  <c r="O15" i="22"/>
  <c r="N15" i="22"/>
  <c r="L15" i="22"/>
  <c r="O14" i="22"/>
  <c r="N14" i="22"/>
  <c r="L14" i="22"/>
  <c r="O13" i="22"/>
  <c r="N13" i="22"/>
  <c r="L13" i="22"/>
  <c r="O12" i="22"/>
  <c r="N12" i="22"/>
  <c r="L12" i="22"/>
  <c r="O11" i="22"/>
  <c r="N11" i="22"/>
  <c r="L11" i="22"/>
  <c r="O10" i="22"/>
  <c r="N10" i="22"/>
  <c r="L10" i="22"/>
  <c r="O9" i="22"/>
  <c r="N9" i="22"/>
  <c r="L9" i="22"/>
  <c r="O8" i="22"/>
  <c r="N8" i="22"/>
  <c r="L8" i="22"/>
  <c r="O7" i="22"/>
  <c r="N7" i="22"/>
  <c r="L7" i="22"/>
  <c r="O6" i="22"/>
  <c r="N6" i="22"/>
  <c r="L6" i="22"/>
  <c r="O5" i="22"/>
  <c r="N5" i="22"/>
  <c r="L5" i="22"/>
  <c r="L53" i="21"/>
  <c r="L52" i="21"/>
  <c r="L51" i="21"/>
  <c r="L50" i="21"/>
  <c r="L49" i="21"/>
  <c r="L48" i="21"/>
  <c r="L47" i="21"/>
  <c r="L46" i="21"/>
  <c r="L45" i="21"/>
  <c r="L44" i="21"/>
  <c r="L43" i="21"/>
  <c r="L42" i="21"/>
  <c r="L41" i="21"/>
  <c r="L40" i="21"/>
  <c r="L39" i="21"/>
  <c r="L38" i="21"/>
  <c r="L37" i="21"/>
  <c r="L36" i="21"/>
  <c r="L35" i="21"/>
  <c r="L34" i="21"/>
  <c r="L33" i="21"/>
  <c r="L32" i="21"/>
  <c r="L31" i="21"/>
  <c r="L30" i="21"/>
  <c r="L29" i="21"/>
  <c r="L28" i="21"/>
  <c r="L27" i="21"/>
  <c r="L26" i="21"/>
  <c r="L25" i="21"/>
  <c r="L24" i="21"/>
  <c r="L23" i="21"/>
  <c r="L22" i="21"/>
  <c r="F22" i="21"/>
  <c r="E22" i="21"/>
  <c r="H22" i="21" s="1"/>
  <c r="D22" i="21"/>
  <c r="L21" i="21"/>
  <c r="F21" i="21"/>
  <c r="E21" i="21"/>
  <c r="H21" i="21" s="1"/>
  <c r="D21" i="21"/>
  <c r="L20" i="21"/>
  <c r="F20" i="21"/>
  <c r="E20" i="21"/>
  <c r="H20" i="21" s="1"/>
  <c r="D20" i="21"/>
  <c r="L19" i="21"/>
  <c r="F19" i="21"/>
  <c r="E19" i="21"/>
  <c r="H19" i="21" s="1"/>
  <c r="D19" i="21"/>
  <c r="L18" i="21"/>
  <c r="F18" i="21"/>
  <c r="E18" i="21"/>
  <c r="H18" i="21" s="1"/>
  <c r="D18" i="21"/>
  <c r="O17" i="21"/>
  <c r="N17" i="21"/>
  <c r="L17" i="21"/>
  <c r="F17" i="21"/>
  <c r="E17" i="21"/>
  <c r="H17" i="21" s="1"/>
  <c r="D17" i="21"/>
  <c r="O16" i="21"/>
  <c r="N16" i="21"/>
  <c r="L16" i="21"/>
  <c r="O15" i="21"/>
  <c r="N15" i="21"/>
  <c r="L15" i="21"/>
  <c r="O14" i="21"/>
  <c r="N14" i="21"/>
  <c r="L14" i="21"/>
  <c r="O13" i="21"/>
  <c r="N13" i="21"/>
  <c r="L13" i="21"/>
  <c r="O12" i="21"/>
  <c r="N12" i="21"/>
  <c r="L12" i="21"/>
  <c r="O11" i="21"/>
  <c r="N11" i="21"/>
  <c r="L11" i="21"/>
  <c r="O10" i="21"/>
  <c r="N10" i="21"/>
  <c r="L10" i="21"/>
  <c r="O9" i="21"/>
  <c r="N9" i="21"/>
  <c r="L9" i="21"/>
  <c r="O8" i="21"/>
  <c r="N8" i="21"/>
  <c r="L8" i="21"/>
  <c r="O7" i="21"/>
  <c r="N7" i="21"/>
  <c r="L7" i="21"/>
  <c r="O6" i="21"/>
  <c r="N6" i="21"/>
  <c r="L6" i="21"/>
  <c r="O5" i="21"/>
  <c r="N5" i="21"/>
  <c r="L5" i="21"/>
  <c r="L53" i="20"/>
  <c r="L52" i="20"/>
  <c r="L51" i="20"/>
  <c r="L50" i="20"/>
  <c r="L49" i="20"/>
  <c r="L48" i="20"/>
  <c r="L47" i="20"/>
  <c r="L46" i="20"/>
  <c r="L45" i="20"/>
  <c r="L44" i="20"/>
  <c r="L43" i="20"/>
  <c r="L42" i="20"/>
  <c r="L41" i="20"/>
  <c r="L40" i="20"/>
  <c r="L39" i="20"/>
  <c r="L38" i="20"/>
  <c r="L37" i="20"/>
  <c r="L36" i="20"/>
  <c r="L35" i="20"/>
  <c r="L34" i="20"/>
  <c r="L33" i="20"/>
  <c r="L32" i="20"/>
  <c r="L31" i="20"/>
  <c r="L30" i="20"/>
  <c r="L29" i="20"/>
  <c r="L28" i="20"/>
  <c r="L27" i="20"/>
  <c r="L26" i="20"/>
  <c r="L25" i="20"/>
  <c r="L24" i="20"/>
  <c r="L23" i="20"/>
  <c r="L22" i="20"/>
  <c r="F22" i="20"/>
  <c r="E22" i="20"/>
  <c r="H22" i="20" s="1"/>
  <c r="D22" i="20"/>
  <c r="L21" i="20"/>
  <c r="F21" i="20"/>
  <c r="E21" i="20"/>
  <c r="H21" i="20" s="1"/>
  <c r="D21" i="20"/>
  <c r="L20" i="20"/>
  <c r="F20" i="20"/>
  <c r="E20" i="20"/>
  <c r="H20" i="20" s="1"/>
  <c r="D20" i="20"/>
  <c r="L19" i="20"/>
  <c r="F19" i="20"/>
  <c r="E19" i="20"/>
  <c r="H19" i="20" s="1"/>
  <c r="D19" i="20"/>
  <c r="L18" i="20"/>
  <c r="F18" i="20"/>
  <c r="E18" i="20"/>
  <c r="H18" i="20" s="1"/>
  <c r="D18" i="20"/>
  <c r="O17" i="20"/>
  <c r="N17" i="20"/>
  <c r="L17" i="20"/>
  <c r="F17" i="20"/>
  <c r="E17" i="20"/>
  <c r="H17" i="20" s="1"/>
  <c r="D17" i="20"/>
  <c r="O16" i="20"/>
  <c r="N16" i="20"/>
  <c r="L16" i="20"/>
  <c r="O15" i="20"/>
  <c r="N15" i="20"/>
  <c r="L15" i="20"/>
  <c r="O14" i="20"/>
  <c r="N14" i="20"/>
  <c r="L14" i="20"/>
  <c r="O13" i="20"/>
  <c r="N13" i="20"/>
  <c r="L13" i="20"/>
  <c r="O12" i="20"/>
  <c r="N12" i="20"/>
  <c r="L12" i="20"/>
  <c r="O11" i="20"/>
  <c r="N11" i="20"/>
  <c r="L11" i="20"/>
  <c r="O10" i="20"/>
  <c r="N10" i="20"/>
  <c r="L10" i="20"/>
  <c r="O9" i="20"/>
  <c r="N9" i="20"/>
  <c r="L9" i="20"/>
  <c r="O8" i="20"/>
  <c r="N8" i="20"/>
  <c r="L8" i="20"/>
  <c r="O7" i="20"/>
  <c r="N7" i="20"/>
  <c r="L7" i="20"/>
  <c r="O6" i="20"/>
  <c r="N6" i="20"/>
  <c r="L6" i="20"/>
  <c r="O5" i="20"/>
  <c r="N5" i="20"/>
  <c r="L5" i="20"/>
  <c r="L53" i="19"/>
  <c r="L52" i="19"/>
  <c r="L51" i="19"/>
  <c r="L50" i="19"/>
  <c r="L49" i="19"/>
  <c r="L48" i="19"/>
  <c r="L47" i="19"/>
  <c r="L46" i="19"/>
  <c r="L45" i="19"/>
  <c r="L44" i="19"/>
  <c r="L43" i="19"/>
  <c r="L42" i="19"/>
  <c r="L41" i="19"/>
  <c r="L40" i="19"/>
  <c r="L39" i="19"/>
  <c r="L38" i="19"/>
  <c r="L37" i="19"/>
  <c r="L36" i="19"/>
  <c r="L35" i="19"/>
  <c r="L34" i="19"/>
  <c r="L33" i="19"/>
  <c r="L32" i="19"/>
  <c r="L31" i="19"/>
  <c r="L30" i="19"/>
  <c r="L29" i="19"/>
  <c r="L28" i="19"/>
  <c r="L27" i="19"/>
  <c r="L26" i="19"/>
  <c r="L25" i="19"/>
  <c r="L24" i="19"/>
  <c r="L23" i="19"/>
  <c r="L22" i="19"/>
  <c r="F22" i="19"/>
  <c r="E22" i="19"/>
  <c r="H22" i="19" s="1"/>
  <c r="D22" i="19"/>
  <c r="L21" i="19"/>
  <c r="F21" i="19"/>
  <c r="E21" i="19"/>
  <c r="H21" i="19" s="1"/>
  <c r="D21" i="19"/>
  <c r="L20" i="19"/>
  <c r="F20" i="19"/>
  <c r="E20" i="19"/>
  <c r="H20" i="19" s="1"/>
  <c r="D20" i="19"/>
  <c r="L19" i="19"/>
  <c r="F19" i="19"/>
  <c r="E19" i="19"/>
  <c r="H19" i="19" s="1"/>
  <c r="D19" i="19"/>
  <c r="L18" i="19"/>
  <c r="F18" i="19"/>
  <c r="E18" i="19"/>
  <c r="H18" i="19" s="1"/>
  <c r="D18" i="19"/>
  <c r="O17" i="19"/>
  <c r="N17" i="19"/>
  <c r="L17" i="19"/>
  <c r="F17" i="19"/>
  <c r="E17" i="19"/>
  <c r="H17" i="19" s="1"/>
  <c r="D17" i="19"/>
  <c r="O16" i="19"/>
  <c r="N16" i="19"/>
  <c r="L16" i="19"/>
  <c r="O15" i="19"/>
  <c r="N15" i="19"/>
  <c r="L15" i="19"/>
  <c r="O14" i="19"/>
  <c r="N14" i="19"/>
  <c r="L14" i="19"/>
  <c r="O13" i="19"/>
  <c r="N13" i="19"/>
  <c r="L13" i="19"/>
  <c r="O12" i="19"/>
  <c r="N12" i="19"/>
  <c r="L12" i="19"/>
  <c r="O11" i="19"/>
  <c r="N11" i="19"/>
  <c r="L11" i="19"/>
  <c r="O10" i="19"/>
  <c r="N10" i="19"/>
  <c r="L10" i="19"/>
  <c r="O9" i="19"/>
  <c r="N9" i="19"/>
  <c r="L9" i="19"/>
  <c r="O8" i="19"/>
  <c r="N8" i="19"/>
  <c r="L8" i="19"/>
  <c r="O7" i="19"/>
  <c r="N7" i="19"/>
  <c r="L7" i="19"/>
  <c r="O6" i="19"/>
  <c r="N6" i="19"/>
  <c r="L6" i="19"/>
  <c r="O5" i="19"/>
  <c r="N5" i="19"/>
  <c r="L5" i="19"/>
  <c r="L53" i="18"/>
  <c r="L52" i="18"/>
  <c r="L51" i="18"/>
  <c r="L50" i="18"/>
  <c r="L49" i="18"/>
  <c r="L48" i="18"/>
  <c r="L47" i="18"/>
  <c r="L46" i="18"/>
  <c r="L45" i="18"/>
  <c r="L44" i="18"/>
  <c r="L43" i="18"/>
  <c r="L42" i="18"/>
  <c r="L41" i="18"/>
  <c r="L40" i="18"/>
  <c r="L39" i="18"/>
  <c r="L38" i="18"/>
  <c r="L37" i="18"/>
  <c r="L36" i="18"/>
  <c r="L35" i="18"/>
  <c r="L34" i="18"/>
  <c r="L33" i="18"/>
  <c r="L32" i="18"/>
  <c r="L31" i="18"/>
  <c r="L30" i="18"/>
  <c r="L29" i="18"/>
  <c r="L28" i="18"/>
  <c r="L27" i="18"/>
  <c r="L26" i="18"/>
  <c r="L25" i="18"/>
  <c r="L24" i="18"/>
  <c r="L23" i="18"/>
  <c r="L22" i="18"/>
  <c r="F22" i="18"/>
  <c r="E22" i="18"/>
  <c r="H22" i="18" s="1"/>
  <c r="D22" i="18"/>
  <c r="L21" i="18"/>
  <c r="F21" i="18"/>
  <c r="E21" i="18"/>
  <c r="H21" i="18" s="1"/>
  <c r="D21" i="18"/>
  <c r="L20" i="18"/>
  <c r="F20" i="18"/>
  <c r="E20" i="18"/>
  <c r="H20" i="18" s="1"/>
  <c r="D20" i="18"/>
  <c r="L19" i="18"/>
  <c r="F19" i="18"/>
  <c r="E19" i="18"/>
  <c r="H19" i="18" s="1"/>
  <c r="D19" i="18"/>
  <c r="L18" i="18"/>
  <c r="F18" i="18"/>
  <c r="E18" i="18"/>
  <c r="H18" i="18" s="1"/>
  <c r="D18" i="18"/>
  <c r="O17" i="18"/>
  <c r="N17" i="18"/>
  <c r="L17" i="18"/>
  <c r="F17" i="18"/>
  <c r="E17" i="18"/>
  <c r="H17" i="18" s="1"/>
  <c r="D17" i="18"/>
  <c r="O16" i="18"/>
  <c r="N16" i="18"/>
  <c r="L16" i="18"/>
  <c r="O15" i="18"/>
  <c r="N15" i="18"/>
  <c r="L15" i="18"/>
  <c r="O14" i="18"/>
  <c r="N14" i="18"/>
  <c r="L14" i="18"/>
  <c r="O13" i="18"/>
  <c r="N13" i="18"/>
  <c r="L13" i="18"/>
  <c r="O12" i="18"/>
  <c r="N12" i="18"/>
  <c r="L12" i="18"/>
  <c r="O11" i="18"/>
  <c r="N11" i="18"/>
  <c r="L11" i="18"/>
  <c r="O10" i="18"/>
  <c r="N10" i="18"/>
  <c r="L10" i="18"/>
  <c r="O9" i="18"/>
  <c r="N9" i="18"/>
  <c r="L9" i="18"/>
  <c r="O8" i="18"/>
  <c r="N8" i="18"/>
  <c r="L8" i="18"/>
  <c r="O7" i="18"/>
  <c r="N7" i="18"/>
  <c r="L7" i="18"/>
  <c r="O6" i="18"/>
  <c r="N6" i="18"/>
  <c r="L6" i="18"/>
  <c r="O5" i="18"/>
  <c r="N5" i="18"/>
  <c r="L5" i="18"/>
  <c r="D6" i="3"/>
  <c r="L53" i="17"/>
  <c r="L52" i="17"/>
  <c r="L51" i="17"/>
  <c r="L50" i="17"/>
  <c r="L49" i="17"/>
  <c r="L48" i="17"/>
  <c r="L47" i="17"/>
  <c r="L46" i="17"/>
  <c r="L45" i="17"/>
  <c r="L44" i="17"/>
  <c r="L43" i="17"/>
  <c r="L42" i="17"/>
  <c r="L41" i="17"/>
  <c r="L40" i="17"/>
  <c r="L39" i="17"/>
  <c r="L38" i="17"/>
  <c r="L37" i="17"/>
  <c r="L36" i="17"/>
  <c r="L35" i="17"/>
  <c r="L34" i="17"/>
  <c r="L33" i="17"/>
  <c r="L32" i="17"/>
  <c r="L31" i="17"/>
  <c r="L30" i="17"/>
  <c r="L29" i="17"/>
  <c r="L28" i="17"/>
  <c r="L27" i="17"/>
  <c r="L26" i="17"/>
  <c r="L25" i="17"/>
  <c r="L24" i="17"/>
  <c r="L23" i="17"/>
  <c r="L22" i="17"/>
  <c r="F22" i="17"/>
  <c r="E22" i="17"/>
  <c r="H22" i="17" s="1"/>
  <c r="D22" i="17"/>
  <c r="L21" i="17"/>
  <c r="F21" i="17"/>
  <c r="E21" i="17"/>
  <c r="H21" i="17" s="1"/>
  <c r="D21" i="17"/>
  <c r="L20" i="17"/>
  <c r="F20" i="17"/>
  <c r="E20" i="17"/>
  <c r="H20" i="17" s="1"/>
  <c r="D20" i="17"/>
  <c r="L19" i="17"/>
  <c r="F19" i="17"/>
  <c r="E19" i="17"/>
  <c r="H19" i="17" s="1"/>
  <c r="D19" i="17"/>
  <c r="L18" i="17"/>
  <c r="F18" i="17"/>
  <c r="E18" i="17"/>
  <c r="H18" i="17" s="1"/>
  <c r="D18" i="17"/>
  <c r="O17" i="17"/>
  <c r="N17" i="17"/>
  <c r="L17" i="17"/>
  <c r="F17" i="17"/>
  <c r="E17" i="17"/>
  <c r="H17" i="17" s="1"/>
  <c r="D17" i="17"/>
  <c r="O16" i="17"/>
  <c r="N16" i="17"/>
  <c r="L16" i="17"/>
  <c r="O15" i="17"/>
  <c r="N15" i="17"/>
  <c r="L15" i="17"/>
  <c r="O14" i="17"/>
  <c r="N14" i="17"/>
  <c r="L14" i="17"/>
  <c r="O13" i="17"/>
  <c r="N13" i="17"/>
  <c r="L13" i="17"/>
  <c r="O12" i="17"/>
  <c r="N12" i="17"/>
  <c r="L12" i="17"/>
  <c r="O11" i="17"/>
  <c r="N11" i="17"/>
  <c r="L11" i="17"/>
  <c r="O10" i="17"/>
  <c r="N10" i="17"/>
  <c r="L10" i="17"/>
  <c r="O9" i="17"/>
  <c r="N9" i="17"/>
  <c r="L9" i="17"/>
  <c r="O8" i="17"/>
  <c r="N8" i="17"/>
  <c r="L8" i="17"/>
  <c r="O7" i="17"/>
  <c r="N7" i="17"/>
  <c r="L7" i="17"/>
  <c r="O6" i="17"/>
  <c r="N6" i="17"/>
  <c r="L6" i="17"/>
  <c r="O5" i="17"/>
  <c r="N5" i="17"/>
  <c r="L5" i="17"/>
  <c r="L53" i="16"/>
  <c r="L52" i="16"/>
  <c r="L51" i="16"/>
  <c r="L50" i="16"/>
  <c r="L49" i="16"/>
  <c r="L48" i="16"/>
  <c r="L47" i="16"/>
  <c r="L46" i="16"/>
  <c r="L45" i="16"/>
  <c r="L44" i="16"/>
  <c r="L43" i="16"/>
  <c r="L42" i="16"/>
  <c r="L41" i="16"/>
  <c r="L40" i="16"/>
  <c r="L39" i="16"/>
  <c r="L38" i="16"/>
  <c r="L37" i="16"/>
  <c r="L36" i="16"/>
  <c r="L35" i="16"/>
  <c r="L34" i="16"/>
  <c r="L33" i="16"/>
  <c r="L32" i="16"/>
  <c r="L31" i="16"/>
  <c r="L30" i="16"/>
  <c r="L29" i="16"/>
  <c r="L28" i="16"/>
  <c r="L27" i="16"/>
  <c r="L26" i="16"/>
  <c r="L25" i="16"/>
  <c r="L24" i="16"/>
  <c r="L23" i="16"/>
  <c r="L22" i="16"/>
  <c r="F22" i="16"/>
  <c r="E22" i="16"/>
  <c r="H22" i="16" s="1"/>
  <c r="D22" i="16"/>
  <c r="L21" i="16"/>
  <c r="F21" i="16"/>
  <c r="E21" i="16"/>
  <c r="H21" i="16" s="1"/>
  <c r="D21" i="16"/>
  <c r="L20" i="16"/>
  <c r="F20" i="16"/>
  <c r="E20" i="16"/>
  <c r="H20" i="16" s="1"/>
  <c r="D20" i="16"/>
  <c r="L19" i="16"/>
  <c r="F19" i="16"/>
  <c r="E19" i="16"/>
  <c r="H19" i="16" s="1"/>
  <c r="D19" i="16"/>
  <c r="L18" i="16"/>
  <c r="O17" i="16"/>
  <c r="N17" i="16"/>
  <c r="L17" i="16"/>
  <c r="O16" i="16"/>
  <c r="N16" i="16"/>
  <c r="L16" i="16"/>
  <c r="O15" i="16"/>
  <c r="N15" i="16"/>
  <c r="L15" i="16"/>
  <c r="O14" i="16"/>
  <c r="N14" i="16"/>
  <c r="L14" i="16"/>
  <c r="O13" i="16"/>
  <c r="N13" i="16"/>
  <c r="L13" i="16"/>
  <c r="O12" i="16"/>
  <c r="N12" i="16"/>
  <c r="L12" i="16"/>
  <c r="O11" i="16"/>
  <c r="N11" i="16"/>
  <c r="L11" i="16"/>
  <c r="O10" i="16"/>
  <c r="N10" i="16"/>
  <c r="L10" i="16"/>
  <c r="O9" i="16"/>
  <c r="N9" i="16"/>
  <c r="L9" i="16"/>
  <c r="O8" i="16"/>
  <c r="N8" i="16"/>
  <c r="L8" i="16"/>
  <c r="O7" i="16"/>
  <c r="N7" i="16"/>
  <c r="L7" i="16"/>
  <c r="O6" i="16"/>
  <c r="N6" i="16"/>
  <c r="L6" i="16"/>
  <c r="O5" i="16"/>
  <c r="N5" i="16"/>
  <c r="L5" i="16"/>
  <c r="K4" i="3"/>
  <c r="K5" i="3"/>
  <c r="K6" i="3"/>
  <c r="K7" i="3"/>
  <c r="K8" i="3"/>
  <c r="K9" i="3"/>
  <c r="K10" i="3"/>
  <c r="K11" i="3"/>
  <c r="K12" i="3"/>
  <c r="K13" i="3"/>
  <c r="K14" i="3"/>
  <c r="K15" i="3"/>
  <c r="K3" i="3"/>
  <c r="D3" i="3"/>
  <c r="L44" i="5"/>
  <c r="L45" i="5"/>
  <c r="L46" i="5"/>
  <c r="L47" i="5"/>
  <c r="L48" i="5"/>
  <c r="L49" i="5"/>
  <c r="L50" i="5"/>
  <c r="L51" i="5"/>
  <c r="L52" i="5"/>
  <c r="L53"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5" i="5"/>
  <c r="F19" i="5"/>
  <c r="F20" i="5"/>
  <c r="F21" i="5"/>
  <c r="F22" i="5"/>
  <c r="E19" i="5"/>
  <c r="H19" i="5" s="1"/>
  <c r="E20" i="5"/>
  <c r="H20" i="5" s="1"/>
  <c r="E21" i="5"/>
  <c r="H21" i="5" s="1"/>
  <c r="E22" i="5"/>
  <c r="H22" i="5" s="1"/>
  <c r="D19" i="5"/>
  <c r="D20" i="5"/>
  <c r="D21" i="5"/>
  <c r="D22" i="5"/>
  <c r="N6" i="5"/>
  <c r="N7" i="5"/>
  <c r="N8" i="5"/>
  <c r="N9" i="5"/>
  <c r="N10" i="5"/>
  <c r="N11" i="5"/>
  <c r="N12" i="5"/>
  <c r="N13" i="5"/>
  <c r="N14" i="5"/>
  <c r="N15" i="5"/>
  <c r="N16" i="5"/>
  <c r="N17" i="5"/>
  <c r="N5" i="5"/>
  <c r="O6" i="5"/>
  <c r="O7" i="5"/>
  <c r="O8" i="5"/>
  <c r="O9" i="5"/>
  <c r="O10" i="5"/>
  <c r="O11" i="5"/>
  <c r="O12" i="5"/>
  <c r="O13" i="5"/>
  <c r="O14" i="5"/>
  <c r="O15" i="5"/>
  <c r="O16" i="5"/>
  <c r="O17" i="5"/>
  <c r="M15" i="5"/>
  <c r="M23" i="5"/>
  <c r="O5" i="5"/>
  <c r="D17" i="5"/>
  <c r="C4" i="11"/>
  <c r="M6" i="22" s="1"/>
  <c r="C5" i="11"/>
  <c r="M7" i="22" s="1"/>
  <c r="C6" i="11"/>
  <c r="M8" i="22" s="1"/>
  <c r="C7" i="11"/>
  <c r="M9" i="22" s="1"/>
  <c r="C8" i="11"/>
  <c r="M10" i="22" s="1"/>
  <c r="C9" i="11"/>
  <c r="M11" i="22" s="1"/>
  <c r="C10" i="11"/>
  <c r="M12" i="22" s="1"/>
  <c r="C11" i="11"/>
  <c r="M13" i="22" s="1"/>
  <c r="C12" i="11"/>
  <c r="M14" i="22" s="1"/>
  <c r="C13" i="11"/>
  <c r="M15" i="22" s="1"/>
  <c r="C14" i="11"/>
  <c r="M16" i="22" s="1"/>
  <c r="C15" i="11"/>
  <c r="M17" i="24" s="1"/>
  <c r="C16" i="11"/>
  <c r="M18" i="21" s="1"/>
  <c r="C17" i="11"/>
  <c r="M19" i="22" s="1"/>
  <c r="C18" i="11"/>
  <c r="M20" i="24" s="1"/>
  <c r="C19" i="11"/>
  <c r="M21" i="21" s="1"/>
  <c r="C20" i="11"/>
  <c r="M22" i="20" s="1"/>
  <c r="C21" i="11"/>
  <c r="M23" i="24" s="1"/>
  <c r="C22" i="11"/>
  <c r="M24" i="20" s="1"/>
  <c r="C23" i="11"/>
  <c r="M25" i="24" s="1"/>
  <c r="C24" i="11"/>
  <c r="M26" i="20" s="1"/>
  <c r="C25" i="11"/>
  <c r="M27" i="24" s="1"/>
  <c r="C3" i="11"/>
  <c r="M5" i="22" s="1"/>
  <c r="I14" i="11"/>
  <c r="I15" i="11"/>
  <c r="I12" i="11"/>
  <c r="I13" i="11"/>
  <c r="I4" i="11"/>
  <c r="I5" i="11"/>
  <c r="I6" i="11"/>
  <c r="I7" i="11"/>
  <c r="I8" i="11"/>
  <c r="I9" i="11"/>
  <c r="I10" i="11"/>
  <c r="I11" i="11"/>
  <c r="I3" i="11"/>
  <c r="A6" i="2"/>
  <c r="L6" i="3" s="1"/>
  <c r="A7" i="2"/>
  <c r="L7" i="3" s="1"/>
  <c r="A8" i="2"/>
  <c r="L8" i="3" s="1"/>
  <c r="A9" i="2"/>
  <c r="L9" i="3" s="1"/>
  <c r="A10" i="2"/>
  <c r="L10" i="3" s="1"/>
  <c r="A11" i="2"/>
  <c r="L11" i="3" s="1"/>
  <c r="A12" i="2"/>
  <c r="L12" i="3" s="1"/>
  <c r="A13" i="2"/>
  <c r="L13" i="3" s="1"/>
  <c r="A14" i="2"/>
  <c r="L14" i="3" s="1"/>
  <c r="A15" i="2"/>
  <c r="L15" i="3" s="1"/>
  <c r="A16" i="2"/>
  <c r="L16" i="3" s="1"/>
  <c r="A17" i="2"/>
  <c r="L17" i="3" s="1"/>
  <c r="A18" i="2"/>
  <c r="L18" i="3" s="1"/>
  <c r="A19" i="2"/>
  <c r="L19" i="3" s="1"/>
  <c r="A20" i="2"/>
  <c r="L20" i="3" s="1"/>
  <c r="A21" i="2"/>
  <c r="L21" i="3" s="1"/>
  <c r="A22" i="2"/>
  <c r="L22" i="3" s="1"/>
  <c r="A23" i="2"/>
  <c r="L23" i="3" s="1"/>
  <c r="A24" i="2"/>
  <c r="L24" i="3" s="1"/>
  <c r="A25" i="2"/>
  <c r="L25" i="3" s="1"/>
  <c r="A26" i="2"/>
  <c r="L26" i="3" s="1"/>
  <c r="A27" i="2"/>
  <c r="L27" i="3" s="1"/>
  <c r="A28" i="2"/>
  <c r="L28" i="3" s="1"/>
  <c r="A29" i="2"/>
  <c r="L29" i="3" s="1"/>
  <c r="A30" i="2"/>
  <c r="L30" i="3" s="1"/>
  <c r="A31" i="2"/>
  <c r="L31" i="3" s="1"/>
  <c r="A32" i="2"/>
  <c r="L32" i="3" s="1"/>
  <c r="A33" i="2"/>
  <c r="L33" i="3" s="1"/>
  <c r="A34" i="2"/>
  <c r="L34" i="3" s="1"/>
  <c r="A35" i="2"/>
  <c r="L35" i="3" s="1"/>
  <c r="A36" i="2"/>
  <c r="L36" i="3" s="1"/>
  <c r="A37" i="2"/>
  <c r="L37" i="3" s="1"/>
  <c r="A38" i="2"/>
  <c r="L38" i="3" s="1"/>
  <c r="A39" i="2"/>
  <c r="L39" i="3" s="1"/>
  <c r="A40" i="2"/>
  <c r="L40" i="3" s="1"/>
  <c r="A41" i="2"/>
  <c r="L41" i="3" s="1"/>
  <c r="A42" i="2"/>
  <c r="L42" i="3" s="1"/>
  <c r="A43" i="2"/>
  <c r="L43" i="3" s="1"/>
  <c r="A44" i="2"/>
  <c r="L44" i="3" s="1"/>
  <c r="A45" i="2"/>
  <c r="L45" i="3" s="1"/>
  <c r="A46" i="2"/>
  <c r="L46" i="3" s="1"/>
  <c r="A47" i="2"/>
  <c r="L47" i="3" s="1"/>
  <c r="A48" i="2"/>
  <c r="L48" i="3" s="1"/>
  <c r="A49" i="2"/>
  <c r="L49" i="3" s="1"/>
  <c r="A50" i="2"/>
  <c r="L50" i="3" s="1"/>
  <c r="A3" i="2"/>
  <c r="E17" i="16" l="1"/>
  <c r="H17" i="16" s="1"/>
  <c r="M23" i="16"/>
  <c r="M8" i="17"/>
  <c r="M9" i="17"/>
  <c r="M21" i="17"/>
  <c r="M8" i="18"/>
  <c r="M9" i="18"/>
  <c r="M20" i="18"/>
  <c r="M27" i="18"/>
  <c r="M5" i="19"/>
  <c r="M15" i="19"/>
  <c r="M16" i="19"/>
  <c r="M24" i="19"/>
  <c r="M25" i="22"/>
  <c r="M11" i="23"/>
  <c r="M12" i="23"/>
  <c r="M13" i="23"/>
  <c r="M19" i="23"/>
  <c r="M11" i="24"/>
  <c r="M12" i="24"/>
  <c r="M13" i="24"/>
  <c r="M19" i="24"/>
  <c r="M20" i="5"/>
  <c r="M12" i="5"/>
  <c r="M5" i="16"/>
  <c r="M15" i="16"/>
  <c r="M16" i="16"/>
  <c r="M17" i="18"/>
  <c r="M25" i="18"/>
  <c r="M11" i="19"/>
  <c r="M12" i="19"/>
  <c r="M13" i="19"/>
  <c r="M19" i="19"/>
  <c r="M23" i="22"/>
  <c r="M8" i="23"/>
  <c r="M9" i="23"/>
  <c r="M21" i="23"/>
  <c r="M8" i="24"/>
  <c r="M9" i="24"/>
  <c r="M21" i="24"/>
  <c r="M5" i="5"/>
  <c r="M19" i="5"/>
  <c r="M11" i="5"/>
  <c r="M11" i="16"/>
  <c r="M12" i="16"/>
  <c r="M13" i="16"/>
  <c r="M17" i="16"/>
  <c r="M20" i="16"/>
  <c r="M27" i="16"/>
  <c r="M5" i="17"/>
  <c r="M15" i="17"/>
  <c r="M16" i="17"/>
  <c r="M5" i="18"/>
  <c r="M15" i="18"/>
  <c r="M16" i="18"/>
  <c r="M23" i="18"/>
  <c r="M8" i="19"/>
  <c r="M9" i="19"/>
  <c r="I20" i="23"/>
  <c r="I21" i="23"/>
  <c r="M24" i="5"/>
  <c r="M16" i="5"/>
  <c r="M8" i="5"/>
  <c r="M8" i="16"/>
  <c r="M9" i="16"/>
  <c r="M25" i="16"/>
  <c r="M11" i="17"/>
  <c r="M12" i="17"/>
  <c r="M13" i="17"/>
  <c r="M19" i="17"/>
  <c r="M11" i="18"/>
  <c r="M12" i="18"/>
  <c r="M13" i="18"/>
  <c r="M17" i="21"/>
  <c r="M20" i="22"/>
  <c r="M27" i="22"/>
  <c r="M5" i="23"/>
  <c r="M15" i="23"/>
  <c r="M16" i="23"/>
  <c r="M5" i="24"/>
  <c r="M15" i="24"/>
  <c r="M16" i="24"/>
  <c r="I20" i="24"/>
  <c r="I19" i="16"/>
  <c r="I22" i="5"/>
  <c r="I20" i="16"/>
  <c r="I19" i="17"/>
  <c r="I18" i="21"/>
  <c r="H24" i="18"/>
  <c r="E6" i="3" s="1"/>
  <c r="I18" i="20"/>
  <c r="I19" i="20"/>
  <c r="I20" i="20"/>
  <c r="I22" i="20"/>
  <c r="I19" i="23"/>
  <c r="I19" i="24"/>
  <c r="I19" i="19"/>
  <c r="I20" i="18"/>
  <c r="I19" i="21"/>
  <c r="I21" i="21"/>
  <c r="I22" i="21"/>
  <c r="I20" i="17"/>
  <c r="I18" i="22"/>
  <c r="I20" i="22"/>
  <c r="I22" i="24"/>
  <c r="I21" i="17"/>
  <c r="M7" i="18"/>
  <c r="M7" i="19"/>
  <c r="M7" i="24"/>
  <c r="I21" i="16"/>
  <c r="I22" i="17"/>
  <c r="I18" i="18"/>
  <c r="I19" i="18"/>
  <c r="I22" i="19"/>
  <c r="I21" i="22"/>
  <c r="I22" i="23"/>
  <c r="M7" i="5"/>
  <c r="M7" i="17"/>
  <c r="M7" i="23"/>
  <c r="I21" i="24"/>
  <c r="M7" i="16"/>
  <c r="M6" i="16"/>
  <c r="M10" i="16"/>
  <c r="M14" i="16"/>
  <c r="M6" i="17"/>
  <c r="M14" i="18"/>
  <c r="M26" i="19"/>
  <c r="M10" i="24"/>
  <c r="D18" i="5"/>
  <c r="F17" i="16"/>
  <c r="I17" i="16" s="1"/>
  <c r="F18" i="16"/>
  <c r="M19" i="16"/>
  <c r="M21" i="16"/>
  <c r="M22" i="17"/>
  <c r="M24" i="17"/>
  <c r="M26" i="17"/>
  <c r="M19" i="18"/>
  <c r="M21" i="18"/>
  <c r="M20" i="19"/>
  <c r="M17" i="20"/>
  <c r="M20" i="20"/>
  <c r="M23" i="20"/>
  <c r="M25" i="20"/>
  <c r="M27" i="20"/>
  <c r="M5" i="21"/>
  <c r="M6" i="21"/>
  <c r="M7" i="21"/>
  <c r="M8" i="21"/>
  <c r="M9" i="21"/>
  <c r="M10" i="21"/>
  <c r="M11" i="21"/>
  <c r="M12" i="21"/>
  <c r="M13" i="21"/>
  <c r="M14" i="21"/>
  <c r="M15" i="21"/>
  <c r="M16" i="21"/>
  <c r="M19" i="21"/>
  <c r="M22" i="21"/>
  <c r="M24" i="21"/>
  <c r="M26" i="21"/>
  <c r="M18" i="22"/>
  <c r="I19" i="22"/>
  <c r="M21" i="22"/>
  <c r="M22" i="23"/>
  <c r="M24" i="23"/>
  <c r="M26" i="23"/>
  <c r="M22" i="24"/>
  <c r="M24" i="24"/>
  <c r="M26" i="24"/>
  <c r="E18" i="16"/>
  <c r="H18" i="16" s="1"/>
  <c r="M14" i="17"/>
  <c r="M18" i="20"/>
  <c r="M10" i="23"/>
  <c r="H24" i="23"/>
  <c r="E11" i="3" s="1"/>
  <c r="H24" i="24"/>
  <c r="E12" i="3" s="1"/>
  <c r="E17" i="5"/>
  <c r="H17" i="5" s="1"/>
  <c r="M26" i="5"/>
  <c r="M22" i="5"/>
  <c r="M18" i="5"/>
  <c r="M14" i="5"/>
  <c r="M10" i="5"/>
  <c r="M6" i="5"/>
  <c r="E18" i="5"/>
  <c r="H18" i="5" s="1"/>
  <c r="M22" i="16"/>
  <c r="M24" i="16"/>
  <c r="M26" i="16"/>
  <c r="M18" i="17"/>
  <c r="I21" i="18"/>
  <c r="M22" i="18"/>
  <c r="M24" i="18"/>
  <c r="M26" i="18"/>
  <c r="M18" i="19"/>
  <c r="I20" i="19"/>
  <c r="M21" i="19"/>
  <c r="M23" i="19"/>
  <c r="M25" i="19"/>
  <c r="M27" i="19"/>
  <c r="M5" i="20"/>
  <c r="M6" i="20"/>
  <c r="M7" i="20"/>
  <c r="M8" i="20"/>
  <c r="M9" i="20"/>
  <c r="M10" i="20"/>
  <c r="M11" i="20"/>
  <c r="M12" i="20"/>
  <c r="M13" i="20"/>
  <c r="M14" i="20"/>
  <c r="M15" i="20"/>
  <c r="M16" i="20"/>
  <c r="M19" i="20"/>
  <c r="M21" i="20"/>
  <c r="M20" i="21"/>
  <c r="M17" i="22"/>
  <c r="M22" i="22"/>
  <c r="M24" i="22"/>
  <c r="M26" i="22"/>
  <c r="M18" i="23"/>
  <c r="M18" i="24"/>
  <c r="M10" i="17"/>
  <c r="M6" i="18"/>
  <c r="M10" i="18"/>
  <c r="M6" i="19"/>
  <c r="M10" i="19"/>
  <c r="M14" i="19"/>
  <c r="M22" i="19"/>
  <c r="M6" i="23"/>
  <c r="M14" i="23"/>
  <c r="M6" i="24"/>
  <c r="M14" i="24"/>
  <c r="A4" i="2"/>
  <c r="L3" i="3"/>
  <c r="F17" i="5"/>
  <c r="M25" i="5"/>
  <c r="M21" i="5"/>
  <c r="M17" i="5"/>
  <c r="M13" i="5"/>
  <c r="M9" i="5"/>
  <c r="M27" i="5"/>
  <c r="F18" i="5"/>
  <c r="D17" i="16"/>
  <c r="D18" i="16"/>
  <c r="M18" i="16"/>
  <c r="I22" i="16"/>
  <c r="M17" i="17"/>
  <c r="M20" i="17"/>
  <c r="M23" i="17"/>
  <c r="M25" i="17"/>
  <c r="M27" i="17"/>
  <c r="M18" i="18"/>
  <c r="I22" i="18"/>
  <c r="M17" i="19"/>
  <c r="I18" i="19"/>
  <c r="I21" i="19"/>
  <c r="I21" i="20"/>
  <c r="I20" i="21"/>
  <c r="M23" i="21"/>
  <c r="M25" i="21"/>
  <c r="M27" i="21"/>
  <c r="H24" i="22"/>
  <c r="E10" i="3" s="1"/>
  <c r="I22" i="22"/>
  <c r="M17" i="23"/>
  <c r="M20" i="23"/>
  <c r="M23" i="23"/>
  <c r="M25" i="23"/>
  <c r="M27" i="23"/>
  <c r="I18" i="24"/>
  <c r="H24" i="17"/>
  <c r="E5" i="3" s="1"/>
  <c r="I18" i="17"/>
  <c r="H24" i="19"/>
  <c r="E7" i="3" s="1"/>
  <c r="H24" i="20"/>
  <c r="E8" i="3" s="1"/>
  <c r="H24" i="21"/>
  <c r="I18" i="23"/>
  <c r="I17" i="24"/>
  <c r="I17" i="23"/>
  <c r="I17" i="22"/>
  <c r="I17" i="21"/>
  <c r="I17" i="20"/>
  <c r="I17" i="19"/>
  <c r="I17" i="18"/>
  <c r="I17" i="17"/>
  <c r="I21" i="5"/>
  <c r="I19" i="5"/>
  <c r="I20" i="5"/>
  <c r="H25" i="20" l="1"/>
  <c r="I18" i="16"/>
  <c r="H25" i="16" s="1"/>
  <c r="H25" i="18"/>
  <c r="H26" i="18" s="1"/>
  <c r="H25" i="22"/>
  <c r="H26" i="22" s="1"/>
  <c r="H25" i="24"/>
  <c r="H26" i="24" s="1"/>
  <c r="H24" i="5"/>
  <c r="E3" i="3" s="1"/>
  <c r="I18" i="5"/>
  <c r="H25" i="19"/>
  <c r="H26" i="19" s="1"/>
  <c r="L4" i="3"/>
  <c r="A5" i="2"/>
  <c r="L5" i="3" s="1"/>
  <c r="I17" i="5"/>
  <c r="H25" i="5" s="1"/>
  <c r="H26" i="20"/>
  <c r="H25" i="21"/>
  <c r="H26" i="21" s="1"/>
  <c r="H24" i="16"/>
  <c r="H25" i="17"/>
  <c r="H26" i="17" s="1"/>
  <c r="E9" i="3"/>
  <c r="H25" i="23"/>
  <c r="H26" i="23" s="1"/>
  <c r="O4" i="2"/>
  <c r="O5" i="2"/>
  <c r="O6" i="2"/>
  <c r="O7" i="2"/>
  <c r="O8" i="2"/>
  <c r="O9" i="2"/>
  <c r="O10" i="2"/>
  <c r="O11" i="2"/>
  <c r="O12" i="2"/>
  <c r="O13" i="2"/>
  <c r="O14" i="2"/>
  <c r="O15" i="2"/>
  <c r="O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3" i="2"/>
  <c r="N4" i="2"/>
  <c r="N5" i="2"/>
  <c r="N6" i="2"/>
  <c r="N7" i="2"/>
  <c r="N8" i="2"/>
  <c r="N9" i="2"/>
  <c r="N10" i="2"/>
  <c r="N11" i="2"/>
  <c r="N12" i="2"/>
  <c r="N13" i="2"/>
  <c r="N14" i="2"/>
  <c r="N15" i="2"/>
  <c r="N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3" i="2"/>
  <c r="Q12" i="1"/>
  <c r="Q13" i="1"/>
  <c r="Q14" i="1"/>
  <c r="Q3" i="1"/>
  <c r="Q4" i="1"/>
  <c r="Q5" i="1"/>
  <c r="Q6" i="1"/>
  <c r="Q7" i="1"/>
  <c r="Q8" i="1"/>
  <c r="Q9" i="1"/>
  <c r="Q10" i="1"/>
  <c r="Q11" i="1"/>
  <c r="Q2" i="1"/>
  <c r="H26" i="5" l="1"/>
  <c r="H26" i="16"/>
  <c r="E4" i="3"/>
</calcChain>
</file>

<file path=xl/sharedStrings.xml><?xml version="1.0" encoding="utf-8"?>
<sst xmlns="http://schemas.openxmlformats.org/spreadsheetml/2006/main" count="518" uniqueCount="150">
  <si>
    <t>Canal</t>
  </si>
  <si>
    <t>Código oportunidad</t>
  </si>
  <si>
    <t>Email</t>
  </si>
  <si>
    <t>No</t>
  </si>
  <si>
    <t>Dani Granero</t>
  </si>
  <si>
    <t>Web</t>
  </si>
  <si>
    <t>contactos</t>
  </si>
  <si>
    <t>Cliente</t>
  </si>
  <si>
    <t>Etapa</t>
  </si>
  <si>
    <t>Acciones</t>
  </si>
  <si>
    <t>Producto</t>
  </si>
  <si>
    <t>A01</t>
  </si>
  <si>
    <t>A02</t>
  </si>
  <si>
    <t>Impuesto</t>
  </si>
  <si>
    <t>Kg</t>
  </si>
  <si>
    <t>M2</t>
  </si>
  <si>
    <t>Material 1</t>
  </si>
  <si>
    <t>UM</t>
  </si>
  <si>
    <t>Material 2</t>
  </si>
  <si>
    <t>Desc + Producto</t>
  </si>
  <si>
    <t xml:space="preserve">Material 1 [A01] </t>
  </si>
  <si>
    <t>Subtotal</t>
  </si>
  <si>
    <t>Total</t>
  </si>
  <si>
    <t>Forma Pago</t>
  </si>
  <si>
    <t>Plazo Pago</t>
  </si>
  <si>
    <t xml:space="preserve">Material 2 [A02] </t>
  </si>
  <si>
    <t>Euros</t>
  </si>
  <si>
    <t>contacto</t>
  </si>
  <si>
    <t>Estados</t>
  </si>
  <si>
    <t>Condiciones comerciales</t>
  </si>
  <si>
    <t>descripción de ejemplo 1</t>
  </si>
  <si>
    <t>descripción de ejemplo 2</t>
  </si>
  <si>
    <t>PR1</t>
  </si>
  <si>
    <t>PR2</t>
  </si>
  <si>
    <t>Valencia</t>
  </si>
  <si>
    <t>Comercial</t>
  </si>
  <si>
    <t>Pedro Gonzalez</t>
  </si>
  <si>
    <t>SEPA</t>
  </si>
  <si>
    <t>Paypal</t>
  </si>
  <si>
    <t>www.cashtrainers.com</t>
  </si>
  <si>
    <t>652 42 60 70</t>
  </si>
  <si>
    <t>dani@cashtrainers.com</t>
  </si>
  <si>
    <t>Jose García</t>
  </si>
  <si>
    <t>96 337 04 41</t>
  </si>
  <si>
    <t>jgarcia@hotmail.comm</t>
  </si>
  <si>
    <t>Madrid</t>
  </si>
  <si>
    <t>CRM cashtrainers.com</t>
  </si>
  <si>
    <t>Master Data</t>
  </si>
  <si>
    <t>Registration and control of commercial information</t>
  </si>
  <si>
    <t>Home</t>
  </si>
  <si>
    <t>It is a page owned by Daniel Granero Sarrión</t>
  </si>
  <si>
    <t>This template or management tool has been developed by Daniel Granero Sarrión</t>
  </si>
  <si>
    <t>Daniel Granero Sarrión is a specialist in Financial Control and Management Control and an expert user of ERP ODOO</t>
  </si>
  <si>
    <t>Product Code</t>
  </si>
  <si>
    <t>Description</t>
  </si>
  <si>
    <t>Unit of Measure</t>
  </si>
  <si>
    <t>Price</t>
  </si>
  <si>
    <t>Tax</t>
  </si>
  <si>
    <t>Units of Measure</t>
  </si>
  <si>
    <t>Channels Type</t>
  </si>
  <si>
    <t>Sale Agents</t>
  </si>
  <si>
    <t>Stages Opportunities</t>
  </si>
  <si>
    <t>Success</t>
  </si>
  <si>
    <t>States Quotations</t>
  </si>
  <si>
    <t>Commercial initiatives</t>
  </si>
  <si>
    <t>Payment mode</t>
  </si>
  <si>
    <t>Payment term</t>
  </si>
  <si>
    <t>Date</t>
  </si>
  <si>
    <t>Name</t>
  </si>
  <si>
    <t>Channel</t>
  </si>
  <si>
    <t>Reason</t>
  </si>
  <si>
    <t>Sale Agent</t>
  </si>
  <si>
    <t>Is customer?</t>
  </si>
  <si>
    <t>Phone</t>
  </si>
  <si>
    <t>Street</t>
  </si>
  <si>
    <t>Zip</t>
  </si>
  <si>
    <t>City</t>
  </si>
  <si>
    <t>Country</t>
  </si>
  <si>
    <t>Company</t>
  </si>
  <si>
    <t>Opportunities</t>
  </si>
  <si>
    <t>Quotations</t>
  </si>
  <si>
    <t>Contacts</t>
  </si>
  <si>
    <t>Opportunity Code</t>
  </si>
  <si>
    <t>Contact name</t>
  </si>
  <si>
    <t>Amount</t>
  </si>
  <si>
    <t>State</t>
  </si>
  <si>
    <t>% Success</t>
  </si>
  <si>
    <t>Commercial initiative</t>
  </si>
  <si>
    <t>Date initiative</t>
  </si>
  <si>
    <t>Initiative description</t>
  </si>
  <si>
    <t>Quotation Code</t>
  </si>
  <si>
    <t>Contact Name</t>
  </si>
  <si>
    <t>Opportunity code linked</t>
  </si>
  <si>
    <t>Stage</t>
  </si>
  <si>
    <t>See quotation</t>
  </si>
  <si>
    <t>Quotation</t>
  </si>
  <si>
    <t>Contact</t>
  </si>
  <si>
    <t>Address</t>
  </si>
  <si>
    <t>Quotation Date</t>
  </si>
  <si>
    <t>Quotation code</t>
  </si>
  <si>
    <t>Terms</t>
  </si>
  <si>
    <t>Product</t>
  </si>
  <si>
    <t>UoM</t>
  </si>
  <si>
    <t>Quantity</t>
  </si>
  <si>
    <t>Paymetn Mode</t>
  </si>
  <si>
    <t>Payment Term</t>
  </si>
  <si>
    <t>Validity</t>
  </si>
  <si>
    <t>Description 1</t>
  </si>
  <si>
    <t>Description 2</t>
  </si>
  <si>
    <t>Commercial terms</t>
  </si>
  <si>
    <t>Unit</t>
  </si>
  <si>
    <t>Liter</t>
  </si>
  <si>
    <t>Box</t>
  </si>
  <si>
    <t>Personally</t>
  </si>
  <si>
    <t>Recommendation</t>
  </si>
  <si>
    <t>Ana Garcia</t>
  </si>
  <si>
    <t>Luis Martin</t>
  </si>
  <si>
    <t>New</t>
  </si>
  <si>
    <t>Proposal</t>
  </si>
  <si>
    <t>Negotiation</t>
  </si>
  <si>
    <t>Revision</t>
  </si>
  <si>
    <t>Cancelled</t>
  </si>
  <si>
    <t>Won</t>
  </si>
  <si>
    <t>Lost</t>
  </si>
  <si>
    <t>In revision</t>
  </si>
  <si>
    <t>Discarded</t>
  </si>
  <si>
    <t>Confirmed</t>
  </si>
  <si>
    <t>Phone call</t>
  </si>
  <si>
    <t>Email reminder</t>
  </si>
  <si>
    <t>Commercial visit</t>
  </si>
  <si>
    <t>Commercial presentation</t>
  </si>
  <si>
    <t>Conference</t>
  </si>
  <si>
    <t>First contact</t>
  </si>
  <si>
    <t>Information</t>
  </si>
  <si>
    <t>Yes</t>
  </si>
  <si>
    <t>Street 2</t>
  </si>
  <si>
    <t>Avenue 3</t>
  </si>
  <si>
    <t>Spain</t>
  </si>
  <si>
    <t>New project</t>
  </si>
  <si>
    <t>Reminder call</t>
  </si>
  <si>
    <t>Project presentation view</t>
  </si>
  <si>
    <t>Jose Garcia</t>
  </si>
  <si>
    <t>30 days</t>
  </si>
  <si>
    <t>Bank transfer</t>
  </si>
  <si>
    <t>Check</t>
  </si>
  <si>
    <t>Invoice date</t>
  </si>
  <si>
    <t>Cash</t>
  </si>
  <si>
    <t>50% - 50%</t>
  </si>
  <si>
    <t>30 - 60 - 90 days</t>
  </si>
  <si>
    <t>45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</si>
</sst>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1"/>
      <color theme="1"/>
      <name val="Calibri"/>
      <family val="2"/>
      <scheme val="minor"/>
    </font>
    <font>
      <b/>
      <sz val="11"/>
      <color theme="1"/>
      <name val="Calibri"/>
      <family val="2"/>
      <scheme val="minor"/>
    </font>
    <font>
      <u/>
      <sz val="11"/>
      <color theme="10"/>
      <name val="Calibri"/>
      <family val="2"/>
      <scheme val="minor"/>
    </font>
    <font>
      <sz val="16"/>
      <color theme="1" tint="0.499984740745262"/>
      <name val="Calibri"/>
      <family val="2"/>
      <scheme val="minor"/>
    </font>
    <font>
      <b/>
      <sz val="11"/>
      <color rgb="FFFFFF00"/>
      <name val="Calibri"/>
      <family val="2"/>
      <scheme val="minor"/>
    </font>
    <font>
      <b/>
      <sz val="16"/>
      <color theme="1" tint="0.499984740745262"/>
      <name val="Calibri"/>
      <family val="2"/>
      <scheme val="minor"/>
    </font>
    <font>
      <b/>
      <sz val="16"/>
      <color theme="0"/>
      <name val="Calibri"/>
      <family val="2"/>
      <scheme val="minor"/>
    </font>
    <font>
      <sz val="11"/>
      <color theme="1"/>
      <name val="Calibri"/>
      <family val="2"/>
      <scheme val="minor"/>
    </font>
    <font>
      <u/>
      <sz val="11"/>
      <color theme="10"/>
      <name val="Calibri"/>
      <family val="2"/>
    </font>
  </fonts>
  <fills count="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7030A0"/>
        <bgColor indexed="64"/>
      </patternFill>
    </fill>
    <fill>
      <patternFill patternType="solid">
        <fgColor theme="7" tint="-0.249977111117893"/>
        <bgColor indexed="64"/>
      </patternFill>
    </fill>
    <fill>
      <patternFill patternType="solid">
        <fgColor rgb="FF00B0F0"/>
        <bgColor indexed="64"/>
      </patternFill>
    </fill>
    <fill>
      <patternFill patternType="solid">
        <fgColor theme="0" tint="-0.14999847407452621"/>
        <bgColor indexed="64"/>
      </patternFill>
    </fill>
  </fills>
  <borders count="1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
      <left/>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2" fillId="0" borderId="0" applyNumberFormat="0" applyFill="0" applyBorder="0" applyAlignment="0" applyProtection="0"/>
    <xf numFmtId="0" fontId="7" fillId="0" borderId="0"/>
    <xf numFmtId="0" fontId="8" fillId="0" borderId="0" applyNumberFormat="0" applyFill="0" applyBorder="0" applyAlignment="0" applyProtection="0">
      <alignment vertical="top"/>
      <protection locked="0"/>
    </xf>
  </cellStyleXfs>
  <cellXfs count="77">
    <xf numFmtId="0" fontId="0" fillId="0" borderId="0" xfId="0"/>
    <xf numFmtId="0" fontId="0" fillId="0" borderId="0" xfId="0" applyAlignment="1">
      <alignment horizontal="center" vertical="center" wrapText="1"/>
    </xf>
    <xf numFmtId="0" fontId="0" fillId="0" borderId="3" xfId="0" applyBorder="1"/>
    <xf numFmtId="0" fontId="1" fillId="0" borderId="0" xfId="0" applyFont="1"/>
    <xf numFmtId="0" fontId="0" fillId="2" borderId="0" xfId="0" applyFill="1"/>
    <xf numFmtId="0" fontId="0" fillId="3" borderId="3" xfId="0" applyFill="1" applyBorder="1"/>
    <xf numFmtId="0" fontId="1" fillId="0" borderId="0" xfId="0" applyFont="1" applyAlignment="1">
      <alignment horizontal="center"/>
    </xf>
    <xf numFmtId="0" fontId="0" fillId="0" borderId="0" xfId="0" applyAlignment="1">
      <alignment horizontal="center"/>
    </xf>
    <xf numFmtId="9" fontId="0" fillId="0" borderId="3" xfId="0" applyNumberFormat="1" applyBorder="1" applyAlignment="1">
      <alignment horizontal="center"/>
    </xf>
    <xf numFmtId="0" fontId="0" fillId="0" borderId="2" xfId="0" applyBorder="1" applyAlignment="1">
      <alignment horizontal="center"/>
    </xf>
    <xf numFmtId="0" fontId="0" fillId="3" borderId="4" xfId="0" applyFill="1" applyBorder="1"/>
    <xf numFmtId="3" fontId="0" fillId="3" borderId="3" xfId="0" applyNumberFormat="1" applyFill="1" applyBorder="1" applyAlignment="1">
      <alignment horizontal="center"/>
    </xf>
    <xf numFmtId="0" fontId="0" fillId="3" borderId="4" xfId="0" applyFill="1" applyBorder="1" applyAlignment="1">
      <alignment horizontal="center"/>
    </xf>
    <xf numFmtId="0" fontId="0" fillId="3" borderId="3" xfId="0"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3" borderId="2" xfId="0" applyFill="1" applyBorder="1" applyAlignment="1">
      <alignment horizontal="center"/>
    </xf>
    <xf numFmtId="0" fontId="0" fillId="3" borderId="2" xfId="0" applyFill="1" applyBorder="1"/>
    <xf numFmtId="9" fontId="0" fillId="3" borderId="4" xfId="0" applyNumberFormat="1" applyFill="1" applyBorder="1" applyAlignment="1">
      <alignment horizontal="center"/>
    </xf>
    <xf numFmtId="0" fontId="0" fillId="0" borderId="0" xfId="0" applyAlignment="1">
      <alignment horizontal="left"/>
    </xf>
    <xf numFmtId="0" fontId="0" fillId="0" borderId="5" xfId="0" applyBorder="1" applyAlignment="1">
      <alignment horizontal="left"/>
    </xf>
    <xf numFmtId="0" fontId="0" fillId="0" borderId="5" xfId="0" applyBorder="1" applyAlignment="1">
      <alignment horizontal="center"/>
    </xf>
    <xf numFmtId="0" fontId="0" fillId="0" borderId="6" xfId="0" applyBorder="1" applyAlignment="1">
      <alignment horizontal="left"/>
    </xf>
    <xf numFmtId="0" fontId="0" fillId="0" borderId="6" xfId="0" applyBorder="1" applyAlignment="1">
      <alignment horizontal="center"/>
    </xf>
    <xf numFmtId="0" fontId="0" fillId="0" borderId="7" xfId="0" applyBorder="1" applyAlignment="1">
      <alignment horizontal="left"/>
    </xf>
    <xf numFmtId="0" fontId="0" fillId="0" borderId="7" xfId="0" applyBorder="1" applyAlignment="1">
      <alignment horizontal="center"/>
    </xf>
    <xf numFmtId="0" fontId="0" fillId="0" borderId="8" xfId="0" applyBorder="1"/>
    <xf numFmtId="0" fontId="0" fillId="3" borderId="8" xfId="0" applyFill="1" applyBorder="1"/>
    <xf numFmtId="0" fontId="0" fillId="0" borderId="3" xfId="0" applyBorder="1" applyAlignment="1">
      <alignment horizontal="left"/>
    </xf>
    <xf numFmtId="0" fontId="0" fillId="0" borderId="5" xfId="0" applyBorder="1"/>
    <xf numFmtId="0" fontId="0" fillId="3" borderId="0" xfId="0" applyFill="1" applyAlignment="1">
      <alignment horizontal="center"/>
    </xf>
    <xf numFmtId="0" fontId="0" fillId="0" borderId="8" xfId="0" applyBorder="1" applyAlignment="1">
      <alignment horizontal="center" vertical="center"/>
    </xf>
    <xf numFmtId="0" fontId="0" fillId="0" borderId="8" xfId="0" applyBorder="1" applyAlignment="1">
      <alignment vertical="center"/>
    </xf>
    <xf numFmtId="0" fontId="0" fillId="0" borderId="0" xfId="0" applyAlignment="1">
      <alignment vertical="center"/>
    </xf>
    <xf numFmtId="0" fontId="0" fillId="2" borderId="0" xfId="0" applyFill="1" applyAlignment="1">
      <alignment vertical="center"/>
    </xf>
    <xf numFmtId="0" fontId="0" fillId="0" borderId="3" xfId="0" applyBorder="1" applyAlignment="1">
      <alignment horizontal="center" vertical="center"/>
    </xf>
    <xf numFmtId="0" fontId="0" fillId="0" borderId="3" xfId="0" applyBorder="1" applyAlignment="1">
      <alignment vertical="center"/>
    </xf>
    <xf numFmtId="0" fontId="4" fillId="4" borderId="0" xfId="0" applyFont="1" applyFill="1" applyAlignment="1">
      <alignment horizontal="center"/>
    </xf>
    <xf numFmtId="0" fontId="4" fillId="4" borderId="0" xfId="0" applyFont="1" applyFill="1" applyAlignment="1">
      <alignment horizontal="center" vertical="center"/>
    </xf>
    <xf numFmtId="0" fontId="2" fillId="3" borderId="3" xfId="1" applyFill="1" applyBorder="1"/>
    <xf numFmtId="0" fontId="2" fillId="3" borderId="4" xfId="1" applyFill="1" applyBorder="1"/>
    <xf numFmtId="0" fontId="1" fillId="0" borderId="0" xfId="0" applyFont="1" applyAlignment="1">
      <alignment horizontal="center" vertical="center" wrapText="1"/>
    </xf>
    <xf numFmtId="0" fontId="0" fillId="3" borderId="8" xfId="0" applyFill="1" applyBorder="1" applyAlignment="1">
      <alignment vertical="center"/>
    </xf>
    <xf numFmtId="0" fontId="0" fillId="3" borderId="1" xfId="0" applyFill="1" applyBorder="1"/>
    <xf numFmtId="9" fontId="0" fillId="3" borderId="1" xfId="0" applyNumberFormat="1" applyFill="1" applyBorder="1" applyAlignment="1">
      <alignment horizontal="center"/>
    </xf>
    <xf numFmtId="0" fontId="0" fillId="3" borderId="1" xfId="0" applyFill="1" applyBorder="1" applyAlignment="1">
      <alignment horizontal="center"/>
    </xf>
    <xf numFmtId="3" fontId="0" fillId="0" borderId="5" xfId="0" applyNumberFormat="1" applyBorder="1" applyAlignment="1">
      <alignment horizontal="center"/>
    </xf>
    <xf numFmtId="3" fontId="0" fillId="0" borderId="6" xfId="0" applyNumberFormat="1" applyBorder="1" applyAlignment="1">
      <alignment horizontal="center"/>
    </xf>
    <xf numFmtId="3" fontId="0" fillId="0" borderId="7" xfId="0" applyNumberFormat="1" applyBorder="1" applyAlignment="1">
      <alignment horizontal="center"/>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3" borderId="8" xfId="0" applyFill="1" applyBorder="1" applyAlignment="1">
      <alignment horizontal="center" vertical="center"/>
    </xf>
    <xf numFmtId="3" fontId="0" fillId="0" borderId="8" xfId="0" applyNumberFormat="1" applyBorder="1" applyAlignment="1">
      <alignment horizontal="center" vertical="center"/>
    </xf>
    <xf numFmtId="3" fontId="0" fillId="0" borderId="3" xfId="0" applyNumberFormat="1" applyBorder="1" applyAlignment="1">
      <alignment horizontal="center" vertical="center"/>
    </xf>
    <xf numFmtId="14" fontId="0" fillId="0" borderId="8" xfId="0" applyNumberFormat="1" applyBorder="1" applyAlignment="1">
      <alignment horizontal="center" vertical="center"/>
    </xf>
    <xf numFmtId="14" fontId="0" fillId="3" borderId="8" xfId="0" applyNumberFormat="1" applyFill="1" applyBorder="1" applyAlignment="1">
      <alignment horizontal="center"/>
    </xf>
    <xf numFmtId="0" fontId="7" fillId="0" borderId="0" xfId="2"/>
    <xf numFmtId="0" fontId="8" fillId="0" borderId="0" xfId="3" applyAlignment="1" applyProtection="1"/>
    <xf numFmtId="0" fontId="8" fillId="7" borderId="0" xfId="3" applyFill="1" applyAlignment="1" applyProtection="1">
      <alignment horizontal="center" vertical="center"/>
    </xf>
    <xf numFmtId="164" fontId="0" fillId="3" borderId="2" xfId="0" applyNumberFormat="1" applyFill="1" applyBorder="1" applyAlignment="1">
      <alignment horizontal="center"/>
    </xf>
    <xf numFmtId="164" fontId="0" fillId="3" borderId="3" xfId="0" applyNumberFormat="1" applyFill="1" applyBorder="1" applyAlignment="1">
      <alignment horizontal="center"/>
    </xf>
    <xf numFmtId="0" fontId="6" fillId="6" borderId="0" xfId="0" applyFont="1" applyFill="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center" vertical="center"/>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0" fontId="0" fillId="3" borderId="12" xfId="0" applyFill="1" applyBorder="1" applyAlignment="1">
      <alignment horizontal="left" vertical="center" wrapText="1"/>
    </xf>
    <xf numFmtId="0" fontId="0" fillId="3" borderId="8" xfId="0" applyFill="1" applyBorder="1" applyAlignment="1">
      <alignment horizontal="left" vertical="center" wrapText="1"/>
    </xf>
    <xf numFmtId="0" fontId="0" fillId="3" borderId="13" xfId="0" applyFill="1" applyBorder="1" applyAlignment="1">
      <alignment horizontal="left" vertical="center" wrapText="1"/>
    </xf>
    <xf numFmtId="0" fontId="0" fillId="3" borderId="14" xfId="0" applyFill="1" applyBorder="1" applyAlignment="1">
      <alignment horizontal="center"/>
    </xf>
    <xf numFmtId="0" fontId="0" fillId="3" borderId="15" xfId="0" applyFill="1" applyBorder="1" applyAlignment="1">
      <alignment horizontal="center"/>
    </xf>
    <xf numFmtId="164" fontId="0" fillId="3" borderId="14" xfId="0" applyNumberFormat="1" applyFill="1" applyBorder="1" applyAlignment="1">
      <alignment horizontal="center"/>
    </xf>
    <xf numFmtId="164" fontId="0" fillId="3" borderId="15" xfId="0" applyNumberFormat="1" applyFill="1" applyBorder="1" applyAlignment="1">
      <alignment horizontal="center"/>
    </xf>
    <xf numFmtId="0" fontId="3" fillId="0" borderId="0" xfId="0" applyFont="1" applyAlignment="1">
      <alignment horizontal="center"/>
    </xf>
  </cellXfs>
  <cellStyles count="4">
    <cellStyle name="Hipervínculo" xfId="1" builtinId="8"/>
    <cellStyle name="Hipervínculo 2" xfId="3" xr:uid="{93CCFB8A-6C6D-4A57-976A-ADC40E7D7D59}"/>
    <cellStyle name="Normal" xfId="0" builtinId="0"/>
    <cellStyle name="Normal 3" xfId="2" xr:uid="{A8E4CE8B-ADCE-436E-AF2C-F4F36BA325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worksheets/sheet15.xml" Type="http://schemas.openxmlformats.org/officeDocument/2006/relationships/worksheet"/>
<Relationship Id="rId16" Target="worksheets/sheet16.xml" Type="http://schemas.openxmlformats.org/officeDocument/2006/relationships/worksheet"/>
<Relationship Id="rId17" Target="worksheets/sheet17.xml" Type="http://schemas.openxmlformats.org/officeDocument/2006/relationships/worksheet"/>
<Relationship Id="rId18" Target="worksheets/sheet18.xml" Type="http://schemas.openxmlformats.org/officeDocument/2006/relationships/worksheet"/>
<Relationship Id="rId19" Target="worksheets/sheet19.xml" Type="http://schemas.openxmlformats.org/officeDocument/2006/relationships/worksheet"/>
<Relationship Id="rId2" Target="worksheets/sheet2.xml" Type="http://schemas.openxmlformats.org/officeDocument/2006/relationships/worksheet"/>
<Relationship Id="rId20" Target="worksheets/sheet20.xml" Type="http://schemas.openxmlformats.org/officeDocument/2006/relationships/worksheet"/>
<Relationship Id="rId21" Target="worksheets/sheet21.xml" Type="http://schemas.openxmlformats.org/officeDocument/2006/relationships/worksheet"/>
<Relationship Id="rId22" Target="worksheets/sheet22.xml" Type="http://schemas.openxmlformats.org/officeDocument/2006/relationships/worksheet"/>
<Relationship Id="rId23" Target="worksheets/sheet23.xml" Type="http://schemas.openxmlformats.org/officeDocument/2006/relationships/worksheet"/>
<Relationship Id="rId24" Target="worksheets/sheet24.xml" Type="http://schemas.openxmlformats.org/officeDocument/2006/relationships/worksheet"/>
<Relationship Id="rId25" Target="theme/theme1.xml" Type="http://schemas.openxmlformats.org/officeDocument/2006/relationships/theme"/>
<Relationship Id="rId26" Target="styles.xml" Type="http://schemas.openxmlformats.org/officeDocument/2006/relationships/styles"/>
<Relationship Id="rId27" Target="sharedStrings.xml" Type="http://schemas.openxmlformats.org/officeDocument/2006/relationships/sharedStrings"/>
<Relationship Id="rId28" Target="calcChain.xml" Type="http://schemas.openxmlformats.org/officeDocument/2006/relationships/calcChain"/>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_rels/drawing1.xml.rels><?xml version="1.0" encoding="UTF-8" standalone="no"?>
<Relationships xmlns="http://schemas.openxmlformats.org/package/2006/relationships">
<Relationship Id="rId1" Target="#Productos!A1" Type="http://schemas.openxmlformats.org/officeDocument/2006/relationships/hyperlink"/>
<Relationship Id="rId10" Target="#Contactos!A1" Type="http://schemas.openxmlformats.org/officeDocument/2006/relationships/hyperlink"/>
<Relationship Id="rId11" Target="#Oportunidades!A1" Type="http://schemas.openxmlformats.org/officeDocument/2006/relationships/hyperlink"/>
<Relationship Id="rId12" Target="#Presupuestos!A1" Type="http://schemas.openxmlformats.org/officeDocument/2006/relationships/hyperlink"/>
<Relationship Id="rId13" Target="https://cashtrainers.com/2018/project-and-task-management-excel-template-includes-gantt-chart" TargetMode="External" Type="http://schemas.openxmlformats.org/officeDocument/2006/relationships/hyperlink"/>
<Relationship Id="rId14" Target="https://cashtrainers.com/erp-odoo-demo" TargetMode="External" Type="http://schemas.openxmlformats.org/officeDocument/2006/relationships/hyperlink"/>
<Relationship Id="rId15" Target="#Informacion!A1" Type="http://schemas.openxmlformats.org/officeDocument/2006/relationships/hyperlink"/>
<Relationship Id="rId2" Target="#UM!A1" Type="http://schemas.openxmlformats.org/officeDocument/2006/relationships/hyperlink"/>
<Relationship Id="rId3" Target="#Canal!A1" Type="http://schemas.openxmlformats.org/officeDocument/2006/relationships/hyperlink"/>
<Relationship Id="rId4" Target="#Com!A1" Type="http://schemas.openxmlformats.org/officeDocument/2006/relationships/hyperlink"/>
<Relationship Id="rId5" Target="#EtapaOport!A1" Type="http://schemas.openxmlformats.org/officeDocument/2006/relationships/hyperlink"/>
<Relationship Id="rId6" Target="#EtapaPres!A1" Type="http://schemas.openxmlformats.org/officeDocument/2006/relationships/hyperlink"/>
<Relationship Id="rId7" Target="#Acciones!A1" Type="http://schemas.openxmlformats.org/officeDocument/2006/relationships/hyperlink"/>
<Relationship Id="rId8" Target="#FP!A1" Type="http://schemas.openxmlformats.org/officeDocument/2006/relationships/hyperlink"/>
<Relationship Id="rId9" Target="#PP!A1" Type="http://schemas.openxmlformats.org/officeDocument/2006/relationships/hyperlink"/>
</Relationships>

</file>

<file path=xl/drawings/_rels/drawing2.xml.rels><?xml version="1.0" encoding="UTF-8" standalone="no"?>
<Relationships xmlns="http://schemas.openxmlformats.org/package/2006/relationships">
<Relationship Id="rId1" Target="https://cashtrainers.com/contact" TargetMode="External" Type="http://schemas.openxmlformats.org/officeDocument/2006/relationships/hyperlink"/>
</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114300</xdr:rowOff>
    </xdr:from>
    <xdr:to>
      <xdr:col>2</xdr:col>
      <xdr:colOff>381000</xdr:colOff>
      <xdr:row>9</xdr:row>
      <xdr:rowOff>114299</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D198A30F-4CE1-4920-85AB-B327155B0573}"/>
            </a:ext>
          </a:extLst>
        </xdr:cNvPr>
        <xdr:cNvSpPr/>
      </xdr:nvSpPr>
      <xdr:spPr>
        <a:xfrm>
          <a:off x="762000" y="1066800"/>
          <a:ext cx="1143000" cy="571499"/>
        </a:xfrm>
        <a:prstGeom prst="round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050"/>
            <a:t>Products</a:t>
          </a:r>
        </a:p>
      </xdr:txBody>
    </xdr:sp>
    <xdr:clientData/>
  </xdr:twoCellAnchor>
  <xdr:twoCellAnchor>
    <xdr:from>
      <xdr:col>2</xdr:col>
      <xdr:colOff>552450</xdr:colOff>
      <xdr:row>6</xdr:row>
      <xdr:rowOff>114300</xdr:rowOff>
    </xdr:from>
    <xdr:to>
      <xdr:col>4</xdr:col>
      <xdr:colOff>171450</xdr:colOff>
      <xdr:row>9</xdr:row>
      <xdr:rowOff>114299</xdr:rowOff>
    </xdr:to>
    <xdr:sp macro="" textlink="">
      <xdr:nvSpPr>
        <xdr:cNvPr id="3" name="1 Rectángulo redondeado">
          <a:hlinkClick xmlns:r="http://schemas.openxmlformats.org/officeDocument/2006/relationships" r:id="rId2"/>
          <a:extLst>
            <a:ext uri="{FF2B5EF4-FFF2-40B4-BE49-F238E27FC236}">
              <a16:creationId xmlns:a16="http://schemas.microsoft.com/office/drawing/2014/main" id="{D717DEA7-686F-4DB4-8A16-4B48FBD1C0B7}"/>
            </a:ext>
          </a:extLst>
        </xdr:cNvPr>
        <xdr:cNvSpPr/>
      </xdr:nvSpPr>
      <xdr:spPr>
        <a:xfrm>
          <a:off x="2076450" y="1066800"/>
          <a:ext cx="1143000" cy="571499"/>
        </a:xfrm>
        <a:prstGeom prst="round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050"/>
            <a:t>UoM</a:t>
          </a:r>
        </a:p>
      </xdr:txBody>
    </xdr:sp>
    <xdr:clientData/>
  </xdr:twoCellAnchor>
  <xdr:twoCellAnchor>
    <xdr:from>
      <xdr:col>4</xdr:col>
      <xdr:colOff>381000</xdr:colOff>
      <xdr:row>6</xdr:row>
      <xdr:rowOff>114300</xdr:rowOff>
    </xdr:from>
    <xdr:to>
      <xdr:col>6</xdr:col>
      <xdr:colOff>0</xdr:colOff>
      <xdr:row>9</xdr:row>
      <xdr:rowOff>114299</xdr:rowOff>
    </xdr:to>
    <xdr:sp macro="" textlink="">
      <xdr:nvSpPr>
        <xdr:cNvPr id="4" name="1 Rectángulo redondeado">
          <a:hlinkClick xmlns:r="http://schemas.openxmlformats.org/officeDocument/2006/relationships" r:id="rId3"/>
          <a:extLst>
            <a:ext uri="{FF2B5EF4-FFF2-40B4-BE49-F238E27FC236}">
              <a16:creationId xmlns:a16="http://schemas.microsoft.com/office/drawing/2014/main" id="{74586565-798E-4252-9313-78BB13B44178}"/>
            </a:ext>
          </a:extLst>
        </xdr:cNvPr>
        <xdr:cNvSpPr/>
      </xdr:nvSpPr>
      <xdr:spPr>
        <a:xfrm>
          <a:off x="3429000" y="1066800"/>
          <a:ext cx="1143000" cy="571499"/>
        </a:xfrm>
        <a:prstGeom prst="round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050"/>
            <a:t>Sale channels</a:t>
          </a:r>
        </a:p>
      </xdr:txBody>
    </xdr:sp>
    <xdr:clientData/>
  </xdr:twoCellAnchor>
  <xdr:twoCellAnchor>
    <xdr:from>
      <xdr:col>6</xdr:col>
      <xdr:colOff>209550</xdr:colOff>
      <xdr:row>6</xdr:row>
      <xdr:rowOff>114300</xdr:rowOff>
    </xdr:from>
    <xdr:to>
      <xdr:col>7</xdr:col>
      <xdr:colOff>590550</xdr:colOff>
      <xdr:row>9</xdr:row>
      <xdr:rowOff>114299</xdr:rowOff>
    </xdr:to>
    <xdr:sp macro="" textlink="">
      <xdr:nvSpPr>
        <xdr:cNvPr id="5" name="1 Rectángulo redondeado">
          <a:hlinkClick xmlns:r="http://schemas.openxmlformats.org/officeDocument/2006/relationships" r:id="rId4"/>
          <a:extLst>
            <a:ext uri="{FF2B5EF4-FFF2-40B4-BE49-F238E27FC236}">
              <a16:creationId xmlns:a16="http://schemas.microsoft.com/office/drawing/2014/main" id="{D3BCFEDD-9A13-4776-938F-197A615C512C}"/>
            </a:ext>
          </a:extLst>
        </xdr:cNvPr>
        <xdr:cNvSpPr/>
      </xdr:nvSpPr>
      <xdr:spPr>
        <a:xfrm>
          <a:off x="4781550" y="1066800"/>
          <a:ext cx="1143000" cy="571499"/>
        </a:xfrm>
        <a:prstGeom prst="round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050"/>
            <a:t>Sale Agents</a:t>
          </a:r>
        </a:p>
      </xdr:txBody>
    </xdr:sp>
    <xdr:clientData/>
  </xdr:twoCellAnchor>
  <xdr:twoCellAnchor>
    <xdr:from>
      <xdr:col>0</xdr:col>
      <xdr:colOff>752475</xdr:colOff>
      <xdr:row>10</xdr:row>
      <xdr:rowOff>47625</xdr:rowOff>
    </xdr:from>
    <xdr:to>
      <xdr:col>2</xdr:col>
      <xdr:colOff>371475</xdr:colOff>
      <xdr:row>13</xdr:row>
      <xdr:rowOff>47624</xdr:rowOff>
    </xdr:to>
    <xdr:sp macro="" textlink="">
      <xdr:nvSpPr>
        <xdr:cNvPr id="6" name="1 Rectángulo redondeado">
          <a:hlinkClick xmlns:r="http://schemas.openxmlformats.org/officeDocument/2006/relationships" r:id="rId5"/>
          <a:extLst>
            <a:ext uri="{FF2B5EF4-FFF2-40B4-BE49-F238E27FC236}">
              <a16:creationId xmlns:a16="http://schemas.microsoft.com/office/drawing/2014/main" id="{C5C7606A-738A-440C-85B7-81961CF44F8D}"/>
            </a:ext>
          </a:extLst>
        </xdr:cNvPr>
        <xdr:cNvSpPr/>
      </xdr:nvSpPr>
      <xdr:spPr>
        <a:xfrm>
          <a:off x="752475" y="1762125"/>
          <a:ext cx="1143000" cy="571499"/>
        </a:xfrm>
        <a:prstGeom prst="round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050"/>
            <a:t>Stages Opportunities</a:t>
          </a:r>
        </a:p>
      </xdr:txBody>
    </xdr:sp>
    <xdr:clientData/>
  </xdr:twoCellAnchor>
  <xdr:twoCellAnchor>
    <xdr:from>
      <xdr:col>2</xdr:col>
      <xdr:colOff>542925</xdr:colOff>
      <xdr:row>10</xdr:row>
      <xdr:rowOff>57150</xdr:rowOff>
    </xdr:from>
    <xdr:to>
      <xdr:col>4</xdr:col>
      <xdr:colOff>161925</xdr:colOff>
      <xdr:row>13</xdr:row>
      <xdr:rowOff>57149</xdr:rowOff>
    </xdr:to>
    <xdr:sp macro="" textlink="">
      <xdr:nvSpPr>
        <xdr:cNvPr id="7" name="1 Rectángulo redondeado">
          <a:hlinkClick xmlns:r="http://schemas.openxmlformats.org/officeDocument/2006/relationships" r:id="rId6"/>
          <a:extLst>
            <a:ext uri="{FF2B5EF4-FFF2-40B4-BE49-F238E27FC236}">
              <a16:creationId xmlns:a16="http://schemas.microsoft.com/office/drawing/2014/main" id="{4A11B2B2-1195-4E44-9DA5-5106618A28D1}"/>
            </a:ext>
          </a:extLst>
        </xdr:cNvPr>
        <xdr:cNvSpPr/>
      </xdr:nvSpPr>
      <xdr:spPr>
        <a:xfrm>
          <a:off x="2066925" y="1895475"/>
          <a:ext cx="1143000" cy="571499"/>
        </a:xfrm>
        <a:prstGeom prst="round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050"/>
            <a:t>States quotations</a:t>
          </a:r>
        </a:p>
      </xdr:txBody>
    </xdr:sp>
    <xdr:clientData/>
  </xdr:twoCellAnchor>
  <xdr:twoCellAnchor>
    <xdr:from>
      <xdr:col>4</xdr:col>
      <xdr:colOff>371475</xdr:colOff>
      <xdr:row>10</xdr:row>
      <xdr:rowOff>76200</xdr:rowOff>
    </xdr:from>
    <xdr:to>
      <xdr:col>5</xdr:col>
      <xdr:colOff>752475</xdr:colOff>
      <xdr:row>13</xdr:row>
      <xdr:rowOff>76199</xdr:rowOff>
    </xdr:to>
    <xdr:sp macro="" textlink="">
      <xdr:nvSpPr>
        <xdr:cNvPr id="8" name="1 Rectángulo redondeado">
          <a:hlinkClick xmlns:r="http://schemas.openxmlformats.org/officeDocument/2006/relationships" r:id="rId7"/>
          <a:extLst>
            <a:ext uri="{FF2B5EF4-FFF2-40B4-BE49-F238E27FC236}">
              <a16:creationId xmlns:a16="http://schemas.microsoft.com/office/drawing/2014/main" id="{8F7AF2A4-4F01-434E-AE3E-172403917D91}"/>
            </a:ext>
          </a:extLst>
        </xdr:cNvPr>
        <xdr:cNvSpPr/>
      </xdr:nvSpPr>
      <xdr:spPr>
        <a:xfrm>
          <a:off x="3419475" y="1914525"/>
          <a:ext cx="1143000" cy="571499"/>
        </a:xfrm>
        <a:prstGeom prst="round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050"/>
            <a:t>Commercial initiatives</a:t>
          </a:r>
        </a:p>
      </xdr:txBody>
    </xdr:sp>
    <xdr:clientData/>
  </xdr:twoCellAnchor>
  <xdr:twoCellAnchor>
    <xdr:from>
      <xdr:col>6</xdr:col>
      <xdr:colOff>209550</xdr:colOff>
      <xdr:row>10</xdr:row>
      <xdr:rowOff>76200</xdr:rowOff>
    </xdr:from>
    <xdr:to>
      <xdr:col>7</xdr:col>
      <xdr:colOff>590550</xdr:colOff>
      <xdr:row>13</xdr:row>
      <xdr:rowOff>76199</xdr:rowOff>
    </xdr:to>
    <xdr:sp macro="" textlink="">
      <xdr:nvSpPr>
        <xdr:cNvPr id="9" name="1 Rectángulo redondeado">
          <a:hlinkClick xmlns:r="http://schemas.openxmlformats.org/officeDocument/2006/relationships" r:id="rId8"/>
          <a:extLst>
            <a:ext uri="{FF2B5EF4-FFF2-40B4-BE49-F238E27FC236}">
              <a16:creationId xmlns:a16="http://schemas.microsoft.com/office/drawing/2014/main" id="{0FD85C42-7382-4AAF-9D23-2785C067290F}"/>
            </a:ext>
          </a:extLst>
        </xdr:cNvPr>
        <xdr:cNvSpPr/>
      </xdr:nvSpPr>
      <xdr:spPr>
        <a:xfrm>
          <a:off x="4781550" y="1914525"/>
          <a:ext cx="1143000" cy="571499"/>
        </a:xfrm>
        <a:prstGeom prst="round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050"/>
            <a:t>Payment mode</a:t>
          </a:r>
        </a:p>
      </xdr:txBody>
    </xdr:sp>
    <xdr:clientData/>
  </xdr:twoCellAnchor>
  <xdr:twoCellAnchor>
    <xdr:from>
      <xdr:col>8</xdr:col>
      <xdr:colOff>38100</xdr:colOff>
      <xdr:row>10</xdr:row>
      <xdr:rowOff>85725</xdr:rowOff>
    </xdr:from>
    <xdr:to>
      <xdr:col>9</xdr:col>
      <xdr:colOff>419100</xdr:colOff>
      <xdr:row>13</xdr:row>
      <xdr:rowOff>85724</xdr:rowOff>
    </xdr:to>
    <xdr:sp macro="" textlink="">
      <xdr:nvSpPr>
        <xdr:cNvPr id="10" name="1 Rectángulo redondeado">
          <a:hlinkClick xmlns:r="http://schemas.openxmlformats.org/officeDocument/2006/relationships" r:id="rId9"/>
          <a:extLst>
            <a:ext uri="{FF2B5EF4-FFF2-40B4-BE49-F238E27FC236}">
              <a16:creationId xmlns:a16="http://schemas.microsoft.com/office/drawing/2014/main" id="{F4DEB540-9DAC-48EB-B58B-1B15FCF4F030}"/>
            </a:ext>
          </a:extLst>
        </xdr:cNvPr>
        <xdr:cNvSpPr/>
      </xdr:nvSpPr>
      <xdr:spPr>
        <a:xfrm>
          <a:off x="6134100" y="2000250"/>
          <a:ext cx="1143000" cy="571499"/>
        </a:xfrm>
        <a:prstGeom prst="roundRect">
          <a:avLst/>
        </a:prstGeom>
        <a:solidFill>
          <a:srgbClr val="00B0F0"/>
        </a:solidFill>
        <a:ln>
          <a:solidFill>
            <a:srgbClr val="00B0F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050"/>
            <a:t>Payment term</a:t>
          </a:r>
        </a:p>
      </xdr:txBody>
    </xdr:sp>
    <xdr:clientData/>
  </xdr:twoCellAnchor>
  <xdr:twoCellAnchor>
    <xdr:from>
      <xdr:col>0</xdr:col>
      <xdr:colOff>752475</xdr:colOff>
      <xdr:row>17</xdr:row>
      <xdr:rowOff>95250</xdr:rowOff>
    </xdr:from>
    <xdr:to>
      <xdr:col>2</xdr:col>
      <xdr:colOff>371475</xdr:colOff>
      <xdr:row>20</xdr:row>
      <xdr:rowOff>95249</xdr:rowOff>
    </xdr:to>
    <xdr:sp macro="" textlink="">
      <xdr:nvSpPr>
        <xdr:cNvPr id="11" name="1 Rectángulo redondeado">
          <a:hlinkClick xmlns:r="http://schemas.openxmlformats.org/officeDocument/2006/relationships" r:id="rId10"/>
          <a:extLst>
            <a:ext uri="{FF2B5EF4-FFF2-40B4-BE49-F238E27FC236}">
              <a16:creationId xmlns:a16="http://schemas.microsoft.com/office/drawing/2014/main" id="{5D941986-E8DD-4EE9-85DD-8829D1174BD8}"/>
            </a:ext>
          </a:extLst>
        </xdr:cNvPr>
        <xdr:cNvSpPr/>
      </xdr:nvSpPr>
      <xdr:spPr>
        <a:xfrm>
          <a:off x="752475" y="3267075"/>
          <a:ext cx="1143000" cy="571499"/>
        </a:xfrm>
        <a:prstGeom prst="roundRect">
          <a:avLst/>
        </a:prstGeom>
        <a:solidFill>
          <a:schemeClr val="accent4">
            <a:lumMod val="7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ES" sz="1050"/>
            <a:t>Contacts and customers</a:t>
          </a:r>
        </a:p>
      </xdr:txBody>
    </xdr:sp>
    <xdr:clientData/>
  </xdr:twoCellAnchor>
  <xdr:twoCellAnchor>
    <xdr:from>
      <xdr:col>2</xdr:col>
      <xdr:colOff>676275</xdr:colOff>
      <xdr:row>17</xdr:row>
      <xdr:rowOff>95250</xdr:rowOff>
    </xdr:from>
    <xdr:to>
      <xdr:col>4</xdr:col>
      <xdr:colOff>295275</xdr:colOff>
      <xdr:row>20</xdr:row>
      <xdr:rowOff>95249</xdr:rowOff>
    </xdr:to>
    <xdr:sp macro="" textlink="">
      <xdr:nvSpPr>
        <xdr:cNvPr id="12" name="1 Rectángulo redondeado">
          <a:hlinkClick xmlns:r="http://schemas.openxmlformats.org/officeDocument/2006/relationships" r:id="rId11"/>
          <a:extLst>
            <a:ext uri="{FF2B5EF4-FFF2-40B4-BE49-F238E27FC236}">
              <a16:creationId xmlns:a16="http://schemas.microsoft.com/office/drawing/2014/main" id="{EAEE0636-2A88-4BA9-8AF0-E0D270D01A21}"/>
            </a:ext>
          </a:extLst>
        </xdr:cNvPr>
        <xdr:cNvSpPr/>
      </xdr:nvSpPr>
      <xdr:spPr>
        <a:xfrm>
          <a:off x="2200275" y="3267075"/>
          <a:ext cx="1143000" cy="571499"/>
        </a:xfrm>
        <a:prstGeom prst="roundRect">
          <a:avLst/>
        </a:prstGeom>
        <a:solidFill>
          <a:schemeClr val="accent4">
            <a:lumMod val="7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s-ES" sz="1100">
              <a:solidFill>
                <a:schemeClr val="lt1"/>
              </a:solidFill>
              <a:effectLst/>
              <a:latin typeface="+mn-lt"/>
              <a:ea typeface="+mn-ea"/>
              <a:cs typeface="+mn-cs"/>
            </a:rPr>
            <a:t>Opportunities</a:t>
          </a:r>
          <a:endParaRPr lang="es-ES" sz="1050">
            <a:solidFill>
              <a:schemeClr val="lt1"/>
            </a:solidFill>
            <a:latin typeface="+mn-lt"/>
            <a:ea typeface="+mn-ea"/>
            <a:cs typeface="+mn-cs"/>
          </a:endParaRPr>
        </a:p>
      </xdr:txBody>
    </xdr:sp>
    <xdr:clientData/>
  </xdr:twoCellAnchor>
  <xdr:twoCellAnchor>
    <xdr:from>
      <xdr:col>4</xdr:col>
      <xdr:colOff>628650</xdr:colOff>
      <xdr:row>17</xdr:row>
      <xdr:rowOff>114300</xdr:rowOff>
    </xdr:from>
    <xdr:to>
      <xdr:col>6</xdr:col>
      <xdr:colOff>247650</xdr:colOff>
      <xdr:row>20</xdr:row>
      <xdr:rowOff>114299</xdr:rowOff>
    </xdr:to>
    <xdr:sp macro="" textlink="">
      <xdr:nvSpPr>
        <xdr:cNvPr id="13" name="1 Rectángulo redondeado">
          <a:hlinkClick xmlns:r="http://schemas.openxmlformats.org/officeDocument/2006/relationships" r:id="rId12"/>
          <a:extLst>
            <a:ext uri="{FF2B5EF4-FFF2-40B4-BE49-F238E27FC236}">
              <a16:creationId xmlns:a16="http://schemas.microsoft.com/office/drawing/2014/main" id="{B2577236-C9D7-42D2-B38E-216358FBB176}"/>
            </a:ext>
          </a:extLst>
        </xdr:cNvPr>
        <xdr:cNvSpPr/>
      </xdr:nvSpPr>
      <xdr:spPr>
        <a:xfrm>
          <a:off x="3524250" y="3752850"/>
          <a:ext cx="1143000" cy="571499"/>
        </a:xfrm>
        <a:prstGeom prst="roundRect">
          <a:avLst/>
        </a:prstGeom>
        <a:solidFill>
          <a:schemeClr val="accent4">
            <a:lumMod val="7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s-ES" sz="1050">
              <a:solidFill>
                <a:schemeClr val="lt1"/>
              </a:solidFill>
              <a:latin typeface="+mn-lt"/>
              <a:ea typeface="+mn-ea"/>
              <a:cs typeface="+mn-cs"/>
            </a:rPr>
            <a:t>Sale quotations</a:t>
          </a:r>
        </a:p>
      </xdr:txBody>
    </xdr:sp>
    <xdr:clientData/>
  </xdr:twoCellAnchor>
  <xdr:twoCellAnchor>
    <xdr:from>
      <xdr:col>6</xdr:col>
      <xdr:colOff>561975</xdr:colOff>
      <xdr:row>17</xdr:row>
      <xdr:rowOff>123825</xdr:rowOff>
    </xdr:from>
    <xdr:to>
      <xdr:col>8</xdr:col>
      <xdr:colOff>180975</xdr:colOff>
      <xdr:row>20</xdr:row>
      <xdr:rowOff>123824</xdr:rowOff>
    </xdr:to>
    <xdr:sp macro="" textlink="">
      <xdr:nvSpPr>
        <xdr:cNvPr id="28" name="1 Rectángulo redondeado">
          <a:hlinkClick xmlns:r="http://schemas.openxmlformats.org/officeDocument/2006/relationships" r:id="rId13"/>
          <a:extLst>
            <a:ext uri="{FF2B5EF4-FFF2-40B4-BE49-F238E27FC236}">
              <a16:creationId xmlns:a16="http://schemas.microsoft.com/office/drawing/2014/main" id="{01F9B0FD-A49E-453B-B8A0-CC39F7F86345}"/>
            </a:ext>
          </a:extLst>
        </xdr:cNvPr>
        <xdr:cNvSpPr/>
      </xdr:nvSpPr>
      <xdr:spPr>
        <a:xfrm>
          <a:off x="4981575" y="3762375"/>
          <a:ext cx="1143000" cy="571499"/>
        </a:xfrm>
        <a:prstGeom prst="roundRect">
          <a:avLst/>
        </a:prstGeom>
        <a:solidFill>
          <a:schemeClr val="accent4">
            <a:lumMod val="7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s-ES" sz="1050">
              <a:solidFill>
                <a:schemeClr val="lt1"/>
              </a:solidFill>
              <a:latin typeface="+mn-lt"/>
              <a:ea typeface="+mn-ea"/>
              <a:cs typeface="+mn-cs"/>
            </a:rPr>
            <a:t>Project Management</a:t>
          </a:r>
        </a:p>
      </xdr:txBody>
    </xdr:sp>
    <xdr:clientData/>
  </xdr:twoCellAnchor>
  <xdr:twoCellAnchor>
    <xdr:from>
      <xdr:col>8</xdr:col>
      <xdr:colOff>419100</xdr:colOff>
      <xdr:row>17</xdr:row>
      <xdr:rowOff>123825</xdr:rowOff>
    </xdr:from>
    <xdr:to>
      <xdr:col>10</xdr:col>
      <xdr:colOff>38100</xdr:colOff>
      <xdr:row>20</xdr:row>
      <xdr:rowOff>123824</xdr:rowOff>
    </xdr:to>
    <xdr:sp macro="" textlink="">
      <xdr:nvSpPr>
        <xdr:cNvPr id="17" name="1 Rectángulo redondeado">
          <a:hlinkClick xmlns:r="http://schemas.openxmlformats.org/officeDocument/2006/relationships" r:id="rId14"/>
          <a:extLst>
            <a:ext uri="{FF2B5EF4-FFF2-40B4-BE49-F238E27FC236}">
              <a16:creationId xmlns:a16="http://schemas.microsoft.com/office/drawing/2014/main" id="{5E07C334-54DC-4F9C-9FE3-D4E50BE66C6C}"/>
            </a:ext>
          </a:extLst>
        </xdr:cNvPr>
        <xdr:cNvSpPr/>
      </xdr:nvSpPr>
      <xdr:spPr>
        <a:xfrm>
          <a:off x="6362700" y="3762375"/>
          <a:ext cx="1143000" cy="571499"/>
        </a:xfrm>
        <a:prstGeom prst="roundRect">
          <a:avLst/>
        </a:prstGeom>
        <a:solidFill>
          <a:schemeClr val="accent4">
            <a:lumMod val="7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s-ES" sz="1050">
              <a:solidFill>
                <a:schemeClr val="lt1"/>
              </a:solidFill>
              <a:latin typeface="+mn-lt"/>
              <a:ea typeface="+mn-ea"/>
              <a:cs typeface="+mn-cs"/>
            </a:rPr>
            <a:t>CRM-ERP</a:t>
          </a:r>
        </a:p>
      </xdr:txBody>
    </xdr:sp>
    <xdr:clientData/>
  </xdr:twoCellAnchor>
  <xdr:twoCellAnchor>
    <xdr:from>
      <xdr:col>10</xdr:col>
      <xdr:colOff>342900</xdr:colOff>
      <xdr:row>3</xdr:row>
      <xdr:rowOff>66675</xdr:rowOff>
    </xdr:from>
    <xdr:to>
      <xdr:col>12</xdr:col>
      <xdr:colOff>495301</xdr:colOff>
      <xdr:row>5</xdr:row>
      <xdr:rowOff>66675</xdr:rowOff>
    </xdr:to>
    <xdr:sp macro="" textlink="">
      <xdr:nvSpPr>
        <xdr:cNvPr id="18" name="Rectángulo: esquinas redondeadas 17">
          <a:hlinkClick xmlns:r="http://schemas.openxmlformats.org/officeDocument/2006/relationships" r:id="rId15"/>
          <a:extLst>
            <a:ext uri="{FF2B5EF4-FFF2-40B4-BE49-F238E27FC236}">
              <a16:creationId xmlns:a16="http://schemas.microsoft.com/office/drawing/2014/main" id="{A4984B7D-2C37-48BC-950F-BDFA5853A7D1}"/>
            </a:ext>
          </a:extLst>
        </xdr:cNvPr>
        <xdr:cNvSpPr/>
      </xdr:nvSpPr>
      <xdr:spPr>
        <a:xfrm>
          <a:off x="7810500" y="714375"/>
          <a:ext cx="1676401" cy="581025"/>
        </a:xfrm>
        <a:prstGeom prst="roundRect">
          <a:avLst/>
        </a:prstGeom>
        <a:ln>
          <a:noFill/>
        </a:ln>
        <a:scene3d>
          <a:camera prst="orthographicFront"/>
          <a:lightRig rig="threePt" dir="t"/>
        </a:scene3d>
        <a:sp3d extrusionH="38100">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lang="en-GB" sz="1200"/>
            <a:t>More about this Excel</a:t>
          </a:r>
          <a:r>
            <a:rPr lang="en-GB" sz="1200" baseline="0"/>
            <a:t> template</a:t>
          </a:r>
          <a:endParaRPr lang="en-GB"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581025</xdr:colOff>
      <xdr:row>6</xdr:row>
      <xdr:rowOff>114300</xdr:rowOff>
    </xdr:from>
    <xdr:to>
      <xdr:col>5</xdr:col>
      <xdr:colOff>161926</xdr:colOff>
      <xdr:row>11</xdr:row>
      <xdr:rowOff>114300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F2EEC0D7-9572-43E4-AF3C-74875CFB7996}"/>
            </a:ext>
          </a:extLst>
        </xdr:cNvPr>
        <xdr:cNvSpPr/>
      </xdr:nvSpPr>
      <xdr:spPr>
        <a:xfrm>
          <a:off x="581025" y="1257300"/>
          <a:ext cx="3390901" cy="952500"/>
        </a:xfrm>
        <a:prstGeom prst="roundRect">
          <a:avLst/>
        </a:prstGeom>
        <a:ln>
          <a:noFill/>
        </a:ln>
        <a:scene3d>
          <a:camera prst="orthographicFront"/>
          <a:lightRig rig="threePt" dir="t"/>
        </a:scene3d>
        <a:sp3d extrusionH="38100">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lang="en-GB" sz="1200"/>
            <a:t>Click here for more information about my professional career, contact information and services I offer</a:t>
          </a:r>
        </a:p>
      </xdr:txBody>
    </xdr:sp>
    <xdr:clientData/>
  </xdr:twoCellAnchor>
  <xdr:twoCellAnchor>
    <xdr:from>
      <xdr:col>0</xdr:col>
      <xdr:colOff>390525</xdr:colOff>
      <xdr:row>12</xdr:row>
      <xdr:rowOff>152400</xdr:rowOff>
    </xdr:from>
    <xdr:to>
      <xdr:col>5</xdr:col>
      <xdr:colOff>361950</xdr:colOff>
      <xdr:row>16</xdr:row>
      <xdr:rowOff>114300</xdr:rowOff>
    </xdr:to>
    <xdr:sp macro="" textlink="">
      <xdr:nvSpPr>
        <xdr:cNvPr id="3" name="Rectángulo 2">
          <a:extLst>
            <a:ext uri="{FF2B5EF4-FFF2-40B4-BE49-F238E27FC236}">
              <a16:creationId xmlns:a16="http://schemas.microsoft.com/office/drawing/2014/main" id="{DFA5EA05-21D7-472C-A390-1E8DDC34A9B4}"/>
            </a:ext>
          </a:extLst>
        </xdr:cNvPr>
        <xdr:cNvSpPr/>
      </xdr:nvSpPr>
      <xdr:spPr>
        <a:xfrm>
          <a:off x="390525" y="2438400"/>
          <a:ext cx="3781425" cy="723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a:solidFill>
                <a:srgbClr val="FF0000"/>
              </a:solidFill>
            </a:rPr>
            <a:t>All the templates are models and examples, they contain fictitious and invented data (I am not responsible for the use that you give to the example and the data that contain in 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s>

</file>

<file path=xl/worksheets/_rels/sheet15.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16.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2.xml.rels><?xml version="1.0" encoding="UTF-8" standalone="no"?>
<Relationships xmlns="http://schemas.openxmlformats.org/package/2006/relationships">
<Relationship Id="rId1" Target="mailto:dani@cashtrainers.com" TargetMode="External" Type="http://schemas.openxmlformats.org/officeDocument/2006/relationships/hyperlink"/>
<Relationship Id="rId2" Target="mailto:jgarcia@hotmail.comm" TargetMode="External" Type="http://schemas.openxmlformats.org/officeDocument/2006/relationships/hyperlink"/>
<Relationship Id="rId3" Target="http://www.cashtrainers.com/" TargetMode="External" Type="http://schemas.openxmlformats.org/officeDocument/2006/relationships/hyperlink"/>
</Relationships>

</file>

<file path=xl/worksheets/_rels/sheet24.xml.rels><?xml version="1.0" encoding="UTF-8" standalone="no"?>
<Relationships xmlns="http://schemas.openxmlformats.org/package/2006/relationships">
<Relationship Id="rId1" Target="http://www.cashtrainers.com/" TargetMode="External" Type="http://schemas.openxmlformats.org/officeDocument/2006/relationships/hyperlink"/>
<Relationship Id="rId2" Target="../drawings/drawing2.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17"/>
  <sheetViews>
    <sheetView showGridLines="0" showRowColHeaders="0" tabSelected="1" workbookViewId="0"/>
  </sheetViews>
  <sheetFormatPr baseColWidth="10" defaultRowHeight="15" x14ac:dyDescent="0.25"/>
  <cols>
    <col min="1" max="1" width="9.140625" customWidth="1"/>
  </cols>
  <sheetData>
    <row r="2" spans="2:10" ht="21" x14ac:dyDescent="0.25">
      <c r="B2" s="65" t="s">
        <v>46</v>
      </c>
      <c r="C2" s="65"/>
      <c r="D2" s="65"/>
      <c r="E2" s="65"/>
      <c r="F2" s="65"/>
      <c r="G2" s="65"/>
      <c r="H2" s="65"/>
      <c r="I2" s="65"/>
      <c r="J2" s="65"/>
    </row>
    <row r="4" spans="2:10" ht="7.5" customHeight="1" x14ac:dyDescent="0.25"/>
    <row r="5" spans="2:10" s="33" customFormat="1" ht="38.25" customHeight="1" x14ac:dyDescent="0.25">
      <c r="B5" s="63" t="s">
        <v>47</v>
      </c>
      <c r="C5" s="63"/>
      <c r="D5" s="63"/>
      <c r="E5" s="63"/>
      <c r="F5" s="63"/>
      <c r="G5" s="63"/>
      <c r="H5" s="63"/>
      <c r="I5" s="63"/>
      <c r="J5" s="63"/>
    </row>
    <row r="6" spans="2:10" ht="7.5" customHeight="1" x14ac:dyDescent="0.25"/>
    <row r="15" spans="2:10" ht="18.75" customHeight="1" x14ac:dyDescent="0.25"/>
    <row r="16" spans="2:10" ht="32.25" customHeight="1" x14ac:dyDescent="0.25">
      <c r="B16" s="64" t="s">
        <v>48</v>
      </c>
      <c r="C16" s="64"/>
      <c r="D16" s="64"/>
      <c r="E16" s="64"/>
      <c r="F16" s="64"/>
      <c r="G16" s="64"/>
      <c r="H16" s="64"/>
      <c r="I16" s="64"/>
      <c r="J16" s="64"/>
    </row>
    <row r="17" ht="11.25" customHeight="1" x14ac:dyDescent="0.25"/>
  </sheetData>
  <mergeCells count="3">
    <mergeCell ref="B5:J5"/>
    <mergeCell ref="B16:J16"/>
    <mergeCell ref="B2:J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O53"/>
  <sheetViews>
    <sheetView showGridLines="0" showZeros="0" zoomScaleNormal="100" workbookViewId="0">
      <selection activeCell="G5" sqref="G5:H5"/>
    </sheetView>
  </sheetViews>
  <sheetFormatPr baseColWidth="10" defaultRowHeight="15" x14ac:dyDescent="0.25"/>
  <cols>
    <col min="2" max="2" width="18.28515625" customWidth="1"/>
    <col min="3" max="3" width="28.5703125" customWidth="1"/>
    <col min="4" max="4" width="14.42578125" customWidth="1"/>
    <col min="5" max="5" width="11.42578125" style="7"/>
    <col min="7" max="8" width="11.42578125" style="7"/>
    <col min="9" max="9" width="0" hidden="1" customWidth="1"/>
    <col min="11" max="11" width="14.42578125" customWidth="1"/>
    <col min="12" max="12" width="0" hidden="1" customWidth="1"/>
    <col min="13" max="13" width="15.42578125" hidden="1" customWidth="1"/>
    <col min="14" max="14" width="0" hidden="1" customWidth="1"/>
    <col min="15" max="15" width="11.7109375" hidden="1" customWidth="1"/>
  </cols>
  <sheetData>
    <row r="1" spans="2:15" x14ac:dyDescent="0.25">
      <c r="K1" s="37" t="s">
        <v>49</v>
      </c>
    </row>
    <row r="2" spans="2:15" ht="21" x14ac:dyDescent="0.35">
      <c r="B2" s="76" t="s">
        <v>95</v>
      </c>
      <c r="C2" s="76"/>
      <c r="D2" s="76"/>
      <c r="E2" s="76"/>
      <c r="F2" s="76"/>
      <c r="G2" s="76"/>
      <c r="H2" s="76"/>
      <c r="K2" s="37" t="s">
        <v>80</v>
      </c>
    </row>
    <row r="4" spans="2:15" x14ac:dyDescent="0.25">
      <c r="B4" s="26" t="s">
        <v>96</v>
      </c>
      <c r="C4" s="27"/>
      <c r="E4" s="20" t="s">
        <v>99</v>
      </c>
      <c r="F4" s="29"/>
      <c r="G4" s="72"/>
      <c r="H4" s="73"/>
      <c r="L4" t="s">
        <v>27</v>
      </c>
      <c r="M4" t="s">
        <v>10</v>
      </c>
      <c r="N4" t="s">
        <v>23</v>
      </c>
      <c r="O4" t="s">
        <v>24</v>
      </c>
    </row>
    <row r="5" spans="2:15" x14ac:dyDescent="0.25">
      <c r="B5" s="2" t="s">
        <v>78</v>
      </c>
      <c r="C5" s="2">
        <f>+IF(ISERROR(VLOOKUP(C4,Contactos!B:M,12,0)),0,(VLOOKUP(C4,Contactos!B:M,12,0)))</f>
        <v>0</v>
      </c>
      <c r="E5" s="19" t="s">
        <v>98</v>
      </c>
      <c r="G5" s="74"/>
      <c r="H5" s="75"/>
      <c r="L5" s="4" t="str">
        <f>+Contactos!B3</f>
        <v>Dani Granero</v>
      </c>
      <c r="M5" s="4" t="str">
        <f>+Productos!C3</f>
        <v xml:space="preserve">Material 1 [A01] </v>
      </c>
      <c r="N5" s="4" t="str">
        <f>+FP!A3</f>
        <v>Bank transfer</v>
      </c>
      <c r="O5" s="4" t="str">
        <f>+PP!A3</f>
        <v>Invoice date</v>
      </c>
    </row>
    <row r="6" spans="2:15" x14ac:dyDescent="0.25">
      <c r="L6" s="4" t="str">
        <f>+Contactos!B4</f>
        <v>Jose Garcia</v>
      </c>
      <c r="M6" s="4" t="str">
        <f>+Productos!C4</f>
        <v xml:space="preserve">Material 2 [A02] </v>
      </c>
      <c r="N6" s="4" t="str">
        <f>+FP!A4</f>
        <v>SEPA</v>
      </c>
      <c r="O6" s="4" t="str">
        <f>+PP!A4</f>
        <v>Cash</v>
      </c>
    </row>
    <row r="7" spans="2:15" x14ac:dyDescent="0.25">
      <c r="B7" s="2" t="s">
        <v>97</v>
      </c>
      <c r="C7" s="28">
        <f>+IF(ISERROR(VLOOKUP(C4,Contactos!B:M,8,0)),0,(VLOOKUP(C4,Contactos!B:M,8,0)))</f>
        <v>0</v>
      </c>
      <c r="D7" s="2"/>
      <c r="L7" s="4">
        <f>+Contactos!B5</f>
        <v>0</v>
      </c>
      <c r="M7" s="4">
        <f>+Productos!C5</f>
        <v>0</v>
      </c>
      <c r="N7" s="4" t="str">
        <f>+FP!A5</f>
        <v>Check</v>
      </c>
      <c r="O7" s="4" t="str">
        <f>+PP!A5</f>
        <v>50% - 50%</v>
      </c>
    </row>
    <row r="8" spans="2:15" x14ac:dyDescent="0.25">
      <c r="B8" s="2" t="s">
        <v>75</v>
      </c>
      <c r="C8" s="28">
        <f>+IF(ISERROR(VLOOKUP(C4,Contactos!B:M,9,0)),0,(VLOOKUP(C4,Contactos!B:M,9,0)))</f>
        <v>0</v>
      </c>
      <c r="D8" s="2"/>
      <c r="L8" s="4">
        <f>+Contactos!B6</f>
        <v>0</v>
      </c>
      <c r="M8" s="4">
        <f>+Productos!C6</f>
        <v>0</v>
      </c>
      <c r="N8" s="4" t="str">
        <f>+FP!A6</f>
        <v>Paypal</v>
      </c>
      <c r="O8" s="4" t="str">
        <f>+PP!A6</f>
        <v>30 - 60 - 90 days</v>
      </c>
    </row>
    <row r="9" spans="2:15" x14ac:dyDescent="0.25">
      <c r="B9" s="2" t="s">
        <v>76</v>
      </c>
      <c r="C9" s="28">
        <f>+IF(ISERROR(VLOOKUP(C4,Contactos!B:M,10,0)),0,(VLOOKUP(C4,Contactos!B:M,10,0)))</f>
        <v>0</v>
      </c>
      <c r="D9" s="2"/>
      <c r="L9" s="4">
        <f>+Contactos!B7</f>
        <v>0</v>
      </c>
      <c r="M9" s="4">
        <f>+Productos!C7</f>
        <v>0</v>
      </c>
      <c r="N9" s="4">
        <f>+FP!A7</f>
        <v>0</v>
      </c>
      <c r="O9" s="4" t="str">
        <f>+PP!A7</f>
        <v>45 days</v>
      </c>
    </row>
    <row r="10" spans="2:15" x14ac:dyDescent="0.25">
      <c r="B10" s="2" t="s">
        <v>77</v>
      </c>
      <c r="C10" s="28">
        <f>+IF(ISERROR(VLOOKUP(C4,Contactos!B:M,11,0)),0,(VLOOKUP(C4,Contactos!B:M,11,0)))</f>
        <v>0</v>
      </c>
      <c r="D10" s="2"/>
      <c r="L10" s="4">
        <f>+Contactos!B8</f>
        <v>0</v>
      </c>
      <c r="M10" s="4">
        <f>+Productos!C8</f>
        <v>0</v>
      </c>
      <c r="N10" s="4">
        <f>+FP!A8</f>
        <v>0</v>
      </c>
      <c r="O10" s="4">
        <f>+PP!A8</f>
        <v>0</v>
      </c>
    </row>
    <row r="11" spans="2:15" x14ac:dyDescent="0.25">
      <c r="L11" s="4">
        <f>+Contactos!B9</f>
        <v>0</v>
      </c>
      <c r="M11" s="4">
        <f>+Productos!C9</f>
        <v>0</v>
      </c>
      <c r="N11" s="4">
        <f>+FP!A9</f>
        <v>0</v>
      </c>
      <c r="O11" s="4">
        <f>+PP!A9</f>
        <v>0</v>
      </c>
    </row>
    <row r="12" spans="2:15" x14ac:dyDescent="0.25">
      <c r="B12" t="s">
        <v>100</v>
      </c>
      <c r="L12" s="4">
        <f>+Contactos!B10</f>
        <v>0</v>
      </c>
      <c r="M12" s="4">
        <f>+Productos!C10</f>
        <v>0</v>
      </c>
      <c r="N12" s="4">
        <f>+FP!A10</f>
        <v>0</v>
      </c>
      <c r="O12" s="4">
        <f>+PP!A10</f>
        <v>0</v>
      </c>
    </row>
    <row r="13" spans="2:15" x14ac:dyDescent="0.25">
      <c r="B13" s="66"/>
      <c r="C13" s="67"/>
      <c r="D13" s="67"/>
      <c r="E13" s="67"/>
      <c r="F13" s="67"/>
      <c r="G13" s="67"/>
      <c r="H13" s="68"/>
      <c r="L13" s="4">
        <f>+Contactos!B11</f>
        <v>0</v>
      </c>
      <c r="M13" s="4">
        <f>+Productos!C11</f>
        <v>0</v>
      </c>
      <c r="N13" s="4">
        <f>+FP!A11</f>
        <v>0</v>
      </c>
      <c r="O13" s="4">
        <f>+PP!A11</f>
        <v>0</v>
      </c>
    </row>
    <row r="14" spans="2:15" x14ac:dyDescent="0.25">
      <c r="B14" s="69"/>
      <c r="C14" s="70"/>
      <c r="D14" s="70"/>
      <c r="E14" s="70"/>
      <c r="F14" s="70"/>
      <c r="G14" s="70"/>
      <c r="H14" s="71"/>
      <c r="L14" s="4">
        <f>+Contactos!B12</f>
        <v>0</v>
      </c>
      <c r="M14" s="4">
        <f>+Productos!C12</f>
        <v>0</v>
      </c>
      <c r="N14" s="4">
        <f>+FP!A12</f>
        <v>0</v>
      </c>
      <c r="O14" s="4">
        <f>+PP!A12</f>
        <v>0</v>
      </c>
    </row>
    <row r="15" spans="2:15" x14ac:dyDescent="0.25">
      <c r="L15" s="4">
        <f>+Contactos!B13</f>
        <v>0</v>
      </c>
      <c r="M15" s="4">
        <f>+Productos!C13</f>
        <v>0</v>
      </c>
      <c r="N15" s="4">
        <f>+FP!A13</f>
        <v>0</v>
      </c>
      <c r="O15" s="4">
        <f>+PP!A13</f>
        <v>0</v>
      </c>
    </row>
    <row r="16" spans="2:15" x14ac:dyDescent="0.25">
      <c r="B16" t="s">
        <v>101</v>
      </c>
      <c r="C16" t="s">
        <v>54</v>
      </c>
      <c r="D16" t="s">
        <v>102</v>
      </c>
      <c r="E16" s="7" t="s">
        <v>56</v>
      </c>
      <c r="F16" t="s">
        <v>57</v>
      </c>
      <c r="G16" s="7" t="s">
        <v>103</v>
      </c>
      <c r="H16" s="7" t="s">
        <v>21</v>
      </c>
      <c r="I16" s="7" t="s">
        <v>13</v>
      </c>
      <c r="L16" s="4">
        <f>+Contactos!B14</f>
        <v>0</v>
      </c>
      <c r="M16" s="4">
        <f>+Productos!C14</f>
        <v>0</v>
      </c>
      <c r="N16" s="4">
        <f>+FP!A14</f>
        <v>0</v>
      </c>
      <c r="O16" s="4">
        <f>+PP!A14</f>
        <v>0</v>
      </c>
    </row>
    <row r="17" spans="2:15" x14ac:dyDescent="0.25">
      <c r="B17" s="17"/>
      <c r="C17" s="5"/>
      <c r="D17" s="2">
        <f>+IF(B17=0,0,VLOOKUP(B17,Productos!$C:$F,2,0))</f>
        <v>0</v>
      </c>
      <c r="E17" s="14">
        <f>+IF(B17=0,0,VLOOKUP(B17,Productos!$C:$F,3,0))</f>
        <v>0</v>
      </c>
      <c r="F17" s="8">
        <f>+IF(B17=0,0,VLOOKUP(B17,Productos!$C:$F,4,0))</f>
        <v>0</v>
      </c>
      <c r="G17" s="13"/>
      <c r="H17" s="15">
        <f>+G17*E17</f>
        <v>0</v>
      </c>
      <c r="I17" s="15">
        <f>+H17*F17</f>
        <v>0</v>
      </c>
      <c r="L17" s="4">
        <f>+Contactos!B15</f>
        <v>0</v>
      </c>
      <c r="M17" s="4">
        <f>+Productos!C15</f>
        <v>0</v>
      </c>
      <c r="N17" s="4">
        <f>+FP!A15</f>
        <v>0</v>
      </c>
      <c r="O17" s="4">
        <f>+PP!A15</f>
        <v>0</v>
      </c>
    </row>
    <row r="18" spans="2:15" x14ac:dyDescent="0.25">
      <c r="B18" s="17"/>
      <c r="C18" s="5"/>
      <c r="D18" s="2">
        <f>+IF(B18=0,0,VLOOKUP(B18,Productos!$C:$F,2,0))</f>
        <v>0</v>
      </c>
      <c r="E18" s="14">
        <f>+IF(B18=0,0,VLOOKUP(B18,Productos!$C:$F,3,0))</f>
        <v>0</v>
      </c>
      <c r="F18" s="8">
        <f>+IF(B18=0,0,VLOOKUP(B18,Productos!$C:$F,4,0))</f>
        <v>0</v>
      </c>
      <c r="G18" s="13"/>
      <c r="H18" s="15">
        <f t="shared" ref="H18:I22" si="0">+G18*E18</f>
        <v>0</v>
      </c>
      <c r="I18" s="15">
        <f t="shared" si="0"/>
        <v>0</v>
      </c>
      <c r="L18" s="4">
        <f>+Contactos!B16</f>
        <v>0</v>
      </c>
      <c r="M18" s="4">
        <f>+Productos!C16</f>
        <v>0</v>
      </c>
    </row>
    <row r="19" spans="2:15" x14ac:dyDescent="0.25">
      <c r="B19" s="17"/>
      <c r="C19" s="5"/>
      <c r="D19" s="2">
        <f>+IF(B19=0,0,VLOOKUP(B19,Productos!$C:$F,2,0))</f>
        <v>0</v>
      </c>
      <c r="E19" s="14">
        <f>+IF(B19=0,0,VLOOKUP(B19,Productos!$C:$F,3,0))</f>
        <v>0</v>
      </c>
      <c r="F19" s="8">
        <f>+IF(B19=0,0,VLOOKUP(B19,Productos!$C:$F,4,0))</f>
        <v>0</v>
      </c>
      <c r="G19" s="13"/>
      <c r="H19" s="15">
        <f t="shared" si="0"/>
        <v>0</v>
      </c>
      <c r="I19" s="15">
        <f t="shared" si="0"/>
        <v>0</v>
      </c>
      <c r="L19" s="4">
        <f>+Contactos!B17</f>
        <v>0</v>
      </c>
      <c r="M19" s="4">
        <f>+Productos!C17</f>
        <v>0</v>
      </c>
    </row>
    <row r="20" spans="2:15" x14ac:dyDescent="0.25">
      <c r="B20" s="17"/>
      <c r="C20" s="5"/>
      <c r="D20" s="2">
        <f>+IF(B20=0,0,VLOOKUP(B20,Productos!$C:$F,2,0))</f>
        <v>0</v>
      </c>
      <c r="E20" s="14">
        <f>+IF(B20=0,0,VLOOKUP(B20,Productos!$C:$F,3,0))</f>
        <v>0</v>
      </c>
      <c r="F20" s="8">
        <f>+IF(B20=0,0,VLOOKUP(B20,Productos!$C:$F,4,0))</f>
        <v>0</v>
      </c>
      <c r="G20" s="13"/>
      <c r="H20" s="15">
        <f t="shared" si="0"/>
        <v>0</v>
      </c>
      <c r="I20" s="15">
        <f t="shared" si="0"/>
        <v>0</v>
      </c>
      <c r="L20" s="4">
        <f>+Contactos!B18</f>
        <v>0</v>
      </c>
      <c r="M20" s="4">
        <f>+Productos!C18</f>
        <v>0</v>
      </c>
    </row>
    <row r="21" spans="2:15" x14ac:dyDescent="0.25">
      <c r="B21" s="17"/>
      <c r="C21" s="5"/>
      <c r="D21" s="2">
        <f>+IF(B21=0,0,VLOOKUP(B21,Productos!$C:$F,2,0))</f>
        <v>0</v>
      </c>
      <c r="E21" s="14">
        <f>+IF(B21=0,0,VLOOKUP(B21,Productos!$C:$F,3,0))</f>
        <v>0</v>
      </c>
      <c r="F21" s="8">
        <f>+IF(B21=0,0,VLOOKUP(B21,Productos!$C:$F,4,0))</f>
        <v>0</v>
      </c>
      <c r="G21" s="13"/>
      <c r="H21" s="15">
        <f t="shared" si="0"/>
        <v>0</v>
      </c>
      <c r="I21" s="15">
        <f t="shared" si="0"/>
        <v>0</v>
      </c>
      <c r="L21" s="4">
        <f>+Contactos!B19</f>
        <v>0</v>
      </c>
      <c r="M21" s="4">
        <f>+Productos!C19</f>
        <v>0</v>
      </c>
    </row>
    <row r="22" spans="2:15" x14ac:dyDescent="0.25">
      <c r="B22" s="17"/>
      <c r="C22" s="5"/>
      <c r="D22" s="2">
        <f>+IF(B22=0,0,VLOOKUP(B22,Productos!$C:$F,2,0))</f>
        <v>0</v>
      </c>
      <c r="E22" s="14">
        <f>+IF(B22=0,0,VLOOKUP(B22,Productos!$C:$F,3,0))</f>
        <v>0</v>
      </c>
      <c r="F22" s="8">
        <f>+IF(B22=0,0,VLOOKUP(B22,Productos!$C:$F,4,0))</f>
        <v>0</v>
      </c>
      <c r="G22" s="13"/>
      <c r="H22" s="15">
        <f t="shared" si="0"/>
        <v>0</v>
      </c>
      <c r="I22" s="15">
        <f t="shared" si="0"/>
        <v>0</v>
      </c>
      <c r="L22" s="4">
        <f>+Contactos!B20</f>
        <v>0</v>
      </c>
      <c r="M22" s="4">
        <f>+Productos!C20</f>
        <v>0</v>
      </c>
    </row>
    <row r="23" spans="2:15" x14ac:dyDescent="0.25">
      <c r="L23" s="4">
        <f>+Contactos!B21</f>
        <v>0</v>
      </c>
      <c r="M23" s="4">
        <f>+Productos!C21</f>
        <v>0</v>
      </c>
    </row>
    <row r="24" spans="2:15" x14ac:dyDescent="0.25">
      <c r="B24" s="26" t="s">
        <v>104</v>
      </c>
      <c r="C24" s="27"/>
      <c r="F24" s="20" t="s">
        <v>21</v>
      </c>
      <c r="G24" s="21"/>
      <c r="H24" s="46">
        <f>SUM(H17:H23)</f>
        <v>0</v>
      </c>
      <c r="J24" s="30" t="s">
        <v>26</v>
      </c>
      <c r="L24" s="4">
        <f>+Contactos!B22</f>
        <v>0</v>
      </c>
      <c r="M24" s="4">
        <f>+Productos!C22</f>
        <v>0</v>
      </c>
    </row>
    <row r="25" spans="2:15" x14ac:dyDescent="0.25">
      <c r="B25" s="2" t="s">
        <v>105</v>
      </c>
      <c r="C25" s="5"/>
      <c r="F25" s="22" t="s">
        <v>57</v>
      </c>
      <c r="G25" s="23"/>
      <c r="H25" s="47">
        <f>SUM(I17:I22)</f>
        <v>0</v>
      </c>
      <c r="J25" s="30" t="s">
        <v>26</v>
      </c>
      <c r="L25" s="4">
        <f>+Contactos!B23</f>
        <v>0</v>
      </c>
      <c r="M25" s="4">
        <f>+Productos!C23</f>
        <v>0</v>
      </c>
    </row>
    <row r="26" spans="2:15" ht="15.75" thickBot="1" x14ac:dyDescent="0.3">
      <c r="F26" s="24" t="s">
        <v>22</v>
      </c>
      <c r="G26" s="25"/>
      <c r="H26" s="48">
        <f>+H24+H25</f>
        <v>0</v>
      </c>
      <c r="J26" s="30" t="s">
        <v>26</v>
      </c>
      <c r="L26" s="4">
        <f>+Contactos!B24</f>
        <v>0</v>
      </c>
      <c r="M26" s="4">
        <f>+Productos!C24</f>
        <v>0</v>
      </c>
    </row>
    <row r="27" spans="2:15" ht="15.75" thickTop="1" x14ac:dyDescent="0.25">
      <c r="B27" s="26" t="s">
        <v>106</v>
      </c>
      <c r="C27" s="27"/>
      <c r="L27" s="4">
        <f>+Contactos!B25</f>
        <v>0</v>
      </c>
      <c r="M27" s="4">
        <f>+Productos!C25</f>
        <v>0</v>
      </c>
    </row>
    <row r="28" spans="2:15" x14ac:dyDescent="0.25">
      <c r="L28" s="4">
        <f>+Contactos!B26</f>
        <v>0</v>
      </c>
    </row>
    <row r="29" spans="2:15" x14ac:dyDescent="0.25">
      <c r="L29" s="4">
        <f>+Contactos!B27</f>
        <v>0</v>
      </c>
    </row>
    <row r="30" spans="2:15" x14ac:dyDescent="0.25">
      <c r="L30" s="4">
        <f>+Contactos!B28</f>
        <v>0</v>
      </c>
    </row>
    <row r="31" spans="2:15" x14ac:dyDescent="0.25">
      <c r="L31" s="4">
        <f>+Contactos!B29</f>
        <v>0</v>
      </c>
    </row>
    <row r="32" spans="2:15" x14ac:dyDescent="0.25">
      <c r="L32" s="4">
        <f>+Contactos!B30</f>
        <v>0</v>
      </c>
    </row>
    <row r="33" spans="12:12" x14ac:dyDescent="0.25">
      <c r="L33" s="4">
        <f>+Contactos!B31</f>
        <v>0</v>
      </c>
    </row>
    <row r="34" spans="12:12" x14ac:dyDescent="0.25">
      <c r="L34" s="4">
        <f>+Contactos!B32</f>
        <v>0</v>
      </c>
    </row>
    <row r="35" spans="12:12" x14ac:dyDescent="0.25">
      <c r="L35" s="4">
        <f>+Contactos!B33</f>
        <v>0</v>
      </c>
    </row>
    <row r="36" spans="12:12" x14ac:dyDescent="0.25">
      <c r="L36" s="4">
        <f>+Contactos!B34</f>
        <v>0</v>
      </c>
    </row>
    <row r="37" spans="12:12" x14ac:dyDescent="0.25">
      <c r="L37" s="4">
        <f>+Contactos!B35</f>
        <v>0</v>
      </c>
    </row>
    <row r="38" spans="12:12" x14ac:dyDescent="0.25">
      <c r="L38" s="4">
        <f>+Contactos!B36</f>
        <v>0</v>
      </c>
    </row>
    <row r="39" spans="12:12" x14ac:dyDescent="0.25">
      <c r="L39" s="4">
        <f>+Contactos!B37</f>
        <v>0</v>
      </c>
    </row>
    <row r="40" spans="12:12" x14ac:dyDescent="0.25">
      <c r="L40" s="4">
        <f>+Contactos!B38</f>
        <v>0</v>
      </c>
    </row>
    <row r="41" spans="12:12" x14ac:dyDescent="0.25">
      <c r="L41" s="4">
        <f>+Contactos!B39</f>
        <v>0</v>
      </c>
    </row>
    <row r="42" spans="12:12" x14ac:dyDescent="0.25">
      <c r="L42" s="4">
        <f>+Contactos!B40</f>
        <v>0</v>
      </c>
    </row>
    <row r="43" spans="12:12" x14ac:dyDescent="0.25">
      <c r="L43" s="4">
        <f>+Contactos!B41</f>
        <v>0</v>
      </c>
    </row>
    <row r="44" spans="12:12" x14ac:dyDescent="0.25">
      <c r="L44" s="4">
        <f>+Contactos!B42</f>
        <v>0</v>
      </c>
    </row>
    <row r="45" spans="12:12" x14ac:dyDescent="0.25">
      <c r="L45" s="4">
        <f>+Contactos!B43</f>
        <v>0</v>
      </c>
    </row>
    <row r="46" spans="12:12" x14ac:dyDescent="0.25">
      <c r="L46" s="4">
        <f>+Contactos!B44</f>
        <v>0</v>
      </c>
    </row>
    <row r="47" spans="12:12" x14ac:dyDescent="0.25">
      <c r="L47" s="4">
        <f>+Contactos!B45</f>
        <v>0</v>
      </c>
    </row>
    <row r="48" spans="12:12" x14ac:dyDescent="0.25">
      <c r="L48" s="4">
        <f>+Contactos!B46</f>
        <v>0</v>
      </c>
    </row>
    <row r="49" spans="12:12" x14ac:dyDescent="0.25">
      <c r="L49" s="4">
        <f>+Contactos!B47</f>
        <v>0</v>
      </c>
    </row>
    <row r="50" spans="12:12" x14ac:dyDescent="0.25">
      <c r="L50" s="4">
        <f>+Contactos!B48</f>
        <v>0</v>
      </c>
    </row>
    <row r="51" spans="12:12" x14ac:dyDescent="0.25">
      <c r="L51" s="4">
        <f>+Contactos!B49</f>
        <v>0</v>
      </c>
    </row>
    <row r="52" spans="12:12" x14ac:dyDescent="0.25">
      <c r="L52" s="4">
        <f>+Contactos!B50</f>
        <v>0</v>
      </c>
    </row>
    <row r="53" spans="12:12" x14ac:dyDescent="0.25">
      <c r="L53" s="4">
        <f>+Contactos!B51</f>
        <v>0</v>
      </c>
    </row>
  </sheetData>
  <mergeCells count="4">
    <mergeCell ref="B2:H2"/>
    <mergeCell ref="G4:H4"/>
    <mergeCell ref="G5:H5"/>
    <mergeCell ref="B13:H14"/>
  </mergeCells>
  <dataValidations count="4">
    <dataValidation type="list" allowBlank="1" showInputMessage="1" showErrorMessage="1" sqref="C4" xr:uid="{00000000-0002-0000-0900-000000000000}">
      <formula1>$L$5:$L$53</formula1>
    </dataValidation>
    <dataValidation type="list" allowBlank="1" showInputMessage="1" showErrorMessage="1" sqref="C25" xr:uid="{00000000-0002-0000-0900-000001000000}">
      <formula1>$O$5:$O$17</formula1>
    </dataValidation>
    <dataValidation type="list" allowBlank="1" showInputMessage="1" showErrorMessage="1" sqref="C24" xr:uid="{00000000-0002-0000-0900-000002000000}">
      <formula1>$N$5:$N$17</formula1>
    </dataValidation>
    <dataValidation type="list" allowBlank="1" showInputMessage="1" showErrorMessage="1" sqref="B17:B22" xr:uid="{00000000-0002-0000-0900-000003000000}">
      <formula1>$M$5:$M$27</formula1>
    </dataValidation>
  </dataValidations>
  <hyperlinks>
    <hyperlink ref="K2" location="Presupuestos!A1" display="Presupuestos" xr:uid="{CD7DF38E-E008-49D9-9441-494FA3C61B2D}"/>
    <hyperlink ref="K1" location="Inicio!A1" display="Inicio" xr:uid="{53905579-216C-43D1-A02B-8142039C9E2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O53"/>
  <sheetViews>
    <sheetView showGridLines="0" showZeros="0" zoomScaleNormal="100" workbookViewId="0">
      <selection activeCell="G5" sqref="G5:H5"/>
    </sheetView>
  </sheetViews>
  <sheetFormatPr baseColWidth="10" defaultRowHeight="15" x14ac:dyDescent="0.25"/>
  <cols>
    <col min="2" max="2" width="18.28515625" customWidth="1"/>
    <col min="3" max="3" width="28.5703125" customWidth="1"/>
    <col min="4" max="4" width="14.42578125" customWidth="1"/>
    <col min="5" max="5" width="11.42578125" style="7"/>
    <col min="7" max="8" width="11.42578125" style="7"/>
    <col min="9" max="9" width="0" hidden="1" customWidth="1"/>
    <col min="11" max="11" width="15" customWidth="1"/>
    <col min="12" max="12" width="0" hidden="1" customWidth="1"/>
    <col min="13" max="13" width="15.42578125" hidden="1" customWidth="1"/>
    <col min="14" max="14" width="0" hidden="1" customWidth="1"/>
    <col min="15" max="15" width="2" hidden="1" customWidth="1"/>
  </cols>
  <sheetData>
    <row r="1" spans="2:15" x14ac:dyDescent="0.25">
      <c r="K1" s="37" t="s">
        <v>49</v>
      </c>
    </row>
    <row r="2" spans="2:15" ht="21" x14ac:dyDescent="0.35">
      <c r="B2" s="76" t="s">
        <v>95</v>
      </c>
      <c r="C2" s="76"/>
      <c r="D2" s="76"/>
      <c r="E2" s="76"/>
      <c r="F2" s="76"/>
      <c r="G2" s="76"/>
      <c r="H2" s="76"/>
      <c r="K2" s="37" t="s">
        <v>80</v>
      </c>
    </row>
    <row r="4" spans="2:15" x14ac:dyDescent="0.25">
      <c r="B4" s="26" t="s">
        <v>96</v>
      </c>
      <c r="C4" s="27"/>
      <c r="E4" s="20" t="s">
        <v>99</v>
      </c>
      <c r="F4" s="29"/>
      <c r="G4" s="72"/>
      <c r="H4" s="73"/>
      <c r="L4" t="s">
        <v>27</v>
      </c>
      <c r="M4" t="s">
        <v>10</v>
      </c>
      <c r="N4" t="s">
        <v>23</v>
      </c>
      <c r="O4" t="s">
        <v>24</v>
      </c>
    </row>
    <row r="5" spans="2:15" x14ac:dyDescent="0.25">
      <c r="B5" s="2" t="s">
        <v>78</v>
      </c>
      <c r="C5" s="2">
        <f>+IF(ISERROR(VLOOKUP(C4,Contactos!B:M,12,0)),0,(VLOOKUP(C4,Contactos!B:M,12,0)))</f>
        <v>0</v>
      </c>
      <c r="E5" s="19" t="s">
        <v>98</v>
      </c>
      <c r="G5" s="74"/>
      <c r="H5" s="75"/>
      <c r="L5" s="4" t="str">
        <f>+Contactos!B3</f>
        <v>Dani Granero</v>
      </c>
      <c r="M5" s="4" t="str">
        <f>+Productos!C3</f>
        <v xml:space="preserve">Material 1 [A01] </v>
      </c>
      <c r="N5" s="4" t="str">
        <f>+FP!A3</f>
        <v>Bank transfer</v>
      </c>
      <c r="O5" s="4" t="str">
        <f>+PP!A3</f>
        <v>Invoice date</v>
      </c>
    </row>
    <row r="6" spans="2:15" x14ac:dyDescent="0.25">
      <c r="L6" s="4" t="str">
        <f>+Contactos!B4</f>
        <v>Jose Garcia</v>
      </c>
      <c r="M6" s="4" t="str">
        <f>+Productos!C4</f>
        <v xml:space="preserve">Material 2 [A02] </v>
      </c>
      <c r="N6" s="4" t="str">
        <f>+FP!A4</f>
        <v>SEPA</v>
      </c>
      <c r="O6" s="4" t="str">
        <f>+PP!A4</f>
        <v>Cash</v>
      </c>
    </row>
    <row r="7" spans="2:15" x14ac:dyDescent="0.25">
      <c r="B7" s="2" t="s">
        <v>97</v>
      </c>
      <c r="C7" s="28">
        <f>+IF(ISERROR(VLOOKUP(C4,Contactos!B:M,8,0)),0,(VLOOKUP(C4,Contactos!B:M,8,0)))</f>
        <v>0</v>
      </c>
      <c r="D7" s="2"/>
      <c r="L7" s="4">
        <f>+Contactos!B5</f>
        <v>0</v>
      </c>
      <c r="M7" s="4">
        <f>+Productos!C5</f>
        <v>0</v>
      </c>
      <c r="N7" s="4" t="str">
        <f>+FP!A5</f>
        <v>Check</v>
      </c>
      <c r="O7" s="4" t="str">
        <f>+PP!A5</f>
        <v>50% - 50%</v>
      </c>
    </row>
    <row r="8" spans="2:15" x14ac:dyDescent="0.25">
      <c r="B8" s="2" t="s">
        <v>75</v>
      </c>
      <c r="C8" s="28">
        <f>+IF(ISERROR(VLOOKUP(C4,Contactos!B:M,9,0)),0,(VLOOKUP(C4,Contactos!B:M,9,0)))</f>
        <v>0</v>
      </c>
      <c r="D8" s="2"/>
      <c r="L8" s="4">
        <f>+Contactos!B6</f>
        <v>0</v>
      </c>
      <c r="M8" s="4">
        <f>+Productos!C6</f>
        <v>0</v>
      </c>
      <c r="N8" s="4" t="str">
        <f>+FP!A6</f>
        <v>Paypal</v>
      </c>
      <c r="O8" s="4" t="str">
        <f>+PP!A6</f>
        <v>30 - 60 - 90 days</v>
      </c>
    </row>
    <row r="9" spans="2:15" x14ac:dyDescent="0.25">
      <c r="B9" s="2" t="s">
        <v>76</v>
      </c>
      <c r="C9" s="28">
        <f>+IF(ISERROR(VLOOKUP(C4,Contactos!B:M,10,0)),0,(VLOOKUP(C4,Contactos!B:M,10,0)))</f>
        <v>0</v>
      </c>
      <c r="D9" s="2"/>
      <c r="L9" s="4">
        <f>+Contactos!B7</f>
        <v>0</v>
      </c>
      <c r="M9" s="4">
        <f>+Productos!C7</f>
        <v>0</v>
      </c>
      <c r="N9" s="4">
        <f>+FP!A7</f>
        <v>0</v>
      </c>
      <c r="O9" s="4" t="str">
        <f>+PP!A7</f>
        <v>45 days</v>
      </c>
    </row>
    <row r="10" spans="2:15" x14ac:dyDescent="0.25">
      <c r="B10" s="2" t="s">
        <v>77</v>
      </c>
      <c r="C10" s="28">
        <f>+IF(ISERROR(VLOOKUP(C4,Contactos!B:M,11,0)),0,(VLOOKUP(C4,Contactos!B:M,11,0)))</f>
        <v>0</v>
      </c>
      <c r="D10" s="2"/>
      <c r="L10" s="4">
        <f>+Contactos!B8</f>
        <v>0</v>
      </c>
      <c r="M10" s="4">
        <f>+Productos!C8</f>
        <v>0</v>
      </c>
      <c r="N10" s="4">
        <f>+FP!A8</f>
        <v>0</v>
      </c>
      <c r="O10" s="4">
        <f>+PP!A8</f>
        <v>0</v>
      </c>
    </row>
    <row r="11" spans="2:15" x14ac:dyDescent="0.25">
      <c r="L11" s="4">
        <f>+Contactos!B9</f>
        <v>0</v>
      </c>
      <c r="M11" s="4">
        <f>+Productos!C9</f>
        <v>0</v>
      </c>
      <c r="N11" s="4">
        <f>+FP!A9</f>
        <v>0</v>
      </c>
      <c r="O11" s="4">
        <f>+PP!A9</f>
        <v>0</v>
      </c>
    </row>
    <row r="12" spans="2:15" x14ac:dyDescent="0.25">
      <c r="B12" t="s">
        <v>100</v>
      </c>
      <c r="L12" s="4">
        <f>+Contactos!B10</f>
        <v>0</v>
      </c>
      <c r="M12" s="4">
        <f>+Productos!C10</f>
        <v>0</v>
      </c>
      <c r="N12" s="4">
        <f>+FP!A10</f>
        <v>0</v>
      </c>
      <c r="O12" s="4">
        <f>+PP!A10</f>
        <v>0</v>
      </c>
    </row>
    <row r="13" spans="2:15" x14ac:dyDescent="0.25">
      <c r="B13" s="66"/>
      <c r="C13" s="67"/>
      <c r="D13" s="67"/>
      <c r="E13" s="67"/>
      <c r="F13" s="67"/>
      <c r="G13" s="67"/>
      <c r="H13" s="68"/>
      <c r="L13" s="4">
        <f>+Contactos!B11</f>
        <v>0</v>
      </c>
      <c r="M13" s="4">
        <f>+Productos!C11</f>
        <v>0</v>
      </c>
      <c r="N13" s="4">
        <f>+FP!A11</f>
        <v>0</v>
      </c>
      <c r="O13" s="4">
        <f>+PP!A11</f>
        <v>0</v>
      </c>
    </row>
    <row r="14" spans="2:15" x14ac:dyDescent="0.25">
      <c r="B14" s="69"/>
      <c r="C14" s="70"/>
      <c r="D14" s="70"/>
      <c r="E14" s="70"/>
      <c r="F14" s="70"/>
      <c r="G14" s="70"/>
      <c r="H14" s="71"/>
      <c r="L14" s="4">
        <f>+Contactos!B12</f>
        <v>0</v>
      </c>
      <c r="M14" s="4">
        <f>+Productos!C12</f>
        <v>0</v>
      </c>
      <c r="N14" s="4">
        <f>+FP!A12</f>
        <v>0</v>
      </c>
      <c r="O14" s="4">
        <f>+PP!A12</f>
        <v>0</v>
      </c>
    </row>
    <row r="15" spans="2:15" x14ac:dyDescent="0.25">
      <c r="L15" s="4">
        <f>+Contactos!B13</f>
        <v>0</v>
      </c>
      <c r="M15" s="4">
        <f>+Productos!C13</f>
        <v>0</v>
      </c>
      <c r="N15" s="4">
        <f>+FP!A13</f>
        <v>0</v>
      </c>
      <c r="O15" s="4">
        <f>+PP!A13</f>
        <v>0</v>
      </c>
    </row>
    <row r="16" spans="2:15" x14ac:dyDescent="0.25">
      <c r="B16" t="s">
        <v>101</v>
      </c>
      <c r="C16" t="s">
        <v>54</v>
      </c>
      <c r="D16" t="s">
        <v>102</v>
      </c>
      <c r="E16" s="7" t="s">
        <v>56</v>
      </c>
      <c r="F16" t="s">
        <v>57</v>
      </c>
      <c r="G16" s="7" t="s">
        <v>103</v>
      </c>
      <c r="H16" s="7" t="s">
        <v>21</v>
      </c>
      <c r="I16" s="7" t="s">
        <v>13</v>
      </c>
      <c r="L16" s="4">
        <f>+Contactos!B14</f>
        <v>0</v>
      </c>
      <c r="M16" s="4">
        <f>+Productos!C14</f>
        <v>0</v>
      </c>
      <c r="N16" s="4">
        <f>+FP!A14</f>
        <v>0</v>
      </c>
      <c r="O16" s="4">
        <f>+PP!A14</f>
        <v>0</v>
      </c>
    </row>
    <row r="17" spans="2:15" x14ac:dyDescent="0.25">
      <c r="B17" s="17"/>
      <c r="C17" s="5"/>
      <c r="D17" s="2">
        <f>+IF(B17=0,0,VLOOKUP(B17,Productos!$C:$F,2,0))</f>
        <v>0</v>
      </c>
      <c r="E17" s="14">
        <f>+IF(B17=0,0,VLOOKUP(B17,Productos!$C:$F,3,0))</f>
        <v>0</v>
      </c>
      <c r="F17" s="8">
        <f>+IF(B17=0,0,VLOOKUP(B17,Productos!$C:$F,4,0))</f>
        <v>0</v>
      </c>
      <c r="G17" s="13"/>
      <c r="H17" s="15">
        <f>+G17*E17</f>
        <v>0</v>
      </c>
      <c r="I17" s="15">
        <f>+H17*F17</f>
        <v>0</v>
      </c>
      <c r="L17" s="4">
        <f>+Contactos!B15</f>
        <v>0</v>
      </c>
      <c r="M17" s="4">
        <f>+Productos!C15</f>
        <v>0</v>
      </c>
      <c r="N17" s="4">
        <f>+FP!A15</f>
        <v>0</v>
      </c>
      <c r="O17" s="4">
        <f>+PP!A15</f>
        <v>0</v>
      </c>
    </row>
    <row r="18" spans="2:15" x14ac:dyDescent="0.25">
      <c r="B18" s="17"/>
      <c r="C18" s="5"/>
      <c r="D18" s="2">
        <f>+IF(B18=0,0,VLOOKUP(B18,Productos!$C:$F,2,0))</f>
        <v>0</v>
      </c>
      <c r="E18" s="14">
        <f>+IF(B18=0,0,VLOOKUP(B18,Productos!$C:$F,3,0))</f>
        <v>0</v>
      </c>
      <c r="F18" s="8">
        <f>+IF(B18=0,0,VLOOKUP(B18,Productos!$C:$F,4,0))</f>
        <v>0</v>
      </c>
      <c r="G18" s="13"/>
      <c r="H18" s="15">
        <f t="shared" ref="H18:I22" si="0">+G18*E18</f>
        <v>0</v>
      </c>
      <c r="I18" s="15">
        <f t="shared" si="0"/>
        <v>0</v>
      </c>
      <c r="L18" s="4">
        <f>+Contactos!B16</f>
        <v>0</v>
      </c>
      <c r="M18" s="4">
        <f>+Productos!C16</f>
        <v>0</v>
      </c>
    </row>
    <row r="19" spans="2:15" x14ac:dyDescent="0.25">
      <c r="B19" s="17"/>
      <c r="C19" s="5"/>
      <c r="D19" s="2">
        <f>+IF(B19=0,0,VLOOKUP(B19,Productos!$C:$F,2,0))</f>
        <v>0</v>
      </c>
      <c r="E19" s="14">
        <f>+IF(B19=0,0,VLOOKUP(B19,Productos!$C:$F,3,0))</f>
        <v>0</v>
      </c>
      <c r="F19" s="8">
        <f>+IF(B19=0,0,VLOOKUP(B19,Productos!$C:$F,4,0))</f>
        <v>0</v>
      </c>
      <c r="G19" s="13"/>
      <c r="H19" s="15">
        <f t="shared" si="0"/>
        <v>0</v>
      </c>
      <c r="I19" s="15">
        <f t="shared" si="0"/>
        <v>0</v>
      </c>
      <c r="L19" s="4">
        <f>+Contactos!B17</f>
        <v>0</v>
      </c>
      <c r="M19" s="4">
        <f>+Productos!C17</f>
        <v>0</v>
      </c>
    </row>
    <row r="20" spans="2:15" x14ac:dyDescent="0.25">
      <c r="B20" s="17"/>
      <c r="C20" s="5"/>
      <c r="D20" s="2">
        <f>+IF(B20=0,0,VLOOKUP(B20,Productos!$C:$F,2,0))</f>
        <v>0</v>
      </c>
      <c r="E20" s="14">
        <f>+IF(B20=0,0,VLOOKUP(B20,Productos!$C:$F,3,0))</f>
        <v>0</v>
      </c>
      <c r="F20" s="8">
        <f>+IF(B20=0,0,VLOOKUP(B20,Productos!$C:$F,4,0))</f>
        <v>0</v>
      </c>
      <c r="G20" s="13"/>
      <c r="H20" s="15">
        <f t="shared" si="0"/>
        <v>0</v>
      </c>
      <c r="I20" s="15">
        <f t="shared" si="0"/>
        <v>0</v>
      </c>
      <c r="L20" s="4">
        <f>+Contactos!B18</f>
        <v>0</v>
      </c>
      <c r="M20" s="4">
        <f>+Productos!C18</f>
        <v>0</v>
      </c>
    </row>
    <row r="21" spans="2:15" x14ac:dyDescent="0.25">
      <c r="B21" s="17"/>
      <c r="C21" s="5"/>
      <c r="D21" s="2">
        <f>+IF(B21=0,0,VLOOKUP(B21,Productos!$C:$F,2,0))</f>
        <v>0</v>
      </c>
      <c r="E21" s="14">
        <f>+IF(B21=0,0,VLOOKUP(B21,Productos!$C:$F,3,0))</f>
        <v>0</v>
      </c>
      <c r="F21" s="8">
        <f>+IF(B21=0,0,VLOOKUP(B21,Productos!$C:$F,4,0))</f>
        <v>0</v>
      </c>
      <c r="G21" s="13"/>
      <c r="H21" s="15">
        <f t="shared" si="0"/>
        <v>0</v>
      </c>
      <c r="I21" s="15">
        <f t="shared" si="0"/>
        <v>0</v>
      </c>
      <c r="L21" s="4">
        <f>+Contactos!B19</f>
        <v>0</v>
      </c>
      <c r="M21" s="4">
        <f>+Productos!C19</f>
        <v>0</v>
      </c>
    </row>
    <row r="22" spans="2:15" x14ac:dyDescent="0.25">
      <c r="B22" s="17"/>
      <c r="C22" s="5"/>
      <c r="D22" s="2">
        <f>+IF(B22=0,0,VLOOKUP(B22,Productos!$C:$F,2,0))</f>
        <v>0</v>
      </c>
      <c r="E22" s="14">
        <f>+IF(B22=0,0,VLOOKUP(B22,Productos!$C:$F,3,0))</f>
        <v>0</v>
      </c>
      <c r="F22" s="8">
        <f>+IF(B22=0,0,VLOOKUP(B22,Productos!$C:$F,4,0))</f>
        <v>0</v>
      </c>
      <c r="G22" s="13"/>
      <c r="H22" s="15">
        <f t="shared" si="0"/>
        <v>0</v>
      </c>
      <c r="I22" s="15">
        <f t="shared" si="0"/>
        <v>0</v>
      </c>
      <c r="L22" s="4">
        <f>+Contactos!B20</f>
        <v>0</v>
      </c>
      <c r="M22" s="4">
        <f>+Productos!C20</f>
        <v>0</v>
      </c>
    </row>
    <row r="23" spans="2:15" x14ac:dyDescent="0.25">
      <c r="L23" s="4">
        <f>+Contactos!B21</f>
        <v>0</v>
      </c>
      <c r="M23" s="4">
        <f>+Productos!C21</f>
        <v>0</v>
      </c>
    </row>
    <row r="24" spans="2:15" x14ac:dyDescent="0.25">
      <c r="B24" s="26" t="s">
        <v>104</v>
      </c>
      <c r="C24" s="27"/>
      <c r="F24" s="20" t="s">
        <v>21</v>
      </c>
      <c r="G24" s="21"/>
      <c r="H24" s="46">
        <f>SUM(H17:H23)</f>
        <v>0</v>
      </c>
      <c r="J24" s="30" t="s">
        <v>26</v>
      </c>
      <c r="L24" s="4">
        <f>+Contactos!B22</f>
        <v>0</v>
      </c>
      <c r="M24" s="4">
        <f>+Productos!C22</f>
        <v>0</v>
      </c>
    </row>
    <row r="25" spans="2:15" x14ac:dyDescent="0.25">
      <c r="B25" s="2" t="s">
        <v>105</v>
      </c>
      <c r="C25" s="5"/>
      <c r="F25" s="22" t="s">
        <v>57</v>
      </c>
      <c r="G25" s="23"/>
      <c r="H25" s="47">
        <f>SUM(I17:I22)</f>
        <v>0</v>
      </c>
      <c r="J25" s="30" t="s">
        <v>26</v>
      </c>
      <c r="L25" s="4">
        <f>+Contactos!B23</f>
        <v>0</v>
      </c>
      <c r="M25" s="4">
        <f>+Productos!C23</f>
        <v>0</v>
      </c>
    </row>
    <row r="26" spans="2:15" ht="15.75" thickBot="1" x14ac:dyDescent="0.3">
      <c r="F26" s="24" t="s">
        <v>22</v>
      </c>
      <c r="G26" s="25"/>
      <c r="H26" s="48">
        <f>+H24+H25</f>
        <v>0</v>
      </c>
      <c r="J26" s="30" t="s">
        <v>26</v>
      </c>
      <c r="L26" s="4">
        <f>+Contactos!B24</f>
        <v>0</v>
      </c>
      <c r="M26" s="4">
        <f>+Productos!C24</f>
        <v>0</v>
      </c>
    </row>
    <row r="27" spans="2:15" ht="15.75" thickTop="1" x14ac:dyDescent="0.25">
      <c r="B27" s="26" t="s">
        <v>106</v>
      </c>
      <c r="C27" s="27"/>
      <c r="L27" s="4">
        <f>+Contactos!B25</f>
        <v>0</v>
      </c>
      <c r="M27" s="4">
        <f>+Productos!C25</f>
        <v>0</v>
      </c>
    </row>
    <row r="28" spans="2:15" x14ac:dyDescent="0.25">
      <c r="L28" s="4">
        <f>+Contactos!B26</f>
        <v>0</v>
      </c>
    </row>
    <row r="29" spans="2:15" x14ac:dyDescent="0.25">
      <c r="L29" s="4">
        <f>+Contactos!B27</f>
        <v>0</v>
      </c>
    </row>
    <row r="30" spans="2:15" x14ac:dyDescent="0.25">
      <c r="L30" s="4">
        <f>+Contactos!B28</f>
        <v>0</v>
      </c>
    </row>
    <row r="31" spans="2:15" x14ac:dyDescent="0.25">
      <c r="L31" s="4">
        <f>+Contactos!B29</f>
        <v>0</v>
      </c>
    </row>
    <row r="32" spans="2:15" x14ac:dyDescent="0.25">
      <c r="L32" s="4">
        <f>+Contactos!B30</f>
        <v>0</v>
      </c>
    </row>
    <row r="33" spans="12:12" x14ac:dyDescent="0.25">
      <c r="L33" s="4">
        <f>+Contactos!B31</f>
        <v>0</v>
      </c>
    </row>
    <row r="34" spans="12:12" x14ac:dyDescent="0.25">
      <c r="L34" s="4">
        <f>+Contactos!B32</f>
        <v>0</v>
      </c>
    </row>
    <row r="35" spans="12:12" x14ac:dyDescent="0.25">
      <c r="L35" s="4">
        <f>+Contactos!B33</f>
        <v>0</v>
      </c>
    </row>
    <row r="36" spans="12:12" x14ac:dyDescent="0.25">
      <c r="L36" s="4">
        <f>+Contactos!B34</f>
        <v>0</v>
      </c>
    </row>
    <row r="37" spans="12:12" x14ac:dyDescent="0.25">
      <c r="L37" s="4">
        <f>+Contactos!B35</f>
        <v>0</v>
      </c>
    </row>
    <row r="38" spans="12:12" x14ac:dyDescent="0.25">
      <c r="L38" s="4">
        <f>+Contactos!B36</f>
        <v>0</v>
      </c>
    </row>
    <row r="39" spans="12:12" x14ac:dyDescent="0.25">
      <c r="L39" s="4">
        <f>+Contactos!B37</f>
        <v>0</v>
      </c>
    </row>
    <row r="40" spans="12:12" x14ac:dyDescent="0.25">
      <c r="L40" s="4">
        <f>+Contactos!B38</f>
        <v>0</v>
      </c>
    </row>
    <row r="41" spans="12:12" x14ac:dyDescent="0.25">
      <c r="L41" s="4">
        <f>+Contactos!B39</f>
        <v>0</v>
      </c>
    </row>
    <row r="42" spans="12:12" x14ac:dyDescent="0.25">
      <c r="L42" s="4">
        <f>+Contactos!B40</f>
        <v>0</v>
      </c>
    </row>
    <row r="43" spans="12:12" x14ac:dyDescent="0.25">
      <c r="L43" s="4">
        <f>+Contactos!B41</f>
        <v>0</v>
      </c>
    </row>
    <row r="44" spans="12:12" x14ac:dyDescent="0.25">
      <c r="L44" s="4">
        <f>+Contactos!B42</f>
        <v>0</v>
      </c>
    </row>
    <row r="45" spans="12:12" x14ac:dyDescent="0.25">
      <c r="L45" s="4">
        <f>+Contactos!B43</f>
        <v>0</v>
      </c>
    </row>
    <row r="46" spans="12:12" x14ac:dyDescent="0.25">
      <c r="L46" s="4">
        <f>+Contactos!B44</f>
        <v>0</v>
      </c>
    </row>
    <row r="47" spans="12:12" x14ac:dyDescent="0.25">
      <c r="L47" s="4">
        <f>+Contactos!B45</f>
        <v>0</v>
      </c>
    </row>
    <row r="48" spans="12:12" x14ac:dyDescent="0.25">
      <c r="L48" s="4">
        <f>+Contactos!B46</f>
        <v>0</v>
      </c>
    </row>
    <row r="49" spans="12:12" x14ac:dyDescent="0.25">
      <c r="L49" s="4">
        <f>+Contactos!B47</f>
        <v>0</v>
      </c>
    </row>
    <row r="50" spans="12:12" x14ac:dyDescent="0.25">
      <c r="L50" s="4">
        <f>+Contactos!B48</f>
        <v>0</v>
      </c>
    </row>
    <row r="51" spans="12:12" x14ac:dyDescent="0.25">
      <c r="L51" s="4">
        <f>+Contactos!B49</f>
        <v>0</v>
      </c>
    </row>
    <row r="52" spans="12:12" x14ac:dyDescent="0.25">
      <c r="L52" s="4">
        <f>+Contactos!B50</f>
        <v>0</v>
      </c>
    </row>
    <row r="53" spans="12:12" x14ac:dyDescent="0.25">
      <c r="L53" s="4">
        <f>+Contactos!B51</f>
        <v>0</v>
      </c>
    </row>
  </sheetData>
  <mergeCells count="4">
    <mergeCell ref="B2:H2"/>
    <mergeCell ref="G4:H4"/>
    <mergeCell ref="G5:H5"/>
    <mergeCell ref="B13:H14"/>
  </mergeCells>
  <dataValidations count="4">
    <dataValidation type="list" allowBlank="1" showInputMessage="1" showErrorMessage="1" sqref="B17:B22" xr:uid="{00000000-0002-0000-0A00-000000000000}">
      <formula1>$M$5:$M$27</formula1>
    </dataValidation>
    <dataValidation type="list" allowBlank="1" showInputMessage="1" showErrorMessage="1" sqref="C24" xr:uid="{00000000-0002-0000-0A00-000001000000}">
      <formula1>$N$5:$N$17</formula1>
    </dataValidation>
    <dataValidation type="list" allowBlank="1" showInputMessage="1" showErrorMessage="1" sqref="C25" xr:uid="{00000000-0002-0000-0A00-000002000000}">
      <formula1>$O$5:$O$17</formula1>
    </dataValidation>
    <dataValidation type="list" allowBlank="1" showInputMessage="1" showErrorMessage="1" sqref="C4" xr:uid="{00000000-0002-0000-0A00-000003000000}">
      <formula1>$L$5:$L$53</formula1>
    </dataValidation>
  </dataValidations>
  <hyperlinks>
    <hyperlink ref="K2" location="Presupuestos!A1" display="Presupuestos" xr:uid="{82B8AA94-3E4A-4898-8A3E-EF26273F1276}"/>
    <hyperlink ref="K1" location="Inicio!A1" display="Inicio" xr:uid="{4E19B3DF-2049-4F24-871A-9069C90481A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O53"/>
  <sheetViews>
    <sheetView showGridLines="0" showZeros="0" zoomScaleNormal="100" workbookViewId="0">
      <selection activeCell="G5" sqref="G5:H5"/>
    </sheetView>
  </sheetViews>
  <sheetFormatPr baseColWidth="10" defaultRowHeight="15" x14ac:dyDescent="0.25"/>
  <cols>
    <col min="2" max="2" width="18.28515625" customWidth="1"/>
    <col min="3" max="3" width="28.5703125" customWidth="1"/>
    <col min="4" max="4" width="14.42578125" customWidth="1"/>
    <col min="5" max="5" width="11.42578125" style="7"/>
    <col min="7" max="8" width="11.42578125" style="7"/>
    <col min="9" max="9" width="0" hidden="1" customWidth="1"/>
    <col min="11" max="11" width="15.5703125" customWidth="1"/>
    <col min="12" max="12" width="0" hidden="1" customWidth="1"/>
    <col min="13" max="13" width="15.42578125" hidden="1" customWidth="1"/>
    <col min="14" max="14" width="0" hidden="1" customWidth="1"/>
    <col min="15" max="15" width="11.7109375" hidden="1" customWidth="1"/>
  </cols>
  <sheetData>
    <row r="1" spans="2:15" x14ac:dyDescent="0.25">
      <c r="K1" s="37" t="s">
        <v>49</v>
      </c>
    </row>
    <row r="2" spans="2:15" ht="21" x14ac:dyDescent="0.35">
      <c r="B2" s="76" t="s">
        <v>95</v>
      </c>
      <c r="C2" s="76"/>
      <c r="D2" s="76"/>
      <c r="E2" s="76"/>
      <c r="F2" s="76"/>
      <c r="G2" s="76"/>
      <c r="H2" s="76"/>
      <c r="K2" s="37" t="s">
        <v>80</v>
      </c>
    </row>
    <row r="4" spans="2:15" x14ac:dyDescent="0.25">
      <c r="B4" s="26" t="s">
        <v>96</v>
      </c>
      <c r="C4" s="27"/>
      <c r="E4" s="20" t="s">
        <v>99</v>
      </c>
      <c r="F4" s="29"/>
      <c r="G4" s="72"/>
      <c r="H4" s="73"/>
      <c r="L4" t="s">
        <v>27</v>
      </c>
      <c r="M4" t="s">
        <v>10</v>
      </c>
      <c r="N4" t="s">
        <v>23</v>
      </c>
      <c r="O4" t="s">
        <v>24</v>
      </c>
    </row>
    <row r="5" spans="2:15" x14ac:dyDescent="0.25">
      <c r="B5" s="2" t="s">
        <v>78</v>
      </c>
      <c r="C5" s="2">
        <f>+IF(ISERROR(VLOOKUP(C4,Contactos!B:M,12,0)),0,(VLOOKUP(C4,Contactos!B:M,12,0)))</f>
        <v>0</v>
      </c>
      <c r="E5" s="19" t="s">
        <v>98</v>
      </c>
      <c r="G5" s="74"/>
      <c r="H5" s="75"/>
      <c r="L5" s="4" t="str">
        <f>+Contactos!B3</f>
        <v>Dani Granero</v>
      </c>
      <c r="M5" s="4" t="str">
        <f>+Productos!C3</f>
        <v xml:space="preserve">Material 1 [A01] </v>
      </c>
      <c r="N5" s="4" t="str">
        <f>+FP!A3</f>
        <v>Bank transfer</v>
      </c>
      <c r="O5" s="4" t="str">
        <f>+PP!A3</f>
        <v>Invoice date</v>
      </c>
    </row>
    <row r="6" spans="2:15" x14ac:dyDescent="0.25">
      <c r="L6" s="4" t="str">
        <f>+Contactos!B4</f>
        <v>Jose Garcia</v>
      </c>
      <c r="M6" s="4" t="str">
        <f>+Productos!C4</f>
        <v xml:space="preserve">Material 2 [A02] </v>
      </c>
      <c r="N6" s="4" t="str">
        <f>+FP!A4</f>
        <v>SEPA</v>
      </c>
      <c r="O6" s="4" t="str">
        <f>+PP!A4</f>
        <v>Cash</v>
      </c>
    </row>
    <row r="7" spans="2:15" x14ac:dyDescent="0.25">
      <c r="B7" s="2" t="s">
        <v>97</v>
      </c>
      <c r="C7" s="28">
        <f>+IF(ISERROR(VLOOKUP(C4,Contactos!B:M,8,0)),0,(VLOOKUP(C4,Contactos!B:M,8,0)))</f>
        <v>0</v>
      </c>
      <c r="D7" s="2"/>
      <c r="L7" s="4">
        <f>+Contactos!B5</f>
        <v>0</v>
      </c>
      <c r="M7" s="4">
        <f>+Productos!C5</f>
        <v>0</v>
      </c>
      <c r="N7" s="4" t="str">
        <f>+FP!A5</f>
        <v>Check</v>
      </c>
      <c r="O7" s="4" t="str">
        <f>+PP!A5</f>
        <v>50% - 50%</v>
      </c>
    </row>
    <row r="8" spans="2:15" x14ac:dyDescent="0.25">
      <c r="B8" s="2" t="s">
        <v>75</v>
      </c>
      <c r="C8" s="28">
        <f>+IF(ISERROR(VLOOKUP(C4,Contactos!B:M,9,0)),0,(VLOOKUP(C4,Contactos!B:M,9,0)))</f>
        <v>0</v>
      </c>
      <c r="D8" s="2"/>
      <c r="L8" s="4">
        <f>+Contactos!B6</f>
        <v>0</v>
      </c>
      <c r="M8" s="4">
        <f>+Productos!C6</f>
        <v>0</v>
      </c>
      <c r="N8" s="4" t="str">
        <f>+FP!A6</f>
        <v>Paypal</v>
      </c>
      <c r="O8" s="4" t="str">
        <f>+PP!A6</f>
        <v>30 - 60 - 90 days</v>
      </c>
    </row>
    <row r="9" spans="2:15" x14ac:dyDescent="0.25">
      <c r="B9" s="2" t="s">
        <v>76</v>
      </c>
      <c r="C9" s="28">
        <f>+IF(ISERROR(VLOOKUP(C4,Contactos!B:M,10,0)),0,(VLOOKUP(C4,Contactos!B:M,10,0)))</f>
        <v>0</v>
      </c>
      <c r="D9" s="2"/>
      <c r="L9" s="4">
        <f>+Contactos!B7</f>
        <v>0</v>
      </c>
      <c r="M9" s="4">
        <f>+Productos!C7</f>
        <v>0</v>
      </c>
      <c r="N9" s="4">
        <f>+FP!A7</f>
        <v>0</v>
      </c>
      <c r="O9" s="4" t="str">
        <f>+PP!A7</f>
        <v>45 days</v>
      </c>
    </row>
    <row r="10" spans="2:15" x14ac:dyDescent="0.25">
      <c r="B10" s="2" t="s">
        <v>77</v>
      </c>
      <c r="C10" s="28">
        <f>+IF(ISERROR(VLOOKUP(C4,Contactos!B:M,11,0)),0,(VLOOKUP(C4,Contactos!B:M,11,0)))</f>
        <v>0</v>
      </c>
      <c r="D10" s="2"/>
      <c r="L10" s="4">
        <f>+Contactos!B8</f>
        <v>0</v>
      </c>
      <c r="M10" s="4">
        <f>+Productos!C8</f>
        <v>0</v>
      </c>
      <c r="N10" s="4">
        <f>+FP!A8</f>
        <v>0</v>
      </c>
      <c r="O10" s="4">
        <f>+PP!A8</f>
        <v>0</v>
      </c>
    </row>
    <row r="11" spans="2:15" x14ac:dyDescent="0.25">
      <c r="L11" s="4">
        <f>+Contactos!B9</f>
        <v>0</v>
      </c>
      <c r="M11" s="4">
        <f>+Productos!C9</f>
        <v>0</v>
      </c>
      <c r="N11" s="4">
        <f>+FP!A9</f>
        <v>0</v>
      </c>
      <c r="O11" s="4">
        <f>+PP!A9</f>
        <v>0</v>
      </c>
    </row>
    <row r="12" spans="2:15" x14ac:dyDescent="0.25">
      <c r="B12" t="s">
        <v>100</v>
      </c>
      <c r="L12" s="4">
        <f>+Contactos!B10</f>
        <v>0</v>
      </c>
      <c r="M12" s="4">
        <f>+Productos!C10</f>
        <v>0</v>
      </c>
      <c r="N12" s="4">
        <f>+FP!A10</f>
        <v>0</v>
      </c>
      <c r="O12" s="4">
        <f>+PP!A10</f>
        <v>0</v>
      </c>
    </row>
    <row r="13" spans="2:15" x14ac:dyDescent="0.25">
      <c r="B13" s="66"/>
      <c r="C13" s="67"/>
      <c r="D13" s="67"/>
      <c r="E13" s="67"/>
      <c r="F13" s="67"/>
      <c r="G13" s="67"/>
      <c r="H13" s="68"/>
      <c r="L13" s="4">
        <f>+Contactos!B11</f>
        <v>0</v>
      </c>
      <c r="M13" s="4">
        <f>+Productos!C11</f>
        <v>0</v>
      </c>
      <c r="N13" s="4">
        <f>+FP!A11</f>
        <v>0</v>
      </c>
      <c r="O13" s="4">
        <f>+PP!A11</f>
        <v>0</v>
      </c>
    </row>
    <row r="14" spans="2:15" x14ac:dyDescent="0.25">
      <c r="B14" s="69"/>
      <c r="C14" s="70"/>
      <c r="D14" s="70"/>
      <c r="E14" s="70"/>
      <c r="F14" s="70"/>
      <c r="G14" s="70"/>
      <c r="H14" s="71"/>
      <c r="L14" s="4">
        <f>+Contactos!B12</f>
        <v>0</v>
      </c>
      <c r="M14" s="4">
        <f>+Productos!C12</f>
        <v>0</v>
      </c>
      <c r="N14" s="4">
        <f>+FP!A12</f>
        <v>0</v>
      </c>
      <c r="O14" s="4">
        <f>+PP!A12</f>
        <v>0</v>
      </c>
    </row>
    <row r="15" spans="2:15" x14ac:dyDescent="0.25">
      <c r="L15" s="4">
        <f>+Contactos!B13</f>
        <v>0</v>
      </c>
      <c r="M15" s="4">
        <f>+Productos!C13</f>
        <v>0</v>
      </c>
      <c r="N15" s="4">
        <f>+FP!A13</f>
        <v>0</v>
      </c>
      <c r="O15" s="4">
        <f>+PP!A13</f>
        <v>0</v>
      </c>
    </row>
    <row r="16" spans="2:15" x14ac:dyDescent="0.25">
      <c r="B16" t="s">
        <v>101</v>
      </c>
      <c r="C16" t="s">
        <v>54</v>
      </c>
      <c r="D16" t="s">
        <v>102</v>
      </c>
      <c r="E16" s="7" t="s">
        <v>56</v>
      </c>
      <c r="F16" t="s">
        <v>57</v>
      </c>
      <c r="G16" s="7" t="s">
        <v>103</v>
      </c>
      <c r="H16" s="7" t="s">
        <v>21</v>
      </c>
      <c r="I16" s="7" t="s">
        <v>13</v>
      </c>
      <c r="L16" s="4">
        <f>+Contactos!B14</f>
        <v>0</v>
      </c>
      <c r="M16" s="4">
        <f>+Productos!C14</f>
        <v>0</v>
      </c>
      <c r="N16" s="4">
        <f>+FP!A14</f>
        <v>0</v>
      </c>
      <c r="O16" s="4">
        <f>+PP!A14</f>
        <v>0</v>
      </c>
    </row>
    <row r="17" spans="2:15" x14ac:dyDescent="0.25">
      <c r="B17" s="17"/>
      <c r="C17" s="5"/>
      <c r="D17" s="2">
        <f>+IF(B17=0,0,VLOOKUP(B17,Productos!$C:$F,2,0))</f>
        <v>0</v>
      </c>
      <c r="E17" s="14">
        <f>+IF(B17=0,0,VLOOKUP(B17,Productos!$C:$F,3,0))</f>
        <v>0</v>
      </c>
      <c r="F17" s="8">
        <f>+IF(B17=0,0,VLOOKUP(B17,Productos!$C:$F,4,0))</f>
        <v>0</v>
      </c>
      <c r="G17" s="13"/>
      <c r="H17" s="15">
        <f>+G17*E17</f>
        <v>0</v>
      </c>
      <c r="I17" s="15">
        <f>+H17*F17</f>
        <v>0</v>
      </c>
      <c r="L17" s="4">
        <f>+Contactos!B15</f>
        <v>0</v>
      </c>
      <c r="M17" s="4">
        <f>+Productos!C15</f>
        <v>0</v>
      </c>
      <c r="N17" s="4">
        <f>+FP!A15</f>
        <v>0</v>
      </c>
      <c r="O17" s="4">
        <f>+PP!A15</f>
        <v>0</v>
      </c>
    </row>
    <row r="18" spans="2:15" x14ac:dyDescent="0.25">
      <c r="B18" s="17"/>
      <c r="C18" s="5"/>
      <c r="D18" s="2">
        <f>+IF(B18=0,0,VLOOKUP(B18,Productos!$C:$F,2,0))</f>
        <v>0</v>
      </c>
      <c r="E18" s="14">
        <f>+IF(B18=0,0,VLOOKUP(B18,Productos!$C:$F,3,0))</f>
        <v>0</v>
      </c>
      <c r="F18" s="8">
        <f>+IF(B18=0,0,VLOOKUP(B18,Productos!$C:$F,4,0))</f>
        <v>0</v>
      </c>
      <c r="G18" s="13"/>
      <c r="H18" s="15">
        <f t="shared" ref="H18:I22" si="0">+G18*E18</f>
        <v>0</v>
      </c>
      <c r="I18" s="15">
        <f t="shared" si="0"/>
        <v>0</v>
      </c>
      <c r="L18" s="4">
        <f>+Contactos!B16</f>
        <v>0</v>
      </c>
      <c r="M18" s="4">
        <f>+Productos!C16</f>
        <v>0</v>
      </c>
    </row>
    <row r="19" spans="2:15" x14ac:dyDescent="0.25">
      <c r="B19" s="17"/>
      <c r="C19" s="5"/>
      <c r="D19" s="2">
        <f>+IF(B19=0,0,VLOOKUP(B19,Productos!$C:$F,2,0))</f>
        <v>0</v>
      </c>
      <c r="E19" s="14">
        <f>+IF(B19=0,0,VLOOKUP(B19,Productos!$C:$F,3,0))</f>
        <v>0</v>
      </c>
      <c r="F19" s="8">
        <f>+IF(B19=0,0,VLOOKUP(B19,Productos!$C:$F,4,0))</f>
        <v>0</v>
      </c>
      <c r="G19" s="13"/>
      <c r="H19" s="15">
        <f t="shared" si="0"/>
        <v>0</v>
      </c>
      <c r="I19" s="15">
        <f t="shared" si="0"/>
        <v>0</v>
      </c>
      <c r="L19" s="4">
        <f>+Contactos!B17</f>
        <v>0</v>
      </c>
      <c r="M19" s="4">
        <f>+Productos!C17</f>
        <v>0</v>
      </c>
    </row>
    <row r="20" spans="2:15" x14ac:dyDescent="0.25">
      <c r="B20" s="17"/>
      <c r="C20" s="5"/>
      <c r="D20" s="2">
        <f>+IF(B20=0,0,VLOOKUP(B20,Productos!$C:$F,2,0))</f>
        <v>0</v>
      </c>
      <c r="E20" s="14">
        <f>+IF(B20=0,0,VLOOKUP(B20,Productos!$C:$F,3,0))</f>
        <v>0</v>
      </c>
      <c r="F20" s="8">
        <f>+IF(B20=0,0,VLOOKUP(B20,Productos!$C:$F,4,0))</f>
        <v>0</v>
      </c>
      <c r="G20" s="13"/>
      <c r="H20" s="15">
        <f t="shared" si="0"/>
        <v>0</v>
      </c>
      <c r="I20" s="15">
        <f t="shared" si="0"/>
        <v>0</v>
      </c>
      <c r="L20" s="4">
        <f>+Contactos!B18</f>
        <v>0</v>
      </c>
      <c r="M20" s="4">
        <f>+Productos!C18</f>
        <v>0</v>
      </c>
    </row>
    <row r="21" spans="2:15" x14ac:dyDescent="0.25">
      <c r="B21" s="17"/>
      <c r="C21" s="5"/>
      <c r="D21" s="2">
        <f>+IF(B21=0,0,VLOOKUP(B21,Productos!$C:$F,2,0))</f>
        <v>0</v>
      </c>
      <c r="E21" s="14">
        <f>+IF(B21=0,0,VLOOKUP(B21,Productos!$C:$F,3,0))</f>
        <v>0</v>
      </c>
      <c r="F21" s="8">
        <f>+IF(B21=0,0,VLOOKUP(B21,Productos!$C:$F,4,0))</f>
        <v>0</v>
      </c>
      <c r="G21" s="13"/>
      <c r="H21" s="15">
        <f t="shared" si="0"/>
        <v>0</v>
      </c>
      <c r="I21" s="15">
        <f t="shared" si="0"/>
        <v>0</v>
      </c>
      <c r="L21" s="4">
        <f>+Contactos!B19</f>
        <v>0</v>
      </c>
      <c r="M21" s="4">
        <f>+Productos!C19</f>
        <v>0</v>
      </c>
    </row>
    <row r="22" spans="2:15" x14ac:dyDescent="0.25">
      <c r="B22" s="17"/>
      <c r="C22" s="5"/>
      <c r="D22" s="2">
        <f>+IF(B22=0,0,VLOOKUP(B22,Productos!$C:$F,2,0))</f>
        <v>0</v>
      </c>
      <c r="E22" s="14">
        <f>+IF(B22=0,0,VLOOKUP(B22,Productos!$C:$F,3,0))</f>
        <v>0</v>
      </c>
      <c r="F22" s="8">
        <f>+IF(B22=0,0,VLOOKUP(B22,Productos!$C:$F,4,0))</f>
        <v>0</v>
      </c>
      <c r="G22" s="13"/>
      <c r="H22" s="15">
        <f t="shared" si="0"/>
        <v>0</v>
      </c>
      <c r="I22" s="15">
        <f t="shared" si="0"/>
        <v>0</v>
      </c>
      <c r="L22" s="4">
        <f>+Contactos!B20</f>
        <v>0</v>
      </c>
      <c r="M22" s="4">
        <f>+Productos!C20</f>
        <v>0</v>
      </c>
    </row>
    <row r="23" spans="2:15" x14ac:dyDescent="0.25">
      <c r="L23" s="4">
        <f>+Contactos!B21</f>
        <v>0</v>
      </c>
      <c r="M23" s="4">
        <f>+Productos!C21</f>
        <v>0</v>
      </c>
    </row>
    <row r="24" spans="2:15" x14ac:dyDescent="0.25">
      <c r="B24" s="26" t="s">
        <v>104</v>
      </c>
      <c r="C24" s="27"/>
      <c r="F24" s="20" t="s">
        <v>21</v>
      </c>
      <c r="G24" s="21"/>
      <c r="H24" s="46">
        <f>SUM(H17:H23)</f>
        <v>0</v>
      </c>
      <c r="J24" s="30" t="s">
        <v>26</v>
      </c>
      <c r="L24" s="4">
        <f>+Contactos!B22</f>
        <v>0</v>
      </c>
      <c r="M24" s="4">
        <f>+Productos!C22</f>
        <v>0</v>
      </c>
    </row>
    <row r="25" spans="2:15" x14ac:dyDescent="0.25">
      <c r="B25" s="2" t="s">
        <v>105</v>
      </c>
      <c r="C25" s="5"/>
      <c r="F25" s="22" t="s">
        <v>57</v>
      </c>
      <c r="G25" s="23"/>
      <c r="H25" s="47">
        <f>SUM(I17:I22)</f>
        <v>0</v>
      </c>
      <c r="J25" s="30" t="s">
        <v>26</v>
      </c>
      <c r="L25" s="4">
        <f>+Contactos!B23</f>
        <v>0</v>
      </c>
      <c r="M25" s="4">
        <f>+Productos!C23</f>
        <v>0</v>
      </c>
    </row>
    <row r="26" spans="2:15" ht="15.75" thickBot="1" x14ac:dyDescent="0.3">
      <c r="F26" s="24" t="s">
        <v>22</v>
      </c>
      <c r="G26" s="25"/>
      <c r="H26" s="48">
        <f>+H24+H25</f>
        <v>0</v>
      </c>
      <c r="J26" s="30" t="s">
        <v>26</v>
      </c>
      <c r="L26" s="4">
        <f>+Contactos!B24</f>
        <v>0</v>
      </c>
      <c r="M26" s="4">
        <f>+Productos!C24</f>
        <v>0</v>
      </c>
    </row>
    <row r="27" spans="2:15" ht="15.75" thickTop="1" x14ac:dyDescent="0.25">
      <c r="B27" s="26" t="s">
        <v>106</v>
      </c>
      <c r="C27" s="27"/>
      <c r="L27" s="4">
        <f>+Contactos!B25</f>
        <v>0</v>
      </c>
      <c r="M27" s="4">
        <f>+Productos!C25</f>
        <v>0</v>
      </c>
    </row>
    <row r="28" spans="2:15" x14ac:dyDescent="0.25">
      <c r="L28" s="4">
        <f>+Contactos!B26</f>
        <v>0</v>
      </c>
    </row>
    <row r="29" spans="2:15" x14ac:dyDescent="0.25">
      <c r="L29" s="4">
        <f>+Contactos!B27</f>
        <v>0</v>
      </c>
    </row>
    <row r="30" spans="2:15" x14ac:dyDescent="0.25">
      <c r="L30" s="4">
        <f>+Contactos!B28</f>
        <v>0</v>
      </c>
    </row>
    <row r="31" spans="2:15" x14ac:dyDescent="0.25">
      <c r="L31" s="4">
        <f>+Contactos!B29</f>
        <v>0</v>
      </c>
    </row>
    <row r="32" spans="2:15" x14ac:dyDescent="0.25">
      <c r="L32" s="4">
        <f>+Contactos!B30</f>
        <v>0</v>
      </c>
    </row>
    <row r="33" spans="12:12" x14ac:dyDescent="0.25">
      <c r="L33" s="4">
        <f>+Contactos!B31</f>
        <v>0</v>
      </c>
    </row>
    <row r="34" spans="12:12" x14ac:dyDescent="0.25">
      <c r="L34" s="4">
        <f>+Contactos!B32</f>
        <v>0</v>
      </c>
    </row>
    <row r="35" spans="12:12" x14ac:dyDescent="0.25">
      <c r="L35" s="4">
        <f>+Contactos!B33</f>
        <v>0</v>
      </c>
    </row>
    <row r="36" spans="12:12" x14ac:dyDescent="0.25">
      <c r="L36" s="4">
        <f>+Contactos!B34</f>
        <v>0</v>
      </c>
    </row>
    <row r="37" spans="12:12" x14ac:dyDescent="0.25">
      <c r="L37" s="4">
        <f>+Contactos!B35</f>
        <v>0</v>
      </c>
    </row>
    <row r="38" spans="12:12" x14ac:dyDescent="0.25">
      <c r="L38" s="4">
        <f>+Contactos!B36</f>
        <v>0</v>
      </c>
    </row>
    <row r="39" spans="12:12" x14ac:dyDescent="0.25">
      <c r="L39" s="4">
        <f>+Contactos!B37</f>
        <v>0</v>
      </c>
    </row>
    <row r="40" spans="12:12" x14ac:dyDescent="0.25">
      <c r="L40" s="4">
        <f>+Contactos!B38</f>
        <v>0</v>
      </c>
    </row>
    <row r="41" spans="12:12" x14ac:dyDescent="0.25">
      <c r="L41" s="4">
        <f>+Contactos!B39</f>
        <v>0</v>
      </c>
    </row>
    <row r="42" spans="12:12" x14ac:dyDescent="0.25">
      <c r="L42" s="4">
        <f>+Contactos!B40</f>
        <v>0</v>
      </c>
    </row>
    <row r="43" spans="12:12" x14ac:dyDescent="0.25">
      <c r="L43" s="4">
        <f>+Contactos!B41</f>
        <v>0</v>
      </c>
    </row>
    <row r="44" spans="12:12" x14ac:dyDescent="0.25">
      <c r="L44" s="4">
        <f>+Contactos!B42</f>
        <v>0</v>
      </c>
    </row>
    <row r="45" spans="12:12" x14ac:dyDescent="0.25">
      <c r="L45" s="4">
        <f>+Contactos!B43</f>
        <v>0</v>
      </c>
    </row>
    <row r="46" spans="12:12" x14ac:dyDescent="0.25">
      <c r="L46" s="4">
        <f>+Contactos!B44</f>
        <v>0</v>
      </c>
    </row>
    <row r="47" spans="12:12" x14ac:dyDescent="0.25">
      <c r="L47" s="4">
        <f>+Contactos!B45</f>
        <v>0</v>
      </c>
    </row>
    <row r="48" spans="12:12" x14ac:dyDescent="0.25">
      <c r="L48" s="4">
        <f>+Contactos!B46</f>
        <v>0</v>
      </c>
    </row>
    <row r="49" spans="12:12" x14ac:dyDescent="0.25">
      <c r="L49" s="4">
        <f>+Contactos!B47</f>
        <v>0</v>
      </c>
    </row>
    <row r="50" spans="12:12" x14ac:dyDescent="0.25">
      <c r="L50" s="4">
        <f>+Contactos!B48</f>
        <v>0</v>
      </c>
    </row>
    <row r="51" spans="12:12" x14ac:dyDescent="0.25">
      <c r="L51" s="4">
        <f>+Contactos!B49</f>
        <v>0</v>
      </c>
    </row>
    <row r="52" spans="12:12" x14ac:dyDescent="0.25">
      <c r="L52" s="4">
        <f>+Contactos!B50</f>
        <v>0</v>
      </c>
    </row>
    <row r="53" spans="12:12" x14ac:dyDescent="0.25">
      <c r="L53" s="4">
        <f>+Contactos!B51</f>
        <v>0</v>
      </c>
    </row>
  </sheetData>
  <mergeCells count="4">
    <mergeCell ref="B2:H2"/>
    <mergeCell ref="G4:H4"/>
    <mergeCell ref="G5:H5"/>
    <mergeCell ref="B13:H14"/>
  </mergeCells>
  <dataValidations count="4">
    <dataValidation type="list" allowBlank="1" showInputMessage="1" showErrorMessage="1" sqref="C4" xr:uid="{00000000-0002-0000-0B00-000000000000}">
      <formula1>$L$5:$L$53</formula1>
    </dataValidation>
    <dataValidation type="list" allowBlank="1" showInputMessage="1" showErrorMessage="1" sqref="C25" xr:uid="{00000000-0002-0000-0B00-000001000000}">
      <formula1>$O$5:$O$17</formula1>
    </dataValidation>
    <dataValidation type="list" allowBlank="1" showInputMessage="1" showErrorMessage="1" sqref="C24" xr:uid="{00000000-0002-0000-0B00-000002000000}">
      <formula1>$N$5:$N$17</formula1>
    </dataValidation>
    <dataValidation type="list" allowBlank="1" showInputMessage="1" showErrorMessage="1" sqref="B17:B22" xr:uid="{00000000-0002-0000-0B00-000003000000}">
      <formula1>$M$5:$M$27</formula1>
    </dataValidation>
  </dataValidations>
  <hyperlinks>
    <hyperlink ref="K2" location="Presupuestos!A1" display="Presupuestos" xr:uid="{5A7BC229-CE80-4573-8231-7599AE2704DF}"/>
    <hyperlink ref="K1" location="Inicio!A1" display="Inicio" xr:uid="{AE826506-2EC6-4282-B793-55E54782346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C15"/>
  <sheetViews>
    <sheetView showGridLines="0" workbookViewId="0">
      <selection activeCell="C2" sqref="C2"/>
    </sheetView>
  </sheetViews>
  <sheetFormatPr baseColWidth="10" defaultRowHeight="15" x14ac:dyDescent="0.25"/>
  <cols>
    <col min="1" max="1" width="29.85546875" customWidth="1"/>
  </cols>
  <sheetData>
    <row r="2" spans="1:3" x14ac:dyDescent="0.25">
      <c r="A2" s="3" t="s">
        <v>65</v>
      </c>
      <c r="C2" s="37" t="s">
        <v>49</v>
      </c>
    </row>
    <row r="3" spans="1:3" x14ac:dyDescent="0.25">
      <c r="A3" s="43" t="s">
        <v>143</v>
      </c>
    </row>
    <row r="4" spans="1:3" x14ac:dyDescent="0.25">
      <c r="A4" s="43" t="s">
        <v>37</v>
      </c>
    </row>
    <row r="5" spans="1:3" x14ac:dyDescent="0.25">
      <c r="A5" s="43" t="s">
        <v>144</v>
      </c>
    </row>
    <row r="6" spans="1:3" x14ac:dyDescent="0.25">
      <c r="A6" s="43" t="s">
        <v>38</v>
      </c>
    </row>
    <row r="7" spans="1:3" x14ac:dyDescent="0.25">
      <c r="A7" s="43"/>
    </row>
    <row r="8" spans="1:3" x14ac:dyDescent="0.25">
      <c r="A8" s="43"/>
    </row>
    <row r="9" spans="1:3" x14ac:dyDescent="0.25">
      <c r="A9" s="43"/>
    </row>
    <row r="10" spans="1:3" x14ac:dyDescent="0.25">
      <c r="A10" s="43"/>
    </row>
    <row r="11" spans="1:3" x14ac:dyDescent="0.25">
      <c r="A11" s="43"/>
    </row>
    <row r="12" spans="1:3" x14ac:dyDescent="0.25">
      <c r="A12" s="43"/>
    </row>
    <row r="13" spans="1:3" x14ac:dyDescent="0.25">
      <c r="A13" s="43"/>
    </row>
    <row r="14" spans="1:3" x14ac:dyDescent="0.25">
      <c r="A14" s="43"/>
    </row>
    <row r="15" spans="1:3" x14ac:dyDescent="0.25">
      <c r="A15" s="43"/>
    </row>
  </sheetData>
  <hyperlinks>
    <hyperlink ref="C2" location="Inicio!A1" display="Inicio"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C15"/>
  <sheetViews>
    <sheetView showGridLines="0" workbookViewId="0">
      <selection activeCell="C2" sqref="C2"/>
    </sheetView>
  </sheetViews>
  <sheetFormatPr baseColWidth="10" defaultRowHeight="15" x14ac:dyDescent="0.25"/>
  <cols>
    <col min="1" max="1" width="32.42578125" customWidth="1"/>
    <col min="2" max="2" width="12.7109375" customWidth="1"/>
  </cols>
  <sheetData>
    <row r="2" spans="1:3" x14ac:dyDescent="0.25">
      <c r="A2" s="3" t="s">
        <v>66</v>
      </c>
      <c r="C2" s="37" t="s">
        <v>49</v>
      </c>
    </row>
    <row r="3" spans="1:3" x14ac:dyDescent="0.25">
      <c r="A3" s="43" t="s">
        <v>145</v>
      </c>
    </row>
    <row r="4" spans="1:3" x14ac:dyDescent="0.25">
      <c r="A4" s="43" t="s">
        <v>146</v>
      </c>
    </row>
    <row r="5" spans="1:3" x14ac:dyDescent="0.25">
      <c r="A5" s="43" t="s">
        <v>147</v>
      </c>
    </row>
    <row r="6" spans="1:3" x14ac:dyDescent="0.25">
      <c r="A6" s="43" t="s">
        <v>148</v>
      </c>
    </row>
    <row r="7" spans="1:3" x14ac:dyDescent="0.25">
      <c r="A7" s="43" t="s">
        <v>149</v>
      </c>
    </row>
    <row r="8" spans="1:3" x14ac:dyDescent="0.25">
      <c r="A8" s="43"/>
    </row>
    <row r="9" spans="1:3" x14ac:dyDescent="0.25">
      <c r="A9" s="43"/>
    </row>
    <row r="10" spans="1:3" x14ac:dyDescent="0.25">
      <c r="A10" s="43"/>
    </row>
    <row r="11" spans="1:3" x14ac:dyDescent="0.25">
      <c r="A11" s="43"/>
    </row>
    <row r="12" spans="1:3" x14ac:dyDescent="0.25">
      <c r="A12" s="43"/>
    </row>
    <row r="13" spans="1:3" x14ac:dyDescent="0.25">
      <c r="A13" s="43"/>
    </row>
    <row r="14" spans="1:3" x14ac:dyDescent="0.25">
      <c r="A14" s="43"/>
    </row>
    <row r="15" spans="1:3" x14ac:dyDescent="0.25">
      <c r="A15" s="43"/>
    </row>
  </sheetData>
  <hyperlinks>
    <hyperlink ref="C2" location="Inicio!A1" display="Inicio"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51"/>
  <sheetViews>
    <sheetView showGridLines="0" showZeros="0" workbookViewId="0">
      <pane ySplit="2" topLeftCell="A3" activePane="bottomLeft" state="frozen"/>
      <selection pane="bottomLeft" activeCell="B1" sqref="B1"/>
    </sheetView>
  </sheetViews>
  <sheetFormatPr baseColWidth="10" defaultRowHeight="15" x14ac:dyDescent="0.25"/>
  <cols>
    <col min="1" max="1" width="14" style="7" customWidth="1"/>
    <col min="2" max="2" width="15.42578125" customWidth="1"/>
    <col min="3" max="3" width="11.140625" customWidth="1"/>
    <col min="4" max="4" width="21.85546875" customWidth="1"/>
    <col min="5" max="5" width="16.42578125" customWidth="1"/>
    <col min="6" max="6" width="13.42578125" customWidth="1"/>
    <col min="7" max="7" width="11.42578125" customWidth="1"/>
    <col min="8" max="8" width="22.42578125" customWidth="1"/>
    <col min="9" max="9" width="15.140625" style="7" customWidth="1"/>
    <col min="10" max="10" width="28.42578125" style="7" customWidth="1"/>
    <col min="13" max="13" width="15.85546875" hidden="1" customWidth="1"/>
    <col min="14" max="14" width="0" hidden="1" customWidth="1"/>
    <col min="15" max="15" width="15" hidden="1" customWidth="1"/>
  </cols>
  <sheetData>
    <row r="1" spans="1:15" x14ac:dyDescent="0.25">
      <c r="A1" s="37" t="s">
        <v>49</v>
      </c>
      <c r="B1" s="37" t="s">
        <v>80</v>
      </c>
      <c r="D1" s="37" t="s">
        <v>81</v>
      </c>
    </row>
    <row r="2" spans="1:15" ht="39" customHeight="1" x14ac:dyDescent="0.25">
      <c r="A2" s="41" t="s">
        <v>82</v>
      </c>
      <c r="B2" s="41" t="s">
        <v>83</v>
      </c>
      <c r="C2" s="41" t="s">
        <v>78</v>
      </c>
      <c r="D2" s="41" t="s">
        <v>54</v>
      </c>
      <c r="E2" s="41" t="s">
        <v>84</v>
      </c>
      <c r="F2" s="41" t="s">
        <v>85</v>
      </c>
      <c r="G2" s="41" t="s">
        <v>86</v>
      </c>
      <c r="H2" s="41" t="s">
        <v>87</v>
      </c>
      <c r="I2" s="41" t="s">
        <v>88</v>
      </c>
      <c r="J2" s="41" t="s">
        <v>89</v>
      </c>
      <c r="M2" s="1" t="s">
        <v>6</v>
      </c>
      <c r="N2" s="1" t="s">
        <v>8</v>
      </c>
      <c r="O2" s="1" t="s">
        <v>9</v>
      </c>
    </row>
    <row r="3" spans="1:15" x14ac:dyDescent="0.25">
      <c r="A3" s="9">
        <f>+IF(B2&gt;0,1," ")</f>
        <v>1</v>
      </c>
      <c r="B3" s="5" t="s">
        <v>4</v>
      </c>
      <c r="C3" s="2">
        <f>+IF(ISERROR(VLOOKUP(B3,Contactos!B:M,12,0)),0,(VLOOKUP(B3,Contactos!B:M,12,0)))</f>
        <v>0</v>
      </c>
      <c r="D3" s="5" t="s">
        <v>138</v>
      </c>
      <c r="E3" s="11">
        <v>3000</v>
      </c>
      <c r="F3" s="5" t="s">
        <v>117</v>
      </c>
      <c r="G3" s="8">
        <f>+IF(ISERROR(VLOOKUP(F3,EtapaOport!A:B,2,0)),0,(VLOOKUP(F3,EtapaOport!A:B,2,0)))</f>
        <v>0.05</v>
      </c>
      <c r="H3" s="5" t="s">
        <v>127</v>
      </c>
      <c r="I3" s="62">
        <v>42816</v>
      </c>
      <c r="J3" s="12" t="s">
        <v>139</v>
      </c>
      <c r="M3" s="4" t="str">
        <f>+Contactos!B3</f>
        <v>Dani Granero</v>
      </c>
      <c r="N3" s="4" t="str">
        <f>+EtapaOport!A3</f>
        <v>New</v>
      </c>
      <c r="O3" s="4" t="str">
        <f>+Acciones!A3</f>
        <v>Phone call</v>
      </c>
    </row>
    <row r="4" spans="1:15" x14ac:dyDescent="0.25">
      <c r="A4" s="9">
        <f>+IF(B3&gt;0,A3+1," ")</f>
        <v>2</v>
      </c>
      <c r="B4" s="5" t="s">
        <v>42</v>
      </c>
      <c r="C4" s="2">
        <f>+IF(ISERROR(VLOOKUP(B4,Contactos!B:M,12,0)),0,(VLOOKUP(B4,Contactos!B:M,12,0)))</f>
        <v>0</v>
      </c>
      <c r="D4" s="5" t="s">
        <v>138</v>
      </c>
      <c r="E4" s="11">
        <v>4000</v>
      </c>
      <c r="F4" s="5" t="s">
        <v>118</v>
      </c>
      <c r="G4" s="8">
        <f>+IF(ISERROR(VLOOKUP(F4,EtapaOport!A:B,2,0)),0,(VLOOKUP(F4,EtapaOport!A:B,2,0)))</f>
        <v>0.4</v>
      </c>
      <c r="H4" s="5" t="s">
        <v>129</v>
      </c>
      <c r="I4" s="62">
        <v>42819</v>
      </c>
      <c r="J4" s="12" t="s">
        <v>140</v>
      </c>
      <c r="M4" s="4" t="str">
        <f>+Contactos!B4</f>
        <v>Jose Garcia</v>
      </c>
      <c r="N4" s="4" t="str">
        <f>+EtapaOport!A4</f>
        <v>Proposal</v>
      </c>
      <c r="O4" s="4" t="str">
        <f>+Acciones!A4</f>
        <v>Email reminder</v>
      </c>
    </row>
    <row r="5" spans="1:15" x14ac:dyDescent="0.25">
      <c r="A5" s="9">
        <f t="shared" ref="A5:A50" si="0">+IF(B4&gt;0,A4+1," ")</f>
        <v>3</v>
      </c>
      <c r="B5" s="5"/>
      <c r="C5" s="2">
        <f>+IF(ISERROR(VLOOKUP(B5,Contactos!B:M,12,0)),0,(VLOOKUP(B5,Contactos!B:M,12,0)))</f>
        <v>0</v>
      </c>
      <c r="D5" s="5"/>
      <c r="E5" s="11"/>
      <c r="F5" s="5"/>
      <c r="G5" s="8">
        <f>+IF(ISERROR(VLOOKUP(F5,EtapaOport!A:B,2,0)),0,(VLOOKUP(F5,EtapaOport!A:B,2,0)))</f>
        <v>0</v>
      </c>
      <c r="H5" s="5"/>
      <c r="I5" s="62"/>
      <c r="J5" s="12"/>
      <c r="M5" s="4">
        <f>+Contactos!B5</f>
        <v>0</v>
      </c>
      <c r="N5" s="4" t="str">
        <f>+EtapaOport!A5</f>
        <v>Negotiation</v>
      </c>
      <c r="O5" s="4" t="str">
        <f>+Acciones!A5</f>
        <v>Commercial visit</v>
      </c>
    </row>
    <row r="6" spans="1:15" x14ac:dyDescent="0.25">
      <c r="A6" s="9" t="str">
        <f t="shared" si="0"/>
        <v xml:space="preserve"> </v>
      </c>
      <c r="B6" s="5"/>
      <c r="C6" s="2">
        <f>+IF(ISERROR(VLOOKUP(B6,Contactos!B:M,12,0)),0,(VLOOKUP(B6,Contactos!B:M,12,0)))</f>
        <v>0</v>
      </c>
      <c r="D6" s="5"/>
      <c r="E6" s="11"/>
      <c r="F6" s="5"/>
      <c r="G6" s="8">
        <f>+IF(ISERROR(VLOOKUP(F6,EtapaOport!A:B,2,0)),0,(VLOOKUP(F6,EtapaOport!A:B,2,0)))</f>
        <v>0</v>
      </c>
      <c r="H6" s="5"/>
      <c r="I6" s="62"/>
      <c r="J6" s="12"/>
      <c r="M6" s="4">
        <f>+Contactos!B6</f>
        <v>0</v>
      </c>
      <c r="N6" s="4" t="str">
        <f>+EtapaOport!A6</f>
        <v>Revision</v>
      </c>
      <c r="O6" s="4" t="str">
        <f>+Acciones!A6</f>
        <v>Commercial presentation</v>
      </c>
    </row>
    <row r="7" spans="1:15" x14ac:dyDescent="0.25">
      <c r="A7" s="9" t="str">
        <f t="shared" si="0"/>
        <v xml:space="preserve"> </v>
      </c>
      <c r="B7" s="5"/>
      <c r="C7" s="2">
        <f>+IF(ISERROR(VLOOKUP(B7,Contactos!B:M,12,0)),0,(VLOOKUP(B7,Contactos!B:M,12,0)))</f>
        <v>0</v>
      </c>
      <c r="D7" s="5"/>
      <c r="E7" s="11"/>
      <c r="F7" s="5"/>
      <c r="G7" s="8">
        <f>+IF(ISERROR(VLOOKUP(F7,EtapaOport!A:B,2,0)),0,(VLOOKUP(F7,EtapaOport!A:B,2,0)))</f>
        <v>0</v>
      </c>
      <c r="H7" s="5"/>
      <c r="I7" s="62"/>
      <c r="J7" s="12"/>
      <c r="M7" s="4">
        <f>+Contactos!B7</f>
        <v>0</v>
      </c>
      <c r="N7" s="4" t="str">
        <f>+EtapaOport!A7</f>
        <v>Cancelled</v>
      </c>
      <c r="O7" s="4" t="str">
        <f>+Acciones!A7</f>
        <v>Conference</v>
      </c>
    </row>
    <row r="8" spans="1:15" x14ac:dyDescent="0.25">
      <c r="A8" s="9" t="str">
        <f t="shared" si="0"/>
        <v xml:space="preserve"> </v>
      </c>
      <c r="B8" s="5"/>
      <c r="C8" s="2">
        <f>+IF(ISERROR(VLOOKUP(B8,Contactos!B:M,12,0)),0,(VLOOKUP(B8,Contactos!B:M,12,0)))</f>
        <v>0</v>
      </c>
      <c r="D8" s="5"/>
      <c r="E8" s="11"/>
      <c r="F8" s="5"/>
      <c r="G8" s="8">
        <f>+IF(ISERROR(VLOOKUP(F8,EtapaOport!A:B,2,0)),0,(VLOOKUP(F8,EtapaOport!A:B,2,0)))</f>
        <v>0</v>
      </c>
      <c r="H8" s="5"/>
      <c r="I8" s="62"/>
      <c r="J8" s="12"/>
      <c r="M8" s="4">
        <f>+Contactos!B8</f>
        <v>0</v>
      </c>
      <c r="N8" s="4" t="str">
        <f>+EtapaOport!A8</f>
        <v>Won</v>
      </c>
      <c r="O8" s="4">
        <f>+Acciones!A8</f>
        <v>0</v>
      </c>
    </row>
    <row r="9" spans="1:15" x14ac:dyDescent="0.25">
      <c r="A9" s="9" t="str">
        <f t="shared" si="0"/>
        <v xml:space="preserve"> </v>
      </c>
      <c r="B9" s="5"/>
      <c r="C9" s="2">
        <f>+IF(ISERROR(VLOOKUP(B9,Contactos!B:M,12,0)),0,(VLOOKUP(B9,Contactos!B:M,12,0)))</f>
        <v>0</v>
      </c>
      <c r="D9" s="5"/>
      <c r="E9" s="11"/>
      <c r="F9" s="5"/>
      <c r="G9" s="8">
        <f>+IF(ISERROR(VLOOKUP(F9,EtapaOport!A:B,2,0)),0,(VLOOKUP(F9,EtapaOport!A:B,2,0)))</f>
        <v>0</v>
      </c>
      <c r="H9" s="5"/>
      <c r="I9" s="62"/>
      <c r="J9" s="12"/>
      <c r="M9" s="4">
        <f>+Contactos!B9</f>
        <v>0</v>
      </c>
      <c r="N9" s="4" t="str">
        <f>+EtapaOport!A9</f>
        <v>Lost</v>
      </c>
      <c r="O9" s="4">
        <f>+Acciones!A9</f>
        <v>0</v>
      </c>
    </row>
    <row r="10" spans="1:15" x14ac:dyDescent="0.25">
      <c r="A10" s="9" t="str">
        <f t="shared" si="0"/>
        <v xml:space="preserve"> </v>
      </c>
      <c r="B10" s="5"/>
      <c r="C10" s="2">
        <f>+IF(ISERROR(VLOOKUP(B10,Contactos!B:M,12,0)),0,(VLOOKUP(B10,Contactos!B:M,12,0)))</f>
        <v>0</v>
      </c>
      <c r="D10" s="5"/>
      <c r="E10" s="11"/>
      <c r="F10" s="5"/>
      <c r="G10" s="8">
        <f>+IF(ISERROR(VLOOKUP(F10,EtapaOport!A:B,2,0)),0,(VLOOKUP(F10,EtapaOport!A:B,2,0)))</f>
        <v>0</v>
      </c>
      <c r="H10" s="5"/>
      <c r="I10" s="62"/>
      <c r="J10" s="12"/>
      <c r="M10" s="4">
        <f>+Contactos!B10</f>
        <v>0</v>
      </c>
      <c r="N10" s="4">
        <f>+EtapaOport!A10</f>
        <v>0</v>
      </c>
      <c r="O10" s="4">
        <f>+Acciones!A10</f>
        <v>0</v>
      </c>
    </row>
    <row r="11" spans="1:15" x14ac:dyDescent="0.25">
      <c r="A11" s="9" t="str">
        <f t="shared" si="0"/>
        <v xml:space="preserve"> </v>
      </c>
      <c r="B11" s="5"/>
      <c r="C11" s="2">
        <f>+IF(ISERROR(VLOOKUP(B11,Contactos!B:M,12,0)),0,(VLOOKUP(B11,Contactos!B:M,12,0)))</f>
        <v>0</v>
      </c>
      <c r="D11" s="5"/>
      <c r="E11" s="11"/>
      <c r="F11" s="5"/>
      <c r="G11" s="8">
        <f>+IF(ISERROR(VLOOKUP(F11,EtapaOport!A:B,2,0)),0,(VLOOKUP(F11,EtapaOport!A:B,2,0)))</f>
        <v>0</v>
      </c>
      <c r="H11" s="5"/>
      <c r="I11" s="62"/>
      <c r="J11" s="12"/>
      <c r="M11" s="4">
        <f>+Contactos!B11</f>
        <v>0</v>
      </c>
      <c r="N11" s="4">
        <f>+EtapaOport!A11</f>
        <v>0</v>
      </c>
      <c r="O11" s="4">
        <f>+Acciones!A11</f>
        <v>0</v>
      </c>
    </row>
    <row r="12" spans="1:15" x14ac:dyDescent="0.25">
      <c r="A12" s="9" t="str">
        <f t="shared" si="0"/>
        <v xml:space="preserve"> </v>
      </c>
      <c r="B12" s="5"/>
      <c r="C12" s="2">
        <f>+IF(ISERROR(VLOOKUP(B12,Contactos!B:M,12,0)),0,(VLOOKUP(B12,Contactos!B:M,12,0)))</f>
        <v>0</v>
      </c>
      <c r="D12" s="5"/>
      <c r="E12" s="11"/>
      <c r="F12" s="5"/>
      <c r="G12" s="8">
        <f>+IF(ISERROR(VLOOKUP(F12,EtapaOport!A:B,2,0)),0,(VLOOKUP(F12,EtapaOport!A:B,2,0)))</f>
        <v>0</v>
      </c>
      <c r="H12" s="5"/>
      <c r="I12" s="62"/>
      <c r="J12" s="12"/>
      <c r="M12" s="4">
        <f>+Contactos!B12</f>
        <v>0</v>
      </c>
      <c r="N12" s="4">
        <f>+EtapaOport!A12</f>
        <v>0</v>
      </c>
      <c r="O12" s="4">
        <f>+Acciones!A12</f>
        <v>0</v>
      </c>
    </row>
    <row r="13" spans="1:15" x14ac:dyDescent="0.25">
      <c r="A13" s="9" t="str">
        <f t="shared" si="0"/>
        <v xml:space="preserve"> </v>
      </c>
      <c r="B13" s="5"/>
      <c r="C13" s="2">
        <f>+IF(ISERROR(VLOOKUP(B13,Contactos!B:M,12,0)),0,(VLOOKUP(B13,Contactos!B:M,12,0)))</f>
        <v>0</v>
      </c>
      <c r="D13" s="5"/>
      <c r="E13" s="11"/>
      <c r="F13" s="5"/>
      <c r="G13" s="8">
        <f>+IF(ISERROR(VLOOKUP(F13,EtapaOport!A:B,2,0)),0,(VLOOKUP(F13,EtapaOport!A:B,2,0)))</f>
        <v>0</v>
      </c>
      <c r="H13" s="5"/>
      <c r="I13" s="62"/>
      <c r="J13" s="12"/>
      <c r="M13" s="4">
        <f>+Contactos!B13</f>
        <v>0</v>
      </c>
      <c r="N13" s="4">
        <f>+EtapaOport!A13</f>
        <v>0</v>
      </c>
      <c r="O13" s="4">
        <f>+Acciones!A13</f>
        <v>0</v>
      </c>
    </row>
    <row r="14" spans="1:15" x14ac:dyDescent="0.25">
      <c r="A14" s="9" t="str">
        <f t="shared" si="0"/>
        <v xml:space="preserve"> </v>
      </c>
      <c r="B14" s="5"/>
      <c r="C14" s="2">
        <f>+IF(ISERROR(VLOOKUP(B14,Contactos!B:M,12,0)),0,(VLOOKUP(B14,Contactos!B:M,12,0)))</f>
        <v>0</v>
      </c>
      <c r="D14" s="5"/>
      <c r="E14" s="11"/>
      <c r="F14" s="5"/>
      <c r="G14" s="8">
        <f>+IF(ISERROR(VLOOKUP(F14,EtapaOport!A:B,2,0)),0,(VLOOKUP(F14,EtapaOport!A:B,2,0)))</f>
        <v>0</v>
      </c>
      <c r="H14" s="5"/>
      <c r="I14" s="62"/>
      <c r="J14" s="12"/>
      <c r="M14" s="4">
        <f>+Contactos!B14</f>
        <v>0</v>
      </c>
      <c r="N14" s="4">
        <f>+EtapaOport!A14</f>
        <v>0</v>
      </c>
      <c r="O14" s="4">
        <f>+Acciones!A14</f>
        <v>0</v>
      </c>
    </row>
    <row r="15" spans="1:15" x14ac:dyDescent="0.25">
      <c r="A15" s="9" t="str">
        <f t="shared" si="0"/>
        <v xml:space="preserve"> </v>
      </c>
      <c r="B15" s="5"/>
      <c r="C15" s="2">
        <f>+IF(ISERROR(VLOOKUP(B15,Contactos!B:M,12,0)),0,(VLOOKUP(B15,Contactos!B:M,12,0)))</f>
        <v>0</v>
      </c>
      <c r="D15" s="5"/>
      <c r="E15" s="11"/>
      <c r="F15" s="5"/>
      <c r="G15" s="8">
        <f>+IF(ISERROR(VLOOKUP(F15,EtapaOport!A:B,2,0)),0,(VLOOKUP(F15,EtapaOport!A:B,2,0)))</f>
        <v>0</v>
      </c>
      <c r="H15" s="5"/>
      <c r="I15" s="62"/>
      <c r="J15" s="12"/>
      <c r="M15" s="4">
        <f>+Contactos!B15</f>
        <v>0</v>
      </c>
      <c r="N15" s="4">
        <f>+EtapaOport!A15</f>
        <v>0</v>
      </c>
      <c r="O15" s="4">
        <f>+Acciones!A15</f>
        <v>0</v>
      </c>
    </row>
    <row r="16" spans="1:15" x14ac:dyDescent="0.25">
      <c r="A16" s="9" t="str">
        <f t="shared" si="0"/>
        <v xml:space="preserve"> </v>
      </c>
      <c r="B16" s="5"/>
      <c r="C16" s="2">
        <f>+IF(ISERROR(VLOOKUP(B16,Contactos!B:M,12,0)),0,(VLOOKUP(B16,Contactos!B:M,12,0)))</f>
        <v>0</v>
      </c>
      <c r="D16" s="5"/>
      <c r="E16" s="11"/>
      <c r="F16" s="5"/>
      <c r="G16" s="8">
        <f>+IF(ISERROR(VLOOKUP(F16,EtapaOport!A:B,2,0)),0,(VLOOKUP(F16,EtapaOport!A:B,2,0)))</f>
        <v>0</v>
      </c>
      <c r="H16" s="5"/>
      <c r="I16" s="62"/>
      <c r="J16" s="12"/>
      <c r="M16" s="4">
        <f>+Contactos!B16</f>
        <v>0</v>
      </c>
    </row>
    <row r="17" spans="1:13" x14ac:dyDescent="0.25">
      <c r="A17" s="9" t="str">
        <f t="shared" si="0"/>
        <v xml:space="preserve"> </v>
      </c>
      <c r="B17" s="5"/>
      <c r="C17" s="2">
        <f>+IF(ISERROR(VLOOKUP(B17,Contactos!B:M,12,0)),0,(VLOOKUP(B17,Contactos!B:M,12,0)))</f>
        <v>0</v>
      </c>
      <c r="D17" s="5"/>
      <c r="E17" s="11"/>
      <c r="F17" s="5"/>
      <c r="G17" s="8">
        <f>+IF(ISERROR(VLOOKUP(F17,EtapaOport!A:B,2,0)),0,(VLOOKUP(F17,EtapaOport!A:B,2,0)))</f>
        <v>0</v>
      </c>
      <c r="H17" s="5"/>
      <c r="I17" s="62"/>
      <c r="J17" s="12"/>
      <c r="M17" s="4">
        <f>+Contactos!B17</f>
        <v>0</v>
      </c>
    </row>
    <row r="18" spans="1:13" x14ac:dyDescent="0.25">
      <c r="A18" s="9" t="str">
        <f t="shared" si="0"/>
        <v xml:space="preserve"> </v>
      </c>
      <c r="B18" s="5"/>
      <c r="C18" s="2">
        <f>+IF(ISERROR(VLOOKUP(B18,Contactos!B:M,12,0)),0,(VLOOKUP(B18,Contactos!B:M,12,0)))</f>
        <v>0</v>
      </c>
      <c r="D18" s="5"/>
      <c r="E18" s="11"/>
      <c r="F18" s="5"/>
      <c r="G18" s="8">
        <f>+IF(ISERROR(VLOOKUP(F18,EtapaOport!A:B,2,0)),0,(VLOOKUP(F18,EtapaOport!A:B,2,0)))</f>
        <v>0</v>
      </c>
      <c r="H18" s="5"/>
      <c r="I18" s="62"/>
      <c r="J18" s="12"/>
      <c r="M18" s="4">
        <f>+Contactos!B18</f>
        <v>0</v>
      </c>
    </row>
    <row r="19" spans="1:13" x14ac:dyDescent="0.25">
      <c r="A19" s="9" t="str">
        <f t="shared" si="0"/>
        <v xml:space="preserve"> </v>
      </c>
      <c r="B19" s="5"/>
      <c r="C19" s="2">
        <f>+IF(ISERROR(VLOOKUP(B19,Contactos!B:M,12,0)),0,(VLOOKUP(B19,Contactos!B:M,12,0)))</f>
        <v>0</v>
      </c>
      <c r="D19" s="5"/>
      <c r="E19" s="11"/>
      <c r="F19" s="5"/>
      <c r="G19" s="8">
        <f>+IF(ISERROR(VLOOKUP(F19,EtapaOport!A:B,2,0)),0,(VLOOKUP(F19,EtapaOport!A:B,2,0)))</f>
        <v>0</v>
      </c>
      <c r="H19" s="5"/>
      <c r="I19" s="62"/>
      <c r="J19" s="12"/>
      <c r="M19" s="4">
        <f>+Contactos!B19</f>
        <v>0</v>
      </c>
    </row>
    <row r="20" spans="1:13" x14ac:dyDescent="0.25">
      <c r="A20" s="9" t="str">
        <f t="shared" si="0"/>
        <v xml:space="preserve"> </v>
      </c>
      <c r="B20" s="5"/>
      <c r="C20" s="2">
        <f>+IF(ISERROR(VLOOKUP(B20,Contactos!B:M,12,0)),0,(VLOOKUP(B20,Contactos!B:M,12,0)))</f>
        <v>0</v>
      </c>
      <c r="D20" s="5"/>
      <c r="E20" s="11"/>
      <c r="F20" s="5"/>
      <c r="G20" s="8">
        <f>+IF(ISERROR(VLOOKUP(F20,EtapaOport!A:B,2,0)),0,(VLOOKUP(F20,EtapaOport!A:B,2,0)))</f>
        <v>0</v>
      </c>
      <c r="H20" s="5"/>
      <c r="I20" s="62"/>
      <c r="J20" s="12"/>
      <c r="M20" s="4">
        <f>+Contactos!B20</f>
        <v>0</v>
      </c>
    </row>
    <row r="21" spans="1:13" x14ac:dyDescent="0.25">
      <c r="A21" s="9" t="str">
        <f t="shared" si="0"/>
        <v xml:space="preserve"> </v>
      </c>
      <c r="B21" s="5"/>
      <c r="C21" s="2">
        <f>+IF(ISERROR(VLOOKUP(B21,Contactos!B:M,12,0)),0,(VLOOKUP(B21,Contactos!B:M,12,0)))</f>
        <v>0</v>
      </c>
      <c r="D21" s="5"/>
      <c r="E21" s="11"/>
      <c r="F21" s="5"/>
      <c r="G21" s="8">
        <f>+IF(ISERROR(VLOOKUP(F21,EtapaOport!A:B,2,0)),0,(VLOOKUP(F21,EtapaOport!A:B,2,0)))</f>
        <v>0</v>
      </c>
      <c r="H21" s="5"/>
      <c r="I21" s="62"/>
      <c r="J21" s="12"/>
      <c r="M21" s="4">
        <f>+Contactos!B21</f>
        <v>0</v>
      </c>
    </row>
    <row r="22" spans="1:13" x14ac:dyDescent="0.25">
      <c r="A22" s="9" t="str">
        <f t="shared" si="0"/>
        <v xml:space="preserve"> </v>
      </c>
      <c r="B22" s="5"/>
      <c r="C22" s="2">
        <f>+IF(ISERROR(VLOOKUP(B22,Contactos!B:M,12,0)),0,(VLOOKUP(B22,Contactos!B:M,12,0)))</f>
        <v>0</v>
      </c>
      <c r="D22" s="5"/>
      <c r="E22" s="11"/>
      <c r="F22" s="5"/>
      <c r="G22" s="8">
        <f>+IF(ISERROR(VLOOKUP(F22,EtapaOport!A:B,2,0)),0,(VLOOKUP(F22,EtapaOport!A:B,2,0)))</f>
        <v>0</v>
      </c>
      <c r="H22" s="5"/>
      <c r="I22" s="62"/>
      <c r="J22" s="12"/>
      <c r="M22" s="4">
        <f>+Contactos!B22</f>
        <v>0</v>
      </c>
    </row>
    <row r="23" spans="1:13" x14ac:dyDescent="0.25">
      <c r="A23" s="9" t="str">
        <f t="shared" si="0"/>
        <v xml:space="preserve"> </v>
      </c>
      <c r="B23" s="5"/>
      <c r="C23" s="2">
        <f>+IF(ISERROR(VLOOKUP(B23,Contactos!B:M,12,0)),0,(VLOOKUP(B23,Contactos!B:M,12,0)))</f>
        <v>0</v>
      </c>
      <c r="D23" s="5"/>
      <c r="E23" s="11"/>
      <c r="F23" s="5"/>
      <c r="G23" s="8">
        <f>+IF(ISERROR(VLOOKUP(F23,EtapaOport!A:B,2,0)),0,(VLOOKUP(F23,EtapaOport!A:B,2,0)))</f>
        <v>0</v>
      </c>
      <c r="H23" s="5"/>
      <c r="I23" s="62"/>
      <c r="J23" s="12"/>
      <c r="M23" s="4">
        <f>+Contactos!B23</f>
        <v>0</v>
      </c>
    </row>
    <row r="24" spans="1:13" x14ac:dyDescent="0.25">
      <c r="A24" s="9" t="str">
        <f t="shared" si="0"/>
        <v xml:space="preserve"> </v>
      </c>
      <c r="B24" s="5"/>
      <c r="C24" s="2">
        <f>+IF(ISERROR(VLOOKUP(B24,Contactos!B:M,12,0)),0,(VLOOKUP(B24,Contactos!B:M,12,0)))</f>
        <v>0</v>
      </c>
      <c r="D24" s="5"/>
      <c r="E24" s="11"/>
      <c r="F24" s="5"/>
      <c r="G24" s="8">
        <f>+IF(ISERROR(VLOOKUP(F24,EtapaOport!A:B,2,0)),0,(VLOOKUP(F24,EtapaOport!A:B,2,0)))</f>
        <v>0</v>
      </c>
      <c r="H24" s="5"/>
      <c r="I24" s="62"/>
      <c r="J24" s="12"/>
      <c r="M24" s="4">
        <f>+Contactos!B24</f>
        <v>0</v>
      </c>
    </row>
    <row r="25" spans="1:13" x14ac:dyDescent="0.25">
      <c r="A25" s="9" t="str">
        <f t="shared" si="0"/>
        <v xml:space="preserve"> </v>
      </c>
      <c r="B25" s="5"/>
      <c r="C25" s="2">
        <f>+IF(ISERROR(VLOOKUP(B25,Contactos!B:M,12,0)),0,(VLOOKUP(B25,Contactos!B:M,12,0)))</f>
        <v>0</v>
      </c>
      <c r="D25" s="5"/>
      <c r="E25" s="11"/>
      <c r="F25" s="5"/>
      <c r="G25" s="8">
        <f>+IF(ISERROR(VLOOKUP(F25,EtapaOport!A:B,2,0)),0,(VLOOKUP(F25,EtapaOport!A:B,2,0)))</f>
        <v>0</v>
      </c>
      <c r="H25" s="5"/>
      <c r="I25" s="62"/>
      <c r="J25" s="12"/>
      <c r="M25" s="4">
        <f>+Contactos!B25</f>
        <v>0</v>
      </c>
    </row>
    <row r="26" spans="1:13" x14ac:dyDescent="0.25">
      <c r="A26" s="9" t="str">
        <f t="shared" si="0"/>
        <v xml:space="preserve"> </v>
      </c>
      <c r="B26" s="5"/>
      <c r="C26" s="2">
        <f>+IF(ISERROR(VLOOKUP(B26,Contactos!B:M,12,0)),0,(VLOOKUP(B26,Contactos!B:M,12,0)))</f>
        <v>0</v>
      </c>
      <c r="D26" s="5"/>
      <c r="E26" s="11"/>
      <c r="F26" s="5"/>
      <c r="G26" s="8">
        <f>+IF(ISERROR(VLOOKUP(F26,EtapaOport!A:B,2,0)),0,(VLOOKUP(F26,EtapaOport!A:B,2,0)))</f>
        <v>0</v>
      </c>
      <c r="H26" s="5"/>
      <c r="I26" s="62"/>
      <c r="J26" s="12"/>
      <c r="M26" s="4">
        <f>+Contactos!B26</f>
        <v>0</v>
      </c>
    </row>
    <row r="27" spans="1:13" x14ac:dyDescent="0.25">
      <c r="A27" s="9" t="str">
        <f t="shared" si="0"/>
        <v xml:space="preserve"> </v>
      </c>
      <c r="B27" s="5"/>
      <c r="C27" s="2">
        <f>+IF(ISERROR(VLOOKUP(B27,Contactos!B:M,12,0)),0,(VLOOKUP(B27,Contactos!B:M,12,0)))</f>
        <v>0</v>
      </c>
      <c r="D27" s="5"/>
      <c r="E27" s="11"/>
      <c r="F27" s="5"/>
      <c r="G27" s="8">
        <f>+IF(ISERROR(VLOOKUP(F27,EtapaOport!A:B,2,0)),0,(VLOOKUP(F27,EtapaOport!A:B,2,0)))</f>
        <v>0</v>
      </c>
      <c r="H27" s="5"/>
      <c r="I27" s="62"/>
      <c r="J27" s="12"/>
      <c r="M27" s="4">
        <f>+Contactos!B27</f>
        <v>0</v>
      </c>
    </row>
    <row r="28" spans="1:13" x14ac:dyDescent="0.25">
      <c r="A28" s="9" t="str">
        <f t="shared" si="0"/>
        <v xml:space="preserve"> </v>
      </c>
      <c r="B28" s="5"/>
      <c r="C28" s="2">
        <f>+IF(ISERROR(VLOOKUP(B28,Contactos!B:M,12,0)),0,(VLOOKUP(B28,Contactos!B:M,12,0)))</f>
        <v>0</v>
      </c>
      <c r="D28" s="5"/>
      <c r="E28" s="11"/>
      <c r="F28" s="5"/>
      <c r="G28" s="8">
        <f>+IF(ISERROR(VLOOKUP(F28,EtapaOport!A:B,2,0)),0,(VLOOKUP(F28,EtapaOport!A:B,2,0)))</f>
        <v>0</v>
      </c>
      <c r="H28" s="5"/>
      <c r="I28" s="62"/>
      <c r="J28" s="12"/>
      <c r="M28" s="4">
        <f>+Contactos!B28</f>
        <v>0</v>
      </c>
    </row>
    <row r="29" spans="1:13" x14ac:dyDescent="0.25">
      <c r="A29" s="9" t="str">
        <f t="shared" si="0"/>
        <v xml:space="preserve"> </v>
      </c>
      <c r="B29" s="5"/>
      <c r="C29" s="2">
        <f>+IF(ISERROR(VLOOKUP(B29,Contactos!B:M,12,0)),0,(VLOOKUP(B29,Contactos!B:M,12,0)))</f>
        <v>0</v>
      </c>
      <c r="D29" s="5"/>
      <c r="E29" s="11"/>
      <c r="F29" s="5"/>
      <c r="G29" s="8">
        <f>+IF(ISERROR(VLOOKUP(F29,EtapaOport!A:B,2,0)),0,(VLOOKUP(F29,EtapaOport!A:B,2,0)))</f>
        <v>0</v>
      </c>
      <c r="H29" s="5"/>
      <c r="I29" s="62"/>
      <c r="J29" s="12"/>
      <c r="M29" s="4">
        <f>+Contactos!B29</f>
        <v>0</v>
      </c>
    </row>
    <row r="30" spans="1:13" x14ac:dyDescent="0.25">
      <c r="A30" s="9" t="str">
        <f t="shared" si="0"/>
        <v xml:space="preserve"> </v>
      </c>
      <c r="B30" s="5"/>
      <c r="C30" s="2">
        <f>+IF(ISERROR(VLOOKUP(B30,Contactos!B:M,12,0)),0,(VLOOKUP(B30,Contactos!B:M,12,0)))</f>
        <v>0</v>
      </c>
      <c r="D30" s="5"/>
      <c r="E30" s="11"/>
      <c r="F30" s="5"/>
      <c r="G30" s="8">
        <f>+IF(ISERROR(VLOOKUP(F30,EtapaOport!A:B,2,0)),0,(VLOOKUP(F30,EtapaOport!A:B,2,0)))</f>
        <v>0</v>
      </c>
      <c r="H30" s="5"/>
      <c r="I30" s="62"/>
      <c r="J30" s="12"/>
      <c r="M30" s="4">
        <f>+Contactos!B30</f>
        <v>0</v>
      </c>
    </row>
    <row r="31" spans="1:13" x14ac:dyDescent="0.25">
      <c r="A31" s="9" t="str">
        <f t="shared" si="0"/>
        <v xml:space="preserve"> </v>
      </c>
      <c r="B31" s="5"/>
      <c r="C31" s="2">
        <f>+IF(ISERROR(VLOOKUP(B31,Contactos!B:M,12,0)),0,(VLOOKUP(B31,Contactos!B:M,12,0)))</f>
        <v>0</v>
      </c>
      <c r="D31" s="5"/>
      <c r="E31" s="11"/>
      <c r="F31" s="5"/>
      <c r="G31" s="8">
        <f>+IF(ISERROR(VLOOKUP(F31,EtapaOport!A:B,2,0)),0,(VLOOKUP(F31,EtapaOport!A:B,2,0)))</f>
        <v>0</v>
      </c>
      <c r="H31" s="5"/>
      <c r="I31" s="62"/>
      <c r="J31" s="12"/>
      <c r="M31" s="4">
        <f>+Contactos!B31</f>
        <v>0</v>
      </c>
    </row>
    <row r="32" spans="1:13" x14ac:dyDescent="0.25">
      <c r="A32" s="9" t="str">
        <f t="shared" si="0"/>
        <v xml:space="preserve"> </v>
      </c>
      <c r="B32" s="5"/>
      <c r="C32" s="2">
        <f>+IF(ISERROR(VLOOKUP(B32,Contactos!B:M,12,0)),0,(VLOOKUP(B32,Contactos!B:M,12,0)))</f>
        <v>0</v>
      </c>
      <c r="D32" s="5"/>
      <c r="E32" s="11"/>
      <c r="F32" s="5"/>
      <c r="G32" s="8">
        <f>+IF(ISERROR(VLOOKUP(F32,EtapaOport!A:B,2,0)),0,(VLOOKUP(F32,EtapaOport!A:B,2,0)))</f>
        <v>0</v>
      </c>
      <c r="H32" s="5"/>
      <c r="I32" s="62"/>
      <c r="J32" s="12"/>
      <c r="M32" s="4">
        <f>+Contactos!B32</f>
        <v>0</v>
      </c>
    </row>
    <row r="33" spans="1:13" x14ac:dyDescent="0.25">
      <c r="A33" s="9" t="str">
        <f t="shared" si="0"/>
        <v xml:space="preserve"> </v>
      </c>
      <c r="B33" s="5"/>
      <c r="C33" s="2">
        <f>+IF(ISERROR(VLOOKUP(B33,Contactos!B:M,12,0)),0,(VLOOKUP(B33,Contactos!B:M,12,0)))</f>
        <v>0</v>
      </c>
      <c r="D33" s="5"/>
      <c r="E33" s="11"/>
      <c r="F33" s="5"/>
      <c r="G33" s="8">
        <f>+IF(ISERROR(VLOOKUP(F33,EtapaOport!A:B,2,0)),0,(VLOOKUP(F33,EtapaOport!A:B,2,0)))</f>
        <v>0</v>
      </c>
      <c r="H33" s="5"/>
      <c r="I33" s="62"/>
      <c r="J33" s="12"/>
      <c r="M33" s="4">
        <f>+Contactos!B33</f>
        <v>0</v>
      </c>
    </row>
    <row r="34" spans="1:13" x14ac:dyDescent="0.25">
      <c r="A34" s="9" t="str">
        <f t="shared" si="0"/>
        <v xml:space="preserve"> </v>
      </c>
      <c r="B34" s="5"/>
      <c r="C34" s="2">
        <f>+IF(ISERROR(VLOOKUP(B34,Contactos!B:M,12,0)),0,(VLOOKUP(B34,Contactos!B:M,12,0)))</f>
        <v>0</v>
      </c>
      <c r="D34" s="5"/>
      <c r="E34" s="11"/>
      <c r="F34" s="5"/>
      <c r="G34" s="8">
        <f>+IF(ISERROR(VLOOKUP(F34,EtapaOport!A:B,2,0)),0,(VLOOKUP(F34,EtapaOport!A:B,2,0)))</f>
        <v>0</v>
      </c>
      <c r="H34" s="5"/>
      <c r="I34" s="62"/>
      <c r="J34" s="12"/>
      <c r="M34" s="4">
        <f>+Contactos!B34</f>
        <v>0</v>
      </c>
    </row>
    <row r="35" spans="1:13" x14ac:dyDescent="0.25">
      <c r="A35" s="9" t="str">
        <f t="shared" si="0"/>
        <v xml:space="preserve"> </v>
      </c>
      <c r="B35" s="5"/>
      <c r="C35" s="2">
        <f>+IF(ISERROR(VLOOKUP(B35,Contactos!B:M,12,0)),0,(VLOOKUP(B35,Contactos!B:M,12,0)))</f>
        <v>0</v>
      </c>
      <c r="D35" s="5"/>
      <c r="E35" s="11"/>
      <c r="F35" s="5"/>
      <c r="G35" s="8">
        <f>+IF(ISERROR(VLOOKUP(F35,EtapaOport!A:B,2,0)),0,(VLOOKUP(F35,EtapaOport!A:B,2,0)))</f>
        <v>0</v>
      </c>
      <c r="H35" s="5"/>
      <c r="I35" s="62"/>
      <c r="J35" s="12"/>
      <c r="M35" s="4">
        <f>+Contactos!B35</f>
        <v>0</v>
      </c>
    </row>
    <row r="36" spans="1:13" x14ac:dyDescent="0.25">
      <c r="A36" s="9" t="str">
        <f t="shared" si="0"/>
        <v xml:space="preserve"> </v>
      </c>
      <c r="B36" s="5"/>
      <c r="C36" s="2">
        <f>+IF(ISERROR(VLOOKUP(B36,Contactos!B:M,12,0)),0,(VLOOKUP(B36,Contactos!B:M,12,0)))</f>
        <v>0</v>
      </c>
      <c r="D36" s="5"/>
      <c r="E36" s="11"/>
      <c r="F36" s="5"/>
      <c r="G36" s="8">
        <f>+IF(ISERROR(VLOOKUP(F36,EtapaOport!A:B,2,0)),0,(VLOOKUP(F36,EtapaOport!A:B,2,0)))</f>
        <v>0</v>
      </c>
      <c r="H36" s="5"/>
      <c r="I36" s="62"/>
      <c r="J36" s="12"/>
      <c r="M36" s="4">
        <f>+Contactos!B36</f>
        <v>0</v>
      </c>
    </row>
    <row r="37" spans="1:13" x14ac:dyDescent="0.25">
      <c r="A37" s="9" t="str">
        <f t="shared" si="0"/>
        <v xml:space="preserve"> </v>
      </c>
      <c r="B37" s="5"/>
      <c r="C37" s="2">
        <f>+IF(ISERROR(VLOOKUP(B37,Contactos!B:M,12,0)),0,(VLOOKUP(B37,Contactos!B:M,12,0)))</f>
        <v>0</v>
      </c>
      <c r="D37" s="5"/>
      <c r="E37" s="11"/>
      <c r="F37" s="5"/>
      <c r="G37" s="8">
        <f>+IF(ISERROR(VLOOKUP(F37,EtapaOport!A:B,2,0)),0,(VLOOKUP(F37,EtapaOport!A:B,2,0)))</f>
        <v>0</v>
      </c>
      <c r="H37" s="5"/>
      <c r="I37" s="62"/>
      <c r="J37" s="12"/>
      <c r="M37" s="4">
        <f>+Contactos!B37</f>
        <v>0</v>
      </c>
    </row>
    <row r="38" spans="1:13" x14ac:dyDescent="0.25">
      <c r="A38" s="9" t="str">
        <f t="shared" si="0"/>
        <v xml:space="preserve"> </v>
      </c>
      <c r="B38" s="5"/>
      <c r="C38" s="2">
        <f>+IF(ISERROR(VLOOKUP(B38,Contactos!B:M,12,0)),0,(VLOOKUP(B38,Contactos!B:M,12,0)))</f>
        <v>0</v>
      </c>
      <c r="D38" s="5"/>
      <c r="E38" s="11"/>
      <c r="F38" s="5"/>
      <c r="G38" s="8">
        <f>+IF(ISERROR(VLOOKUP(F38,EtapaOport!A:B,2,0)),0,(VLOOKUP(F38,EtapaOport!A:B,2,0)))</f>
        <v>0</v>
      </c>
      <c r="H38" s="5"/>
      <c r="I38" s="62"/>
      <c r="J38" s="12"/>
      <c r="M38" s="4">
        <f>+Contactos!B38</f>
        <v>0</v>
      </c>
    </row>
    <row r="39" spans="1:13" x14ac:dyDescent="0.25">
      <c r="A39" s="9" t="str">
        <f t="shared" si="0"/>
        <v xml:space="preserve"> </v>
      </c>
      <c r="B39" s="5"/>
      <c r="C39" s="2">
        <f>+IF(ISERROR(VLOOKUP(B39,Contactos!B:M,12,0)),0,(VLOOKUP(B39,Contactos!B:M,12,0)))</f>
        <v>0</v>
      </c>
      <c r="D39" s="5"/>
      <c r="E39" s="11"/>
      <c r="F39" s="5"/>
      <c r="G39" s="8">
        <f>+IF(ISERROR(VLOOKUP(F39,EtapaOport!A:B,2,0)),0,(VLOOKUP(F39,EtapaOport!A:B,2,0)))</f>
        <v>0</v>
      </c>
      <c r="H39" s="5"/>
      <c r="I39" s="62"/>
      <c r="J39" s="12"/>
      <c r="M39" s="4">
        <f>+Contactos!B39</f>
        <v>0</v>
      </c>
    </row>
    <row r="40" spans="1:13" x14ac:dyDescent="0.25">
      <c r="A40" s="9" t="str">
        <f t="shared" si="0"/>
        <v xml:space="preserve"> </v>
      </c>
      <c r="B40" s="5"/>
      <c r="C40" s="2">
        <f>+IF(ISERROR(VLOOKUP(B40,Contactos!B:M,12,0)),0,(VLOOKUP(B40,Contactos!B:M,12,0)))</f>
        <v>0</v>
      </c>
      <c r="D40" s="5"/>
      <c r="E40" s="11"/>
      <c r="F40" s="5"/>
      <c r="G40" s="8">
        <f>+IF(ISERROR(VLOOKUP(F40,EtapaOport!A:B,2,0)),0,(VLOOKUP(F40,EtapaOport!A:B,2,0)))</f>
        <v>0</v>
      </c>
      <c r="H40" s="5"/>
      <c r="I40" s="62"/>
      <c r="J40" s="12"/>
      <c r="M40" s="4">
        <f>+Contactos!B40</f>
        <v>0</v>
      </c>
    </row>
    <row r="41" spans="1:13" x14ac:dyDescent="0.25">
      <c r="A41" s="9" t="str">
        <f t="shared" si="0"/>
        <v xml:space="preserve"> </v>
      </c>
      <c r="B41" s="5"/>
      <c r="C41" s="2">
        <f>+IF(ISERROR(VLOOKUP(B41,Contactos!B:M,12,0)),0,(VLOOKUP(B41,Contactos!B:M,12,0)))</f>
        <v>0</v>
      </c>
      <c r="D41" s="5"/>
      <c r="E41" s="11"/>
      <c r="F41" s="5"/>
      <c r="G41" s="8">
        <f>+IF(ISERROR(VLOOKUP(F41,EtapaOport!A:B,2,0)),0,(VLOOKUP(F41,EtapaOport!A:B,2,0)))</f>
        <v>0</v>
      </c>
      <c r="H41" s="5"/>
      <c r="I41" s="62"/>
      <c r="J41" s="12"/>
      <c r="M41" s="4">
        <f>+Contactos!B41</f>
        <v>0</v>
      </c>
    </row>
    <row r="42" spans="1:13" x14ac:dyDescent="0.25">
      <c r="A42" s="9" t="str">
        <f t="shared" si="0"/>
        <v xml:space="preserve"> </v>
      </c>
      <c r="B42" s="5"/>
      <c r="C42" s="2">
        <f>+IF(ISERROR(VLOOKUP(B42,Contactos!B:M,12,0)),0,(VLOOKUP(B42,Contactos!B:M,12,0)))</f>
        <v>0</v>
      </c>
      <c r="D42" s="5"/>
      <c r="E42" s="11"/>
      <c r="F42" s="5"/>
      <c r="G42" s="8">
        <f>+IF(ISERROR(VLOOKUP(F42,EtapaOport!A:B,2,0)),0,(VLOOKUP(F42,EtapaOport!A:B,2,0)))</f>
        <v>0</v>
      </c>
      <c r="H42" s="5"/>
      <c r="I42" s="62"/>
      <c r="J42" s="12"/>
      <c r="M42" s="4">
        <f>+Contactos!B42</f>
        <v>0</v>
      </c>
    </row>
    <row r="43" spans="1:13" x14ac:dyDescent="0.25">
      <c r="A43" s="9" t="str">
        <f t="shared" si="0"/>
        <v xml:space="preserve"> </v>
      </c>
      <c r="B43" s="5"/>
      <c r="C43" s="2">
        <f>+IF(ISERROR(VLOOKUP(B43,Contactos!B:M,12,0)),0,(VLOOKUP(B43,Contactos!B:M,12,0)))</f>
        <v>0</v>
      </c>
      <c r="D43" s="5"/>
      <c r="E43" s="11"/>
      <c r="F43" s="5"/>
      <c r="G43" s="8">
        <f>+IF(ISERROR(VLOOKUP(F43,EtapaOport!A:B,2,0)),0,(VLOOKUP(F43,EtapaOport!A:B,2,0)))</f>
        <v>0</v>
      </c>
      <c r="H43" s="5"/>
      <c r="I43" s="62"/>
      <c r="J43" s="12"/>
      <c r="M43" s="4">
        <f>+Contactos!B43</f>
        <v>0</v>
      </c>
    </row>
    <row r="44" spans="1:13" x14ac:dyDescent="0.25">
      <c r="A44" s="9" t="str">
        <f t="shared" si="0"/>
        <v xml:space="preserve"> </v>
      </c>
      <c r="B44" s="5"/>
      <c r="C44" s="2">
        <f>+IF(ISERROR(VLOOKUP(B44,Contactos!B:M,12,0)),0,(VLOOKUP(B44,Contactos!B:M,12,0)))</f>
        <v>0</v>
      </c>
      <c r="D44" s="5"/>
      <c r="E44" s="11"/>
      <c r="F44" s="5"/>
      <c r="G44" s="8">
        <f>+IF(ISERROR(VLOOKUP(F44,EtapaOport!A:B,2,0)),0,(VLOOKUP(F44,EtapaOport!A:B,2,0)))</f>
        <v>0</v>
      </c>
      <c r="H44" s="5"/>
      <c r="I44" s="62"/>
      <c r="J44" s="12"/>
      <c r="M44" s="4">
        <f>+Contactos!B44</f>
        <v>0</v>
      </c>
    </row>
    <row r="45" spans="1:13" x14ac:dyDescent="0.25">
      <c r="A45" s="9" t="str">
        <f t="shared" si="0"/>
        <v xml:space="preserve"> </v>
      </c>
      <c r="B45" s="5"/>
      <c r="C45" s="2">
        <f>+IF(ISERROR(VLOOKUP(B45,Contactos!B:M,12,0)),0,(VLOOKUP(B45,Contactos!B:M,12,0)))</f>
        <v>0</v>
      </c>
      <c r="D45" s="5"/>
      <c r="E45" s="11"/>
      <c r="F45" s="5"/>
      <c r="G45" s="8">
        <f>+IF(ISERROR(VLOOKUP(F45,EtapaOport!A:B,2,0)),0,(VLOOKUP(F45,EtapaOport!A:B,2,0)))</f>
        <v>0</v>
      </c>
      <c r="H45" s="5"/>
      <c r="I45" s="62"/>
      <c r="J45" s="12"/>
      <c r="M45" s="4">
        <f>+Contactos!B45</f>
        <v>0</v>
      </c>
    </row>
    <row r="46" spans="1:13" x14ac:dyDescent="0.25">
      <c r="A46" s="9" t="str">
        <f t="shared" si="0"/>
        <v xml:space="preserve"> </v>
      </c>
      <c r="B46" s="5"/>
      <c r="C46" s="2">
        <f>+IF(ISERROR(VLOOKUP(B46,Contactos!B:M,12,0)),0,(VLOOKUP(B46,Contactos!B:M,12,0)))</f>
        <v>0</v>
      </c>
      <c r="D46" s="5"/>
      <c r="E46" s="11"/>
      <c r="F46" s="5"/>
      <c r="G46" s="8">
        <f>+IF(ISERROR(VLOOKUP(F46,EtapaOport!A:B,2,0)),0,(VLOOKUP(F46,EtapaOport!A:B,2,0)))</f>
        <v>0</v>
      </c>
      <c r="H46" s="5"/>
      <c r="I46" s="62"/>
      <c r="J46" s="12"/>
      <c r="M46" s="4">
        <f>+Contactos!B46</f>
        <v>0</v>
      </c>
    </row>
    <row r="47" spans="1:13" x14ac:dyDescent="0.25">
      <c r="A47" s="9" t="str">
        <f t="shared" si="0"/>
        <v xml:space="preserve"> </v>
      </c>
      <c r="B47" s="5"/>
      <c r="C47" s="2">
        <f>+IF(ISERROR(VLOOKUP(B47,Contactos!B:M,12,0)),0,(VLOOKUP(B47,Contactos!B:M,12,0)))</f>
        <v>0</v>
      </c>
      <c r="D47" s="5"/>
      <c r="E47" s="11"/>
      <c r="F47" s="5"/>
      <c r="G47" s="8">
        <f>+IF(ISERROR(VLOOKUP(F47,EtapaOport!A:B,2,0)),0,(VLOOKUP(F47,EtapaOport!A:B,2,0)))</f>
        <v>0</v>
      </c>
      <c r="H47" s="5"/>
      <c r="I47" s="62"/>
      <c r="J47" s="12"/>
      <c r="M47" s="4">
        <f>+Contactos!B47</f>
        <v>0</v>
      </c>
    </row>
    <row r="48" spans="1:13" x14ac:dyDescent="0.25">
      <c r="A48" s="9" t="str">
        <f t="shared" si="0"/>
        <v xml:space="preserve"> </v>
      </c>
      <c r="B48" s="5"/>
      <c r="C48" s="2">
        <f>+IF(ISERROR(VLOOKUP(B48,Contactos!B:M,12,0)),0,(VLOOKUP(B48,Contactos!B:M,12,0)))</f>
        <v>0</v>
      </c>
      <c r="D48" s="5"/>
      <c r="E48" s="11"/>
      <c r="F48" s="5"/>
      <c r="G48" s="8">
        <f>+IF(ISERROR(VLOOKUP(F48,EtapaOport!A:B,2,0)),0,(VLOOKUP(F48,EtapaOport!A:B,2,0)))</f>
        <v>0</v>
      </c>
      <c r="H48" s="5"/>
      <c r="I48" s="62"/>
      <c r="J48" s="12"/>
      <c r="M48" s="4">
        <f>+Contactos!B48</f>
        <v>0</v>
      </c>
    </row>
    <row r="49" spans="1:13" x14ac:dyDescent="0.25">
      <c r="A49" s="9" t="str">
        <f t="shared" si="0"/>
        <v xml:space="preserve"> </v>
      </c>
      <c r="B49" s="5"/>
      <c r="C49" s="2">
        <f>+IF(ISERROR(VLOOKUP(B49,Contactos!B:M,12,0)),0,(VLOOKUP(B49,Contactos!B:M,12,0)))</f>
        <v>0</v>
      </c>
      <c r="D49" s="5"/>
      <c r="E49" s="11"/>
      <c r="F49" s="5"/>
      <c r="G49" s="8">
        <f>+IF(ISERROR(VLOOKUP(F49,EtapaOport!A:B,2,0)),0,(VLOOKUP(F49,EtapaOport!A:B,2,0)))</f>
        <v>0</v>
      </c>
      <c r="H49" s="5"/>
      <c r="I49" s="62"/>
      <c r="J49" s="12"/>
      <c r="M49" s="4">
        <f>+Contactos!B49</f>
        <v>0</v>
      </c>
    </row>
    <row r="50" spans="1:13" x14ac:dyDescent="0.25">
      <c r="A50" s="9" t="str">
        <f t="shared" si="0"/>
        <v xml:space="preserve"> </v>
      </c>
      <c r="B50" s="5"/>
      <c r="C50" s="2">
        <f>+IF(ISERROR(VLOOKUP(B50,Contactos!B:M,12,0)),0,(VLOOKUP(B50,Contactos!B:M,12,0)))</f>
        <v>0</v>
      </c>
      <c r="D50" s="5"/>
      <c r="E50" s="11"/>
      <c r="F50" s="5"/>
      <c r="G50" s="8">
        <f>+IF(ISERROR(VLOOKUP(F50,EtapaOport!A:B,2,0)),0,(VLOOKUP(F50,EtapaOport!A:B,2,0)))</f>
        <v>0</v>
      </c>
      <c r="H50" s="5"/>
      <c r="I50" s="62"/>
      <c r="J50" s="12"/>
      <c r="M50" s="4">
        <f>+Contactos!B50</f>
        <v>0</v>
      </c>
    </row>
    <row r="51" spans="1:13" x14ac:dyDescent="0.25">
      <c r="M51" s="4">
        <f>+Contactos!B51</f>
        <v>0</v>
      </c>
    </row>
  </sheetData>
  <dataValidations count="3">
    <dataValidation type="list" allowBlank="1" showInputMessage="1" showErrorMessage="1" sqref="B3:B50" xr:uid="{00000000-0002-0000-0E00-000000000000}">
      <formula1>$M$3:$M$51</formula1>
    </dataValidation>
    <dataValidation type="list" allowBlank="1" showInputMessage="1" showErrorMessage="1" sqref="F3:F50" xr:uid="{00000000-0002-0000-0E00-000001000000}">
      <formula1>$N$3:$N$15</formula1>
    </dataValidation>
    <dataValidation type="list" allowBlank="1" showInputMessage="1" showErrorMessage="1" sqref="H3:H50" xr:uid="{00000000-0002-0000-0E00-000002000000}">
      <formula1>$O$3:$O$15</formula1>
    </dataValidation>
  </dataValidations>
  <hyperlinks>
    <hyperlink ref="A1" location="Inicio!A1" display="Inicio" xr:uid="{00000000-0004-0000-0E00-000000000000}"/>
    <hyperlink ref="B1" location="Presupuestos!A1" display="Presupuestos" xr:uid="{00000000-0004-0000-0E00-000001000000}"/>
    <hyperlink ref="D1" location="Contactos!A1" display="Contactos" xr:uid="{00000000-0004-0000-0E00-000002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50"/>
  <sheetViews>
    <sheetView showGridLines="0" showZeros="0" workbookViewId="0">
      <selection activeCell="I3" sqref="I3"/>
    </sheetView>
  </sheetViews>
  <sheetFormatPr baseColWidth="10" defaultRowHeight="15" x14ac:dyDescent="0.25"/>
  <cols>
    <col min="1" max="1" width="18.140625" customWidth="1"/>
    <col min="2" max="2" width="18.140625" style="7" customWidth="1"/>
    <col min="3" max="3" width="19.5703125" customWidth="1"/>
    <col min="4" max="4" width="16.140625" customWidth="1"/>
    <col min="5" max="6" width="14.7109375" customWidth="1"/>
    <col min="7" max="7" width="23.7109375" customWidth="1"/>
    <col min="8" max="8" width="3" customWidth="1"/>
    <col min="9" max="9" width="19.140625" customWidth="1"/>
    <col min="10" max="10" width="11.42578125" customWidth="1"/>
    <col min="11" max="11" width="11.42578125" hidden="1" customWidth="1"/>
    <col min="12" max="12" width="0" hidden="1" customWidth="1"/>
  </cols>
  <sheetData>
    <row r="1" spans="1:12" x14ac:dyDescent="0.25">
      <c r="I1" s="37" t="s">
        <v>49</v>
      </c>
    </row>
    <row r="2" spans="1:12" s="51" customFormat="1" ht="30" x14ac:dyDescent="0.25">
      <c r="A2" s="49" t="s">
        <v>90</v>
      </c>
      <c r="B2" s="49" t="s">
        <v>67</v>
      </c>
      <c r="C2" s="49" t="s">
        <v>91</v>
      </c>
      <c r="D2" s="49" t="s">
        <v>78</v>
      </c>
      <c r="E2" s="50" t="s">
        <v>84</v>
      </c>
      <c r="F2" s="50" t="s">
        <v>92</v>
      </c>
      <c r="G2" s="49" t="s">
        <v>93</v>
      </c>
      <c r="K2" s="51" t="s">
        <v>28</v>
      </c>
      <c r="L2" s="52" t="s">
        <v>1</v>
      </c>
    </row>
    <row r="3" spans="1:12" s="33" customFormat="1" ht="29.25" customHeight="1" x14ac:dyDescent="0.25">
      <c r="A3" s="31" t="str">
        <f>+'P01'!$G$4</f>
        <v>PR1</v>
      </c>
      <c r="B3" s="56">
        <f>+'P01'!$G$5</f>
        <v>42815</v>
      </c>
      <c r="C3" s="32" t="str">
        <f>+'P01'!$C$4</f>
        <v>Dani Granero</v>
      </c>
      <c r="D3" s="32">
        <f>+'P01'!$C$5</f>
        <v>0</v>
      </c>
      <c r="E3" s="54">
        <f>+'P01'!$H$24</f>
        <v>400</v>
      </c>
      <c r="F3" s="53">
        <v>1</v>
      </c>
      <c r="G3" s="42" t="s">
        <v>124</v>
      </c>
      <c r="H3"/>
      <c r="I3" s="38" t="s">
        <v>94</v>
      </c>
      <c r="K3" s="34" t="str">
        <f>+EtapaPres!A3</f>
        <v>In revision</v>
      </c>
      <c r="L3" s="34">
        <f>+Oportunidades!A3</f>
        <v>1</v>
      </c>
    </row>
    <row r="4" spans="1:12" s="33" customFormat="1" ht="29.25" customHeight="1" x14ac:dyDescent="0.25">
      <c r="A4" s="35" t="str">
        <f>+'P02'!$G$4</f>
        <v>PR2</v>
      </c>
      <c r="B4" s="56">
        <f>+'P02'!$G$5</f>
        <v>42815</v>
      </c>
      <c r="C4" s="36" t="str">
        <f>+'P02'!$C$4</f>
        <v>Jose Garcia</v>
      </c>
      <c r="D4" s="36">
        <f>+'P02'!$C$5</f>
        <v>0</v>
      </c>
      <c r="E4" s="55">
        <f>+'P02'!$H$24</f>
        <v>400</v>
      </c>
      <c r="F4" s="53">
        <v>2</v>
      </c>
      <c r="G4" s="42" t="s">
        <v>125</v>
      </c>
      <c r="H4"/>
      <c r="I4" s="38" t="s">
        <v>94</v>
      </c>
      <c r="K4" s="34" t="str">
        <f>+EtapaPres!A4</f>
        <v>Discarded</v>
      </c>
      <c r="L4" s="34">
        <f>+Oportunidades!A4</f>
        <v>2</v>
      </c>
    </row>
    <row r="5" spans="1:12" s="33" customFormat="1" ht="29.25" customHeight="1" x14ac:dyDescent="0.25">
      <c r="A5" s="35">
        <f>+'P03'!$G$4</f>
        <v>0</v>
      </c>
      <c r="B5" s="56">
        <f>+'P03'!$G$5</f>
        <v>0</v>
      </c>
      <c r="C5" s="36">
        <f>+'P03'!$C$4</f>
        <v>0</v>
      </c>
      <c r="D5" s="36">
        <f>+'P03'!$C$5</f>
        <v>0</v>
      </c>
      <c r="E5" s="55">
        <f>+'P03'!$H$24</f>
        <v>0</v>
      </c>
      <c r="F5" s="53">
        <v>3</v>
      </c>
      <c r="G5" s="42" t="s">
        <v>124</v>
      </c>
      <c r="H5"/>
      <c r="I5" s="38" t="s">
        <v>94</v>
      </c>
      <c r="K5" s="34" t="str">
        <f>+EtapaPres!A5</f>
        <v>Confirmed</v>
      </c>
      <c r="L5" s="34">
        <f>+Oportunidades!A5</f>
        <v>3</v>
      </c>
    </row>
    <row r="6" spans="1:12" s="33" customFormat="1" ht="29.25" customHeight="1" x14ac:dyDescent="0.25">
      <c r="A6" s="35">
        <f>+'P04'!$G$4</f>
        <v>0</v>
      </c>
      <c r="B6" s="56">
        <f>+'P04'!$G$5</f>
        <v>0</v>
      </c>
      <c r="C6" s="36">
        <f>+'P04'!$C$4</f>
        <v>0</v>
      </c>
      <c r="D6" s="36">
        <f>+'P04'!$C$5</f>
        <v>0</v>
      </c>
      <c r="E6" s="55">
        <f>+'P04'!$H$24</f>
        <v>0</v>
      </c>
      <c r="F6" s="53"/>
      <c r="G6" s="42"/>
      <c r="H6"/>
      <c r="I6" s="38" t="s">
        <v>94</v>
      </c>
      <c r="K6" s="34">
        <f>+EtapaPres!A6</f>
        <v>0</v>
      </c>
      <c r="L6" s="34" t="str">
        <f>+Oportunidades!A6</f>
        <v xml:space="preserve"> </v>
      </c>
    </row>
    <row r="7" spans="1:12" s="33" customFormat="1" ht="29.25" customHeight="1" x14ac:dyDescent="0.25">
      <c r="A7" s="35">
        <f>+'P05'!$G$4</f>
        <v>0</v>
      </c>
      <c r="B7" s="56">
        <f>+'P05'!$G$5</f>
        <v>0</v>
      </c>
      <c r="C7" s="36">
        <f>+'P05'!$C$4</f>
        <v>0</v>
      </c>
      <c r="D7" s="36">
        <f>+'P05'!$C$5</f>
        <v>0</v>
      </c>
      <c r="E7" s="55">
        <f>+'P05'!$H$24</f>
        <v>0</v>
      </c>
      <c r="F7" s="53"/>
      <c r="G7" s="42"/>
      <c r="H7"/>
      <c r="I7" s="38" t="s">
        <v>94</v>
      </c>
      <c r="K7" s="34">
        <f>+EtapaPres!A7</f>
        <v>0</v>
      </c>
      <c r="L7" s="34" t="str">
        <f>+Oportunidades!A7</f>
        <v xml:space="preserve"> </v>
      </c>
    </row>
    <row r="8" spans="1:12" s="33" customFormat="1" ht="29.25" customHeight="1" x14ac:dyDescent="0.25">
      <c r="A8" s="35">
        <f>+'P06'!$G$4</f>
        <v>0</v>
      </c>
      <c r="B8" s="56">
        <f>+'P06'!$G$5</f>
        <v>0</v>
      </c>
      <c r="C8" s="36">
        <f>+'P06'!$C$4</f>
        <v>0</v>
      </c>
      <c r="D8" s="36">
        <f>+'P06'!$C$5</f>
        <v>0</v>
      </c>
      <c r="E8" s="55">
        <f>+'P06'!$H$24</f>
        <v>0</v>
      </c>
      <c r="F8" s="53"/>
      <c r="G8" s="42"/>
      <c r="H8"/>
      <c r="I8" s="38" t="s">
        <v>94</v>
      </c>
      <c r="K8" s="34">
        <f>+EtapaPres!A8</f>
        <v>0</v>
      </c>
      <c r="L8" s="34" t="str">
        <f>+Oportunidades!A8</f>
        <v xml:space="preserve"> </v>
      </c>
    </row>
    <row r="9" spans="1:12" s="33" customFormat="1" ht="29.25" customHeight="1" x14ac:dyDescent="0.25">
      <c r="A9" s="35">
        <f>+'P07'!$G$4</f>
        <v>0</v>
      </c>
      <c r="B9" s="56">
        <f>+'P07'!$G$5</f>
        <v>0</v>
      </c>
      <c r="C9" s="36">
        <f>+'P07'!$C$4</f>
        <v>0</v>
      </c>
      <c r="D9" s="36">
        <f>+'P07'!$C$5</f>
        <v>0</v>
      </c>
      <c r="E9" s="55">
        <f>+'P07'!$H$24</f>
        <v>0</v>
      </c>
      <c r="F9" s="53"/>
      <c r="G9" s="42"/>
      <c r="H9"/>
      <c r="I9" s="38" t="s">
        <v>94</v>
      </c>
      <c r="K9" s="34">
        <f>+EtapaPres!A9</f>
        <v>0</v>
      </c>
      <c r="L9" s="34" t="str">
        <f>+Oportunidades!A9</f>
        <v xml:space="preserve"> </v>
      </c>
    </row>
    <row r="10" spans="1:12" s="33" customFormat="1" ht="29.25" customHeight="1" x14ac:dyDescent="0.25">
      <c r="A10" s="35">
        <f>+'P08'!$G$4</f>
        <v>0</v>
      </c>
      <c r="B10" s="56">
        <f>+'P08'!$G$5</f>
        <v>0</v>
      </c>
      <c r="C10" s="36">
        <f>+'P08'!$C$4</f>
        <v>0</v>
      </c>
      <c r="D10" s="36">
        <f>+'P08'!$C$5</f>
        <v>0</v>
      </c>
      <c r="E10" s="55">
        <f>+'P08'!$H$24</f>
        <v>0</v>
      </c>
      <c r="F10" s="53"/>
      <c r="G10" s="42"/>
      <c r="H10"/>
      <c r="I10" s="38" t="s">
        <v>94</v>
      </c>
      <c r="K10" s="34">
        <f>+EtapaPres!A10</f>
        <v>0</v>
      </c>
      <c r="L10" s="34" t="str">
        <f>+Oportunidades!A10</f>
        <v xml:space="preserve"> </v>
      </c>
    </row>
    <row r="11" spans="1:12" s="33" customFormat="1" ht="29.25" customHeight="1" x14ac:dyDescent="0.25">
      <c r="A11" s="35">
        <f>+'P09'!$G$4</f>
        <v>0</v>
      </c>
      <c r="B11" s="56">
        <f>+'P09'!$G$5</f>
        <v>0</v>
      </c>
      <c r="C11" s="36">
        <f>+'P09'!$C$4</f>
        <v>0</v>
      </c>
      <c r="D11" s="36">
        <f>+'P09'!$C$5</f>
        <v>0</v>
      </c>
      <c r="E11" s="55">
        <f>+'P09'!$H$24</f>
        <v>0</v>
      </c>
      <c r="F11" s="53"/>
      <c r="G11" s="42"/>
      <c r="H11"/>
      <c r="I11" s="38" t="s">
        <v>94</v>
      </c>
      <c r="K11" s="34">
        <f>+EtapaPres!A11</f>
        <v>0</v>
      </c>
      <c r="L11" s="34" t="str">
        <f>+Oportunidades!A11</f>
        <v xml:space="preserve"> </v>
      </c>
    </row>
    <row r="12" spans="1:12" s="33" customFormat="1" ht="29.25" customHeight="1" x14ac:dyDescent="0.25">
      <c r="A12" s="35">
        <f>+'P10'!$G$4</f>
        <v>0</v>
      </c>
      <c r="B12" s="56">
        <f>+'P10'!$G$5</f>
        <v>0</v>
      </c>
      <c r="C12" s="36">
        <f>+'P10'!$C$4</f>
        <v>0</v>
      </c>
      <c r="D12" s="36">
        <f>+'P10'!$C$5</f>
        <v>0</v>
      </c>
      <c r="E12" s="55">
        <f>+'P10'!$H$24</f>
        <v>0</v>
      </c>
      <c r="F12" s="53"/>
      <c r="G12" s="42"/>
      <c r="H12"/>
      <c r="I12" s="38" t="s">
        <v>94</v>
      </c>
      <c r="K12" s="34">
        <f>+EtapaPres!A12</f>
        <v>0</v>
      </c>
      <c r="L12" s="34" t="str">
        <f>+Oportunidades!A12</f>
        <v xml:space="preserve"> </v>
      </c>
    </row>
    <row r="13" spans="1:12" x14ac:dyDescent="0.25">
      <c r="K13" s="4">
        <f>+EtapaPres!A13</f>
        <v>0</v>
      </c>
      <c r="L13" s="34" t="str">
        <f>+Oportunidades!A13</f>
        <v xml:space="preserve"> </v>
      </c>
    </row>
    <row r="14" spans="1:12" x14ac:dyDescent="0.25">
      <c r="K14" s="4">
        <f>+EtapaPres!A14</f>
        <v>0</v>
      </c>
      <c r="L14" s="34" t="str">
        <f>+Oportunidades!A14</f>
        <v xml:space="preserve"> </v>
      </c>
    </row>
    <row r="15" spans="1:12" x14ac:dyDescent="0.25">
      <c r="K15" s="4">
        <f>+EtapaPres!A15</f>
        <v>0</v>
      </c>
      <c r="L15" s="34" t="str">
        <f>+Oportunidades!A15</f>
        <v xml:space="preserve"> </v>
      </c>
    </row>
    <row r="16" spans="1:12" x14ac:dyDescent="0.25">
      <c r="L16" s="34" t="str">
        <f>+Oportunidades!A16</f>
        <v xml:space="preserve"> </v>
      </c>
    </row>
    <row r="17" spans="12:12" x14ac:dyDescent="0.25">
      <c r="L17" s="34" t="str">
        <f>+Oportunidades!A17</f>
        <v xml:space="preserve"> </v>
      </c>
    </row>
    <row r="18" spans="12:12" x14ac:dyDescent="0.25">
      <c r="L18" s="34" t="str">
        <f>+Oportunidades!A18</f>
        <v xml:space="preserve"> </v>
      </c>
    </row>
    <row r="19" spans="12:12" x14ac:dyDescent="0.25">
      <c r="L19" s="34" t="str">
        <f>+Oportunidades!A19</f>
        <v xml:space="preserve"> </v>
      </c>
    </row>
    <row r="20" spans="12:12" x14ac:dyDescent="0.25">
      <c r="L20" s="34" t="str">
        <f>+Oportunidades!A20</f>
        <v xml:space="preserve"> </v>
      </c>
    </row>
    <row r="21" spans="12:12" x14ac:dyDescent="0.25">
      <c r="L21" s="34" t="str">
        <f>+Oportunidades!A21</f>
        <v xml:space="preserve"> </v>
      </c>
    </row>
    <row r="22" spans="12:12" x14ac:dyDescent="0.25">
      <c r="L22" s="34" t="str">
        <f>+Oportunidades!A22</f>
        <v xml:space="preserve"> </v>
      </c>
    </row>
    <row r="23" spans="12:12" x14ac:dyDescent="0.25">
      <c r="L23" s="34" t="str">
        <f>+Oportunidades!A23</f>
        <v xml:space="preserve"> </v>
      </c>
    </row>
    <row r="24" spans="12:12" x14ac:dyDescent="0.25">
      <c r="L24" s="34" t="str">
        <f>+Oportunidades!A24</f>
        <v xml:space="preserve"> </v>
      </c>
    </row>
    <row r="25" spans="12:12" x14ac:dyDescent="0.25">
      <c r="L25" s="34" t="str">
        <f>+Oportunidades!A25</f>
        <v xml:space="preserve"> </v>
      </c>
    </row>
    <row r="26" spans="12:12" x14ac:dyDescent="0.25">
      <c r="L26" s="34" t="str">
        <f>+Oportunidades!A26</f>
        <v xml:space="preserve"> </v>
      </c>
    </row>
    <row r="27" spans="12:12" x14ac:dyDescent="0.25">
      <c r="L27" s="34" t="str">
        <f>+Oportunidades!A27</f>
        <v xml:space="preserve"> </v>
      </c>
    </row>
    <row r="28" spans="12:12" x14ac:dyDescent="0.25">
      <c r="L28" s="34" t="str">
        <f>+Oportunidades!A28</f>
        <v xml:space="preserve"> </v>
      </c>
    </row>
    <row r="29" spans="12:12" x14ac:dyDescent="0.25">
      <c r="L29" s="34" t="str">
        <f>+Oportunidades!A29</f>
        <v xml:space="preserve"> </v>
      </c>
    </row>
    <row r="30" spans="12:12" x14ac:dyDescent="0.25">
      <c r="L30" s="34" t="str">
        <f>+Oportunidades!A30</f>
        <v xml:space="preserve"> </v>
      </c>
    </row>
    <row r="31" spans="12:12" x14ac:dyDescent="0.25">
      <c r="L31" s="34" t="str">
        <f>+Oportunidades!A31</f>
        <v xml:space="preserve"> </v>
      </c>
    </row>
    <row r="32" spans="12:12" x14ac:dyDescent="0.25">
      <c r="L32" s="34" t="str">
        <f>+Oportunidades!A32</f>
        <v xml:space="preserve"> </v>
      </c>
    </row>
    <row r="33" spans="12:12" x14ac:dyDescent="0.25">
      <c r="L33" s="34" t="str">
        <f>+Oportunidades!A33</f>
        <v xml:space="preserve"> </v>
      </c>
    </row>
    <row r="34" spans="12:12" x14ac:dyDescent="0.25">
      <c r="L34" s="34" t="str">
        <f>+Oportunidades!A34</f>
        <v xml:space="preserve"> </v>
      </c>
    </row>
    <row r="35" spans="12:12" x14ac:dyDescent="0.25">
      <c r="L35" s="34" t="str">
        <f>+Oportunidades!A35</f>
        <v xml:space="preserve"> </v>
      </c>
    </row>
    <row r="36" spans="12:12" x14ac:dyDescent="0.25">
      <c r="L36" s="34" t="str">
        <f>+Oportunidades!A36</f>
        <v xml:space="preserve"> </v>
      </c>
    </row>
    <row r="37" spans="12:12" x14ac:dyDescent="0.25">
      <c r="L37" s="34" t="str">
        <f>+Oportunidades!A37</f>
        <v xml:space="preserve"> </v>
      </c>
    </row>
    <row r="38" spans="12:12" x14ac:dyDescent="0.25">
      <c r="L38" s="34" t="str">
        <f>+Oportunidades!A38</f>
        <v xml:space="preserve"> </v>
      </c>
    </row>
    <row r="39" spans="12:12" x14ac:dyDescent="0.25">
      <c r="L39" s="34" t="str">
        <f>+Oportunidades!A39</f>
        <v xml:space="preserve"> </v>
      </c>
    </row>
    <row r="40" spans="12:12" x14ac:dyDescent="0.25">
      <c r="L40" s="34" t="str">
        <f>+Oportunidades!A40</f>
        <v xml:space="preserve"> </v>
      </c>
    </row>
    <row r="41" spans="12:12" x14ac:dyDescent="0.25">
      <c r="L41" s="34" t="str">
        <f>+Oportunidades!A41</f>
        <v xml:space="preserve"> </v>
      </c>
    </row>
    <row r="42" spans="12:12" x14ac:dyDescent="0.25">
      <c r="L42" s="34" t="str">
        <f>+Oportunidades!A42</f>
        <v xml:space="preserve"> </v>
      </c>
    </row>
    <row r="43" spans="12:12" x14ac:dyDescent="0.25">
      <c r="L43" s="34" t="str">
        <f>+Oportunidades!A43</f>
        <v xml:space="preserve"> </v>
      </c>
    </row>
    <row r="44" spans="12:12" x14ac:dyDescent="0.25">
      <c r="L44" s="34" t="str">
        <f>+Oportunidades!A44</f>
        <v xml:space="preserve"> </v>
      </c>
    </row>
    <row r="45" spans="12:12" x14ac:dyDescent="0.25">
      <c r="L45" s="34" t="str">
        <f>+Oportunidades!A45</f>
        <v xml:space="preserve"> </v>
      </c>
    </row>
    <row r="46" spans="12:12" x14ac:dyDescent="0.25">
      <c r="L46" s="34" t="str">
        <f>+Oportunidades!A46</f>
        <v xml:space="preserve"> </v>
      </c>
    </row>
    <row r="47" spans="12:12" x14ac:dyDescent="0.25">
      <c r="L47" s="34" t="str">
        <f>+Oportunidades!A47</f>
        <v xml:space="preserve"> </v>
      </c>
    </row>
    <row r="48" spans="12:12" x14ac:dyDescent="0.25">
      <c r="L48" s="34" t="str">
        <f>+Oportunidades!A48</f>
        <v xml:space="preserve"> </v>
      </c>
    </row>
    <row r="49" spans="12:12" x14ac:dyDescent="0.25">
      <c r="L49" s="34" t="str">
        <f>+Oportunidades!A49</f>
        <v xml:space="preserve"> </v>
      </c>
    </row>
    <row r="50" spans="12:12" x14ac:dyDescent="0.25">
      <c r="L50" s="34" t="str">
        <f>+Oportunidades!A50</f>
        <v xml:space="preserve"> </v>
      </c>
    </row>
  </sheetData>
  <dataValidations count="2">
    <dataValidation type="list" allowBlank="1" showInputMessage="1" showErrorMessage="1" sqref="G3:G12" xr:uid="{00000000-0002-0000-0F00-000000000000}">
      <formula1>$K$3:$K$15</formula1>
    </dataValidation>
    <dataValidation type="list" allowBlank="1" showInputMessage="1" showErrorMessage="1" sqref="F3:F12" xr:uid="{00000000-0002-0000-0F00-000001000000}">
      <formula1>$L$3:$L$50</formula1>
    </dataValidation>
  </dataValidations>
  <hyperlinks>
    <hyperlink ref="I3" location="'P01'!A1" display="Ver Presupuesto" xr:uid="{00000000-0004-0000-0F00-000000000000}"/>
    <hyperlink ref="I4" location="'P02'!A1" display="Ver Presupuesto" xr:uid="{00000000-0004-0000-0F00-000001000000}"/>
    <hyperlink ref="I5" location="'P03'!A1" display="Ver Presupuesto" xr:uid="{00000000-0004-0000-0F00-000002000000}"/>
    <hyperlink ref="I6" location="'P04'!A1" display="Ver Presupuesto" xr:uid="{00000000-0004-0000-0F00-000003000000}"/>
    <hyperlink ref="I7" location="'P05'!A1" display="Ver Presupuesto" xr:uid="{00000000-0004-0000-0F00-000004000000}"/>
    <hyperlink ref="I8" location="'P06'!A1" display="Ver Presupuesto" xr:uid="{00000000-0004-0000-0F00-000005000000}"/>
    <hyperlink ref="I9" location="'P07'!A1" display="Ver Presupuesto" xr:uid="{00000000-0004-0000-0F00-000006000000}"/>
    <hyperlink ref="I10" location="'P08'!A1" display="Ver Presupuesto" xr:uid="{00000000-0004-0000-0F00-000007000000}"/>
    <hyperlink ref="I11" location="'P09'!A1" display="Ver Presupuesto" xr:uid="{00000000-0004-0000-0F00-000008000000}"/>
    <hyperlink ref="I12" location="'P10'!A1" display="Ver Presupuesto" xr:uid="{00000000-0004-0000-0F00-000009000000}"/>
    <hyperlink ref="I1" location="Inicio!A1" display="Inicio" xr:uid="{00000000-0004-0000-0F00-00000A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I25"/>
  <sheetViews>
    <sheetView showGridLines="0" showZeros="0" workbookViewId="0">
      <selection activeCell="H2" sqref="H2"/>
    </sheetView>
  </sheetViews>
  <sheetFormatPr baseColWidth="10" defaultRowHeight="15" x14ac:dyDescent="0.25"/>
  <cols>
    <col min="1" max="1" width="16.5703125" style="7" customWidth="1"/>
    <col min="2" max="2" width="16.7109375" style="7" customWidth="1"/>
    <col min="3" max="3" width="16.7109375" style="7" hidden="1" customWidth="1"/>
    <col min="4" max="4" width="15.42578125" style="7" bestFit="1" customWidth="1"/>
    <col min="5" max="6" width="11.42578125" style="7"/>
    <col min="9" max="9" width="0" hidden="1" customWidth="1"/>
  </cols>
  <sheetData>
    <row r="2" spans="1:9" x14ac:dyDescent="0.25">
      <c r="A2" s="6" t="s">
        <v>53</v>
      </c>
      <c r="B2" s="6" t="s">
        <v>54</v>
      </c>
      <c r="C2" s="6" t="s">
        <v>19</v>
      </c>
      <c r="D2" s="6" t="s">
        <v>55</v>
      </c>
      <c r="E2" s="6" t="s">
        <v>56</v>
      </c>
      <c r="F2" s="6" t="s">
        <v>57</v>
      </c>
      <c r="H2" s="37" t="s">
        <v>49</v>
      </c>
      <c r="I2" s="7" t="s">
        <v>17</v>
      </c>
    </row>
    <row r="3" spans="1:9" x14ac:dyDescent="0.25">
      <c r="A3" s="16" t="s">
        <v>11</v>
      </c>
      <c r="B3" s="13" t="s">
        <v>16</v>
      </c>
      <c r="C3" s="13" t="str">
        <f>+IF(B3=0,0,CONCATENATE(B3," [",A3,"] "))</f>
        <v xml:space="preserve">Material 1 [A01] </v>
      </c>
      <c r="D3" s="13" t="s">
        <v>110</v>
      </c>
      <c r="E3" s="13">
        <v>20</v>
      </c>
      <c r="F3" s="18">
        <v>0.21</v>
      </c>
      <c r="I3" s="4" t="str">
        <f>+UM!A3</f>
        <v>Unit</v>
      </c>
    </row>
    <row r="4" spans="1:9" x14ac:dyDescent="0.25">
      <c r="A4" s="16" t="s">
        <v>12</v>
      </c>
      <c r="B4" s="13" t="s">
        <v>18</v>
      </c>
      <c r="C4" s="13" t="str">
        <f t="shared" ref="C4:C25" si="0">+IF(B4=0,0,CONCATENATE(B4," [",A4,"] "))</f>
        <v xml:space="preserve">Material 2 [A02] </v>
      </c>
      <c r="D4" s="13" t="s">
        <v>14</v>
      </c>
      <c r="E4" s="13">
        <v>10</v>
      </c>
      <c r="F4" s="18">
        <v>0.21</v>
      </c>
      <c r="I4" s="4" t="str">
        <f>+UM!A4</f>
        <v>Kg</v>
      </c>
    </row>
    <row r="5" spans="1:9" x14ac:dyDescent="0.25">
      <c r="A5" s="16"/>
      <c r="B5" s="13"/>
      <c r="C5" s="13">
        <f t="shared" si="0"/>
        <v>0</v>
      </c>
      <c r="D5" s="13"/>
      <c r="E5" s="13"/>
      <c r="F5" s="18"/>
      <c r="I5" s="4" t="str">
        <f>+UM!A5</f>
        <v>Liter</v>
      </c>
    </row>
    <row r="6" spans="1:9" x14ac:dyDescent="0.25">
      <c r="A6" s="16"/>
      <c r="B6" s="13"/>
      <c r="C6" s="13">
        <f t="shared" si="0"/>
        <v>0</v>
      </c>
      <c r="D6" s="13"/>
      <c r="E6" s="13"/>
      <c r="F6" s="18"/>
      <c r="I6" s="4" t="str">
        <f>+UM!A6</f>
        <v>M2</v>
      </c>
    </row>
    <row r="7" spans="1:9" x14ac:dyDescent="0.25">
      <c r="A7" s="16"/>
      <c r="B7" s="13"/>
      <c r="C7" s="13">
        <f t="shared" si="0"/>
        <v>0</v>
      </c>
      <c r="D7" s="13"/>
      <c r="E7" s="13"/>
      <c r="F7" s="18"/>
      <c r="I7" s="4" t="str">
        <f>+UM!A7</f>
        <v>Box</v>
      </c>
    </row>
    <row r="8" spans="1:9" x14ac:dyDescent="0.25">
      <c r="A8" s="16"/>
      <c r="B8" s="13"/>
      <c r="C8" s="13">
        <f t="shared" si="0"/>
        <v>0</v>
      </c>
      <c r="D8" s="13"/>
      <c r="E8" s="13"/>
      <c r="F8" s="18"/>
      <c r="I8" s="4">
        <f>+UM!A8</f>
        <v>0</v>
      </c>
    </row>
    <row r="9" spans="1:9" x14ac:dyDescent="0.25">
      <c r="A9" s="16"/>
      <c r="B9" s="13"/>
      <c r="C9" s="13">
        <f t="shared" si="0"/>
        <v>0</v>
      </c>
      <c r="D9" s="13"/>
      <c r="E9" s="13"/>
      <c r="F9" s="18"/>
      <c r="I9" s="4">
        <f>+UM!A9</f>
        <v>0</v>
      </c>
    </row>
    <row r="10" spans="1:9" x14ac:dyDescent="0.25">
      <c r="A10" s="16"/>
      <c r="B10" s="13"/>
      <c r="C10" s="13">
        <f t="shared" si="0"/>
        <v>0</v>
      </c>
      <c r="D10" s="13"/>
      <c r="E10" s="13"/>
      <c r="F10" s="18"/>
      <c r="I10" s="4">
        <f>+UM!A10</f>
        <v>0</v>
      </c>
    </row>
    <row r="11" spans="1:9" x14ac:dyDescent="0.25">
      <c r="A11" s="16"/>
      <c r="B11" s="13"/>
      <c r="C11" s="13">
        <f t="shared" si="0"/>
        <v>0</v>
      </c>
      <c r="D11" s="13"/>
      <c r="E11" s="13"/>
      <c r="F11" s="18"/>
      <c r="I11" s="4">
        <f>+UM!A11</f>
        <v>0</v>
      </c>
    </row>
    <row r="12" spans="1:9" x14ac:dyDescent="0.25">
      <c r="A12" s="16"/>
      <c r="B12" s="13"/>
      <c r="C12" s="13">
        <f t="shared" si="0"/>
        <v>0</v>
      </c>
      <c r="D12" s="13"/>
      <c r="E12" s="13"/>
      <c r="F12" s="18"/>
      <c r="I12" s="4">
        <f>+UM!A12</f>
        <v>0</v>
      </c>
    </row>
    <row r="13" spans="1:9" x14ac:dyDescent="0.25">
      <c r="A13" s="16"/>
      <c r="B13" s="13"/>
      <c r="C13" s="13">
        <f t="shared" si="0"/>
        <v>0</v>
      </c>
      <c r="D13" s="13"/>
      <c r="E13" s="13"/>
      <c r="F13" s="18"/>
      <c r="I13" s="4">
        <f>+UM!A13</f>
        <v>0</v>
      </c>
    </row>
    <row r="14" spans="1:9" x14ac:dyDescent="0.25">
      <c r="A14" s="16"/>
      <c r="B14" s="13"/>
      <c r="C14" s="13">
        <f t="shared" si="0"/>
        <v>0</v>
      </c>
      <c r="D14" s="13"/>
      <c r="E14" s="13"/>
      <c r="F14" s="18"/>
      <c r="I14" s="4">
        <f>+UM!A14</f>
        <v>0</v>
      </c>
    </row>
    <row r="15" spans="1:9" x14ac:dyDescent="0.25">
      <c r="A15" s="16"/>
      <c r="B15" s="13"/>
      <c r="C15" s="13">
        <f t="shared" si="0"/>
        <v>0</v>
      </c>
      <c r="D15" s="13"/>
      <c r="E15" s="13"/>
      <c r="F15" s="18"/>
      <c r="I15" s="4">
        <f>+UM!A15</f>
        <v>0</v>
      </c>
    </row>
    <row r="16" spans="1:9" x14ac:dyDescent="0.25">
      <c r="A16" s="16"/>
      <c r="B16" s="13"/>
      <c r="C16" s="13">
        <f t="shared" si="0"/>
        <v>0</v>
      </c>
      <c r="D16" s="13"/>
      <c r="E16" s="13"/>
      <c r="F16" s="18"/>
    </row>
    <row r="17" spans="1:6" x14ac:dyDescent="0.25">
      <c r="A17" s="16"/>
      <c r="B17" s="13"/>
      <c r="C17" s="13">
        <f t="shared" si="0"/>
        <v>0</v>
      </c>
      <c r="D17" s="13"/>
      <c r="E17" s="13"/>
      <c r="F17" s="18"/>
    </row>
    <row r="18" spans="1:6" x14ac:dyDescent="0.25">
      <c r="A18" s="16"/>
      <c r="B18" s="13"/>
      <c r="C18" s="13">
        <f t="shared" si="0"/>
        <v>0</v>
      </c>
      <c r="D18" s="13"/>
      <c r="E18" s="13"/>
      <c r="F18" s="18"/>
    </row>
    <row r="19" spans="1:6" x14ac:dyDescent="0.25">
      <c r="A19" s="16"/>
      <c r="B19" s="13"/>
      <c r="C19" s="13">
        <f t="shared" si="0"/>
        <v>0</v>
      </c>
      <c r="D19" s="13"/>
      <c r="E19" s="13"/>
      <c r="F19" s="18"/>
    </row>
    <row r="20" spans="1:6" x14ac:dyDescent="0.25">
      <c r="A20" s="16"/>
      <c r="B20" s="13"/>
      <c r="C20" s="13">
        <f t="shared" si="0"/>
        <v>0</v>
      </c>
      <c r="D20" s="13"/>
      <c r="E20" s="13"/>
      <c r="F20" s="18"/>
    </row>
    <row r="21" spans="1:6" x14ac:dyDescent="0.25">
      <c r="A21" s="16"/>
      <c r="B21" s="13"/>
      <c r="C21" s="13">
        <f t="shared" si="0"/>
        <v>0</v>
      </c>
      <c r="D21" s="13"/>
      <c r="E21" s="13"/>
      <c r="F21" s="18"/>
    </row>
    <row r="22" spans="1:6" x14ac:dyDescent="0.25">
      <c r="A22" s="16"/>
      <c r="B22" s="13"/>
      <c r="C22" s="13">
        <f t="shared" si="0"/>
        <v>0</v>
      </c>
      <c r="D22" s="13"/>
      <c r="E22" s="13"/>
      <c r="F22" s="18"/>
    </row>
    <row r="23" spans="1:6" x14ac:dyDescent="0.25">
      <c r="A23" s="16"/>
      <c r="B23" s="13"/>
      <c r="C23" s="13">
        <f t="shared" si="0"/>
        <v>0</v>
      </c>
      <c r="D23" s="13"/>
      <c r="E23" s="13"/>
      <c r="F23" s="18"/>
    </row>
    <row r="24" spans="1:6" x14ac:dyDescent="0.25">
      <c r="A24" s="16"/>
      <c r="B24" s="13"/>
      <c r="C24" s="13">
        <f t="shared" si="0"/>
        <v>0</v>
      </c>
      <c r="D24" s="13"/>
      <c r="E24" s="13"/>
      <c r="F24" s="18"/>
    </row>
    <row r="25" spans="1:6" x14ac:dyDescent="0.25">
      <c r="A25" s="16"/>
      <c r="B25" s="13"/>
      <c r="C25" s="13">
        <f t="shared" si="0"/>
        <v>0</v>
      </c>
      <c r="D25" s="13"/>
      <c r="E25" s="13"/>
      <c r="F25" s="18"/>
    </row>
  </sheetData>
  <dataValidations count="1">
    <dataValidation type="list" allowBlank="1" showInputMessage="1" showErrorMessage="1" sqref="D3:D25" xr:uid="{00000000-0002-0000-1000-000000000000}">
      <formula1>$I$3:$I$15</formula1>
    </dataValidation>
  </dataValidations>
  <hyperlinks>
    <hyperlink ref="H2" location="Inicio!A1" display="Inicio"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C15"/>
  <sheetViews>
    <sheetView showGridLines="0" workbookViewId="0">
      <selection activeCell="C2" sqref="C2"/>
    </sheetView>
  </sheetViews>
  <sheetFormatPr baseColWidth="10" defaultRowHeight="15" x14ac:dyDescent="0.25"/>
  <cols>
    <col min="1" max="1" width="24.28515625" customWidth="1"/>
  </cols>
  <sheetData>
    <row r="2" spans="1:3" x14ac:dyDescent="0.25">
      <c r="A2" s="3" t="s">
        <v>58</v>
      </c>
      <c r="C2" s="37" t="s">
        <v>49</v>
      </c>
    </row>
    <row r="3" spans="1:3" x14ac:dyDescent="0.25">
      <c r="A3" s="43" t="s">
        <v>110</v>
      </c>
    </row>
    <row r="4" spans="1:3" x14ac:dyDescent="0.25">
      <c r="A4" s="43" t="s">
        <v>14</v>
      </c>
    </row>
    <row r="5" spans="1:3" x14ac:dyDescent="0.25">
      <c r="A5" s="43" t="s">
        <v>111</v>
      </c>
    </row>
    <row r="6" spans="1:3" x14ac:dyDescent="0.25">
      <c r="A6" s="43" t="s">
        <v>15</v>
      </c>
    </row>
    <row r="7" spans="1:3" x14ac:dyDescent="0.25">
      <c r="A7" s="43" t="s">
        <v>112</v>
      </c>
    </row>
    <row r="8" spans="1:3" x14ac:dyDescent="0.25">
      <c r="A8" s="43"/>
    </row>
    <row r="9" spans="1:3" x14ac:dyDescent="0.25">
      <c r="A9" s="43"/>
    </row>
    <row r="10" spans="1:3" x14ac:dyDescent="0.25">
      <c r="A10" s="43"/>
    </row>
    <row r="11" spans="1:3" x14ac:dyDescent="0.25">
      <c r="A11" s="43"/>
    </row>
    <row r="12" spans="1:3" x14ac:dyDescent="0.25">
      <c r="A12" s="43"/>
    </row>
    <row r="13" spans="1:3" x14ac:dyDescent="0.25">
      <c r="A13" s="43"/>
    </row>
    <row r="14" spans="1:3" x14ac:dyDescent="0.25">
      <c r="A14" s="43"/>
    </row>
    <row r="15" spans="1:3" x14ac:dyDescent="0.25">
      <c r="A15" s="43"/>
    </row>
  </sheetData>
  <hyperlinks>
    <hyperlink ref="C2" location="Inicio!A1" display="Inicio"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C15"/>
  <sheetViews>
    <sheetView showGridLines="0" workbookViewId="0">
      <selection activeCell="C2" sqref="C2"/>
    </sheetView>
  </sheetViews>
  <sheetFormatPr baseColWidth="10" defaultRowHeight="15" x14ac:dyDescent="0.25"/>
  <cols>
    <col min="1" max="1" width="27.7109375" customWidth="1"/>
  </cols>
  <sheetData>
    <row r="2" spans="1:3" x14ac:dyDescent="0.25">
      <c r="A2" s="3" t="s">
        <v>59</v>
      </c>
      <c r="C2" s="37" t="s">
        <v>49</v>
      </c>
    </row>
    <row r="3" spans="1:3" x14ac:dyDescent="0.25">
      <c r="A3" s="43" t="s">
        <v>73</v>
      </c>
    </row>
    <row r="4" spans="1:3" x14ac:dyDescent="0.25">
      <c r="A4" s="43" t="s">
        <v>2</v>
      </c>
    </row>
    <row r="5" spans="1:3" x14ac:dyDescent="0.25">
      <c r="A5" s="43" t="s">
        <v>5</v>
      </c>
    </row>
    <row r="6" spans="1:3" x14ac:dyDescent="0.25">
      <c r="A6" s="43" t="s">
        <v>113</v>
      </c>
    </row>
    <row r="7" spans="1:3" x14ac:dyDescent="0.25">
      <c r="A7" s="43" t="s">
        <v>114</v>
      </c>
    </row>
    <row r="8" spans="1:3" x14ac:dyDescent="0.25">
      <c r="A8" s="43"/>
    </row>
    <row r="9" spans="1:3" x14ac:dyDescent="0.25">
      <c r="A9" s="43"/>
    </row>
    <row r="10" spans="1:3" x14ac:dyDescent="0.25">
      <c r="A10" s="43"/>
    </row>
    <row r="11" spans="1:3" x14ac:dyDescent="0.25">
      <c r="A11" s="43"/>
    </row>
    <row r="12" spans="1:3" x14ac:dyDescent="0.25">
      <c r="A12" s="43"/>
    </row>
    <row r="13" spans="1:3" x14ac:dyDescent="0.25">
      <c r="A13" s="43"/>
    </row>
    <row r="14" spans="1:3" x14ac:dyDescent="0.25">
      <c r="A14" s="43"/>
    </row>
    <row r="15" spans="1:3" x14ac:dyDescent="0.25">
      <c r="A15" s="43"/>
    </row>
  </sheetData>
  <hyperlinks>
    <hyperlink ref="C2" location="Inicio!A1" display="Inicio"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1"/>
  <sheetViews>
    <sheetView showGridLines="0" showZeros="0" workbookViewId="0">
      <pane ySplit="2" topLeftCell="A3" activePane="bottomLeft" state="frozen"/>
      <selection pane="bottomLeft" activeCell="C1" sqref="C1"/>
    </sheetView>
  </sheetViews>
  <sheetFormatPr baseColWidth="10" defaultColWidth="9.140625" defaultRowHeight="15" x14ac:dyDescent="0.25"/>
  <cols>
    <col min="1" max="1" width="12" style="7" customWidth="1"/>
    <col min="2" max="2" width="16.7109375" customWidth="1"/>
    <col min="3" max="3" width="13.85546875" customWidth="1"/>
    <col min="4" max="4" width="24.7109375" customWidth="1"/>
    <col min="5" max="5" width="18.28515625" customWidth="1"/>
    <col min="6" max="6" width="12.28515625" customWidth="1"/>
    <col min="7" max="7" width="16.140625" customWidth="1"/>
    <col min="8" max="8" width="22" bestFit="1" customWidth="1"/>
    <col min="9" max="9" width="33.5703125" bestFit="1" customWidth="1"/>
    <col min="10" max="10" width="11.28515625" style="7" bestFit="1" customWidth="1"/>
    <col min="14" max="14" width="21.5703125" bestFit="1" customWidth="1"/>
    <col min="16" max="16" width="0" hidden="1" customWidth="1"/>
    <col min="17" max="17" width="15.140625" hidden="1" customWidth="1"/>
    <col min="18" max="19" width="9.140625" hidden="1" customWidth="1"/>
  </cols>
  <sheetData>
    <row r="1" spans="1:19" x14ac:dyDescent="0.25">
      <c r="A1" s="37" t="s">
        <v>49</v>
      </c>
      <c r="B1" s="37" t="s">
        <v>79</v>
      </c>
      <c r="C1" s="37" t="s">
        <v>80</v>
      </c>
      <c r="Q1" t="s">
        <v>0</v>
      </c>
      <c r="R1" t="s">
        <v>7</v>
      </c>
      <c r="S1" t="s">
        <v>35</v>
      </c>
    </row>
    <row r="2" spans="1:19" x14ac:dyDescent="0.25">
      <c r="A2" s="6" t="s">
        <v>67</v>
      </c>
      <c r="B2" s="3" t="s">
        <v>68</v>
      </c>
      <c r="C2" s="3" t="s">
        <v>69</v>
      </c>
      <c r="D2" s="3" t="s">
        <v>70</v>
      </c>
      <c r="E2" s="3" t="s">
        <v>71</v>
      </c>
      <c r="F2" s="3" t="s">
        <v>72</v>
      </c>
      <c r="G2" s="3" t="s">
        <v>73</v>
      </c>
      <c r="H2" s="3" t="s">
        <v>2</v>
      </c>
      <c r="I2" s="3" t="s">
        <v>74</v>
      </c>
      <c r="J2" s="6" t="s">
        <v>75</v>
      </c>
      <c r="K2" s="3" t="s">
        <v>76</v>
      </c>
      <c r="L2" s="3" t="s">
        <v>77</v>
      </c>
      <c r="M2" s="3" t="s">
        <v>78</v>
      </c>
      <c r="N2" s="3" t="s">
        <v>5</v>
      </c>
      <c r="Q2" s="4" t="str">
        <f>+Canal!A3</f>
        <v>Phone</v>
      </c>
      <c r="R2" s="4" t="s">
        <v>134</v>
      </c>
      <c r="S2" s="4" t="str">
        <f>+Com!A3</f>
        <v>Ana Garcia</v>
      </c>
    </row>
    <row r="3" spans="1:19" x14ac:dyDescent="0.25">
      <c r="A3" s="61">
        <v>42813</v>
      </c>
      <c r="B3" s="5" t="s">
        <v>4</v>
      </c>
      <c r="C3" s="5" t="s">
        <v>73</v>
      </c>
      <c r="D3" s="5" t="s">
        <v>132</v>
      </c>
      <c r="E3" s="5" t="s">
        <v>115</v>
      </c>
      <c r="F3" s="5" t="s">
        <v>3</v>
      </c>
      <c r="G3" s="5" t="s">
        <v>40</v>
      </c>
      <c r="H3" s="39" t="s">
        <v>41</v>
      </c>
      <c r="I3" s="5" t="s">
        <v>135</v>
      </c>
      <c r="J3" s="13">
        <v>46009</v>
      </c>
      <c r="K3" s="5" t="s">
        <v>34</v>
      </c>
      <c r="L3" s="5" t="s">
        <v>137</v>
      </c>
      <c r="M3" s="5"/>
      <c r="N3" s="40" t="s">
        <v>39</v>
      </c>
      <c r="Q3" s="4" t="str">
        <f>+Canal!A4</f>
        <v>Email</v>
      </c>
      <c r="R3" s="4" t="s">
        <v>3</v>
      </c>
      <c r="S3" s="4" t="str">
        <f>+Com!A4</f>
        <v>Luis Martin</v>
      </c>
    </row>
    <row r="4" spans="1:19" x14ac:dyDescent="0.25">
      <c r="A4" s="61">
        <v>42815</v>
      </c>
      <c r="B4" s="5" t="s">
        <v>141</v>
      </c>
      <c r="C4" s="5" t="s">
        <v>2</v>
      </c>
      <c r="D4" s="5" t="s">
        <v>133</v>
      </c>
      <c r="E4" s="5" t="s">
        <v>116</v>
      </c>
      <c r="F4" s="5" t="s">
        <v>134</v>
      </c>
      <c r="G4" s="5" t="s">
        <v>43</v>
      </c>
      <c r="H4" s="39" t="s">
        <v>44</v>
      </c>
      <c r="I4" s="5" t="s">
        <v>136</v>
      </c>
      <c r="J4" s="13"/>
      <c r="K4" s="5" t="s">
        <v>45</v>
      </c>
      <c r="L4" s="5" t="s">
        <v>137</v>
      </c>
      <c r="M4" s="5"/>
      <c r="N4" s="40"/>
      <c r="Q4" s="4" t="str">
        <f>+Canal!A5</f>
        <v>Web</v>
      </c>
      <c r="S4" s="4" t="str">
        <f>+Com!A5</f>
        <v>Pedro Gonzalez</v>
      </c>
    </row>
    <row r="5" spans="1:19" x14ac:dyDescent="0.25">
      <c r="A5" s="61"/>
      <c r="B5" s="5"/>
      <c r="C5" s="5"/>
      <c r="D5" s="5"/>
      <c r="E5" s="5"/>
      <c r="F5" s="5"/>
      <c r="G5" s="5"/>
      <c r="H5" s="39"/>
      <c r="I5" s="5"/>
      <c r="J5" s="13"/>
      <c r="K5" s="5"/>
      <c r="L5" s="5"/>
      <c r="M5" s="5"/>
      <c r="N5" s="40"/>
      <c r="Q5" s="4" t="str">
        <f>+Canal!A6</f>
        <v>Personally</v>
      </c>
      <c r="S5" s="4">
        <f>+Com!A6</f>
        <v>0</v>
      </c>
    </row>
    <row r="6" spans="1:19" x14ac:dyDescent="0.25">
      <c r="A6" s="61"/>
      <c r="B6" s="5"/>
      <c r="C6" s="5"/>
      <c r="D6" s="5"/>
      <c r="E6" s="5"/>
      <c r="F6" s="5"/>
      <c r="G6" s="5"/>
      <c r="H6" s="5"/>
      <c r="I6" s="5"/>
      <c r="J6" s="13"/>
      <c r="K6" s="5"/>
      <c r="L6" s="5"/>
      <c r="M6" s="5"/>
      <c r="N6" s="10"/>
      <c r="Q6" s="4" t="str">
        <f>+Canal!A7</f>
        <v>Recommendation</v>
      </c>
      <c r="S6" s="4">
        <f>+Com!A7</f>
        <v>0</v>
      </c>
    </row>
    <row r="7" spans="1:19" x14ac:dyDescent="0.25">
      <c r="A7" s="61"/>
      <c r="B7" s="5"/>
      <c r="C7" s="5"/>
      <c r="D7" s="5"/>
      <c r="E7" s="5"/>
      <c r="F7" s="5"/>
      <c r="G7" s="5"/>
      <c r="H7" s="5"/>
      <c r="I7" s="5"/>
      <c r="J7" s="13"/>
      <c r="K7" s="5"/>
      <c r="L7" s="5"/>
      <c r="M7" s="5"/>
      <c r="N7" s="10"/>
      <c r="Q7" s="4">
        <f>+Canal!A8</f>
        <v>0</v>
      </c>
      <c r="S7" s="4">
        <f>+Com!A8</f>
        <v>0</v>
      </c>
    </row>
    <row r="8" spans="1:19" x14ac:dyDescent="0.25">
      <c r="A8" s="61"/>
      <c r="B8" s="5"/>
      <c r="C8" s="5"/>
      <c r="D8" s="5"/>
      <c r="E8" s="5"/>
      <c r="F8" s="5"/>
      <c r="G8" s="5"/>
      <c r="H8" s="5"/>
      <c r="I8" s="5"/>
      <c r="J8" s="13"/>
      <c r="K8" s="5"/>
      <c r="L8" s="5"/>
      <c r="M8" s="5"/>
      <c r="N8" s="10"/>
      <c r="Q8" s="4">
        <f>+Canal!A9</f>
        <v>0</v>
      </c>
      <c r="S8" s="4">
        <f>+Com!A9</f>
        <v>0</v>
      </c>
    </row>
    <row r="9" spans="1:19" x14ac:dyDescent="0.25">
      <c r="A9" s="61"/>
      <c r="B9" s="5"/>
      <c r="C9" s="5"/>
      <c r="D9" s="5"/>
      <c r="E9" s="5"/>
      <c r="F9" s="5"/>
      <c r="G9" s="5"/>
      <c r="H9" s="5"/>
      <c r="I9" s="5"/>
      <c r="J9" s="13"/>
      <c r="K9" s="5"/>
      <c r="L9" s="5"/>
      <c r="M9" s="5"/>
      <c r="N9" s="10"/>
      <c r="Q9" s="4">
        <f>+Canal!A10</f>
        <v>0</v>
      </c>
      <c r="S9" s="4">
        <f>+Com!A10</f>
        <v>0</v>
      </c>
    </row>
    <row r="10" spans="1:19" x14ac:dyDescent="0.25">
      <c r="A10" s="61"/>
      <c r="B10" s="5"/>
      <c r="C10" s="5"/>
      <c r="D10" s="5"/>
      <c r="E10" s="5"/>
      <c r="F10" s="5"/>
      <c r="G10" s="5"/>
      <c r="H10" s="5"/>
      <c r="I10" s="5"/>
      <c r="J10" s="13"/>
      <c r="K10" s="5"/>
      <c r="L10" s="5"/>
      <c r="M10" s="5"/>
      <c r="N10" s="10"/>
      <c r="Q10" s="4">
        <f>+Canal!A11</f>
        <v>0</v>
      </c>
      <c r="S10" s="4">
        <f>+Com!A11</f>
        <v>0</v>
      </c>
    </row>
    <row r="11" spans="1:19" x14ac:dyDescent="0.25">
      <c r="A11" s="61"/>
      <c r="B11" s="5"/>
      <c r="C11" s="5"/>
      <c r="D11" s="5"/>
      <c r="E11" s="5"/>
      <c r="F11" s="5"/>
      <c r="G11" s="5"/>
      <c r="H11" s="5"/>
      <c r="I11" s="5"/>
      <c r="J11" s="13"/>
      <c r="K11" s="5"/>
      <c r="L11" s="5"/>
      <c r="M11" s="5"/>
      <c r="N11" s="10"/>
      <c r="Q11" s="4">
        <f>+Canal!A12</f>
        <v>0</v>
      </c>
      <c r="S11" s="4">
        <f>+Com!A12</f>
        <v>0</v>
      </c>
    </row>
    <row r="12" spans="1:19" x14ac:dyDescent="0.25">
      <c r="A12" s="61"/>
      <c r="B12" s="5"/>
      <c r="C12" s="5"/>
      <c r="D12" s="5"/>
      <c r="E12" s="5"/>
      <c r="F12" s="5"/>
      <c r="G12" s="5"/>
      <c r="H12" s="5"/>
      <c r="I12" s="5"/>
      <c r="J12" s="13"/>
      <c r="K12" s="5"/>
      <c r="L12" s="5"/>
      <c r="M12" s="5"/>
      <c r="N12" s="10"/>
      <c r="Q12" s="4">
        <f>+Canal!A13</f>
        <v>0</v>
      </c>
      <c r="S12" s="4">
        <f>+Com!A13</f>
        <v>0</v>
      </c>
    </row>
    <row r="13" spans="1:19" x14ac:dyDescent="0.25">
      <c r="A13" s="61"/>
      <c r="B13" s="5"/>
      <c r="C13" s="5"/>
      <c r="D13" s="5"/>
      <c r="E13" s="5"/>
      <c r="F13" s="5"/>
      <c r="G13" s="5"/>
      <c r="H13" s="5"/>
      <c r="I13" s="5"/>
      <c r="J13" s="13"/>
      <c r="K13" s="5"/>
      <c r="L13" s="5"/>
      <c r="M13" s="5"/>
      <c r="N13" s="10"/>
      <c r="Q13" s="4">
        <f>+Canal!A14</f>
        <v>0</v>
      </c>
      <c r="S13" s="4">
        <f>+Com!A14</f>
        <v>0</v>
      </c>
    </row>
    <row r="14" spans="1:19" x14ac:dyDescent="0.25">
      <c r="A14" s="61"/>
      <c r="B14" s="5"/>
      <c r="C14" s="5"/>
      <c r="D14" s="5"/>
      <c r="E14" s="5"/>
      <c r="F14" s="5"/>
      <c r="G14" s="5"/>
      <c r="H14" s="5"/>
      <c r="I14" s="5"/>
      <c r="J14" s="13"/>
      <c r="K14" s="5"/>
      <c r="L14" s="5"/>
      <c r="M14" s="5"/>
      <c r="N14" s="10"/>
      <c r="Q14" s="4">
        <f>+Canal!A15</f>
        <v>0</v>
      </c>
      <c r="S14" s="4">
        <f>+Com!A15</f>
        <v>0</v>
      </c>
    </row>
    <row r="15" spans="1:19" x14ac:dyDescent="0.25">
      <c r="A15" s="61"/>
      <c r="B15" s="5"/>
      <c r="C15" s="5"/>
      <c r="D15" s="5"/>
      <c r="E15" s="5"/>
      <c r="F15" s="5"/>
      <c r="G15" s="5"/>
      <c r="H15" s="5"/>
      <c r="I15" s="5"/>
      <c r="J15" s="13"/>
      <c r="K15" s="5"/>
      <c r="L15" s="5"/>
      <c r="M15" s="5"/>
      <c r="N15" s="10"/>
    </row>
    <row r="16" spans="1:19" x14ac:dyDescent="0.25">
      <c r="A16" s="61"/>
      <c r="B16" s="5"/>
      <c r="C16" s="5"/>
      <c r="D16" s="5"/>
      <c r="E16" s="5"/>
      <c r="F16" s="5"/>
      <c r="G16" s="5"/>
      <c r="H16" s="5"/>
      <c r="I16" s="5"/>
      <c r="J16" s="13"/>
      <c r="K16" s="5"/>
      <c r="L16" s="5"/>
      <c r="M16" s="5"/>
      <c r="N16" s="10"/>
    </row>
    <row r="17" spans="1:14" x14ac:dyDescent="0.25">
      <c r="A17" s="61"/>
      <c r="B17" s="5"/>
      <c r="C17" s="5"/>
      <c r="D17" s="5"/>
      <c r="E17" s="5"/>
      <c r="F17" s="5"/>
      <c r="G17" s="5"/>
      <c r="H17" s="5"/>
      <c r="I17" s="5"/>
      <c r="J17" s="13"/>
      <c r="K17" s="5"/>
      <c r="L17" s="5"/>
      <c r="M17" s="5"/>
      <c r="N17" s="10"/>
    </row>
    <row r="18" spans="1:14" x14ac:dyDescent="0.25">
      <c r="A18" s="61"/>
      <c r="B18" s="5"/>
      <c r="C18" s="5"/>
      <c r="D18" s="5"/>
      <c r="E18" s="5"/>
      <c r="F18" s="5"/>
      <c r="G18" s="5"/>
      <c r="H18" s="5"/>
      <c r="I18" s="5"/>
      <c r="J18" s="13"/>
      <c r="K18" s="5"/>
      <c r="L18" s="5"/>
      <c r="M18" s="5"/>
      <c r="N18" s="10"/>
    </row>
    <row r="19" spans="1:14" x14ac:dyDescent="0.25">
      <c r="A19" s="61"/>
      <c r="B19" s="5"/>
      <c r="C19" s="5"/>
      <c r="D19" s="5"/>
      <c r="E19" s="5"/>
      <c r="F19" s="5"/>
      <c r="G19" s="5"/>
      <c r="H19" s="5"/>
      <c r="I19" s="5"/>
      <c r="J19" s="13"/>
      <c r="K19" s="5"/>
      <c r="L19" s="5"/>
      <c r="M19" s="5"/>
      <c r="N19" s="10"/>
    </row>
    <row r="20" spans="1:14" x14ac:dyDescent="0.25">
      <c r="A20" s="61"/>
      <c r="B20" s="5"/>
      <c r="C20" s="5"/>
      <c r="D20" s="5"/>
      <c r="E20" s="5"/>
      <c r="F20" s="5"/>
      <c r="G20" s="5"/>
      <c r="H20" s="5"/>
      <c r="I20" s="5"/>
      <c r="J20" s="13"/>
      <c r="K20" s="5"/>
      <c r="L20" s="5"/>
      <c r="M20" s="5"/>
      <c r="N20" s="10"/>
    </row>
    <row r="21" spans="1:14" x14ac:dyDescent="0.25">
      <c r="A21" s="61"/>
      <c r="B21" s="5"/>
      <c r="C21" s="5"/>
      <c r="D21" s="5"/>
      <c r="E21" s="5"/>
      <c r="F21" s="5"/>
      <c r="G21" s="5"/>
      <c r="H21" s="5"/>
      <c r="I21" s="5"/>
      <c r="J21" s="13"/>
      <c r="K21" s="5"/>
      <c r="L21" s="5"/>
      <c r="M21" s="5"/>
      <c r="N21" s="10"/>
    </row>
    <row r="22" spans="1:14" x14ac:dyDescent="0.25">
      <c r="A22" s="61"/>
      <c r="B22" s="5"/>
      <c r="C22" s="5"/>
      <c r="D22" s="5"/>
      <c r="E22" s="5"/>
      <c r="F22" s="5"/>
      <c r="G22" s="5"/>
      <c r="H22" s="5"/>
      <c r="I22" s="5"/>
      <c r="J22" s="13"/>
      <c r="K22" s="5"/>
      <c r="L22" s="5"/>
      <c r="M22" s="5"/>
      <c r="N22" s="10"/>
    </row>
    <row r="23" spans="1:14" x14ac:dyDescent="0.25">
      <c r="A23" s="61"/>
      <c r="B23" s="5"/>
      <c r="C23" s="5"/>
      <c r="D23" s="5"/>
      <c r="E23" s="5"/>
      <c r="F23" s="5"/>
      <c r="G23" s="5"/>
      <c r="H23" s="5"/>
      <c r="I23" s="5"/>
      <c r="J23" s="13"/>
      <c r="K23" s="5"/>
      <c r="L23" s="5"/>
      <c r="M23" s="5"/>
      <c r="N23" s="10"/>
    </row>
    <row r="24" spans="1:14" x14ac:dyDescent="0.25">
      <c r="A24" s="61"/>
      <c r="B24" s="5"/>
      <c r="C24" s="5"/>
      <c r="D24" s="5"/>
      <c r="E24" s="5"/>
      <c r="F24" s="5"/>
      <c r="G24" s="5"/>
      <c r="H24" s="5"/>
      <c r="I24" s="5"/>
      <c r="J24" s="13"/>
      <c r="K24" s="5"/>
      <c r="L24" s="5"/>
      <c r="M24" s="5"/>
      <c r="N24" s="10"/>
    </row>
    <row r="25" spans="1:14" x14ac:dyDescent="0.25">
      <c r="A25" s="61"/>
      <c r="B25" s="5"/>
      <c r="C25" s="5"/>
      <c r="D25" s="5"/>
      <c r="E25" s="5"/>
      <c r="F25" s="5"/>
      <c r="G25" s="5"/>
      <c r="H25" s="5"/>
      <c r="I25" s="5"/>
      <c r="J25" s="13"/>
      <c r="K25" s="5"/>
      <c r="L25" s="5"/>
      <c r="M25" s="5"/>
      <c r="N25" s="10"/>
    </row>
    <row r="26" spans="1:14" x14ac:dyDescent="0.25">
      <c r="A26" s="61"/>
      <c r="B26" s="5"/>
      <c r="C26" s="5"/>
      <c r="D26" s="5"/>
      <c r="E26" s="5"/>
      <c r="F26" s="5"/>
      <c r="G26" s="5"/>
      <c r="H26" s="5"/>
      <c r="I26" s="5"/>
      <c r="J26" s="13"/>
      <c r="K26" s="5"/>
      <c r="L26" s="5"/>
      <c r="M26" s="5"/>
      <c r="N26" s="10"/>
    </row>
    <row r="27" spans="1:14" x14ac:dyDescent="0.25">
      <c r="A27" s="61"/>
      <c r="B27" s="5"/>
      <c r="C27" s="5"/>
      <c r="D27" s="5"/>
      <c r="E27" s="5"/>
      <c r="F27" s="5"/>
      <c r="G27" s="5"/>
      <c r="H27" s="5"/>
      <c r="I27" s="5"/>
      <c r="J27" s="13"/>
      <c r="K27" s="5"/>
      <c r="L27" s="5"/>
      <c r="M27" s="5"/>
      <c r="N27" s="10"/>
    </row>
    <row r="28" spans="1:14" x14ac:dyDescent="0.25">
      <c r="A28" s="61"/>
      <c r="B28" s="5"/>
      <c r="C28" s="5"/>
      <c r="D28" s="5"/>
      <c r="E28" s="5"/>
      <c r="F28" s="5"/>
      <c r="G28" s="5"/>
      <c r="H28" s="5"/>
      <c r="I28" s="5"/>
      <c r="J28" s="13"/>
      <c r="K28" s="5"/>
      <c r="L28" s="5"/>
      <c r="M28" s="5"/>
      <c r="N28" s="10"/>
    </row>
    <row r="29" spans="1:14" x14ac:dyDescent="0.25">
      <c r="A29" s="61"/>
      <c r="B29" s="5"/>
      <c r="C29" s="5"/>
      <c r="D29" s="5"/>
      <c r="E29" s="5"/>
      <c r="F29" s="5"/>
      <c r="G29" s="5"/>
      <c r="H29" s="5"/>
      <c r="I29" s="5"/>
      <c r="J29" s="13"/>
      <c r="K29" s="5"/>
      <c r="L29" s="5"/>
      <c r="M29" s="5"/>
      <c r="N29" s="10"/>
    </row>
    <row r="30" spans="1:14" x14ac:dyDescent="0.25">
      <c r="A30" s="61"/>
      <c r="B30" s="5"/>
      <c r="C30" s="5"/>
      <c r="D30" s="5"/>
      <c r="E30" s="5"/>
      <c r="F30" s="5"/>
      <c r="G30" s="5"/>
      <c r="H30" s="5"/>
      <c r="I30" s="5"/>
      <c r="J30" s="13"/>
      <c r="K30" s="5"/>
      <c r="L30" s="5"/>
      <c r="M30" s="5"/>
      <c r="N30" s="10"/>
    </row>
    <row r="31" spans="1:14" x14ac:dyDescent="0.25">
      <c r="A31" s="61"/>
      <c r="B31" s="5"/>
      <c r="C31" s="5"/>
      <c r="D31" s="5"/>
      <c r="E31" s="5"/>
      <c r="F31" s="5"/>
      <c r="G31" s="5"/>
      <c r="H31" s="5"/>
      <c r="I31" s="5"/>
      <c r="J31" s="13"/>
      <c r="K31" s="5"/>
      <c r="L31" s="5"/>
      <c r="M31" s="5"/>
      <c r="N31" s="10"/>
    </row>
    <row r="32" spans="1:14" x14ac:dyDescent="0.25">
      <c r="A32" s="61"/>
      <c r="B32" s="5"/>
      <c r="C32" s="5"/>
      <c r="D32" s="5"/>
      <c r="E32" s="5"/>
      <c r="F32" s="5"/>
      <c r="G32" s="5"/>
      <c r="H32" s="5"/>
      <c r="I32" s="5"/>
      <c r="J32" s="13"/>
      <c r="K32" s="5"/>
      <c r="L32" s="5"/>
      <c r="M32" s="5"/>
      <c r="N32" s="10"/>
    </row>
    <row r="33" spans="1:14" x14ac:dyDescent="0.25">
      <c r="A33" s="61"/>
      <c r="B33" s="5"/>
      <c r="C33" s="5"/>
      <c r="D33" s="5"/>
      <c r="E33" s="5"/>
      <c r="F33" s="5"/>
      <c r="G33" s="5"/>
      <c r="H33" s="5"/>
      <c r="I33" s="5"/>
      <c r="J33" s="13"/>
      <c r="K33" s="5"/>
      <c r="L33" s="5"/>
      <c r="M33" s="5"/>
      <c r="N33" s="10"/>
    </row>
    <row r="34" spans="1:14" x14ac:dyDescent="0.25">
      <c r="A34" s="61"/>
      <c r="B34" s="5"/>
      <c r="C34" s="5"/>
      <c r="D34" s="5"/>
      <c r="E34" s="5"/>
      <c r="F34" s="5"/>
      <c r="G34" s="5"/>
      <c r="H34" s="5"/>
      <c r="I34" s="5"/>
      <c r="J34" s="13"/>
      <c r="K34" s="5"/>
      <c r="L34" s="5"/>
      <c r="M34" s="5"/>
      <c r="N34" s="10"/>
    </row>
    <row r="35" spans="1:14" x14ac:dyDescent="0.25">
      <c r="A35" s="61"/>
      <c r="B35" s="5"/>
      <c r="C35" s="5"/>
      <c r="D35" s="5"/>
      <c r="E35" s="5"/>
      <c r="F35" s="5"/>
      <c r="G35" s="5"/>
      <c r="H35" s="5"/>
      <c r="I35" s="5"/>
      <c r="J35" s="13"/>
      <c r="K35" s="5"/>
      <c r="L35" s="5"/>
      <c r="M35" s="5"/>
      <c r="N35" s="10"/>
    </row>
    <row r="36" spans="1:14" x14ac:dyDescent="0.25">
      <c r="A36" s="61"/>
      <c r="B36" s="5"/>
      <c r="C36" s="5"/>
      <c r="D36" s="5"/>
      <c r="E36" s="5"/>
      <c r="F36" s="5"/>
      <c r="G36" s="5"/>
      <c r="H36" s="5"/>
      <c r="I36" s="5"/>
      <c r="J36" s="13"/>
      <c r="K36" s="5"/>
      <c r="L36" s="5"/>
      <c r="M36" s="5"/>
      <c r="N36" s="10"/>
    </row>
    <row r="37" spans="1:14" x14ac:dyDescent="0.25">
      <c r="A37" s="61"/>
      <c r="B37" s="5"/>
      <c r="C37" s="5"/>
      <c r="D37" s="5"/>
      <c r="E37" s="5"/>
      <c r="F37" s="5"/>
      <c r="G37" s="5"/>
      <c r="H37" s="5"/>
      <c r="I37" s="5"/>
      <c r="J37" s="13"/>
      <c r="K37" s="5"/>
      <c r="L37" s="5"/>
      <c r="M37" s="5"/>
      <c r="N37" s="10"/>
    </row>
    <row r="38" spans="1:14" x14ac:dyDescent="0.25">
      <c r="A38" s="61"/>
      <c r="B38" s="5"/>
      <c r="C38" s="5"/>
      <c r="D38" s="5"/>
      <c r="E38" s="5"/>
      <c r="F38" s="5"/>
      <c r="G38" s="5"/>
      <c r="H38" s="5"/>
      <c r="I38" s="5"/>
      <c r="J38" s="13"/>
      <c r="K38" s="5"/>
      <c r="L38" s="5"/>
      <c r="M38" s="5"/>
      <c r="N38" s="10"/>
    </row>
    <row r="39" spans="1:14" x14ac:dyDescent="0.25">
      <c r="A39" s="61"/>
      <c r="B39" s="5"/>
      <c r="C39" s="5"/>
      <c r="D39" s="5"/>
      <c r="E39" s="5"/>
      <c r="F39" s="5"/>
      <c r="G39" s="5"/>
      <c r="H39" s="5"/>
      <c r="I39" s="5"/>
      <c r="J39" s="13"/>
      <c r="K39" s="5"/>
      <c r="L39" s="5"/>
      <c r="M39" s="5"/>
      <c r="N39" s="10"/>
    </row>
    <row r="40" spans="1:14" x14ac:dyDescent="0.25">
      <c r="A40" s="61"/>
      <c r="B40" s="5"/>
      <c r="C40" s="5"/>
      <c r="D40" s="5"/>
      <c r="E40" s="5"/>
      <c r="F40" s="5"/>
      <c r="G40" s="5"/>
      <c r="H40" s="5"/>
      <c r="I40" s="5"/>
      <c r="J40" s="13"/>
      <c r="K40" s="5"/>
      <c r="L40" s="5"/>
      <c r="M40" s="5"/>
      <c r="N40" s="10"/>
    </row>
    <row r="41" spans="1:14" x14ac:dyDescent="0.25">
      <c r="A41" s="61"/>
      <c r="B41" s="5"/>
      <c r="C41" s="5"/>
      <c r="D41" s="5"/>
      <c r="E41" s="5"/>
      <c r="F41" s="5"/>
      <c r="G41" s="5"/>
      <c r="H41" s="5"/>
      <c r="I41" s="5"/>
      <c r="J41" s="13"/>
      <c r="K41" s="5"/>
      <c r="L41" s="5"/>
      <c r="M41" s="5"/>
      <c r="N41" s="10"/>
    </row>
    <row r="42" spans="1:14" x14ac:dyDescent="0.25">
      <c r="A42" s="61"/>
      <c r="B42" s="5"/>
      <c r="C42" s="5"/>
      <c r="D42" s="5"/>
      <c r="E42" s="5"/>
      <c r="F42" s="5"/>
      <c r="G42" s="5"/>
      <c r="H42" s="5"/>
      <c r="I42" s="5"/>
      <c r="J42" s="13"/>
      <c r="K42" s="5"/>
      <c r="L42" s="5"/>
      <c r="M42" s="5"/>
      <c r="N42" s="10"/>
    </row>
    <row r="43" spans="1:14" x14ac:dyDescent="0.25">
      <c r="A43" s="61"/>
      <c r="B43" s="5"/>
      <c r="C43" s="5"/>
      <c r="D43" s="5"/>
      <c r="E43" s="5"/>
      <c r="F43" s="5"/>
      <c r="G43" s="5"/>
      <c r="H43" s="5"/>
      <c r="I43" s="5"/>
      <c r="J43" s="13"/>
      <c r="K43" s="5"/>
      <c r="L43" s="5"/>
      <c r="M43" s="5"/>
      <c r="N43" s="10"/>
    </row>
    <row r="44" spans="1:14" x14ac:dyDescent="0.25">
      <c r="A44" s="61"/>
      <c r="B44" s="5"/>
      <c r="C44" s="5"/>
      <c r="D44" s="5"/>
      <c r="E44" s="5"/>
      <c r="F44" s="5"/>
      <c r="G44" s="5"/>
      <c r="H44" s="5"/>
      <c r="I44" s="5"/>
      <c r="J44" s="13"/>
      <c r="K44" s="5"/>
      <c r="L44" s="5"/>
      <c r="M44" s="5"/>
      <c r="N44" s="10"/>
    </row>
    <row r="45" spans="1:14" x14ac:dyDescent="0.25">
      <c r="A45" s="61"/>
      <c r="B45" s="5"/>
      <c r="C45" s="5"/>
      <c r="D45" s="5"/>
      <c r="E45" s="5"/>
      <c r="F45" s="5"/>
      <c r="G45" s="5"/>
      <c r="H45" s="5"/>
      <c r="I45" s="5"/>
      <c r="J45" s="13"/>
      <c r="K45" s="5"/>
      <c r="L45" s="5"/>
      <c r="M45" s="5"/>
      <c r="N45" s="10"/>
    </row>
    <row r="46" spans="1:14" x14ac:dyDescent="0.25">
      <c r="A46" s="61"/>
      <c r="B46" s="5"/>
      <c r="C46" s="5"/>
      <c r="D46" s="5"/>
      <c r="E46" s="5"/>
      <c r="F46" s="5"/>
      <c r="G46" s="5"/>
      <c r="H46" s="5"/>
      <c r="I46" s="5"/>
      <c r="J46" s="13"/>
      <c r="K46" s="5"/>
      <c r="L46" s="5"/>
      <c r="M46" s="5"/>
      <c r="N46" s="10"/>
    </row>
    <row r="47" spans="1:14" x14ac:dyDescent="0.25">
      <c r="A47" s="61"/>
      <c r="B47" s="5"/>
      <c r="C47" s="5"/>
      <c r="D47" s="5"/>
      <c r="E47" s="5"/>
      <c r="F47" s="5"/>
      <c r="G47" s="5"/>
      <c r="H47" s="5"/>
      <c r="I47" s="5"/>
      <c r="J47" s="13"/>
      <c r="K47" s="5"/>
      <c r="L47" s="5"/>
      <c r="M47" s="5"/>
      <c r="N47" s="10"/>
    </row>
    <row r="48" spans="1:14" x14ac:dyDescent="0.25">
      <c r="A48" s="61"/>
      <c r="B48" s="5"/>
      <c r="C48" s="5"/>
      <c r="D48" s="5"/>
      <c r="E48" s="5"/>
      <c r="F48" s="5"/>
      <c r="G48" s="5"/>
      <c r="H48" s="5"/>
      <c r="I48" s="5"/>
      <c r="J48" s="13"/>
      <c r="K48" s="5"/>
      <c r="L48" s="5"/>
      <c r="M48" s="5"/>
      <c r="N48" s="10"/>
    </row>
    <row r="49" spans="1:14" x14ac:dyDescent="0.25">
      <c r="A49" s="61"/>
      <c r="B49" s="5"/>
      <c r="C49" s="5"/>
      <c r="D49" s="5"/>
      <c r="E49" s="5"/>
      <c r="F49" s="5"/>
      <c r="G49" s="5"/>
      <c r="H49" s="5"/>
      <c r="I49" s="5"/>
      <c r="J49" s="13"/>
      <c r="K49" s="5"/>
      <c r="L49" s="5"/>
      <c r="M49" s="5"/>
      <c r="N49" s="10"/>
    </row>
    <row r="50" spans="1:14" x14ac:dyDescent="0.25">
      <c r="A50" s="61"/>
      <c r="B50" s="5"/>
      <c r="C50" s="5"/>
      <c r="D50" s="5"/>
      <c r="E50" s="5"/>
      <c r="F50" s="5"/>
      <c r="G50" s="5"/>
      <c r="H50" s="5"/>
      <c r="I50" s="5"/>
      <c r="J50" s="13"/>
      <c r="K50" s="5"/>
      <c r="L50" s="5"/>
      <c r="M50" s="5"/>
      <c r="N50" s="10"/>
    </row>
    <row r="51" spans="1:14" x14ac:dyDescent="0.25">
      <c r="A51" s="61"/>
      <c r="B51" s="5"/>
      <c r="C51" s="5"/>
      <c r="D51" s="5"/>
      <c r="E51" s="5"/>
      <c r="F51" s="5"/>
      <c r="G51" s="5"/>
      <c r="H51" s="5"/>
      <c r="I51" s="5"/>
      <c r="J51" s="13"/>
      <c r="K51" s="5"/>
      <c r="L51" s="5"/>
      <c r="M51" s="5"/>
      <c r="N51" s="10"/>
    </row>
  </sheetData>
  <dataValidations count="3">
    <dataValidation type="list" allowBlank="1" showInputMessage="1" showErrorMessage="1" sqref="C3:C51" xr:uid="{00000000-0002-0000-0100-000000000000}">
      <formula1>$Q$2:$Q$14</formula1>
    </dataValidation>
    <dataValidation type="list" allowBlank="1" showInputMessage="1" showErrorMessage="1" sqref="F3:F51" xr:uid="{00000000-0002-0000-0100-000001000000}">
      <formula1>$R$2:$R$3</formula1>
    </dataValidation>
    <dataValidation type="list" allowBlank="1" showInputMessage="1" showErrorMessage="1" sqref="E3:E51" xr:uid="{00000000-0002-0000-0100-000002000000}">
      <formula1>$S$2:$S$14</formula1>
    </dataValidation>
  </dataValidations>
  <hyperlinks>
    <hyperlink ref="H3" r:id="rId1" xr:uid="{00000000-0004-0000-0100-000000000000}"/>
    <hyperlink ref="A1" location="Inicio!A1" display="Inicio" xr:uid="{00000000-0004-0000-0100-000002000000}"/>
    <hyperlink ref="C1" location="Presupuestos!A1" display="Presupuestos" xr:uid="{00000000-0004-0000-0100-000003000000}"/>
    <hyperlink ref="H4" r:id="rId2" xr:uid="{00000000-0004-0000-0100-000004000000}"/>
    <hyperlink ref="B1" location="Oportunidades!A1" display="Oportunidades" xr:uid="{00000000-0004-0000-0100-000006000000}"/>
    <hyperlink ref="N3" r:id="rId3" xr:uid="{47C2C859-6437-4625-9202-52B4CF046ABB}"/>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C15"/>
  <sheetViews>
    <sheetView showGridLines="0" workbookViewId="0">
      <selection activeCell="C2" sqref="C2"/>
    </sheetView>
  </sheetViews>
  <sheetFormatPr baseColWidth="10" defaultRowHeight="15" x14ac:dyDescent="0.25"/>
  <cols>
    <col min="1" max="1" width="27.7109375" customWidth="1"/>
  </cols>
  <sheetData>
    <row r="2" spans="1:3" x14ac:dyDescent="0.25">
      <c r="A2" s="3" t="s">
        <v>60</v>
      </c>
      <c r="C2" s="37" t="s">
        <v>49</v>
      </c>
    </row>
    <row r="3" spans="1:3" x14ac:dyDescent="0.25">
      <c r="A3" s="43" t="s">
        <v>115</v>
      </c>
    </row>
    <row r="4" spans="1:3" x14ac:dyDescent="0.25">
      <c r="A4" s="43" t="s">
        <v>116</v>
      </c>
    </row>
    <row r="5" spans="1:3" x14ac:dyDescent="0.25">
      <c r="A5" s="43" t="s">
        <v>36</v>
      </c>
    </row>
    <row r="6" spans="1:3" x14ac:dyDescent="0.25">
      <c r="A6" s="43"/>
    </row>
    <row r="7" spans="1:3" x14ac:dyDescent="0.25">
      <c r="A7" s="43"/>
    </row>
    <row r="8" spans="1:3" x14ac:dyDescent="0.25">
      <c r="A8" s="43"/>
    </row>
    <row r="9" spans="1:3" x14ac:dyDescent="0.25">
      <c r="A9" s="43"/>
    </row>
    <row r="10" spans="1:3" x14ac:dyDescent="0.25">
      <c r="A10" s="43"/>
    </row>
    <row r="11" spans="1:3" x14ac:dyDescent="0.25">
      <c r="A11" s="43"/>
    </row>
    <row r="12" spans="1:3" x14ac:dyDescent="0.25">
      <c r="A12" s="43"/>
    </row>
    <row r="13" spans="1:3" x14ac:dyDescent="0.25">
      <c r="A13" s="43"/>
    </row>
    <row r="14" spans="1:3" x14ac:dyDescent="0.25">
      <c r="A14" s="43"/>
    </row>
    <row r="15" spans="1:3" x14ac:dyDescent="0.25">
      <c r="A15" s="43"/>
    </row>
  </sheetData>
  <hyperlinks>
    <hyperlink ref="C2" location="Inicio!A1" display="Inicio"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D15"/>
  <sheetViews>
    <sheetView showGridLines="0" workbookViewId="0">
      <selection activeCell="D2" sqref="D2"/>
    </sheetView>
  </sheetViews>
  <sheetFormatPr baseColWidth="10" defaultRowHeight="15" x14ac:dyDescent="0.25"/>
  <cols>
    <col min="1" max="1" width="27.5703125" customWidth="1"/>
    <col min="2" max="2" width="20.5703125" style="7" bestFit="1" customWidth="1"/>
  </cols>
  <sheetData>
    <row r="2" spans="1:4" x14ac:dyDescent="0.25">
      <c r="A2" s="3" t="s">
        <v>61</v>
      </c>
      <c r="B2" s="6" t="s">
        <v>62</v>
      </c>
      <c r="D2" s="37" t="s">
        <v>49</v>
      </c>
    </row>
    <row r="3" spans="1:4" x14ac:dyDescent="0.25">
      <c r="A3" s="43" t="s">
        <v>117</v>
      </c>
      <c r="B3" s="44">
        <v>0.05</v>
      </c>
    </row>
    <row r="4" spans="1:4" x14ac:dyDescent="0.25">
      <c r="A4" s="43" t="s">
        <v>118</v>
      </c>
      <c r="B4" s="44">
        <v>0.4</v>
      </c>
    </row>
    <row r="5" spans="1:4" x14ac:dyDescent="0.25">
      <c r="A5" s="43" t="s">
        <v>119</v>
      </c>
      <c r="B5" s="44">
        <v>0.6</v>
      </c>
    </row>
    <row r="6" spans="1:4" x14ac:dyDescent="0.25">
      <c r="A6" s="43" t="s">
        <v>120</v>
      </c>
      <c r="B6" s="44">
        <v>0.75</v>
      </c>
    </row>
    <row r="7" spans="1:4" x14ac:dyDescent="0.25">
      <c r="A7" s="43" t="s">
        <v>121</v>
      </c>
      <c r="B7" s="44">
        <v>0.25</v>
      </c>
    </row>
    <row r="8" spans="1:4" x14ac:dyDescent="0.25">
      <c r="A8" s="43" t="s">
        <v>122</v>
      </c>
      <c r="B8" s="44">
        <v>1</v>
      </c>
    </row>
    <row r="9" spans="1:4" x14ac:dyDescent="0.25">
      <c r="A9" s="43" t="s">
        <v>123</v>
      </c>
      <c r="B9" s="44">
        <v>0</v>
      </c>
    </row>
    <row r="10" spans="1:4" x14ac:dyDescent="0.25">
      <c r="A10" s="43"/>
      <c r="B10" s="44"/>
    </row>
    <row r="11" spans="1:4" x14ac:dyDescent="0.25">
      <c r="A11" s="43"/>
      <c r="B11" s="45"/>
    </row>
    <row r="12" spans="1:4" x14ac:dyDescent="0.25">
      <c r="A12" s="43"/>
      <c r="B12" s="45"/>
    </row>
    <row r="13" spans="1:4" x14ac:dyDescent="0.25">
      <c r="A13" s="43"/>
      <c r="B13" s="45"/>
    </row>
    <row r="14" spans="1:4" x14ac:dyDescent="0.25">
      <c r="A14" s="43"/>
      <c r="B14" s="45"/>
    </row>
    <row r="15" spans="1:4" x14ac:dyDescent="0.25">
      <c r="A15" s="43"/>
      <c r="B15" s="45"/>
    </row>
  </sheetData>
  <hyperlinks>
    <hyperlink ref="D2" location="Inicio!A1" display="Inicio"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C15"/>
  <sheetViews>
    <sheetView showGridLines="0" workbookViewId="0">
      <selection activeCell="C2" sqref="C2"/>
    </sheetView>
  </sheetViews>
  <sheetFormatPr baseColWidth="10" defaultRowHeight="15" x14ac:dyDescent="0.25"/>
  <cols>
    <col min="1" max="1" width="29.5703125" customWidth="1"/>
  </cols>
  <sheetData>
    <row r="2" spans="1:3" x14ac:dyDescent="0.25">
      <c r="A2" s="3" t="s">
        <v>63</v>
      </c>
      <c r="C2" s="37" t="s">
        <v>49</v>
      </c>
    </row>
    <row r="3" spans="1:3" x14ac:dyDescent="0.25">
      <c r="A3" s="43" t="s">
        <v>124</v>
      </c>
    </row>
    <row r="4" spans="1:3" x14ac:dyDescent="0.25">
      <c r="A4" s="43" t="s">
        <v>125</v>
      </c>
    </row>
    <row r="5" spans="1:3" x14ac:dyDescent="0.25">
      <c r="A5" s="43" t="s">
        <v>126</v>
      </c>
    </row>
    <row r="6" spans="1:3" x14ac:dyDescent="0.25">
      <c r="A6" s="43"/>
    </row>
    <row r="7" spans="1:3" x14ac:dyDescent="0.25">
      <c r="A7" s="43"/>
    </row>
    <row r="8" spans="1:3" x14ac:dyDescent="0.25">
      <c r="A8" s="43"/>
    </row>
    <row r="9" spans="1:3" x14ac:dyDescent="0.25">
      <c r="A9" s="43"/>
    </row>
    <row r="10" spans="1:3" x14ac:dyDescent="0.25">
      <c r="A10" s="43"/>
    </row>
    <row r="11" spans="1:3" x14ac:dyDescent="0.25">
      <c r="A11" s="43"/>
    </row>
    <row r="12" spans="1:3" x14ac:dyDescent="0.25">
      <c r="A12" s="43"/>
    </row>
    <row r="13" spans="1:3" x14ac:dyDescent="0.25">
      <c r="A13" s="43"/>
    </row>
    <row r="14" spans="1:3" x14ac:dyDescent="0.25">
      <c r="A14" s="43"/>
    </row>
    <row r="15" spans="1:3" x14ac:dyDescent="0.25">
      <c r="A15" s="43"/>
    </row>
  </sheetData>
  <hyperlinks>
    <hyperlink ref="C2" location="Inicio!A1" display="Inicio"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C15"/>
  <sheetViews>
    <sheetView showGridLines="0" workbookViewId="0">
      <selection activeCell="C2" sqref="C2"/>
    </sheetView>
  </sheetViews>
  <sheetFormatPr baseColWidth="10" defaultRowHeight="15" x14ac:dyDescent="0.25"/>
  <cols>
    <col min="1" max="1" width="27.85546875" customWidth="1"/>
  </cols>
  <sheetData>
    <row r="2" spans="1:3" x14ac:dyDescent="0.25">
      <c r="A2" s="3" t="s">
        <v>64</v>
      </c>
      <c r="C2" s="37" t="s">
        <v>49</v>
      </c>
    </row>
    <row r="3" spans="1:3" x14ac:dyDescent="0.25">
      <c r="A3" s="43" t="s">
        <v>127</v>
      </c>
    </row>
    <row r="4" spans="1:3" x14ac:dyDescent="0.25">
      <c r="A4" s="43" t="s">
        <v>128</v>
      </c>
    </row>
    <row r="5" spans="1:3" x14ac:dyDescent="0.25">
      <c r="A5" s="43" t="s">
        <v>129</v>
      </c>
    </row>
    <row r="6" spans="1:3" x14ac:dyDescent="0.25">
      <c r="A6" s="43" t="s">
        <v>130</v>
      </c>
    </row>
    <row r="7" spans="1:3" x14ac:dyDescent="0.25">
      <c r="A7" s="43" t="s">
        <v>131</v>
      </c>
    </row>
    <row r="8" spans="1:3" x14ac:dyDescent="0.25">
      <c r="A8" s="43"/>
    </row>
    <row r="9" spans="1:3" x14ac:dyDescent="0.25">
      <c r="A9" s="43"/>
    </row>
    <row r="10" spans="1:3" x14ac:dyDescent="0.25">
      <c r="A10" s="43"/>
    </row>
    <row r="11" spans="1:3" x14ac:dyDescent="0.25">
      <c r="A11" s="43"/>
    </row>
    <row r="12" spans="1:3" x14ac:dyDescent="0.25">
      <c r="A12" s="43"/>
    </row>
    <row r="13" spans="1:3" x14ac:dyDescent="0.25">
      <c r="A13" s="43"/>
    </row>
    <row r="14" spans="1:3" x14ac:dyDescent="0.25">
      <c r="A14" s="43"/>
    </row>
    <row r="15" spans="1:3" x14ac:dyDescent="0.25">
      <c r="A15" s="43"/>
    </row>
  </sheetData>
  <hyperlinks>
    <hyperlink ref="C2" location="Inicio!A1" display="Inicio"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ECE05-C8C5-45EE-8E45-8B6C726941B5}">
  <dimension ref="A1:J5"/>
  <sheetViews>
    <sheetView showGridLines="0" workbookViewId="0">
      <selection activeCell="J1" sqref="J1"/>
    </sheetView>
  </sheetViews>
  <sheetFormatPr baseColWidth="10" defaultRowHeight="15" x14ac:dyDescent="0.25"/>
  <cols>
    <col min="1" max="16384" width="11.42578125" style="58"/>
  </cols>
  <sheetData>
    <row r="1" spans="1:10" x14ac:dyDescent="0.25">
      <c r="J1" s="60" t="s">
        <v>49</v>
      </c>
    </row>
    <row r="2" spans="1:10" x14ac:dyDescent="0.25">
      <c r="A2" s="59" t="s">
        <v>39</v>
      </c>
    </row>
    <row r="3" spans="1:10" x14ac:dyDescent="0.25">
      <c r="A3" s="58" t="s">
        <v>50</v>
      </c>
    </row>
    <row r="4" spans="1:10" x14ac:dyDescent="0.25">
      <c r="A4" s="58" t="s">
        <v>51</v>
      </c>
    </row>
    <row r="5" spans="1:10" x14ac:dyDescent="0.25">
      <c r="A5" s="58" t="s">
        <v>52</v>
      </c>
    </row>
  </sheetData>
  <hyperlinks>
    <hyperlink ref="A2" r:id="rId1" xr:uid="{3F0C7DA8-93D6-48FE-AF93-3638D639655D}"/>
    <hyperlink ref="J1" location="Inicio!A1" display="Home" xr:uid="{CCF6E245-E7A6-4EB9-BA10-E607C0A8514B}"/>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53"/>
  <sheetViews>
    <sheetView showGridLines="0" showZeros="0" zoomScaleNormal="100" workbookViewId="0">
      <selection activeCell="K1" sqref="K1"/>
    </sheetView>
  </sheetViews>
  <sheetFormatPr baseColWidth="10" defaultRowHeight="15" x14ac:dyDescent="0.25"/>
  <cols>
    <col min="2" max="2" width="18.28515625" bestFit="1" customWidth="1"/>
    <col min="3" max="3" width="28.5703125" customWidth="1"/>
    <col min="4" max="4" width="14.42578125" bestFit="1" customWidth="1"/>
    <col min="5" max="5" width="11.42578125" style="7"/>
    <col min="7" max="8" width="11.42578125" style="7"/>
    <col min="9" max="9" width="0" hidden="1" customWidth="1"/>
    <col min="11" max="11" width="14.7109375" customWidth="1"/>
    <col min="12" max="12" width="0" hidden="1" customWidth="1"/>
    <col min="13" max="13" width="15.42578125" hidden="1" customWidth="1"/>
    <col min="14" max="14" width="0" hidden="1" customWidth="1"/>
    <col min="15" max="15" width="11.7109375" hidden="1" customWidth="1"/>
  </cols>
  <sheetData>
    <row r="1" spans="2:15" x14ac:dyDescent="0.25">
      <c r="K1" s="37" t="s">
        <v>49</v>
      </c>
    </row>
    <row r="2" spans="2:15" ht="21" x14ac:dyDescent="0.35">
      <c r="B2" s="76" t="s">
        <v>95</v>
      </c>
      <c r="C2" s="76"/>
      <c r="D2" s="76"/>
      <c r="E2" s="76"/>
      <c r="F2" s="76"/>
      <c r="G2" s="76"/>
      <c r="H2" s="76"/>
      <c r="K2" s="37" t="s">
        <v>80</v>
      </c>
    </row>
    <row r="4" spans="2:15" x14ac:dyDescent="0.25">
      <c r="B4" s="26" t="s">
        <v>96</v>
      </c>
      <c r="C4" s="27" t="s">
        <v>4</v>
      </c>
      <c r="E4" s="20" t="s">
        <v>99</v>
      </c>
      <c r="F4" s="29"/>
      <c r="G4" s="72" t="s">
        <v>32</v>
      </c>
      <c r="H4" s="73"/>
      <c r="L4" t="s">
        <v>27</v>
      </c>
      <c r="M4" t="s">
        <v>10</v>
      </c>
      <c r="N4" t="s">
        <v>23</v>
      </c>
      <c r="O4" t="s">
        <v>24</v>
      </c>
    </row>
    <row r="5" spans="2:15" x14ac:dyDescent="0.25">
      <c r="B5" s="2" t="s">
        <v>78</v>
      </c>
      <c r="C5" s="2">
        <f>+IF(ISERROR(VLOOKUP(C4,Contactos!B:M,12,0)),0,(VLOOKUP(C4,Contactos!B:M,12,0)))</f>
        <v>0</v>
      </c>
      <c r="E5" s="19" t="s">
        <v>98</v>
      </c>
      <c r="G5" s="74">
        <v>42815</v>
      </c>
      <c r="H5" s="75"/>
      <c r="L5" s="4" t="str">
        <f>+Contactos!B3</f>
        <v>Dani Granero</v>
      </c>
      <c r="M5" s="4" t="str">
        <f>+Productos!C3</f>
        <v xml:space="preserve">Material 1 [A01] </v>
      </c>
      <c r="N5" s="4" t="str">
        <f>+FP!A3</f>
        <v>Bank transfer</v>
      </c>
      <c r="O5" s="4" t="str">
        <f>+PP!A3</f>
        <v>Invoice date</v>
      </c>
    </row>
    <row r="6" spans="2:15" x14ac:dyDescent="0.25">
      <c r="L6" s="4" t="str">
        <f>+Contactos!B4</f>
        <v>Jose Garcia</v>
      </c>
      <c r="M6" s="4" t="str">
        <f>+Productos!C4</f>
        <v xml:space="preserve">Material 2 [A02] </v>
      </c>
      <c r="N6" s="4" t="str">
        <f>+FP!A4</f>
        <v>SEPA</v>
      </c>
      <c r="O6" s="4" t="str">
        <f>+PP!A4</f>
        <v>Cash</v>
      </c>
    </row>
    <row r="7" spans="2:15" x14ac:dyDescent="0.25">
      <c r="B7" s="2" t="s">
        <v>97</v>
      </c>
      <c r="C7" s="28" t="str">
        <f>+IF(ISERROR(VLOOKUP(C4,Contactos!B:M,8,0)),0,(VLOOKUP(C4,Contactos!B:M,8,0)))</f>
        <v>Street 2</v>
      </c>
      <c r="D7" s="2"/>
      <c r="L7" s="4">
        <f>+Contactos!B5</f>
        <v>0</v>
      </c>
      <c r="M7" s="4">
        <f>+Productos!C5</f>
        <v>0</v>
      </c>
      <c r="N7" s="4" t="str">
        <f>+FP!A5</f>
        <v>Check</v>
      </c>
      <c r="O7" s="4" t="str">
        <f>+PP!A5</f>
        <v>50% - 50%</v>
      </c>
    </row>
    <row r="8" spans="2:15" x14ac:dyDescent="0.25">
      <c r="B8" s="2" t="s">
        <v>75</v>
      </c>
      <c r="C8" s="28">
        <f>+IF(ISERROR(VLOOKUP(C4,Contactos!B:M,9,0)),0,(VLOOKUP(C4,Contactos!B:M,9,0)))</f>
        <v>46009</v>
      </c>
      <c r="D8" s="2"/>
      <c r="L8" s="4">
        <f>+Contactos!B6</f>
        <v>0</v>
      </c>
      <c r="M8" s="4">
        <f>+Productos!C6</f>
        <v>0</v>
      </c>
      <c r="N8" s="4" t="str">
        <f>+FP!A6</f>
        <v>Paypal</v>
      </c>
      <c r="O8" s="4" t="str">
        <f>+PP!A6</f>
        <v>30 - 60 - 90 days</v>
      </c>
    </row>
    <row r="9" spans="2:15" x14ac:dyDescent="0.25">
      <c r="B9" s="2" t="s">
        <v>76</v>
      </c>
      <c r="C9" s="28" t="str">
        <f>+IF(ISERROR(VLOOKUP(C4,Contactos!B:M,10,0)),0,(VLOOKUP(C4,Contactos!B:M,10,0)))</f>
        <v>Valencia</v>
      </c>
      <c r="D9" s="2"/>
      <c r="L9" s="4">
        <f>+Contactos!B7</f>
        <v>0</v>
      </c>
      <c r="M9" s="4">
        <f>+Productos!C7</f>
        <v>0</v>
      </c>
      <c r="N9" s="4">
        <f>+FP!A7</f>
        <v>0</v>
      </c>
      <c r="O9" s="4" t="str">
        <f>+PP!A7</f>
        <v>45 days</v>
      </c>
    </row>
    <row r="10" spans="2:15" x14ac:dyDescent="0.25">
      <c r="B10" s="2" t="s">
        <v>77</v>
      </c>
      <c r="C10" s="28" t="str">
        <f>+IF(ISERROR(VLOOKUP(C4,Contactos!B:M,11,0)),0,(VLOOKUP(C4,Contactos!B:M,11,0)))</f>
        <v>Spain</v>
      </c>
      <c r="D10" s="2"/>
      <c r="L10" s="4">
        <f>+Contactos!B8</f>
        <v>0</v>
      </c>
      <c r="M10" s="4">
        <f>+Productos!C8</f>
        <v>0</v>
      </c>
      <c r="N10" s="4">
        <f>+FP!A8</f>
        <v>0</v>
      </c>
      <c r="O10" s="4">
        <f>+PP!A8</f>
        <v>0</v>
      </c>
    </row>
    <row r="11" spans="2:15" x14ac:dyDescent="0.25">
      <c r="L11" s="4">
        <f>+Contactos!B9</f>
        <v>0</v>
      </c>
      <c r="M11" s="4">
        <f>+Productos!C9</f>
        <v>0</v>
      </c>
      <c r="N11" s="4">
        <f>+FP!A9</f>
        <v>0</v>
      </c>
      <c r="O11" s="4">
        <f>+PP!A9</f>
        <v>0</v>
      </c>
    </row>
    <row r="12" spans="2:15" x14ac:dyDescent="0.25">
      <c r="B12" t="s">
        <v>100</v>
      </c>
      <c r="L12" s="4">
        <f>+Contactos!B10</f>
        <v>0</v>
      </c>
      <c r="M12" s="4">
        <f>+Productos!C10</f>
        <v>0</v>
      </c>
      <c r="N12" s="4">
        <f>+FP!A10</f>
        <v>0</v>
      </c>
      <c r="O12" s="4">
        <f>+PP!A10</f>
        <v>0</v>
      </c>
    </row>
    <row r="13" spans="2:15" x14ac:dyDescent="0.25">
      <c r="B13" s="66" t="s">
        <v>109</v>
      </c>
      <c r="C13" s="67"/>
      <c r="D13" s="67"/>
      <c r="E13" s="67"/>
      <c r="F13" s="67"/>
      <c r="G13" s="67"/>
      <c r="H13" s="68"/>
      <c r="L13" s="4">
        <f>+Contactos!B11</f>
        <v>0</v>
      </c>
      <c r="M13" s="4">
        <f>+Productos!C11</f>
        <v>0</v>
      </c>
      <c r="N13" s="4">
        <f>+FP!A11</f>
        <v>0</v>
      </c>
      <c r="O13" s="4">
        <f>+PP!A11</f>
        <v>0</v>
      </c>
    </row>
    <row r="14" spans="2:15" x14ac:dyDescent="0.25">
      <c r="B14" s="69"/>
      <c r="C14" s="70"/>
      <c r="D14" s="70"/>
      <c r="E14" s="70"/>
      <c r="F14" s="70"/>
      <c r="G14" s="70"/>
      <c r="H14" s="71"/>
      <c r="L14" s="4">
        <f>+Contactos!B12</f>
        <v>0</v>
      </c>
      <c r="M14" s="4">
        <f>+Productos!C12</f>
        <v>0</v>
      </c>
      <c r="N14" s="4">
        <f>+FP!A12</f>
        <v>0</v>
      </c>
      <c r="O14" s="4">
        <f>+PP!A12</f>
        <v>0</v>
      </c>
    </row>
    <row r="15" spans="2:15" x14ac:dyDescent="0.25">
      <c r="L15" s="4">
        <f>+Contactos!B13</f>
        <v>0</v>
      </c>
      <c r="M15" s="4">
        <f>+Productos!C13</f>
        <v>0</v>
      </c>
      <c r="N15" s="4">
        <f>+FP!A13</f>
        <v>0</v>
      </c>
      <c r="O15" s="4">
        <f>+PP!A13</f>
        <v>0</v>
      </c>
    </row>
    <row r="16" spans="2:15" x14ac:dyDescent="0.25">
      <c r="B16" t="s">
        <v>101</v>
      </c>
      <c r="C16" t="s">
        <v>54</v>
      </c>
      <c r="D16" t="s">
        <v>102</v>
      </c>
      <c r="E16" s="7" t="s">
        <v>56</v>
      </c>
      <c r="F16" t="s">
        <v>57</v>
      </c>
      <c r="G16" s="7" t="s">
        <v>103</v>
      </c>
      <c r="H16" s="7" t="s">
        <v>21</v>
      </c>
      <c r="I16" s="7" t="s">
        <v>13</v>
      </c>
      <c r="L16" s="4">
        <f>+Contactos!B14</f>
        <v>0</v>
      </c>
      <c r="M16" s="4">
        <f>+Productos!C14</f>
        <v>0</v>
      </c>
      <c r="N16" s="4">
        <f>+FP!A14</f>
        <v>0</v>
      </c>
      <c r="O16" s="4">
        <f>+PP!A14</f>
        <v>0</v>
      </c>
    </row>
    <row r="17" spans="2:15" x14ac:dyDescent="0.25">
      <c r="B17" s="17" t="s">
        <v>20</v>
      </c>
      <c r="C17" s="5" t="s">
        <v>107</v>
      </c>
      <c r="D17" s="2" t="str">
        <f>+IF(B17=0,0,VLOOKUP(B17,Productos!$C:$F,2,0))</f>
        <v>Unit</v>
      </c>
      <c r="E17" s="14">
        <f>+IF(B17=0,0,VLOOKUP(B17,Productos!$C:$F,3,0))</f>
        <v>20</v>
      </c>
      <c r="F17" s="8">
        <f>+IF(B17=0,0,VLOOKUP(B17,Productos!$C:$F,4,0))</f>
        <v>0.21</v>
      </c>
      <c r="G17" s="13">
        <v>10</v>
      </c>
      <c r="H17" s="15">
        <f>+G17*E17</f>
        <v>200</v>
      </c>
      <c r="I17" s="15">
        <f>+H17*F17</f>
        <v>42</v>
      </c>
      <c r="L17" s="4">
        <f>+Contactos!B15</f>
        <v>0</v>
      </c>
      <c r="M17" s="4">
        <f>+Productos!C15</f>
        <v>0</v>
      </c>
      <c r="N17" s="4">
        <f>+FP!A15</f>
        <v>0</v>
      </c>
      <c r="O17" s="4">
        <f>+PP!A15</f>
        <v>0</v>
      </c>
    </row>
    <row r="18" spans="2:15" x14ac:dyDescent="0.25">
      <c r="B18" s="17" t="s">
        <v>25</v>
      </c>
      <c r="C18" s="5" t="s">
        <v>108</v>
      </c>
      <c r="D18" s="2" t="str">
        <f>+IF(B18=0,0,VLOOKUP(B18,Productos!$C:$F,2,0))</f>
        <v>Kg</v>
      </c>
      <c r="E18" s="14">
        <f>+IF(B18=0,0,VLOOKUP(B18,Productos!$C:$F,3,0))</f>
        <v>10</v>
      </c>
      <c r="F18" s="8">
        <f>+IF(B18=0,0,VLOOKUP(B18,Productos!$C:$F,4,0))</f>
        <v>0.21</v>
      </c>
      <c r="G18" s="13">
        <v>20</v>
      </c>
      <c r="H18" s="15">
        <f t="shared" ref="H18:I18" si="0">+G18*E18</f>
        <v>200</v>
      </c>
      <c r="I18" s="15">
        <f t="shared" si="0"/>
        <v>42</v>
      </c>
      <c r="L18" s="4">
        <f>+Contactos!B16</f>
        <v>0</v>
      </c>
      <c r="M18" s="4">
        <f>+Productos!C16</f>
        <v>0</v>
      </c>
    </row>
    <row r="19" spans="2:15" x14ac:dyDescent="0.25">
      <c r="B19" s="17"/>
      <c r="C19" s="5"/>
      <c r="D19" s="2">
        <f>+IF(B19=0,0,VLOOKUP(B19,Productos!$C:$F,2,0))</f>
        <v>0</v>
      </c>
      <c r="E19" s="14">
        <f>+IF(B19=0,0,VLOOKUP(B19,Productos!$C:$F,3,0))</f>
        <v>0</v>
      </c>
      <c r="F19" s="8">
        <f>+IF(B19=0,0,VLOOKUP(B19,Productos!$C:$F,4,0))</f>
        <v>0</v>
      </c>
      <c r="G19" s="13"/>
      <c r="H19" s="15">
        <f t="shared" ref="H19:I19" si="1">+G19*E19</f>
        <v>0</v>
      </c>
      <c r="I19" s="15">
        <f t="shared" si="1"/>
        <v>0</v>
      </c>
      <c r="L19" s="4">
        <f>+Contactos!B17</f>
        <v>0</v>
      </c>
      <c r="M19" s="4">
        <f>+Productos!C17</f>
        <v>0</v>
      </c>
    </row>
    <row r="20" spans="2:15" x14ac:dyDescent="0.25">
      <c r="B20" s="17"/>
      <c r="C20" s="5"/>
      <c r="D20" s="2">
        <f>+IF(B20=0,0,VLOOKUP(B20,Productos!$C:$F,2,0))</f>
        <v>0</v>
      </c>
      <c r="E20" s="14">
        <f>+IF(B20=0,0,VLOOKUP(B20,Productos!$C:$F,3,0))</f>
        <v>0</v>
      </c>
      <c r="F20" s="8">
        <f>+IF(B20=0,0,VLOOKUP(B20,Productos!$C:$F,4,0))</f>
        <v>0</v>
      </c>
      <c r="G20" s="13"/>
      <c r="H20" s="15">
        <f t="shared" ref="H20:I20" si="2">+G20*E20</f>
        <v>0</v>
      </c>
      <c r="I20" s="15">
        <f t="shared" si="2"/>
        <v>0</v>
      </c>
      <c r="L20" s="4">
        <f>+Contactos!B18</f>
        <v>0</v>
      </c>
      <c r="M20" s="4">
        <f>+Productos!C18</f>
        <v>0</v>
      </c>
    </row>
    <row r="21" spans="2:15" x14ac:dyDescent="0.25">
      <c r="B21" s="17"/>
      <c r="C21" s="5"/>
      <c r="D21" s="2">
        <f>+IF(B21=0,0,VLOOKUP(B21,Productos!$C:$F,2,0))</f>
        <v>0</v>
      </c>
      <c r="E21" s="14">
        <f>+IF(B21=0,0,VLOOKUP(B21,Productos!$C:$F,3,0))</f>
        <v>0</v>
      </c>
      <c r="F21" s="8">
        <f>+IF(B21=0,0,VLOOKUP(B21,Productos!$C:$F,4,0))</f>
        <v>0</v>
      </c>
      <c r="G21" s="13"/>
      <c r="H21" s="15">
        <f t="shared" ref="H21:I21" si="3">+G21*E21</f>
        <v>0</v>
      </c>
      <c r="I21" s="15">
        <f t="shared" si="3"/>
        <v>0</v>
      </c>
      <c r="L21" s="4">
        <f>+Contactos!B19</f>
        <v>0</v>
      </c>
      <c r="M21" s="4">
        <f>+Productos!C19</f>
        <v>0</v>
      </c>
    </row>
    <row r="22" spans="2:15" x14ac:dyDescent="0.25">
      <c r="B22" s="17"/>
      <c r="C22" s="5"/>
      <c r="D22" s="2">
        <f>+IF(B22=0,0,VLOOKUP(B22,Productos!$C:$F,2,0))</f>
        <v>0</v>
      </c>
      <c r="E22" s="14">
        <f>+IF(B22=0,0,VLOOKUP(B22,Productos!$C:$F,3,0))</f>
        <v>0</v>
      </c>
      <c r="F22" s="8">
        <f>+IF(B22=0,0,VLOOKUP(B22,Productos!$C:$F,4,0))</f>
        <v>0</v>
      </c>
      <c r="G22" s="13"/>
      <c r="H22" s="15">
        <f t="shared" ref="H22:I22" si="4">+G22*E22</f>
        <v>0</v>
      </c>
      <c r="I22" s="15">
        <f t="shared" si="4"/>
        <v>0</v>
      </c>
      <c r="L22" s="4">
        <f>+Contactos!B20</f>
        <v>0</v>
      </c>
      <c r="M22" s="4">
        <f>+Productos!C20</f>
        <v>0</v>
      </c>
    </row>
    <row r="23" spans="2:15" x14ac:dyDescent="0.25">
      <c r="L23" s="4">
        <f>+Contactos!B21</f>
        <v>0</v>
      </c>
      <c r="M23" s="4">
        <f>+Productos!C21</f>
        <v>0</v>
      </c>
    </row>
    <row r="24" spans="2:15" x14ac:dyDescent="0.25">
      <c r="B24" s="26" t="s">
        <v>104</v>
      </c>
      <c r="C24" s="27" t="s">
        <v>143</v>
      </c>
      <c r="F24" s="20" t="s">
        <v>21</v>
      </c>
      <c r="G24" s="21"/>
      <c r="H24" s="46">
        <f>SUM(H17:H23)</f>
        <v>400</v>
      </c>
      <c r="J24" s="30" t="s">
        <v>26</v>
      </c>
      <c r="L24" s="4">
        <f>+Contactos!B22</f>
        <v>0</v>
      </c>
      <c r="M24" s="4">
        <f>+Productos!C22</f>
        <v>0</v>
      </c>
    </row>
    <row r="25" spans="2:15" x14ac:dyDescent="0.25">
      <c r="B25" s="2" t="s">
        <v>105</v>
      </c>
      <c r="C25" s="5" t="s">
        <v>145</v>
      </c>
      <c r="F25" s="22" t="s">
        <v>57</v>
      </c>
      <c r="G25" s="23"/>
      <c r="H25" s="47">
        <f>SUM(I17:I22)</f>
        <v>84</v>
      </c>
      <c r="J25" s="30" t="s">
        <v>26</v>
      </c>
      <c r="L25" s="4">
        <f>+Contactos!B23</f>
        <v>0</v>
      </c>
      <c r="M25" s="4">
        <f>+Productos!C23</f>
        <v>0</v>
      </c>
    </row>
    <row r="26" spans="2:15" ht="15.75" thickBot="1" x14ac:dyDescent="0.3">
      <c r="F26" s="24" t="s">
        <v>22</v>
      </c>
      <c r="G26" s="25"/>
      <c r="H26" s="48">
        <f>+H24+H25</f>
        <v>484</v>
      </c>
      <c r="J26" s="30" t="s">
        <v>26</v>
      </c>
      <c r="L26" s="4">
        <f>+Contactos!B24</f>
        <v>0</v>
      </c>
      <c r="M26" s="4">
        <f>+Productos!C24</f>
        <v>0</v>
      </c>
    </row>
    <row r="27" spans="2:15" ht="15.75" thickTop="1" x14ac:dyDescent="0.25">
      <c r="B27" s="26" t="s">
        <v>106</v>
      </c>
      <c r="C27" s="27" t="s">
        <v>142</v>
      </c>
      <c r="L27" s="4">
        <f>+Contactos!B25</f>
        <v>0</v>
      </c>
      <c r="M27" s="4">
        <f>+Productos!C25</f>
        <v>0</v>
      </c>
    </row>
    <row r="28" spans="2:15" x14ac:dyDescent="0.25">
      <c r="L28" s="4">
        <f>+Contactos!B26</f>
        <v>0</v>
      </c>
    </row>
    <row r="29" spans="2:15" x14ac:dyDescent="0.25">
      <c r="L29" s="4">
        <f>+Contactos!B27</f>
        <v>0</v>
      </c>
    </row>
    <row r="30" spans="2:15" x14ac:dyDescent="0.25">
      <c r="L30" s="4">
        <f>+Contactos!B28</f>
        <v>0</v>
      </c>
    </row>
    <row r="31" spans="2:15" x14ac:dyDescent="0.25">
      <c r="L31" s="4">
        <f>+Contactos!B29</f>
        <v>0</v>
      </c>
    </row>
    <row r="32" spans="2:15" x14ac:dyDescent="0.25">
      <c r="L32" s="4">
        <f>+Contactos!B30</f>
        <v>0</v>
      </c>
    </row>
    <row r="33" spans="12:12" x14ac:dyDescent="0.25">
      <c r="L33" s="4">
        <f>+Contactos!B31</f>
        <v>0</v>
      </c>
    </row>
    <row r="34" spans="12:12" x14ac:dyDescent="0.25">
      <c r="L34" s="4">
        <f>+Contactos!B32</f>
        <v>0</v>
      </c>
    </row>
    <row r="35" spans="12:12" x14ac:dyDescent="0.25">
      <c r="L35" s="4">
        <f>+Contactos!B33</f>
        <v>0</v>
      </c>
    </row>
    <row r="36" spans="12:12" x14ac:dyDescent="0.25">
      <c r="L36" s="4">
        <f>+Contactos!B34</f>
        <v>0</v>
      </c>
    </row>
    <row r="37" spans="12:12" x14ac:dyDescent="0.25">
      <c r="L37" s="4">
        <f>+Contactos!B35</f>
        <v>0</v>
      </c>
    </row>
    <row r="38" spans="12:12" x14ac:dyDescent="0.25">
      <c r="L38" s="4">
        <f>+Contactos!B36</f>
        <v>0</v>
      </c>
    </row>
    <row r="39" spans="12:12" x14ac:dyDescent="0.25">
      <c r="L39" s="4">
        <f>+Contactos!B37</f>
        <v>0</v>
      </c>
    </row>
    <row r="40" spans="12:12" x14ac:dyDescent="0.25">
      <c r="L40" s="4">
        <f>+Contactos!B38</f>
        <v>0</v>
      </c>
    </row>
    <row r="41" spans="12:12" x14ac:dyDescent="0.25">
      <c r="L41" s="4">
        <f>+Contactos!B39</f>
        <v>0</v>
      </c>
    </row>
    <row r="42" spans="12:12" x14ac:dyDescent="0.25">
      <c r="L42" s="4">
        <f>+Contactos!B40</f>
        <v>0</v>
      </c>
    </row>
    <row r="43" spans="12:12" x14ac:dyDescent="0.25">
      <c r="L43" s="4">
        <f>+Contactos!B41</f>
        <v>0</v>
      </c>
    </row>
    <row r="44" spans="12:12" x14ac:dyDescent="0.25">
      <c r="L44" s="4">
        <f>+Contactos!B42</f>
        <v>0</v>
      </c>
    </row>
    <row r="45" spans="12:12" x14ac:dyDescent="0.25">
      <c r="L45" s="4">
        <f>+Contactos!B43</f>
        <v>0</v>
      </c>
    </row>
    <row r="46" spans="12:12" x14ac:dyDescent="0.25">
      <c r="L46" s="4">
        <f>+Contactos!B44</f>
        <v>0</v>
      </c>
    </row>
    <row r="47" spans="12:12" x14ac:dyDescent="0.25">
      <c r="L47" s="4">
        <f>+Contactos!B45</f>
        <v>0</v>
      </c>
    </row>
    <row r="48" spans="12:12" x14ac:dyDescent="0.25">
      <c r="L48" s="4">
        <f>+Contactos!B46</f>
        <v>0</v>
      </c>
    </row>
    <row r="49" spans="12:12" x14ac:dyDescent="0.25">
      <c r="L49" s="4">
        <f>+Contactos!B47</f>
        <v>0</v>
      </c>
    </row>
    <row r="50" spans="12:12" x14ac:dyDescent="0.25">
      <c r="L50" s="4">
        <f>+Contactos!B48</f>
        <v>0</v>
      </c>
    </row>
    <row r="51" spans="12:12" x14ac:dyDescent="0.25">
      <c r="L51" s="4">
        <f>+Contactos!B49</f>
        <v>0</v>
      </c>
    </row>
    <row r="52" spans="12:12" x14ac:dyDescent="0.25">
      <c r="L52" s="4">
        <f>+Contactos!B50</f>
        <v>0</v>
      </c>
    </row>
    <row r="53" spans="12:12" x14ac:dyDescent="0.25">
      <c r="L53" s="4">
        <f>+Contactos!B51</f>
        <v>0</v>
      </c>
    </row>
  </sheetData>
  <mergeCells count="4">
    <mergeCell ref="B13:H14"/>
    <mergeCell ref="G4:H4"/>
    <mergeCell ref="G5:H5"/>
    <mergeCell ref="B2:H2"/>
  </mergeCells>
  <dataValidations disablePrompts="1" count="4">
    <dataValidation type="list" allowBlank="1" showInputMessage="1" showErrorMessage="1" sqref="B17:B22" xr:uid="{00000000-0002-0000-0200-000000000000}">
      <formula1>$M$5:$M$27</formula1>
    </dataValidation>
    <dataValidation type="list" allowBlank="1" showInputMessage="1" showErrorMessage="1" sqref="C24" xr:uid="{00000000-0002-0000-0200-000001000000}">
      <formula1>$N$5:$N$17</formula1>
    </dataValidation>
    <dataValidation type="list" allowBlank="1" showInputMessage="1" showErrorMessage="1" sqref="C25" xr:uid="{00000000-0002-0000-0200-000002000000}">
      <formula1>$O$5:$O$17</formula1>
    </dataValidation>
    <dataValidation type="list" allowBlank="1" showInputMessage="1" showErrorMessage="1" sqref="C4" xr:uid="{00000000-0002-0000-0200-000003000000}">
      <formula1>$L$5:$L$53</formula1>
    </dataValidation>
  </dataValidations>
  <hyperlinks>
    <hyperlink ref="K2" location="Presupuestos!A1" display="Presupuestos" xr:uid="{00000000-0004-0000-0200-000000000000}"/>
    <hyperlink ref="K1" location="Inicio!A1" display="Inicio"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53"/>
  <sheetViews>
    <sheetView showGridLines="0" showZeros="0" zoomScaleNormal="100" workbookViewId="0">
      <selection activeCell="K2" sqref="K2"/>
    </sheetView>
  </sheetViews>
  <sheetFormatPr baseColWidth="10" defaultRowHeight="15" x14ac:dyDescent="0.25"/>
  <cols>
    <col min="2" max="2" width="18.28515625" customWidth="1"/>
    <col min="3" max="3" width="28.5703125" customWidth="1"/>
    <col min="4" max="4" width="14.42578125" customWidth="1"/>
    <col min="5" max="5" width="11.42578125" style="7"/>
    <col min="7" max="8" width="11.42578125" style="7"/>
    <col min="9" max="9" width="0" hidden="1" customWidth="1"/>
    <col min="11" max="11" width="14.42578125" customWidth="1"/>
    <col min="12" max="12" width="0" hidden="1" customWidth="1"/>
    <col min="13" max="13" width="15.42578125" hidden="1" customWidth="1"/>
    <col min="14" max="14" width="0" hidden="1" customWidth="1"/>
    <col min="15" max="15" width="11.7109375" hidden="1" customWidth="1"/>
  </cols>
  <sheetData>
    <row r="1" spans="2:15" x14ac:dyDescent="0.25">
      <c r="K1" s="37" t="s">
        <v>49</v>
      </c>
    </row>
    <row r="2" spans="2:15" ht="21" x14ac:dyDescent="0.35">
      <c r="B2" s="76" t="s">
        <v>95</v>
      </c>
      <c r="C2" s="76"/>
      <c r="D2" s="76"/>
      <c r="E2" s="76"/>
      <c r="F2" s="76"/>
      <c r="G2" s="76"/>
      <c r="H2" s="76"/>
      <c r="K2" s="37" t="s">
        <v>80</v>
      </c>
    </row>
    <row r="4" spans="2:15" x14ac:dyDescent="0.25">
      <c r="B4" s="26" t="s">
        <v>96</v>
      </c>
      <c r="C4" s="27" t="s">
        <v>141</v>
      </c>
      <c r="E4" s="20" t="s">
        <v>99</v>
      </c>
      <c r="F4" s="29"/>
      <c r="G4" s="72" t="s">
        <v>33</v>
      </c>
      <c r="H4" s="73"/>
      <c r="L4" t="s">
        <v>27</v>
      </c>
      <c r="M4" t="s">
        <v>10</v>
      </c>
      <c r="N4" t="s">
        <v>23</v>
      </c>
      <c r="O4" t="s">
        <v>24</v>
      </c>
    </row>
    <row r="5" spans="2:15" x14ac:dyDescent="0.25">
      <c r="B5" s="2" t="s">
        <v>78</v>
      </c>
      <c r="C5" s="2">
        <f>+IF(ISERROR(VLOOKUP(C4,Contactos!B:M,12,0)),0,(VLOOKUP(C4,Contactos!B:M,12,0)))</f>
        <v>0</v>
      </c>
      <c r="E5" s="19" t="s">
        <v>98</v>
      </c>
      <c r="G5" s="74">
        <v>42815</v>
      </c>
      <c r="H5" s="75"/>
      <c r="L5" s="4" t="str">
        <f>+Contactos!B3</f>
        <v>Dani Granero</v>
      </c>
      <c r="M5" s="4" t="str">
        <f>+Productos!C3</f>
        <v xml:space="preserve">Material 1 [A01] </v>
      </c>
      <c r="N5" s="4" t="str">
        <f>+FP!A3</f>
        <v>Bank transfer</v>
      </c>
      <c r="O5" s="4" t="str">
        <f>+PP!A3</f>
        <v>Invoice date</v>
      </c>
    </row>
    <row r="6" spans="2:15" x14ac:dyDescent="0.25">
      <c r="L6" s="4" t="str">
        <f>+Contactos!B4</f>
        <v>Jose Garcia</v>
      </c>
      <c r="M6" s="4" t="str">
        <f>+Productos!C4</f>
        <v xml:space="preserve">Material 2 [A02] </v>
      </c>
      <c r="N6" s="4" t="str">
        <f>+FP!A4</f>
        <v>SEPA</v>
      </c>
      <c r="O6" s="4" t="str">
        <f>+PP!A4</f>
        <v>Cash</v>
      </c>
    </row>
    <row r="7" spans="2:15" x14ac:dyDescent="0.25">
      <c r="B7" s="2" t="s">
        <v>97</v>
      </c>
      <c r="C7" s="28" t="str">
        <f>+IF(ISERROR(VLOOKUP(C4,Contactos!B:M,8,0)),0,(VLOOKUP(C4,Contactos!B:M,8,0)))</f>
        <v>Avenue 3</v>
      </c>
      <c r="D7" s="2"/>
      <c r="L7" s="4">
        <f>+Contactos!B5</f>
        <v>0</v>
      </c>
      <c r="M7" s="4">
        <f>+Productos!C5</f>
        <v>0</v>
      </c>
      <c r="N7" s="4" t="str">
        <f>+FP!A5</f>
        <v>Check</v>
      </c>
      <c r="O7" s="4" t="str">
        <f>+PP!A5</f>
        <v>50% - 50%</v>
      </c>
    </row>
    <row r="8" spans="2:15" x14ac:dyDescent="0.25">
      <c r="B8" s="2" t="s">
        <v>75</v>
      </c>
      <c r="C8" s="28">
        <f>+IF(ISERROR(VLOOKUP(C4,Contactos!B:M,9,0)),0,(VLOOKUP(C4,Contactos!B:M,9,0)))</f>
        <v>0</v>
      </c>
      <c r="D8" s="2"/>
      <c r="L8" s="4">
        <f>+Contactos!B6</f>
        <v>0</v>
      </c>
      <c r="M8" s="4">
        <f>+Productos!C6</f>
        <v>0</v>
      </c>
      <c r="N8" s="4" t="str">
        <f>+FP!A6</f>
        <v>Paypal</v>
      </c>
      <c r="O8" s="4" t="str">
        <f>+PP!A6</f>
        <v>30 - 60 - 90 days</v>
      </c>
    </row>
    <row r="9" spans="2:15" x14ac:dyDescent="0.25">
      <c r="B9" s="2" t="s">
        <v>76</v>
      </c>
      <c r="C9" s="28" t="str">
        <f>+IF(ISERROR(VLOOKUP(C4,Contactos!B:M,10,0)),0,(VLOOKUP(C4,Contactos!B:M,10,0)))</f>
        <v>Madrid</v>
      </c>
      <c r="D9" s="2"/>
      <c r="L9" s="4">
        <f>+Contactos!B7</f>
        <v>0</v>
      </c>
      <c r="M9" s="4">
        <f>+Productos!C7</f>
        <v>0</v>
      </c>
      <c r="N9" s="4">
        <f>+FP!A7</f>
        <v>0</v>
      </c>
      <c r="O9" s="4" t="str">
        <f>+PP!A7</f>
        <v>45 days</v>
      </c>
    </row>
    <row r="10" spans="2:15" x14ac:dyDescent="0.25">
      <c r="B10" s="2" t="s">
        <v>77</v>
      </c>
      <c r="C10" s="28" t="str">
        <f>+IF(ISERROR(VLOOKUP(C4,Contactos!B:M,11,0)),0,(VLOOKUP(C4,Contactos!B:M,11,0)))</f>
        <v>Spain</v>
      </c>
      <c r="D10" s="2"/>
      <c r="L10" s="4">
        <f>+Contactos!B8</f>
        <v>0</v>
      </c>
      <c r="M10" s="4">
        <f>+Productos!C8</f>
        <v>0</v>
      </c>
      <c r="N10" s="4">
        <f>+FP!A8</f>
        <v>0</v>
      </c>
      <c r="O10" s="4">
        <f>+PP!A8</f>
        <v>0</v>
      </c>
    </row>
    <row r="11" spans="2:15" x14ac:dyDescent="0.25">
      <c r="L11" s="4">
        <f>+Contactos!B9</f>
        <v>0</v>
      </c>
      <c r="M11" s="4">
        <f>+Productos!C9</f>
        <v>0</v>
      </c>
      <c r="N11" s="4">
        <f>+FP!A9</f>
        <v>0</v>
      </c>
      <c r="O11" s="4">
        <f>+PP!A9</f>
        <v>0</v>
      </c>
    </row>
    <row r="12" spans="2:15" x14ac:dyDescent="0.25">
      <c r="B12" t="s">
        <v>100</v>
      </c>
      <c r="L12" s="4">
        <f>+Contactos!B10</f>
        <v>0</v>
      </c>
      <c r="M12" s="4">
        <f>+Productos!C10</f>
        <v>0</v>
      </c>
      <c r="N12" s="4">
        <f>+FP!A10</f>
        <v>0</v>
      </c>
      <c r="O12" s="4">
        <f>+PP!A10</f>
        <v>0</v>
      </c>
    </row>
    <row r="13" spans="2:15" x14ac:dyDescent="0.25">
      <c r="B13" s="66" t="s">
        <v>29</v>
      </c>
      <c r="C13" s="67"/>
      <c r="D13" s="67"/>
      <c r="E13" s="67"/>
      <c r="F13" s="67"/>
      <c r="G13" s="67"/>
      <c r="H13" s="68"/>
      <c r="L13" s="4">
        <f>+Contactos!B11</f>
        <v>0</v>
      </c>
      <c r="M13" s="4">
        <f>+Productos!C11</f>
        <v>0</v>
      </c>
      <c r="N13" s="4">
        <f>+FP!A11</f>
        <v>0</v>
      </c>
      <c r="O13" s="4">
        <f>+PP!A11</f>
        <v>0</v>
      </c>
    </row>
    <row r="14" spans="2:15" x14ac:dyDescent="0.25">
      <c r="B14" s="69"/>
      <c r="C14" s="70"/>
      <c r="D14" s="70"/>
      <c r="E14" s="70"/>
      <c r="F14" s="70"/>
      <c r="G14" s="70"/>
      <c r="H14" s="71"/>
      <c r="L14" s="4">
        <f>+Contactos!B12</f>
        <v>0</v>
      </c>
      <c r="M14" s="4">
        <f>+Productos!C12</f>
        <v>0</v>
      </c>
      <c r="N14" s="4">
        <f>+FP!A12</f>
        <v>0</v>
      </c>
      <c r="O14" s="4">
        <f>+PP!A12</f>
        <v>0</v>
      </c>
    </row>
    <row r="15" spans="2:15" x14ac:dyDescent="0.25">
      <c r="L15" s="4">
        <f>+Contactos!B13</f>
        <v>0</v>
      </c>
      <c r="M15" s="4">
        <f>+Productos!C13</f>
        <v>0</v>
      </c>
      <c r="N15" s="4">
        <f>+FP!A13</f>
        <v>0</v>
      </c>
      <c r="O15" s="4">
        <f>+PP!A13</f>
        <v>0</v>
      </c>
    </row>
    <row r="16" spans="2:15" x14ac:dyDescent="0.25">
      <c r="B16" t="s">
        <v>101</v>
      </c>
      <c r="C16" t="s">
        <v>54</v>
      </c>
      <c r="D16" t="s">
        <v>102</v>
      </c>
      <c r="E16" s="7" t="s">
        <v>56</v>
      </c>
      <c r="F16" t="s">
        <v>57</v>
      </c>
      <c r="G16" s="7" t="s">
        <v>103</v>
      </c>
      <c r="H16" s="7" t="s">
        <v>21</v>
      </c>
      <c r="I16" s="7" t="s">
        <v>13</v>
      </c>
      <c r="L16" s="4">
        <f>+Contactos!B14</f>
        <v>0</v>
      </c>
      <c r="M16" s="4">
        <f>+Productos!C14</f>
        <v>0</v>
      </c>
      <c r="N16" s="4">
        <f>+FP!A14</f>
        <v>0</v>
      </c>
      <c r="O16" s="4">
        <f>+PP!A14</f>
        <v>0</v>
      </c>
    </row>
    <row r="17" spans="2:15" x14ac:dyDescent="0.25">
      <c r="B17" s="17" t="s">
        <v>20</v>
      </c>
      <c r="C17" s="5" t="s">
        <v>30</v>
      </c>
      <c r="D17" s="2" t="str">
        <f>+IF(B17=0,0,VLOOKUP(B17,Productos!$C:$F,2,0))</f>
        <v>Unit</v>
      </c>
      <c r="E17" s="14">
        <f>+IF(B17=0,0,VLOOKUP(B17,Productos!$C:$F,3,0))</f>
        <v>20</v>
      </c>
      <c r="F17" s="8">
        <f>+IF(B17=0,0,VLOOKUP(B17,Productos!$C:$F,4,0))</f>
        <v>0.21</v>
      </c>
      <c r="G17" s="13">
        <v>10</v>
      </c>
      <c r="H17" s="15">
        <f>+G17*E17</f>
        <v>200</v>
      </c>
      <c r="I17" s="15">
        <f>+H17*F17</f>
        <v>42</v>
      </c>
      <c r="L17" s="4">
        <f>+Contactos!B15</f>
        <v>0</v>
      </c>
      <c r="M17" s="4">
        <f>+Productos!C15</f>
        <v>0</v>
      </c>
      <c r="N17" s="4">
        <f>+FP!A15</f>
        <v>0</v>
      </c>
      <c r="O17" s="4">
        <f>+PP!A15</f>
        <v>0</v>
      </c>
    </row>
    <row r="18" spans="2:15" x14ac:dyDescent="0.25">
      <c r="B18" s="17" t="s">
        <v>25</v>
      </c>
      <c r="C18" s="5" t="s">
        <v>31</v>
      </c>
      <c r="D18" s="2" t="str">
        <f>+IF(B18=0,0,VLOOKUP(B18,Productos!$C:$F,2,0))</f>
        <v>Kg</v>
      </c>
      <c r="E18" s="14">
        <f>+IF(B18=0,0,VLOOKUP(B18,Productos!$C:$F,3,0))</f>
        <v>10</v>
      </c>
      <c r="F18" s="8">
        <f>+IF(B18=0,0,VLOOKUP(B18,Productos!$C:$F,4,0))</f>
        <v>0.21</v>
      </c>
      <c r="G18" s="13">
        <v>20</v>
      </c>
      <c r="H18" s="15">
        <f t="shared" ref="H18:I22" si="0">+G18*E18</f>
        <v>200</v>
      </c>
      <c r="I18" s="15">
        <f t="shared" si="0"/>
        <v>42</v>
      </c>
      <c r="L18" s="4">
        <f>+Contactos!B16</f>
        <v>0</v>
      </c>
      <c r="M18" s="4">
        <f>+Productos!C16</f>
        <v>0</v>
      </c>
    </row>
    <row r="19" spans="2:15" x14ac:dyDescent="0.25">
      <c r="B19" s="17"/>
      <c r="C19" s="5"/>
      <c r="D19" s="2">
        <f>+IF(B19=0,0,VLOOKUP(B19,Productos!$C:$F,2,0))</f>
        <v>0</v>
      </c>
      <c r="E19" s="14">
        <f>+IF(B19=0,0,VLOOKUP(B19,Productos!$C:$F,3,0))</f>
        <v>0</v>
      </c>
      <c r="F19" s="8">
        <f>+IF(B19=0,0,VLOOKUP(B19,Productos!$C:$F,4,0))</f>
        <v>0</v>
      </c>
      <c r="G19" s="13"/>
      <c r="H19" s="15">
        <f t="shared" si="0"/>
        <v>0</v>
      </c>
      <c r="I19" s="15">
        <f t="shared" si="0"/>
        <v>0</v>
      </c>
      <c r="L19" s="4">
        <f>+Contactos!B17</f>
        <v>0</v>
      </c>
      <c r="M19" s="4">
        <f>+Productos!C17</f>
        <v>0</v>
      </c>
    </row>
    <row r="20" spans="2:15" x14ac:dyDescent="0.25">
      <c r="B20" s="17"/>
      <c r="C20" s="5"/>
      <c r="D20" s="2">
        <f>+IF(B20=0,0,VLOOKUP(B20,Productos!$C:$F,2,0))</f>
        <v>0</v>
      </c>
      <c r="E20" s="14">
        <f>+IF(B20=0,0,VLOOKUP(B20,Productos!$C:$F,3,0))</f>
        <v>0</v>
      </c>
      <c r="F20" s="8">
        <f>+IF(B20=0,0,VLOOKUP(B20,Productos!$C:$F,4,0))</f>
        <v>0</v>
      </c>
      <c r="G20" s="13"/>
      <c r="H20" s="15">
        <f t="shared" si="0"/>
        <v>0</v>
      </c>
      <c r="I20" s="15">
        <f t="shared" si="0"/>
        <v>0</v>
      </c>
      <c r="L20" s="4">
        <f>+Contactos!B18</f>
        <v>0</v>
      </c>
      <c r="M20" s="4">
        <f>+Productos!C18</f>
        <v>0</v>
      </c>
    </row>
    <row r="21" spans="2:15" x14ac:dyDescent="0.25">
      <c r="B21" s="17"/>
      <c r="C21" s="5"/>
      <c r="D21" s="2">
        <f>+IF(B21=0,0,VLOOKUP(B21,Productos!$C:$F,2,0))</f>
        <v>0</v>
      </c>
      <c r="E21" s="14">
        <f>+IF(B21=0,0,VLOOKUP(B21,Productos!$C:$F,3,0))</f>
        <v>0</v>
      </c>
      <c r="F21" s="8">
        <f>+IF(B21=0,0,VLOOKUP(B21,Productos!$C:$F,4,0))</f>
        <v>0</v>
      </c>
      <c r="G21" s="13"/>
      <c r="H21" s="15">
        <f t="shared" si="0"/>
        <v>0</v>
      </c>
      <c r="I21" s="15">
        <f t="shared" si="0"/>
        <v>0</v>
      </c>
      <c r="L21" s="4">
        <f>+Contactos!B19</f>
        <v>0</v>
      </c>
      <c r="M21" s="4">
        <f>+Productos!C19</f>
        <v>0</v>
      </c>
    </row>
    <row r="22" spans="2:15" x14ac:dyDescent="0.25">
      <c r="B22" s="17"/>
      <c r="C22" s="5"/>
      <c r="D22" s="2">
        <f>+IF(B22=0,0,VLOOKUP(B22,Productos!$C:$F,2,0))</f>
        <v>0</v>
      </c>
      <c r="E22" s="14">
        <f>+IF(B22=0,0,VLOOKUP(B22,Productos!$C:$F,3,0))</f>
        <v>0</v>
      </c>
      <c r="F22" s="8">
        <f>+IF(B22=0,0,VLOOKUP(B22,Productos!$C:$F,4,0))</f>
        <v>0</v>
      </c>
      <c r="G22" s="13"/>
      <c r="H22" s="15">
        <f t="shared" si="0"/>
        <v>0</v>
      </c>
      <c r="I22" s="15">
        <f t="shared" si="0"/>
        <v>0</v>
      </c>
      <c r="L22" s="4">
        <f>+Contactos!B20</f>
        <v>0</v>
      </c>
      <c r="M22" s="4">
        <f>+Productos!C20</f>
        <v>0</v>
      </c>
    </row>
    <row r="23" spans="2:15" x14ac:dyDescent="0.25">
      <c r="L23" s="4">
        <f>+Contactos!B21</f>
        <v>0</v>
      </c>
      <c r="M23" s="4">
        <f>+Productos!C21</f>
        <v>0</v>
      </c>
    </row>
    <row r="24" spans="2:15" x14ac:dyDescent="0.25">
      <c r="B24" s="26" t="s">
        <v>104</v>
      </c>
      <c r="C24" s="27" t="s">
        <v>143</v>
      </c>
      <c r="F24" s="20" t="s">
        <v>21</v>
      </c>
      <c r="G24" s="21"/>
      <c r="H24" s="46">
        <f>SUM(H17:H23)</f>
        <v>400</v>
      </c>
      <c r="J24" s="30" t="s">
        <v>26</v>
      </c>
      <c r="L24" s="4">
        <f>+Contactos!B22</f>
        <v>0</v>
      </c>
      <c r="M24" s="4">
        <f>+Productos!C22</f>
        <v>0</v>
      </c>
    </row>
    <row r="25" spans="2:15" x14ac:dyDescent="0.25">
      <c r="B25" s="2" t="s">
        <v>105</v>
      </c>
      <c r="C25" s="5" t="s">
        <v>145</v>
      </c>
      <c r="F25" s="22" t="s">
        <v>57</v>
      </c>
      <c r="G25" s="23"/>
      <c r="H25" s="47">
        <f>SUM(I17:I22)</f>
        <v>84</v>
      </c>
      <c r="J25" s="30" t="s">
        <v>26</v>
      </c>
      <c r="L25" s="4">
        <f>+Contactos!B23</f>
        <v>0</v>
      </c>
      <c r="M25" s="4">
        <f>+Productos!C23</f>
        <v>0</v>
      </c>
    </row>
    <row r="26" spans="2:15" ht="15.75" thickBot="1" x14ac:dyDescent="0.3">
      <c r="F26" s="24" t="s">
        <v>22</v>
      </c>
      <c r="G26" s="25"/>
      <c r="H26" s="48">
        <f>+H24+H25</f>
        <v>484</v>
      </c>
      <c r="J26" s="30" t="s">
        <v>26</v>
      </c>
      <c r="L26" s="4">
        <f>+Contactos!B24</f>
        <v>0</v>
      </c>
      <c r="M26" s="4">
        <f>+Productos!C24</f>
        <v>0</v>
      </c>
    </row>
    <row r="27" spans="2:15" ht="15.75" thickTop="1" x14ac:dyDescent="0.25">
      <c r="B27" s="26" t="s">
        <v>106</v>
      </c>
      <c r="C27" s="27" t="s">
        <v>142</v>
      </c>
      <c r="L27" s="4">
        <f>+Contactos!B25</f>
        <v>0</v>
      </c>
      <c r="M27" s="4">
        <f>+Productos!C25</f>
        <v>0</v>
      </c>
    </row>
    <row r="28" spans="2:15" x14ac:dyDescent="0.25">
      <c r="L28" s="4">
        <f>+Contactos!B26</f>
        <v>0</v>
      </c>
    </row>
    <row r="29" spans="2:15" x14ac:dyDescent="0.25">
      <c r="L29" s="4">
        <f>+Contactos!B27</f>
        <v>0</v>
      </c>
    </row>
    <row r="30" spans="2:15" x14ac:dyDescent="0.25">
      <c r="L30" s="4">
        <f>+Contactos!B28</f>
        <v>0</v>
      </c>
    </row>
    <row r="31" spans="2:15" x14ac:dyDescent="0.25">
      <c r="L31" s="4">
        <f>+Contactos!B29</f>
        <v>0</v>
      </c>
    </row>
    <row r="32" spans="2:15" x14ac:dyDescent="0.25">
      <c r="L32" s="4">
        <f>+Contactos!B30</f>
        <v>0</v>
      </c>
    </row>
    <row r="33" spans="12:12" x14ac:dyDescent="0.25">
      <c r="L33" s="4">
        <f>+Contactos!B31</f>
        <v>0</v>
      </c>
    </row>
    <row r="34" spans="12:12" x14ac:dyDescent="0.25">
      <c r="L34" s="4">
        <f>+Contactos!B32</f>
        <v>0</v>
      </c>
    </row>
    <row r="35" spans="12:12" x14ac:dyDescent="0.25">
      <c r="L35" s="4">
        <f>+Contactos!B33</f>
        <v>0</v>
      </c>
    </row>
    <row r="36" spans="12:12" x14ac:dyDescent="0.25">
      <c r="L36" s="4">
        <f>+Contactos!B34</f>
        <v>0</v>
      </c>
    </row>
    <row r="37" spans="12:12" x14ac:dyDescent="0.25">
      <c r="L37" s="4">
        <f>+Contactos!B35</f>
        <v>0</v>
      </c>
    </row>
    <row r="38" spans="12:12" x14ac:dyDescent="0.25">
      <c r="L38" s="4">
        <f>+Contactos!B36</f>
        <v>0</v>
      </c>
    </row>
    <row r="39" spans="12:12" x14ac:dyDescent="0.25">
      <c r="L39" s="4">
        <f>+Contactos!B37</f>
        <v>0</v>
      </c>
    </row>
    <row r="40" spans="12:12" x14ac:dyDescent="0.25">
      <c r="L40" s="4">
        <f>+Contactos!B38</f>
        <v>0</v>
      </c>
    </row>
    <row r="41" spans="12:12" x14ac:dyDescent="0.25">
      <c r="L41" s="4">
        <f>+Contactos!B39</f>
        <v>0</v>
      </c>
    </row>
    <row r="42" spans="12:12" x14ac:dyDescent="0.25">
      <c r="L42" s="4">
        <f>+Contactos!B40</f>
        <v>0</v>
      </c>
    </row>
    <row r="43" spans="12:12" x14ac:dyDescent="0.25">
      <c r="L43" s="4">
        <f>+Contactos!B41</f>
        <v>0</v>
      </c>
    </row>
    <row r="44" spans="12:12" x14ac:dyDescent="0.25">
      <c r="L44" s="4">
        <f>+Contactos!B42</f>
        <v>0</v>
      </c>
    </row>
    <row r="45" spans="12:12" x14ac:dyDescent="0.25">
      <c r="L45" s="4">
        <f>+Contactos!B43</f>
        <v>0</v>
      </c>
    </row>
    <row r="46" spans="12:12" x14ac:dyDescent="0.25">
      <c r="L46" s="4">
        <f>+Contactos!B44</f>
        <v>0</v>
      </c>
    </row>
    <row r="47" spans="12:12" x14ac:dyDescent="0.25">
      <c r="L47" s="4">
        <f>+Contactos!B45</f>
        <v>0</v>
      </c>
    </row>
    <row r="48" spans="12:12" x14ac:dyDescent="0.25">
      <c r="L48" s="4">
        <f>+Contactos!B46</f>
        <v>0</v>
      </c>
    </row>
    <row r="49" spans="12:12" x14ac:dyDescent="0.25">
      <c r="L49" s="4">
        <f>+Contactos!B47</f>
        <v>0</v>
      </c>
    </row>
    <row r="50" spans="12:12" x14ac:dyDescent="0.25">
      <c r="L50" s="4">
        <f>+Contactos!B48</f>
        <v>0</v>
      </c>
    </row>
    <row r="51" spans="12:12" x14ac:dyDescent="0.25">
      <c r="L51" s="4">
        <f>+Contactos!B49</f>
        <v>0</v>
      </c>
    </row>
    <row r="52" spans="12:12" x14ac:dyDescent="0.25">
      <c r="L52" s="4">
        <f>+Contactos!B50</f>
        <v>0</v>
      </c>
    </row>
    <row r="53" spans="12:12" x14ac:dyDescent="0.25">
      <c r="L53" s="4">
        <f>+Contactos!B51</f>
        <v>0</v>
      </c>
    </row>
  </sheetData>
  <mergeCells count="4">
    <mergeCell ref="B2:H2"/>
    <mergeCell ref="G4:H4"/>
    <mergeCell ref="G5:H5"/>
    <mergeCell ref="B13:H14"/>
  </mergeCells>
  <dataValidations count="4">
    <dataValidation type="list" allowBlank="1" showInputMessage="1" showErrorMessage="1" sqref="C4" xr:uid="{00000000-0002-0000-0300-000000000000}">
      <formula1>$L$5:$L$53</formula1>
    </dataValidation>
    <dataValidation type="list" allowBlank="1" showInputMessage="1" showErrorMessage="1" sqref="C25" xr:uid="{00000000-0002-0000-0300-000001000000}">
      <formula1>$O$5:$O$17</formula1>
    </dataValidation>
    <dataValidation type="list" allowBlank="1" showInputMessage="1" showErrorMessage="1" sqref="C24" xr:uid="{00000000-0002-0000-0300-000002000000}">
      <formula1>$N$5:$N$17</formula1>
    </dataValidation>
    <dataValidation type="list" allowBlank="1" showInputMessage="1" showErrorMessage="1" sqref="B17:B22" xr:uid="{00000000-0002-0000-0300-000003000000}">
      <formula1>$M$5:$M$27</formula1>
    </dataValidation>
  </dataValidations>
  <hyperlinks>
    <hyperlink ref="K2" location="Presupuestos!A1" display="Presupuestos" xr:uid="{E5D2715B-B8CD-480A-8FF6-545B62AF6C4B}"/>
    <hyperlink ref="K1" location="Inicio!A1" display="Inicio" xr:uid="{B4850385-D00A-4170-971F-7FD845D78B2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53"/>
  <sheetViews>
    <sheetView showGridLines="0" showZeros="0" zoomScaleNormal="100" workbookViewId="0">
      <selection activeCell="G5" sqref="G5:H5"/>
    </sheetView>
  </sheetViews>
  <sheetFormatPr baseColWidth="10" defaultRowHeight="15" x14ac:dyDescent="0.25"/>
  <cols>
    <col min="2" max="2" width="18.28515625" customWidth="1"/>
    <col min="3" max="3" width="28.5703125" customWidth="1"/>
    <col min="4" max="4" width="14.42578125" customWidth="1"/>
    <col min="5" max="5" width="11.42578125" style="7"/>
    <col min="7" max="8" width="11.42578125" style="7"/>
    <col min="9" max="9" width="0" hidden="1" customWidth="1"/>
    <col min="11" max="11" width="14.5703125" customWidth="1"/>
    <col min="12" max="12" width="0" hidden="1" customWidth="1"/>
    <col min="13" max="13" width="15.42578125" hidden="1" customWidth="1"/>
    <col min="14" max="14" width="0" hidden="1" customWidth="1"/>
    <col min="15" max="15" width="11.7109375" hidden="1" customWidth="1"/>
  </cols>
  <sheetData>
    <row r="1" spans="2:15" x14ac:dyDescent="0.25">
      <c r="K1" s="37" t="s">
        <v>49</v>
      </c>
    </row>
    <row r="2" spans="2:15" ht="21" x14ac:dyDescent="0.35">
      <c r="B2" s="76" t="s">
        <v>95</v>
      </c>
      <c r="C2" s="76"/>
      <c r="D2" s="76"/>
      <c r="E2" s="76"/>
      <c r="F2" s="76"/>
      <c r="G2" s="76"/>
      <c r="H2" s="76"/>
      <c r="K2" s="37" t="s">
        <v>80</v>
      </c>
    </row>
    <row r="4" spans="2:15" x14ac:dyDescent="0.25">
      <c r="B4" s="26" t="s">
        <v>96</v>
      </c>
      <c r="C4" s="27"/>
      <c r="E4" s="20" t="s">
        <v>99</v>
      </c>
      <c r="F4" s="29"/>
      <c r="G4" s="72"/>
      <c r="H4" s="73"/>
      <c r="L4" t="s">
        <v>27</v>
      </c>
      <c r="M4" t="s">
        <v>10</v>
      </c>
      <c r="N4" t="s">
        <v>23</v>
      </c>
      <c r="O4" t="s">
        <v>24</v>
      </c>
    </row>
    <row r="5" spans="2:15" x14ac:dyDescent="0.25">
      <c r="B5" s="2" t="s">
        <v>78</v>
      </c>
      <c r="C5" s="2">
        <f>+IF(ISERROR(VLOOKUP(C4,Contactos!B:M,12,0)),0,(VLOOKUP(C4,Contactos!B:M,12,0)))</f>
        <v>0</v>
      </c>
      <c r="E5" s="19" t="s">
        <v>98</v>
      </c>
      <c r="G5" s="74"/>
      <c r="H5" s="75"/>
      <c r="L5" s="4" t="str">
        <f>+Contactos!B3</f>
        <v>Dani Granero</v>
      </c>
      <c r="M5" s="4" t="str">
        <f>+Productos!C3</f>
        <v xml:space="preserve">Material 1 [A01] </v>
      </c>
      <c r="N5" s="4" t="str">
        <f>+FP!A3</f>
        <v>Bank transfer</v>
      </c>
      <c r="O5" s="4" t="str">
        <f>+PP!A3</f>
        <v>Invoice date</v>
      </c>
    </row>
    <row r="6" spans="2:15" x14ac:dyDescent="0.25">
      <c r="L6" s="4" t="str">
        <f>+Contactos!B4</f>
        <v>Jose Garcia</v>
      </c>
      <c r="M6" s="4" t="str">
        <f>+Productos!C4</f>
        <v xml:space="preserve">Material 2 [A02] </v>
      </c>
      <c r="N6" s="4" t="str">
        <f>+FP!A4</f>
        <v>SEPA</v>
      </c>
      <c r="O6" s="4" t="str">
        <f>+PP!A4</f>
        <v>Cash</v>
      </c>
    </row>
    <row r="7" spans="2:15" x14ac:dyDescent="0.25">
      <c r="B7" s="2" t="s">
        <v>97</v>
      </c>
      <c r="C7" s="28">
        <f>+IF(ISERROR(VLOOKUP(C4,Contactos!B:M,8,0)),0,(VLOOKUP(C4,Contactos!B:M,8,0)))</f>
        <v>0</v>
      </c>
      <c r="D7" s="2"/>
      <c r="L7" s="4">
        <f>+Contactos!B5</f>
        <v>0</v>
      </c>
      <c r="M7" s="4">
        <f>+Productos!C5</f>
        <v>0</v>
      </c>
      <c r="N7" s="4" t="str">
        <f>+FP!A5</f>
        <v>Check</v>
      </c>
      <c r="O7" s="4" t="str">
        <f>+PP!A5</f>
        <v>50% - 50%</v>
      </c>
    </row>
    <row r="8" spans="2:15" x14ac:dyDescent="0.25">
      <c r="B8" s="2" t="s">
        <v>75</v>
      </c>
      <c r="C8" s="28">
        <f>+IF(ISERROR(VLOOKUP(C4,Contactos!B:M,9,0)),0,(VLOOKUP(C4,Contactos!B:M,9,0)))</f>
        <v>0</v>
      </c>
      <c r="D8" s="2"/>
      <c r="L8" s="4">
        <f>+Contactos!B6</f>
        <v>0</v>
      </c>
      <c r="M8" s="4">
        <f>+Productos!C6</f>
        <v>0</v>
      </c>
      <c r="N8" s="4" t="str">
        <f>+FP!A6</f>
        <v>Paypal</v>
      </c>
      <c r="O8" s="4" t="str">
        <f>+PP!A6</f>
        <v>30 - 60 - 90 days</v>
      </c>
    </row>
    <row r="9" spans="2:15" x14ac:dyDescent="0.25">
      <c r="B9" s="2" t="s">
        <v>76</v>
      </c>
      <c r="C9" s="28">
        <f>+IF(ISERROR(VLOOKUP(C4,Contactos!B:M,10,0)),0,(VLOOKUP(C4,Contactos!B:M,10,0)))</f>
        <v>0</v>
      </c>
      <c r="D9" s="2"/>
      <c r="L9" s="4">
        <f>+Contactos!B7</f>
        <v>0</v>
      </c>
      <c r="M9" s="4">
        <f>+Productos!C7</f>
        <v>0</v>
      </c>
      <c r="N9" s="4">
        <f>+FP!A7</f>
        <v>0</v>
      </c>
      <c r="O9" s="4" t="str">
        <f>+PP!A7</f>
        <v>45 days</v>
      </c>
    </row>
    <row r="10" spans="2:15" x14ac:dyDescent="0.25">
      <c r="B10" s="2" t="s">
        <v>77</v>
      </c>
      <c r="C10" s="28">
        <f>+IF(ISERROR(VLOOKUP(C4,Contactos!B:M,11,0)),0,(VLOOKUP(C4,Contactos!B:M,11,0)))</f>
        <v>0</v>
      </c>
      <c r="D10" s="2"/>
      <c r="L10" s="4">
        <f>+Contactos!B8</f>
        <v>0</v>
      </c>
      <c r="M10" s="4">
        <f>+Productos!C8</f>
        <v>0</v>
      </c>
      <c r="N10" s="4">
        <f>+FP!A8</f>
        <v>0</v>
      </c>
      <c r="O10" s="4">
        <f>+PP!A8</f>
        <v>0</v>
      </c>
    </row>
    <row r="11" spans="2:15" x14ac:dyDescent="0.25">
      <c r="L11" s="4">
        <f>+Contactos!B9</f>
        <v>0</v>
      </c>
      <c r="M11" s="4">
        <f>+Productos!C9</f>
        <v>0</v>
      </c>
      <c r="N11" s="4">
        <f>+FP!A9</f>
        <v>0</v>
      </c>
      <c r="O11" s="4">
        <f>+PP!A9</f>
        <v>0</v>
      </c>
    </row>
    <row r="12" spans="2:15" x14ac:dyDescent="0.25">
      <c r="B12" t="s">
        <v>100</v>
      </c>
      <c r="L12" s="4">
        <f>+Contactos!B10</f>
        <v>0</v>
      </c>
      <c r="M12" s="4">
        <f>+Productos!C10</f>
        <v>0</v>
      </c>
      <c r="N12" s="4">
        <f>+FP!A10</f>
        <v>0</v>
      </c>
      <c r="O12" s="4">
        <f>+PP!A10</f>
        <v>0</v>
      </c>
    </row>
    <row r="13" spans="2:15" x14ac:dyDescent="0.25">
      <c r="B13" s="66"/>
      <c r="C13" s="67"/>
      <c r="D13" s="67"/>
      <c r="E13" s="67"/>
      <c r="F13" s="67"/>
      <c r="G13" s="67"/>
      <c r="H13" s="68"/>
      <c r="L13" s="4">
        <f>+Contactos!B11</f>
        <v>0</v>
      </c>
      <c r="M13" s="4">
        <f>+Productos!C11</f>
        <v>0</v>
      </c>
      <c r="N13" s="4">
        <f>+FP!A11</f>
        <v>0</v>
      </c>
      <c r="O13" s="4">
        <f>+PP!A11</f>
        <v>0</v>
      </c>
    </row>
    <row r="14" spans="2:15" x14ac:dyDescent="0.25">
      <c r="B14" s="69"/>
      <c r="C14" s="70"/>
      <c r="D14" s="70"/>
      <c r="E14" s="70"/>
      <c r="F14" s="70"/>
      <c r="G14" s="70"/>
      <c r="H14" s="71"/>
      <c r="L14" s="4">
        <f>+Contactos!B12</f>
        <v>0</v>
      </c>
      <c r="M14" s="4">
        <f>+Productos!C12</f>
        <v>0</v>
      </c>
      <c r="N14" s="4">
        <f>+FP!A12</f>
        <v>0</v>
      </c>
      <c r="O14" s="4">
        <f>+PP!A12</f>
        <v>0</v>
      </c>
    </row>
    <row r="15" spans="2:15" x14ac:dyDescent="0.25">
      <c r="L15" s="4">
        <f>+Contactos!B13</f>
        <v>0</v>
      </c>
      <c r="M15" s="4">
        <f>+Productos!C13</f>
        <v>0</v>
      </c>
      <c r="N15" s="4">
        <f>+FP!A13</f>
        <v>0</v>
      </c>
      <c r="O15" s="4">
        <f>+PP!A13</f>
        <v>0</v>
      </c>
    </row>
    <row r="16" spans="2:15" x14ac:dyDescent="0.25">
      <c r="B16" t="s">
        <v>101</v>
      </c>
      <c r="C16" t="s">
        <v>54</v>
      </c>
      <c r="D16" t="s">
        <v>102</v>
      </c>
      <c r="E16" s="7" t="s">
        <v>56</v>
      </c>
      <c r="F16" t="s">
        <v>57</v>
      </c>
      <c r="G16" s="7" t="s">
        <v>103</v>
      </c>
      <c r="H16" s="7" t="s">
        <v>21</v>
      </c>
      <c r="I16" s="7" t="s">
        <v>13</v>
      </c>
      <c r="L16" s="4">
        <f>+Contactos!B14</f>
        <v>0</v>
      </c>
      <c r="M16" s="4">
        <f>+Productos!C14</f>
        <v>0</v>
      </c>
      <c r="N16" s="4">
        <f>+FP!A14</f>
        <v>0</v>
      </c>
      <c r="O16" s="4">
        <f>+PP!A14</f>
        <v>0</v>
      </c>
    </row>
    <row r="17" spans="2:15" x14ac:dyDescent="0.25">
      <c r="B17" s="17"/>
      <c r="C17" s="5"/>
      <c r="D17" s="2">
        <f>+IF(B17=0,0,VLOOKUP(B17,Productos!$C:$F,2,0))</f>
        <v>0</v>
      </c>
      <c r="E17" s="14">
        <f>+IF(B17=0,0,VLOOKUP(B17,Productos!$C:$F,3,0))</f>
        <v>0</v>
      </c>
      <c r="F17" s="8">
        <f>+IF(B17=0,0,VLOOKUP(B17,Productos!$C:$F,4,0))</f>
        <v>0</v>
      </c>
      <c r="G17" s="13"/>
      <c r="H17" s="15">
        <f>+G17*E17</f>
        <v>0</v>
      </c>
      <c r="I17" s="15">
        <f>+H17*F17</f>
        <v>0</v>
      </c>
      <c r="L17" s="4">
        <f>+Contactos!B15</f>
        <v>0</v>
      </c>
      <c r="M17" s="4">
        <f>+Productos!C15</f>
        <v>0</v>
      </c>
      <c r="N17" s="4">
        <f>+FP!A15</f>
        <v>0</v>
      </c>
      <c r="O17" s="4">
        <f>+PP!A15</f>
        <v>0</v>
      </c>
    </row>
    <row r="18" spans="2:15" x14ac:dyDescent="0.25">
      <c r="B18" s="17"/>
      <c r="C18" s="5"/>
      <c r="D18" s="2">
        <f>+IF(B18=0,0,VLOOKUP(B18,Productos!$C:$F,2,0))</f>
        <v>0</v>
      </c>
      <c r="E18" s="14">
        <f>+IF(B18=0,0,VLOOKUP(B18,Productos!$C:$F,3,0))</f>
        <v>0</v>
      </c>
      <c r="F18" s="8">
        <f>+IF(B18=0,0,VLOOKUP(B18,Productos!$C:$F,4,0))</f>
        <v>0</v>
      </c>
      <c r="G18" s="13"/>
      <c r="H18" s="15">
        <f t="shared" ref="H18:I22" si="0">+G18*E18</f>
        <v>0</v>
      </c>
      <c r="I18" s="15">
        <f t="shared" si="0"/>
        <v>0</v>
      </c>
      <c r="L18" s="4">
        <f>+Contactos!B16</f>
        <v>0</v>
      </c>
      <c r="M18" s="4">
        <f>+Productos!C16</f>
        <v>0</v>
      </c>
    </row>
    <row r="19" spans="2:15" x14ac:dyDescent="0.25">
      <c r="B19" s="17"/>
      <c r="C19" s="5"/>
      <c r="D19" s="2">
        <f>+IF(B19=0,0,VLOOKUP(B19,Productos!$C:$F,2,0))</f>
        <v>0</v>
      </c>
      <c r="E19" s="14">
        <f>+IF(B19=0,0,VLOOKUP(B19,Productos!$C:$F,3,0))</f>
        <v>0</v>
      </c>
      <c r="F19" s="8">
        <f>+IF(B19=0,0,VLOOKUP(B19,Productos!$C:$F,4,0))</f>
        <v>0</v>
      </c>
      <c r="G19" s="13"/>
      <c r="H19" s="15">
        <f t="shared" si="0"/>
        <v>0</v>
      </c>
      <c r="I19" s="15">
        <f t="shared" si="0"/>
        <v>0</v>
      </c>
      <c r="L19" s="4">
        <f>+Contactos!B17</f>
        <v>0</v>
      </c>
      <c r="M19" s="4">
        <f>+Productos!C17</f>
        <v>0</v>
      </c>
    </row>
    <row r="20" spans="2:15" x14ac:dyDescent="0.25">
      <c r="B20" s="17"/>
      <c r="C20" s="5"/>
      <c r="D20" s="2">
        <f>+IF(B20=0,0,VLOOKUP(B20,Productos!$C:$F,2,0))</f>
        <v>0</v>
      </c>
      <c r="E20" s="14">
        <f>+IF(B20=0,0,VLOOKUP(B20,Productos!$C:$F,3,0))</f>
        <v>0</v>
      </c>
      <c r="F20" s="8">
        <f>+IF(B20=0,0,VLOOKUP(B20,Productos!$C:$F,4,0))</f>
        <v>0</v>
      </c>
      <c r="G20" s="13"/>
      <c r="H20" s="15">
        <f t="shared" si="0"/>
        <v>0</v>
      </c>
      <c r="I20" s="15">
        <f t="shared" si="0"/>
        <v>0</v>
      </c>
      <c r="L20" s="4">
        <f>+Contactos!B18</f>
        <v>0</v>
      </c>
      <c r="M20" s="4">
        <f>+Productos!C18</f>
        <v>0</v>
      </c>
    </row>
    <row r="21" spans="2:15" x14ac:dyDescent="0.25">
      <c r="B21" s="17"/>
      <c r="C21" s="5"/>
      <c r="D21" s="2">
        <f>+IF(B21=0,0,VLOOKUP(B21,Productos!$C:$F,2,0))</f>
        <v>0</v>
      </c>
      <c r="E21" s="14">
        <f>+IF(B21=0,0,VLOOKUP(B21,Productos!$C:$F,3,0))</f>
        <v>0</v>
      </c>
      <c r="F21" s="8">
        <f>+IF(B21=0,0,VLOOKUP(B21,Productos!$C:$F,4,0))</f>
        <v>0</v>
      </c>
      <c r="G21" s="13"/>
      <c r="H21" s="15">
        <f t="shared" si="0"/>
        <v>0</v>
      </c>
      <c r="I21" s="15">
        <f t="shared" si="0"/>
        <v>0</v>
      </c>
      <c r="L21" s="4">
        <f>+Contactos!B19</f>
        <v>0</v>
      </c>
      <c r="M21" s="4">
        <f>+Productos!C19</f>
        <v>0</v>
      </c>
    </row>
    <row r="22" spans="2:15" x14ac:dyDescent="0.25">
      <c r="B22" s="17"/>
      <c r="C22" s="5"/>
      <c r="D22" s="2">
        <f>+IF(B22=0,0,VLOOKUP(B22,Productos!$C:$F,2,0))</f>
        <v>0</v>
      </c>
      <c r="E22" s="14">
        <f>+IF(B22=0,0,VLOOKUP(B22,Productos!$C:$F,3,0))</f>
        <v>0</v>
      </c>
      <c r="F22" s="8">
        <f>+IF(B22=0,0,VLOOKUP(B22,Productos!$C:$F,4,0))</f>
        <v>0</v>
      </c>
      <c r="G22" s="13"/>
      <c r="H22" s="15">
        <f t="shared" si="0"/>
        <v>0</v>
      </c>
      <c r="I22" s="15">
        <f t="shared" si="0"/>
        <v>0</v>
      </c>
      <c r="L22" s="4">
        <f>+Contactos!B20</f>
        <v>0</v>
      </c>
      <c r="M22" s="4">
        <f>+Productos!C20</f>
        <v>0</v>
      </c>
    </row>
    <row r="23" spans="2:15" x14ac:dyDescent="0.25">
      <c r="L23" s="4">
        <f>+Contactos!B21</f>
        <v>0</v>
      </c>
      <c r="M23" s="4">
        <f>+Productos!C21</f>
        <v>0</v>
      </c>
    </row>
    <row r="24" spans="2:15" x14ac:dyDescent="0.25">
      <c r="B24" s="26" t="s">
        <v>104</v>
      </c>
      <c r="C24" s="27"/>
      <c r="F24" s="20" t="s">
        <v>21</v>
      </c>
      <c r="G24" s="21"/>
      <c r="H24" s="46">
        <f>SUM(H17:H23)</f>
        <v>0</v>
      </c>
      <c r="J24" s="30" t="s">
        <v>26</v>
      </c>
      <c r="L24" s="4">
        <f>+Contactos!B22</f>
        <v>0</v>
      </c>
      <c r="M24" s="4">
        <f>+Productos!C22</f>
        <v>0</v>
      </c>
    </row>
    <row r="25" spans="2:15" x14ac:dyDescent="0.25">
      <c r="B25" s="2" t="s">
        <v>105</v>
      </c>
      <c r="C25" s="5"/>
      <c r="F25" s="22" t="s">
        <v>57</v>
      </c>
      <c r="G25" s="23"/>
      <c r="H25" s="47">
        <f>SUM(I17:I22)</f>
        <v>0</v>
      </c>
      <c r="J25" s="30" t="s">
        <v>26</v>
      </c>
      <c r="L25" s="4">
        <f>+Contactos!B23</f>
        <v>0</v>
      </c>
      <c r="M25" s="4">
        <f>+Productos!C23</f>
        <v>0</v>
      </c>
    </row>
    <row r="26" spans="2:15" ht="15.75" thickBot="1" x14ac:dyDescent="0.3">
      <c r="F26" s="24" t="s">
        <v>22</v>
      </c>
      <c r="G26" s="25"/>
      <c r="H26" s="48">
        <f>+H24+H25</f>
        <v>0</v>
      </c>
      <c r="J26" s="30" t="s">
        <v>26</v>
      </c>
      <c r="L26" s="4">
        <f>+Contactos!B24</f>
        <v>0</v>
      </c>
      <c r="M26" s="4">
        <f>+Productos!C24</f>
        <v>0</v>
      </c>
    </row>
    <row r="27" spans="2:15" ht="15.75" thickTop="1" x14ac:dyDescent="0.25">
      <c r="B27" s="26" t="s">
        <v>106</v>
      </c>
      <c r="C27" s="57"/>
      <c r="L27" s="4">
        <f>+Contactos!B25</f>
        <v>0</v>
      </c>
      <c r="M27" s="4">
        <f>+Productos!C25</f>
        <v>0</v>
      </c>
    </row>
    <row r="28" spans="2:15" x14ac:dyDescent="0.25">
      <c r="L28" s="4">
        <f>+Contactos!B26</f>
        <v>0</v>
      </c>
    </row>
    <row r="29" spans="2:15" x14ac:dyDescent="0.25">
      <c r="L29" s="4">
        <f>+Contactos!B27</f>
        <v>0</v>
      </c>
    </row>
    <row r="30" spans="2:15" x14ac:dyDescent="0.25">
      <c r="L30" s="4">
        <f>+Contactos!B28</f>
        <v>0</v>
      </c>
    </row>
    <row r="31" spans="2:15" x14ac:dyDescent="0.25">
      <c r="L31" s="4">
        <f>+Contactos!B29</f>
        <v>0</v>
      </c>
    </row>
    <row r="32" spans="2:15" x14ac:dyDescent="0.25">
      <c r="L32" s="4">
        <f>+Contactos!B30</f>
        <v>0</v>
      </c>
    </row>
    <row r="33" spans="12:12" x14ac:dyDescent="0.25">
      <c r="L33" s="4">
        <f>+Contactos!B31</f>
        <v>0</v>
      </c>
    </row>
    <row r="34" spans="12:12" x14ac:dyDescent="0.25">
      <c r="L34" s="4">
        <f>+Contactos!B32</f>
        <v>0</v>
      </c>
    </row>
    <row r="35" spans="12:12" x14ac:dyDescent="0.25">
      <c r="L35" s="4">
        <f>+Contactos!B33</f>
        <v>0</v>
      </c>
    </row>
    <row r="36" spans="12:12" x14ac:dyDescent="0.25">
      <c r="L36" s="4">
        <f>+Contactos!B34</f>
        <v>0</v>
      </c>
    </row>
    <row r="37" spans="12:12" x14ac:dyDescent="0.25">
      <c r="L37" s="4">
        <f>+Contactos!B35</f>
        <v>0</v>
      </c>
    </row>
    <row r="38" spans="12:12" x14ac:dyDescent="0.25">
      <c r="L38" s="4">
        <f>+Contactos!B36</f>
        <v>0</v>
      </c>
    </row>
    <row r="39" spans="12:12" x14ac:dyDescent="0.25">
      <c r="L39" s="4">
        <f>+Contactos!B37</f>
        <v>0</v>
      </c>
    </row>
    <row r="40" spans="12:12" x14ac:dyDescent="0.25">
      <c r="L40" s="4">
        <f>+Contactos!B38</f>
        <v>0</v>
      </c>
    </row>
    <row r="41" spans="12:12" x14ac:dyDescent="0.25">
      <c r="L41" s="4">
        <f>+Contactos!B39</f>
        <v>0</v>
      </c>
    </row>
    <row r="42" spans="12:12" x14ac:dyDescent="0.25">
      <c r="L42" s="4">
        <f>+Contactos!B40</f>
        <v>0</v>
      </c>
    </row>
    <row r="43" spans="12:12" x14ac:dyDescent="0.25">
      <c r="L43" s="4">
        <f>+Contactos!B41</f>
        <v>0</v>
      </c>
    </row>
    <row r="44" spans="12:12" x14ac:dyDescent="0.25">
      <c r="L44" s="4">
        <f>+Contactos!B42</f>
        <v>0</v>
      </c>
    </row>
    <row r="45" spans="12:12" x14ac:dyDescent="0.25">
      <c r="L45" s="4">
        <f>+Contactos!B43</f>
        <v>0</v>
      </c>
    </row>
    <row r="46" spans="12:12" x14ac:dyDescent="0.25">
      <c r="L46" s="4">
        <f>+Contactos!B44</f>
        <v>0</v>
      </c>
    </row>
    <row r="47" spans="12:12" x14ac:dyDescent="0.25">
      <c r="L47" s="4">
        <f>+Contactos!B45</f>
        <v>0</v>
      </c>
    </row>
    <row r="48" spans="12:12" x14ac:dyDescent="0.25">
      <c r="L48" s="4">
        <f>+Contactos!B46</f>
        <v>0</v>
      </c>
    </row>
    <row r="49" spans="12:12" x14ac:dyDescent="0.25">
      <c r="L49" s="4">
        <f>+Contactos!B47</f>
        <v>0</v>
      </c>
    </row>
    <row r="50" spans="12:12" x14ac:dyDescent="0.25">
      <c r="L50" s="4">
        <f>+Contactos!B48</f>
        <v>0</v>
      </c>
    </row>
    <row r="51" spans="12:12" x14ac:dyDescent="0.25">
      <c r="L51" s="4">
        <f>+Contactos!B49</f>
        <v>0</v>
      </c>
    </row>
    <row r="52" spans="12:12" x14ac:dyDescent="0.25">
      <c r="L52" s="4">
        <f>+Contactos!B50</f>
        <v>0</v>
      </c>
    </row>
    <row r="53" spans="12:12" x14ac:dyDescent="0.25">
      <c r="L53" s="4">
        <f>+Contactos!B51</f>
        <v>0</v>
      </c>
    </row>
  </sheetData>
  <mergeCells count="4">
    <mergeCell ref="B2:H2"/>
    <mergeCell ref="G4:H4"/>
    <mergeCell ref="G5:H5"/>
    <mergeCell ref="B13:H14"/>
  </mergeCells>
  <dataValidations count="4">
    <dataValidation type="list" allowBlank="1" showInputMessage="1" showErrorMessage="1" sqref="B17:B22" xr:uid="{00000000-0002-0000-0400-000000000000}">
      <formula1>$M$5:$M$27</formula1>
    </dataValidation>
    <dataValidation type="list" allowBlank="1" showInputMessage="1" showErrorMessage="1" sqref="C24" xr:uid="{00000000-0002-0000-0400-000001000000}">
      <formula1>$N$5:$N$17</formula1>
    </dataValidation>
    <dataValidation type="list" allowBlank="1" showInputMessage="1" showErrorMessage="1" sqref="C25" xr:uid="{00000000-0002-0000-0400-000002000000}">
      <formula1>$O$5:$O$17</formula1>
    </dataValidation>
    <dataValidation type="list" allowBlank="1" showInputMessage="1" showErrorMessage="1" sqref="C4" xr:uid="{00000000-0002-0000-0400-000003000000}">
      <formula1>$L$5:$L$53</formula1>
    </dataValidation>
  </dataValidations>
  <hyperlinks>
    <hyperlink ref="K2" location="Presupuestos!A1" display="Presupuestos" xr:uid="{5D5870BC-8D7D-40B5-9129-9848A6AA360B}"/>
    <hyperlink ref="K1" location="Inicio!A1" display="Inicio" xr:uid="{E479E71D-E9A8-4AAD-8F26-2F51052DEC6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53"/>
  <sheetViews>
    <sheetView showGridLines="0" showZeros="0" zoomScaleNormal="100" workbookViewId="0">
      <selection activeCell="G5" sqref="G5:H5"/>
    </sheetView>
  </sheetViews>
  <sheetFormatPr baseColWidth="10" defaultRowHeight="15" x14ac:dyDescent="0.25"/>
  <cols>
    <col min="2" max="2" width="18.28515625" customWidth="1"/>
    <col min="3" max="3" width="28.5703125" customWidth="1"/>
    <col min="4" max="4" width="14.42578125" customWidth="1"/>
    <col min="5" max="5" width="11.42578125" style="7"/>
    <col min="7" max="8" width="11.42578125" style="7"/>
    <col min="9" max="9" width="0" hidden="1" customWidth="1"/>
    <col min="11" max="11" width="14.28515625" customWidth="1"/>
    <col min="12" max="12" width="0" hidden="1" customWidth="1"/>
    <col min="13" max="13" width="15.42578125" hidden="1" customWidth="1"/>
    <col min="14" max="14" width="0" hidden="1" customWidth="1"/>
    <col min="15" max="15" width="11.7109375" hidden="1" customWidth="1"/>
  </cols>
  <sheetData>
    <row r="1" spans="2:15" x14ac:dyDescent="0.25">
      <c r="K1" s="37" t="s">
        <v>49</v>
      </c>
    </row>
    <row r="2" spans="2:15" ht="21" x14ac:dyDescent="0.35">
      <c r="B2" s="76" t="s">
        <v>95</v>
      </c>
      <c r="C2" s="76"/>
      <c r="D2" s="76"/>
      <c r="E2" s="76"/>
      <c r="F2" s="76"/>
      <c r="G2" s="76"/>
      <c r="H2" s="76"/>
      <c r="K2" s="37" t="s">
        <v>80</v>
      </c>
    </row>
    <row r="4" spans="2:15" x14ac:dyDescent="0.25">
      <c r="B4" s="26" t="s">
        <v>96</v>
      </c>
      <c r="C4" s="27"/>
      <c r="E4" s="20" t="s">
        <v>99</v>
      </c>
      <c r="F4" s="29"/>
      <c r="G4" s="72"/>
      <c r="H4" s="73"/>
      <c r="L4" t="s">
        <v>27</v>
      </c>
      <c r="M4" t="s">
        <v>10</v>
      </c>
      <c r="N4" t="s">
        <v>23</v>
      </c>
      <c r="O4" t="s">
        <v>24</v>
      </c>
    </row>
    <row r="5" spans="2:15" x14ac:dyDescent="0.25">
      <c r="B5" s="2" t="s">
        <v>78</v>
      </c>
      <c r="C5" s="2">
        <f>+IF(ISERROR(VLOOKUP(C4,Contactos!B:M,12,0)),0,(VLOOKUP(C4,Contactos!B:M,12,0)))</f>
        <v>0</v>
      </c>
      <c r="E5" s="19" t="s">
        <v>98</v>
      </c>
      <c r="G5" s="74"/>
      <c r="H5" s="75"/>
      <c r="L5" s="4" t="str">
        <f>+Contactos!B3</f>
        <v>Dani Granero</v>
      </c>
      <c r="M5" s="4" t="str">
        <f>+Productos!C3</f>
        <v xml:space="preserve">Material 1 [A01] </v>
      </c>
      <c r="N5" s="4" t="str">
        <f>+FP!A3</f>
        <v>Bank transfer</v>
      </c>
      <c r="O5" s="4" t="str">
        <f>+PP!A3</f>
        <v>Invoice date</v>
      </c>
    </row>
    <row r="6" spans="2:15" x14ac:dyDescent="0.25">
      <c r="L6" s="4" t="str">
        <f>+Contactos!B4</f>
        <v>Jose Garcia</v>
      </c>
      <c r="M6" s="4" t="str">
        <f>+Productos!C4</f>
        <v xml:space="preserve">Material 2 [A02] </v>
      </c>
      <c r="N6" s="4" t="str">
        <f>+FP!A4</f>
        <v>SEPA</v>
      </c>
      <c r="O6" s="4" t="str">
        <f>+PP!A4</f>
        <v>Cash</v>
      </c>
    </row>
    <row r="7" spans="2:15" x14ac:dyDescent="0.25">
      <c r="B7" s="2" t="s">
        <v>97</v>
      </c>
      <c r="C7" s="28">
        <f>+IF(ISERROR(VLOOKUP(C4,Contactos!B:M,8,0)),0,(VLOOKUP(C4,Contactos!B:M,8,0)))</f>
        <v>0</v>
      </c>
      <c r="D7" s="2"/>
      <c r="L7" s="4">
        <f>+Contactos!B5</f>
        <v>0</v>
      </c>
      <c r="M7" s="4">
        <f>+Productos!C5</f>
        <v>0</v>
      </c>
      <c r="N7" s="4" t="str">
        <f>+FP!A5</f>
        <v>Check</v>
      </c>
      <c r="O7" s="4" t="str">
        <f>+PP!A5</f>
        <v>50% - 50%</v>
      </c>
    </row>
    <row r="8" spans="2:15" x14ac:dyDescent="0.25">
      <c r="B8" s="2" t="s">
        <v>75</v>
      </c>
      <c r="C8" s="28">
        <f>+IF(ISERROR(VLOOKUP(C4,Contactos!B:M,9,0)),0,(VLOOKUP(C4,Contactos!B:M,9,0)))</f>
        <v>0</v>
      </c>
      <c r="D8" s="2"/>
      <c r="L8" s="4">
        <f>+Contactos!B6</f>
        <v>0</v>
      </c>
      <c r="M8" s="4">
        <f>+Productos!C6</f>
        <v>0</v>
      </c>
      <c r="N8" s="4" t="str">
        <f>+FP!A6</f>
        <v>Paypal</v>
      </c>
      <c r="O8" s="4" t="str">
        <f>+PP!A6</f>
        <v>30 - 60 - 90 days</v>
      </c>
    </row>
    <row r="9" spans="2:15" x14ac:dyDescent="0.25">
      <c r="B9" s="2" t="s">
        <v>76</v>
      </c>
      <c r="C9" s="28">
        <f>+IF(ISERROR(VLOOKUP(C4,Contactos!B:M,10,0)),0,(VLOOKUP(C4,Contactos!B:M,10,0)))</f>
        <v>0</v>
      </c>
      <c r="D9" s="2"/>
      <c r="L9" s="4">
        <f>+Contactos!B7</f>
        <v>0</v>
      </c>
      <c r="M9" s="4">
        <f>+Productos!C7</f>
        <v>0</v>
      </c>
      <c r="N9" s="4">
        <f>+FP!A7</f>
        <v>0</v>
      </c>
      <c r="O9" s="4" t="str">
        <f>+PP!A7</f>
        <v>45 days</v>
      </c>
    </row>
    <row r="10" spans="2:15" x14ac:dyDescent="0.25">
      <c r="B10" s="2" t="s">
        <v>77</v>
      </c>
      <c r="C10" s="28">
        <f>+IF(ISERROR(VLOOKUP(C4,Contactos!B:M,11,0)),0,(VLOOKUP(C4,Contactos!B:M,11,0)))</f>
        <v>0</v>
      </c>
      <c r="D10" s="2"/>
      <c r="L10" s="4">
        <f>+Contactos!B8</f>
        <v>0</v>
      </c>
      <c r="M10" s="4">
        <f>+Productos!C8</f>
        <v>0</v>
      </c>
      <c r="N10" s="4">
        <f>+FP!A8</f>
        <v>0</v>
      </c>
      <c r="O10" s="4">
        <f>+PP!A8</f>
        <v>0</v>
      </c>
    </row>
    <row r="11" spans="2:15" x14ac:dyDescent="0.25">
      <c r="L11" s="4">
        <f>+Contactos!B9</f>
        <v>0</v>
      </c>
      <c r="M11" s="4">
        <f>+Productos!C9</f>
        <v>0</v>
      </c>
      <c r="N11" s="4">
        <f>+FP!A9</f>
        <v>0</v>
      </c>
      <c r="O11" s="4">
        <f>+PP!A9</f>
        <v>0</v>
      </c>
    </row>
    <row r="12" spans="2:15" x14ac:dyDescent="0.25">
      <c r="B12" t="s">
        <v>100</v>
      </c>
      <c r="L12" s="4">
        <f>+Contactos!B10</f>
        <v>0</v>
      </c>
      <c r="M12" s="4">
        <f>+Productos!C10</f>
        <v>0</v>
      </c>
      <c r="N12" s="4">
        <f>+FP!A10</f>
        <v>0</v>
      </c>
      <c r="O12" s="4">
        <f>+PP!A10</f>
        <v>0</v>
      </c>
    </row>
    <row r="13" spans="2:15" x14ac:dyDescent="0.25">
      <c r="B13" s="66"/>
      <c r="C13" s="67"/>
      <c r="D13" s="67"/>
      <c r="E13" s="67"/>
      <c r="F13" s="67"/>
      <c r="G13" s="67"/>
      <c r="H13" s="68"/>
      <c r="L13" s="4">
        <f>+Contactos!B11</f>
        <v>0</v>
      </c>
      <c r="M13" s="4">
        <f>+Productos!C11</f>
        <v>0</v>
      </c>
      <c r="N13" s="4">
        <f>+FP!A11</f>
        <v>0</v>
      </c>
      <c r="O13" s="4">
        <f>+PP!A11</f>
        <v>0</v>
      </c>
    </row>
    <row r="14" spans="2:15" x14ac:dyDescent="0.25">
      <c r="B14" s="69"/>
      <c r="C14" s="70"/>
      <c r="D14" s="70"/>
      <c r="E14" s="70"/>
      <c r="F14" s="70"/>
      <c r="G14" s="70"/>
      <c r="H14" s="71"/>
      <c r="L14" s="4">
        <f>+Contactos!B12</f>
        <v>0</v>
      </c>
      <c r="M14" s="4">
        <f>+Productos!C12</f>
        <v>0</v>
      </c>
      <c r="N14" s="4">
        <f>+FP!A12</f>
        <v>0</v>
      </c>
      <c r="O14" s="4">
        <f>+PP!A12</f>
        <v>0</v>
      </c>
    </row>
    <row r="15" spans="2:15" x14ac:dyDescent="0.25">
      <c r="L15" s="4">
        <f>+Contactos!B13</f>
        <v>0</v>
      </c>
      <c r="M15" s="4">
        <f>+Productos!C13</f>
        <v>0</v>
      </c>
      <c r="N15" s="4">
        <f>+FP!A13</f>
        <v>0</v>
      </c>
      <c r="O15" s="4">
        <f>+PP!A13</f>
        <v>0</v>
      </c>
    </row>
    <row r="16" spans="2:15" x14ac:dyDescent="0.25">
      <c r="B16" t="s">
        <v>101</v>
      </c>
      <c r="C16" t="s">
        <v>54</v>
      </c>
      <c r="D16" t="s">
        <v>102</v>
      </c>
      <c r="E16" s="7" t="s">
        <v>56</v>
      </c>
      <c r="F16" t="s">
        <v>57</v>
      </c>
      <c r="G16" s="7" t="s">
        <v>103</v>
      </c>
      <c r="H16" s="7" t="s">
        <v>21</v>
      </c>
      <c r="I16" s="7" t="s">
        <v>13</v>
      </c>
      <c r="L16" s="4">
        <f>+Contactos!B14</f>
        <v>0</v>
      </c>
      <c r="M16" s="4">
        <f>+Productos!C14</f>
        <v>0</v>
      </c>
      <c r="N16" s="4">
        <f>+FP!A14</f>
        <v>0</v>
      </c>
      <c r="O16" s="4">
        <f>+PP!A14</f>
        <v>0</v>
      </c>
    </row>
    <row r="17" spans="2:15" x14ac:dyDescent="0.25">
      <c r="B17" s="17"/>
      <c r="C17" s="5"/>
      <c r="D17" s="2">
        <f>+IF(B17=0,0,VLOOKUP(B17,Productos!$C:$F,2,0))</f>
        <v>0</v>
      </c>
      <c r="E17" s="14">
        <f>+IF(B17=0,0,VLOOKUP(B17,Productos!$C:$F,3,0))</f>
        <v>0</v>
      </c>
      <c r="F17" s="8">
        <f>+IF(B17=0,0,VLOOKUP(B17,Productos!$C:$F,4,0))</f>
        <v>0</v>
      </c>
      <c r="G17" s="13"/>
      <c r="H17" s="15">
        <f>+G17*E17</f>
        <v>0</v>
      </c>
      <c r="I17" s="15">
        <f>+H17*F17</f>
        <v>0</v>
      </c>
      <c r="L17" s="4">
        <f>+Contactos!B15</f>
        <v>0</v>
      </c>
      <c r="M17" s="4">
        <f>+Productos!C15</f>
        <v>0</v>
      </c>
      <c r="N17" s="4">
        <f>+FP!A15</f>
        <v>0</v>
      </c>
      <c r="O17" s="4">
        <f>+PP!A15</f>
        <v>0</v>
      </c>
    </row>
    <row r="18" spans="2:15" x14ac:dyDescent="0.25">
      <c r="B18" s="17"/>
      <c r="C18" s="5"/>
      <c r="D18" s="2">
        <f>+IF(B18=0,0,VLOOKUP(B18,Productos!$C:$F,2,0))</f>
        <v>0</v>
      </c>
      <c r="E18" s="14">
        <f>+IF(B18=0,0,VLOOKUP(B18,Productos!$C:$F,3,0))</f>
        <v>0</v>
      </c>
      <c r="F18" s="8">
        <f>+IF(B18=0,0,VLOOKUP(B18,Productos!$C:$F,4,0))</f>
        <v>0</v>
      </c>
      <c r="G18" s="13"/>
      <c r="H18" s="15">
        <f t="shared" ref="H18:I22" si="0">+G18*E18</f>
        <v>0</v>
      </c>
      <c r="I18" s="15">
        <f t="shared" si="0"/>
        <v>0</v>
      </c>
      <c r="L18" s="4">
        <f>+Contactos!B16</f>
        <v>0</v>
      </c>
      <c r="M18" s="4">
        <f>+Productos!C16</f>
        <v>0</v>
      </c>
    </row>
    <row r="19" spans="2:15" x14ac:dyDescent="0.25">
      <c r="B19" s="17"/>
      <c r="C19" s="5"/>
      <c r="D19" s="2">
        <f>+IF(B19=0,0,VLOOKUP(B19,Productos!$C:$F,2,0))</f>
        <v>0</v>
      </c>
      <c r="E19" s="14">
        <f>+IF(B19=0,0,VLOOKUP(B19,Productos!$C:$F,3,0))</f>
        <v>0</v>
      </c>
      <c r="F19" s="8">
        <f>+IF(B19=0,0,VLOOKUP(B19,Productos!$C:$F,4,0))</f>
        <v>0</v>
      </c>
      <c r="G19" s="13"/>
      <c r="H19" s="15">
        <f t="shared" si="0"/>
        <v>0</v>
      </c>
      <c r="I19" s="15">
        <f t="shared" si="0"/>
        <v>0</v>
      </c>
      <c r="L19" s="4">
        <f>+Contactos!B17</f>
        <v>0</v>
      </c>
      <c r="M19" s="4">
        <f>+Productos!C17</f>
        <v>0</v>
      </c>
    </row>
    <row r="20" spans="2:15" x14ac:dyDescent="0.25">
      <c r="B20" s="17"/>
      <c r="C20" s="5"/>
      <c r="D20" s="2">
        <f>+IF(B20=0,0,VLOOKUP(B20,Productos!$C:$F,2,0))</f>
        <v>0</v>
      </c>
      <c r="E20" s="14">
        <f>+IF(B20=0,0,VLOOKUP(B20,Productos!$C:$F,3,0))</f>
        <v>0</v>
      </c>
      <c r="F20" s="8">
        <f>+IF(B20=0,0,VLOOKUP(B20,Productos!$C:$F,4,0))</f>
        <v>0</v>
      </c>
      <c r="G20" s="13"/>
      <c r="H20" s="15">
        <f t="shared" si="0"/>
        <v>0</v>
      </c>
      <c r="I20" s="15">
        <f t="shared" si="0"/>
        <v>0</v>
      </c>
      <c r="L20" s="4">
        <f>+Contactos!B18</f>
        <v>0</v>
      </c>
      <c r="M20" s="4">
        <f>+Productos!C18</f>
        <v>0</v>
      </c>
    </row>
    <row r="21" spans="2:15" x14ac:dyDescent="0.25">
      <c r="B21" s="17"/>
      <c r="C21" s="5"/>
      <c r="D21" s="2">
        <f>+IF(B21=0,0,VLOOKUP(B21,Productos!$C:$F,2,0))</f>
        <v>0</v>
      </c>
      <c r="E21" s="14">
        <f>+IF(B21=0,0,VLOOKUP(B21,Productos!$C:$F,3,0))</f>
        <v>0</v>
      </c>
      <c r="F21" s="8">
        <f>+IF(B21=0,0,VLOOKUP(B21,Productos!$C:$F,4,0))</f>
        <v>0</v>
      </c>
      <c r="G21" s="13"/>
      <c r="H21" s="15">
        <f t="shared" si="0"/>
        <v>0</v>
      </c>
      <c r="I21" s="15">
        <f t="shared" si="0"/>
        <v>0</v>
      </c>
      <c r="L21" s="4">
        <f>+Contactos!B19</f>
        <v>0</v>
      </c>
      <c r="M21" s="4">
        <f>+Productos!C19</f>
        <v>0</v>
      </c>
    </row>
    <row r="22" spans="2:15" x14ac:dyDescent="0.25">
      <c r="B22" s="17"/>
      <c r="C22" s="5"/>
      <c r="D22" s="2">
        <f>+IF(B22=0,0,VLOOKUP(B22,Productos!$C:$F,2,0))</f>
        <v>0</v>
      </c>
      <c r="E22" s="14">
        <f>+IF(B22=0,0,VLOOKUP(B22,Productos!$C:$F,3,0))</f>
        <v>0</v>
      </c>
      <c r="F22" s="8">
        <f>+IF(B22=0,0,VLOOKUP(B22,Productos!$C:$F,4,0))</f>
        <v>0</v>
      </c>
      <c r="G22" s="13"/>
      <c r="H22" s="15">
        <f t="shared" si="0"/>
        <v>0</v>
      </c>
      <c r="I22" s="15">
        <f t="shared" si="0"/>
        <v>0</v>
      </c>
      <c r="L22" s="4">
        <f>+Contactos!B20</f>
        <v>0</v>
      </c>
      <c r="M22" s="4">
        <f>+Productos!C20</f>
        <v>0</v>
      </c>
    </row>
    <row r="23" spans="2:15" x14ac:dyDescent="0.25">
      <c r="L23" s="4">
        <f>+Contactos!B21</f>
        <v>0</v>
      </c>
      <c r="M23" s="4">
        <f>+Productos!C21</f>
        <v>0</v>
      </c>
    </row>
    <row r="24" spans="2:15" x14ac:dyDescent="0.25">
      <c r="B24" s="26" t="s">
        <v>104</v>
      </c>
      <c r="C24" s="27"/>
      <c r="F24" s="20" t="s">
        <v>21</v>
      </c>
      <c r="G24" s="21"/>
      <c r="H24" s="46">
        <f>SUM(H17:H23)</f>
        <v>0</v>
      </c>
      <c r="J24" s="30" t="s">
        <v>26</v>
      </c>
      <c r="L24" s="4">
        <f>+Contactos!B22</f>
        <v>0</v>
      </c>
      <c r="M24" s="4">
        <f>+Productos!C22</f>
        <v>0</v>
      </c>
    </row>
    <row r="25" spans="2:15" x14ac:dyDescent="0.25">
      <c r="B25" s="2" t="s">
        <v>105</v>
      </c>
      <c r="C25" s="5"/>
      <c r="F25" s="22" t="s">
        <v>57</v>
      </c>
      <c r="G25" s="23"/>
      <c r="H25" s="47">
        <f>SUM(I17:I22)</f>
        <v>0</v>
      </c>
      <c r="J25" s="30" t="s">
        <v>26</v>
      </c>
      <c r="L25" s="4">
        <f>+Contactos!B23</f>
        <v>0</v>
      </c>
      <c r="M25" s="4">
        <f>+Productos!C23</f>
        <v>0</v>
      </c>
    </row>
    <row r="26" spans="2:15" ht="15.75" thickBot="1" x14ac:dyDescent="0.3">
      <c r="F26" s="24" t="s">
        <v>22</v>
      </c>
      <c r="G26" s="25"/>
      <c r="H26" s="48">
        <f>+H24+H25</f>
        <v>0</v>
      </c>
      <c r="J26" s="30" t="s">
        <v>26</v>
      </c>
      <c r="L26" s="4">
        <f>+Contactos!B24</f>
        <v>0</v>
      </c>
      <c r="M26" s="4">
        <f>+Productos!C24</f>
        <v>0</v>
      </c>
    </row>
    <row r="27" spans="2:15" ht="15.75" thickTop="1" x14ac:dyDescent="0.25">
      <c r="B27" s="26" t="s">
        <v>106</v>
      </c>
      <c r="C27" s="27"/>
      <c r="L27" s="4">
        <f>+Contactos!B25</f>
        <v>0</v>
      </c>
      <c r="M27" s="4">
        <f>+Productos!C25</f>
        <v>0</v>
      </c>
    </row>
    <row r="28" spans="2:15" x14ac:dyDescent="0.25">
      <c r="L28" s="4">
        <f>+Contactos!B26</f>
        <v>0</v>
      </c>
    </row>
    <row r="29" spans="2:15" x14ac:dyDescent="0.25">
      <c r="L29" s="4">
        <f>+Contactos!B27</f>
        <v>0</v>
      </c>
    </row>
    <row r="30" spans="2:15" x14ac:dyDescent="0.25">
      <c r="L30" s="4">
        <f>+Contactos!B28</f>
        <v>0</v>
      </c>
    </row>
    <row r="31" spans="2:15" x14ac:dyDescent="0.25">
      <c r="L31" s="4">
        <f>+Contactos!B29</f>
        <v>0</v>
      </c>
    </row>
    <row r="32" spans="2:15" x14ac:dyDescent="0.25">
      <c r="L32" s="4">
        <f>+Contactos!B30</f>
        <v>0</v>
      </c>
    </row>
    <row r="33" spans="12:12" x14ac:dyDescent="0.25">
      <c r="L33" s="4">
        <f>+Contactos!B31</f>
        <v>0</v>
      </c>
    </row>
    <row r="34" spans="12:12" x14ac:dyDescent="0.25">
      <c r="L34" s="4">
        <f>+Contactos!B32</f>
        <v>0</v>
      </c>
    </row>
    <row r="35" spans="12:12" x14ac:dyDescent="0.25">
      <c r="L35" s="4">
        <f>+Contactos!B33</f>
        <v>0</v>
      </c>
    </row>
    <row r="36" spans="12:12" x14ac:dyDescent="0.25">
      <c r="L36" s="4">
        <f>+Contactos!B34</f>
        <v>0</v>
      </c>
    </row>
    <row r="37" spans="12:12" x14ac:dyDescent="0.25">
      <c r="L37" s="4">
        <f>+Contactos!B35</f>
        <v>0</v>
      </c>
    </row>
    <row r="38" spans="12:12" x14ac:dyDescent="0.25">
      <c r="L38" s="4">
        <f>+Contactos!B36</f>
        <v>0</v>
      </c>
    </row>
    <row r="39" spans="12:12" x14ac:dyDescent="0.25">
      <c r="L39" s="4">
        <f>+Contactos!B37</f>
        <v>0</v>
      </c>
    </row>
    <row r="40" spans="12:12" x14ac:dyDescent="0.25">
      <c r="L40" s="4">
        <f>+Contactos!B38</f>
        <v>0</v>
      </c>
    </row>
    <row r="41" spans="12:12" x14ac:dyDescent="0.25">
      <c r="L41" s="4">
        <f>+Contactos!B39</f>
        <v>0</v>
      </c>
    </row>
    <row r="42" spans="12:12" x14ac:dyDescent="0.25">
      <c r="L42" s="4">
        <f>+Contactos!B40</f>
        <v>0</v>
      </c>
    </row>
    <row r="43" spans="12:12" x14ac:dyDescent="0.25">
      <c r="L43" s="4">
        <f>+Contactos!B41</f>
        <v>0</v>
      </c>
    </row>
    <row r="44" spans="12:12" x14ac:dyDescent="0.25">
      <c r="L44" s="4">
        <f>+Contactos!B42</f>
        <v>0</v>
      </c>
    </row>
    <row r="45" spans="12:12" x14ac:dyDescent="0.25">
      <c r="L45" s="4">
        <f>+Contactos!B43</f>
        <v>0</v>
      </c>
    </row>
    <row r="46" spans="12:12" x14ac:dyDescent="0.25">
      <c r="L46" s="4">
        <f>+Contactos!B44</f>
        <v>0</v>
      </c>
    </row>
    <row r="47" spans="12:12" x14ac:dyDescent="0.25">
      <c r="L47" s="4">
        <f>+Contactos!B45</f>
        <v>0</v>
      </c>
    </row>
    <row r="48" spans="12:12" x14ac:dyDescent="0.25">
      <c r="L48" s="4">
        <f>+Contactos!B46</f>
        <v>0</v>
      </c>
    </row>
    <row r="49" spans="12:12" x14ac:dyDescent="0.25">
      <c r="L49" s="4">
        <f>+Contactos!B47</f>
        <v>0</v>
      </c>
    </row>
    <row r="50" spans="12:12" x14ac:dyDescent="0.25">
      <c r="L50" s="4">
        <f>+Contactos!B48</f>
        <v>0</v>
      </c>
    </row>
    <row r="51" spans="12:12" x14ac:dyDescent="0.25">
      <c r="L51" s="4">
        <f>+Contactos!B49</f>
        <v>0</v>
      </c>
    </row>
    <row r="52" spans="12:12" x14ac:dyDescent="0.25">
      <c r="L52" s="4">
        <f>+Contactos!B50</f>
        <v>0</v>
      </c>
    </row>
    <row r="53" spans="12:12" x14ac:dyDescent="0.25">
      <c r="L53" s="4">
        <f>+Contactos!B51</f>
        <v>0</v>
      </c>
    </row>
  </sheetData>
  <mergeCells count="4">
    <mergeCell ref="B2:H2"/>
    <mergeCell ref="G4:H4"/>
    <mergeCell ref="G5:H5"/>
    <mergeCell ref="B13:H14"/>
  </mergeCells>
  <dataValidations count="4">
    <dataValidation type="list" allowBlank="1" showInputMessage="1" showErrorMessage="1" sqref="C4" xr:uid="{00000000-0002-0000-0500-000000000000}">
      <formula1>$L$5:$L$53</formula1>
    </dataValidation>
    <dataValidation type="list" allowBlank="1" showInputMessage="1" showErrorMessage="1" sqref="C25" xr:uid="{00000000-0002-0000-0500-000001000000}">
      <formula1>$O$5:$O$17</formula1>
    </dataValidation>
    <dataValidation type="list" allowBlank="1" showInputMessage="1" showErrorMessage="1" sqref="C24" xr:uid="{00000000-0002-0000-0500-000002000000}">
      <formula1>$N$5:$N$17</formula1>
    </dataValidation>
    <dataValidation type="list" allowBlank="1" showInputMessage="1" showErrorMessage="1" sqref="B17:B22" xr:uid="{00000000-0002-0000-0500-000003000000}">
      <formula1>$M$5:$M$27</formula1>
    </dataValidation>
  </dataValidations>
  <hyperlinks>
    <hyperlink ref="K2" location="Presupuestos!A1" display="Presupuestos" xr:uid="{6E076F02-34C1-4922-9B3B-F5FDF0EB8F7F}"/>
    <hyperlink ref="K1" location="Inicio!A1" display="Inicio" xr:uid="{9E70D99F-91F6-4098-98EE-94555319F79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53"/>
  <sheetViews>
    <sheetView showGridLines="0" showZeros="0" zoomScaleNormal="100" workbookViewId="0">
      <selection activeCell="G5" sqref="G5:H5"/>
    </sheetView>
  </sheetViews>
  <sheetFormatPr baseColWidth="10" defaultRowHeight="15" x14ac:dyDescent="0.25"/>
  <cols>
    <col min="2" max="2" width="18.28515625" customWidth="1"/>
    <col min="3" max="3" width="28.5703125" customWidth="1"/>
    <col min="4" max="4" width="14.42578125" customWidth="1"/>
    <col min="5" max="5" width="11.42578125" style="7"/>
    <col min="7" max="8" width="11.42578125" style="7"/>
    <col min="9" max="9" width="0" hidden="1" customWidth="1"/>
    <col min="11" max="11" width="16.5703125" customWidth="1"/>
    <col min="12" max="12" width="0" hidden="1" customWidth="1"/>
    <col min="13" max="13" width="15.42578125" hidden="1" customWidth="1"/>
    <col min="14" max="14" width="0" hidden="1" customWidth="1"/>
    <col min="15" max="15" width="11.7109375" hidden="1" customWidth="1"/>
  </cols>
  <sheetData>
    <row r="1" spans="2:15" x14ac:dyDescent="0.25">
      <c r="K1" s="37" t="s">
        <v>49</v>
      </c>
    </row>
    <row r="2" spans="2:15" ht="21" x14ac:dyDescent="0.35">
      <c r="B2" s="76" t="s">
        <v>95</v>
      </c>
      <c r="C2" s="76"/>
      <c r="D2" s="76"/>
      <c r="E2" s="76"/>
      <c r="F2" s="76"/>
      <c r="G2" s="76"/>
      <c r="H2" s="76"/>
      <c r="K2" s="37" t="s">
        <v>80</v>
      </c>
    </row>
    <row r="4" spans="2:15" x14ac:dyDescent="0.25">
      <c r="B4" s="26" t="s">
        <v>96</v>
      </c>
      <c r="C4" s="27"/>
      <c r="E4" s="20" t="s">
        <v>99</v>
      </c>
      <c r="F4" s="29"/>
      <c r="G4" s="72"/>
      <c r="H4" s="73"/>
      <c r="L4" t="s">
        <v>27</v>
      </c>
      <c r="M4" t="s">
        <v>10</v>
      </c>
      <c r="N4" t="s">
        <v>23</v>
      </c>
      <c r="O4" t="s">
        <v>24</v>
      </c>
    </row>
    <row r="5" spans="2:15" x14ac:dyDescent="0.25">
      <c r="B5" s="2" t="s">
        <v>78</v>
      </c>
      <c r="C5" s="2">
        <f>+IF(ISERROR(VLOOKUP(C4,Contactos!B:M,12,0)),0,(VLOOKUP(C4,Contactos!B:M,12,0)))</f>
        <v>0</v>
      </c>
      <c r="E5" s="19" t="s">
        <v>98</v>
      </c>
      <c r="G5" s="74"/>
      <c r="H5" s="75"/>
      <c r="L5" s="4" t="str">
        <f>+Contactos!B3</f>
        <v>Dani Granero</v>
      </c>
      <c r="M5" s="4" t="str">
        <f>+Productos!C3</f>
        <v xml:space="preserve">Material 1 [A01] </v>
      </c>
      <c r="N5" s="4" t="str">
        <f>+FP!A3</f>
        <v>Bank transfer</v>
      </c>
      <c r="O5" s="4" t="str">
        <f>+PP!A3</f>
        <v>Invoice date</v>
      </c>
    </row>
    <row r="6" spans="2:15" x14ac:dyDescent="0.25">
      <c r="L6" s="4" t="str">
        <f>+Contactos!B4</f>
        <v>Jose Garcia</v>
      </c>
      <c r="M6" s="4" t="str">
        <f>+Productos!C4</f>
        <v xml:space="preserve">Material 2 [A02] </v>
      </c>
      <c r="N6" s="4" t="str">
        <f>+FP!A4</f>
        <v>SEPA</v>
      </c>
      <c r="O6" s="4" t="str">
        <f>+PP!A4</f>
        <v>Cash</v>
      </c>
    </row>
    <row r="7" spans="2:15" x14ac:dyDescent="0.25">
      <c r="B7" s="2" t="s">
        <v>97</v>
      </c>
      <c r="C7" s="28">
        <f>+IF(ISERROR(VLOOKUP(C4,Contactos!B:M,8,0)),0,(VLOOKUP(C4,Contactos!B:M,8,0)))</f>
        <v>0</v>
      </c>
      <c r="D7" s="2"/>
      <c r="L7" s="4">
        <f>+Contactos!B5</f>
        <v>0</v>
      </c>
      <c r="M7" s="4">
        <f>+Productos!C5</f>
        <v>0</v>
      </c>
      <c r="N7" s="4" t="str">
        <f>+FP!A5</f>
        <v>Check</v>
      </c>
      <c r="O7" s="4" t="str">
        <f>+PP!A5</f>
        <v>50% - 50%</v>
      </c>
    </row>
    <row r="8" spans="2:15" x14ac:dyDescent="0.25">
      <c r="B8" s="2" t="s">
        <v>75</v>
      </c>
      <c r="C8" s="28">
        <f>+IF(ISERROR(VLOOKUP(C4,Contactos!B:M,9,0)),0,(VLOOKUP(C4,Contactos!B:M,9,0)))</f>
        <v>0</v>
      </c>
      <c r="D8" s="2"/>
      <c r="L8" s="4">
        <f>+Contactos!B6</f>
        <v>0</v>
      </c>
      <c r="M8" s="4">
        <f>+Productos!C6</f>
        <v>0</v>
      </c>
      <c r="N8" s="4" t="str">
        <f>+FP!A6</f>
        <v>Paypal</v>
      </c>
      <c r="O8" s="4" t="str">
        <f>+PP!A6</f>
        <v>30 - 60 - 90 days</v>
      </c>
    </row>
    <row r="9" spans="2:15" x14ac:dyDescent="0.25">
      <c r="B9" s="2" t="s">
        <v>76</v>
      </c>
      <c r="C9" s="28">
        <f>+IF(ISERROR(VLOOKUP(C4,Contactos!B:M,10,0)),0,(VLOOKUP(C4,Contactos!B:M,10,0)))</f>
        <v>0</v>
      </c>
      <c r="D9" s="2"/>
      <c r="L9" s="4">
        <f>+Contactos!B7</f>
        <v>0</v>
      </c>
      <c r="M9" s="4">
        <f>+Productos!C7</f>
        <v>0</v>
      </c>
      <c r="N9" s="4">
        <f>+FP!A7</f>
        <v>0</v>
      </c>
      <c r="O9" s="4" t="str">
        <f>+PP!A7</f>
        <v>45 days</v>
      </c>
    </row>
    <row r="10" spans="2:15" x14ac:dyDescent="0.25">
      <c r="B10" s="2" t="s">
        <v>77</v>
      </c>
      <c r="C10" s="28">
        <f>+IF(ISERROR(VLOOKUP(C4,Contactos!B:M,11,0)),0,(VLOOKUP(C4,Contactos!B:M,11,0)))</f>
        <v>0</v>
      </c>
      <c r="D10" s="2"/>
      <c r="L10" s="4">
        <f>+Contactos!B8</f>
        <v>0</v>
      </c>
      <c r="M10" s="4">
        <f>+Productos!C8</f>
        <v>0</v>
      </c>
      <c r="N10" s="4">
        <f>+FP!A8</f>
        <v>0</v>
      </c>
      <c r="O10" s="4">
        <f>+PP!A8</f>
        <v>0</v>
      </c>
    </row>
    <row r="11" spans="2:15" x14ac:dyDescent="0.25">
      <c r="L11" s="4">
        <f>+Contactos!B9</f>
        <v>0</v>
      </c>
      <c r="M11" s="4">
        <f>+Productos!C9</f>
        <v>0</v>
      </c>
      <c r="N11" s="4">
        <f>+FP!A9</f>
        <v>0</v>
      </c>
      <c r="O11" s="4">
        <f>+PP!A9</f>
        <v>0</v>
      </c>
    </row>
    <row r="12" spans="2:15" x14ac:dyDescent="0.25">
      <c r="B12" t="s">
        <v>100</v>
      </c>
      <c r="L12" s="4">
        <f>+Contactos!B10</f>
        <v>0</v>
      </c>
      <c r="M12" s="4">
        <f>+Productos!C10</f>
        <v>0</v>
      </c>
      <c r="N12" s="4">
        <f>+FP!A10</f>
        <v>0</v>
      </c>
      <c r="O12" s="4">
        <f>+PP!A10</f>
        <v>0</v>
      </c>
    </row>
    <row r="13" spans="2:15" x14ac:dyDescent="0.25">
      <c r="B13" s="66"/>
      <c r="C13" s="67"/>
      <c r="D13" s="67"/>
      <c r="E13" s="67"/>
      <c r="F13" s="67"/>
      <c r="G13" s="67"/>
      <c r="H13" s="68"/>
      <c r="L13" s="4">
        <f>+Contactos!B11</f>
        <v>0</v>
      </c>
      <c r="M13" s="4">
        <f>+Productos!C11</f>
        <v>0</v>
      </c>
      <c r="N13" s="4">
        <f>+FP!A11</f>
        <v>0</v>
      </c>
      <c r="O13" s="4">
        <f>+PP!A11</f>
        <v>0</v>
      </c>
    </row>
    <row r="14" spans="2:15" x14ac:dyDescent="0.25">
      <c r="B14" s="69"/>
      <c r="C14" s="70"/>
      <c r="D14" s="70"/>
      <c r="E14" s="70"/>
      <c r="F14" s="70"/>
      <c r="G14" s="70"/>
      <c r="H14" s="71"/>
      <c r="L14" s="4">
        <f>+Contactos!B12</f>
        <v>0</v>
      </c>
      <c r="M14" s="4">
        <f>+Productos!C12</f>
        <v>0</v>
      </c>
      <c r="N14" s="4">
        <f>+FP!A12</f>
        <v>0</v>
      </c>
      <c r="O14" s="4">
        <f>+PP!A12</f>
        <v>0</v>
      </c>
    </row>
    <row r="15" spans="2:15" x14ac:dyDescent="0.25">
      <c r="L15" s="4">
        <f>+Contactos!B13</f>
        <v>0</v>
      </c>
      <c r="M15" s="4">
        <f>+Productos!C13</f>
        <v>0</v>
      </c>
      <c r="N15" s="4">
        <f>+FP!A13</f>
        <v>0</v>
      </c>
      <c r="O15" s="4">
        <f>+PP!A13</f>
        <v>0</v>
      </c>
    </row>
    <row r="16" spans="2:15" x14ac:dyDescent="0.25">
      <c r="B16" t="s">
        <v>101</v>
      </c>
      <c r="C16" t="s">
        <v>54</v>
      </c>
      <c r="D16" t="s">
        <v>102</v>
      </c>
      <c r="E16" s="7" t="s">
        <v>56</v>
      </c>
      <c r="F16" t="s">
        <v>57</v>
      </c>
      <c r="G16" s="7" t="s">
        <v>103</v>
      </c>
      <c r="H16" s="7" t="s">
        <v>21</v>
      </c>
      <c r="I16" s="7" t="s">
        <v>13</v>
      </c>
      <c r="L16" s="4">
        <f>+Contactos!B14</f>
        <v>0</v>
      </c>
      <c r="M16" s="4">
        <f>+Productos!C14</f>
        <v>0</v>
      </c>
      <c r="N16" s="4">
        <f>+FP!A14</f>
        <v>0</v>
      </c>
      <c r="O16" s="4">
        <f>+PP!A14</f>
        <v>0</v>
      </c>
    </row>
    <row r="17" spans="2:15" x14ac:dyDescent="0.25">
      <c r="B17" s="17"/>
      <c r="C17" s="5"/>
      <c r="D17" s="2">
        <f>+IF(B17=0,0,VLOOKUP(B17,Productos!$C:$F,2,0))</f>
        <v>0</v>
      </c>
      <c r="E17" s="14">
        <f>+IF(B17=0,0,VLOOKUP(B17,Productos!$C:$F,3,0))</f>
        <v>0</v>
      </c>
      <c r="F17" s="8">
        <f>+IF(B17=0,0,VLOOKUP(B17,Productos!$C:$F,4,0))</f>
        <v>0</v>
      </c>
      <c r="G17" s="13"/>
      <c r="H17" s="15">
        <f>+G17*E17</f>
        <v>0</v>
      </c>
      <c r="I17" s="15">
        <f>+H17*F17</f>
        <v>0</v>
      </c>
      <c r="L17" s="4">
        <f>+Contactos!B15</f>
        <v>0</v>
      </c>
      <c r="M17" s="4">
        <f>+Productos!C15</f>
        <v>0</v>
      </c>
      <c r="N17" s="4">
        <f>+FP!A15</f>
        <v>0</v>
      </c>
      <c r="O17" s="4">
        <f>+PP!A15</f>
        <v>0</v>
      </c>
    </row>
    <row r="18" spans="2:15" x14ac:dyDescent="0.25">
      <c r="B18" s="17"/>
      <c r="C18" s="5"/>
      <c r="D18" s="2">
        <f>+IF(B18=0,0,VLOOKUP(B18,Productos!$C:$F,2,0))</f>
        <v>0</v>
      </c>
      <c r="E18" s="14">
        <f>+IF(B18=0,0,VLOOKUP(B18,Productos!$C:$F,3,0))</f>
        <v>0</v>
      </c>
      <c r="F18" s="8">
        <f>+IF(B18=0,0,VLOOKUP(B18,Productos!$C:$F,4,0))</f>
        <v>0</v>
      </c>
      <c r="G18" s="13"/>
      <c r="H18" s="15">
        <f t="shared" ref="H18:I22" si="0">+G18*E18</f>
        <v>0</v>
      </c>
      <c r="I18" s="15">
        <f t="shared" si="0"/>
        <v>0</v>
      </c>
      <c r="L18" s="4">
        <f>+Contactos!B16</f>
        <v>0</v>
      </c>
      <c r="M18" s="4">
        <f>+Productos!C16</f>
        <v>0</v>
      </c>
    </row>
    <row r="19" spans="2:15" x14ac:dyDescent="0.25">
      <c r="B19" s="17"/>
      <c r="C19" s="5"/>
      <c r="D19" s="2">
        <f>+IF(B19=0,0,VLOOKUP(B19,Productos!$C:$F,2,0))</f>
        <v>0</v>
      </c>
      <c r="E19" s="14">
        <f>+IF(B19=0,0,VLOOKUP(B19,Productos!$C:$F,3,0))</f>
        <v>0</v>
      </c>
      <c r="F19" s="8">
        <f>+IF(B19=0,0,VLOOKUP(B19,Productos!$C:$F,4,0))</f>
        <v>0</v>
      </c>
      <c r="G19" s="13"/>
      <c r="H19" s="15">
        <f t="shared" si="0"/>
        <v>0</v>
      </c>
      <c r="I19" s="15">
        <f t="shared" si="0"/>
        <v>0</v>
      </c>
      <c r="L19" s="4">
        <f>+Contactos!B17</f>
        <v>0</v>
      </c>
      <c r="M19" s="4">
        <f>+Productos!C17</f>
        <v>0</v>
      </c>
    </row>
    <row r="20" spans="2:15" x14ac:dyDescent="0.25">
      <c r="B20" s="17"/>
      <c r="C20" s="5"/>
      <c r="D20" s="2">
        <f>+IF(B20=0,0,VLOOKUP(B20,Productos!$C:$F,2,0))</f>
        <v>0</v>
      </c>
      <c r="E20" s="14">
        <f>+IF(B20=0,0,VLOOKUP(B20,Productos!$C:$F,3,0))</f>
        <v>0</v>
      </c>
      <c r="F20" s="8">
        <f>+IF(B20=0,0,VLOOKUP(B20,Productos!$C:$F,4,0))</f>
        <v>0</v>
      </c>
      <c r="G20" s="13"/>
      <c r="H20" s="15">
        <f t="shared" si="0"/>
        <v>0</v>
      </c>
      <c r="I20" s="15">
        <f t="shared" si="0"/>
        <v>0</v>
      </c>
      <c r="L20" s="4">
        <f>+Contactos!B18</f>
        <v>0</v>
      </c>
      <c r="M20" s="4">
        <f>+Productos!C18</f>
        <v>0</v>
      </c>
    </row>
    <row r="21" spans="2:15" x14ac:dyDescent="0.25">
      <c r="B21" s="17"/>
      <c r="C21" s="5"/>
      <c r="D21" s="2">
        <f>+IF(B21=0,0,VLOOKUP(B21,Productos!$C:$F,2,0))</f>
        <v>0</v>
      </c>
      <c r="E21" s="14">
        <f>+IF(B21=0,0,VLOOKUP(B21,Productos!$C:$F,3,0))</f>
        <v>0</v>
      </c>
      <c r="F21" s="8">
        <f>+IF(B21=0,0,VLOOKUP(B21,Productos!$C:$F,4,0))</f>
        <v>0</v>
      </c>
      <c r="G21" s="13"/>
      <c r="H21" s="15">
        <f t="shared" si="0"/>
        <v>0</v>
      </c>
      <c r="I21" s="15">
        <f t="shared" si="0"/>
        <v>0</v>
      </c>
      <c r="L21" s="4">
        <f>+Contactos!B19</f>
        <v>0</v>
      </c>
      <c r="M21" s="4">
        <f>+Productos!C19</f>
        <v>0</v>
      </c>
    </row>
    <row r="22" spans="2:15" x14ac:dyDescent="0.25">
      <c r="B22" s="17"/>
      <c r="C22" s="5"/>
      <c r="D22" s="2">
        <f>+IF(B22=0,0,VLOOKUP(B22,Productos!$C:$F,2,0))</f>
        <v>0</v>
      </c>
      <c r="E22" s="14">
        <f>+IF(B22=0,0,VLOOKUP(B22,Productos!$C:$F,3,0))</f>
        <v>0</v>
      </c>
      <c r="F22" s="8">
        <f>+IF(B22=0,0,VLOOKUP(B22,Productos!$C:$F,4,0))</f>
        <v>0</v>
      </c>
      <c r="G22" s="13"/>
      <c r="H22" s="15">
        <f t="shared" si="0"/>
        <v>0</v>
      </c>
      <c r="I22" s="15">
        <f t="shared" si="0"/>
        <v>0</v>
      </c>
      <c r="L22" s="4">
        <f>+Contactos!B20</f>
        <v>0</v>
      </c>
      <c r="M22" s="4">
        <f>+Productos!C20</f>
        <v>0</v>
      </c>
    </row>
    <row r="23" spans="2:15" x14ac:dyDescent="0.25">
      <c r="L23" s="4">
        <f>+Contactos!B21</f>
        <v>0</v>
      </c>
      <c r="M23" s="4">
        <f>+Productos!C21</f>
        <v>0</v>
      </c>
    </row>
    <row r="24" spans="2:15" x14ac:dyDescent="0.25">
      <c r="B24" s="26" t="s">
        <v>104</v>
      </c>
      <c r="C24" s="27"/>
      <c r="F24" s="20" t="s">
        <v>21</v>
      </c>
      <c r="G24" s="21"/>
      <c r="H24" s="46">
        <f>SUM(H17:H23)</f>
        <v>0</v>
      </c>
      <c r="J24" s="30" t="s">
        <v>26</v>
      </c>
      <c r="L24" s="4">
        <f>+Contactos!B22</f>
        <v>0</v>
      </c>
      <c r="M24" s="4">
        <f>+Productos!C22</f>
        <v>0</v>
      </c>
    </row>
    <row r="25" spans="2:15" x14ac:dyDescent="0.25">
      <c r="B25" s="2" t="s">
        <v>105</v>
      </c>
      <c r="C25" s="5"/>
      <c r="F25" s="22" t="s">
        <v>57</v>
      </c>
      <c r="G25" s="23"/>
      <c r="H25" s="47">
        <f>SUM(I17:I22)</f>
        <v>0</v>
      </c>
      <c r="J25" s="30" t="s">
        <v>26</v>
      </c>
      <c r="L25" s="4">
        <f>+Contactos!B23</f>
        <v>0</v>
      </c>
      <c r="M25" s="4">
        <f>+Productos!C23</f>
        <v>0</v>
      </c>
    </row>
    <row r="26" spans="2:15" ht="15.75" thickBot="1" x14ac:dyDescent="0.3">
      <c r="F26" s="24" t="s">
        <v>22</v>
      </c>
      <c r="G26" s="25"/>
      <c r="H26" s="48">
        <f>+H24+H25</f>
        <v>0</v>
      </c>
      <c r="J26" s="30" t="s">
        <v>26</v>
      </c>
      <c r="L26" s="4">
        <f>+Contactos!B24</f>
        <v>0</v>
      </c>
      <c r="M26" s="4">
        <f>+Productos!C24</f>
        <v>0</v>
      </c>
    </row>
    <row r="27" spans="2:15" ht="15.75" thickTop="1" x14ac:dyDescent="0.25">
      <c r="B27" s="26" t="s">
        <v>106</v>
      </c>
      <c r="C27" s="27"/>
      <c r="L27" s="4">
        <f>+Contactos!B25</f>
        <v>0</v>
      </c>
      <c r="M27" s="4">
        <f>+Productos!C25</f>
        <v>0</v>
      </c>
    </row>
    <row r="28" spans="2:15" x14ac:dyDescent="0.25">
      <c r="L28" s="4">
        <f>+Contactos!B26</f>
        <v>0</v>
      </c>
    </row>
    <row r="29" spans="2:15" x14ac:dyDescent="0.25">
      <c r="L29" s="4">
        <f>+Contactos!B27</f>
        <v>0</v>
      </c>
    </row>
    <row r="30" spans="2:15" x14ac:dyDescent="0.25">
      <c r="L30" s="4">
        <f>+Contactos!B28</f>
        <v>0</v>
      </c>
    </row>
    <row r="31" spans="2:15" x14ac:dyDescent="0.25">
      <c r="L31" s="4">
        <f>+Contactos!B29</f>
        <v>0</v>
      </c>
    </row>
    <row r="32" spans="2:15" x14ac:dyDescent="0.25">
      <c r="L32" s="4">
        <f>+Contactos!B30</f>
        <v>0</v>
      </c>
    </row>
    <row r="33" spans="12:12" x14ac:dyDescent="0.25">
      <c r="L33" s="4">
        <f>+Contactos!B31</f>
        <v>0</v>
      </c>
    </row>
    <row r="34" spans="12:12" x14ac:dyDescent="0.25">
      <c r="L34" s="4">
        <f>+Contactos!B32</f>
        <v>0</v>
      </c>
    </row>
    <row r="35" spans="12:12" x14ac:dyDescent="0.25">
      <c r="L35" s="4">
        <f>+Contactos!B33</f>
        <v>0</v>
      </c>
    </row>
    <row r="36" spans="12:12" x14ac:dyDescent="0.25">
      <c r="L36" s="4">
        <f>+Contactos!B34</f>
        <v>0</v>
      </c>
    </row>
    <row r="37" spans="12:12" x14ac:dyDescent="0.25">
      <c r="L37" s="4">
        <f>+Contactos!B35</f>
        <v>0</v>
      </c>
    </row>
    <row r="38" spans="12:12" x14ac:dyDescent="0.25">
      <c r="L38" s="4">
        <f>+Contactos!B36</f>
        <v>0</v>
      </c>
    </row>
    <row r="39" spans="12:12" x14ac:dyDescent="0.25">
      <c r="L39" s="4">
        <f>+Contactos!B37</f>
        <v>0</v>
      </c>
    </row>
    <row r="40" spans="12:12" x14ac:dyDescent="0.25">
      <c r="L40" s="4">
        <f>+Contactos!B38</f>
        <v>0</v>
      </c>
    </row>
    <row r="41" spans="12:12" x14ac:dyDescent="0.25">
      <c r="L41" s="4">
        <f>+Contactos!B39</f>
        <v>0</v>
      </c>
    </row>
    <row r="42" spans="12:12" x14ac:dyDescent="0.25">
      <c r="L42" s="4">
        <f>+Contactos!B40</f>
        <v>0</v>
      </c>
    </row>
    <row r="43" spans="12:12" x14ac:dyDescent="0.25">
      <c r="L43" s="4">
        <f>+Contactos!B41</f>
        <v>0</v>
      </c>
    </row>
    <row r="44" spans="12:12" x14ac:dyDescent="0.25">
      <c r="L44" s="4">
        <f>+Contactos!B42</f>
        <v>0</v>
      </c>
    </row>
    <row r="45" spans="12:12" x14ac:dyDescent="0.25">
      <c r="L45" s="4">
        <f>+Contactos!B43</f>
        <v>0</v>
      </c>
    </row>
    <row r="46" spans="12:12" x14ac:dyDescent="0.25">
      <c r="L46" s="4">
        <f>+Contactos!B44</f>
        <v>0</v>
      </c>
    </row>
    <row r="47" spans="12:12" x14ac:dyDescent="0.25">
      <c r="L47" s="4">
        <f>+Contactos!B45</f>
        <v>0</v>
      </c>
    </row>
    <row r="48" spans="12:12" x14ac:dyDescent="0.25">
      <c r="L48" s="4">
        <f>+Contactos!B46</f>
        <v>0</v>
      </c>
    </row>
    <row r="49" spans="12:12" x14ac:dyDescent="0.25">
      <c r="L49" s="4">
        <f>+Contactos!B47</f>
        <v>0</v>
      </c>
    </row>
    <row r="50" spans="12:12" x14ac:dyDescent="0.25">
      <c r="L50" s="4">
        <f>+Contactos!B48</f>
        <v>0</v>
      </c>
    </row>
    <row r="51" spans="12:12" x14ac:dyDescent="0.25">
      <c r="L51" s="4">
        <f>+Contactos!B49</f>
        <v>0</v>
      </c>
    </row>
    <row r="52" spans="12:12" x14ac:dyDescent="0.25">
      <c r="L52" s="4">
        <f>+Contactos!B50</f>
        <v>0</v>
      </c>
    </row>
    <row r="53" spans="12:12" x14ac:dyDescent="0.25">
      <c r="L53" s="4">
        <f>+Contactos!B51</f>
        <v>0</v>
      </c>
    </row>
  </sheetData>
  <mergeCells count="4">
    <mergeCell ref="B2:H2"/>
    <mergeCell ref="G4:H4"/>
    <mergeCell ref="G5:H5"/>
    <mergeCell ref="B13:H14"/>
  </mergeCells>
  <dataValidations count="4">
    <dataValidation type="list" allowBlank="1" showInputMessage="1" showErrorMessage="1" sqref="B17:B22" xr:uid="{00000000-0002-0000-0600-000000000000}">
      <formula1>$M$5:$M$27</formula1>
    </dataValidation>
    <dataValidation type="list" allowBlank="1" showInputMessage="1" showErrorMessage="1" sqref="C24" xr:uid="{00000000-0002-0000-0600-000001000000}">
      <formula1>$N$5:$N$17</formula1>
    </dataValidation>
    <dataValidation type="list" allowBlank="1" showInputMessage="1" showErrorMessage="1" sqref="C25" xr:uid="{00000000-0002-0000-0600-000002000000}">
      <formula1>$O$5:$O$17</formula1>
    </dataValidation>
    <dataValidation type="list" allowBlank="1" showInputMessage="1" showErrorMessage="1" sqref="C4" xr:uid="{00000000-0002-0000-0600-000003000000}">
      <formula1>$L$5:$L$53</formula1>
    </dataValidation>
  </dataValidations>
  <hyperlinks>
    <hyperlink ref="K2" location="Presupuestos!A1" display="Presupuestos" xr:uid="{EE1EBA9B-92ED-47E7-912D-72685CC8EE10}"/>
    <hyperlink ref="K1" location="Inicio!A1" display="Inicio" xr:uid="{BD9BA89E-2B4D-4794-9DC4-6230A851769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53"/>
  <sheetViews>
    <sheetView showGridLines="0" showZeros="0" zoomScaleNormal="100" workbookViewId="0">
      <selection activeCell="G5" sqref="G5:H5"/>
    </sheetView>
  </sheetViews>
  <sheetFormatPr baseColWidth="10" defaultRowHeight="15" x14ac:dyDescent="0.25"/>
  <cols>
    <col min="2" max="2" width="18.28515625" customWidth="1"/>
    <col min="3" max="3" width="28.5703125" customWidth="1"/>
    <col min="4" max="4" width="14.42578125" customWidth="1"/>
    <col min="5" max="5" width="11.42578125" style="7"/>
    <col min="7" max="8" width="11.42578125" style="7"/>
    <col min="9" max="9" width="0" hidden="1" customWidth="1"/>
    <col min="11" max="11" width="13.5703125" customWidth="1"/>
    <col min="12" max="12" width="0" hidden="1" customWidth="1"/>
    <col min="13" max="13" width="15.42578125" hidden="1" customWidth="1"/>
    <col min="14" max="14" width="0" hidden="1" customWidth="1"/>
    <col min="15" max="15" width="2" hidden="1" customWidth="1"/>
  </cols>
  <sheetData>
    <row r="1" spans="2:15" x14ac:dyDescent="0.25">
      <c r="K1" s="37" t="s">
        <v>49</v>
      </c>
    </row>
    <row r="2" spans="2:15" ht="21" x14ac:dyDescent="0.35">
      <c r="B2" s="76" t="s">
        <v>95</v>
      </c>
      <c r="C2" s="76"/>
      <c r="D2" s="76"/>
      <c r="E2" s="76"/>
      <c r="F2" s="76"/>
      <c r="G2" s="76"/>
      <c r="H2" s="76"/>
      <c r="K2" s="37" t="s">
        <v>80</v>
      </c>
    </row>
    <row r="4" spans="2:15" x14ac:dyDescent="0.25">
      <c r="B4" s="26" t="s">
        <v>96</v>
      </c>
      <c r="C4" s="27"/>
      <c r="E4" s="20" t="s">
        <v>99</v>
      </c>
      <c r="F4" s="29"/>
      <c r="G4" s="72"/>
      <c r="H4" s="73"/>
      <c r="L4" t="s">
        <v>27</v>
      </c>
      <c r="M4" t="s">
        <v>10</v>
      </c>
      <c r="N4" t="s">
        <v>23</v>
      </c>
      <c r="O4" t="s">
        <v>24</v>
      </c>
    </row>
    <row r="5" spans="2:15" x14ac:dyDescent="0.25">
      <c r="B5" s="2" t="s">
        <v>78</v>
      </c>
      <c r="C5" s="2">
        <f>+IF(ISERROR(VLOOKUP(C4,Contactos!B:M,12,0)),0,(VLOOKUP(C4,Contactos!B:M,12,0)))</f>
        <v>0</v>
      </c>
      <c r="E5" s="19" t="s">
        <v>98</v>
      </c>
      <c r="G5" s="74"/>
      <c r="H5" s="75"/>
      <c r="L5" s="4" t="str">
        <f>+Contactos!B3</f>
        <v>Dani Granero</v>
      </c>
      <c r="M5" s="4" t="str">
        <f>+Productos!C3</f>
        <v xml:space="preserve">Material 1 [A01] </v>
      </c>
      <c r="N5" s="4" t="str">
        <f>+FP!A3</f>
        <v>Bank transfer</v>
      </c>
      <c r="O5" s="4" t="str">
        <f>+PP!A3</f>
        <v>Invoice date</v>
      </c>
    </row>
    <row r="6" spans="2:15" x14ac:dyDescent="0.25">
      <c r="L6" s="4" t="str">
        <f>+Contactos!B4</f>
        <v>Jose Garcia</v>
      </c>
      <c r="M6" s="4" t="str">
        <f>+Productos!C4</f>
        <v xml:space="preserve">Material 2 [A02] </v>
      </c>
      <c r="N6" s="4" t="str">
        <f>+FP!A4</f>
        <v>SEPA</v>
      </c>
      <c r="O6" s="4" t="str">
        <f>+PP!A4</f>
        <v>Cash</v>
      </c>
    </row>
    <row r="7" spans="2:15" x14ac:dyDescent="0.25">
      <c r="B7" s="2" t="s">
        <v>97</v>
      </c>
      <c r="C7" s="28">
        <f>+IF(ISERROR(VLOOKUP(C4,Contactos!B:M,8,0)),0,(VLOOKUP(C4,Contactos!B:M,8,0)))</f>
        <v>0</v>
      </c>
      <c r="D7" s="2"/>
      <c r="L7" s="4">
        <f>+Contactos!B5</f>
        <v>0</v>
      </c>
      <c r="M7" s="4">
        <f>+Productos!C5</f>
        <v>0</v>
      </c>
      <c r="N7" s="4" t="str">
        <f>+FP!A5</f>
        <v>Check</v>
      </c>
      <c r="O7" s="4" t="str">
        <f>+PP!A5</f>
        <v>50% - 50%</v>
      </c>
    </row>
    <row r="8" spans="2:15" x14ac:dyDescent="0.25">
      <c r="B8" s="2" t="s">
        <v>75</v>
      </c>
      <c r="C8" s="28">
        <f>+IF(ISERROR(VLOOKUP(C4,Contactos!B:M,9,0)),0,(VLOOKUP(C4,Contactos!B:M,9,0)))</f>
        <v>0</v>
      </c>
      <c r="D8" s="2"/>
      <c r="L8" s="4">
        <f>+Contactos!B6</f>
        <v>0</v>
      </c>
      <c r="M8" s="4">
        <f>+Productos!C6</f>
        <v>0</v>
      </c>
      <c r="N8" s="4" t="str">
        <f>+FP!A6</f>
        <v>Paypal</v>
      </c>
      <c r="O8" s="4" t="str">
        <f>+PP!A6</f>
        <v>30 - 60 - 90 days</v>
      </c>
    </row>
    <row r="9" spans="2:15" x14ac:dyDescent="0.25">
      <c r="B9" s="2" t="s">
        <v>76</v>
      </c>
      <c r="C9" s="28">
        <f>+IF(ISERROR(VLOOKUP(C4,Contactos!B:M,10,0)),0,(VLOOKUP(C4,Contactos!B:M,10,0)))</f>
        <v>0</v>
      </c>
      <c r="D9" s="2"/>
      <c r="L9" s="4">
        <f>+Contactos!B7</f>
        <v>0</v>
      </c>
      <c r="M9" s="4">
        <f>+Productos!C7</f>
        <v>0</v>
      </c>
      <c r="N9" s="4">
        <f>+FP!A7</f>
        <v>0</v>
      </c>
      <c r="O9" s="4" t="str">
        <f>+PP!A7</f>
        <v>45 days</v>
      </c>
    </row>
    <row r="10" spans="2:15" x14ac:dyDescent="0.25">
      <c r="B10" s="2" t="s">
        <v>77</v>
      </c>
      <c r="C10" s="28">
        <f>+IF(ISERROR(VLOOKUP(C4,Contactos!B:M,11,0)),0,(VLOOKUP(C4,Contactos!B:M,11,0)))</f>
        <v>0</v>
      </c>
      <c r="D10" s="2"/>
      <c r="L10" s="4">
        <f>+Contactos!B8</f>
        <v>0</v>
      </c>
      <c r="M10" s="4">
        <f>+Productos!C8</f>
        <v>0</v>
      </c>
      <c r="N10" s="4">
        <f>+FP!A8</f>
        <v>0</v>
      </c>
      <c r="O10" s="4">
        <f>+PP!A8</f>
        <v>0</v>
      </c>
    </row>
    <row r="11" spans="2:15" x14ac:dyDescent="0.25">
      <c r="L11" s="4">
        <f>+Contactos!B9</f>
        <v>0</v>
      </c>
      <c r="M11" s="4">
        <f>+Productos!C9</f>
        <v>0</v>
      </c>
      <c r="N11" s="4">
        <f>+FP!A9</f>
        <v>0</v>
      </c>
      <c r="O11" s="4">
        <f>+PP!A9</f>
        <v>0</v>
      </c>
    </row>
    <row r="12" spans="2:15" x14ac:dyDescent="0.25">
      <c r="B12" t="s">
        <v>100</v>
      </c>
      <c r="L12" s="4">
        <f>+Contactos!B10</f>
        <v>0</v>
      </c>
      <c r="M12" s="4">
        <f>+Productos!C10</f>
        <v>0</v>
      </c>
      <c r="N12" s="4">
        <f>+FP!A10</f>
        <v>0</v>
      </c>
      <c r="O12" s="4">
        <f>+PP!A10</f>
        <v>0</v>
      </c>
    </row>
    <row r="13" spans="2:15" x14ac:dyDescent="0.25">
      <c r="B13" s="66"/>
      <c r="C13" s="67"/>
      <c r="D13" s="67"/>
      <c r="E13" s="67"/>
      <c r="F13" s="67"/>
      <c r="G13" s="67"/>
      <c r="H13" s="68"/>
      <c r="L13" s="4">
        <f>+Contactos!B11</f>
        <v>0</v>
      </c>
      <c r="M13" s="4">
        <f>+Productos!C11</f>
        <v>0</v>
      </c>
      <c r="N13" s="4">
        <f>+FP!A11</f>
        <v>0</v>
      </c>
      <c r="O13" s="4">
        <f>+PP!A11</f>
        <v>0</v>
      </c>
    </row>
    <row r="14" spans="2:15" x14ac:dyDescent="0.25">
      <c r="B14" s="69"/>
      <c r="C14" s="70"/>
      <c r="D14" s="70"/>
      <c r="E14" s="70"/>
      <c r="F14" s="70"/>
      <c r="G14" s="70"/>
      <c r="H14" s="71"/>
      <c r="L14" s="4">
        <f>+Contactos!B12</f>
        <v>0</v>
      </c>
      <c r="M14" s="4">
        <f>+Productos!C12</f>
        <v>0</v>
      </c>
      <c r="N14" s="4">
        <f>+FP!A12</f>
        <v>0</v>
      </c>
      <c r="O14" s="4">
        <f>+PP!A12</f>
        <v>0</v>
      </c>
    </row>
    <row r="15" spans="2:15" x14ac:dyDescent="0.25">
      <c r="L15" s="4">
        <f>+Contactos!B13</f>
        <v>0</v>
      </c>
      <c r="M15" s="4">
        <f>+Productos!C13</f>
        <v>0</v>
      </c>
      <c r="N15" s="4">
        <f>+FP!A13</f>
        <v>0</v>
      </c>
      <c r="O15" s="4">
        <f>+PP!A13</f>
        <v>0</v>
      </c>
    </row>
    <row r="16" spans="2:15" x14ac:dyDescent="0.25">
      <c r="B16" t="s">
        <v>101</v>
      </c>
      <c r="C16" t="s">
        <v>54</v>
      </c>
      <c r="D16" t="s">
        <v>102</v>
      </c>
      <c r="E16" s="7" t="s">
        <v>56</v>
      </c>
      <c r="F16" t="s">
        <v>57</v>
      </c>
      <c r="G16" s="7" t="s">
        <v>103</v>
      </c>
      <c r="H16" s="7" t="s">
        <v>21</v>
      </c>
      <c r="I16" s="7" t="s">
        <v>13</v>
      </c>
      <c r="L16" s="4">
        <f>+Contactos!B14</f>
        <v>0</v>
      </c>
      <c r="M16" s="4">
        <f>+Productos!C14</f>
        <v>0</v>
      </c>
      <c r="N16" s="4">
        <f>+FP!A14</f>
        <v>0</v>
      </c>
      <c r="O16" s="4">
        <f>+PP!A14</f>
        <v>0</v>
      </c>
    </row>
    <row r="17" spans="2:15" x14ac:dyDescent="0.25">
      <c r="B17" s="17"/>
      <c r="C17" s="5"/>
      <c r="D17" s="2">
        <f>+IF(B17=0,0,VLOOKUP(B17,Productos!$C:$F,2,0))</f>
        <v>0</v>
      </c>
      <c r="E17" s="14">
        <f>+IF(B17=0,0,VLOOKUP(B17,Productos!$C:$F,3,0))</f>
        <v>0</v>
      </c>
      <c r="F17" s="8">
        <f>+IF(B17=0,0,VLOOKUP(B17,Productos!$C:$F,4,0))</f>
        <v>0</v>
      </c>
      <c r="G17" s="13"/>
      <c r="H17" s="15">
        <f>+G17*E17</f>
        <v>0</v>
      </c>
      <c r="I17" s="15">
        <f>+H17*F17</f>
        <v>0</v>
      </c>
      <c r="L17" s="4">
        <f>+Contactos!B15</f>
        <v>0</v>
      </c>
      <c r="M17" s="4">
        <f>+Productos!C15</f>
        <v>0</v>
      </c>
      <c r="N17" s="4">
        <f>+FP!A15</f>
        <v>0</v>
      </c>
      <c r="O17" s="4">
        <f>+PP!A15</f>
        <v>0</v>
      </c>
    </row>
    <row r="18" spans="2:15" x14ac:dyDescent="0.25">
      <c r="B18" s="17"/>
      <c r="C18" s="5"/>
      <c r="D18" s="2">
        <f>+IF(B18=0,0,VLOOKUP(B18,Productos!$C:$F,2,0))</f>
        <v>0</v>
      </c>
      <c r="E18" s="14">
        <f>+IF(B18=0,0,VLOOKUP(B18,Productos!$C:$F,3,0))</f>
        <v>0</v>
      </c>
      <c r="F18" s="8">
        <f>+IF(B18=0,0,VLOOKUP(B18,Productos!$C:$F,4,0))</f>
        <v>0</v>
      </c>
      <c r="G18" s="13"/>
      <c r="H18" s="15">
        <f t="shared" ref="H18:I22" si="0">+G18*E18</f>
        <v>0</v>
      </c>
      <c r="I18" s="15">
        <f t="shared" si="0"/>
        <v>0</v>
      </c>
      <c r="L18" s="4">
        <f>+Contactos!B16</f>
        <v>0</v>
      </c>
      <c r="M18" s="4">
        <f>+Productos!C16</f>
        <v>0</v>
      </c>
    </row>
    <row r="19" spans="2:15" x14ac:dyDescent="0.25">
      <c r="B19" s="17"/>
      <c r="C19" s="5"/>
      <c r="D19" s="2">
        <f>+IF(B19=0,0,VLOOKUP(B19,Productos!$C:$F,2,0))</f>
        <v>0</v>
      </c>
      <c r="E19" s="14">
        <f>+IF(B19=0,0,VLOOKUP(B19,Productos!$C:$F,3,0))</f>
        <v>0</v>
      </c>
      <c r="F19" s="8">
        <f>+IF(B19=0,0,VLOOKUP(B19,Productos!$C:$F,4,0))</f>
        <v>0</v>
      </c>
      <c r="G19" s="13"/>
      <c r="H19" s="15">
        <f t="shared" si="0"/>
        <v>0</v>
      </c>
      <c r="I19" s="15">
        <f t="shared" si="0"/>
        <v>0</v>
      </c>
      <c r="L19" s="4">
        <f>+Contactos!B17</f>
        <v>0</v>
      </c>
      <c r="M19" s="4">
        <f>+Productos!C17</f>
        <v>0</v>
      </c>
    </row>
    <row r="20" spans="2:15" x14ac:dyDescent="0.25">
      <c r="B20" s="17"/>
      <c r="C20" s="5"/>
      <c r="D20" s="2">
        <f>+IF(B20=0,0,VLOOKUP(B20,Productos!$C:$F,2,0))</f>
        <v>0</v>
      </c>
      <c r="E20" s="14">
        <f>+IF(B20=0,0,VLOOKUP(B20,Productos!$C:$F,3,0))</f>
        <v>0</v>
      </c>
      <c r="F20" s="8">
        <f>+IF(B20=0,0,VLOOKUP(B20,Productos!$C:$F,4,0))</f>
        <v>0</v>
      </c>
      <c r="G20" s="13"/>
      <c r="H20" s="15">
        <f t="shared" si="0"/>
        <v>0</v>
      </c>
      <c r="I20" s="15">
        <f t="shared" si="0"/>
        <v>0</v>
      </c>
      <c r="L20" s="4">
        <f>+Contactos!B18</f>
        <v>0</v>
      </c>
      <c r="M20" s="4">
        <f>+Productos!C18</f>
        <v>0</v>
      </c>
    </row>
    <row r="21" spans="2:15" x14ac:dyDescent="0.25">
      <c r="B21" s="17"/>
      <c r="C21" s="5"/>
      <c r="D21" s="2">
        <f>+IF(B21=0,0,VLOOKUP(B21,Productos!$C:$F,2,0))</f>
        <v>0</v>
      </c>
      <c r="E21" s="14">
        <f>+IF(B21=0,0,VLOOKUP(B21,Productos!$C:$F,3,0))</f>
        <v>0</v>
      </c>
      <c r="F21" s="8">
        <f>+IF(B21=0,0,VLOOKUP(B21,Productos!$C:$F,4,0))</f>
        <v>0</v>
      </c>
      <c r="G21" s="13"/>
      <c r="H21" s="15">
        <f t="shared" si="0"/>
        <v>0</v>
      </c>
      <c r="I21" s="15">
        <f t="shared" si="0"/>
        <v>0</v>
      </c>
      <c r="L21" s="4">
        <f>+Contactos!B19</f>
        <v>0</v>
      </c>
      <c r="M21" s="4">
        <f>+Productos!C19</f>
        <v>0</v>
      </c>
    </row>
    <row r="22" spans="2:15" x14ac:dyDescent="0.25">
      <c r="B22" s="17"/>
      <c r="C22" s="5"/>
      <c r="D22" s="2">
        <f>+IF(B22=0,0,VLOOKUP(B22,Productos!$C:$F,2,0))</f>
        <v>0</v>
      </c>
      <c r="E22" s="14">
        <f>+IF(B22=0,0,VLOOKUP(B22,Productos!$C:$F,3,0))</f>
        <v>0</v>
      </c>
      <c r="F22" s="8">
        <f>+IF(B22=0,0,VLOOKUP(B22,Productos!$C:$F,4,0))</f>
        <v>0</v>
      </c>
      <c r="G22" s="13"/>
      <c r="H22" s="15">
        <f t="shared" si="0"/>
        <v>0</v>
      </c>
      <c r="I22" s="15">
        <f t="shared" si="0"/>
        <v>0</v>
      </c>
      <c r="L22" s="4">
        <f>+Contactos!B20</f>
        <v>0</v>
      </c>
      <c r="M22" s="4">
        <f>+Productos!C20</f>
        <v>0</v>
      </c>
    </row>
    <row r="23" spans="2:15" x14ac:dyDescent="0.25">
      <c r="L23" s="4">
        <f>+Contactos!B21</f>
        <v>0</v>
      </c>
      <c r="M23" s="4">
        <f>+Productos!C21</f>
        <v>0</v>
      </c>
    </row>
    <row r="24" spans="2:15" x14ac:dyDescent="0.25">
      <c r="B24" s="26" t="s">
        <v>104</v>
      </c>
      <c r="C24" s="27"/>
      <c r="F24" s="20" t="s">
        <v>21</v>
      </c>
      <c r="G24" s="21"/>
      <c r="H24" s="46">
        <f>SUM(H17:H23)</f>
        <v>0</v>
      </c>
      <c r="J24" s="30" t="s">
        <v>26</v>
      </c>
      <c r="L24" s="4">
        <f>+Contactos!B22</f>
        <v>0</v>
      </c>
      <c r="M24" s="4">
        <f>+Productos!C22</f>
        <v>0</v>
      </c>
    </row>
    <row r="25" spans="2:15" x14ac:dyDescent="0.25">
      <c r="B25" s="2" t="s">
        <v>105</v>
      </c>
      <c r="C25" s="5"/>
      <c r="F25" s="22" t="s">
        <v>57</v>
      </c>
      <c r="G25" s="23"/>
      <c r="H25" s="47">
        <f>SUM(I17:I22)</f>
        <v>0</v>
      </c>
      <c r="J25" s="30" t="s">
        <v>26</v>
      </c>
      <c r="L25" s="4">
        <f>+Contactos!B23</f>
        <v>0</v>
      </c>
      <c r="M25" s="4">
        <f>+Productos!C23</f>
        <v>0</v>
      </c>
    </row>
    <row r="26" spans="2:15" ht="15.75" thickBot="1" x14ac:dyDescent="0.3">
      <c r="F26" s="24" t="s">
        <v>22</v>
      </c>
      <c r="G26" s="25"/>
      <c r="H26" s="48">
        <f>+H24+H25</f>
        <v>0</v>
      </c>
      <c r="J26" s="30" t="s">
        <v>26</v>
      </c>
      <c r="L26" s="4">
        <f>+Contactos!B24</f>
        <v>0</v>
      </c>
      <c r="M26" s="4">
        <f>+Productos!C24</f>
        <v>0</v>
      </c>
    </row>
    <row r="27" spans="2:15" ht="15.75" thickTop="1" x14ac:dyDescent="0.25">
      <c r="B27" s="26" t="s">
        <v>106</v>
      </c>
      <c r="C27" s="27"/>
      <c r="L27" s="4">
        <f>+Contactos!B25</f>
        <v>0</v>
      </c>
      <c r="M27" s="4">
        <f>+Productos!C25</f>
        <v>0</v>
      </c>
    </row>
    <row r="28" spans="2:15" x14ac:dyDescent="0.25">
      <c r="L28" s="4">
        <f>+Contactos!B26</f>
        <v>0</v>
      </c>
    </row>
    <row r="29" spans="2:15" x14ac:dyDescent="0.25">
      <c r="L29" s="4">
        <f>+Contactos!B27</f>
        <v>0</v>
      </c>
    </row>
    <row r="30" spans="2:15" x14ac:dyDescent="0.25">
      <c r="L30" s="4">
        <f>+Contactos!B28</f>
        <v>0</v>
      </c>
    </row>
    <row r="31" spans="2:15" x14ac:dyDescent="0.25">
      <c r="L31" s="4">
        <f>+Contactos!B29</f>
        <v>0</v>
      </c>
    </row>
    <row r="32" spans="2:15" x14ac:dyDescent="0.25">
      <c r="L32" s="4">
        <f>+Contactos!B30</f>
        <v>0</v>
      </c>
    </row>
    <row r="33" spans="12:12" x14ac:dyDescent="0.25">
      <c r="L33" s="4">
        <f>+Contactos!B31</f>
        <v>0</v>
      </c>
    </row>
    <row r="34" spans="12:12" x14ac:dyDescent="0.25">
      <c r="L34" s="4">
        <f>+Contactos!B32</f>
        <v>0</v>
      </c>
    </row>
    <row r="35" spans="12:12" x14ac:dyDescent="0.25">
      <c r="L35" s="4">
        <f>+Contactos!B33</f>
        <v>0</v>
      </c>
    </row>
    <row r="36" spans="12:12" x14ac:dyDescent="0.25">
      <c r="L36" s="4">
        <f>+Contactos!B34</f>
        <v>0</v>
      </c>
    </row>
    <row r="37" spans="12:12" x14ac:dyDescent="0.25">
      <c r="L37" s="4">
        <f>+Contactos!B35</f>
        <v>0</v>
      </c>
    </row>
    <row r="38" spans="12:12" x14ac:dyDescent="0.25">
      <c r="L38" s="4">
        <f>+Contactos!B36</f>
        <v>0</v>
      </c>
    </row>
    <row r="39" spans="12:12" x14ac:dyDescent="0.25">
      <c r="L39" s="4">
        <f>+Contactos!B37</f>
        <v>0</v>
      </c>
    </row>
    <row r="40" spans="12:12" x14ac:dyDescent="0.25">
      <c r="L40" s="4">
        <f>+Contactos!B38</f>
        <v>0</v>
      </c>
    </row>
    <row r="41" spans="12:12" x14ac:dyDescent="0.25">
      <c r="L41" s="4">
        <f>+Contactos!B39</f>
        <v>0</v>
      </c>
    </row>
    <row r="42" spans="12:12" x14ac:dyDescent="0.25">
      <c r="L42" s="4">
        <f>+Contactos!B40</f>
        <v>0</v>
      </c>
    </row>
    <row r="43" spans="12:12" x14ac:dyDescent="0.25">
      <c r="L43" s="4">
        <f>+Contactos!B41</f>
        <v>0</v>
      </c>
    </row>
    <row r="44" spans="12:12" x14ac:dyDescent="0.25">
      <c r="L44" s="4">
        <f>+Contactos!B42</f>
        <v>0</v>
      </c>
    </row>
    <row r="45" spans="12:12" x14ac:dyDescent="0.25">
      <c r="L45" s="4">
        <f>+Contactos!B43</f>
        <v>0</v>
      </c>
    </row>
    <row r="46" spans="12:12" x14ac:dyDescent="0.25">
      <c r="L46" s="4">
        <f>+Contactos!B44</f>
        <v>0</v>
      </c>
    </row>
    <row r="47" spans="12:12" x14ac:dyDescent="0.25">
      <c r="L47" s="4">
        <f>+Contactos!B45</f>
        <v>0</v>
      </c>
    </row>
    <row r="48" spans="12:12" x14ac:dyDescent="0.25">
      <c r="L48" s="4">
        <f>+Contactos!B46</f>
        <v>0</v>
      </c>
    </row>
    <row r="49" spans="12:12" x14ac:dyDescent="0.25">
      <c r="L49" s="4">
        <f>+Contactos!B47</f>
        <v>0</v>
      </c>
    </row>
    <row r="50" spans="12:12" x14ac:dyDescent="0.25">
      <c r="L50" s="4">
        <f>+Contactos!B48</f>
        <v>0</v>
      </c>
    </row>
    <row r="51" spans="12:12" x14ac:dyDescent="0.25">
      <c r="L51" s="4">
        <f>+Contactos!B49</f>
        <v>0</v>
      </c>
    </row>
    <row r="52" spans="12:12" x14ac:dyDescent="0.25">
      <c r="L52" s="4">
        <f>+Contactos!B50</f>
        <v>0</v>
      </c>
    </row>
    <row r="53" spans="12:12" x14ac:dyDescent="0.25">
      <c r="L53" s="4">
        <f>+Contactos!B51</f>
        <v>0</v>
      </c>
    </row>
  </sheetData>
  <mergeCells count="4">
    <mergeCell ref="B2:H2"/>
    <mergeCell ref="G4:H4"/>
    <mergeCell ref="G5:H5"/>
    <mergeCell ref="B13:H14"/>
  </mergeCells>
  <dataValidations count="4">
    <dataValidation type="list" allowBlank="1" showInputMessage="1" showErrorMessage="1" sqref="C4" xr:uid="{00000000-0002-0000-0700-000000000000}">
      <formula1>$L$5:$L$53</formula1>
    </dataValidation>
    <dataValidation type="list" allowBlank="1" showInputMessage="1" showErrorMessage="1" sqref="C25" xr:uid="{00000000-0002-0000-0700-000001000000}">
      <formula1>$O$5:$O$17</formula1>
    </dataValidation>
    <dataValidation type="list" allowBlank="1" showInputMessage="1" showErrorMessage="1" sqref="C24" xr:uid="{00000000-0002-0000-0700-000002000000}">
      <formula1>$N$5:$N$17</formula1>
    </dataValidation>
    <dataValidation type="list" allowBlank="1" showInputMessage="1" showErrorMessage="1" sqref="B17:B22" xr:uid="{00000000-0002-0000-0700-000003000000}">
      <formula1>$M$5:$M$27</formula1>
    </dataValidation>
  </dataValidations>
  <hyperlinks>
    <hyperlink ref="K2" location="Presupuestos!A1" display="Presupuestos" xr:uid="{332DDF2E-FE41-4B92-A03C-93542B790839}"/>
    <hyperlink ref="K1" location="Inicio!A1" display="Inicio" xr:uid="{EF5932BB-0437-4048-82C6-1D2867A57B6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O53"/>
  <sheetViews>
    <sheetView showGridLines="0" showZeros="0" zoomScaleNormal="100" workbookViewId="0">
      <selection activeCell="G5" sqref="G5:H5"/>
    </sheetView>
  </sheetViews>
  <sheetFormatPr baseColWidth="10" defaultRowHeight="15" x14ac:dyDescent="0.25"/>
  <cols>
    <col min="2" max="2" width="18.28515625" customWidth="1"/>
    <col min="3" max="3" width="28.5703125" customWidth="1"/>
    <col min="4" max="4" width="14.42578125" customWidth="1"/>
    <col min="5" max="5" width="11.42578125" style="7"/>
    <col min="7" max="8" width="11.42578125" style="7"/>
    <col min="9" max="9" width="0" hidden="1" customWidth="1"/>
    <col min="11" max="11" width="13.5703125" customWidth="1"/>
    <col min="12" max="12" width="0" hidden="1" customWidth="1"/>
    <col min="13" max="13" width="15.42578125" hidden="1" customWidth="1"/>
    <col min="14" max="14" width="0" hidden="1" customWidth="1"/>
    <col min="15" max="15" width="11.7109375" hidden="1" customWidth="1"/>
  </cols>
  <sheetData>
    <row r="1" spans="2:15" x14ac:dyDescent="0.25">
      <c r="K1" s="37" t="s">
        <v>49</v>
      </c>
    </row>
    <row r="2" spans="2:15" ht="21" x14ac:dyDescent="0.35">
      <c r="B2" s="76" t="s">
        <v>95</v>
      </c>
      <c r="C2" s="76"/>
      <c r="D2" s="76"/>
      <c r="E2" s="76"/>
      <c r="F2" s="76"/>
      <c r="G2" s="76"/>
      <c r="H2" s="76"/>
      <c r="K2" s="37" t="s">
        <v>80</v>
      </c>
    </row>
    <row r="4" spans="2:15" x14ac:dyDescent="0.25">
      <c r="B4" s="26" t="s">
        <v>96</v>
      </c>
      <c r="C4" s="27"/>
      <c r="E4" s="20" t="s">
        <v>99</v>
      </c>
      <c r="F4" s="29"/>
      <c r="G4" s="72"/>
      <c r="H4" s="73"/>
      <c r="L4" t="s">
        <v>27</v>
      </c>
      <c r="M4" t="s">
        <v>10</v>
      </c>
      <c r="N4" t="s">
        <v>23</v>
      </c>
      <c r="O4" t="s">
        <v>24</v>
      </c>
    </row>
    <row r="5" spans="2:15" x14ac:dyDescent="0.25">
      <c r="B5" s="2" t="s">
        <v>78</v>
      </c>
      <c r="C5" s="2">
        <f>+IF(ISERROR(VLOOKUP(C4,Contactos!B:M,12,0)),0,(VLOOKUP(C4,Contactos!B:M,12,0)))</f>
        <v>0</v>
      </c>
      <c r="E5" s="19" t="s">
        <v>98</v>
      </c>
      <c r="G5" s="74"/>
      <c r="H5" s="75"/>
      <c r="L5" s="4" t="str">
        <f>+Contactos!B3</f>
        <v>Dani Granero</v>
      </c>
      <c r="M5" s="4" t="str">
        <f>+Productos!C3</f>
        <v xml:space="preserve">Material 1 [A01] </v>
      </c>
      <c r="N5" s="4" t="str">
        <f>+FP!A3</f>
        <v>Bank transfer</v>
      </c>
      <c r="O5" s="4" t="str">
        <f>+PP!A3</f>
        <v>Invoice date</v>
      </c>
    </row>
    <row r="6" spans="2:15" x14ac:dyDescent="0.25">
      <c r="L6" s="4" t="str">
        <f>+Contactos!B4</f>
        <v>Jose Garcia</v>
      </c>
      <c r="M6" s="4" t="str">
        <f>+Productos!C4</f>
        <v xml:space="preserve">Material 2 [A02] </v>
      </c>
      <c r="N6" s="4" t="str">
        <f>+FP!A4</f>
        <v>SEPA</v>
      </c>
      <c r="O6" s="4" t="str">
        <f>+PP!A4</f>
        <v>Cash</v>
      </c>
    </row>
    <row r="7" spans="2:15" x14ac:dyDescent="0.25">
      <c r="B7" s="2" t="s">
        <v>97</v>
      </c>
      <c r="C7" s="28">
        <f>+IF(ISERROR(VLOOKUP(C4,Contactos!B:M,8,0)),0,(VLOOKUP(C4,Contactos!B:M,8,0)))</f>
        <v>0</v>
      </c>
      <c r="D7" s="2"/>
      <c r="L7" s="4">
        <f>+Contactos!B5</f>
        <v>0</v>
      </c>
      <c r="M7" s="4">
        <f>+Productos!C5</f>
        <v>0</v>
      </c>
      <c r="N7" s="4" t="str">
        <f>+FP!A5</f>
        <v>Check</v>
      </c>
      <c r="O7" s="4" t="str">
        <f>+PP!A5</f>
        <v>50% - 50%</v>
      </c>
    </row>
    <row r="8" spans="2:15" x14ac:dyDescent="0.25">
      <c r="B8" s="2" t="s">
        <v>75</v>
      </c>
      <c r="C8" s="28">
        <f>+IF(ISERROR(VLOOKUP(C4,Contactos!B:M,9,0)),0,(VLOOKUP(C4,Contactos!B:M,9,0)))</f>
        <v>0</v>
      </c>
      <c r="D8" s="2"/>
      <c r="L8" s="4">
        <f>+Contactos!B6</f>
        <v>0</v>
      </c>
      <c r="M8" s="4">
        <f>+Productos!C6</f>
        <v>0</v>
      </c>
      <c r="N8" s="4" t="str">
        <f>+FP!A6</f>
        <v>Paypal</v>
      </c>
      <c r="O8" s="4" t="str">
        <f>+PP!A6</f>
        <v>30 - 60 - 90 days</v>
      </c>
    </row>
    <row r="9" spans="2:15" x14ac:dyDescent="0.25">
      <c r="B9" s="2" t="s">
        <v>76</v>
      </c>
      <c r="C9" s="28">
        <f>+IF(ISERROR(VLOOKUP(C4,Contactos!B:M,10,0)),0,(VLOOKUP(C4,Contactos!B:M,10,0)))</f>
        <v>0</v>
      </c>
      <c r="D9" s="2"/>
      <c r="L9" s="4">
        <f>+Contactos!B7</f>
        <v>0</v>
      </c>
      <c r="M9" s="4">
        <f>+Productos!C7</f>
        <v>0</v>
      </c>
      <c r="N9" s="4">
        <f>+FP!A7</f>
        <v>0</v>
      </c>
      <c r="O9" s="4" t="str">
        <f>+PP!A7</f>
        <v>45 days</v>
      </c>
    </row>
    <row r="10" spans="2:15" x14ac:dyDescent="0.25">
      <c r="B10" s="2" t="s">
        <v>77</v>
      </c>
      <c r="C10" s="28">
        <f>+IF(ISERROR(VLOOKUP(C4,Contactos!B:M,11,0)),0,(VLOOKUP(C4,Contactos!B:M,11,0)))</f>
        <v>0</v>
      </c>
      <c r="D10" s="2"/>
      <c r="L10" s="4">
        <f>+Contactos!B8</f>
        <v>0</v>
      </c>
      <c r="M10" s="4">
        <f>+Productos!C8</f>
        <v>0</v>
      </c>
      <c r="N10" s="4">
        <f>+FP!A8</f>
        <v>0</v>
      </c>
      <c r="O10" s="4">
        <f>+PP!A8</f>
        <v>0</v>
      </c>
    </row>
    <row r="11" spans="2:15" x14ac:dyDescent="0.25">
      <c r="L11" s="4">
        <f>+Contactos!B9</f>
        <v>0</v>
      </c>
      <c r="M11" s="4">
        <f>+Productos!C9</f>
        <v>0</v>
      </c>
      <c r="N11" s="4">
        <f>+FP!A9</f>
        <v>0</v>
      </c>
      <c r="O11" s="4">
        <f>+PP!A9</f>
        <v>0</v>
      </c>
    </row>
    <row r="12" spans="2:15" x14ac:dyDescent="0.25">
      <c r="B12" t="s">
        <v>100</v>
      </c>
      <c r="L12" s="4">
        <f>+Contactos!B10</f>
        <v>0</v>
      </c>
      <c r="M12" s="4">
        <f>+Productos!C10</f>
        <v>0</v>
      </c>
      <c r="N12" s="4">
        <f>+FP!A10</f>
        <v>0</v>
      </c>
      <c r="O12" s="4">
        <f>+PP!A10</f>
        <v>0</v>
      </c>
    </row>
    <row r="13" spans="2:15" x14ac:dyDescent="0.25">
      <c r="B13" s="66"/>
      <c r="C13" s="67"/>
      <c r="D13" s="67"/>
      <c r="E13" s="67"/>
      <c r="F13" s="67"/>
      <c r="G13" s="67"/>
      <c r="H13" s="68"/>
      <c r="L13" s="4">
        <f>+Contactos!B11</f>
        <v>0</v>
      </c>
      <c r="M13" s="4">
        <f>+Productos!C11</f>
        <v>0</v>
      </c>
      <c r="N13" s="4">
        <f>+FP!A11</f>
        <v>0</v>
      </c>
      <c r="O13" s="4">
        <f>+PP!A11</f>
        <v>0</v>
      </c>
    </row>
    <row r="14" spans="2:15" x14ac:dyDescent="0.25">
      <c r="B14" s="69"/>
      <c r="C14" s="70"/>
      <c r="D14" s="70"/>
      <c r="E14" s="70"/>
      <c r="F14" s="70"/>
      <c r="G14" s="70"/>
      <c r="H14" s="71"/>
      <c r="L14" s="4">
        <f>+Contactos!B12</f>
        <v>0</v>
      </c>
      <c r="M14" s="4">
        <f>+Productos!C12</f>
        <v>0</v>
      </c>
      <c r="N14" s="4">
        <f>+FP!A12</f>
        <v>0</v>
      </c>
      <c r="O14" s="4">
        <f>+PP!A12</f>
        <v>0</v>
      </c>
    </row>
    <row r="15" spans="2:15" x14ac:dyDescent="0.25">
      <c r="L15" s="4">
        <f>+Contactos!B13</f>
        <v>0</v>
      </c>
      <c r="M15" s="4">
        <f>+Productos!C13</f>
        <v>0</v>
      </c>
      <c r="N15" s="4">
        <f>+FP!A13</f>
        <v>0</v>
      </c>
      <c r="O15" s="4">
        <f>+PP!A13</f>
        <v>0</v>
      </c>
    </row>
    <row r="16" spans="2:15" x14ac:dyDescent="0.25">
      <c r="B16" t="s">
        <v>101</v>
      </c>
      <c r="C16" t="s">
        <v>54</v>
      </c>
      <c r="D16" t="s">
        <v>102</v>
      </c>
      <c r="E16" s="7" t="s">
        <v>56</v>
      </c>
      <c r="F16" t="s">
        <v>57</v>
      </c>
      <c r="G16" s="7" t="s">
        <v>103</v>
      </c>
      <c r="H16" s="7" t="s">
        <v>21</v>
      </c>
      <c r="I16" s="7" t="s">
        <v>13</v>
      </c>
      <c r="L16" s="4">
        <f>+Contactos!B14</f>
        <v>0</v>
      </c>
      <c r="M16" s="4">
        <f>+Productos!C14</f>
        <v>0</v>
      </c>
      <c r="N16" s="4">
        <f>+FP!A14</f>
        <v>0</v>
      </c>
      <c r="O16" s="4">
        <f>+PP!A14</f>
        <v>0</v>
      </c>
    </row>
    <row r="17" spans="2:15" x14ac:dyDescent="0.25">
      <c r="B17" s="17"/>
      <c r="C17" s="5"/>
      <c r="D17" s="2">
        <f>+IF(B17=0,0,VLOOKUP(B17,Productos!$C:$F,2,0))</f>
        <v>0</v>
      </c>
      <c r="E17" s="14">
        <f>+IF(B17=0,0,VLOOKUP(B17,Productos!$C:$F,3,0))</f>
        <v>0</v>
      </c>
      <c r="F17" s="8">
        <f>+IF(B17=0,0,VLOOKUP(B17,Productos!$C:$F,4,0))</f>
        <v>0</v>
      </c>
      <c r="G17" s="13"/>
      <c r="H17" s="15">
        <f>+G17*E17</f>
        <v>0</v>
      </c>
      <c r="I17" s="15">
        <f>+H17*F17</f>
        <v>0</v>
      </c>
      <c r="L17" s="4">
        <f>+Contactos!B15</f>
        <v>0</v>
      </c>
      <c r="M17" s="4">
        <f>+Productos!C15</f>
        <v>0</v>
      </c>
      <c r="N17" s="4">
        <f>+FP!A15</f>
        <v>0</v>
      </c>
      <c r="O17" s="4">
        <f>+PP!A15</f>
        <v>0</v>
      </c>
    </row>
    <row r="18" spans="2:15" x14ac:dyDescent="0.25">
      <c r="B18" s="17"/>
      <c r="C18" s="5"/>
      <c r="D18" s="2">
        <f>+IF(B18=0,0,VLOOKUP(B18,Productos!$C:$F,2,0))</f>
        <v>0</v>
      </c>
      <c r="E18" s="14">
        <f>+IF(B18=0,0,VLOOKUP(B18,Productos!$C:$F,3,0))</f>
        <v>0</v>
      </c>
      <c r="F18" s="8">
        <f>+IF(B18=0,0,VLOOKUP(B18,Productos!$C:$F,4,0))</f>
        <v>0</v>
      </c>
      <c r="G18" s="13"/>
      <c r="H18" s="15">
        <f t="shared" ref="H18:I22" si="0">+G18*E18</f>
        <v>0</v>
      </c>
      <c r="I18" s="15">
        <f t="shared" si="0"/>
        <v>0</v>
      </c>
      <c r="L18" s="4">
        <f>+Contactos!B16</f>
        <v>0</v>
      </c>
      <c r="M18" s="4">
        <f>+Productos!C16</f>
        <v>0</v>
      </c>
    </row>
    <row r="19" spans="2:15" x14ac:dyDescent="0.25">
      <c r="B19" s="17"/>
      <c r="C19" s="5"/>
      <c r="D19" s="2">
        <f>+IF(B19=0,0,VLOOKUP(B19,Productos!$C:$F,2,0))</f>
        <v>0</v>
      </c>
      <c r="E19" s="14">
        <f>+IF(B19=0,0,VLOOKUP(B19,Productos!$C:$F,3,0))</f>
        <v>0</v>
      </c>
      <c r="F19" s="8">
        <f>+IF(B19=0,0,VLOOKUP(B19,Productos!$C:$F,4,0))</f>
        <v>0</v>
      </c>
      <c r="G19" s="13"/>
      <c r="H19" s="15">
        <f t="shared" si="0"/>
        <v>0</v>
      </c>
      <c r="I19" s="15">
        <f t="shared" si="0"/>
        <v>0</v>
      </c>
      <c r="L19" s="4">
        <f>+Contactos!B17</f>
        <v>0</v>
      </c>
      <c r="M19" s="4">
        <f>+Productos!C17</f>
        <v>0</v>
      </c>
    </row>
    <row r="20" spans="2:15" x14ac:dyDescent="0.25">
      <c r="B20" s="17"/>
      <c r="C20" s="5"/>
      <c r="D20" s="2">
        <f>+IF(B20=0,0,VLOOKUP(B20,Productos!$C:$F,2,0))</f>
        <v>0</v>
      </c>
      <c r="E20" s="14">
        <f>+IF(B20=0,0,VLOOKUP(B20,Productos!$C:$F,3,0))</f>
        <v>0</v>
      </c>
      <c r="F20" s="8">
        <f>+IF(B20=0,0,VLOOKUP(B20,Productos!$C:$F,4,0))</f>
        <v>0</v>
      </c>
      <c r="G20" s="13"/>
      <c r="H20" s="15">
        <f t="shared" si="0"/>
        <v>0</v>
      </c>
      <c r="I20" s="15">
        <f t="shared" si="0"/>
        <v>0</v>
      </c>
      <c r="L20" s="4">
        <f>+Contactos!B18</f>
        <v>0</v>
      </c>
      <c r="M20" s="4">
        <f>+Productos!C18</f>
        <v>0</v>
      </c>
    </row>
    <row r="21" spans="2:15" x14ac:dyDescent="0.25">
      <c r="B21" s="17"/>
      <c r="C21" s="5"/>
      <c r="D21" s="2">
        <f>+IF(B21=0,0,VLOOKUP(B21,Productos!$C:$F,2,0))</f>
        <v>0</v>
      </c>
      <c r="E21" s="14">
        <f>+IF(B21=0,0,VLOOKUP(B21,Productos!$C:$F,3,0))</f>
        <v>0</v>
      </c>
      <c r="F21" s="8">
        <f>+IF(B21=0,0,VLOOKUP(B21,Productos!$C:$F,4,0))</f>
        <v>0</v>
      </c>
      <c r="G21" s="13"/>
      <c r="H21" s="15">
        <f t="shared" si="0"/>
        <v>0</v>
      </c>
      <c r="I21" s="15">
        <f t="shared" si="0"/>
        <v>0</v>
      </c>
      <c r="L21" s="4">
        <f>+Contactos!B19</f>
        <v>0</v>
      </c>
      <c r="M21" s="4">
        <f>+Productos!C19</f>
        <v>0</v>
      </c>
    </row>
    <row r="22" spans="2:15" x14ac:dyDescent="0.25">
      <c r="B22" s="17"/>
      <c r="C22" s="5"/>
      <c r="D22" s="2">
        <f>+IF(B22=0,0,VLOOKUP(B22,Productos!$C:$F,2,0))</f>
        <v>0</v>
      </c>
      <c r="E22" s="14">
        <f>+IF(B22=0,0,VLOOKUP(B22,Productos!$C:$F,3,0))</f>
        <v>0</v>
      </c>
      <c r="F22" s="8">
        <f>+IF(B22=0,0,VLOOKUP(B22,Productos!$C:$F,4,0))</f>
        <v>0</v>
      </c>
      <c r="G22" s="13"/>
      <c r="H22" s="15">
        <f t="shared" si="0"/>
        <v>0</v>
      </c>
      <c r="I22" s="15">
        <f t="shared" si="0"/>
        <v>0</v>
      </c>
      <c r="L22" s="4">
        <f>+Contactos!B20</f>
        <v>0</v>
      </c>
      <c r="M22" s="4">
        <f>+Productos!C20</f>
        <v>0</v>
      </c>
    </row>
    <row r="23" spans="2:15" x14ac:dyDescent="0.25">
      <c r="L23" s="4">
        <f>+Contactos!B21</f>
        <v>0</v>
      </c>
      <c r="M23" s="4">
        <f>+Productos!C21</f>
        <v>0</v>
      </c>
    </row>
    <row r="24" spans="2:15" x14ac:dyDescent="0.25">
      <c r="B24" s="26" t="s">
        <v>104</v>
      </c>
      <c r="C24" s="27"/>
      <c r="F24" s="20" t="s">
        <v>21</v>
      </c>
      <c r="G24" s="21"/>
      <c r="H24" s="46">
        <f>SUM(H17:H23)</f>
        <v>0</v>
      </c>
      <c r="J24" s="30" t="s">
        <v>26</v>
      </c>
      <c r="L24" s="4">
        <f>+Contactos!B22</f>
        <v>0</v>
      </c>
      <c r="M24" s="4">
        <f>+Productos!C22</f>
        <v>0</v>
      </c>
    </row>
    <row r="25" spans="2:15" x14ac:dyDescent="0.25">
      <c r="B25" s="2" t="s">
        <v>105</v>
      </c>
      <c r="C25" s="5"/>
      <c r="F25" s="22" t="s">
        <v>57</v>
      </c>
      <c r="G25" s="23"/>
      <c r="H25" s="47">
        <f>SUM(I17:I22)</f>
        <v>0</v>
      </c>
      <c r="J25" s="30" t="s">
        <v>26</v>
      </c>
      <c r="L25" s="4">
        <f>+Contactos!B23</f>
        <v>0</v>
      </c>
      <c r="M25" s="4">
        <f>+Productos!C23</f>
        <v>0</v>
      </c>
    </row>
    <row r="26" spans="2:15" ht="15.75" thickBot="1" x14ac:dyDescent="0.3">
      <c r="F26" s="24" t="s">
        <v>22</v>
      </c>
      <c r="G26" s="25"/>
      <c r="H26" s="48">
        <f>+H24+H25</f>
        <v>0</v>
      </c>
      <c r="J26" s="30" t="s">
        <v>26</v>
      </c>
      <c r="L26" s="4">
        <f>+Contactos!B24</f>
        <v>0</v>
      </c>
      <c r="M26" s="4">
        <f>+Productos!C24</f>
        <v>0</v>
      </c>
    </row>
    <row r="27" spans="2:15" ht="15.75" thickTop="1" x14ac:dyDescent="0.25">
      <c r="B27" s="26" t="s">
        <v>106</v>
      </c>
      <c r="C27" s="27"/>
      <c r="L27" s="4">
        <f>+Contactos!B25</f>
        <v>0</v>
      </c>
      <c r="M27" s="4">
        <f>+Productos!C25</f>
        <v>0</v>
      </c>
    </row>
    <row r="28" spans="2:15" x14ac:dyDescent="0.25">
      <c r="L28" s="4">
        <f>+Contactos!B26</f>
        <v>0</v>
      </c>
    </row>
    <row r="29" spans="2:15" x14ac:dyDescent="0.25">
      <c r="L29" s="4">
        <f>+Contactos!B27</f>
        <v>0</v>
      </c>
    </row>
    <row r="30" spans="2:15" x14ac:dyDescent="0.25">
      <c r="L30" s="4">
        <f>+Contactos!B28</f>
        <v>0</v>
      </c>
    </row>
    <row r="31" spans="2:15" x14ac:dyDescent="0.25">
      <c r="L31" s="4">
        <f>+Contactos!B29</f>
        <v>0</v>
      </c>
    </row>
    <row r="32" spans="2:15" x14ac:dyDescent="0.25">
      <c r="L32" s="4">
        <f>+Contactos!B30</f>
        <v>0</v>
      </c>
    </row>
    <row r="33" spans="12:12" x14ac:dyDescent="0.25">
      <c r="L33" s="4">
        <f>+Contactos!B31</f>
        <v>0</v>
      </c>
    </row>
    <row r="34" spans="12:12" x14ac:dyDescent="0.25">
      <c r="L34" s="4">
        <f>+Contactos!B32</f>
        <v>0</v>
      </c>
    </row>
    <row r="35" spans="12:12" x14ac:dyDescent="0.25">
      <c r="L35" s="4">
        <f>+Contactos!B33</f>
        <v>0</v>
      </c>
    </row>
    <row r="36" spans="12:12" x14ac:dyDescent="0.25">
      <c r="L36" s="4">
        <f>+Contactos!B34</f>
        <v>0</v>
      </c>
    </row>
    <row r="37" spans="12:12" x14ac:dyDescent="0.25">
      <c r="L37" s="4">
        <f>+Contactos!B35</f>
        <v>0</v>
      </c>
    </row>
    <row r="38" spans="12:12" x14ac:dyDescent="0.25">
      <c r="L38" s="4">
        <f>+Contactos!B36</f>
        <v>0</v>
      </c>
    </row>
    <row r="39" spans="12:12" x14ac:dyDescent="0.25">
      <c r="L39" s="4">
        <f>+Contactos!B37</f>
        <v>0</v>
      </c>
    </row>
    <row r="40" spans="12:12" x14ac:dyDescent="0.25">
      <c r="L40" s="4">
        <f>+Contactos!B38</f>
        <v>0</v>
      </c>
    </row>
    <row r="41" spans="12:12" x14ac:dyDescent="0.25">
      <c r="L41" s="4">
        <f>+Contactos!B39</f>
        <v>0</v>
      </c>
    </row>
    <row r="42" spans="12:12" x14ac:dyDescent="0.25">
      <c r="L42" s="4">
        <f>+Contactos!B40</f>
        <v>0</v>
      </c>
    </row>
    <row r="43" spans="12:12" x14ac:dyDescent="0.25">
      <c r="L43" s="4">
        <f>+Contactos!B41</f>
        <v>0</v>
      </c>
    </row>
    <row r="44" spans="12:12" x14ac:dyDescent="0.25">
      <c r="L44" s="4">
        <f>+Contactos!B42</f>
        <v>0</v>
      </c>
    </row>
    <row r="45" spans="12:12" x14ac:dyDescent="0.25">
      <c r="L45" s="4">
        <f>+Contactos!B43</f>
        <v>0</v>
      </c>
    </row>
    <row r="46" spans="12:12" x14ac:dyDescent="0.25">
      <c r="L46" s="4">
        <f>+Contactos!B44</f>
        <v>0</v>
      </c>
    </row>
    <row r="47" spans="12:12" x14ac:dyDescent="0.25">
      <c r="L47" s="4">
        <f>+Contactos!B45</f>
        <v>0</v>
      </c>
    </row>
    <row r="48" spans="12:12" x14ac:dyDescent="0.25">
      <c r="L48" s="4">
        <f>+Contactos!B46</f>
        <v>0</v>
      </c>
    </row>
    <row r="49" spans="12:12" x14ac:dyDescent="0.25">
      <c r="L49" s="4">
        <f>+Contactos!B47</f>
        <v>0</v>
      </c>
    </row>
    <row r="50" spans="12:12" x14ac:dyDescent="0.25">
      <c r="L50" s="4">
        <f>+Contactos!B48</f>
        <v>0</v>
      </c>
    </row>
    <row r="51" spans="12:12" x14ac:dyDescent="0.25">
      <c r="L51" s="4">
        <f>+Contactos!B49</f>
        <v>0</v>
      </c>
    </row>
    <row r="52" spans="12:12" x14ac:dyDescent="0.25">
      <c r="L52" s="4">
        <f>+Contactos!B50</f>
        <v>0</v>
      </c>
    </row>
    <row r="53" spans="12:12" x14ac:dyDescent="0.25">
      <c r="L53" s="4">
        <f>+Contactos!B51</f>
        <v>0</v>
      </c>
    </row>
  </sheetData>
  <mergeCells count="4">
    <mergeCell ref="B2:H2"/>
    <mergeCell ref="G4:H4"/>
    <mergeCell ref="G5:H5"/>
    <mergeCell ref="B13:H14"/>
  </mergeCells>
  <dataValidations count="4">
    <dataValidation type="list" allowBlank="1" showInputMessage="1" showErrorMessage="1" sqref="B17:B22" xr:uid="{00000000-0002-0000-0800-000000000000}">
      <formula1>$M$5:$M$27</formula1>
    </dataValidation>
    <dataValidation type="list" allowBlank="1" showInputMessage="1" showErrorMessage="1" sqref="C24" xr:uid="{00000000-0002-0000-0800-000001000000}">
      <formula1>$N$5:$N$17</formula1>
    </dataValidation>
    <dataValidation type="list" allowBlank="1" showInputMessage="1" showErrorMessage="1" sqref="C25" xr:uid="{00000000-0002-0000-0800-000002000000}">
      <formula1>$O$5:$O$17</formula1>
    </dataValidation>
    <dataValidation type="list" allowBlank="1" showInputMessage="1" showErrorMessage="1" sqref="C4" xr:uid="{00000000-0002-0000-0800-000003000000}">
      <formula1>$L$5:$L$53</formula1>
    </dataValidation>
  </dataValidations>
  <hyperlinks>
    <hyperlink ref="K2" location="Presupuestos!A1" display="Presupuestos" xr:uid="{E1278DA0-9539-4CED-B1CE-E31775DE732A}"/>
    <hyperlink ref="K1" location="Inicio!A1" display="Inicio" xr:uid="{A87FCE10-70DC-47B6-BAFF-397EC079076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Hojas de cálculo</vt:lpstr>
      </vt:variant>
      <vt:variant>
        <vt:i4>24</vt:i4>
      </vt:variant>
    </vt:vector>
  </HeadingPairs>
  <TitlesOfParts>
    <vt:vector baseType="lpstr" size="24">
      <vt:lpstr>Inicio</vt:lpstr>
      <vt:lpstr>Contactos</vt:lpstr>
      <vt:lpstr>P01</vt:lpstr>
      <vt:lpstr>P02</vt:lpstr>
      <vt:lpstr>P03</vt:lpstr>
      <vt:lpstr>P04</vt:lpstr>
      <vt:lpstr>P05</vt:lpstr>
      <vt:lpstr>P06</vt:lpstr>
      <vt:lpstr>P07</vt:lpstr>
      <vt:lpstr>P08</vt:lpstr>
      <vt:lpstr>P09</vt:lpstr>
      <vt:lpstr>P10</vt:lpstr>
      <vt:lpstr>FP</vt:lpstr>
      <vt:lpstr>PP</vt:lpstr>
      <vt:lpstr>Oportunidades</vt:lpstr>
      <vt:lpstr>Presupuestos</vt:lpstr>
      <vt:lpstr>Productos</vt:lpstr>
      <vt:lpstr>UM</vt:lpstr>
      <vt:lpstr>Canal</vt:lpstr>
      <vt:lpstr>Com</vt:lpstr>
      <vt:lpstr>EtapaOport</vt:lpstr>
      <vt:lpstr>EtapaPres</vt:lpstr>
      <vt:lpstr>Acciones</vt:lpstr>
      <vt:lpstr>Informacion</vt:lpstr>
    </vt:vector>
  </TitlesOfParts>
  <Company/>
  <LinksUpToDate>false</LinksUpToDate>
  <SharedDoc>false</SharedDoc>
  <HyperlinksChanged>false</HyperlinksChanged>
  <AppVersion>16.0300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