
<file path=[Content_Types].xml><?xml version="1.0" encoding="utf-8"?>
<Types xmlns="http://schemas.openxmlformats.org/package/2006/content-types">
  <Default ContentType="image/png" Extension="pn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openxmlformats-officedocument.drawingml.chart+xml" PartName="/xl/charts/chart9.xml"/>
  <Override ContentType="application/vnd.openxmlformats-officedocument.drawingml.chart+xml" PartName="/xl/charts/chart10.xml"/>
  <Override ContentType="application/vnd.openxmlformats-officedocument.drawingml.chart+xml" PartName="/xl/charts/chart11.xml"/>
  <Override ContentType="application/vnd.openxmlformats-officedocument.drawingml.chart+xml" PartName="/xl/charts/chart12.xml"/>
  <Override ContentType="application/vnd.openxmlformats-officedocument.drawingml.chart+xml" PartName="/xl/charts/chart13.xml"/>
  <Override ContentType="application/vnd.openxmlformats-officedocument.drawingml.chart+xml" PartName="/xl/charts/chart14.xml"/>
  <Override ContentType="application/vnd.openxmlformats-officedocument.drawingml.chart+xml" PartName="/xl/charts/chart15.xml"/>
  <Override ContentType="application/vnd.openxmlformats-officedocument.drawingml.chart+xml" PartName="/xl/charts/chart16.xml"/>
  <Override ContentType="application/vnd.openxmlformats-officedocument.drawingml.chart+xml" PartName="/xl/charts/chart17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colorstyle+xml" PartName="/xl/charts/colors6.xml"/>
  <Override ContentType="application/vnd.ms-office.chartcolorstyle+xml" PartName="/xl/charts/colors7.xml"/>
  <Override ContentType="application/vnd.ms-office.chartcolorstyle+xml" PartName="/xl/charts/colors8.xml"/>
  <Override ContentType="application/vnd.ms-office.chartcolorstyle+xml" PartName="/xl/charts/colors9.xml"/>
  <Override ContentType="application/vnd.ms-office.chartcolorstyle+xml" PartName="/xl/charts/colors10.xml"/>
  <Override ContentType="application/vnd.ms-office.chartcolorstyle+xml" PartName="/xl/charts/colors11.xml"/>
  <Override ContentType="application/vnd.ms-office.chartcolorstyle+xml" PartName="/xl/charts/colors12.xml"/>
  <Override ContentType="application/vnd.ms-office.chartcolorstyle+xml" PartName="/xl/charts/colors13.xml"/>
  <Override ContentType="application/vnd.ms-office.chartcolorstyle+xml" PartName="/xl/charts/colors14.xml"/>
  <Override ContentType="application/vnd.ms-office.chartcolorstyle+xml" PartName="/xl/charts/colors15.xml"/>
  <Override ContentType="application/vnd.ms-office.chartcolorstyle+xml" PartName="/xl/charts/colors16.xml"/>
  <Override ContentType="application/vnd.ms-office.chartcolorstyle+xml" PartName="/xl/charts/colors17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ms-office.chartstyle+xml" PartName="/xl/charts/style6.xml"/>
  <Override ContentType="application/vnd.ms-office.chartstyle+xml" PartName="/xl/charts/style7.xml"/>
  <Override ContentType="application/vnd.ms-office.chartstyle+xml" PartName="/xl/charts/style8.xml"/>
  <Override ContentType="application/vnd.ms-office.chartstyle+xml" PartName="/xl/charts/style9.xml"/>
  <Override ContentType="application/vnd.ms-office.chartstyle+xml" PartName="/xl/charts/style10.xml"/>
  <Override ContentType="application/vnd.ms-office.chartstyle+xml" PartName="/xl/charts/style11.xml"/>
  <Override ContentType="application/vnd.ms-office.chartstyle+xml" PartName="/xl/charts/style12.xml"/>
  <Override ContentType="application/vnd.ms-office.chartstyle+xml" PartName="/xl/charts/style13.xml"/>
  <Override ContentType="application/vnd.ms-office.chartstyle+xml" PartName="/xl/charts/style14.xml"/>
  <Override ContentType="application/vnd.ms-office.chartstyle+xml" PartName="/xl/charts/style15.xml"/>
  <Override ContentType="application/vnd.ms-office.chartstyle+xml" PartName="/xl/charts/style16.xml"/>
  <Override ContentType="application/vnd.ms-office.chartstyle+xml" PartName="/xl/charts/style17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drawing+xml" PartName="/xl/drawings/drawing3.xml"/>
  <Override ContentType="application/vnd.openxmlformats-officedocument.spreadsheetml.sheetMetadata+xml" PartName="/xl/metadata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themeOverride+xml" PartName="/xl/theme/themeOverrid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Relationship Id="rId4" Target="docProps/custom.xml" Type="http://schemas.openxmlformats.org/officeDocument/2006/relationships/custom-properties"/>
</Relationships>
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6760" windowHeight="14100" activeTab="1"/>
  </bookViews>
  <sheets>
    <sheet name="Data" sheetId="1" r:id="rId1"/>
    <sheet name="Dashboard" sheetId="2" r:id="rId2"/>
    <sheet name="©" sheetId="3" r:id="rId3"/>
  </sheets>
  <definedNames>
    <definedName name="DECREASE">Data!$J$65</definedName>
    <definedName name="DECREASE2">Data!$J$83</definedName>
    <definedName name="Emp_1">Data!$C$93</definedName>
    <definedName name="Emp_10">Data!$C$102</definedName>
    <definedName name="Emp_11">Data!$C$103</definedName>
    <definedName name="Emp_12">Data!$C$104</definedName>
    <definedName name="Emp_13">Data!$C$105</definedName>
    <definedName name="Emp_14">Data!$C$106</definedName>
    <definedName name="Emp_15">Data!$C$107</definedName>
    <definedName name="Emp_16">Data!$C$108</definedName>
    <definedName name="Emp_17">Data!$C$109</definedName>
    <definedName name="Emp_18">Data!$C$110</definedName>
    <definedName name="Emp_19">Data!$C$111</definedName>
    <definedName name="Emp_2">Data!$C$94</definedName>
    <definedName name="Emp_20">Data!$C$112</definedName>
    <definedName name="Emp_3">Data!$C$95</definedName>
    <definedName name="Emp_4">Data!$C$96</definedName>
    <definedName name="Emp_5">Data!$C$97</definedName>
    <definedName name="Emp_6">Data!$C$98</definedName>
    <definedName name="Emp_7">Data!$C$99</definedName>
    <definedName name="Emp_8">Data!$C$100</definedName>
    <definedName name="Emp_9">Data!$C$101</definedName>
    <definedName name="Increase">Data!$I$65</definedName>
    <definedName name="INCREASE2">Data!$I$83</definedName>
    <definedName name="SHOWME">INDIRECT(Data!$K$65)</definedName>
    <definedName name="SHOWME2">INDIRECT(Data!$K$83)</definedName>
    <definedName name="TopPerformer">INDIRECT(Data!$C$115)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<sst xmlns="http://schemas.openxmlformats.org/spreadsheetml/2006/main" count="343" uniqueCount="115">
  <si>
    <t>REVENUE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</si>
  <si>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</si>
  <si>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</si>
  <si>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</si>
  <si>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</si>
  <si>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</si>
  <si>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</si>
  <si>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</si>
  <si>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</si>
  <si>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</si>
  <si>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</si>
  <si>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</si>
  <si>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</si>
  <si>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YTD</t>
  </si>
  <si>
    <t>HELPER DATA</t>
  </si>
  <si>
    <t>Sales</t>
  </si>
  <si>
    <t>Services</t>
  </si>
  <si>
    <t>TOTAL REVENUE</t>
  </si>
  <si>
    <t>TARGET REVENUE</t>
  </si>
  <si>
    <t>PLUS</t>
  </si>
  <si>
    <t>MINUS</t>
  </si>
  <si>
    <t>TARGET</t>
  </si>
  <si>
    <t xml:space="preserve">RED </t>
  </si>
  <si>
    <t>GREEN</t>
  </si>
  <si>
    <t>Difference</t>
  </si>
  <si>
    <t>COGS AND OTHER EXPENSES</t>
  </si>
  <si>
    <t>COGS</t>
  </si>
  <si>
    <t>OTHER EXPENSES</t>
  </si>
  <si>
    <t>INTEREST &amp; TAX</t>
  </si>
  <si>
    <t>INTEREST</t>
  </si>
  <si>
    <t>TAX</t>
  </si>
  <si>
    <t>OPERATING EXPENSES</t>
  </si>
  <si>
    <t>Marketing</t>
  </si>
  <si>
    <t>IT</t>
  </si>
  <si>
    <t>General &amp; Admin</t>
  </si>
  <si>
    <t>TOTAL OPERATING EXPENSES</t>
  </si>
  <si>
    <t>TARGET OPERATING EXPENSES</t>
  </si>
  <si>
    <t>GROSS PROFIT</t>
  </si>
  <si>
    <t>Gross profit</t>
  </si>
  <si>
    <t>TARGET GROSS PROFIT</t>
  </si>
  <si>
    <t>EBIT</t>
  </si>
  <si>
    <t>TARGET EBIT</t>
  </si>
  <si>
    <t>EBIT%</t>
  </si>
  <si>
    <t>TARGET EBIT%</t>
  </si>
  <si>
    <t>NET PROFIT</t>
  </si>
  <si>
    <t>Net profit</t>
  </si>
  <si>
    <t>TARGET NET PROFIT</t>
  </si>
  <si>
    <t>Employee Net Promoter Score (eNPS)</t>
  </si>
  <si>
    <t>Promoters
(Respond 4-5)</t>
  </si>
  <si>
    <t>Passives
(Respond 3)</t>
  </si>
  <si>
    <t>Detractors
(Respond 1-2)</t>
  </si>
  <si>
    <t>eNPS Score</t>
  </si>
  <si>
    <t>eNPS
Last 3 Months</t>
  </si>
  <si>
    <t>eNPS
Prev 3 Months</t>
  </si>
  <si>
    <t>Trend Last 
3 months</t>
  </si>
  <si>
    <t>HELPER DATA FOR DONUT CHART</t>
  </si>
  <si>
    <t>NPS
Last 3 Months</t>
  </si>
  <si>
    <t>NPS
Prev 3 Months</t>
  </si>
  <si>
    <t>Employee Performance Metrics</t>
  </si>
  <si>
    <t>EMPLOYEE</t>
  </si>
  <si>
    <t>PHOTO</t>
  </si>
  <si>
    <t>DEPARTMENT</t>
  </si>
  <si>
    <t>ROLE</t>
  </si>
  <si>
    <t>Liam Smith</t>
  </si>
  <si>
    <t>Sales Manager</t>
  </si>
  <si>
    <t>Noah Johnson</t>
  </si>
  <si>
    <t>Marketing Analyst</t>
  </si>
  <si>
    <t>Oliver Williams</t>
  </si>
  <si>
    <t>IT manager</t>
  </si>
  <si>
    <t>Emilia Brown</t>
  </si>
  <si>
    <t>Administration</t>
  </si>
  <si>
    <t>Assistant</t>
  </si>
  <si>
    <t>James Jones</t>
  </si>
  <si>
    <t>Sales Specialist</t>
  </si>
  <si>
    <t>Mateo Garcia</t>
  </si>
  <si>
    <t>Theodore Miller</t>
  </si>
  <si>
    <t>Lucas Davis</t>
  </si>
  <si>
    <t>Account Executive</t>
  </si>
  <si>
    <t>Vera Rodriguez</t>
  </si>
  <si>
    <t>Sales Developer</t>
  </si>
  <si>
    <t>William Martinez</t>
  </si>
  <si>
    <t>Network Administrator</t>
  </si>
  <si>
    <t>Benjamin Hernandez</t>
  </si>
  <si>
    <t>Programer</t>
  </si>
  <si>
    <t>Sarah Lopez</t>
  </si>
  <si>
    <t>Office Administartor</t>
  </si>
  <si>
    <t>Sebastian Gonzales</t>
  </si>
  <si>
    <t>Accounting Manager</t>
  </si>
  <si>
    <t>Jack Wilson</t>
  </si>
  <si>
    <t>Brand Manager</t>
  </si>
  <si>
    <t>Jessica Anderson</t>
  </si>
  <si>
    <t>Digital Marketing</t>
  </si>
  <si>
    <t>Michael Thomas</t>
  </si>
  <si>
    <t>Alexandra Taylor</t>
  </si>
  <si>
    <t>Leo Moore</t>
  </si>
  <si>
    <t>Current 
employees</t>
  </si>
  <si>
    <t>"-MAX row for top performer"</t>
  </si>
  <si>
    <t>TOTAL EMPLOYEES</t>
  </si>
  <si>
    <t>TOP PERFORMER</t>
  </si>
  <si>
    <t>MAX</t>
  </si>
  <si>
    <t>Employee Cost VS Sales</t>
  </si>
  <si>
    <t>EMPLOYEE COST</t>
  </si>
  <si>
    <t>SALES</t>
  </si>
  <si>
    <t>EMOLOYEE COST VS SALES (%)</t>
  </si>
  <si>
    <t>INVENTORY</t>
  </si>
  <si>
    <t>STOCK VALUE</t>
  </si>
  <si>
    <t>ITEMS AVAILABLE ON STOCK</t>
  </si>
  <si>
    <t>GROUP 1</t>
  </si>
  <si>
    <t>PURCHASED</t>
  </si>
  <si>
    <t>GROUP 2</t>
  </si>
  <si>
    <t>GROUP 3</t>
  </si>
  <si>
    <t>SOLD</t>
  </si>
  <si>
    <t>CEO DASHBOARD   I   YTD (December 2024)</t>
  </si>
  <si>
    <t>COMPANY NAME</t>
  </si>
  <si>
    <t>© TemplateLab.com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</si>
</sst>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&quot;$&quot;* #,##0.00_);_(&quot;$&quot;* \(#,##0.00\);_(&quot;$&quot;* &quot;-&quot;??_);_(@_)"/>
    <numFmt numFmtId="177" formatCode="_(&quot;$&quot;* #,##0_);_(&quot;$&quot;* \(#,##0\);_(&quot;$&quot;* &quot;-&quot;??_);_(@_)"/>
    <numFmt numFmtId="178" formatCode="\+0.0%;\-0.0%;0.0%"/>
    <numFmt numFmtId="179" formatCode="0.0%"/>
    <numFmt numFmtId="180" formatCode="0.0"/>
    <numFmt numFmtId="181" formatCode="\+0;\-0;0"/>
  </numFmts>
  <fonts count="35">
    <font>
      <sz val="11"/>
      <color theme="1"/>
      <name val="等线"/>
      <charset val="134"/>
      <scheme val="minor"/>
    </font>
    <font>
      <u/>
      <sz val="11"/>
      <color theme="10"/>
      <name val="等线"/>
      <charset val="134"/>
      <scheme val="minor"/>
    </font>
    <font>
      <b/>
      <sz val="11"/>
      <color theme="0"/>
      <name val="Bahnschrift"/>
      <charset val="134"/>
    </font>
    <font>
      <b/>
      <sz val="11"/>
      <color rgb="FF5EDEE8"/>
      <name val="Bahnschrift"/>
      <charset val="134"/>
    </font>
    <font>
      <sz val="11"/>
      <color theme="1"/>
      <name val="Bahnschrift"/>
      <charset val="134"/>
    </font>
    <font>
      <sz val="16"/>
      <color theme="1" tint="0.249977111117893"/>
      <name val="Bahnschrift"/>
      <charset val="134"/>
    </font>
    <font>
      <sz val="12"/>
      <color theme="0"/>
      <name val="Bahnschrift"/>
      <charset val="134"/>
    </font>
    <font>
      <sz val="10"/>
      <color theme="0"/>
      <name val="Bahnschrift"/>
      <charset val="134"/>
    </font>
    <font>
      <sz val="12"/>
      <color theme="1"/>
      <name val="Bahnschrift"/>
      <charset val="134"/>
    </font>
    <font>
      <sz val="10"/>
      <color theme="1"/>
      <name val="Bahnschrift"/>
      <charset val="134"/>
    </font>
    <font>
      <sz val="10"/>
      <color theme="1"/>
      <name val="Arial Unicode MS"/>
      <charset val="134"/>
    </font>
    <font>
      <b/>
      <sz val="11"/>
      <color theme="1"/>
      <name val="Bahnschrift"/>
      <charset val="134"/>
    </font>
    <font>
      <b/>
      <sz val="12"/>
      <color theme="1"/>
      <name val="Bahnschrift"/>
      <charset val="134"/>
    </font>
    <font>
      <sz val="11"/>
      <color theme="0"/>
      <name val="Bahnschrift"/>
      <charset val="134"/>
    </font>
    <font>
      <sz val="11"/>
      <color rgb="FF5EDEE8"/>
      <name val="Bahnschrift"/>
      <charset val="134"/>
    </font>
    <font>
      <sz val="11"/>
      <color theme="1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color theme="1"/>
      <name val="等线"/>
      <charset val="134"/>
      <scheme val="minor"/>
    </font>
  </fonts>
  <fills count="44">
    <fill>
      <patternFill patternType="none"/>
    </fill>
    <fill>
      <patternFill patternType="gray125"/>
    </fill>
    <fill>
      <patternFill patternType="solid">
        <fgColor rgb="FF0F0A28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2418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40233"/>
        <bgColor indexed="64"/>
      </patternFill>
    </fill>
    <fill>
      <patternFill patternType="solid">
        <fgColor rgb="FF00A36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 style="thin">
        <color theme="0" tint="-0.349986266670736"/>
      </left>
      <right/>
      <top style="thin">
        <color theme="0" tint="-0.349986266670736"/>
      </top>
      <bottom/>
      <diagonal/>
    </border>
    <border>
      <left/>
      <right/>
      <top style="thin">
        <color theme="0" tint="-0.349986266670736"/>
      </top>
      <bottom/>
      <diagonal/>
    </border>
    <border>
      <left style="thin">
        <color theme="0" tint="-0.349986266670736"/>
      </left>
      <right/>
      <top/>
      <bottom/>
      <diagonal/>
    </border>
    <border>
      <left style="thin">
        <color theme="0" tint="-0.349986266670736"/>
      </left>
      <right/>
      <top/>
      <bottom style="thin">
        <color theme="0" tint="-0.349986266670736"/>
      </bottom>
      <diagonal/>
    </border>
    <border>
      <left/>
      <right/>
      <top/>
      <bottom style="thin">
        <color theme="0" tint="-0.349986266670736"/>
      </bottom>
      <diagonal/>
    </border>
    <border>
      <left style="thin">
        <color theme="0" tint="-0.349986266670736"/>
      </left>
      <right style="thin">
        <color theme="0" tint="-0.349986266670736"/>
      </right>
      <top style="thin">
        <color theme="0" tint="-0.349986266670736"/>
      </top>
      <bottom style="thin">
        <color theme="0" tint="-0.349986266670736"/>
      </bottom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/>
      <right style="thin">
        <color theme="0" tint="-0.349986266670736"/>
      </right>
      <top style="thin">
        <color theme="0" tint="-0.349986266670736"/>
      </top>
      <bottom/>
      <diagonal/>
    </border>
    <border>
      <left/>
      <right style="thin">
        <color theme="0" tint="-0.349986266670736"/>
      </right>
      <top style="thin">
        <color theme="0" tint="-0.349986266670736"/>
      </top>
      <bottom style="thin">
        <color theme="0" tint="-0.349986266670736"/>
      </bottom>
      <diagonal/>
    </border>
    <border>
      <left/>
      <right style="thin">
        <color theme="0" tint="-0.349986266670736"/>
      </right>
      <top/>
      <bottom/>
      <diagonal/>
    </border>
    <border>
      <left/>
      <right style="thin">
        <color theme="0" tint="-0.349986266670736"/>
      </right>
      <top/>
      <bottom style="thin">
        <color theme="0" tint="-0.349986266670736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/>
    <xf numFmtId="0" fontId="16" fillId="0" borderId="0" applyNumberFormat="0" applyFill="0" applyBorder="0" applyAlignment="0" applyProtection="0">
      <alignment vertical="center"/>
    </xf>
    <xf numFmtId="0" fontId="15" fillId="13" borderId="19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14" borderId="22" applyNumberFormat="0" applyAlignment="0" applyProtection="0">
      <alignment vertical="center"/>
    </xf>
    <xf numFmtId="0" fontId="24" fillId="15" borderId="23" applyNumberFormat="0" applyAlignment="0" applyProtection="0">
      <alignment vertical="center"/>
    </xf>
    <xf numFmtId="0" fontId="25" fillId="15" borderId="22" applyNumberFormat="0" applyAlignment="0" applyProtection="0">
      <alignment vertical="center"/>
    </xf>
    <xf numFmtId="0" fontId="26" fillId="16" borderId="24" applyNumberFormat="0" applyAlignment="0" applyProtection="0">
      <alignment vertical="center"/>
    </xf>
    <xf numFmtId="0" fontId="27" fillId="0" borderId="25" applyNumberFormat="0" applyFill="0" applyAlignment="0" applyProtection="0">
      <alignment vertical="center"/>
    </xf>
    <xf numFmtId="0" fontId="28" fillId="0" borderId="26" applyNumberFormat="0" applyFill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176" fontId="34" fillId="0" borderId="0" applyFont="0" applyFill="0" applyBorder="0" applyAlignment="0" applyProtection="0"/>
    <xf numFmtId="0" fontId="0" fillId="0" borderId="0"/>
    <xf numFmtId="0" fontId="34" fillId="0" borderId="0"/>
    <xf numFmtId="9" fontId="34" fillId="0" borderId="0" applyFont="0" applyFill="0" applyBorder="0" applyAlignment="0" applyProtection="0"/>
  </cellStyleXfs>
  <cellXfs count="102">
    <xf numFmtId="0" fontId="0" fillId="0" borderId="0" xfId="0"/>
    <xf numFmtId="0" fontId="1" fillId="0" borderId="0" xfId="6"/>
    <xf numFmtId="0" fontId="2" fillId="2" borderId="0" xfId="0" applyFont="1" applyFill="1" applyAlignment="1">
      <alignment horizontal="left" vertical="center" indent="2"/>
    </xf>
    <xf numFmtId="0" fontId="0" fillId="3" borderId="0" xfId="0" applyFill="1"/>
    <xf numFmtId="0" fontId="0" fillId="4" borderId="0" xfId="0" applyFill="1"/>
    <xf numFmtId="0" fontId="3" fillId="2" borderId="0" xfId="0" applyFont="1" applyFill="1" applyAlignment="1">
      <alignment horizontal="right" vertical="center" indent="2"/>
    </xf>
    <xf numFmtId="0" fontId="4" fillId="0" borderId="0" xfId="0" applyFont="1"/>
    <xf numFmtId="0" fontId="5" fillId="0" borderId="1" xfId="51" applyFont="1" applyBorder="1" applyAlignment="1">
      <alignment horizontal="left"/>
    </xf>
    <xf numFmtId="0" fontId="6" fillId="5" borderId="2" xfId="51" applyFont="1" applyFill="1" applyBorder="1" applyAlignment="1">
      <alignment horizontal="left" vertical="center" indent="1"/>
    </xf>
    <xf numFmtId="176" fontId="7" fillId="5" borderId="2" xfId="49" applyFont="1" applyFill="1" applyBorder="1" applyAlignment="1">
      <alignment horizontal="right" vertical="center"/>
    </xf>
    <xf numFmtId="0" fontId="8" fillId="6" borderId="2" xfId="51" applyFont="1" applyFill="1" applyBorder="1" applyAlignment="1">
      <alignment horizontal="left" vertical="center" indent="1"/>
    </xf>
    <xf numFmtId="177" fontId="9" fillId="0" borderId="2" xfId="49" applyNumberFormat="1" applyFont="1" applyBorder="1" applyAlignment="1">
      <alignment horizontal="left" vertical="center"/>
    </xf>
    <xf numFmtId="177" fontId="9" fillId="6" borderId="3" xfId="49" applyNumberFormat="1" applyFont="1" applyFill="1" applyBorder="1" applyAlignment="1">
      <alignment horizontal="left" vertical="center"/>
    </xf>
    <xf numFmtId="0" fontId="8" fillId="7" borderId="2" xfId="51" applyFont="1" applyFill="1" applyBorder="1" applyAlignment="1">
      <alignment horizontal="left" vertical="center" indent="1"/>
    </xf>
    <xf numFmtId="177" fontId="9" fillId="7" borderId="3" xfId="49" applyNumberFormat="1" applyFont="1" applyFill="1" applyBorder="1" applyAlignment="1">
      <alignment horizontal="left" vertical="center"/>
    </xf>
    <xf numFmtId="0" fontId="8" fillId="7" borderId="0" xfId="51" applyFont="1" applyFill="1" applyAlignment="1">
      <alignment horizontal="left" vertical="center" indent="1"/>
    </xf>
    <xf numFmtId="178" fontId="9" fillId="7" borderId="0" xfId="49" applyNumberFormat="1" applyFont="1" applyFill="1" applyBorder="1" applyAlignment="1">
      <alignment horizontal="right" vertical="center"/>
    </xf>
    <xf numFmtId="0" fontId="8" fillId="0" borderId="0" xfId="51" applyFont="1"/>
    <xf numFmtId="0" fontId="8" fillId="6" borderId="4" xfId="51" applyFont="1" applyFill="1" applyBorder="1" applyAlignment="1">
      <alignment horizontal="left" vertical="center" indent="1"/>
    </xf>
    <xf numFmtId="0" fontId="6" fillId="8" borderId="2" xfId="51" applyFont="1" applyFill="1" applyBorder="1" applyAlignment="1">
      <alignment horizontal="left" vertical="center" indent="1"/>
    </xf>
    <xf numFmtId="176" fontId="7" fillId="8" borderId="2" xfId="49" applyFont="1" applyFill="1" applyBorder="1" applyAlignment="1">
      <alignment horizontal="right" vertical="center"/>
    </xf>
    <xf numFmtId="177" fontId="9" fillId="6" borderId="2" xfId="49" applyNumberFormat="1" applyFont="1" applyFill="1" applyBorder="1" applyAlignment="1">
      <alignment horizontal="left" vertical="center"/>
    </xf>
    <xf numFmtId="179" fontId="9" fillId="6" borderId="2" xfId="49" applyNumberFormat="1" applyFont="1" applyFill="1" applyBorder="1" applyAlignment="1">
      <alignment horizontal="right" vertical="center"/>
    </xf>
    <xf numFmtId="179" fontId="9" fillId="7" borderId="2" xfId="49" applyNumberFormat="1" applyFont="1" applyFill="1" applyBorder="1" applyAlignment="1">
      <alignment horizontal="right" vertical="center"/>
    </xf>
    <xf numFmtId="0" fontId="5" fillId="0" borderId="0" xfId="51" applyFont="1" applyAlignment="1">
      <alignment horizontal="left"/>
    </xf>
    <xf numFmtId="0" fontId="5" fillId="0" borderId="0" xfId="51" applyFont="1" applyAlignment="1">
      <alignment horizontal="center" vertical="center"/>
    </xf>
    <xf numFmtId="0" fontId="6" fillId="8" borderId="2" xfId="51" applyFont="1" applyFill="1" applyBorder="1" applyAlignment="1">
      <alignment horizontal="center" vertical="center"/>
    </xf>
    <xf numFmtId="0" fontId="7" fillId="8" borderId="2" xfId="51" applyFont="1" applyFill="1" applyBorder="1" applyAlignment="1">
      <alignment horizontal="center" vertical="center" wrapText="1"/>
    </xf>
    <xf numFmtId="176" fontId="7" fillId="8" borderId="2" xfId="49" applyFont="1" applyFill="1" applyBorder="1" applyAlignment="1">
      <alignment horizontal="center" vertical="center"/>
    </xf>
    <xf numFmtId="1" fontId="9" fillId="9" borderId="2" xfId="49" applyNumberFormat="1" applyFont="1" applyFill="1" applyBorder="1" applyAlignment="1">
      <alignment horizontal="center" vertical="center"/>
    </xf>
    <xf numFmtId="0" fontId="5" fillId="0" borderId="0" xfId="51" applyFont="1"/>
    <xf numFmtId="0" fontId="7" fillId="8" borderId="2" xfId="51" applyFont="1" applyFill="1" applyBorder="1" applyAlignment="1">
      <alignment horizontal="center" vertical="center"/>
    </xf>
    <xf numFmtId="1" fontId="9" fillId="6" borderId="2" xfId="49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6" borderId="2" xfId="0" applyFont="1" applyFill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4" fillId="10" borderId="1" xfId="0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10" borderId="5" xfId="0" applyFont="1" applyFill="1" applyBorder="1" applyAlignment="1">
      <alignment horizontal="center" vertical="center"/>
    </xf>
    <xf numFmtId="177" fontId="9" fillId="7" borderId="2" xfId="49" applyNumberFormat="1" applyFont="1" applyFill="1" applyBorder="1" applyAlignment="1">
      <alignment horizontal="left" vertical="center"/>
    </xf>
    <xf numFmtId="0" fontId="4" fillId="0" borderId="0" xfId="0" applyFont="1" applyAlignment="1">
      <alignment horizontal="right" vertical="center"/>
    </xf>
    <xf numFmtId="178" fontId="9" fillId="10" borderId="0" xfId="49" applyNumberFormat="1" applyFont="1" applyFill="1" applyBorder="1" applyAlignment="1">
      <alignment horizontal="right" vertical="center"/>
    </xf>
    <xf numFmtId="0" fontId="4" fillId="10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177" fontId="4" fillId="7" borderId="0" xfId="0" applyNumberFormat="1" applyFont="1" applyFill="1" applyAlignment="1">
      <alignment horizontal="center" vertical="center"/>
    </xf>
    <xf numFmtId="177" fontId="4" fillId="11" borderId="0" xfId="0" applyNumberFormat="1" applyFont="1" applyFill="1" applyAlignment="1">
      <alignment horizontal="center" vertical="center"/>
    </xf>
    <xf numFmtId="177" fontId="4" fillId="12" borderId="0" xfId="0" applyNumberFormat="1" applyFont="1" applyFill="1" applyAlignment="1">
      <alignment horizontal="center" vertical="center"/>
    </xf>
    <xf numFmtId="179" fontId="9" fillId="11" borderId="2" xfId="49" applyNumberFormat="1" applyFont="1" applyFill="1" applyBorder="1" applyAlignment="1">
      <alignment horizontal="right" vertical="center"/>
    </xf>
    <xf numFmtId="179" fontId="9" fillId="12" borderId="2" xfId="49" applyNumberFormat="1" applyFont="1" applyFill="1" applyBorder="1" applyAlignment="1">
      <alignment horizontal="right" vertical="center"/>
    </xf>
    <xf numFmtId="176" fontId="7" fillId="0" borderId="0" xfId="49" applyFont="1" applyFill="1" applyBorder="1" applyAlignment="1">
      <alignment horizontal="right" vertical="center"/>
    </xf>
    <xf numFmtId="0" fontId="8" fillId="0" borderId="0" xfId="51" applyFont="1" applyAlignment="1">
      <alignment horizontal="right" vertical="center" indent="1"/>
    </xf>
    <xf numFmtId="180" fontId="4" fillId="0" borderId="0" xfId="0" applyNumberFormat="1" applyFont="1"/>
    <xf numFmtId="176" fontId="4" fillId="0" borderId="0" xfId="0" applyNumberFormat="1" applyFont="1"/>
    <xf numFmtId="180" fontId="11" fillId="0" borderId="0" xfId="0" applyNumberFormat="1" applyFont="1"/>
    <xf numFmtId="9" fontId="9" fillId="9" borderId="2" xfId="49" applyNumberFormat="1" applyFont="1" applyFill="1" applyBorder="1" applyAlignment="1">
      <alignment horizontal="center" vertical="center"/>
    </xf>
    <xf numFmtId="176" fontId="7" fillId="5" borderId="6" xfId="49" applyFont="1" applyFill="1" applyBorder="1" applyAlignment="1">
      <alignment horizontal="right" vertical="center"/>
    </xf>
    <xf numFmtId="176" fontId="7" fillId="5" borderId="7" xfId="49" applyFont="1" applyFill="1" applyBorder="1" applyAlignment="1">
      <alignment horizontal="right" vertical="center"/>
    </xf>
    <xf numFmtId="0" fontId="8" fillId="9" borderId="8" xfId="51" applyFont="1" applyFill="1" applyBorder="1" applyAlignment="1">
      <alignment horizontal="right" vertical="center" indent="1"/>
    </xf>
    <xf numFmtId="0" fontId="8" fillId="9" borderId="9" xfId="51" applyFont="1" applyFill="1" applyBorder="1" applyAlignment="1">
      <alignment horizontal="right" vertical="center" indent="1"/>
    </xf>
    <xf numFmtId="0" fontId="8" fillId="9" borderId="9" xfId="51" applyFont="1" applyFill="1" applyBorder="1" applyAlignment="1">
      <alignment horizontal="right" vertical="center"/>
    </xf>
    <xf numFmtId="0" fontId="8" fillId="9" borderId="10" xfId="51" applyFont="1" applyFill="1" applyBorder="1" applyAlignment="1">
      <alignment horizontal="right" vertical="center" indent="1"/>
    </xf>
    <xf numFmtId="0" fontId="8" fillId="9" borderId="0" xfId="51" applyFont="1" applyFill="1" applyAlignment="1">
      <alignment horizontal="right" vertical="center" indent="1"/>
    </xf>
    <xf numFmtId="0" fontId="8" fillId="9" borderId="0" xfId="51" applyFont="1" applyFill="1" applyAlignment="1">
      <alignment horizontal="right" vertical="center"/>
    </xf>
    <xf numFmtId="0" fontId="8" fillId="9" borderId="11" xfId="51" applyFont="1" applyFill="1" applyBorder="1" applyAlignment="1">
      <alignment horizontal="right" vertical="center" indent="1"/>
    </xf>
    <xf numFmtId="0" fontId="8" fillId="9" borderId="12" xfId="51" applyFont="1" applyFill="1" applyBorder="1" applyAlignment="1">
      <alignment horizontal="right" vertical="center" indent="1"/>
    </xf>
    <xf numFmtId="0" fontId="8" fillId="9" borderId="12" xfId="51" applyFont="1" applyFill="1" applyBorder="1" applyAlignment="1">
      <alignment horizontal="right" vertical="center"/>
    </xf>
    <xf numFmtId="0" fontId="12" fillId="6" borderId="0" xfId="51" applyFont="1" applyFill="1" applyAlignment="1">
      <alignment horizontal="right" vertical="center" indent="1"/>
    </xf>
    <xf numFmtId="0" fontId="8" fillId="6" borderId="0" xfId="51" applyFont="1" applyFill="1" applyAlignment="1">
      <alignment horizontal="left" vertical="center"/>
    </xf>
    <xf numFmtId="0" fontId="6" fillId="5" borderId="12" xfId="51" applyFont="1" applyFill="1" applyBorder="1" applyAlignment="1">
      <alignment horizontal="left" vertical="center"/>
    </xf>
    <xf numFmtId="0" fontId="8" fillId="6" borderId="13" xfId="51" applyFont="1" applyFill="1" applyBorder="1" applyAlignment="1">
      <alignment horizontal="right" vertical="center" indent="1"/>
    </xf>
    <xf numFmtId="0" fontId="8" fillId="9" borderId="13" xfId="51" applyFont="1" applyFill="1" applyBorder="1" applyAlignment="1">
      <alignment horizontal="center" vertical="center"/>
    </xf>
    <xf numFmtId="0" fontId="8" fillId="6" borderId="13" xfId="51" applyFont="1" applyFill="1" applyBorder="1" applyAlignment="1">
      <alignment horizontal="right" vertical="center"/>
    </xf>
    <xf numFmtId="0" fontId="8" fillId="0" borderId="0" xfId="51" applyFont="1" applyAlignment="1">
      <alignment horizontal="right" vertical="center"/>
    </xf>
    <xf numFmtId="0" fontId="4" fillId="7" borderId="0" xfId="0" applyFont="1" applyFill="1" applyAlignment="1">
      <alignment horizontal="left" vertical="center"/>
    </xf>
    <xf numFmtId="181" fontId="9" fillId="6" borderId="2" xfId="49" applyNumberFormat="1" applyFont="1" applyFill="1" applyBorder="1" applyAlignment="1">
      <alignment horizontal="center" vertical="center"/>
    </xf>
    <xf numFmtId="176" fontId="7" fillId="5" borderId="14" xfId="49" applyFont="1" applyFill="1" applyBorder="1" applyAlignment="1">
      <alignment horizontal="right" vertical="center"/>
    </xf>
    <xf numFmtId="0" fontId="8" fillId="9" borderId="15" xfId="51" applyFont="1" applyFill="1" applyBorder="1" applyAlignment="1">
      <alignment horizontal="right" vertical="center"/>
    </xf>
    <xf numFmtId="180" fontId="4" fillId="0" borderId="16" xfId="0" applyNumberFormat="1" applyFont="1" applyBorder="1" applyAlignment="1">
      <alignment horizontal="right" vertical="center"/>
    </xf>
    <xf numFmtId="0" fontId="8" fillId="9" borderId="17" xfId="51" applyFont="1" applyFill="1" applyBorder="1" applyAlignment="1">
      <alignment horizontal="right" vertical="center"/>
    </xf>
    <xf numFmtId="0" fontId="8" fillId="9" borderId="18" xfId="51" applyFont="1" applyFill="1" applyBorder="1" applyAlignment="1">
      <alignment horizontal="right" vertical="center"/>
    </xf>
    <xf numFmtId="0" fontId="8" fillId="6" borderId="0" xfId="51" applyFont="1" applyFill="1" applyAlignment="1">
      <alignment horizontal="center" vertical="center"/>
    </xf>
    <xf numFmtId="1" fontId="4" fillId="0" borderId="0" xfId="0" applyNumberFormat="1" applyFont="1" applyAlignment="1">
      <alignment horizontal="right" vertical="center"/>
    </xf>
    <xf numFmtId="180" fontId="11" fillId="6" borderId="13" xfId="0" applyNumberFormat="1" applyFont="1" applyFill="1" applyBorder="1" applyAlignment="1">
      <alignment horizontal="right" vertical="center"/>
    </xf>
    <xf numFmtId="180" fontId="11" fillId="0" borderId="0" xfId="0" applyNumberFormat="1" applyFont="1" applyAlignment="1">
      <alignment horizontal="right" vertical="center"/>
    </xf>
    <xf numFmtId="177" fontId="4" fillId="7" borderId="0" xfId="0" applyNumberFormat="1" applyFont="1" applyFill="1"/>
    <xf numFmtId="9" fontId="4" fillId="7" borderId="0" xfId="0" applyNumberFormat="1" applyFont="1" applyFill="1"/>
    <xf numFmtId="0" fontId="4" fillId="2" borderId="0" xfId="0" applyFont="1" applyFill="1" applyAlignment="1">
      <alignment horizontal="center" vertical="center"/>
    </xf>
    <xf numFmtId="180" fontId="4" fillId="0" borderId="13" xfId="0" applyNumberFormat="1" applyFont="1" applyBorder="1" applyAlignment="1">
      <alignment horizontal="right" vertical="center"/>
    </xf>
    <xf numFmtId="1" fontId="13" fillId="5" borderId="0" xfId="0" applyNumberFormat="1" applyFont="1" applyFill="1" applyAlignment="1">
      <alignment horizontal="right" vertical="center"/>
    </xf>
    <xf numFmtId="180" fontId="11" fillId="0" borderId="13" xfId="0" applyNumberFormat="1" applyFont="1" applyBorder="1" applyAlignment="1">
      <alignment horizontal="right" vertical="center"/>
    </xf>
    <xf numFmtId="1" fontId="4" fillId="0" borderId="0" xfId="0" applyNumberFormat="1" applyFont="1" applyAlignment="1">
      <alignment horizontal="center" vertical="center"/>
    </xf>
    <xf numFmtId="0" fontId="4" fillId="7" borderId="9" xfId="0" applyFont="1" applyFill="1" applyBorder="1" applyAlignment="1">
      <alignment horizontal="left" vertical="center"/>
    </xf>
    <xf numFmtId="0" fontId="4" fillId="7" borderId="12" xfId="0" applyFont="1" applyFill="1" applyBorder="1" applyAlignment="1">
      <alignment horizontal="left" vertical="center"/>
    </xf>
    <xf numFmtId="37" fontId="4" fillId="7" borderId="0" xfId="0" applyNumberFormat="1" applyFont="1" applyFill="1"/>
    <xf numFmtId="0" fontId="14" fillId="5" borderId="9" xfId="0" applyFont="1" applyFill="1" applyBorder="1" applyAlignment="1">
      <alignment horizontal="center" vertical="center"/>
    </xf>
    <xf numFmtId="37" fontId="4" fillId="7" borderId="9" xfId="0" applyNumberFormat="1" applyFont="1" applyFill="1" applyBorder="1"/>
    <xf numFmtId="0" fontId="14" fillId="5" borderId="0" xfId="0" applyFont="1" applyFill="1" applyAlignment="1">
      <alignment horizontal="center" vertical="center"/>
    </xf>
    <xf numFmtId="0" fontId="14" fillId="5" borderId="12" xfId="0" applyFont="1" applyFill="1" applyBorder="1" applyAlignment="1">
      <alignment horizontal="center" vertical="center"/>
    </xf>
    <xf numFmtId="37" fontId="4" fillId="7" borderId="12" xfId="0" applyNumberFormat="1" applyFont="1" applyFill="1" applyBorder="1"/>
    <xf numFmtId="0" fontId="4" fillId="12" borderId="9" xfId="0" applyFont="1" applyFill="1" applyBorder="1" applyAlignment="1">
      <alignment horizontal="center" vertical="center"/>
    </xf>
    <xf numFmtId="0" fontId="4" fillId="12" borderId="0" xfId="0" applyFont="1" applyFill="1" applyAlignment="1">
      <alignment horizontal="center" vertical="center"/>
    </xf>
    <xf numFmtId="0" fontId="4" fillId="12" borderId="12" xfId="0" applyFont="1" applyFill="1" applyBorder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Currency 2" xfId="49"/>
    <cellStyle name="Normal 2" xfId="50"/>
    <cellStyle name="Normal 3" xfId="51"/>
    <cellStyle name="Percent 2" xfId="52"/>
  </cellStyles>
  <tableStyles count="0" defaultTableStyle="TableStyleMedium2" defaultPivotStyle="PivotStyleLight16"/>
  <colors>
    <mruColors>
      <color rgb="00241862"/>
      <color rgb="005239CF"/>
      <color rgb="00372494"/>
      <color rgb="0000A368"/>
      <color rgb="005EDEE8"/>
      <color rgb="000F0A28"/>
      <color rgb="00C4023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2" Target="worksheets/sheet2.xml" Type="http://schemas.openxmlformats.org/officeDocument/2006/relationships/worksheet"/>
<Relationship Id="rId3" Target="worksheets/sheet3.xml" Type="http://schemas.openxmlformats.org/officeDocument/2006/relationships/worksheet"/>
<Relationship Id="rId4" Target="theme/theme1.xml" Type="http://schemas.openxmlformats.org/officeDocument/2006/relationships/theme"/>
<Relationship Id="rId5" Target="sharedStrings.xml" Type="http://schemas.openxmlformats.org/officeDocument/2006/relationships/sharedStrings"/>
<Relationship Id="rId6" Target="metadata.xml" Type="http://schemas.openxmlformats.org/officeDocument/2006/relationships/sheetMetadata"/>
<Relationship Id="rId7" Target="styles.xml" Type="http://schemas.openxmlformats.org/officeDocument/2006/relationships/styles"/>
</Relationships>

</file>

<file path=xl/charts/_rels/chart1.xml.rels><?xml version="1.0" encoding="UTF-8" standalone="no"?>
<Relationships xmlns="http://schemas.openxmlformats.org/package/2006/relationships">
<Relationship Id="rId1" Target="style1.xml" Type="http://schemas.microsoft.com/office/2011/relationships/chartStyle"/>
<Relationship Id="rId2" Target="colors1.xml" Type="http://schemas.microsoft.com/office/2011/relationships/chartColorStyle"/>
</Relationships>

</file>

<file path=xl/charts/_rels/chart10.xml.rels><?xml version="1.0" encoding="UTF-8" standalone="no"?>
<Relationships xmlns="http://schemas.openxmlformats.org/package/2006/relationships">
<Relationship Id="rId1" Target="style10.xml" Type="http://schemas.microsoft.com/office/2011/relationships/chartStyle"/>
<Relationship Id="rId2" Target="colors10.xml" Type="http://schemas.microsoft.com/office/2011/relationships/chartColorStyle"/>
</Relationships>

</file>

<file path=xl/charts/_rels/chart11.xml.rels><?xml version="1.0" encoding="UTF-8" standalone="no"?>
<Relationships xmlns="http://schemas.openxmlformats.org/package/2006/relationships">
<Relationship Id="rId1" Target="style11.xml" Type="http://schemas.microsoft.com/office/2011/relationships/chartStyle"/>
<Relationship Id="rId2" Target="colors11.xml" Type="http://schemas.microsoft.com/office/2011/relationships/chartColorStyle"/>
</Relationships>

</file>

<file path=xl/charts/_rels/chart12.xml.rels><?xml version="1.0" encoding="UTF-8" standalone="no"?>
<Relationships xmlns="http://schemas.openxmlformats.org/package/2006/relationships">
<Relationship Id="rId1" Target="style12.xml" Type="http://schemas.microsoft.com/office/2011/relationships/chartStyle"/>
<Relationship Id="rId2" Target="colors12.xml" Type="http://schemas.microsoft.com/office/2011/relationships/chartColorStyle"/>
</Relationships>

</file>

<file path=xl/charts/_rels/chart13.xml.rels><?xml version="1.0" encoding="UTF-8" standalone="no"?>
<Relationships xmlns="http://schemas.openxmlformats.org/package/2006/relationships">
<Relationship Id="rId1" Target="style13.xml" Type="http://schemas.microsoft.com/office/2011/relationships/chartStyle"/>
<Relationship Id="rId2" Target="colors13.xml" Type="http://schemas.microsoft.com/office/2011/relationships/chartColorStyle"/>
</Relationships>

</file>

<file path=xl/charts/_rels/chart14.xml.rels><?xml version="1.0" encoding="UTF-8" standalone="no"?>
<Relationships xmlns="http://schemas.openxmlformats.org/package/2006/relationships">
<Relationship Id="rId1" Target="style14.xml" Type="http://schemas.microsoft.com/office/2011/relationships/chartStyle"/>
<Relationship Id="rId2" Target="colors14.xml" Type="http://schemas.microsoft.com/office/2011/relationships/chartColorStyle"/>
</Relationships>

</file>

<file path=xl/charts/_rels/chart15.xml.rels><?xml version="1.0" encoding="UTF-8" standalone="no"?>
<Relationships xmlns="http://schemas.openxmlformats.org/package/2006/relationships">
<Relationship Id="rId1" Target="style15.xml" Type="http://schemas.microsoft.com/office/2011/relationships/chartStyle"/>
<Relationship Id="rId2" Target="colors15.xml" Type="http://schemas.microsoft.com/office/2011/relationships/chartColorStyle"/>
</Relationships>

</file>

<file path=xl/charts/_rels/chart16.xml.rels><?xml version="1.0" encoding="UTF-8" standalone="no"?>
<Relationships xmlns="http://schemas.openxmlformats.org/package/2006/relationships">
<Relationship Id="rId1" Target="../theme/themeOverride1.xml" Type="http://schemas.openxmlformats.org/officeDocument/2006/relationships/themeOverride"/>
<Relationship Id="rId2" Target="style16.xml" Type="http://schemas.microsoft.com/office/2011/relationships/chartStyle"/>
<Relationship Id="rId3" Target="colors16.xml" Type="http://schemas.microsoft.com/office/2011/relationships/chartColorStyle"/>
</Relationships>

</file>

<file path=xl/charts/_rels/chart17.xml.rels><?xml version="1.0" encoding="UTF-8" standalone="no"?>
<Relationships xmlns="http://schemas.openxmlformats.org/package/2006/relationships">
<Relationship Id="rId1" Target="style17.xml" Type="http://schemas.microsoft.com/office/2011/relationships/chartStyle"/>
<Relationship Id="rId2" Target="colors17.xml" Type="http://schemas.microsoft.com/office/2011/relationships/chartColorStyle"/>
</Relationships>

</file>

<file path=xl/charts/_rels/chart2.xml.rels><?xml version="1.0" encoding="UTF-8" standalone="no"?>
<Relationships xmlns="http://schemas.openxmlformats.org/package/2006/relationships">
<Relationship Id="rId1" Target="style2.xml" Type="http://schemas.microsoft.com/office/2011/relationships/chartStyle"/>
<Relationship Id="rId2" Target="colors2.xml" Type="http://schemas.microsoft.com/office/2011/relationships/chartColorStyle"/>
</Relationships>

</file>

<file path=xl/charts/_rels/chart3.xml.rels><?xml version="1.0" encoding="UTF-8" standalone="no"?>
<Relationships xmlns="http://schemas.openxmlformats.org/package/2006/relationships">
<Relationship Id="rId1" Target="style3.xml" Type="http://schemas.microsoft.com/office/2011/relationships/chartStyle"/>
<Relationship Id="rId2" Target="colors3.xml" Type="http://schemas.microsoft.com/office/2011/relationships/chartColorStyle"/>
</Relationships>

</file>

<file path=xl/charts/_rels/chart4.xml.rels><?xml version="1.0" encoding="UTF-8" standalone="no"?>
<Relationships xmlns="http://schemas.openxmlformats.org/package/2006/relationships">
<Relationship Id="rId1" Target="style4.xml" Type="http://schemas.microsoft.com/office/2011/relationships/chartStyle"/>
<Relationship Id="rId2" Target="colors4.xml" Type="http://schemas.microsoft.com/office/2011/relationships/chartColorStyle"/>
</Relationships>

</file>

<file path=xl/charts/_rels/chart5.xml.rels><?xml version="1.0" encoding="UTF-8" standalone="no"?>
<Relationships xmlns="http://schemas.openxmlformats.org/package/2006/relationships">
<Relationship Id="rId1" Target="style5.xml" Type="http://schemas.microsoft.com/office/2011/relationships/chartStyle"/>
<Relationship Id="rId2" Target="colors5.xml" Type="http://schemas.microsoft.com/office/2011/relationships/chartColorStyle"/>
</Relationships>

</file>

<file path=xl/charts/_rels/chart6.xml.rels><?xml version="1.0" encoding="UTF-8" standalone="no"?>
<Relationships xmlns="http://schemas.openxmlformats.org/package/2006/relationships">
<Relationship Id="rId1" Target="style6.xml" Type="http://schemas.microsoft.com/office/2011/relationships/chartStyle"/>
<Relationship Id="rId2" Target="colors6.xml" Type="http://schemas.microsoft.com/office/2011/relationships/chartColorStyle"/>
</Relationships>

</file>

<file path=xl/charts/_rels/chart7.xml.rels><?xml version="1.0" encoding="UTF-8" standalone="no"?>
<Relationships xmlns="http://schemas.openxmlformats.org/package/2006/relationships">
<Relationship Id="rId1" Target="style7.xml" Type="http://schemas.microsoft.com/office/2011/relationships/chartStyle"/>
<Relationship Id="rId2" Target="colors7.xml" Type="http://schemas.microsoft.com/office/2011/relationships/chartColorStyle"/>
</Relationships>

</file>

<file path=xl/charts/_rels/chart8.xml.rels><?xml version="1.0" encoding="UTF-8" standalone="no"?>
<Relationships xmlns="http://schemas.openxmlformats.org/package/2006/relationships">
<Relationship Id="rId1" Target="style8.xml" Type="http://schemas.microsoft.com/office/2011/relationships/chartStyle"/>
<Relationship Id="rId2" Target="colors8.xml" Type="http://schemas.microsoft.com/office/2011/relationships/chartColorStyle"/>
</Relationships>

</file>

<file path=xl/charts/_rels/chart9.xml.rels><?xml version="1.0" encoding="UTF-8" standalone="no"?>
<Relationships xmlns="http://schemas.openxmlformats.org/package/2006/relationships">
<Relationship Id="rId1" Target="style9.xml" Type="http://schemas.microsoft.com/office/2011/relationships/chartStyle"/>
<Relationship Id="rId2" Target="colors9.xml" Type="http://schemas.microsoft.com/office/2011/relationships/chartColorStyle"/>
</Relationships>
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spPr/>
          <c:explosion val="0"/>
          <c:dPt>
            <c:idx val="0"/>
            <c:bubble3D val="0"/>
            <c:spPr>
              <a:solidFill>
                <a:schemeClr val="bg1">
                  <a:lumMod val="75000"/>
                </a:schemeClr>
              </a:solidFill>
              <a:ln w="19050">
                <a:noFill/>
              </a:ln>
              <a:effectLst/>
            </c:spPr>
          </c:dPt>
          <c:dPt>
            <c:idx val="1"/>
            <c:bubble3D val="0"/>
            <c:spPr>
              <a:solidFill>
                <a:srgbClr val="C40233"/>
              </a:solidFill>
              <a:ln w="19050">
                <a:noFill/>
              </a:ln>
              <a:effectLst/>
            </c:spPr>
          </c:dPt>
          <c:dPt>
            <c:idx val="2"/>
            <c:bubble3D val="0"/>
            <c:spPr>
              <a:solidFill>
                <a:srgbClr val="00A368"/>
              </a:solidFill>
              <a:ln w="19050">
                <a:noFill/>
              </a:ln>
              <a:effectLst/>
            </c:spPr>
          </c:dPt>
          <c:dLbls>
            <c:delete val="1"/>
          </c:dLbls>
          <c:val>
            <c:numRef>
              <c:f>Data!$R$7:$T$7</c:f>
              <c:numCache>
                <c:formatCode>_("$"* #,##0_);_("$"* \(#,##0\);_("$"* "-"??_);_(@_)</c:formatCode>
                <c:ptCount val="3"/>
                <c:pt idx="0">
                  <c:v>2915000</c:v>
                </c:pt>
                <c:pt idx="1">
                  <c:v>0</c:v>
                </c:pt>
                <c:pt idx="2">
                  <c:v>3281900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180"/>
        <c:holeSize val="61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uri="{0b15fc19-7d7d-44ad-8c2d-2c3a37ce22c3}">
        <chartProps xmlns="https://web.wps.cn/et/2018/main" chartId="{2f85e3e7-1aea-4994-9c3c-4f9ae88d09e9}"/>
      </c:ext>
    </c:extLst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161213800282124"/>
          <c:y val="0.0408805082058768"/>
          <c:w val="0.939544824894203"/>
          <c:h val="0.91823898358824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bg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18000" tIns="19050" rIns="38100" bIns="19050" anchor="ctr" anchorCtr="1">
                <a:spAutoFit/>
              </a:bodyPr>
              <a:lstStyle/>
              <a:p>
                <a:pPr>
                  <a:defRPr lang="zh-CN" sz="800" b="0" i="0" u="none" strike="noStrike" kern="1200" baseline="0">
                    <a:solidFill>
                      <a:srgbClr val="5EDEE8"/>
                    </a:solidFill>
                    <a:latin typeface="Bahnschrift" panose="020B0502040204020203" pitchFamily="34" charset="0"/>
                    <a:ea typeface="+mn-ea"/>
                    <a:cs typeface="+mn-cs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Data!$G$75:$G$86</c:f>
              <c:numCache>
                <c:formatCode>0</c:formatCode>
                <c:ptCount val="12"/>
                <c:pt idx="0">
                  <c:v>20</c:v>
                </c:pt>
                <c:pt idx="1">
                  <c:v>28</c:v>
                </c:pt>
                <c:pt idx="2">
                  <c:v>34</c:v>
                </c:pt>
                <c:pt idx="3">
                  <c:v>22</c:v>
                </c:pt>
                <c:pt idx="4">
                  <c:v>19</c:v>
                </c:pt>
                <c:pt idx="5">
                  <c:v>19</c:v>
                </c:pt>
                <c:pt idx="6">
                  <c:v>22</c:v>
                </c:pt>
                <c:pt idx="7">
                  <c:v>26</c:v>
                </c:pt>
                <c:pt idx="8">
                  <c:v>34</c:v>
                </c:pt>
                <c:pt idx="9">
                  <c:v>26</c:v>
                </c:pt>
                <c:pt idx="10">
                  <c:v>21</c:v>
                </c:pt>
                <c:pt idx="11">
                  <c:v>18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00"/>
        <c:overlap val="-90"/>
        <c:axId val="1337192992"/>
        <c:axId val="1337174752"/>
      </c:barChart>
      <c:catAx>
        <c:axId val="1337192992"/>
        <c:scaling>
          <c:orientation val="minMax"/>
        </c:scaling>
        <c:delete val="1"/>
        <c:axPos val="b"/>
        <c:majorTickMark val="none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337174752"/>
        <c:crosses val="autoZero"/>
        <c:auto val="1"/>
        <c:lblAlgn val="ctr"/>
        <c:lblOffset val="100"/>
        <c:noMultiLvlLbl val="0"/>
      </c:catAx>
      <c:valAx>
        <c:axId val="1337174752"/>
        <c:scaling>
          <c:orientation val="minMax"/>
        </c:scaling>
        <c:delete val="1"/>
        <c:axPos val="l"/>
        <c:numFmt formatCode="0" sourceLinked="1"/>
        <c:majorTickMark val="none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3371929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uri="{0b15fc19-7d7d-44ad-8c2d-2c3a37ce22c3}">
        <chartProps xmlns="https://web.wps.cn/et/2018/main" chartId="{56089e98-a1ef-4f93-9d0e-418982b92665}"/>
      </c:ext>
    </c:extLst>
  </c:chart>
  <c:spPr>
    <a:solidFill>
      <a:srgbClr val="0F0A28"/>
    </a:solidFill>
    <a:ln w="9525" cap="flat" cmpd="sng" algn="ctr">
      <a:noFill/>
      <a:round/>
    </a:ln>
    <a:effectLst/>
  </c:spPr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7013618078936"/>
          <c:y val="0.0843879817499663"/>
          <c:w val="0.810450371054921"/>
          <c:h val="0.74779410298958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"Sales"</c:f>
              <c:strCache>
                <c:ptCount val="1"/>
                <c:pt idx="0">
                  <c:v>Sales</c:v>
                </c:pt>
              </c:strCache>
            </c:strRef>
          </c:tx>
          <c:spPr>
            <a:solidFill>
              <a:srgbClr val="241862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Data!$H$119:$S$119</c:f>
              <c:strCache>
                <c:ptCount val="12"/>
                <c:pt idx="0" c:formatCode="_(&quot;$&quot;* #,##0.00_);_(&quot;$&quot;* \(#,##0.00\);_(&quot;$&quot;* &quot;-&quot;??_);_(@_)">
                  <c:v>JAN</c:v>
                </c:pt>
                <c:pt idx="1" c:formatCode="_(&quot;$&quot;* #,##0.00_);_(&quot;$&quot;* \(#,##0.00\);_(&quot;$&quot;* &quot;-&quot;??_);_(@_)">
                  <c:v>FEB</c:v>
                </c:pt>
                <c:pt idx="2" c:formatCode="_(&quot;$&quot;* #,##0.00_);_(&quot;$&quot;* \(#,##0.00\);_(&quot;$&quot;* &quot;-&quot;??_);_(@_)">
                  <c:v>MAR</c:v>
                </c:pt>
                <c:pt idx="3" c:formatCode="_(&quot;$&quot;* #,##0.00_);_(&quot;$&quot;* \(#,##0.00\);_(&quot;$&quot;* &quot;-&quot;??_);_(@_)">
                  <c:v>APR</c:v>
                </c:pt>
                <c:pt idx="4" c:formatCode="_(&quot;$&quot;* #,##0.00_);_(&quot;$&quot;* \(#,##0.00\);_(&quot;$&quot;* &quot;-&quot;??_);_(@_)">
                  <c:v>MAY</c:v>
                </c:pt>
                <c:pt idx="5" c:formatCode="_(&quot;$&quot;* #,##0.00_);_(&quot;$&quot;* \(#,##0.00\);_(&quot;$&quot;* &quot;-&quot;??_);_(@_)">
                  <c:v>JUN</c:v>
                </c:pt>
                <c:pt idx="6" c:formatCode="_(&quot;$&quot;* #,##0.00_);_(&quot;$&quot;* \(#,##0.00\);_(&quot;$&quot;* &quot;-&quot;??_);_(@_)">
                  <c:v>JUL</c:v>
                </c:pt>
                <c:pt idx="7" c:formatCode="_(&quot;$&quot;* #,##0.00_);_(&quot;$&quot;* \(#,##0.00\);_(&quot;$&quot;* &quot;-&quot;??_);_(@_)">
                  <c:v>AUG</c:v>
                </c:pt>
                <c:pt idx="8" c:formatCode="_(&quot;$&quot;* #,##0.00_);_(&quot;$&quot;* \(#,##0.00\);_(&quot;$&quot;* &quot;-&quot;??_);_(@_)">
                  <c:v>SEP</c:v>
                </c:pt>
                <c:pt idx="9" c:formatCode="_(&quot;$&quot;* #,##0.00_);_(&quot;$&quot;* \(#,##0.00\);_(&quot;$&quot;* &quot;-&quot;??_);_(@_)">
                  <c:v>OCT</c:v>
                </c:pt>
                <c:pt idx="10" c:formatCode="_(&quot;$&quot;* #,##0.00_);_(&quot;$&quot;* \(#,##0.00\);_(&quot;$&quot;* &quot;-&quot;??_);_(@_)">
                  <c:v>NOV</c:v>
                </c:pt>
                <c:pt idx="11" c:formatCode="_(&quot;$&quot;* #,##0.00_);_(&quot;$&quot;* \(#,##0.00\);_(&quot;$&quot;* &quot;-&quot;??_);_(@_)">
                  <c:v>DEC</c:v>
                </c:pt>
              </c:strCache>
            </c:strRef>
          </c:cat>
          <c:val>
            <c:numRef>
              <c:f>Data!$H$120:$S$120</c:f>
              <c:numCache>
                <c:formatCode>_("$"* #,##0_);_("$"* \(#,##0\);_("$"* "-"??_);_(@_)</c:formatCode>
                <c:ptCount val="12"/>
                <c:pt idx="0">
                  <c:v>52200</c:v>
                </c:pt>
                <c:pt idx="1">
                  <c:v>52350</c:v>
                </c:pt>
                <c:pt idx="2">
                  <c:v>56000</c:v>
                </c:pt>
                <c:pt idx="3">
                  <c:v>56200</c:v>
                </c:pt>
                <c:pt idx="4">
                  <c:v>56800</c:v>
                </c:pt>
                <c:pt idx="5">
                  <c:v>60200</c:v>
                </c:pt>
                <c:pt idx="6">
                  <c:v>60350</c:v>
                </c:pt>
                <c:pt idx="7">
                  <c:v>60450</c:v>
                </c:pt>
                <c:pt idx="8">
                  <c:v>62200</c:v>
                </c:pt>
                <c:pt idx="9">
                  <c:v>63000</c:v>
                </c:pt>
                <c:pt idx="10">
                  <c:v>64900</c:v>
                </c:pt>
                <c:pt idx="11">
                  <c:v>65100</c:v>
                </c:pt>
              </c:numCache>
            </c:numRef>
          </c:val>
        </c:ser>
        <c:ser>
          <c:idx val="1"/>
          <c:order val="1"/>
          <c:tx>
            <c:strRef>
              <c:f>"Employee Cost"</c:f>
              <c:strCache>
                <c:ptCount val="1"/>
                <c:pt idx="0">
                  <c:v>Employee Cost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Data!$H$119:$S$119</c:f>
              <c:strCache>
                <c:ptCount val="12"/>
                <c:pt idx="0" c:formatCode="_(&quot;$&quot;* #,##0.00_);_(&quot;$&quot;* \(#,##0.00\);_(&quot;$&quot;* &quot;-&quot;??_);_(@_)">
                  <c:v>JAN</c:v>
                </c:pt>
                <c:pt idx="1" c:formatCode="_(&quot;$&quot;* #,##0.00_);_(&quot;$&quot;* \(#,##0.00\);_(&quot;$&quot;* &quot;-&quot;??_);_(@_)">
                  <c:v>FEB</c:v>
                </c:pt>
                <c:pt idx="2" c:formatCode="_(&quot;$&quot;* #,##0.00_);_(&quot;$&quot;* \(#,##0.00\);_(&quot;$&quot;* &quot;-&quot;??_);_(@_)">
                  <c:v>MAR</c:v>
                </c:pt>
                <c:pt idx="3" c:formatCode="_(&quot;$&quot;* #,##0.00_);_(&quot;$&quot;* \(#,##0.00\);_(&quot;$&quot;* &quot;-&quot;??_);_(@_)">
                  <c:v>APR</c:v>
                </c:pt>
                <c:pt idx="4" c:formatCode="_(&quot;$&quot;* #,##0.00_);_(&quot;$&quot;* \(#,##0.00\);_(&quot;$&quot;* &quot;-&quot;??_);_(@_)">
                  <c:v>MAY</c:v>
                </c:pt>
                <c:pt idx="5" c:formatCode="_(&quot;$&quot;* #,##0.00_);_(&quot;$&quot;* \(#,##0.00\);_(&quot;$&quot;* &quot;-&quot;??_);_(@_)">
                  <c:v>JUN</c:v>
                </c:pt>
                <c:pt idx="6" c:formatCode="_(&quot;$&quot;* #,##0.00_);_(&quot;$&quot;* \(#,##0.00\);_(&quot;$&quot;* &quot;-&quot;??_);_(@_)">
                  <c:v>JUL</c:v>
                </c:pt>
                <c:pt idx="7" c:formatCode="_(&quot;$&quot;* #,##0.00_);_(&quot;$&quot;* \(#,##0.00\);_(&quot;$&quot;* &quot;-&quot;??_);_(@_)">
                  <c:v>AUG</c:v>
                </c:pt>
                <c:pt idx="8" c:formatCode="_(&quot;$&quot;* #,##0.00_);_(&quot;$&quot;* \(#,##0.00\);_(&quot;$&quot;* &quot;-&quot;??_);_(@_)">
                  <c:v>SEP</c:v>
                </c:pt>
                <c:pt idx="9" c:formatCode="_(&quot;$&quot;* #,##0.00_);_(&quot;$&quot;* \(#,##0.00\);_(&quot;$&quot;* &quot;-&quot;??_);_(@_)">
                  <c:v>OCT</c:v>
                </c:pt>
                <c:pt idx="10" c:formatCode="_(&quot;$&quot;* #,##0.00_);_(&quot;$&quot;* \(#,##0.00\);_(&quot;$&quot;* &quot;-&quot;??_);_(@_)">
                  <c:v>NOV</c:v>
                </c:pt>
                <c:pt idx="11" c:formatCode="_(&quot;$&quot;* #,##0.00_);_(&quot;$&quot;* \(#,##0.00\);_(&quot;$&quot;* &quot;-&quot;??_);_(@_)">
                  <c:v>DEC</c:v>
                </c:pt>
              </c:strCache>
            </c:strRef>
          </c:cat>
          <c:val>
            <c:numRef>
              <c:f>Data!$H$121:$S$121</c:f>
              <c:numCache>
                <c:formatCode>_("$"* #,##0_);_("$"* \(#,##0\);_("$"* "-"??_);_(@_)</c:formatCode>
                <c:ptCount val="12"/>
                <c:pt idx="0">
                  <c:v>240000</c:v>
                </c:pt>
                <c:pt idx="1">
                  <c:v>280000</c:v>
                </c:pt>
                <c:pt idx="2">
                  <c:v>235000</c:v>
                </c:pt>
                <c:pt idx="3">
                  <c:v>302000</c:v>
                </c:pt>
                <c:pt idx="4">
                  <c:v>215000</c:v>
                </c:pt>
                <c:pt idx="5">
                  <c:v>240000</c:v>
                </c:pt>
                <c:pt idx="6">
                  <c:v>300000</c:v>
                </c:pt>
                <c:pt idx="7">
                  <c:v>218000</c:v>
                </c:pt>
                <c:pt idx="8">
                  <c:v>298000</c:v>
                </c:pt>
                <c:pt idx="9">
                  <c:v>240000</c:v>
                </c:pt>
                <c:pt idx="10">
                  <c:v>251500</c:v>
                </c:pt>
                <c:pt idx="11">
                  <c:v>278500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0"/>
        <c:overlap val="-8"/>
        <c:axId val="1820662703"/>
        <c:axId val="1145903247"/>
      </c:barChart>
      <c:catAx>
        <c:axId val="1820662703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145903247"/>
        <c:crosses val="autoZero"/>
        <c:auto val="1"/>
        <c:lblAlgn val="ctr"/>
        <c:lblOffset val="100"/>
        <c:noMultiLvlLbl val="0"/>
      </c:catAx>
      <c:valAx>
        <c:axId val="1145903247"/>
        <c:scaling>
          <c:orientation val="minMax"/>
        </c:scaling>
        <c:delete val="0"/>
        <c:axPos val="l"/>
        <c:numFmt formatCode="_(&quot;$&quot;* #,##0_);_(&quot;$&quot;* \(#,##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rgbClr val="0F0A28"/>
                </a:solidFill>
                <a:latin typeface="+mn-lt"/>
                <a:ea typeface="+mn-ea"/>
                <a:cs typeface="+mn-cs"/>
              </a:defRPr>
            </a:pPr>
          </a:p>
        </c:txPr>
        <c:crossAx val="18206627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4671342039414"/>
          <c:y val="0.8928091412058"/>
          <c:w val="0.308862259505694"/>
          <c:h val="0.077984882910236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face1cf8-9884-4090-9a51-bf3391cd32e6}"/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rgbClr val="5EDEE8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tx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zh-CN" sz="900" b="1" i="0" u="none" strike="noStrike" kern="1200" baseline="0">
                    <a:solidFill>
                      <a:srgbClr val="0F0A28"/>
                    </a:solidFill>
                    <a:latin typeface="Bahnschrift" panose="020B0502040204020203" pitchFamily="34" charset="0"/>
                    <a:ea typeface="+mn-ea"/>
                    <a:cs typeface="+mn-cs"/>
                  </a:defRPr>
                </a:pPr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Data!$H$119:$S$119</c:f>
              <c:strCache>
                <c:ptCount val="12"/>
                <c:pt idx="0" c:formatCode="_(&quot;$&quot;* #,##0.00_);_(&quot;$&quot;* \(#,##0.00\);_(&quot;$&quot;* &quot;-&quot;??_);_(@_)">
                  <c:v>JAN</c:v>
                </c:pt>
                <c:pt idx="1" c:formatCode="_(&quot;$&quot;* #,##0.00_);_(&quot;$&quot;* \(#,##0.00\);_(&quot;$&quot;* &quot;-&quot;??_);_(@_)">
                  <c:v>FEB</c:v>
                </c:pt>
                <c:pt idx="2" c:formatCode="_(&quot;$&quot;* #,##0.00_);_(&quot;$&quot;* \(#,##0.00\);_(&quot;$&quot;* &quot;-&quot;??_);_(@_)">
                  <c:v>MAR</c:v>
                </c:pt>
                <c:pt idx="3" c:formatCode="_(&quot;$&quot;* #,##0.00_);_(&quot;$&quot;* \(#,##0.00\);_(&quot;$&quot;* &quot;-&quot;??_);_(@_)">
                  <c:v>APR</c:v>
                </c:pt>
                <c:pt idx="4" c:formatCode="_(&quot;$&quot;* #,##0.00_);_(&quot;$&quot;* \(#,##0.00\);_(&quot;$&quot;* &quot;-&quot;??_);_(@_)">
                  <c:v>MAY</c:v>
                </c:pt>
                <c:pt idx="5" c:formatCode="_(&quot;$&quot;* #,##0.00_);_(&quot;$&quot;* \(#,##0.00\);_(&quot;$&quot;* &quot;-&quot;??_);_(@_)">
                  <c:v>JUN</c:v>
                </c:pt>
                <c:pt idx="6" c:formatCode="_(&quot;$&quot;* #,##0.00_);_(&quot;$&quot;* \(#,##0.00\);_(&quot;$&quot;* &quot;-&quot;??_);_(@_)">
                  <c:v>JUL</c:v>
                </c:pt>
                <c:pt idx="7" c:formatCode="_(&quot;$&quot;* #,##0.00_);_(&quot;$&quot;* \(#,##0.00\);_(&quot;$&quot;* &quot;-&quot;??_);_(@_)">
                  <c:v>AUG</c:v>
                </c:pt>
                <c:pt idx="8" c:formatCode="_(&quot;$&quot;* #,##0.00_);_(&quot;$&quot;* \(#,##0.00\);_(&quot;$&quot;* &quot;-&quot;??_);_(@_)">
                  <c:v>SEP</c:v>
                </c:pt>
                <c:pt idx="9" c:formatCode="_(&quot;$&quot;* #,##0.00_);_(&quot;$&quot;* \(#,##0.00\);_(&quot;$&quot;* &quot;-&quot;??_);_(@_)">
                  <c:v>OCT</c:v>
                </c:pt>
                <c:pt idx="10" c:formatCode="_(&quot;$&quot;* #,##0.00_);_(&quot;$&quot;* \(#,##0.00\);_(&quot;$&quot;* &quot;-&quot;??_);_(@_)">
                  <c:v>NOV</c:v>
                </c:pt>
                <c:pt idx="11" c:formatCode="_(&quot;$&quot;* #,##0.00_);_(&quot;$&quot;* \(#,##0.00\);_(&quot;$&quot;* &quot;-&quot;??_);_(@_)">
                  <c:v>DEC</c:v>
                </c:pt>
              </c:strCache>
            </c:strRef>
          </c:cat>
          <c:val>
            <c:numRef>
              <c:f>Data!$H$122:$S$122</c:f>
              <c:numCache>
                <c:formatCode>0%</c:formatCode>
                <c:ptCount val="12"/>
                <c:pt idx="0">
                  <c:v>0.2175</c:v>
                </c:pt>
                <c:pt idx="1">
                  <c:v>0.186964285714286</c:v>
                </c:pt>
                <c:pt idx="2">
                  <c:v>0.238297872340426</c:v>
                </c:pt>
                <c:pt idx="3">
                  <c:v>0.186092715231788</c:v>
                </c:pt>
                <c:pt idx="4">
                  <c:v>0.264186046511628</c:v>
                </c:pt>
                <c:pt idx="5">
                  <c:v>0.250833333333333</c:v>
                </c:pt>
                <c:pt idx="6">
                  <c:v>0.201166666666667</c:v>
                </c:pt>
                <c:pt idx="7">
                  <c:v>0.277293577981651</c:v>
                </c:pt>
                <c:pt idx="8">
                  <c:v>0.208724832214765</c:v>
                </c:pt>
                <c:pt idx="9">
                  <c:v>0.2625</c:v>
                </c:pt>
                <c:pt idx="10">
                  <c:v>0.258051689860835</c:v>
                </c:pt>
                <c:pt idx="11">
                  <c:v>0.233752244165171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9446207"/>
        <c:axId val="1729438527"/>
      </c:lineChart>
      <c:catAx>
        <c:axId val="1729446207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729438527"/>
        <c:crosses val="autoZero"/>
        <c:auto val="1"/>
        <c:lblAlgn val="ctr"/>
        <c:lblOffset val="100"/>
        <c:noMultiLvlLbl val="0"/>
      </c:catAx>
      <c:valAx>
        <c:axId val="1729438527"/>
        <c:scaling>
          <c:orientation val="minMax"/>
        </c:scaling>
        <c:delete val="1"/>
        <c:axPos val="l"/>
        <c:numFmt formatCode="0%" sourceLinked="1"/>
        <c:majorTickMark val="none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72944620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uri="{0b15fc19-7d7d-44ad-8c2d-2c3a37ce22c3}">
        <chartProps xmlns="https://web.wps.cn/et/2018/main" chartId="{0cc2f999-8d5c-47e1-b579-c7c5871a2e3b}"/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9786136841115"/>
          <c:y val="0.0697279238373418"/>
          <c:w val="0.86787690754523"/>
          <c:h val="0.87797613328465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5EDEE8"/>
            </a:solidFill>
            <a:ln>
              <a:noFill/>
            </a:ln>
            <a:effectLst/>
          </c:spPr>
          <c:invertIfNegative val="0"/>
          <c:dLbls>
            <c:delete val="1"/>
          </c:dLbls>
          <c:val>
            <c:numRef>
              <c:f>Data!$H$113:$S$113</c:f>
              <c:numCache>
                <c:formatCode>0</c:formatCode>
                <c:ptCount val="12"/>
                <c:pt idx="0">
                  <c:v>15</c:v>
                </c:pt>
                <c:pt idx="1">
                  <c:v>15</c:v>
                </c:pt>
                <c:pt idx="2">
                  <c:v>16</c:v>
                </c:pt>
                <c:pt idx="3">
                  <c:v>16</c:v>
                </c:pt>
                <c:pt idx="4">
                  <c:v>16</c:v>
                </c:pt>
                <c:pt idx="5">
                  <c:v>17</c:v>
                </c:pt>
                <c:pt idx="6">
                  <c:v>17</c:v>
                </c:pt>
                <c:pt idx="7">
                  <c:v>16</c:v>
                </c:pt>
                <c:pt idx="8">
                  <c:v>17</c:v>
                </c:pt>
                <c:pt idx="9">
                  <c:v>17</c:v>
                </c:pt>
                <c:pt idx="10">
                  <c:v>17</c:v>
                </c:pt>
                <c:pt idx="11">
                  <c:v>17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7"/>
        <c:axId val="1828701551"/>
        <c:axId val="83099903"/>
      </c:barChart>
      <c:catAx>
        <c:axId val="1828701551"/>
        <c:scaling>
          <c:orientation val="minMax"/>
        </c:scaling>
        <c:delete val="1"/>
        <c:axPos val="b"/>
        <c:majorTickMark val="none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83099903"/>
        <c:crosses val="autoZero"/>
        <c:auto val="1"/>
        <c:lblAlgn val="ctr"/>
        <c:lblOffset val="100"/>
        <c:noMultiLvlLbl val="0"/>
      </c:catAx>
      <c:valAx>
        <c:axId val="83099903"/>
        <c:scaling>
          <c:orientation val="minMax"/>
        </c:scaling>
        <c:delete val="0"/>
        <c:axPos val="l"/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zh-CN" sz="400" b="1" i="0" u="none" strike="noStrike" kern="1200" baseline="0">
                <a:solidFill>
                  <a:srgbClr val="5EDEE8"/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</a:p>
        </c:txPr>
        <c:crossAx val="182870155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uri="{0b15fc19-7d7d-44ad-8c2d-2c3a37ce22c3}">
        <chartProps xmlns="https://web.wps.cn/et/2018/main" chartId="{b366a274-423f-4cbe-aed4-7a1fef8d57ee}"/>
      </c:ext>
    </c:extLst>
  </c:chart>
  <c:spPr>
    <a:solidFill>
      <a:srgbClr val="0F0A28"/>
    </a:solidFill>
    <a:ln w="9525" cap="flat" cmpd="sng" algn="ctr">
      <a:noFill/>
      <a:round/>
    </a:ln>
    <a:effectLst/>
  </c:spPr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305555555555556"/>
          <c:y val="0.0648148226906317"/>
          <c:w val="0.966666666666667"/>
          <c:h val="0.902777765964052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241862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241862"/>
              </a:solidFill>
              <a:ln>
                <a:noFill/>
              </a:ln>
              <a:effectLst/>
            </c:spPr>
          </c:dPt>
          <c:dLbls>
            <c:delete val="1"/>
          </c:dLbls>
          <c:cat>
            <c:strLit>
              <c:ptCount val="1"/>
              <c:pt idx="0">
                <c:v>1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Data!$H$115:$I$115</c15:sqref>
                  </c15:fullRef>
                </c:ext>
              </c:extLst>
              <c:f>Data!$H$115</c:f>
              <c:numCache>
                <c:formatCode>0.0</c:formatCode>
                <c:ptCount val="1"/>
                <c:pt idx="0">
                  <c:v>4.61666666666667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812892271"/>
        <c:axId val="1812894191"/>
      </c:barChart>
      <c:catAx>
        <c:axId val="1812892271"/>
        <c:scaling>
          <c:orientation val="minMax"/>
        </c:scaling>
        <c:delete val="1"/>
        <c:axPos val="l"/>
        <c:numFmt formatCode="General" sourceLinked="0"/>
        <c:majorTickMark val="none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812894191"/>
        <c:crosses val="autoZero"/>
        <c:auto val="1"/>
        <c:lblAlgn val="ctr"/>
        <c:lblOffset val="100"/>
        <c:noMultiLvlLbl val="0"/>
      </c:catAx>
      <c:valAx>
        <c:axId val="1812894191"/>
        <c:scaling>
          <c:orientation val="minMax"/>
          <c:max val="5"/>
          <c:min val="0"/>
        </c:scaling>
        <c:delete val="1"/>
        <c:axPos val="b"/>
        <c:numFmt formatCode="0.0" sourceLinked="1"/>
        <c:majorTickMark val="none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81289227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uri="{0b15fc19-7d7d-44ad-8c2d-2c3a37ce22c3}">
        <chartProps xmlns="https://web.wps.cn/et/2018/main" chartId="{cdb9f9c7-60f8-4ffb-a740-20006a941a8a}"/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275157164572583"/>
          <c:y val="0.0116184970076915"/>
          <c:w val="0.961477996959838"/>
          <c:h val="0.83517742702106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Data!$B$130</c:f>
              <c:strCache>
                <c:ptCount val="1"/>
                <c:pt idx="0">
                  <c:v>GROUP 1</c:v>
                </c:pt>
              </c:strCache>
            </c:strRef>
          </c:tx>
          <c:spPr>
            <a:solidFill>
              <a:srgbClr val="24186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zh-CN" sz="1000" b="0" i="0" u="none" strike="noStrike" kern="1200" baseline="0">
                    <a:solidFill>
                      <a:schemeClr val="tx1"/>
                    </a:solidFill>
                    <a:latin typeface="Bahnschrift" panose="020B0502040204020203" pitchFamily="34" charset="0"/>
                    <a:ea typeface="+mn-ea"/>
                    <a:cs typeface="+mn-cs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"/>
              <c:pt idx="0">
                <c:v>5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(Data!$C$130:$F$130,Data!$T$130)</c15:sqref>
                  </c15:fullRef>
                </c:ext>
              </c:extLst>
              <c:f>Data!$T$130</c:f>
              <c:numCache>
                <c:formatCode>#,##0;\-#,##0</c:formatCode>
                <c:ptCount val="1"/>
                <c:pt idx="0">
                  <c:v>9700</c:v>
                </c:pt>
              </c:numCache>
            </c:numRef>
          </c:val>
        </c:ser>
        <c:ser>
          <c:idx val="1"/>
          <c:order val="1"/>
          <c:tx>
            <c:strRef>
              <c:f>Data!$B$131</c:f>
              <c:strCache>
                <c:ptCount val="1"/>
                <c:pt idx="0">
                  <c:v>GROUP 2</c:v>
                </c:pt>
              </c:strCache>
            </c:strRef>
          </c:tx>
          <c:spPr>
            <a:solidFill>
              <a:srgbClr val="37249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zh-CN" sz="1000" b="0" i="0" u="none" strike="noStrike" kern="1200" baseline="0">
                    <a:solidFill>
                      <a:schemeClr val="tx1"/>
                    </a:solidFill>
                    <a:latin typeface="Bahnschrift" panose="020B0502040204020203" pitchFamily="34" charset="0"/>
                    <a:ea typeface="+mn-ea"/>
                    <a:cs typeface="+mn-cs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"/>
              <c:pt idx="0">
                <c:v>5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(Data!$C$131:$F$131,Data!$T$131)</c15:sqref>
                  </c15:fullRef>
                </c:ext>
              </c:extLst>
              <c:f>Data!$T$131</c:f>
              <c:numCache>
                <c:formatCode>#,##0;\-#,##0</c:formatCode>
                <c:ptCount val="1"/>
                <c:pt idx="0">
                  <c:v>11100</c:v>
                </c:pt>
              </c:numCache>
            </c:numRef>
          </c:val>
        </c:ser>
        <c:ser>
          <c:idx val="2"/>
          <c:order val="2"/>
          <c:tx>
            <c:strRef>
              <c:f>Data!$B$132</c:f>
              <c:strCache>
                <c:ptCount val="1"/>
                <c:pt idx="0">
                  <c:v>GROUP 3</c:v>
                </c:pt>
              </c:strCache>
            </c:strRef>
          </c:tx>
          <c:spPr>
            <a:solidFill>
              <a:srgbClr val="5239C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zh-CN" sz="1000" b="0" i="0" u="none" strike="noStrike" kern="1200" baseline="0">
                    <a:solidFill>
                      <a:schemeClr val="tx1"/>
                    </a:solidFill>
                    <a:latin typeface="Bahnschrift" panose="020B0502040204020203" pitchFamily="34" charset="0"/>
                    <a:ea typeface="+mn-ea"/>
                    <a:cs typeface="+mn-cs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"/>
              <c:pt idx="0">
                <c:v>5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(Data!$C$132:$F$132,Data!$T$132)</c15:sqref>
                  </c15:fullRef>
                </c:ext>
              </c:extLst>
              <c:f>Data!$T$132</c:f>
              <c:numCache>
                <c:formatCode>#,##0;\-#,##0</c:formatCode>
                <c:ptCount val="1"/>
                <c:pt idx="0">
                  <c:v>9800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7"/>
        <c:axId val="83100383"/>
        <c:axId val="83102783"/>
      </c:barChart>
      <c:catAx>
        <c:axId val="83100383"/>
        <c:scaling>
          <c:orientation val="minMax"/>
        </c:scaling>
        <c:delete val="1"/>
        <c:axPos val="b"/>
        <c:numFmt formatCode="General" sourceLinked="0"/>
        <c:majorTickMark val="none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83102783"/>
        <c:crosses val="autoZero"/>
        <c:auto val="1"/>
        <c:lblAlgn val="ctr"/>
        <c:lblOffset val="100"/>
        <c:noMultiLvlLbl val="0"/>
      </c:catAx>
      <c:valAx>
        <c:axId val="83102783"/>
        <c:scaling>
          <c:orientation val="minMax"/>
        </c:scaling>
        <c:delete val="1"/>
        <c:axPos val="l"/>
        <c:numFmt formatCode="#,##0;\-#,##0" sourceLinked="1"/>
        <c:majorTickMark val="none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8310038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0753863460515826"/>
          <c:y val="0.870355717960666"/>
          <c:w val="0.837567633694197"/>
          <c:h val="0.10003763440860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zh-CN" sz="7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Bahnschrift" panose="020B0502040204020203" pitchFamily="34" charset="0"/>
              <a:ea typeface="+mn-ea"/>
              <a:cs typeface="+mn-cs"/>
            </a:defRPr>
          </a:pPr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bf1757d4-a10a-4f6f-94f4-aa469b23eb5d}"/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0275157164572583"/>
          <c:y val="0.0116184970076915"/>
          <c:w val="0.961477996959838"/>
          <c:h val="0.83517742702106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Data!$B$133</c:f>
              <c:strCache>
                <c:ptCount val="1"/>
                <c:pt idx="0">
                  <c:v>GROUP 1</c:v>
                </c:pt>
              </c:strCache>
            </c:strRef>
          </c:tx>
          <c:spPr>
            <a:solidFill>
              <a:srgbClr val="24186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zh-CN" sz="1000" b="0" i="0" u="none" strike="noStrike" kern="1200" baseline="0">
                    <a:solidFill>
                      <a:schemeClr val="tx1"/>
                    </a:solidFill>
                    <a:latin typeface="Bahnschrift" panose="020B0502040204020203" pitchFamily="34" charset="0"/>
                    <a:ea typeface="+mn-ea"/>
                    <a:cs typeface="+mn-cs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"/>
              <c:pt idx="0">
                <c:v>5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(Data!$C$133:$F$133,Data!$T$133)</c15:sqref>
                  </c15:fullRef>
                </c:ext>
              </c:extLst>
              <c:f>Data!$T$133</c:f>
              <c:numCache>
                <c:formatCode>#,##0;\-#,##0</c:formatCode>
                <c:ptCount val="1"/>
                <c:pt idx="0">
                  <c:v>11100</c:v>
                </c:pt>
              </c:numCache>
            </c:numRef>
          </c:val>
        </c:ser>
        <c:ser>
          <c:idx val="1"/>
          <c:order val="1"/>
          <c:tx>
            <c:strRef>
              <c:f>Data!$B$134</c:f>
              <c:strCache>
                <c:ptCount val="1"/>
                <c:pt idx="0">
                  <c:v>GROUP 2</c:v>
                </c:pt>
              </c:strCache>
            </c:strRef>
          </c:tx>
          <c:spPr>
            <a:solidFill>
              <a:srgbClr val="37249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zh-CN" sz="1000" b="0" i="0" u="none" strike="noStrike" kern="1200" baseline="0">
                    <a:solidFill>
                      <a:schemeClr val="tx1"/>
                    </a:solidFill>
                    <a:latin typeface="Bahnschrift" panose="020B0502040204020203" pitchFamily="34" charset="0"/>
                    <a:ea typeface="+mn-ea"/>
                    <a:cs typeface="+mn-cs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"/>
              <c:pt idx="0">
                <c:v>5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(Data!$C$134:$F$134,Data!$T$134)</c15:sqref>
                  </c15:fullRef>
                </c:ext>
              </c:extLst>
              <c:f>Data!$T$134</c:f>
              <c:numCache>
                <c:formatCode>#,##0;\-#,##0</c:formatCode>
                <c:ptCount val="1"/>
                <c:pt idx="0">
                  <c:v>9700</c:v>
                </c:pt>
              </c:numCache>
            </c:numRef>
          </c:val>
        </c:ser>
        <c:ser>
          <c:idx val="2"/>
          <c:order val="2"/>
          <c:tx>
            <c:strRef>
              <c:f>Data!$B$135</c:f>
              <c:strCache>
                <c:ptCount val="1"/>
                <c:pt idx="0">
                  <c:v>GROUP 3</c:v>
                </c:pt>
              </c:strCache>
            </c:strRef>
          </c:tx>
          <c:spPr>
            <a:solidFill>
              <a:srgbClr val="5239C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zh-CN" sz="1000" b="0" i="0" u="none" strike="noStrike" kern="1200" baseline="0">
                    <a:solidFill>
                      <a:schemeClr val="tx1"/>
                    </a:solidFill>
                    <a:latin typeface="Bahnschrift" panose="020B0502040204020203" pitchFamily="34" charset="0"/>
                    <a:ea typeface="+mn-ea"/>
                    <a:cs typeface="+mn-cs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"/>
              <c:pt idx="0">
                <c:v>5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(Data!$C$135:$F$135,Data!$T$135)</c15:sqref>
                  </c15:fullRef>
                </c:ext>
              </c:extLst>
              <c:f>Data!$T$135</c:f>
              <c:numCache>
                <c:formatCode>#,##0;\-#,##0</c:formatCode>
                <c:ptCount val="1"/>
                <c:pt idx="0">
                  <c:v>10500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7"/>
        <c:axId val="83100383"/>
        <c:axId val="83102783"/>
      </c:barChart>
      <c:catAx>
        <c:axId val="83100383"/>
        <c:scaling>
          <c:orientation val="minMax"/>
        </c:scaling>
        <c:delete val="1"/>
        <c:axPos val="b"/>
        <c:numFmt formatCode="General" sourceLinked="0"/>
        <c:majorTickMark val="none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83102783"/>
        <c:crosses val="autoZero"/>
        <c:auto val="1"/>
        <c:lblAlgn val="ctr"/>
        <c:lblOffset val="100"/>
        <c:noMultiLvlLbl val="0"/>
      </c:catAx>
      <c:valAx>
        <c:axId val="83102783"/>
        <c:scaling>
          <c:orientation val="minMax"/>
        </c:scaling>
        <c:delete val="1"/>
        <c:axPos val="l"/>
        <c:numFmt formatCode="#,##0;\-#,##0" sourceLinked="1"/>
        <c:majorTickMark val="none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8310038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081109756097561"/>
          <c:y val="0.870355717960666"/>
          <c:w val="0.843336043360434"/>
          <c:h val="0.10003763440860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zh-CN" sz="7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Bahnschrift" panose="020B0502040204020203" pitchFamily="34" charset="0"/>
              <a:ea typeface="+mn-ea"/>
              <a:cs typeface="+mn-cs"/>
            </a:defRPr>
          </a:pPr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a47f7a4e-c3a3-4f16-a9d4-d70890891d05}"/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9054024496938"/>
          <c:y val="0.0509259259259259"/>
          <c:w val="0.798740376202975"/>
          <c:h val="0.752621430128708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"Items Available"</c:f>
              <c:strCache>
                <c:ptCount val="1"/>
                <c:pt idx="0">
                  <c:v>Items Available</c:v>
                </c:pt>
              </c:strCache>
            </c:strRef>
          </c:tx>
          <c:spPr>
            <a:solidFill>
              <a:srgbClr val="5239CF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Data!$H$127:$S$127</c:f>
              <c:strCache>
                <c:ptCount val="12"/>
                <c:pt idx="0" c:formatCode="_(&quot;$&quot;* #,##0.00_);_(&quot;$&quot;* \(#,##0.00\);_(&quot;$&quot;* &quot;-&quot;??_);_(@_)">
                  <c:v>JAN</c:v>
                </c:pt>
                <c:pt idx="1" c:formatCode="_(&quot;$&quot;* #,##0.00_);_(&quot;$&quot;* \(#,##0.00\);_(&quot;$&quot;* &quot;-&quot;??_);_(@_)">
                  <c:v>FEB</c:v>
                </c:pt>
                <c:pt idx="2" c:formatCode="_(&quot;$&quot;* #,##0.00_);_(&quot;$&quot;* \(#,##0.00\);_(&quot;$&quot;* &quot;-&quot;??_);_(@_)">
                  <c:v>MAR</c:v>
                </c:pt>
                <c:pt idx="3" c:formatCode="_(&quot;$&quot;* #,##0.00_);_(&quot;$&quot;* \(#,##0.00\);_(&quot;$&quot;* &quot;-&quot;??_);_(@_)">
                  <c:v>APR</c:v>
                </c:pt>
                <c:pt idx="4" c:formatCode="_(&quot;$&quot;* #,##0.00_);_(&quot;$&quot;* \(#,##0.00\);_(&quot;$&quot;* &quot;-&quot;??_);_(@_)">
                  <c:v>MAY</c:v>
                </c:pt>
                <c:pt idx="5" c:formatCode="_(&quot;$&quot;* #,##0.00_);_(&quot;$&quot;* \(#,##0.00\);_(&quot;$&quot;* &quot;-&quot;??_);_(@_)">
                  <c:v>JUN</c:v>
                </c:pt>
                <c:pt idx="6" c:formatCode="_(&quot;$&quot;* #,##0.00_);_(&quot;$&quot;* \(#,##0.00\);_(&quot;$&quot;* &quot;-&quot;??_);_(@_)">
                  <c:v>JUL</c:v>
                </c:pt>
                <c:pt idx="7" c:formatCode="_(&quot;$&quot;* #,##0.00_);_(&quot;$&quot;* \(#,##0.00\);_(&quot;$&quot;* &quot;-&quot;??_);_(@_)">
                  <c:v>AUG</c:v>
                </c:pt>
                <c:pt idx="8" c:formatCode="_(&quot;$&quot;* #,##0.00_);_(&quot;$&quot;* \(#,##0.00\);_(&quot;$&quot;* &quot;-&quot;??_);_(@_)">
                  <c:v>SEP</c:v>
                </c:pt>
                <c:pt idx="9" c:formatCode="_(&quot;$&quot;* #,##0.00_);_(&quot;$&quot;* \(#,##0.00\);_(&quot;$&quot;* &quot;-&quot;??_);_(@_)">
                  <c:v>OCT</c:v>
                </c:pt>
                <c:pt idx="10" c:formatCode="_(&quot;$&quot;* #,##0.00_);_(&quot;$&quot;* \(#,##0.00\);_(&quot;$&quot;* &quot;-&quot;??_);_(@_)">
                  <c:v>NOV</c:v>
                </c:pt>
                <c:pt idx="11" c:formatCode="_(&quot;$&quot;* #,##0.00_);_(&quot;$&quot;* \(#,##0.00\);_(&quot;$&quot;* &quot;-&quot;??_);_(@_)">
                  <c:v>DEC</c:v>
                </c:pt>
              </c:strCache>
            </c:strRef>
          </c:cat>
          <c:val>
            <c:numRef>
              <c:f>Data!$H$129:$S$129</c:f>
              <c:numCache>
                <c:formatCode>#,##0;\-#,##0</c:formatCode>
                <c:ptCount val="12"/>
                <c:pt idx="0">
                  <c:v>6500</c:v>
                </c:pt>
                <c:pt idx="1">
                  <c:v>7000</c:v>
                </c:pt>
                <c:pt idx="2">
                  <c:v>7100</c:v>
                </c:pt>
                <c:pt idx="3">
                  <c:v>6800</c:v>
                </c:pt>
                <c:pt idx="4">
                  <c:v>6300</c:v>
                </c:pt>
                <c:pt idx="5">
                  <c:v>6100</c:v>
                </c:pt>
                <c:pt idx="6">
                  <c:v>6300</c:v>
                </c:pt>
                <c:pt idx="7">
                  <c:v>6000</c:v>
                </c:pt>
                <c:pt idx="8">
                  <c:v>5700</c:v>
                </c:pt>
                <c:pt idx="9">
                  <c:v>5000</c:v>
                </c:pt>
                <c:pt idx="10">
                  <c:v>5800</c:v>
                </c:pt>
                <c:pt idx="11">
                  <c:v>6100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32544191"/>
        <c:axId val="132543711"/>
      </c:barChart>
      <c:lineChart>
        <c:grouping val="standard"/>
        <c:varyColors val="0"/>
        <c:ser>
          <c:idx val="0"/>
          <c:order val="0"/>
          <c:tx>
            <c:strRef>
              <c:f>"Stock value"</c:f>
              <c:strCache>
                <c:ptCount val="1"/>
                <c:pt idx="0">
                  <c:v>Stock value</c:v>
                </c:pt>
              </c:strCache>
            </c:strRef>
          </c:tx>
          <c:spPr>
            <a:ln w="28575" cap="rnd">
              <a:solidFill>
                <a:srgbClr val="241862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strRef>
              <c:f>Data!$H$127:$S$127</c:f>
              <c:strCache>
                <c:ptCount val="12"/>
                <c:pt idx="0" c:formatCode="_(&quot;$&quot;* #,##0.00_);_(&quot;$&quot;* \(#,##0.00\);_(&quot;$&quot;* &quot;-&quot;??_);_(@_)">
                  <c:v>JAN</c:v>
                </c:pt>
                <c:pt idx="1" c:formatCode="_(&quot;$&quot;* #,##0.00_);_(&quot;$&quot;* \(#,##0.00\);_(&quot;$&quot;* &quot;-&quot;??_);_(@_)">
                  <c:v>FEB</c:v>
                </c:pt>
                <c:pt idx="2" c:formatCode="_(&quot;$&quot;* #,##0.00_);_(&quot;$&quot;* \(#,##0.00\);_(&quot;$&quot;* &quot;-&quot;??_);_(@_)">
                  <c:v>MAR</c:v>
                </c:pt>
                <c:pt idx="3" c:formatCode="_(&quot;$&quot;* #,##0.00_);_(&quot;$&quot;* \(#,##0.00\);_(&quot;$&quot;* &quot;-&quot;??_);_(@_)">
                  <c:v>APR</c:v>
                </c:pt>
                <c:pt idx="4" c:formatCode="_(&quot;$&quot;* #,##0.00_);_(&quot;$&quot;* \(#,##0.00\);_(&quot;$&quot;* &quot;-&quot;??_);_(@_)">
                  <c:v>MAY</c:v>
                </c:pt>
                <c:pt idx="5" c:formatCode="_(&quot;$&quot;* #,##0.00_);_(&quot;$&quot;* \(#,##0.00\);_(&quot;$&quot;* &quot;-&quot;??_);_(@_)">
                  <c:v>JUN</c:v>
                </c:pt>
                <c:pt idx="6" c:formatCode="_(&quot;$&quot;* #,##0.00_);_(&quot;$&quot;* \(#,##0.00\);_(&quot;$&quot;* &quot;-&quot;??_);_(@_)">
                  <c:v>JUL</c:v>
                </c:pt>
                <c:pt idx="7" c:formatCode="_(&quot;$&quot;* #,##0.00_);_(&quot;$&quot;* \(#,##0.00\);_(&quot;$&quot;* &quot;-&quot;??_);_(@_)">
                  <c:v>AUG</c:v>
                </c:pt>
                <c:pt idx="8" c:formatCode="_(&quot;$&quot;* #,##0.00_);_(&quot;$&quot;* \(#,##0.00\);_(&quot;$&quot;* &quot;-&quot;??_);_(@_)">
                  <c:v>SEP</c:v>
                </c:pt>
                <c:pt idx="9" c:formatCode="_(&quot;$&quot;* #,##0.00_);_(&quot;$&quot;* \(#,##0.00\);_(&quot;$&quot;* &quot;-&quot;??_);_(@_)">
                  <c:v>OCT</c:v>
                </c:pt>
                <c:pt idx="10" c:formatCode="_(&quot;$&quot;* #,##0.00_);_(&quot;$&quot;* \(#,##0.00\);_(&quot;$&quot;* &quot;-&quot;??_);_(@_)">
                  <c:v>NOV</c:v>
                </c:pt>
                <c:pt idx="11" c:formatCode="_(&quot;$&quot;* #,##0.00_);_(&quot;$&quot;* \(#,##0.00\);_(&quot;$&quot;* &quot;-&quot;??_);_(@_)">
                  <c:v>DEC</c:v>
                </c:pt>
              </c:strCache>
            </c:strRef>
          </c:cat>
          <c:val>
            <c:numRef>
              <c:f>Data!$H$128:$S$128</c:f>
              <c:numCache>
                <c:formatCode>_("$"* #,##0_);_("$"* \(#,##0\);_("$"* "-"??_);_(@_)</c:formatCode>
                <c:ptCount val="12"/>
                <c:pt idx="0">
                  <c:v>650000</c:v>
                </c:pt>
                <c:pt idx="1">
                  <c:v>685000</c:v>
                </c:pt>
                <c:pt idx="2">
                  <c:v>696000</c:v>
                </c:pt>
                <c:pt idx="3">
                  <c:v>672000</c:v>
                </c:pt>
                <c:pt idx="4">
                  <c:v>604000</c:v>
                </c:pt>
                <c:pt idx="5">
                  <c:v>585000</c:v>
                </c:pt>
                <c:pt idx="6">
                  <c:v>603000</c:v>
                </c:pt>
                <c:pt idx="7">
                  <c:v>578000</c:v>
                </c:pt>
                <c:pt idx="8">
                  <c:v>542000</c:v>
                </c:pt>
                <c:pt idx="9">
                  <c:v>485000</c:v>
                </c:pt>
                <c:pt idx="10">
                  <c:v>578000</c:v>
                </c:pt>
                <c:pt idx="11">
                  <c:v>628000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0"/>
        <c:smooth val="1"/>
        <c:axId val="132523071"/>
        <c:axId val="132526911"/>
      </c:lineChart>
      <c:catAx>
        <c:axId val="132523071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32526911"/>
        <c:crosses val="autoZero"/>
        <c:auto val="1"/>
        <c:lblAlgn val="ctr"/>
        <c:lblOffset val="100"/>
        <c:noMultiLvlLbl val="0"/>
      </c:catAx>
      <c:valAx>
        <c:axId val="132526911"/>
        <c:scaling>
          <c:orientation val="minMax"/>
        </c:scaling>
        <c:delete val="0"/>
        <c:axPos val="l"/>
        <c:numFmt formatCode="_(&quot;$&quot;* #,##0_);_(&quot;$&quot;* \(#,##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zh-CN" sz="600" b="1" i="0" u="none" strike="noStrike" kern="1200" baseline="0">
                <a:solidFill>
                  <a:srgbClr val="241862"/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</a:p>
        </c:txPr>
        <c:crossAx val="132523071"/>
        <c:crosses val="autoZero"/>
        <c:crossBetween val="between"/>
      </c:valAx>
      <c:catAx>
        <c:axId val="13254419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32543711"/>
        <c:crosses val="autoZero"/>
        <c:auto val="1"/>
        <c:lblAlgn val="ctr"/>
        <c:lblOffset val="100"/>
        <c:noMultiLvlLbl val="0"/>
      </c:catAx>
      <c:valAx>
        <c:axId val="132543711"/>
        <c:scaling>
          <c:orientation val="minMax"/>
        </c:scaling>
        <c:delete val="0"/>
        <c:axPos val="r"/>
        <c:numFmt formatCode="#,##0;\-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zh-CN" sz="600" b="1" i="0" u="none" strike="noStrike" kern="1200" baseline="0">
                <a:solidFill>
                  <a:srgbClr val="5239CF"/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</a:p>
        </c:txPr>
        <c:crossAx val="132544191"/>
        <c:crosses val="max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57857392825897"/>
          <c:y val="0.796578798498028"/>
          <c:w val="0.484284995625547"/>
          <c:h val="0.20342120150197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80990808-cac4-4cee-8d31-71a004b35ebb}"/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spPr>
            <a:solidFill>
              <a:schemeClr val="bg1">
                <a:lumMod val="75000"/>
              </a:schemeClr>
            </a:solidFill>
            <a:ln w="19050">
              <a:noFill/>
            </a:ln>
          </c:spPr>
          <c:explosion val="0"/>
          <c:dPt>
            <c:idx val="0"/>
            <c:bubble3D val="0"/>
            <c:spPr>
              <a:solidFill>
                <a:schemeClr val="bg1">
                  <a:lumMod val="75000"/>
                </a:schemeClr>
              </a:solidFill>
              <a:ln w="19050">
                <a:noFill/>
              </a:ln>
              <a:effectLst/>
            </c:spPr>
          </c:dPt>
          <c:dPt>
            <c:idx val="1"/>
            <c:bubble3D val="0"/>
            <c:spPr>
              <a:solidFill>
                <a:srgbClr val="C40233"/>
              </a:solidFill>
              <a:ln w="19050">
                <a:noFill/>
              </a:ln>
              <a:effectLst/>
            </c:spPr>
          </c:dPt>
          <c:dPt>
            <c:idx val="2"/>
            <c:bubble3D val="0"/>
            <c:spPr>
              <a:solidFill>
                <a:srgbClr val="00A368"/>
              </a:solidFill>
              <a:ln w="19050">
                <a:noFill/>
              </a:ln>
              <a:effectLst/>
            </c:spPr>
          </c:dPt>
          <c:dLbls>
            <c:delete val="1"/>
          </c:dLbls>
          <c:val>
            <c:numRef>
              <c:f>Data!$R$34:$T$34</c:f>
              <c:numCache>
                <c:formatCode>_("$"* #,##0_);_("$"* \(#,##0\);_("$"* "-"??_);_(@_)</c:formatCode>
                <c:ptCount val="3"/>
                <c:pt idx="0">
                  <c:v>1623000</c:v>
                </c:pt>
                <c:pt idx="1">
                  <c:v>0</c:v>
                </c:pt>
                <c:pt idx="2">
                  <c:v>1759200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180"/>
        <c:holeSize val="61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uri="{0b15fc19-7d7d-44ad-8c2d-2c3a37ce22c3}">
        <chartProps xmlns="https://web.wps.cn/et/2018/main" chartId="{9edb31c4-b874-4ac7-8cf9-9536019ec64f}"/>
      </c:ext>
    </c:extLst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spPr>
            <a:solidFill>
              <a:srgbClr val="C40233"/>
            </a:solidFill>
          </c:spPr>
          <c:explosion val="0"/>
          <c:dPt>
            <c:idx val="0"/>
            <c:bubble3D val="0"/>
            <c:spPr>
              <a:solidFill>
                <a:schemeClr val="bg1">
                  <a:lumMod val="75000"/>
                </a:schemeClr>
              </a:solidFill>
              <a:ln w="19050">
                <a:noFill/>
              </a:ln>
              <a:effectLst/>
            </c:spPr>
          </c:dPt>
          <c:dPt>
            <c:idx val="1"/>
            <c:bubble3D val="0"/>
            <c:spPr>
              <a:solidFill>
                <a:srgbClr val="C40233"/>
              </a:solidFill>
              <a:ln w="19050">
                <a:noFill/>
              </a:ln>
              <a:effectLst/>
            </c:spPr>
          </c:dPt>
          <c:dPt>
            <c:idx val="2"/>
            <c:bubble3D val="0"/>
            <c:spPr>
              <a:solidFill>
                <a:srgbClr val="00A368"/>
              </a:solidFill>
              <a:ln w="19050">
                <a:noFill/>
              </a:ln>
              <a:effectLst/>
            </c:spPr>
          </c:dPt>
          <c:dLbls>
            <c:delete val="1"/>
          </c:dLbls>
          <c:val>
            <c:numRef>
              <c:f>Data!$R$28:$T$28</c:f>
              <c:numCache>
                <c:formatCode>_("$"* #,##0_);_("$"* \(#,##0\);_("$"* "-"??_);_(@_)</c:formatCode>
                <c:ptCount val="3"/>
                <c:pt idx="0">
                  <c:v>725469</c:v>
                </c:pt>
                <c:pt idx="1">
                  <c:v>720000</c:v>
                </c:pt>
                <c:pt idx="2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180"/>
        <c:holeSize val="61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uri="{0b15fc19-7d7d-44ad-8c2d-2c3a37ce22c3}">
        <chartProps xmlns="https://web.wps.cn/et/2018/main" chartId="{6fd13556-ebd1-4f65-9ba0-36eb54bd2ac7}"/>
      </c:ext>
    </c:extLst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spPr>
            <a:solidFill>
              <a:srgbClr val="C40233"/>
            </a:solidFill>
            <a:ln w="19050">
              <a:noFill/>
            </a:ln>
          </c:spPr>
          <c:explosion val="0"/>
          <c:dPt>
            <c:idx val="0"/>
            <c:bubble3D val="0"/>
            <c:spPr>
              <a:solidFill>
                <a:schemeClr val="bg1">
                  <a:lumMod val="75000"/>
                </a:schemeClr>
              </a:solidFill>
              <a:ln w="19050">
                <a:noFill/>
              </a:ln>
              <a:effectLst/>
            </c:spPr>
          </c:dPt>
          <c:dPt>
            <c:idx val="1"/>
            <c:bubble3D val="0"/>
            <c:spPr>
              <a:solidFill>
                <a:srgbClr val="C40233"/>
              </a:solidFill>
              <a:ln w="19050">
                <a:noFill/>
              </a:ln>
              <a:effectLst/>
            </c:spPr>
          </c:dPt>
          <c:dPt>
            <c:idx val="2"/>
            <c:bubble3D val="0"/>
            <c:spPr>
              <a:solidFill>
                <a:srgbClr val="00A368"/>
              </a:solidFill>
              <a:ln w="19050">
                <a:noFill/>
              </a:ln>
              <a:effectLst/>
            </c:spPr>
          </c:dPt>
          <c:dLbls>
            <c:delete val="1"/>
          </c:dLbls>
          <c:val>
            <c:numRef>
              <c:f>Data!$R$40:$T$40</c:f>
              <c:numCache>
                <c:formatCode>_("$"* #,##0_);_("$"* \(#,##0\);_("$"* "-"??_);_(@_)</c:formatCode>
                <c:ptCount val="3"/>
                <c:pt idx="0">
                  <c:v>849000</c:v>
                </c:pt>
                <c:pt idx="1">
                  <c:v>0</c:v>
                </c:pt>
                <c:pt idx="2">
                  <c:v>981889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180"/>
        <c:holeSize val="61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uri="{0b15fc19-7d7d-44ad-8c2d-2c3a37ce22c3}">
        <chartProps xmlns="https://web.wps.cn/et/2018/main" chartId="{e6e2ec5c-f192-450b-95f2-3e8d78999490}"/>
      </c:ext>
    </c:extLst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spPr/>
          <c:explosion val="0"/>
          <c:dPt>
            <c:idx val="0"/>
            <c:bubble3D val="0"/>
            <c:spPr>
              <a:solidFill>
                <a:schemeClr val="bg1">
                  <a:lumMod val="75000"/>
                </a:schemeClr>
              </a:solidFill>
              <a:ln w="19050">
                <a:noFill/>
              </a:ln>
              <a:effectLst/>
            </c:spPr>
          </c:dPt>
          <c:dPt>
            <c:idx val="1"/>
            <c:bubble3D val="0"/>
            <c:spPr>
              <a:solidFill>
                <a:srgbClr val="C40233"/>
              </a:solidFill>
              <a:ln w="19050">
                <a:noFill/>
              </a:ln>
              <a:effectLst/>
            </c:spPr>
          </c:dPt>
          <c:dPt>
            <c:idx val="2"/>
            <c:bubble3D val="0"/>
            <c:spPr>
              <a:solidFill>
                <a:srgbClr val="00A368"/>
              </a:solidFill>
              <a:ln w="19050">
                <a:noFill/>
              </a:ln>
              <a:effectLst/>
            </c:spPr>
          </c:dPt>
          <c:dLbls>
            <c:delete val="1"/>
          </c:dLbls>
          <c:val>
            <c:numRef>
              <c:f>Data!$R$43:$T$43</c:f>
              <c:numCache>
                <c:formatCode>0.0%</c:formatCode>
                <c:ptCount val="3"/>
                <c:pt idx="0">
                  <c:v>0.291252144082333</c:v>
                </c:pt>
                <c:pt idx="1">
                  <c:v>0</c:v>
                </c:pt>
                <c:pt idx="2">
                  <c:v>0.299183095158292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180"/>
        <c:holeSize val="61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uri="{0b15fc19-7d7d-44ad-8c2d-2c3a37ce22c3}">
        <chartProps xmlns="https://web.wps.cn/et/2018/main" chartId="{afa5f5ec-33e7-4795-91ab-019446a63dc9}"/>
      </c:ext>
    </c:extLst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spPr>
            <a:ln w="19050">
              <a:noFill/>
            </a:ln>
          </c:spPr>
          <c:explosion val="0"/>
          <c:dPt>
            <c:idx val="0"/>
            <c:bubble3D val="0"/>
            <c:spPr>
              <a:solidFill>
                <a:schemeClr val="bg1">
                  <a:lumMod val="75000"/>
                </a:schemeClr>
              </a:solidFill>
              <a:ln w="19050">
                <a:noFill/>
              </a:ln>
              <a:effectLst/>
            </c:spPr>
          </c:dPt>
          <c:dPt>
            <c:idx val="1"/>
            <c:bubble3D val="0"/>
            <c:spPr>
              <a:solidFill>
                <a:srgbClr val="C40233"/>
              </a:solidFill>
              <a:ln w="19050">
                <a:noFill/>
              </a:ln>
              <a:effectLst/>
            </c:spPr>
          </c:dPt>
          <c:dPt>
            <c:idx val="2"/>
            <c:bubble3D val="0"/>
            <c:spPr>
              <a:solidFill>
                <a:srgbClr val="00A368"/>
              </a:solidFill>
              <a:ln w="19050">
                <a:noFill/>
              </a:ln>
              <a:effectLst/>
            </c:spPr>
          </c:dPt>
          <c:dLbls>
            <c:delete val="1"/>
          </c:dLbls>
          <c:val>
            <c:numRef>
              <c:f>Data!$R$51:$T$51</c:f>
              <c:numCache>
                <c:formatCode>_("$"* #,##0_);_("$"* \(#,##0\);_("$"* "-"??_);_(@_)</c:formatCode>
                <c:ptCount val="3"/>
                <c:pt idx="0">
                  <c:v>654000</c:v>
                </c:pt>
                <c:pt idx="1">
                  <c:v>0</c:v>
                </c:pt>
                <c:pt idx="2">
                  <c:v>658834.645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180"/>
        <c:holeSize val="61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uri="{0b15fc19-7d7d-44ad-8c2d-2c3a37ce22c3}">
        <chartProps xmlns="https://web.wps.cn/et/2018/main" chartId="{49149a55-e88f-420a-9cca-05afdf9b3c6f}"/>
      </c:ext>
    </c:extLst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spPr>
            <a:solidFill>
              <a:srgbClr val="0F0A28"/>
            </a:solidFill>
          </c:spPr>
          <c:explosion val="0"/>
          <c:dPt>
            <c:idx val="0"/>
            <c:bubble3D val="0"/>
            <c:spPr>
              <a:solidFill>
                <a:srgbClr val="0F0A28"/>
              </a:solidFill>
              <a:ln w="19050">
                <a:noFill/>
              </a:ln>
              <a:effectLst/>
            </c:spPr>
          </c:dPt>
          <c:dPt>
            <c:idx val="1"/>
            <c:bubble3D val="0"/>
            <c:spPr>
              <a:solidFill>
                <a:srgbClr val="5EDEE8"/>
              </a:solidFill>
              <a:ln w="19050">
                <a:noFill/>
              </a:ln>
              <a:effectLst/>
            </c:spPr>
          </c:dPt>
          <c:dPt>
            <c:idx val="2"/>
            <c:bubble3D val="0"/>
            <c:spPr>
              <a:solidFill>
                <a:schemeClr val="bg1"/>
              </a:solidFill>
              <a:ln w="19050">
                <a:noFill/>
              </a:ln>
              <a:effectLst/>
            </c:spPr>
          </c:dPt>
          <c:dLbls>
            <c:delete val="1"/>
          </c:dLbls>
          <c:val>
            <c:numRef>
              <c:f>Data!$I$62:$K$62</c:f>
              <c:numCache>
                <c:formatCode>0</c:formatCode>
                <c:ptCount val="3"/>
                <c:pt idx="0">
                  <c:v>60</c:v>
                </c:pt>
                <c:pt idx="1">
                  <c:v>184.71615720524</c:v>
                </c:pt>
                <c:pt idx="2">
                  <c:v>115.28384279476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150"/>
        <c:holeSize val="62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uri="{0b15fc19-7d7d-44ad-8c2d-2c3a37ce22c3}">
        <chartProps xmlns="https://web.wps.cn/et/2018/main" chartId="{7489e545-5eb7-4ca3-84e4-759e77c8cc94}"/>
      </c:ext>
    </c:extLst>
  </c:chart>
  <c:spPr>
    <a:solidFill>
      <a:srgbClr val="0F0A28"/>
    </a:solidFill>
    <a:ln w="9525" cap="flat" cmpd="sng" algn="ctr">
      <a:noFill/>
      <a:round/>
    </a:ln>
    <a:effectLst/>
  </c:spPr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161213800282124"/>
          <c:y val="0.0408805082058768"/>
          <c:w val="0.939544824894203"/>
          <c:h val="0.91823898358824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bg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18000" tIns="19050" rIns="38100" bIns="19050" anchor="ctr" anchorCtr="1">
                <a:spAutoFit/>
              </a:bodyPr>
              <a:lstStyle/>
              <a:p>
                <a:pPr>
                  <a:defRPr lang="zh-CN" sz="800" b="0" i="0" u="none" strike="noStrike" kern="1200" baseline="0">
                    <a:solidFill>
                      <a:srgbClr val="5EDEE8"/>
                    </a:solidFill>
                    <a:latin typeface="Bahnschrift" panose="020B0502040204020203" pitchFamily="34" charset="0"/>
                    <a:ea typeface="+mn-ea"/>
                    <a:cs typeface="+mn-cs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Data!$G$57:$G$68</c:f>
              <c:numCache>
                <c:formatCode>0</c:formatCode>
                <c:ptCount val="12"/>
                <c:pt idx="0">
                  <c:v>22.2222222222222</c:v>
                </c:pt>
                <c:pt idx="1">
                  <c:v>26.3157894736842</c:v>
                </c:pt>
                <c:pt idx="2">
                  <c:v>25</c:v>
                </c:pt>
                <c:pt idx="3">
                  <c:v>25</c:v>
                </c:pt>
                <c:pt idx="4">
                  <c:v>15.7894736842105</c:v>
                </c:pt>
                <c:pt idx="5">
                  <c:v>10.5263157894737</c:v>
                </c:pt>
                <c:pt idx="6">
                  <c:v>5.26315789473684</c:v>
                </c:pt>
                <c:pt idx="7">
                  <c:v>31.5789473684211</c:v>
                </c:pt>
                <c:pt idx="8">
                  <c:v>21.0526315789474</c:v>
                </c:pt>
                <c:pt idx="9">
                  <c:v>31.5789473684211</c:v>
                </c:pt>
                <c:pt idx="10">
                  <c:v>31.5789473684211</c:v>
                </c:pt>
                <c:pt idx="11">
                  <c:v>31.5789473684211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00"/>
        <c:overlap val="-90"/>
        <c:axId val="1337192992"/>
        <c:axId val="1337174752"/>
      </c:barChart>
      <c:catAx>
        <c:axId val="1337192992"/>
        <c:scaling>
          <c:orientation val="minMax"/>
        </c:scaling>
        <c:delete val="1"/>
        <c:axPos val="b"/>
        <c:majorTickMark val="none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337174752"/>
        <c:crosses val="autoZero"/>
        <c:auto val="1"/>
        <c:lblAlgn val="ctr"/>
        <c:lblOffset val="100"/>
        <c:noMultiLvlLbl val="0"/>
      </c:catAx>
      <c:valAx>
        <c:axId val="1337174752"/>
        <c:scaling>
          <c:orientation val="minMax"/>
        </c:scaling>
        <c:delete val="1"/>
        <c:axPos val="l"/>
        <c:numFmt formatCode="0" sourceLinked="1"/>
        <c:majorTickMark val="none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3371929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uri="{0b15fc19-7d7d-44ad-8c2d-2c3a37ce22c3}">
        <chartProps xmlns="https://web.wps.cn/et/2018/main" chartId="{598fde55-d599-4f6a-9874-195e14188a34}"/>
      </c:ext>
    </c:extLst>
  </c:chart>
  <c:spPr>
    <a:solidFill>
      <a:srgbClr val="0F0A28"/>
    </a:solidFill>
    <a:ln w="9525" cap="flat" cmpd="sng" algn="ctr">
      <a:noFill/>
      <a:round/>
    </a:ln>
    <a:effectLst/>
  </c:spPr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spPr>
            <a:solidFill>
              <a:srgbClr val="0F0A28"/>
            </a:solidFill>
            <a:ln w="19050">
              <a:noFill/>
            </a:ln>
          </c:spPr>
          <c:explosion val="0"/>
          <c:dPt>
            <c:idx val="0"/>
            <c:bubble3D val="0"/>
            <c:spPr>
              <a:solidFill>
                <a:srgbClr val="0F0A28"/>
              </a:solidFill>
              <a:ln w="19050">
                <a:noFill/>
              </a:ln>
              <a:effectLst/>
            </c:spPr>
          </c:dPt>
          <c:dPt>
            <c:idx val="1"/>
            <c:bubble3D val="0"/>
            <c:spPr>
              <a:solidFill>
                <a:srgbClr val="5EDEE8"/>
              </a:solidFill>
              <a:ln w="19050">
                <a:noFill/>
              </a:ln>
              <a:effectLst/>
            </c:spPr>
          </c:dPt>
          <c:dPt>
            <c:idx val="2"/>
            <c:bubble3D val="0"/>
            <c:spPr>
              <a:solidFill>
                <a:schemeClr val="bg1"/>
              </a:solidFill>
              <a:ln w="19050">
                <a:noFill/>
              </a:ln>
              <a:effectLst/>
            </c:spPr>
          </c:dPt>
          <c:dLbls>
            <c:delete val="1"/>
          </c:dLbls>
          <c:val>
            <c:numRef>
              <c:f>Data!$I$80:$K$80</c:f>
              <c:numCache>
                <c:formatCode>0</c:formatCode>
                <c:ptCount val="3"/>
                <c:pt idx="0">
                  <c:v>60</c:v>
                </c:pt>
                <c:pt idx="1">
                  <c:v>186.125</c:v>
                </c:pt>
                <c:pt idx="2">
                  <c:v>113.875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150"/>
        <c:holeSize val="62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uri="{0b15fc19-7d7d-44ad-8c2d-2c3a37ce22c3}">
        <chartProps xmlns="https://web.wps.cn/et/2018/main" chartId="{520e4062-b63a-4a3f-8ade-b2e774c3d0da}"/>
      </c:ext>
    </c:extLst>
  </c:chart>
  <c:spPr>
    <a:solidFill>
      <a:srgbClr val="0F0A28"/>
    </a:solidFill>
    <a:ln w="9525" cap="flat" cmpd="sng" algn="ctr">
      <a:noFill/>
      <a:round/>
    </a:ln>
    <a:effectLst/>
  </c:spPr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
<Relationships xmlns="http://schemas.openxmlformats.org/package/2006/relationships">
<Relationship Id="rId1" Target="../media/image1.png" Type="http://schemas.openxmlformats.org/officeDocument/2006/relationships/image"/>
<Relationship Id="rId2" Target="../media/image2.png" Type="http://schemas.openxmlformats.org/officeDocument/2006/relationships/image"/>
<Relationship Id="rId3" Target="../media/image3.png" Type="http://schemas.openxmlformats.org/officeDocument/2006/relationships/image"/>
<Relationship Id="rId4" Target="../media/image4.png" Type="http://schemas.openxmlformats.org/officeDocument/2006/relationships/image"/>
<Relationship Id="rId5" Target="../media/image5.png" Type="http://schemas.openxmlformats.org/officeDocument/2006/relationships/image"/>
</Relationships>

</file>

<file path=xl/drawings/_rels/drawing2.xml.rels><?xml version="1.0" encoding="UTF-8" standalone="no"?>
<Relationships xmlns="http://schemas.openxmlformats.org/package/2006/relationships">
<Relationship Id="rId1" Target="../charts/chart1.xml" Type="http://schemas.openxmlformats.org/officeDocument/2006/relationships/chart"/>
<Relationship Id="rId10" Target="../charts/chart10.xml" Type="http://schemas.openxmlformats.org/officeDocument/2006/relationships/chart"/>
<Relationship Id="rId11" Target="../charts/chart11.xml" Type="http://schemas.openxmlformats.org/officeDocument/2006/relationships/chart"/>
<Relationship Id="rId12" Target="../charts/chart12.xml" Type="http://schemas.openxmlformats.org/officeDocument/2006/relationships/chart"/>
<Relationship Id="rId13" Target="../charts/chart13.xml" Type="http://schemas.openxmlformats.org/officeDocument/2006/relationships/chart"/>
<Relationship Id="rId14" Target="../charts/chart14.xml" Type="http://schemas.openxmlformats.org/officeDocument/2006/relationships/chart"/>
<Relationship Id="rId15" Target="../charts/chart15.xml" Type="http://schemas.openxmlformats.org/officeDocument/2006/relationships/chart"/>
<Relationship Id="rId16" Target="../charts/chart16.xml" Type="http://schemas.openxmlformats.org/officeDocument/2006/relationships/chart"/>
<Relationship Id="rId17" Target="../charts/chart17.xml" Type="http://schemas.openxmlformats.org/officeDocument/2006/relationships/chart"/>
<Relationship Id="rId18" Target="../media/image6.png" Type="http://schemas.openxmlformats.org/officeDocument/2006/relationships/image"/>
<Relationship Id="rId19" Target="../media/image7.png" Type="http://schemas.openxmlformats.org/officeDocument/2006/relationships/image"/>
<Relationship Id="rId2" Target="../charts/chart2.xml" Type="http://schemas.openxmlformats.org/officeDocument/2006/relationships/chart"/>
<Relationship Id="rId20" Target="../media/image8.png" Type="http://schemas.openxmlformats.org/officeDocument/2006/relationships/image"/>
<Relationship Id="rId21" Target="../media/image5.png" Type="http://schemas.openxmlformats.org/officeDocument/2006/relationships/image"/>
<Relationship Id="rId3" Target="../charts/chart3.xml" Type="http://schemas.openxmlformats.org/officeDocument/2006/relationships/chart"/>
<Relationship Id="rId4" Target="../charts/chart4.xml" Type="http://schemas.openxmlformats.org/officeDocument/2006/relationships/chart"/>
<Relationship Id="rId5" Target="../charts/chart5.xml" Type="http://schemas.openxmlformats.org/officeDocument/2006/relationships/chart"/>
<Relationship Id="rId6" Target="../charts/chart6.xml" Type="http://schemas.openxmlformats.org/officeDocument/2006/relationships/chart"/>
<Relationship Id="rId7" Target="../charts/chart7.xml" Type="http://schemas.openxmlformats.org/officeDocument/2006/relationships/chart"/>
<Relationship Id="rId8" Target="../charts/chart8.xml" Type="http://schemas.openxmlformats.org/officeDocument/2006/relationships/chart"/>
<Relationship Id="rId9" Target="../charts/chart9.xml" Type="http://schemas.openxmlformats.org/officeDocument/2006/relationships/chart"/>
</Relationships>

</file>

<file path=xl/drawings/_rels/drawing3.xml.rels><?xml version="1.0" encoding="UTF-8" standalone="no"?>
<Relationships xmlns="http://schemas.openxmlformats.org/package/2006/relationships">
<Relationship Id="rId1" Target="https://templatelab.com/" TargetMode="External" Type="http://schemas.openxmlformats.org/officeDocument/2006/relationships/hyperlink"/>
<Relationship Id="rId2" Target="../media/image9.png" Type="http://schemas.openxmlformats.org/officeDocument/2006/relationships/image"/>
</Relationships>

</file>

<file path=xl/drawings/_rels/vmlDrawing1.vml.rels><?xml version="1.0" encoding="UTF-8" standalone="no"?>
<Relationships xmlns="http://schemas.openxmlformats.org/package/2006/relationships">
<Relationship Id="rId1" Target="../media/image5.png" Type="http://schemas.openxmlformats.org/officeDocument/2006/relationships/image"/>
</Relationships>

</file>

<file path=xl/drawings/_rels/vmlDrawing2.vml.rels><?xml version="1.0" encoding="UTF-8" standalone="no"?>
<Relationships xmlns="http://schemas.openxmlformats.org/package/2006/relationships">
<Relationship Id="rId1" Target="../media/image6.png" Type="http://schemas.openxmlformats.org/officeDocument/2006/relationships/image"/>
<Relationship Id="rId2" Target="../media/image7.png" Type="http://schemas.openxmlformats.org/officeDocument/2006/relationships/image"/>
<Relationship Id="rId3" Target="../media/image5.png" Type="http://schemas.openxmlformats.org/officeDocument/2006/relationships/image"/>
</Relationships>
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75507</xdr:colOff>
      <xdr:row>64</xdr:row>
      <xdr:rowOff>71716</xdr:rowOff>
    </xdr:from>
    <xdr:to>
      <xdr:col>8</xdr:col>
      <xdr:colOff>903507</xdr:colOff>
      <xdr:row>68</xdr:row>
      <xdr:rowOff>146681</xdr:rowOff>
    </xdr:to>
    <xdr:pic>
      <xdr:nvPicPr>
        <xdr:cNvPr id="12" name="Picture 1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80245" y="14732000"/>
          <a:ext cx="828040" cy="836930"/>
        </a:xfrm>
        <a:prstGeom prst="rect">
          <a:avLst/>
        </a:prstGeom>
      </xdr:spPr>
    </xdr:pic>
    <xdr:clientData/>
  </xdr:twoCellAnchor>
  <xdr:oneCellAnchor>
    <xdr:from>
      <xdr:col>9</xdr:col>
      <xdr:colOff>75507</xdr:colOff>
      <xdr:row>64</xdr:row>
      <xdr:rowOff>82060</xdr:rowOff>
    </xdr:from>
    <xdr:ext cx="828000" cy="828000"/>
    <xdr:pic>
      <xdr:nvPicPr>
        <xdr:cNvPr id="13" name="Picture 1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631170" y="14742795"/>
          <a:ext cx="828040" cy="828040"/>
        </a:xfrm>
        <a:prstGeom prst="rect">
          <a:avLst/>
        </a:prstGeom>
      </xdr:spPr>
    </xdr:pic>
    <xdr:clientData/>
  </xdr:oneCellAnchor>
  <xdr:oneCellAnchor>
    <xdr:from>
      <xdr:col>8</xdr:col>
      <xdr:colOff>75507</xdr:colOff>
      <xdr:row>82</xdr:row>
      <xdr:rowOff>71716</xdr:rowOff>
    </xdr:from>
    <xdr:ext cx="828000" cy="828000"/>
    <xdr:pic>
      <xdr:nvPicPr>
        <xdr:cNvPr id="14" name="Picture 13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80245" y="18531840"/>
          <a:ext cx="828040" cy="828040"/>
        </a:xfrm>
        <a:prstGeom prst="rect">
          <a:avLst/>
        </a:prstGeom>
      </xdr:spPr>
    </xdr:pic>
    <xdr:clientData/>
  </xdr:oneCellAnchor>
  <xdr:oneCellAnchor>
    <xdr:from>
      <xdr:col>9</xdr:col>
      <xdr:colOff>75507</xdr:colOff>
      <xdr:row>82</xdr:row>
      <xdr:rowOff>82060</xdr:rowOff>
    </xdr:from>
    <xdr:ext cx="828000" cy="828000"/>
    <xdr:pic>
      <xdr:nvPicPr>
        <xdr:cNvPr id="15" name="Picture 1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631170" y="18542635"/>
          <a:ext cx="828040" cy="828040"/>
        </a:xfrm>
        <a:prstGeom prst="rect">
          <a:avLst/>
        </a:prstGeom>
      </xdr:spPr>
    </xdr:pic>
    <xdr:clientData/>
  </xdr:oneCellAnchor>
  <xdr:twoCellAnchor editAs="oneCell">
    <xdr:from>
      <xdr:col>2</xdr:col>
      <xdr:colOff>124691</xdr:colOff>
      <xdr:row>92</xdr:row>
      <xdr:rowOff>27709</xdr:rowOff>
    </xdr:from>
    <xdr:to>
      <xdr:col>2</xdr:col>
      <xdr:colOff>889380</xdr:colOff>
      <xdr:row>92</xdr:row>
      <xdr:rowOff>747709</xdr:rowOff>
    </xdr:to>
    <xdr:pic>
      <xdr:nvPicPr>
        <xdr:cNvPr id="3" name="Picture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24225" y="20588605"/>
          <a:ext cx="764540" cy="720090"/>
        </a:xfrm>
        <a:prstGeom prst="rect">
          <a:avLst/>
        </a:prstGeom>
      </xdr:spPr>
    </xdr:pic>
    <xdr:clientData/>
  </xdr:twoCellAnchor>
  <xdr:oneCellAnchor>
    <xdr:from>
      <xdr:col>2</xdr:col>
      <xdr:colOff>124691</xdr:colOff>
      <xdr:row>93</xdr:row>
      <xdr:rowOff>27709</xdr:rowOff>
    </xdr:from>
    <xdr:ext cx="764689" cy="720000"/>
    <xdr:pic>
      <xdr:nvPicPr>
        <xdr:cNvPr id="4" name="Picture 3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24225" y="21350605"/>
          <a:ext cx="764540" cy="720090"/>
        </a:xfrm>
        <a:prstGeom prst="rect">
          <a:avLst/>
        </a:prstGeom>
      </xdr:spPr>
    </xdr:pic>
    <xdr:clientData/>
  </xdr:oneCellAnchor>
  <xdr:oneCellAnchor>
    <xdr:from>
      <xdr:col>2</xdr:col>
      <xdr:colOff>124691</xdr:colOff>
      <xdr:row>94</xdr:row>
      <xdr:rowOff>27709</xdr:rowOff>
    </xdr:from>
    <xdr:ext cx="764689" cy="720000"/>
    <xdr:pic>
      <xdr:nvPicPr>
        <xdr:cNvPr id="5" name="Picture 4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24225" y="22112605"/>
          <a:ext cx="764540" cy="720090"/>
        </a:xfrm>
        <a:prstGeom prst="rect">
          <a:avLst/>
        </a:prstGeom>
      </xdr:spPr>
    </xdr:pic>
    <xdr:clientData/>
  </xdr:oneCellAnchor>
  <xdr:oneCellAnchor>
    <xdr:from>
      <xdr:col>2</xdr:col>
      <xdr:colOff>124691</xdr:colOff>
      <xdr:row>96</xdr:row>
      <xdr:rowOff>27709</xdr:rowOff>
    </xdr:from>
    <xdr:ext cx="764689" cy="720000"/>
    <xdr:pic>
      <xdr:nvPicPr>
        <xdr:cNvPr id="6" name="Picture 5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24225" y="23636605"/>
          <a:ext cx="764540" cy="720090"/>
        </a:xfrm>
        <a:prstGeom prst="rect">
          <a:avLst/>
        </a:prstGeom>
      </xdr:spPr>
    </xdr:pic>
    <xdr:clientData/>
  </xdr:oneCellAnchor>
  <xdr:oneCellAnchor>
    <xdr:from>
      <xdr:col>2</xdr:col>
      <xdr:colOff>124691</xdr:colOff>
      <xdr:row>97</xdr:row>
      <xdr:rowOff>27709</xdr:rowOff>
    </xdr:from>
    <xdr:ext cx="764689" cy="720000"/>
    <xdr:pic>
      <xdr:nvPicPr>
        <xdr:cNvPr id="7" name="Picture 6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24225" y="24398605"/>
          <a:ext cx="764540" cy="720090"/>
        </a:xfrm>
        <a:prstGeom prst="rect">
          <a:avLst/>
        </a:prstGeom>
      </xdr:spPr>
    </xdr:pic>
    <xdr:clientData/>
  </xdr:oneCellAnchor>
  <xdr:oneCellAnchor>
    <xdr:from>
      <xdr:col>2</xdr:col>
      <xdr:colOff>124691</xdr:colOff>
      <xdr:row>98</xdr:row>
      <xdr:rowOff>27709</xdr:rowOff>
    </xdr:from>
    <xdr:ext cx="764689" cy="720000"/>
    <xdr:pic>
      <xdr:nvPicPr>
        <xdr:cNvPr id="8" name="Picture 7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24225" y="25160605"/>
          <a:ext cx="764540" cy="720090"/>
        </a:xfrm>
        <a:prstGeom prst="rect">
          <a:avLst/>
        </a:prstGeom>
      </xdr:spPr>
    </xdr:pic>
    <xdr:clientData/>
  </xdr:oneCellAnchor>
  <xdr:oneCellAnchor>
    <xdr:from>
      <xdr:col>2</xdr:col>
      <xdr:colOff>124691</xdr:colOff>
      <xdr:row>99</xdr:row>
      <xdr:rowOff>27709</xdr:rowOff>
    </xdr:from>
    <xdr:ext cx="764689" cy="720000"/>
    <xdr:pic>
      <xdr:nvPicPr>
        <xdr:cNvPr id="9" name="Picture 8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24225" y="25922605"/>
          <a:ext cx="764540" cy="720090"/>
        </a:xfrm>
        <a:prstGeom prst="rect">
          <a:avLst/>
        </a:prstGeom>
      </xdr:spPr>
    </xdr:pic>
    <xdr:clientData/>
  </xdr:oneCellAnchor>
  <xdr:oneCellAnchor>
    <xdr:from>
      <xdr:col>2</xdr:col>
      <xdr:colOff>124691</xdr:colOff>
      <xdr:row>101</xdr:row>
      <xdr:rowOff>27709</xdr:rowOff>
    </xdr:from>
    <xdr:ext cx="764689" cy="720000"/>
    <xdr:pic>
      <xdr:nvPicPr>
        <xdr:cNvPr id="10" name="Picture 9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24225" y="27446605"/>
          <a:ext cx="764540" cy="720090"/>
        </a:xfrm>
        <a:prstGeom prst="rect">
          <a:avLst/>
        </a:prstGeom>
      </xdr:spPr>
    </xdr:pic>
    <xdr:clientData/>
  </xdr:oneCellAnchor>
  <xdr:oneCellAnchor>
    <xdr:from>
      <xdr:col>2</xdr:col>
      <xdr:colOff>124691</xdr:colOff>
      <xdr:row>102</xdr:row>
      <xdr:rowOff>27709</xdr:rowOff>
    </xdr:from>
    <xdr:ext cx="764689" cy="720000"/>
    <xdr:pic>
      <xdr:nvPicPr>
        <xdr:cNvPr id="11" name="Picture 10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24225" y="28208605"/>
          <a:ext cx="764540" cy="720090"/>
        </a:xfrm>
        <a:prstGeom prst="rect">
          <a:avLst/>
        </a:prstGeom>
      </xdr:spPr>
    </xdr:pic>
    <xdr:clientData/>
  </xdr:oneCellAnchor>
  <xdr:oneCellAnchor>
    <xdr:from>
      <xdr:col>2</xdr:col>
      <xdr:colOff>124691</xdr:colOff>
      <xdr:row>104</xdr:row>
      <xdr:rowOff>27709</xdr:rowOff>
    </xdr:from>
    <xdr:ext cx="764689" cy="720000"/>
    <xdr:pic>
      <xdr:nvPicPr>
        <xdr:cNvPr id="16" name="Picture 15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24225" y="29732605"/>
          <a:ext cx="764540" cy="720090"/>
        </a:xfrm>
        <a:prstGeom prst="rect">
          <a:avLst/>
        </a:prstGeom>
      </xdr:spPr>
    </xdr:pic>
    <xdr:clientData/>
  </xdr:oneCellAnchor>
  <xdr:oneCellAnchor>
    <xdr:from>
      <xdr:col>2</xdr:col>
      <xdr:colOff>124691</xdr:colOff>
      <xdr:row>105</xdr:row>
      <xdr:rowOff>27709</xdr:rowOff>
    </xdr:from>
    <xdr:ext cx="764689" cy="720000"/>
    <xdr:pic>
      <xdr:nvPicPr>
        <xdr:cNvPr id="17" name="Picture 16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24225" y="30494605"/>
          <a:ext cx="764540" cy="720090"/>
        </a:xfrm>
        <a:prstGeom prst="rect">
          <a:avLst/>
        </a:prstGeom>
      </xdr:spPr>
    </xdr:pic>
    <xdr:clientData/>
  </xdr:oneCellAnchor>
  <xdr:oneCellAnchor>
    <xdr:from>
      <xdr:col>2</xdr:col>
      <xdr:colOff>124691</xdr:colOff>
      <xdr:row>107</xdr:row>
      <xdr:rowOff>27709</xdr:rowOff>
    </xdr:from>
    <xdr:ext cx="764689" cy="720000"/>
    <xdr:pic>
      <xdr:nvPicPr>
        <xdr:cNvPr id="18" name="Picture 17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24225" y="32018605"/>
          <a:ext cx="764540" cy="720090"/>
        </a:xfrm>
        <a:prstGeom prst="rect">
          <a:avLst/>
        </a:prstGeom>
      </xdr:spPr>
    </xdr:pic>
    <xdr:clientData/>
  </xdr:oneCellAnchor>
  <xdr:oneCellAnchor>
    <xdr:from>
      <xdr:col>2</xdr:col>
      <xdr:colOff>124691</xdr:colOff>
      <xdr:row>109</xdr:row>
      <xdr:rowOff>27709</xdr:rowOff>
    </xdr:from>
    <xdr:ext cx="764689" cy="720000"/>
    <xdr:pic>
      <xdr:nvPicPr>
        <xdr:cNvPr id="19" name="Picture 18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24225" y="33542605"/>
          <a:ext cx="764540" cy="720090"/>
        </a:xfrm>
        <a:prstGeom prst="rect">
          <a:avLst/>
        </a:prstGeom>
      </xdr:spPr>
    </xdr:pic>
    <xdr:clientData/>
  </xdr:oneCellAnchor>
  <xdr:oneCellAnchor>
    <xdr:from>
      <xdr:col>2</xdr:col>
      <xdr:colOff>124691</xdr:colOff>
      <xdr:row>108</xdr:row>
      <xdr:rowOff>27709</xdr:rowOff>
    </xdr:from>
    <xdr:ext cx="764689" cy="719999"/>
    <xdr:pic>
      <xdr:nvPicPr>
        <xdr:cNvPr id="20" name="Picture 19"/>
        <xdr:cNvPicPr>
          <a:picLocks noChangeAspect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324225" y="32780605"/>
          <a:ext cx="764540" cy="720090"/>
        </a:xfrm>
        <a:prstGeom prst="rect">
          <a:avLst/>
        </a:prstGeom>
      </xdr:spPr>
    </xdr:pic>
    <xdr:clientData/>
  </xdr:oneCellAnchor>
  <xdr:oneCellAnchor>
    <xdr:from>
      <xdr:col>2</xdr:col>
      <xdr:colOff>124691</xdr:colOff>
      <xdr:row>106</xdr:row>
      <xdr:rowOff>27709</xdr:rowOff>
    </xdr:from>
    <xdr:ext cx="764689" cy="719999"/>
    <xdr:pic>
      <xdr:nvPicPr>
        <xdr:cNvPr id="21" name="Picture 20"/>
        <xdr:cNvPicPr>
          <a:picLocks noChangeAspect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324225" y="31256605"/>
          <a:ext cx="764540" cy="720090"/>
        </a:xfrm>
        <a:prstGeom prst="rect">
          <a:avLst/>
        </a:prstGeom>
      </xdr:spPr>
    </xdr:pic>
    <xdr:clientData/>
  </xdr:oneCellAnchor>
  <xdr:oneCellAnchor>
    <xdr:from>
      <xdr:col>2</xdr:col>
      <xdr:colOff>124691</xdr:colOff>
      <xdr:row>103</xdr:row>
      <xdr:rowOff>27709</xdr:rowOff>
    </xdr:from>
    <xdr:ext cx="764689" cy="719999"/>
    <xdr:pic>
      <xdr:nvPicPr>
        <xdr:cNvPr id="22" name="Picture 21"/>
        <xdr:cNvPicPr>
          <a:picLocks noChangeAspect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324225" y="28970605"/>
          <a:ext cx="764540" cy="720090"/>
        </a:xfrm>
        <a:prstGeom prst="rect">
          <a:avLst/>
        </a:prstGeom>
      </xdr:spPr>
    </xdr:pic>
    <xdr:clientData/>
  </xdr:oneCellAnchor>
  <xdr:oneCellAnchor>
    <xdr:from>
      <xdr:col>2</xdr:col>
      <xdr:colOff>124691</xdr:colOff>
      <xdr:row>100</xdr:row>
      <xdr:rowOff>27709</xdr:rowOff>
    </xdr:from>
    <xdr:ext cx="764689" cy="719999"/>
    <xdr:pic>
      <xdr:nvPicPr>
        <xdr:cNvPr id="23" name="Picture 22"/>
        <xdr:cNvPicPr>
          <a:picLocks noChangeAspect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324225" y="26684605"/>
          <a:ext cx="764540" cy="720090"/>
        </a:xfrm>
        <a:prstGeom prst="rect">
          <a:avLst/>
        </a:prstGeom>
      </xdr:spPr>
    </xdr:pic>
    <xdr:clientData/>
  </xdr:oneCellAnchor>
  <xdr:oneCellAnchor>
    <xdr:from>
      <xdr:col>2</xdr:col>
      <xdr:colOff>124691</xdr:colOff>
      <xdr:row>95</xdr:row>
      <xdr:rowOff>27709</xdr:rowOff>
    </xdr:from>
    <xdr:ext cx="764689" cy="719999"/>
    <xdr:pic>
      <xdr:nvPicPr>
        <xdr:cNvPr id="24" name="Picture 23"/>
        <xdr:cNvPicPr>
          <a:picLocks noChangeAspect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324225" y="22874605"/>
          <a:ext cx="764540" cy="720090"/>
        </a:xfrm>
        <a:prstGeom prst="rect">
          <a:avLst/>
        </a:prstGeom>
      </xdr:spPr>
    </xdr:pic>
    <xdr:clientData/>
  </xdr:oneCellAnchor>
  <mc:AlternateContent xmlns:mc="http://schemas.openxmlformats.org/markup-compatibility/2006">
    <mc:Choice xmlns:a14="http://schemas.microsoft.com/office/drawing/2010/main" Requires="a14">
      <xdr:oneCellAnchor>
        <xdr:from>
          <xdr:col>2</xdr:col>
          <xdr:colOff>106680</xdr:colOff>
          <xdr:row>114</xdr:row>
          <xdr:rowOff>68580</xdr:rowOff>
        </xdr:from>
        <xdr:ext cx="830580" cy="640080"/>
        <xdr:pic>
          <xdr:nvPicPr>
            <xdr:cNvPr id="25" name="Picture 24"/>
            <xdr:cNvPicPr>
              <a:picLocks noChangeAspect="1"/>
              <a:extLst>
                <a:ext uri="{84589F7E-364E-4C9E-8A38-B11213B215E9}">
                  <a14:cameraTool cellRange="TopPerformer" spid="_x0000_s3073"/>
                </a:ext>
              </a:extLst>
            </xdr:cNvPicPr>
          </xdr:nvPicPr>
          <xdr:blipFill>
            <a:blip r:embed="rId5"/>
            <a:stretch>
              <a:fillRect/>
            </a:stretch>
          </xdr:blipFill>
          <xdr:spPr>
            <a:xfrm>
              <a:off x="3306445" y="37058600"/>
              <a:ext cx="830580" cy="640080"/>
            </a:xfrm>
            <a:prstGeom prst="rect">
              <a:avLst/>
            </a:prstGeom>
            <a:ln>
              <a:noFill/>
            </a:ln>
          </xdr:spPr>
        </xdr:pic>
        <xdr:clientData/>
      </xdr:one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119817</xdr:colOff>
      <xdr:row>2</xdr:row>
      <xdr:rowOff>5827</xdr:rowOff>
    </xdr:from>
    <xdr:to>
      <xdr:col>3</xdr:col>
      <xdr:colOff>556846</xdr:colOff>
      <xdr:row>15</xdr:row>
      <xdr:rowOff>106265</xdr:rowOff>
    </xdr:to>
    <xdr:grpSp>
      <xdr:nvGrpSpPr>
        <xdr:cNvPr id="91" name="Group 90"/>
        <xdr:cNvGrpSpPr/>
      </xdr:nvGrpSpPr>
      <xdr:grpSpPr>
        <a:xfrm>
          <a:off x="119380" y="546735"/>
          <a:ext cx="2357120" cy="2874010"/>
          <a:chOff x="324971" y="1761117"/>
          <a:chExt cx="2265829" cy="2465052"/>
        </a:xfrm>
      </xdr:grpSpPr>
      <xdr:sp>
        <xdr:nvSpPr>
          <xdr:cNvPr id="60" name="Rectangle: Rounded Corners 59"/>
          <xdr:cNvSpPr/>
        </xdr:nvSpPr>
        <xdr:spPr>
          <a:xfrm>
            <a:off x="324971" y="1761117"/>
            <a:ext cx="2265829" cy="2465052"/>
          </a:xfrm>
          <a:prstGeom prst="roundRect">
            <a:avLst>
              <a:gd name="adj" fmla="val 3711"/>
            </a:avLst>
          </a:prstGeom>
          <a:solidFill>
            <a:srgbClr val="0F0A28"/>
          </a:solidFill>
          <a:ln>
            <a:noFill/>
          </a:ln>
          <a:effectLst>
            <a:outerShdw blurRad="88900" dist="88900" dir="2700000" algn="tl" rotWithShape="0">
              <a:srgbClr val="002060">
                <a:alpha val="23000"/>
              </a:srgbClr>
            </a:outerShdw>
          </a:effectLst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grpSp>
        <xdr:nvGrpSpPr>
          <xdr:cNvPr id="65" name="Group 64"/>
          <xdr:cNvGrpSpPr/>
        </xdr:nvGrpSpPr>
        <xdr:grpSpPr>
          <a:xfrm>
            <a:off x="480652" y="2138747"/>
            <a:ext cx="1921626" cy="198000"/>
            <a:chOff x="445478" y="2138747"/>
            <a:chExt cx="1921626" cy="198000"/>
          </a:xfrm>
        </xdr:grpSpPr>
        <xdr:sp>
          <xdr:nvSpPr>
            <xdr:cNvPr id="63" name="TextBox 62"/>
            <xdr:cNvSpPr txBox="1"/>
          </xdr:nvSpPr>
          <xdr:spPr>
            <a:xfrm>
              <a:off x="445478" y="2138987"/>
              <a:ext cx="1195748" cy="197521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none" lIns="36000" tIns="36000" rIns="36000" bIns="36000" rtlCol="0" anchor="ctr"/>
            <a:lstStyle/>
            <a:p>
              <a:pPr algn="l"/>
              <a:r>
                <a:rPr lang="en-US" sz="800" b="0" i="0" u="none" strike="noStrike">
                  <a:solidFill>
                    <a:schemeClr val="bg1"/>
                  </a:solidFill>
                  <a:latin typeface="Bahnschrift"/>
                </a:rPr>
                <a:t>REVENUE</a:t>
              </a:r>
              <a:endParaRPr lang="en-US" sz="800" b="0" i="0" u="none" strike="noStrike">
                <a:solidFill>
                  <a:schemeClr val="bg1"/>
                </a:solidFill>
                <a:latin typeface="Bahnschrift"/>
              </a:endParaRPr>
            </a:p>
          </xdr:txBody>
        </xdr:sp>
        <xdr:sp textlink="Data!O5">
          <xdr:nvSpPr>
            <xdr:cNvPr id="64" name="TextBox 63"/>
            <xdr:cNvSpPr txBox="1"/>
          </xdr:nvSpPr>
          <xdr:spPr>
            <a:xfrm>
              <a:off x="1682250" y="2138747"/>
              <a:ext cx="684854" cy="198000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none" lIns="36000" tIns="36000" rIns="36000" bIns="36000" rtlCol="0" anchor="ctr"/>
            <a:lstStyle/>
            <a:p>
              <a:pPr algn="r"/>
              <a:fld id="{C3B73F43-418E-48C9-95DF-DF067F59F69F}" type="TxLink">
                <a:rPr lang="en-US" sz="800" b="1" i="0" u="none" strike="noStrike">
                  <a:solidFill>
                    <a:schemeClr val="bg1"/>
                  </a:solidFill>
                  <a:latin typeface="Bahnschrift"/>
                </a:rPr>
                <a:t> $3,281,900 </a:t>
              </a:fld>
              <a:endParaRPr lang="en-US" sz="1050" b="1">
                <a:solidFill>
                  <a:schemeClr val="bg1"/>
                </a:solidFill>
              </a:endParaRPr>
            </a:p>
          </xdr:txBody>
        </xdr:sp>
      </xdr:grpSp>
      <xdr:grpSp>
        <xdr:nvGrpSpPr>
          <xdr:cNvPr id="66" name="Group 65"/>
          <xdr:cNvGrpSpPr/>
        </xdr:nvGrpSpPr>
        <xdr:grpSpPr>
          <a:xfrm>
            <a:off x="480652" y="2338040"/>
            <a:ext cx="1921626" cy="198000"/>
            <a:chOff x="445478" y="2138747"/>
            <a:chExt cx="1921626" cy="198000"/>
          </a:xfrm>
        </xdr:grpSpPr>
        <xdr:sp>
          <xdr:nvSpPr>
            <xdr:cNvPr id="67" name="TextBox 66"/>
            <xdr:cNvSpPr txBox="1"/>
          </xdr:nvSpPr>
          <xdr:spPr>
            <a:xfrm>
              <a:off x="445478" y="2138987"/>
              <a:ext cx="1195748" cy="197521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none" lIns="36000" tIns="36000" rIns="36000" bIns="36000" rtlCol="0" anchor="ctr"/>
            <a:lstStyle/>
            <a:p>
              <a:pPr algn="l"/>
              <a:r>
                <a:rPr lang="en-US" sz="800" b="0" i="0" u="none" strike="noStrike">
                  <a:solidFill>
                    <a:schemeClr val="bg1"/>
                  </a:solidFill>
                  <a:latin typeface="Bahnschrift"/>
                </a:rPr>
                <a:t>COGS</a:t>
              </a:r>
              <a:endParaRPr lang="en-US" sz="800" b="0" i="0" u="none" strike="noStrike">
                <a:solidFill>
                  <a:schemeClr val="bg1"/>
                </a:solidFill>
                <a:latin typeface="Bahnschrift"/>
              </a:endParaRPr>
            </a:p>
          </xdr:txBody>
        </xdr:sp>
        <xdr:sp textlink="Data!O11">
          <xdr:nvSpPr>
            <xdr:cNvPr id="68" name="TextBox 67"/>
            <xdr:cNvSpPr txBox="1"/>
          </xdr:nvSpPr>
          <xdr:spPr>
            <a:xfrm>
              <a:off x="1682250" y="2138747"/>
              <a:ext cx="684854" cy="198000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none" lIns="36000" tIns="36000" rIns="36000" bIns="36000" rtlCol="0" anchor="ctr"/>
            <a:lstStyle/>
            <a:p>
              <a:pPr algn="r"/>
              <a:fld id="{0AA29AC7-CD0E-4492-B9D8-98838AF7CA96}" type="TxLink">
                <a:rPr lang="en-US" sz="800" b="1" i="0" u="none" strike="noStrike">
                  <a:solidFill>
                    <a:schemeClr val="bg1"/>
                  </a:solidFill>
                  <a:latin typeface="Bahnschrift"/>
                </a:rPr>
                <a:t> $1,522,700 </a:t>
              </a:fld>
              <a:endParaRPr lang="en-US" sz="900" b="1">
                <a:solidFill>
                  <a:schemeClr val="bg1"/>
                </a:solidFill>
              </a:endParaRPr>
            </a:p>
          </xdr:txBody>
        </xdr:sp>
      </xdr:grpSp>
      <xdr:cxnSp>
        <xdr:nvCxnSpPr>
          <xdr:cNvPr id="70" name="Straight Connector 69"/>
          <xdr:cNvCxnSpPr/>
        </xdr:nvCxnSpPr>
        <xdr:spPr>
          <a:xfrm>
            <a:off x="521677" y="2590800"/>
            <a:ext cx="1822938" cy="0"/>
          </a:xfrm>
          <a:prstGeom prst="line">
            <a:avLst/>
          </a:prstGeom>
          <a:ln w="12700">
            <a:solidFill>
              <a:schemeClr val="bg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grpSp>
        <xdr:nvGrpSpPr>
          <xdr:cNvPr id="71" name="Group 70"/>
          <xdr:cNvGrpSpPr/>
        </xdr:nvGrpSpPr>
        <xdr:grpSpPr>
          <a:xfrm>
            <a:off x="480652" y="2683868"/>
            <a:ext cx="1921626" cy="198000"/>
            <a:chOff x="445478" y="2138747"/>
            <a:chExt cx="1921626" cy="198000"/>
          </a:xfrm>
        </xdr:grpSpPr>
        <xdr:sp>
          <xdr:nvSpPr>
            <xdr:cNvPr id="72" name="TextBox 71"/>
            <xdr:cNvSpPr txBox="1"/>
          </xdr:nvSpPr>
          <xdr:spPr>
            <a:xfrm>
              <a:off x="445478" y="2138987"/>
              <a:ext cx="1195748" cy="197521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none" lIns="36000" tIns="36000" rIns="36000" bIns="36000" rtlCol="0" anchor="ctr"/>
            <a:lstStyle/>
            <a:p>
              <a:pPr algn="l"/>
              <a:r>
                <a:rPr lang="en-US" sz="800" b="0" i="0" u="none" strike="noStrike">
                  <a:solidFill>
                    <a:srgbClr val="5EDEE8"/>
                  </a:solidFill>
                  <a:latin typeface="Bahnschrift"/>
                </a:rPr>
                <a:t>GROSS</a:t>
              </a:r>
              <a:r>
                <a:rPr lang="en-US" sz="800" b="0" i="0" u="none" strike="noStrike" baseline="0">
                  <a:solidFill>
                    <a:srgbClr val="5EDEE8"/>
                  </a:solidFill>
                  <a:latin typeface="Bahnschrift"/>
                </a:rPr>
                <a:t> PROFIT</a:t>
              </a:r>
              <a:endParaRPr lang="en-US" sz="800" b="0" i="0" u="none" strike="noStrike">
                <a:solidFill>
                  <a:srgbClr val="5EDEE8"/>
                </a:solidFill>
                <a:latin typeface="Bahnschrift"/>
              </a:endParaRPr>
            </a:p>
          </xdr:txBody>
        </xdr:sp>
        <xdr:sp textlink="Data!O32">
          <xdr:nvSpPr>
            <xdr:cNvPr id="73" name="TextBox 72"/>
            <xdr:cNvSpPr txBox="1"/>
          </xdr:nvSpPr>
          <xdr:spPr>
            <a:xfrm>
              <a:off x="1682250" y="2138747"/>
              <a:ext cx="684854" cy="198000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none" lIns="36000" tIns="36000" rIns="36000" bIns="36000" rtlCol="0" anchor="ctr"/>
            <a:lstStyle/>
            <a:p>
              <a:pPr algn="r"/>
              <a:fld id="{13DA6A55-A8E2-42E2-ABA3-A533BE668486}" type="TxLink">
                <a:rPr lang="en-US" sz="800" b="1" i="0" u="none" strike="noStrike">
                  <a:solidFill>
                    <a:srgbClr val="5EDEE8"/>
                  </a:solidFill>
                  <a:latin typeface="Bahnschrift"/>
                </a:rPr>
                <a:t> $1,759,200 </a:t>
              </a:fld>
              <a:endParaRPr lang="en-US" sz="700" b="1">
                <a:solidFill>
                  <a:srgbClr val="5EDEE8"/>
                </a:solidFill>
              </a:endParaRPr>
            </a:p>
          </xdr:txBody>
        </xdr:sp>
      </xdr:grpSp>
      <xdr:grpSp>
        <xdr:nvGrpSpPr>
          <xdr:cNvPr id="74" name="Group 73"/>
          <xdr:cNvGrpSpPr/>
        </xdr:nvGrpSpPr>
        <xdr:grpSpPr>
          <a:xfrm>
            <a:off x="480652" y="2897815"/>
            <a:ext cx="1921626" cy="198000"/>
            <a:chOff x="445478" y="2138747"/>
            <a:chExt cx="1921626" cy="198000"/>
          </a:xfrm>
        </xdr:grpSpPr>
        <xdr:sp>
          <xdr:nvSpPr>
            <xdr:cNvPr id="75" name="TextBox 74"/>
            <xdr:cNvSpPr txBox="1"/>
          </xdr:nvSpPr>
          <xdr:spPr>
            <a:xfrm>
              <a:off x="445478" y="2138987"/>
              <a:ext cx="1195748" cy="197521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none" lIns="36000" tIns="36000" rIns="36000" bIns="36000" rtlCol="0" anchor="ctr"/>
            <a:lstStyle/>
            <a:p>
              <a:pPr algn="l"/>
              <a:r>
                <a:rPr lang="en-US" sz="800" b="0" i="0" u="none" strike="noStrike">
                  <a:solidFill>
                    <a:schemeClr val="bg1"/>
                  </a:solidFill>
                  <a:latin typeface="Bahnschrift"/>
                </a:rPr>
                <a:t>OPERATING</a:t>
              </a:r>
              <a:r>
                <a:rPr lang="en-US" sz="800" b="0" i="0" u="none" strike="noStrike" baseline="0">
                  <a:solidFill>
                    <a:schemeClr val="bg1"/>
                  </a:solidFill>
                  <a:latin typeface="Bahnschrift"/>
                </a:rPr>
                <a:t> EXPENSES</a:t>
              </a:r>
              <a:endParaRPr lang="en-US" sz="800" b="0" i="0" u="none" strike="noStrike">
                <a:solidFill>
                  <a:schemeClr val="bg1"/>
                </a:solidFill>
                <a:latin typeface="Bahnschrift"/>
              </a:endParaRPr>
            </a:p>
          </xdr:txBody>
        </xdr:sp>
        <xdr:sp textlink="Data!O26">
          <xdr:nvSpPr>
            <xdr:cNvPr id="76" name="TextBox 75"/>
            <xdr:cNvSpPr txBox="1"/>
          </xdr:nvSpPr>
          <xdr:spPr>
            <a:xfrm>
              <a:off x="1682250" y="2138747"/>
              <a:ext cx="684854" cy="198000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none" lIns="36000" tIns="36000" rIns="36000" bIns="36000" rtlCol="0" anchor="ctr"/>
            <a:lstStyle/>
            <a:p>
              <a:pPr algn="r"/>
              <a:fld id="{6D5C2D27-C4D4-4F74-821D-69F369D90926}" type="TxLink">
                <a:rPr lang="en-US" sz="800" b="1" i="0" u="none" strike="noStrike">
                  <a:solidFill>
                    <a:schemeClr val="bg1"/>
                  </a:solidFill>
                  <a:latin typeface="Bahnschrift"/>
                </a:rPr>
                <a:t> $725,469 </a:t>
              </a:fld>
              <a:endParaRPr lang="en-US" sz="700" b="1">
                <a:solidFill>
                  <a:schemeClr val="bg1"/>
                </a:solidFill>
              </a:endParaRPr>
            </a:p>
          </xdr:txBody>
        </xdr:sp>
      </xdr:grpSp>
      <xdr:grpSp>
        <xdr:nvGrpSpPr>
          <xdr:cNvPr id="77" name="Group 76"/>
          <xdr:cNvGrpSpPr/>
        </xdr:nvGrpSpPr>
        <xdr:grpSpPr>
          <a:xfrm>
            <a:off x="480652" y="3111762"/>
            <a:ext cx="1921626" cy="198000"/>
            <a:chOff x="445478" y="2138747"/>
            <a:chExt cx="1921626" cy="198000"/>
          </a:xfrm>
        </xdr:grpSpPr>
        <xdr:sp>
          <xdr:nvSpPr>
            <xdr:cNvPr id="78" name="TextBox 77"/>
            <xdr:cNvSpPr txBox="1"/>
          </xdr:nvSpPr>
          <xdr:spPr>
            <a:xfrm>
              <a:off x="445478" y="2138987"/>
              <a:ext cx="1195748" cy="197521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none" lIns="36000" tIns="36000" rIns="36000" bIns="36000" rtlCol="0" anchor="ctr"/>
            <a:lstStyle/>
            <a:p>
              <a:pPr algn="l"/>
              <a:r>
                <a:rPr lang="en-US" sz="800" b="0" i="0" u="none" strike="noStrike">
                  <a:solidFill>
                    <a:schemeClr val="bg1"/>
                  </a:solidFill>
                  <a:latin typeface="Bahnschrift"/>
                </a:rPr>
                <a:t>OTHER</a:t>
              </a:r>
              <a:r>
                <a:rPr lang="en-US" sz="800" b="0" i="0" u="none" strike="noStrike" baseline="0">
                  <a:solidFill>
                    <a:schemeClr val="bg1"/>
                  </a:solidFill>
                  <a:latin typeface="Bahnschrift"/>
                </a:rPr>
                <a:t> EXPENSES</a:t>
              </a:r>
              <a:endParaRPr lang="en-US" sz="800" b="0" i="0" u="none" strike="noStrike">
                <a:solidFill>
                  <a:schemeClr val="bg1"/>
                </a:solidFill>
                <a:latin typeface="Bahnschrift"/>
              </a:endParaRPr>
            </a:p>
          </xdr:txBody>
        </xdr:sp>
        <xdr:sp textlink="Data!O12">
          <xdr:nvSpPr>
            <xdr:cNvPr id="79" name="TextBox 78"/>
            <xdr:cNvSpPr txBox="1"/>
          </xdr:nvSpPr>
          <xdr:spPr>
            <a:xfrm>
              <a:off x="1682250" y="2138747"/>
              <a:ext cx="684854" cy="198000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none" lIns="36000" tIns="36000" rIns="36000" bIns="36000" rtlCol="0" anchor="ctr"/>
            <a:lstStyle/>
            <a:p>
              <a:pPr algn="r"/>
              <a:fld id="{05706633-E094-48BE-8845-9B226B0A5F97}" type="TxLink">
                <a:rPr lang="en-US" sz="800" b="1" i="0" u="none" strike="noStrike">
                  <a:solidFill>
                    <a:schemeClr val="bg1"/>
                  </a:solidFill>
                  <a:latin typeface="Bahnschrift"/>
                </a:rPr>
                <a:t> $51,842 </a:t>
              </a:fld>
              <a:endParaRPr lang="en-US" sz="500" b="1">
                <a:solidFill>
                  <a:schemeClr val="bg1"/>
                </a:solidFill>
              </a:endParaRPr>
            </a:p>
          </xdr:txBody>
        </xdr:sp>
      </xdr:grpSp>
      <xdr:grpSp>
        <xdr:nvGrpSpPr>
          <xdr:cNvPr id="80" name="Group 79"/>
          <xdr:cNvGrpSpPr/>
        </xdr:nvGrpSpPr>
        <xdr:grpSpPr>
          <a:xfrm>
            <a:off x="480652" y="3325709"/>
            <a:ext cx="1921626" cy="198000"/>
            <a:chOff x="445478" y="2138747"/>
            <a:chExt cx="1921626" cy="198000"/>
          </a:xfrm>
        </xdr:grpSpPr>
        <xdr:sp>
          <xdr:nvSpPr>
            <xdr:cNvPr id="81" name="TextBox 80"/>
            <xdr:cNvSpPr txBox="1"/>
          </xdr:nvSpPr>
          <xdr:spPr>
            <a:xfrm>
              <a:off x="445478" y="2138987"/>
              <a:ext cx="1195748" cy="197521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none" lIns="36000" tIns="36000" rIns="36000" bIns="36000" rtlCol="0" anchor="ctr"/>
            <a:lstStyle/>
            <a:p>
              <a:pPr algn="l"/>
              <a:r>
                <a:rPr lang="en-US" sz="800" b="0" i="0" u="none" strike="noStrike">
                  <a:solidFill>
                    <a:schemeClr val="bg1"/>
                  </a:solidFill>
                  <a:latin typeface="Bahnschrift"/>
                </a:rPr>
                <a:t>INTEREST</a:t>
              </a:r>
              <a:endParaRPr lang="en-US" sz="800" b="0" i="0" u="none" strike="noStrike">
                <a:solidFill>
                  <a:schemeClr val="bg1"/>
                </a:solidFill>
                <a:latin typeface="Bahnschrift"/>
              </a:endParaRPr>
            </a:p>
          </xdr:txBody>
        </xdr:sp>
        <xdr:sp textlink="Data!O17">
          <xdr:nvSpPr>
            <xdr:cNvPr id="82" name="TextBox 81"/>
            <xdr:cNvSpPr txBox="1"/>
          </xdr:nvSpPr>
          <xdr:spPr>
            <a:xfrm>
              <a:off x="1682250" y="2138747"/>
              <a:ext cx="684854" cy="198000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none" lIns="36000" tIns="36000" rIns="36000" bIns="36000" rtlCol="0" anchor="ctr"/>
            <a:lstStyle/>
            <a:p>
              <a:pPr algn="r"/>
              <a:fld id="{5C319F3D-BA18-452F-A0C0-C8E7632223B4}" type="TxLink">
                <a:rPr lang="en-US" sz="800" b="1" i="0" u="none" strike="noStrike">
                  <a:solidFill>
                    <a:schemeClr val="bg1"/>
                  </a:solidFill>
                  <a:latin typeface="Bahnschrift"/>
                </a:rPr>
                <a:t> $215,370 </a:t>
              </a:fld>
              <a:endParaRPr lang="en-US" sz="300" b="1">
                <a:solidFill>
                  <a:schemeClr val="bg1"/>
                </a:solidFill>
              </a:endParaRPr>
            </a:p>
          </xdr:txBody>
        </xdr:sp>
      </xdr:grpSp>
      <xdr:grpSp>
        <xdr:nvGrpSpPr>
          <xdr:cNvPr id="83" name="Group 82"/>
          <xdr:cNvGrpSpPr/>
        </xdr:nvGrpSpPr>
        <xdr:grpSpPr>
          <a:xfrm>
            <a:off x="480652" y="3539655"/>
            <a:ext cx="1921626" cy="198000"/>
            <a:chOff x="445478" y="2138747"/>
            <a:chExt cx="1921626" cy="198000"/>
          </a:xfrm>
        </xdr:grpSpPr>
        <xdr:sp>
          <xdr:nvSpPr>
            <xdr:cNvPr id="84" name="TextBox 83"/>
            <xdr:cNvSpPr txBox="1"/>
          </xdr:nvSpPr>
          <xdr:spPr>
            <a:xfrm>
              <a:off x="445478" y="2138987"/>
              <a:ext cx="1195748" cy="197521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none" lIns="36000" tIns="36000" rIns="36000" bIns="36000" rtlCol="0" anchor="ctr"/>
            <a:lstStyle/>
            <a:p>
              <a:pPr algn="l"/>
              <a:r>
                <a:rPr lang="en-US" sz="800" b="0" i="0" u="none" strike="noStrike">
                  <a:solidFill>
                    <a:schemeClr val="bg1"/>
                  </a:solidFill>
                  <a:latin typeface="Bahnschrift"/>
                </a:rPr>
                <a:t>TAX</a:t>
              </a:r>
              <a:endParaRPr lang="en-US" sz="800" b="0" i="0" u="none" strike="noStrike">
                <a:solidFill>
                  <a:schemeClr val="bg1"/>
                </a:solidFill>
                <a:latin typeface="Bahnschrift"/>
              </a:endParaRPr>
            </a:p>
          </xdr:txBody>
        </xdr:sp>
        <xdr:sp textlink="Data!O18">
          <xdr:nvSpPr>
            <xdr:cNvPr id="85" name="TextBox 84"/>
            <xdr:cNvSpPr txBox="1"/>
          </xdr:nvSpPr>
          <xdr:spPr>
            <a:xfrm>
              <a:off x="1682250" y="2138747"/>
              <a:ext cx="684854" cy="198000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none" lIns="36000" tIns="36000" rIns="36000" bIns="36000" rtlCol="0" anchor="ctr"/>
            <a:lstStyle/>
            <a:p>
              <a:pPr algn="r"/>
              <a:fld id="{74829B9E-F13C-4B2A-892D-BFCF3F44A601}" type="TxLink">
                <a:rPr lang="en-US" sz="800" b="1" i="0" u="none" strike="noStrike">
                  <a:solidFill>
                    <a:schemeClr val="bg1"/>
                  </a:solidFill>
                  <a:latin typeface="Bahnschrift"/>
                </a:rPr>
                <a:t> $107,685 </a:t>
              </a:fld>
              <a:endParaRPr lang="en-US" sz="100" b="1">
                <a:solidFill>
                  <a:schemeClr val="bg1"/>
                </a:solidFill>
              </a:endParaRPr>
            </a:p>
          </xdr:txBody>
        </xdr:sp>
      </xdr:grpSp>
      <xdr:cxnSp>
        <xdr:nvCxnSpPr>
          <xdr:cNvPr id="86" name="Straight Connector 85"/>
          <xdr:cNvCxnSpPr/>
        </xdr:nvCxnSpPr>
        <xdr:spPr>
          <a:xfrm>
            <a:off x="521677" y="3815861"/>
            <a:ext cx="1822938" cy="0"/>
          </a:xfrm>
          <a:prstGeom prst="line">
            <a:avLst/>
          </a:prstGeom>
          <a:ln w="12700">
            <a:solidFill>
              <a:schemeClr val="bg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grpSp>
        <xdr:nvGrpSpPr>
          <xdr:cNvPr id="87" name="Group 86"/>
          <xdr:cNvGrpSpPr/>
        </xdr:nvGrpSpPr>
        <xdr:grpSpPr>
          <a:xfrm>
            <a:off x="480652" y="3908929"/>
            <a:ext cx="1921626" cy="198000"/>
            <a:chOff x="445478" y="2138747"/>
            <a:chExt cx="1921626" cy="198000"/>
          </a:xfrm>
        </xdr:grpSpPr>
        <xdr:sp>
          <xdr:nvSpPr>
            <xdr:cNvPr id="88" name="TextBox 87"/>
            <xdr:cNvSpPr txBox="1"/>
          </xdr:nvSpPr>
          <xdr:spPr>
            <a:xfrm>
              <a:off x="445478" y="2138987"/>
              <a:ext cx="1195748" cy="197521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none" lIns="36000" tIns="36000" rIns="36000" bIns="36000" rtlCol="0" anchor="ctr"/>
            <a:lstStyle/>
            <a:p>
              <a:pPr algn="l"/>
              <a:r>
                <a:rPr lang="en-US" sz="800" b="0" i="0" u="none" strike="noStrike" baseline="0">
                  <a:solidFill>
                    <a:srgbClr val="5EDEE8"/>
                  </a:solidFill>
                  <a:latin typeface="Bahnschrift"/>
                </a:rPr>
                <a:t>NET PROFIT</a:t>
              </a:r>
              <a:endParaRPr lang="en-US" sz="800" b="0" i="0" u="none" strike="noStrike">
                <a:solidFill>
                  <a:srgbClr val="5EDEE8"/>
                </a:solidFill>
                <a:latin typeface="Bahnschrift"/>
              </a:endParaRPr>
            </a:p>
          </xdr:txBody>
        </xdr:sp>
        <xdr:sp textlink="Data!O49">
          <xdr:nvSpPr>
            <xdr:cNvPr id="89" name="TextBox 88"/>
            <xdr:cNvSpPr txBox="1"/>
          </xdr:nvSpPr>
          <xdr:spPr>
            <a:xfrm>
              <a:off x="1682250" y="2138747"/>
              <a:ext cx="684854" cy="198000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none" lIns="36000" tIns="36000" rIns="36000" bIns="36000" rtlCol="0" anchor="ctr"/>
            <a:lstStyle/>
            <a:p>
              <a:pPr algn="r"/>
              <a:fld id="{84EE5135-0ACE-4239-BD7C-B0B9D3149829}" type="TxLink">
                <a:rPr lang="en-US" sz="800" b="1" i="0" u="none" strike="noStrike">
                  <a:solidFill>
                    <a:srgbClr val="5EDEE8"/>
                  </a:solidFill>
                  <a:latin typeface="Bahnschrift"/>
                </a:rPr>
                <a:t> $658,835 </a:t>
              </a:fld>
              <a:endParaRPr lang="en-US" sz="500" b="1">
                <a:solidFill>
                  <a:srgbClr val="5EDEE8"/>
                </a:solidFill>
              </a:endParaRPr>
            </a:p>
          </xdr:txBody>
        </xdr:sp>
      </xdr:grpSp>
      <xdr:sp>
        <xdr:nvSpPr>
          <xdr:cNvPr id="90" name="TextBox 89"/>
          <xdr:cNvSpPr txBox="1"/>
        </xdr:nvSpPr>
        <xdr:spPr>
          <a:xfrm>
            <a:off x="480646" y="1834662"/>
            <a:ext cx="1875691" cy="24618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none" lIns="36000" tIns="36000" rIns="36000" bIns="36000" rtlCol="0" anchor="ctr"/>
          <a:lstStyle/>
          <a:p>
            <a:pPr algn="l"/>
            <a:r>
              <a:rPr lang="en-US" sz="1000" b="1" i="0" u="none" strike="noStrike" baseline="0">
                <a:solidFill>
                  <a:srgbClr val="5EDEE8"/>
                </a:solidFill>
                <a:latin typeface="Bahnschrift"/>
              </a:rPr>
              <a:t>INCOME STATEMENT</a:t>
            </a:r>
            <a:endParaRPr lang="en-US" sz="1000" b="1" i="0" u="none" strike="noStrike">
              <a:solidFill>
                <a:srgbClr val="5EDEE8"/>
              </a:solidFill>
              <a:latin typeface="Bahnschrift"/>
            </a:endParaRPr>
          </a:p>
        </xdr:txBody>
      </xdr:sp>
    </xdr:grpSp>
    <xdr:clientData/>
  </xdr:twoCellAnchor>
  <xdr:twoCellAnchor>
    <xdr:from>
      <xdr:col>4</xdr:col>
      <xdr:colOff>178399</xdr:colOff>
      <xdr:row>2</xdr:row>
      <xdr:rowOff>5827</xdr:rowOff>
    </xdr:from>
    <xdr:to>
      <xdr:col>7</xdr:col>
      <xdr:colOff>495300</xdr:colOff>
      <xdr:row>8</xdr:row>
      <xdr:rowOff>60707</xdr:rowOff>
    </xdr:to>
    <xdr:grpSp>
      <xdr:nvGrpSpPr>
        <xdr:cNvPr id="110" name="Group 109"/>
        <xdr:cNvGrpSpPr/>
      </xdr:nvGrpSpPr>
      <xdr:grpSpPr>
        <a:xfrm>
          <a:off x="2738120" y="546735"/>
          <a:ext cx="2237740" cy="1334770"/>
          <a:chOff x="2616799" y="432684"/>
          <a:chExt cx="2145701" cy="1144966"/>
        </a:xfrm>
      </xdr:grpSpPr>
      <xdr:sp>
        <xdr:nvSpPr>
          <xdr:cNvPr id="93" name="Rectangle: Rounded Corners 92"/>
          <xdr:cNvSpPr/>
        </xdr:nvSpPr>
        <xdr:spPr>
          <a:xfrm>
            <a:off x="2616799" y="432684"/>
            <a:ext cx="2145701" cy="1144966"/>
          </a:xfrm>
          <a:prstGeom prst="roundRect">
            <a:avLst>
              <a:gd name="adj" fmla="val 7557"/>
            </a:avLst>
          </a:prstGeom>
          <a:solidFill>
            <a:schemeClr val="bg1"/>
          </a:solidFill>
          <a:ln>
            <a:noFill/>
          </a:ln>
          <a:effectLst>
            <a:outerShdw blurRad="88900" dist="88900" dir="2700000" algn="tl" rotWithShape="0">
              <a:srgbClr val="002060">
                <a:alpha val="23000"/>
              </a:srgbClr>
            </a:outerShdw>
          </a:effectLst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grpSp>
        <xdr:nvGrpSpPr>
          <xdr:cNvPr id="105" name="Group 104"/>
          <xdr:cNvGrpSpPr/>
        </xdr:nvGrpSpPr>
        <xdr:grpSpPr>
          <a:xfrm>
            <a:off x="3928611" y="588069"/>
            <a:ext cx="716279" cy="820619"/>
            <a:chOff x="3899301" y="587354"/>
            <a:chExt cx="716279" cy="822334"/>
          </a:xfrm>
        </xdr:grpSpPr>
        <xdr:grpSp>
          <xdr:nvGrpSpPr>
            <xdr:cNvPr id="102" name="Group 101"/>
            <xdr:cNvGrpSpPr/>
          </xdr:nvGrpSpPr>
          <xdr:grpSpPr>
            <a:xfrm>
              <a:off x="3899301" y="587354"/>
              <a:ext cx="716279" cy="822334"/>
              <a:chOff x="6012181" y="1245405"/>
              <a:chExt cx="716279" cy="819987"/>
            </a:xfrm>
          </xdr:grpSpPr>
          <xdr:graphicFrame>
            <xdr:nvGraphicFramePr>
              <xdr:cNvPr id="92" name="Chart 91"/>
              <xdr:cNvGraphicFramePr/>
            </xdr:nvGraphicFramePr>
            <xdr:xfrm>
              <a:off x="6012181" y="1245405"/>
              <a:ext cx="716279" cy="819987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1"/>
              </a:graphicData>
            </a:graphic>
          </xdr:graphicFrame>
          <xdr:sp>
            <xdr:nvSpPr>
              <xdr:cNvPr id="100" name="Isosceles Triangle 99"/>
              <xdr:cNvSpPr/>
            </xdr:nvSpPr>
            <xdr:spPr>
              <a:xfrm>
                <a:off x="6188612" y="1654813"/>
                <a:ext cx="363416" cy="270059"/>
              </a:xfrm>
              <a:prstGeom prst="triangle">
                <a:avLst/>
              </a:prstGeom>
              <a:solidFill>
                <a:schemeClr val="bg1">
                  <a:lumMod val="95000"/>
                </a:schemeClr>
              </a:solidFill>
              <a:ln>
                <a:noFill/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</xdr:grpSp>
        <xdr:sp textlink="Data!P7">
          <xdr:nvSpPr>
            <xdr:cNvPr id="103" name="TextBox 102"/>
            <xdr:cNvSpPr txBox="1"/>
          </xdr:nvSpPr>
          <xdr:spPr>
            <a:xfrm>
              <a:off x="4060325" y="1186657"/>
              <a:ext cx="399743" cy="19890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none" lIns="36000" tIns="36000" rIns="36000" bIns="36000" rtlCol="0" anchor="ctr"/>
            <a:lstStyle/>
            <a:p>
              <a:pPr algn="ctr"/>
              <a:fld id="{0E925056-B22A-46C5-BF11-77CC2C706E6B}" type="TxLink">
                <a:rPr lang="en-US" sz="800" b="0" i="0" u="none" strike="noStrike">
                  <a:solidFill>
                    <a:srgbClr val="00A368"/>
                  </a:solidFill>
                  <a:latin typeface="Bahnschrift"/>
                </a:rPr>
                <a:t>+12.6%</a:t>
              </a:fld>
              <a:endParaRPr lang="en-US" sz="900" b="1">
                <a:solidFill>
                  <a:srgbClr val="00A368"/>
                </a:solidFill>
              </a:endParaRPr>
            </a:p>
          </xdr:txBody>
        </xdr:sp>
        <xdr:sp textlink="Data!Q7">
          <xdr:nvSpPr>
            <xdr:cNvPr id="104" name="TextBox 103"/>
            <xdr:cNvSpPr txBox="1"/>
          </xdr:nvSpPr>
          <xdr:spPr>
            <a:xfrm>
              <a:off x="4060325" y="1184838"/>
              <a:ext cx="399743" cy="19890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none" lIns="36000" tIns="36000" rIns="36000" bIns="36000" rtlCol="0" anchor="ctr"/>
            <a:lstStyle/>
            <a:p>
              <a:pPr algn="ctr"/>
              <a:fld id="{A0587844-4B1F-4F3B-A243-BC54270730CC}" type="TxLink">
                <a:rPr lang="en-US" sz="800" b="0" i="0" u="none" strike="noStrike">
                  <a:solidFill>
                    <a:srgbClr val="C40233"/>
                  </a:solidFill>
                  <a:latin typeface="Bahnschrift"/>
                </a:rPr>
                <a:t> </a:t>
              </a:fld>
              <a:endParaRPr lang="en-US" sz="700" b="1">
                <a:solidFill>
                  <a:srgbClr val="C40233"/>
                </a:solidFill>
              </a:endParaRPr>
            </a:p>
          </xdr:txBody>
        </xdr:sp>
      </xdr:grpSp>
      <xdr:sp>
        <xdr:nvSpPr>
          <xdr:cNvPr id="106" name="TextBox 105"/>
          <xdr:cNvSpPr txBox="1"/>
        </xdr:nvSpPr>
        <xdr:spPr>
          <a:xfrm>
            <a:off x="2672862" y="609600"/>
            <a:ext cx="1184030" cy="19752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none" lIns="36000" tIns="36000" rIns="36000" bIns="36000" rtlCol="0" anchor="ctr"/>
          <a:lstStyle/>
          <a:p>
            <a:pPr algn="l"/>
            <a:r>
              <a:rPr lang="en-US" sz="800" b="0" i="0" u="none" strike="noStrike">
                <a:solidFill>
                  <a:schemeClr val="tx1"/>
                </a:solidFill>
                <a:latin typeface="Bahnschrift"/>
              </a:rPr>
              <a:t>REVENUE</a:t>
            </a:r>
            <a:endParaRPr lang="en-US" sz="800" b="0" i="0" u="none" strike="noStrike">
              <a:solidFill>
                <a:schemeClr val="tx1"/>
              </a:solidFill>
              <a:latin typeface="Bahnschrift"/>
            </a:endParaRPr>
          </a:p>
        </xdr:txBody>
      </xdr:sp>
      <xdr:sp textlink="Data!O5">
        <xdr:nvSpPr>
          <xdr:cNvPr id="107" name="TextBox 106"/>
          <xdr:cNvSpPr txBox="1"/>
        </xdr:nvSpPr>
        <xdr:spPr>
          <a:xfrm>
            <a:off x="2628522" y="818959"/>
            <a:ext cx="1040802" cy="28887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none" lIns="36000" tIns="36000" rIns="36000" bIns="36000" rtlCol="0" anchor="ctr"/>
          <a:lstStyle/>
          <a:p>
            <a:pPr algn="l"/>
            <a:fld id="{5053F68C-FA6D-464A-83E2-B5FEBEDFF8B4}" type="TxLink">
              <a:rPr lang="en-US" sz="1400" b="1" i="0" u="none" strike="noStrike">
                <a:solidFill>
                  <a:srgbClr val="0F0A28"/>
                </a:solidFill>
                <a:latin typeface="Bahnschrift"/>
              </a:rPr>
              <a:t> $3,281,900 </a:t>
            </a:fld>
            <a:endParaRPr lang="en-US" sz="3600" b="1">
              <a:solidFill>
                <a:srgbClr val="0F0A28"/>
              </a:solidFill>
            </a:endParaRPr>
          </a:p>
        </xdr:txBody>
      </xdr:sp>
      <xdr:sp>
        <xdr:nvSpPr>
          <xdr:cNvPr id="108" name="TextBox 107"/>
          <xdr:cNvSpPr txBox="1"/>
        </xdr:nvSpPr>
        <xdr:spPr>
          <a:xfrm>
            <a:off x="2690447" y="1221543"/>
            <a:ext cx="392723" cy="19752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none" lIns="36000" tIns="36000" rIns="36000" bIns="36000" rtlCol="0" anchor="ctr"/>
          <a:lstStyle/>
          <a:p>
            <a:pPr algn="l"/>
            <a:r>
              <a:rPr lang="en-US" sz="800" b="0" i="0" u="none" strike="noStrike">
                <a:solidFill>
                  <a:schemeClr val="tx1">
                    <a:lumMod val="65000"/>
                    <a:lumOff val="35000"/>
                  </a:schemeClr>
                </a:solidFill>
                <a:latin typeface="Bahnschrift"/>
              </a:rPr>
              <a:t>Target:</a:t>
            </a:r>
            <a:endParaRPr lang="en-US" sz="800" b="0" i="0" u="none" strike="noStrike">
              <a:solidFill>
                <a:schemeClr val="tx1">
                  <a:lumMod val="65000"/>
                  <a:lumOff val="35000"/>
                </a:schemeClr>
              </a:solidFill>
              <a:latin typeface="Bahnschrift"/>
            </a:endParaRPr>
          </a:p>
        </xdr:txBody>
      </xdr:sp>
      <xdr:sp textlink="Data!O6">
        <xdr:nvSpPr>
          <xdr:cNvPr id="109" name="TextBox 108"/>
          <xdr:cNvSpPr txBox="1"/>
        </xdr:nvSpPr>
        <xdr:spPr>
          <a:xfrm>
            <a:off x="3038827" y="1228719"/>
            <a:ext cx="706693" cy="198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none" lIns="36000" tIns="36000" rIns="36000" bIns="36000" rtlCol="0" anchor="ctr"/>
          <a:lstStyle/>
          <a:p>
            <a:pPr algn="l"/>
            <a:fld id="{5D1549FA-4D47-4A42-A539-E5B540755D1E}" type="TxLink">
              <a:rPr lang="en-US" sz="800" b="1" i="0" u="none" strike="noStrike">
                <a:solidFill>
                  <a:schemeClr val="tx1">
                    <a:lumMod val="65000"/>
                    <a:lumOff val="35000"/>
                  </a:schemeClr>
                </a:solidFill>
                <a:latin typeface="Bahnschrift"/>
              </a:rPr>
              <a:t> $2,915,000 </a:t>
            </a:fld>
            <a:endParaRPr lang="en-US" sz="2800" b="1">
              <a:solidFill>
                <a:schemeClr val="tx1">
                  <a:lumMod val="65000"/>
                  <a:lumOff val="35000"/>
                </a:schemeClr>
              </a:solidFill>
            </a:endParaRPr>
          </a:p>
        </xdr:txBody>
      </xdr:sp>
    </xdr:grpSp>
    <xdr:clientData/>
  </xdr:twoCellAnchor>
  <xdr:twoCellAnchor>
    <xdr:from>
      <xdr:col>4</xdr:col>
      <xdr:colOff>178399</xdr:colOff>
      <xdr:row>9</xdr:row>
      <xdr:rowOff>51385</xdr:rowOff>
    </xdr:from>
    <xdr:to>
      <xdr:col>7</xdr:col>
      <xdr:colOff>495300</xdr:colOff>
      <xdr:row>15</xdr:row>
      <xdr:rowOff>106265</xdr:rowOff>
    </xdr:to>
    <xdr:grpSp>
      <xdr:nvGrpSpPr>
        <xdr:cNvPr id="111" name="Group 110"/>
        <xdr:cNvGrpSpPr/>
      </xdr:nvGrpSpPr>
      <xdr:grpSpPr>
        <a:xfrm>
          <a:off x="2738120" y="2085340"/>
          <a:ext cx="2237740" cy="1335405"/>
          <a:chOff x="2616799" y="432684"/>
          <a:chExt cx="2145701" cy="1144966"/>
        </a:xfrm>
      </xdr:grpSpPr>
      <xdr:sp>
        <xdr:nvSpPr>
          <xdr:cNvPr id="112" name="Rectangle: Rounded Corners 111"/>
          <xdr:cNvSpPr/>
        </xdr:nvSpPr>
        <xdr:spPr>
          <a:xfrm>
            <a:off x="2616799" y="432684"/>
            <a:ext cx="2145701" cy="1144966"/>
          </a:xfrm>
          <a:prstGeom prst="roundRect">
            <a:avLst>
              <a:gd name="adj" fmla="val 7557"/>
            </a:avLst>
          </a:prstGeom>
          <a:solidFill>
            <a:schemeClr val="bg1"/>
          </a:solidFill>
          <a:ln>
            <a:noFill/>
          </a:ln>
          <a:effectLst>
            <a:outerShdw blurRad="88900" dist="88900" dir="2700000" algn="tl" rotWithShape="0">
              <a:srgbClr val="002060">
                <a:alpha val="23000"/>
              </a:srgbClr>
            </a:outerShdw>
          </a:effectLst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grpSp>
        <xdr:nvGrpSpPr>
          <xdr:cNvPr id="113" name="Group 112"/>
          <xdr:cNvGrpSpPr/>
        </xdr:nvGrpSpPr>
        <xdr:grpSpPr>
          <a:xfrm>
            <a:off x="3928611" y="588069"/>
            <a:ext cx="716279" cy="820619"/>
            <a:chOff x="3899301" y="587354"/>
            <a:chExt cx="716279" cy="822334"/>
          </a:xfrm>
        </xdr:grpSpPr>
        <xdr:grpSp>
          <xdr:nvGrpSpPr>
            <xdr:cNvPr id="118" name="Group 117"/>
            <xdr:cNvGrpSpPr/>
          </xdr:nvGrpSpPr>
          <xdr:grpSpPr>
            <a:xfrm>
              <a:off x="3899301" y="587354"/>
              <a:ext cx="716279" cy="822334"/>
              <a:chOff x="6012181" y="1245405"/>
              <a:chExt cx="716279" cy="819987"/>
            </a:xfrm>
          </xdr:grpSpPr>
          <xdr:graphicFrame>
            <xdr:nvGraphicFramePr>
              <xdr:cNvPr id="121" name="Chart 120"/>
              <xdr:cNvGraphicFramePr/>
            </xdr:nvGraphicFramePr>
            <xdr:xfrm>
              <a:off x="6012181" y="1245405"/>
              <a:ext cx="716279" cy="819987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2"/>
              </a:graphicData>
            </a:graphic>
          </xdr:graphicFrame>
          <xdr:sp>
            <xdr:nvSpPr>
              <xdr:cNvPr id="122" name="Isosceles Triangle 121"/>
              <xdr:cNvSpPr/>
            </xdr:nvSpPr>
            <xdr:spPr>
              <a:xfrm>
                <a:off x="6188612" y="1654813"/>
                <a:ext cx="363416" cy="270059"/>
              </a:xfrm>
              <a:prstGeom prst="triangle">
                <a:avLst/>
              </a:prstGeom>
              <a:solidFill>
                <a:schemeClr val="bg1">
                  <a:lumMod val="95000"/>
                </a:schemeClr>
              </a:solidFill>
              <a:ln>
                <a:noFill/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</xdr:grpSp>
        <xdr:sp textlink="Data!P34">
          <xdr:nvSpPr>
            <xdr:cNvPr id="119" name="TextBox 118"/>
            <xdr:cNvSpPr txBox="1"/>
          </xdr:nvSpPr>
          <xdr:spPr>
            <a:xfrm>
              <a:off x="4060325" y="1186657"/>
              <a:ext cx="399743" cy="19890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none" lIns="36000" tIns="36000" rIns="36000" bIns="36000" rtlCol="0" anchor="ctr"/>
            <a:lstStyle/>
            <a:p>
              <a:pPr algn="ctr"/>
              <a:fld id="{8436B3D1-ABD7-4216-86A3-2BB60A95E1B8}" type="TxLink">
                <a:rPr lang="en-US" sz="800" b="0" i="0" u="none" strike="noStrike">
                  <a:solidFill>
                    <a:srgbClr val="00A368"/>
                  </a:solidFill>
                  <a:latin typeface="Bahnschrift"/>
                </a:rPr>
                <a:t>+8.4%</a:t>
              </a:fld>
              <a:endParaRPr lang="en-US" sz="200" b="1">
                <a:solidFill>
                  <a:srgbClr val="00A368"/>
                </a:solidFill>
              </a:endParaRPr>
            </a:p>
          </xdr:txBody>
        </xdr:sp>
        <xdr:sp textlink="Data!Q34">
          <xdr:nvSpPr>
            <xdr:cNvPr id="120" name="TextBox 119"/>
            <xdr:cNvSpPr txBox="1"/>
          </xdr:nvSpPr>
          <xdr:spPr>
            <a:xfrm>
              <a:off x="4060325" y="1184838"/>
              <a:ext cx="399743" cy="19890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none" lIns="36000" tIns="36000" rIns="36000" bIns="36000" rtlCol="0" anchor="ctr"/>
            <a:lstStyle/>
            <a:p>
              <a:pPr algn="ctr"/>
              <a:fld id="{C5D182BC-AAC8-4723-9606-BE1FD5D2ECEA}" type="TxLink">
                <a:rPr lang="en-US" sz="800" b="0" i="0" u="none" strike="noStrike">
                  <a:solidFill>
                    <a:srgbClr val="C40233"/>
                  </a:solidFill>
                  <a:latin typeface="Bahnschrift"/>
                </a:rPr>
                <a:t> </a:t>
              </a:fld>
              <a:endParaRPr lang="en-US" sz="300" b="1">
                <a:solidFill>
                  <a:srgbClr val="C40233"/>
                </a:solidFill>
              </a:endParaRPr>
            </a:p>
          </xdr:txBody>
        </xdr:sp>
      </xdr:grpSp>
      <xdr:sp>
        <xdr:nvSpPr>
          <xdr:cNvPr id="114" name="TextBox 113"/>
          <xdr:cNvSpPr txBox="1"/>
        </xdr:nvSpPr>
        <xdr:spPr>
          <a:xfrm>
            <a:off x="2672862" y="609600"/>
            <a:ext cx="1184030" cy="19752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none" lIns="36000" tIns="36000" rIns="36000" bIns="36000" rtlCol="0" anchor="ctr"/>
          <a:lstStyle/>
          <a:p>
            <a:pPr algn="l"/>
            <a:r>
              <a:rPr lang="en-US" sz="800" b="0" i="0" u="none" strike="noStrike">
                <a:solidFill>
                  <a:schemeClr val="tx1"/>
                </a:solidFill>
                <a:latin typeface="Bahnschrift"/>
              </a:rPr>
              <a:t>GROSS PROFIT</a:t>
            </a:r>
            <a:endParaRPr lang="en-US" sz="800" b="0" i="0" u="none" strike="noStrike">
              <a:solidFill>
                <a:schemeClr val="tx1"/>
              </a:solidFill>
              <a:latin typeface="Bahnschrift"/>
            </a:endParaRPr>
          </a:p>
        </xdr:txBody>
      </xdr:sp>
      <xdr:sp textlink="Data!O32">
        <xdr:nvSpPr>
          <xdr:cNvPr id="115" name="TextBox 114"/>
          <xdr:cNvSpPr txBox="1"/>
        </xdr:nvSpPr>
        <xdr:spPr>
          <a:xfrm>
            <a:off x="2628522" y="818959"/>
            <a:ext cx="1040802" cy="28887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none" lIns="36000" tIns="36000" rIns="36000" bIns="36000" rtlCol="0" anchor="ctr"/>
          <a:lstStyle/>
          <a:p>
            <a:pPr algn="l"/>
            <a:fld id="{F86D3780-6FC4-4C7D-809B-7C03B921E5EB}" type="TxLink">
              <a:rPr lang="en-US" sz="1600" b="1" i="0" u="none" strike="noStrike">
                <a:solidFill>
                  <a:srgbClr val="0F0A28"/>
                </a:solidFill>
                <a:latin typeface="Bahnschrift"/>
              </a:rPr>
              <a:t> $1,759,200 </a:t>
            </a:fld>
            <a:endParaRPr lang="en-US" sz="6000" b="1">
              <a:solidFill>
                <a:srgbClr val="0F0A28"/>
              </a:solidFill>
            </a:endParaRPr>
          </a:p>
        </xdr:txBody>
      </xdr:sp>
      <xdr:sp>
        <xdr:nvSpPr>
          <xdr:cNvPr id="116" name="TextBox 115"/>
          <xdr:cNvSpPr txBox="1"/>
        </xdr:nvSpPr>
        <xdr:spPr>
          <a:xfrm>
            <a:off x="2690447" y="1221543"/>
            <a:ext cx="392723" cy="19752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none" lIns="36000" tIns="36000" rIns="36000" bIns="36000" rtlCol="0" anchor="ctr"/>
          <a:lstStyle/>
          <a:p>
            <a:pPr algn="l"/>
            <a:r>
              <a:rPr lang="en-US" sz="800" b="0" i="0" u="none" strike="noStrike">
                <a:solidFill>
                  <a:schemeClr val="tx1">
                    <a:lumMod val="65000"/>
                    <a:lumOff val="35000"/>
                  </a:schemeClr>
                </a:solidFill>
                <a:latin typeface="Bahnschrift"/>
              </a:rPr>
              <a:t>Target:</a:t>
            </a:r>
            <a:endParaRPr lang="en-US" sz="800" b="0" i="0" u="none" strike="noStrike">
              <a:solidFill>
                <a:schemeClr val="tx1">
                  <a:lumMod val="65000"/>
                  <a:lumOff val="35000"/>
                </a:schemeClr>
              </a:solidFill>
              <a:latin typeface="Bahnschrift"/>
            </a:endParaRPr>
          </a:p>
        </xdr:txBody>
      </xdr:sp>
      <xdr:sp textlink="Data!O33">
        <xdr:nvSpPr>
          <xdr:cNvPr id="117" name="TextBox 116"/>
          <xdr:cNvSpPr txBox="1"/>
        </xdr:nvSpPr>
        <xdr:spPr>
          <a:xfrm>
            <a:off x="3038827" y="1228719"/>
            <a:ext cx="706693" cy="198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none" lIns="36000" tIns="36000" rIns="36000" bIns="36000" rtlCol="0" anchor="ctr"/>
          <a:lstStyle/>
          <a:p>
            <a:pPr algn="l"/>
            <a:fld id="{BA663640-CD48-4EB9-9175-B66E1A6342D5}" type="TxLink">
              <a:rPr lang="en-US" sz="800" b="1" i="0" u="none" strike="noStrike">
                <a:solidFill>
                  <a:schemeClr val="tx1">
                    <a:lumMod val="65000"/>
                    <a:lumOff val="35000"/>
                  </a:schemeClr>
                </a:solidFill>
                <a:latin typeface="Bahnschrift"/>
              </a:rPr>
              <a:t> $1,623,000 </a:t>
            </a:fld>
            <a:endParaRPr lang="en-US" sz="2000" b="1">
              <a:solidFill>
                <a:schemeClr val="tx1">
                  <a:lumMod val="65000"/>
                  <a:lumOff val="35000"/>
                </a:schemeClr>
              </a:solidFill>
            </a:endParaRPr>
          </a:p>
        </xdr:txBody>
      </xdr:sp>
    </xdr:grpSp>
    <xdr:clientData/>
  </xdr:twoCellAnchor>
  <xdr:twoCellAnchor>
    <xdr:from>
      <xdr:col>8</xdr:col>
      <xdr:colOff>147022</xdr:colOff>
      <xdr:row>2</xdr:row>
      <xdr:rowOff>5827</xdr:rowOff>
    </xdr:from>
    <xdr:to>
      <xdr:col>11</xdr:col>
      <xdr:colOff>463923</xdr:colOff>
      <xdr:row>8</xdr:row>
      <xdr:rowOff>60707</xdr:rowOff>
    </xdr:to>
    <xdr:grpSp>
      <xdr:nvGrpSpPr>
        <xdr:cNvPr id="125" name="Group 124"/>
        <xdr:cNvGrpSpPr/>
      </xdr:nvGrpSpPr>
      <xdr:grpSpPr>
        <a:xfrm>
          <a:off x="5267325" y="546735"/>
          <a:ext cx="2237105" cy="1334770"/>
          <a:chOff x="2616799" y="432684"/>
          <a:chExt cx="2145701" cy="1144966"/>
        </a:xfrm>
      </xdr:grpSpPr>
      <xdr:sp>
        <xdr:nvSpPr>
          <xdr:cNvPr id="138" name="Rectangle: Rounded Corners 137"/>
          <xdr:cNvSpPr/>
        </xdr:nvSpPr>
        <xdr:spPr>
          <a:xfrm>
            <a:off x="2616799" y="432684"/>
            <a:ext cx="2145701" cy="1144966"/>
          </a:xfrm>
          <a:prstGeom prst="roundRect">
            <a:avLst>
              <a:gd name="adj" fmla="val 7557"/>
            </a:avLst>
          </a:prstGeom>
          <a:solidFill>
            <a:schemeClr val="bg1"/>
          </a:solidFill>
          <a:ln>
            <a:noFill/>
          </a:ln>
          <a:effectLst>
            <a:outerShdw blurRad="88900" dist="88900" dir="2700000" algn="tl" rotWithShape="0">
              <a:srgbClr val="002060">
                <a:alpha val="23000"/>
              </a:srgbClr>
            </a:outerShdw>
          </a:effectLst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grpSp>
        <xdr:nvGrpSpPr>
          <xdr:cNvPr id="139" name="Group 138"/>
          <xdr:cNvGrpSpPr/>
        </xdr:nvGrpSpPr>
        <xdr:grpSpPr>
          <a:xfrm>
            <a:off x="3928611" y="588069"/>
            <a:ext cx="716279" cy="820619"/>
            <a:chOff x="3899301" y="587354"/>
            <a:chExt cx="716279" cy="822334"/>
          </a:xfrm>
        </xdr:grpSpPr>
        <xdr:grpSp>
          <xdr:nvGrpSpPr>
            <xdr:cNvPr id="144" name="Group 143"/>
            <xdr:cNvGrpSpPr/>
          </xdr:nvGrpSpPr>
          <xdr:grpSpPr>
            <a:xfrm>
              <a:off x="3899301" y="587354"/>
              <a:ext cx="716279" cy="822334"/>
              <a:chOff x="6012181" y="1245405"/>
              <a:chExt cx="716279" cy="819987"/>
            </a:xfrm>
          </xdr:grpSpPr>
          <xdr:graphicFrame>
            <xdr:nvGraphicFramePr>
              <xdr:cNvPr id="147" name="Chart 146"/>
              <xdr:cNvGraphicFramePr/>
            </xdr:nvGraphicFramePr>
            <xdr:xfrm>
              <a:off x="6012181" y="1245405"/>
              <a:ext cx="716279" cy="819987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3"/>
              </a:graphicData>
            </a:graphic>
          </xdr:graphicFrame>
          <xdr:sp>
            <xdr:nvSpPr>
              <xdr:cNvPr id="148" name="Isosceles Triangle 147"/>
              <xdr:cNvSpPr/>
            </xdr:nvSpPr>
            <xdr:spPr>
              <a:xfrm>
                <a:off x="6188612" y="1654813"/>
                <a:ext cx="363416" cy="270059"/>
              </a:xfrm>
              <a:prstGeom prst="triangle">
                <a:avLst/>
              </a:prstGeom>
              <a:solidFill>
                <a:schemeClr val="bg1">
                  <a:lumMod val="95000"/>
                </a:schemeClr>
              </a:solidFill>
              <a:ln>
                <a:noFill/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</xdr:grpSp>
        <xdr:sp textlink="Data!P28">
          <xdr:nvSpPr>
            <xdr:cNvPr id="145" name="TextBox 144"/>
            <xdr:cNvSpPr txBox="1"/>
          </xdr:nvSpPr>
          <xdr:spPr>
            <a:xfrm>
              <a:off x="4060325" y="1186657"/>
              <a:ext cx="399743" cy="19890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none" lIns="36000" tIns="36000" rIns="36000" bIns="36000" rtlCol="0" anchor="ctr"/>
            <a:lstStyle/>
            <a:p>
              <a:pPr algn="ctr"/>
              <a:fld id="{3C50596F-E1D8-4DA4-AC0F-76144077C258}" type="TxLink">
                <a:rPr lang="en-US" sz="800" b="0" i="0" u="none" strike="noStrike">
                  <a:solidFill>
                    <a:srgbClr val="C40233"/>
                  </a:solidFill>
                  <a:latin typeface="Bahnschrift"/>
                </a:rPr>
                <a:t>+0.8%</a:t>
              </a:fld>
              <a:endParaRPr lang="en-US" sz="700" b="0">
                <a:solidFill>
                  <a:srgbClr val="C40233"/>
                </a:solidFill>
              </a:endParaRPr>
            </a:p>
          </xdr:txBody>
        </xdr:sp>
        <xdr:sp textlink="Data!Q28">
          <xdr:nvSpPr>
            <xdr:cNvPr id="146" name="TextBox 145"/>
            <xdr:cNvSpPr txBox="1"/>
          </xdr:nvSpPr>
          <xdr:spPr>
            <a:xfrm>
              <a:off x="4060325" y="1184838"/>
              <a:ext cx="399743" cy="19890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none" lIns="36000" tIns="36000" rIns="36000" bIns="36000" rtlCol="0" anchor="ctr"/>
            <a:lstStyle/>
            <a:p>
              <a:pPr algn="ctr"/>
              <a:fld id="{CBA62189-A496-4C96-A562-00926E1209F6}" type="TxLink">
                <a:rPr lang="en-US" sz="800" b="0" i="0" u="none" strike="noStrike">
                  <a:solidFill>
                    <a:srgbClr val="00A368"/>
                  </a:solidFill>
                  <a:latin typeface="Bahnschrift"/>
                </a:rPr>
                <a:t> </a:t>
              </a:fld>
              <a:endParaRPr lang="en-US" sz="500" b="1">
                <a:solidFill>
                  <a:srgbClr val="00A368"/>
                </a:solidFill>
              </a:endParaRPr>
            </a:p>
          </xdr:txBody>
        </xdr:sp>
      </xdr:grpSp>
      <xdr:sp>
        <xdr:nvSpPr>
          <xdr:cNvPr id="140" name="TextBox 139"/>
          <xdr:cNvSpPr txBox="1"/>
        </xdr:nvSpPr>
        <xdr:spPr>
          <a:xfrm>
            <a:off x="2672862" y="609600"/>
            <a:ext cx="1184030" cy="19752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none" lIns="36000" tIns="36000" rIns="36000" bIns="36000" rtlCol="0" anchor="ctr"/>
          <a:lstStyle/>
          <a:p>
            <a:pPr algn="l"/>
            <a:r>
              <a:rPr lang="en-US" sz="800" b="0" i="0" u="none" strike="noStrike">
                <a:solidFill>
                  <a:schemeClr val="tx1"/>
                </a:solidFill>
                <a:latin typeface="Bahnschrift"/>
              </a:rPr>
              <a:t>OPERATING EXPENSES</a:t>
            </a:r>
            <a:endParaRPr lang="en-US" sz="800" b="0" i="0" u="none" strike="noStrike">
              <a:solidFill>
                <a:schemeClr val="tx1"/>
              </a:solidFill>
              <a:latin typeface="Bahnschrift"/>
            </a:endParaRPr>
          </a:p>
        </xdr:txBody>
      </xdr:sp>
      <xdr:sp textlink="Data!O26">
        <xdr:nvSpPr>
          <xdr:cNvPr id="141" name="TextBox 140"/>
          <xdr:cNvSpPr txBox="1"/>
        </xdr:nvSpPr>
        <xdr:spPr>
          <a:xfrm>
            <a:off x="2628522" y="818959"/>
            <a:ext cx="1040802" cy="28887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none" lIns="36000" tIns="36000" rIns="36000" bIns="36000" rtlCol="0" anchor="ctr"/>
          <a:lstStyle/>
          <a:p>
            <a:pPr algn="l"/>
            <a:fld id="{BA4F149C-4255-4C5A-AE22-FB633788EE14}" type="TxLink">
              <a:rPr lang="en-US" sz="1400" b="1" i="0" u="none" strike="noStrike">
                <a:solidFill>
                  <a:srgbClr val="0F0A28"/>
                </a:solidFill>
                <a:latin typeface="Bahnschrift"/>
              </a:rPr>
              <a:t> $725,469 </a:t>
            </a:fld>
            <a:endParaRPr lang="en-US" sz="5400" b="1">
              <a:solidFill>
                <a:srgbClr val="0F0A28"/>
              </a:solidFill>
            </a:endParaRPr>
          </a:p>
        </xdr:txBody>
      </xdr:sp>
      <xdr:sp>
        <xdr:nvSpPr>
          <xdr:cNvPr id="142" name="TextBox 141"/>
          <xdr:cNvSpPr txBox="1"/>
        </xdr:nvSpPr>
        <xdr:spPr>
          <a:xfrm>
            <a:off x="2690447" y="1221543"/>
            <a:ext cx="392723" cy="19752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none" lIns="36000" tIns="36000" rIns="36000" bIns="36000" rtlCol="0" anchor="ctr"/>
          <a:lstStyle/>
          <a:p>
            <a:pPr algn="l"/>
            <a:r>
              <a:rPr lang="en-US" sz="800" b="0" i="0" u="none" strike="noStrike">
                <a:solidFill>
                  <a:schemeClr val="tx1">
                    <a:lumMod val="65000"/>
                    <a:lumOff val="35000"/>
                  </a:schemeClr>
                </a:solidFill>
                <a:latin typeface="Bahnschrift"/>
              </a:rPr>
              <a:t>Target:</a:t>
            </a:r>
            <a:endParaRPr lang="en-US" sz="800" b="0" i="0" u="none" strike="noStrike">
              <a:solidFill>
                <a:schemeClr val="tx1">
                  <a:lumMod val="65000"/>
                  <a:lumOff val="35000"/>
                </a:schemeClr>
              </a:solidFill>
              <a:latin typeface="Bahnschrift"/>
            </a:endParaRPr>
          </a:p>
        </xdr:txBody>
      </xdr:sp>
      <xdr:sp textlink="Data!O27">
        <xdr:nvSpPr>
          <xdr:cNvPr id="143" name="TextBox 142"/>
          <xdr:cNvSpPr txBox="1"/>
        </xdr:nvSpPr>
        <xdr:spPr>
          <a:xfrm>
            <a:off x="3038827" y="1228719"/>
            <a:ext cx="706693" cy="198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none" lIns="36000" tIns="36000" rIns="36000" bIns="36000" rtlCol="0" anchor="ctr"/>
          <a:lstStyle/>
          <a:p>
            <a:pPr algn="l"/>
            <a:fld id="{3041AB3B-EEFB-4190-8014-2B6F9F71BB65}" type="TxLink">
              <a:rPr lang="en-US" sz="800" b="1" i="0" u="none" strike="noStrike">
                <a:solidFill>
                  <a:schemeClr val="tx1">
                    <a:lumMod val="65000"/>
                    <a:lumOff val="35000"/>
                  </a:schemeClr>
                </a:solidFill>
                <a:latin typeface="Bahnschrift"/>
              </a:rPr>
              <a:t> $720,000 </a:t>
            </a:fld>
            <a:endParaRPr lang="en-US" sz="2000" b="1">
              <a:solidFill>
                <a:schemeClr val="tx1">
                  <a:lumMod val="65000"/>
                  <a:lumOff val="35000"/>
                </a:schemeClr>
              </a:solidFill>
            </a:endParaRPr>
          </a:p>
        </xdr:txBody>
      </xdr:sp>
    </xdr:grpSp>
    <xdr:clientData/>
  </xdr:twoCellAnchor>
  <xdr:twoCellAnchor>
    <xdr:from>
      <xdr:col>8</xdr:col>
      <xdr:colOff>147022</xdr:colOff>
      <xdr:row>9</xdr:row>
      <xdr:rowOff>51385</xdr:rowOff>
    </xdr:from>
    <xdr:to>
      <xdr:col>11</xdr:col>
      <xdr:colOff>463923</xdr:colOff>
      <xdr:row>15</xdr:row>
      <xdr:rowOff>106265</xdr:rowOff>
    </xdr:to>
    <xdr:grpSp>
      <xdr:nvGrpSpPr>
        <xdr:cNvPr id="126" name="Group 125"/>
        <xdr:cNvGrpSpPr/>
      </xdr:nvGrpSpPr>
      <xdr:grpSpPr>
        <a:xfrm>
          <a:off x="5267325" y="2085340"/>
          <a:ext cx="2237105" cy="1335405"/>
          <a:chOff x="2616799" y="432684"/>
          <a:chExt cx="2145701" cy="1144966"/>
        </a:xfrm>
      </xdr:grpSpPr>
      <xdr:sp>
        <xdr:nvSpPr>
          <xdr:cNvPr id="127" name="Rectangle: Rounded Corners 126"/>
          <xdr:cNvSpPr/>
        </xdr:nvSpPr>
        <xdr:spPr>
          <a:xfrm>
            <a:off x="2616799" y="432684"/>
            <a:ext cx="2145701" cy="1144966"/>
          </a:xfrm>
          <a:prstGeom prst="roundRect">
            <a:avLst>
              <a:gd name="adj" fmla="val 7557"/>
            </a:avLst>
          </a:prstGeom>
          <a:solidFill>
            <a:schemeClr val="bg1"/>
          </a:solidFill>
          <a:ln>
            <a:noFill/>
          </a:ln>
          <a:effectLst>
            <a:outerShdw blurRad="88900" dist="88900" dir="2700000" algn="tl" rotWithShape="0">
              <a:srgbClr val="002060">
                <a:alpha val="23000"/>
              </a:srgbClr>
            </a:outerShdw>
          </a:effectLst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grpSp>
        <xdr:nvGrpSpPr>
          <xdr:cNvPr id="128" name="Group 127"/>
          <xdr:cNvGrpSpPr/>
        </xdr:nvGrpSpPr>
        <xdr:grpSpPr>
          <a:xfrm>
            <a:off x="3928611" y="588069"/>
            <a:ext cx="716279" cy="820619"/>
            <a:chOff x="3899301" y="587354"/>
            <a:chExt cx="716279" cy="822334"/>
          </a:xfrm>
        </xdr:grpSpPr>
        <xdr:grpSp>
          <xdr:nvGrpSpPr>
            <xdr:cNvPr id="133" name="Group 132"/>
            <xdr:cNvGrpSpPr/>
          </xdr:nvGrpSpPr>
          <xdr:grpSpPr>
            <a:xfrm>
              <a:off x="3899301" y="587354"/>
              <a:ext cx="716279" cy="822334"/>
              <a:chOff x="6012181" y="1245405"/>
              <a:chExt cx="716279" cy="819987"/>
            </a:xfrm>
          </xdr:grpSpPr>
          <xdr:graphicFrame>
            <xdr:nvGraphicFramePr>
              <xdr:cNvPr id="136" name="Chart 135"/>
              <xdr:cNvGraphicFramePr/>
            </xdr:nvGraphicFramePr>
            <xdr:xfrm>
              <a:off x="6012181" y="1245405"/>
              <a:ext cx="716279" cy="819987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4"/>
              </a:graphicData>
            </a:graphic>
          </xdr:graphicFrame>
          <xdr:sp>
            <xdr:nvSpPr>
              <xdr:cNvPr id="137" name="Isosceles Triangle 136"/>
              <xdr:cNvSpPr/>
            </xdr:nvSpPr>
            <xdr:spPr>
              <a:xfrm>
                <a:off x="6188612" y="1654813"/>
                <a:ext cx="363416" cy="270059"/>
              </a:xfrm>
              <a:prstGeom prst="triangle">
                <a:avLst/>
              </a:prstGeom>
              <a:solidFill>
                <a:schemeClr val="bg1">
                  <a:lumMod val="95000"/>
                </a:schemeClr>
              </a:solidFill>
              <a:ln>
                <a:noFill/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</xdr:grpSp>
        <xdr:sp textlink="Data!P40">
          <xdr:nvSpPr>
            <xdr:cNvPr id="134" name="TextBox 133"/>
            <xdr:cNvSpPr txBox="1"/>
          </xdr:nvSpPr>
          <xdr:spPr>
            <a:xfrm>
              <a:off x="4060325" y="1186657"/>
              <a:ext cx="399743" cy="19890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none" lIns="36000" tIns="36000" rIns="36000" bIns="36000" rtlCol="0" anchor="ctr"/>
            <a:lstStyle/>
            <a:p>
              <a:pPr algn="ctr"/>
              <a:fld id="{8C8A29CF-9954-4A52-8BC7-54EA6D2D68EA}" type="TxLink">
                <a:rPr lang="en-US" sz="800" b="0" i="0" u="none" strike="noStrike">
                  <a:solidFill>
                    <a:srgbClr val="00A368"/>
                  </a:solidFill>
                  <a:latin typeface="Bahnschrift"/>
                </a:rPr>
                <a:t>+15.7%</a:t>
              </a:fld>
              <a:endParaRPr lang="en-US" sz="700" b="1">
                <a:solidFill>
                  <a:srgbClr val="00A368"/>
                </a:solidFill>
              </a:endParaRPr>
            </a:p>
          </xdr:txBody>
        </xdr:sp>
        <xdr:sp textlink="Data!Q40">
          <xdr:nvSpPr>
            <xdr:cNvPr id="135" name="TextBox 134"/>
            <xdr:cNvSpPr txBox="1"/>
          </xdr:nvSpPr>
          <xdr:spPr>
            <a:xfrm>
              <a:off x="4060325" y="1184838"/>
              <a:ext cx="399743" cy="19890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none" lIns="36000" tIns="36000" rIns="36000" bIns="36000" rtlCol="0" anchor="ctr"/>
            <a:lstStyle/>
            <a:p>
              <a:pPr algn="ctr"/>
              <a:fld id="{1C6EA5CD-D89A-4BF5-85AD-52CCA8ABBCD7}" type="TxLink">
                <a:rPr lang="en-US" sz="800" b="0" i="0" u="none" strike="noStrike">
                  <a:solidFill>
                    <a:srgbClr val="C40233"/>
                  </a:solidFill>
                  <a:latin typeface="Bahnschrift"/>
                </a:rPr>
                <a:t> </a:t>
              </a:fld>
              <a:endParaRPr lang="en-US" sz="500" b="1">
                <a:solidFill>
                  <a:srgbClr val="C40233"/>
                </a:solidFill>
              </a:endParaRPr>
            </a:p>
          </xdr:txBody>
        </xdr:sp>
      </xdr:grpSp>
      <xdr:sp>
        <xdr:nvSpPr>
          <xdr:cNvPr id="129" name="TextBox 128"/>
          <xdr:cNvSpPr txBox="1"/>
        </xdr:nvSpPr>
        <xdr:spPr>
          <a:xfrm>
            <a:off x="2672862" y="609600"/>
            <a:ext cx="1184030" cy="19752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none" lIns="36000" tIns="36000" rIns="36000" bIns="36000" rtlCol="0" anchor="ctr"/>
          <a:lstStyle/>
          <a:p>
            <a:pPr algn="l"/>
            <a:r>
              <a:rPr lang="en-US" sz="800" b="0" i="0" u="none" strike="noStrike">
                <a:solidFill>
                  <a:schemeClr val="tx1"/>
                </a:solidFill>
                <a:latin typeface="Bahnschrift"/>
              </a:rPr>
              <a:t>EBIT</a:t>
            </a:r>
            <a:endParaRPr lang="en-US" sz="800" b="0" i="0" u="none" strike="noStrike">
              <a:solidFill>
                <a:schemeClr val="tx1"/>
              </a:solidFill>
              <a:latin typeface="Bahnschrift"/>
            </a:endParaRPr>
          </a:p>
        </xdr:txBody>
      </xdr:sp>
      <xdr:sp textlink="Data!O38">
        <xdr:nvSpPr>
          <xdr:cNvPr id="130" name="TextBox 129"/>
          <xdr:cNvSpPr txBox="1"/>
        </xdr:nvSpPr>
        <xdr:spPr>
          <a:xfrm>
            <a:off x="2628522" y="818959"/>
            <a:ext cx="1040802" cy="28887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none" lIns="36000" tIns="36000" rIns="36000" bIns="36000" rtlCol="0" anchor="ctr"/>
          <a:lstStyle/>
          <a:p>
            <a:pPr algn="l"/>
            <a:fld id="{8DE597AB-5638-4E39-899F-B6D21C48FD11}" type="TxLink">
              <a:rPr lang="en-US" sz="1400" b="1" i="0" u="none" strike="noStrike">
                <a:solidFill>
                  <a:srgbClr val="0F0A28"/>
                </a:solidFill>
                <a:latin typeface="Bahnschrift"/>
              </a:rPr>
              <a:t> $981,889 </a:t>
            </a:fld>
            <a:endParaRPr lang="en-US" sz="5400" b="1">
              <a:solidFill>
                <a:srgbClr val="0F0A28"/>
              </a:solidFill>
            </a:endParaRPr>
          </a:p>
        </xdr:txBody>
      </xdr:sp>
      <xdr:sp>
        <xdr:nvSpPr>
          <xdr:cNvPr id="131" name="TextBox 130"/>
          <xdr:cNvSpPr txBox="1"/>
        </xdr:nvSpPr>
        <xdr:spPr>
          <a:xfrm>
            <a:off x="2690447" y="1221543"/>
            <a:ext cx="392723" cy="19752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none" lIns="36000" tIns="36000" rIns="36000" bIns="36000" rtlCol="0" anchor="ctr"/>
          <a:lstStyle/>
          <a:p>
            <a:pPr algn="l"/>
            <a:r>
              <a:rPr lang="en-US" sz="800" b="0" i="0" u="none" strike="noStrike">
                <a:solidFill>
                  <a:schemeClr val="tx1">
                    <a:lumMod val="65000"/>
                    <a:lumOff val="35000"/>
                  </a:schemeClr>
                </a:solidFill>
                <a:latin typeface="Bahnschrift"/>
              </a:rPr>
              <a:t>Target:</a:t>
            </a:r>
            <a:endParaRPr lang="en-US" sz="800" b="0" i="0" u="none" strike="noStrike">
              <a:solidFill>
                <a:schemeClr val="tx1">
                  <a:lumMod val="65000"/>
                  <a:lumOff val="35000"/>
                </a:schemeClr>
              </a:solidFill>
              <a:latin typeface="Bahnschrift"/>
            </a:endParaRPr>
          </a:p>
        </xdr:txBody>
      </xdr:sp>
      <xdr:sp textlink="Data!O39">
        <xdr:nvSpPr>
          <xdr:cNvPr id="132" name="TextBox 131"/>
          <xdr:cNvSpPr txBox="1"/>
        </xdr:nvSpPr>
        <xdr:spPr>
          <a:xfrm>
            <a:off x="3038827" y="1228719"/>
            <a:ext cx="706693" cy="198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none" lIns="36000" tIns="36000" rIns="36000" bIns="36000" rtlCol="0" anchor="ctr"/>
          <a:lstStyle/>
          <a:p>
            <a:pPr algn="l"/>
            <a:fld id="{79E5881F-BDF0-4C6C-87EB-797E7DA56FBD}" type="TxLink">
              <a:rPr lang="en-US" sz="800" b="1" i="0" u="none" strike="noStrike">
                <a:solidFill>
                  <a:schemeClr val="tx1">
                    <a:lumMod val="65000"/>
                    <a:lumOff val="35000"/>
                  </a:schemeClr>
                </a:solidFill>
                <a:latin typeface="Bahnschrift"/>
              </a:rPr>
              <a:t> $849,000 </a:t>
            </a:fld>
            <a:endParaRPr lang="en-US" sz="1600" b="1">
              <a:solidFill>
                <a:schemeClr val="tx1">
                  <a:lumMod val="65000"/>
                  <a:lumOff val="35000"/>
                </a:schemeClr>
              </a:solidFill>
            </a:endParaRPr>
          </a:p>
        </xdr:txBody>
      </xdr:sp>
    </xdr:grpSp>
    <xdr:clientData/>
  </xdr:twoCellAnchor>
  <xdr:twoCellAnchor>
    <xdr:from>
      <xdr:col>12</xdr:col>
      <xdr:colOff>115646</xdr:colOff>
      <xdr:row>2</xdr:row>
      <xdr:rowOff>5827</xdr:rowOff>
    </xdr:from>
    <xdr:to>
      <xdr:col>15</xdr:col>
      <xdr:colOff>432547</xdr:colOff>
      <xdr:row>8</xdr:row>
      <xdr:rowOff>60707</xdr:rowOff>
    </xdr:to>
    <xdr:grpSp>
      <xdr:nvGrpSpPr>
        <xdr:cNvPr id="150" name="Group 149"/>
        <xdr:cNvGrpSpPr/>
      </xdr:nvGrpSpPr>
      <xdr:grpSpPr>
        <a:xfrm>
          <a:off x="7796530" y="546735"/>
          <a:ext cx="2237105" cy="1334770"/>
          <a:chOff x="2616799" y="432684"/>
          <a:chExt cx="2145701" cy="1144966"/>
        </a:xfrm>
      </xdr:grpSpPr>
      <xdr:sp>
        <xdr:nvSpPr>
          <xdr:cNvPr id="163" name="Rectangle: Rounded Corners 162"/>
          <xdr:cNvSpPr/>
        </xdr:nvSpPr>
        <xdr:spPr>
          <a:xfrm>
            <a:off x="2616799" y="432684"/>
            <a:ext cx="2145701" cy="1144966"/>
          </a:xfrm>
          <a:prstGeom prst="roundRect">
            <a:avLst>
              <a:gd name="adj" fmla="val 7557"/>
            </a:avLst>
          </a:prstGeom>
          <a:solidFill>
            <a:schemeClr val="bg1"/>
          </a:solidFill>
          <a:ln>
            <a:noFill/>
          </a:ln>
          <a:effectLst>
            <a:outerShdw blurRad="88900" dist="88900" dir="2700000" algn="tl" rotWithShape="0">
              <a:srgbClr val="002060">
                <a:alpha val="23000"/>
              </a:srgbClr>
            </a:outerShdw>
          </a:effectLst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grpSp>
        <xdr:nvGrpSpPr>
          <xdr:cNvPr id="164" name="Group 163"/>
          <xdr:cNvGrpSpPr/>
        </xdr:nvGrpSpPr>
        <xdr:grpSpPr>
          <a:xfrm>
            <a:off x="3928611" y="588069"/>
            <a:ext cx="716279" cy="820619"/>
            <a:chOff x="3899301" y="587354"/>
            <a:chExt cx="716279" cy="822334"/>
          </a:xfrm>
        </xdr:grpSpPr>
        <xdr:grpSp>
          <xdr:nvGrpSpPr>
            <xdr:cNvPr id="169" name="Group 168"/>
            <xdr:cNvGrpSpPr/>
          </xdr:nvGrpSpPr>
          <xdr:grpSpPr>
            <a:xfrm>
              <a:off x="3899301" y="587354"/>
              <a:ext cx="716279" cy="822334"/>
              <a:chOff x="6012181" y="1245405"/>
              <a:chExt cx="716279" cy="819987"/>
            </a:xfrm>
          </xdr:grpSpPr>
          <xdr:graphicFrame>
            <xdr:nvGraphicFramePr>
              <xdr:cNvPr id="172" name="Chart 171"/>
              <xdr:cNvGraphicFramePr/>
            </xdr:nvGraphicFramePr>
            <xdr:xfrm>
              <a:off x="6012181" y="1245405"/>
              <a:ext cx="716279" cy="819987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5"/>
              </a:graphicData>
            </a:graphic>
          </xdr:graphicFrame>
          <xdr:sp>
            <xdr:nvSpPr>
              <xdr:cNvPr id="173" name="Isosceles Triangle 172"/>
              <xdr:cNvSpPr/>
            </xdr:nvSpPr>
            <xdr:spPr>
              <a:xfrm>
                <a:off x="6188612" y="1654813"/>
                <a:ext cx="363416" cy="270059"/>
              </a:xfrm>
              <a:prstGeom prst="triangle">
                <a:avLst/>
              </a:prstGeom>
              <a:solidFill>
                <a:schemeClr val="bg1">
                  <a:lumMod val="95000"/>
                </a:schemeClr>
              </a:solidFill>
              <a:ln>
                <a:noFill/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</xdr:grpSp>
        <xdr:sp textlink="Data!P43">
          <xdr:nvSpPr>
            <xdr:cNvPr id="170" name="TextBox 169"/>
            <xdr:cNvSpPr txBox="1"/>
          </xdr:nvSpPr>
          <xdr:spPr>
            <a:xfrm>
              <a:off x="4060325" y="1186657"/>
              <a:ext cx="399743" cy="19890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none" lIns="36000" tIns="36000" rIns="36000" bIns="36000" rtlCol="0" anchor="ctr"/>
            <a:lstStyle/>
            <a:p>
              <a:pPr algn="ctr"/>
              <a:fld id="{242F0101-D420-4F94-8EC2-512B0AA1D98B}" type="TxLink">
                <a:rPr lang="en-US" sz="800" b="0" i="0" u="none" strike="noStrike">
                  <a:solidFill>
                    <a:srgbClr val="00A368"/>
                  </a:solidFill>
                  <a:latin typeface="Bahnschrift"/>
                </a:rPr>
                <a:t>+2.7%</a:t>
              </a:fld>
              <a:endParaRPr lang="en-US" sz="700" b="1">
                <a:solidFill>
                  <a:srgbClr val="00A368"/>
                </a:solidFill>
              </a:endParaRPr>
            </a:p>
          </xdr:txBody>
        </xdr:sp>
        <xdr:sp textlink="Data!Q43">
          <xdr:nvSpPr>
            <xdr:cNvPr id="171" name="TextBox 170"/>
            <xdr:cNvSpPr txBox="1"/>
          </xdr:nvSpPr>
          <xdr:spPr>
            <a:xfrm>
              <a:off x="4060325" y="1184838"/>
              <a:ext cx="399743" cy="19890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none" lIns="36000" tIns="36000" rIns="36000" bIns="36000" rtlCol="0" anchor="ctr"/>
            <a:lstStyle/>
            <a:p>
              <a:pPr algn="ctr"/>
              <a:fld id="{0AF6CCB4-1D72-47C5-B025-4EDA6B3770D5}" type="TxLink">
                <a:rPr lang="en-US" sz="800" b="0" i="0" u="none" strike="noStrike">
                  <a:solidFill>
                    <a:srgbClr val="C40233"/>
                  </a:solidFill>
                  <a:latin typeface="Bahnschrift"/>
                </a:rPr>
                <a:t> </a:t>
              </a:fld>
              <a:endParaRPr lang="en-US" sz="500" b="1">
                <a:solidFill>
                  <a:srgbClr val="C40233"/>
                </a:solidFill>
              </a:endParaRPr>
            </a:p>
          </xdr:txBody>
        </xdr:sp>
      </xdr:grpSp>
      <xdr:sp>
        <xdr:nvSpPr>
          <xdr:cNvPr id="165" name="TextBox 164"/>
          <xdr:cNvSpPr txBox="1"/>
        </xdr:nvSpPr>
        <xdr:spPr>
          <a:xfrm>
            <a:off x="2672862" y="609600"/>
            <a:ext cx="1184030" cy="19752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none" lIns="36000" tIns="36000" rIns="36000" bIns="36000" rtlCol="0" anchor="ctr"/>
          <a:lstStyle/>
          <a:p>
            <a:pPr algn="l"/>
            <a:r>
              <a:rPr lang="en-US" sz="800" b="0" i="0" u="none" strike="noStrike">
                <a:solidFill>
                  <a:schemeClr val="tx1"/>
                </a:solidFill>
                <a:latin typeface="Bahnschrift"/>
              </a:rPr>
              <a:t>EBIT%</a:t>
            </a:r>
            <a:endParaRPr lang="en-US" sz="800" b="0" i="0" u="none" strike="noStrike">
              <a:solidFill>
                <a:schemeClr val="tx1"/>
              </a:solidFill>
              <a:latin typeface="Bahnschrift"/>
            </a:endParaRPr>
          </a:p>
        </xdr:txBody>
      </xdr:sp>
      <xdr:sp textlink="Data!O41">
        <xdr:nvSpPr>
          <xdr:cNvPr id="166" name="TextBox 165"/>
          <xdr:cNvSpPr txBox="1"/>
        </xdr:nvSpPr>
        <xdr:spPr>
          <a:xfrm>
            <a:off x="2669556" y="818959"/>
            <a:ext cx="1040802" cy="28887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none" lIns="36000" tIns="36000" rIns="36000" bIns="36000" rtlCol="0" anchor="ctr"/>
          <a:lstStyle/>
          <a:p>
            <a:pPr algn="l"/>
            <a:fld id="{D1110540-8968-4795-B99F-4FF81C8B7D46}" type="TxLink">
              <a:rPr lang="en-US" sz="1400" b="1" i="0" u="none" strike="noStrike">
                <a:solidFill>
                  <a:srgbClr val="0F0A28"/>
                </a:solidFill>
                <a:latin typeface="Bahnschrift"/>
              </a:rPr>
              <a:t>29.9%</a:t>
            </a:fld>
            <a:endParaRPr lang="en-US" sz="5400" b="1">
              <a:solidFill>
                <a:srgbClr val="0F0A28"/>
              </a:solidFill>
            </a:endParaRPr>
          </a:p>
        </xdr:txBody>
      </xdr:sp>
      <xdr:sp>
        <xdr:nvSpPr>
          <xdr:cNvPr id="167" name="TextBox 166"/>
          <xdr:cNvSpPr txBox="1"/>
        </xdr:nvSpPr>
        <xdr:spPr>
          <a:xfrm>
            <a:off x="2690447" y="1221543"/>
            <a:ext cx="392723" cy="19752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none" lIns="36000" tIns="36000" rIns="36000" bIns="36000" rtlCol="0" anchor="ctr"/>
          <a:lstStyle/>
          <a:p>
            <a:pPr algn="l"/>
            <a:r>
              <a:rPr lang="en-US" sz="800" b="0" i="0" u="none" strike="noStrike">
                <a:solidFill>
                  <a:schemeClr val="tx1">
                    <a:lumMod val="65000"/>
                    <a:lumOff val="35000"/>
                  </a:schemeClr>
                </a:solidFill>
                <a:latin typeface="Bahnschrift"/>
              </a:rPr>
              <a:t>Target:</a:t>
            </a:r>
            <a:endParaRPr lang="en-US" sz="800" b="0" i="0" u="none" strike="noStrike">
              <a:solidFill>
                <a:schemeClr val="tx1">
                  <a:lumMod val="65000"/>
                  <a:lumOff val="35000"/>
                </a:schemeClr>
              </a:solidFill>
              <a:latin typeface="Bahnschrift"/>
            </a:endParaRPr>
          </a:p>
        </xdr:txBody>
      </xdr:sp>
      <xdr:sp textlink="Data!O42">
        <xdr:nvSpPr>
          <xdr:cNvPr id="168" name="TextBox 167"/>
          <xdr:cNvSpPr txBox="1"/>
        </xdr:nvSpPr>
        <xdr:spPr>
          <a:xfrm>
            <a:off x="3038827" y="1228719"/>
            <a:ext cx="706693" cy="198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none" lIns="36000" tIns="36000" rIns="36000" bIns="36000" rtlCol="0" anchor="ctr"/>
          <a:lstStyle/>
          <a:p>
            <a:pPr algn="l"/>
            <a:fld id="{16964E84-E27B-45B1-B934-215DC4650400}" type="TxLink">
              <a:rPr lang="en-US" sz="800" b="1" i="0" u="none" strike="noStrike">
                <a:solidFill>
                  <a:schemeClr val="tx1">
                    <a:lumMod val="65000"/>
                    <a:lumOff val="35000"/>
                  </a:schemeClr>
                </a:solidFill>
                <a:latin typeface="Bahnschrift"/>
              </a:rPr>
              <a:t>29.1%</a:t>
            </a:fld>
            <a:endParaRPr lang="en-US" sz="2000" b="1">
              <a:solidFill>
                <a:schemeClr val="tx1">
                  <a:lumMod val="65000"/>
                  <a:lumOff val="35000"/>
                </a:schemeClr>
              </a:solidFill>
            </a:endParaRPr>
          </a:p>
        </xdr:txBody>
      </xdr:sp>
    </xdr:grpSp>
    <xdr:clientData/>
  </xdr:twoCellAnchor>
  <xdr:twoCellAnchor>
    <xdr:from>
      <xdr:col>12</xdr:col>
      <xdr:colOff>115646</xdr:colOff>
      <xdr:row>9</xdr:row>
      <xdr:rowOff>51385</xdr:rowOff>
    </xdr:from>
    <xdr:to>
      <xdr:col>15</xdr:col>
      <xdr:colOff>432547</xdr:colOff>
      <xdr:row>15</xdr:row>
      <xdr:rowOff>106265</xdr:rowOff>
    </xdr:to>
    <xdr:grpSp>
      <xdr:nvGrpSpPr>
        <xdr:cNvPr id="151" name="Group 150"/>
        <xdr:cNvGrpSpPr/>
      </xdr:nvGrpSpPr>
      <xdr:grpSpPr>
        <a:xfrm>
          <a:off x="7796530" y="2085340"/>
          <a:ext cx="2237105" cy="1335405"/>
          <a:chOff x="2616799" y="432684"/>
          <a:chExt cx="2145701" cy="1144966"/>
        </a:xfrm>
      </xdr:grpSpPr>
      <xdr:sp>
        <xdr:nvSpPr>
          <xdr:cNvPr id="152" name="Rectangle: Rounded Corners 151"/>
          <xdr:cNvSpPr/>
        </xdr:nvSpPr>
        <xdr:spPr>
          <a:xfrm>
            <a:off x="2616799" y="432684"/>
            <a:ext cx="2145701" cy="1144966"/>
          </a:xfrm>
          <a:prstGeom prst="roundRect">
            <a:avLst>
              <a:gd name="adj" fmla="val 7557"/>
            </a:avLst>
          </a:prstGeom>
          <a:solidFill>
            <a:schemeClr val="bg1"/>
          </a:solidFill>
          <a:ln>
            <a:noFill/>
          </a:ln>
          <a:effectLst>
            <a:outerShdw blurRad="88900" dist="88900" dir="2700000" algn="tl" rotWithShape="0">
              <a:srgbClr val="002060">
                <a:alpha val="23000"/>
              </a:srgbClr>
            </a:outerShdw>
          </a:effectLst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grpSp>
        <xdr:nvGrpSpPr>
          <xdr:cNvPr id="153" name="Group 152"/>
          <xdr:cNvGrpSpPr/>
        </xdr:nvGrpSpPr>
        <xdr:grpSpPr>
          <a:xfrm>
            <a:off x="3928611" y="588069"/>
            <a:ext cx="716279" cy="820619"/>
            <a:chOff x="3899301" y="587354"/>
            <a:chExt cx="716279" cy="822334"/>
          </a:xfrm>
        </xdr:grpSpPr>
        <xdr:grpSp>
          <xdr:nvGrpSpPr>
            <xdr:cNvPr id="158" name="Group 157"/>
            <xdr:cNvGrpSpPr/>
          </xdr:nvGrpSpPr>
          <xdr:grpSpPr>
            <a:xfrm>
              <a:off x="3899301" y="587354"/>
              <a:ext cx="716279" cy="822334"/>
              <a:chOff x="6012181" y="1245405"/>
              <a:chExt cx="716279" cy="819987"/>
            </a:xfrm>
          </xdr:grpSpPr>
          <xdr:graphicFrame>
            <xdr:nvGraphicFramePr>
              <xdr:cNvPr id="161" name="Chart 160"/>
              <xdr:cNvGraphicFramePr/>
            </xdr:nvGraphicFramePr>
            <xdr:xfrm>
              <a:off x="6012181" y="1245405"/>
              <a:ext cx="716279" cy="819987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6"/>
              </a:graphicData>
            </a:graphic>
          </xdr:graphicFrame>
          <xdr:sp>
            <xdr:nvSpPr>
              <xdr:cNvPr id="162" name="Isosceles Triangle 161"/>
              <xdr:cNvSpPr/>
            </xdr:nvSpPr>
            <xdr:spPr>
              <a:xfrm>
                <a:off x="6188612" y="1654813"/>
                <a:ext cx="363416" cy="270059"/>
              </a:xfrm>
              <a:prstGeom prst="triangle">
                <a:avLst/>
              </a:prstGeom>
              <a:solidFill>
                <a:schemeClr val="bg1">
                  <a:lumMod val="95000"/>
                </a:schemeClr>
              </a:solidFill>
              <a:ln>
                <a:noFill/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</xdr:grpSp>
        <xdr:sp textlink="Data!P51">
          <xdr:nvSpPr>
            <xdr:cNvPr id="159" name="TextBox 158"/>
            <xdr:cNvSpPr txBox="1"/>
          </xdr:nvSpPr>
          <xdr:spPr>
            <a:xfrm>
              <a:off x="4060325" y="1186657"/>
              <a:ext cx="399743" cy="19890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none" lIns="36000" tIns="36000" rIns="36000" bIns="36000" rtlCol="0" anchor="ctr"/>
            <a:lstStyle/>
            <a:p>
              <a:pPr algn="ctr"/>
              <a:fld id="{B3AA6319-1156-41DD-9704-EF43868E4FB1}" type="TxLink">
                <a:rPr lang="en-US" sz="800" b="0" i="0" u="none" strike="noStrike">
                  <a:solidFill>
                    <a:srgbClr val="00A368"/>
                  </a:solidFill>
                  <a:latin typeface="Bahnschrift"/>
                </a:rPr>
                <a:t>+0.7%</a:t>
              </a:fld>
              <a:endParaRPr lang="en-US" sz="700" b="1">
                <a:solidFill>
                  <a:srgbClr val="00A368"/>
                </a:solidFill>
              </a:endParaRPr>
            </a:p>
          </xdr:txBody>
        </xdr:sp>
        <xdr:sp textlink="Data!Q51">
          <xdr:nvSpPr>
            <xdr:cNvPr id="160" name="TextBox 159"/>
            <xdr:cNvSpPr txBox="1"/>
          </xdr:nvSpPr>
          <xdr:spPr>
            <a:xfrm>
              <a:off x="4060325" y="1184838"/>
              <a:ext cx="399743" cy="19890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none" lIns="36000" tIns="36000" rIns="36000" bIns="36000" rtlCol="0" anchor="ctr"/>
            <a:lstStyle/>
            <a:p>
              <a:pPr algn="ctr"/>
              <a:fld id="{12103ADA-D4AF-490E-B918-915C117F0AB2}" type="TxLink">
                <a:rPr lang="en-US" sz="800" b="0" i="0" u="none" strike="noStrike">
                  <a:solidFill>
                    <a:srgbClr val="C40233"/>
                  </a:solidFill>
                  <a:latin typeface="Bahnschrift"/>
                </a:rPr>
                <a:t> </a:t>
              </a:fld>
              <a:endParaRPr lang="en-US" sz="500" b="1">
                <a:solidFill>
                  <a:srgbClr val="C40233"/>
                </a:solidFill>
              </a:endParaRPr>
            </a:p>
          </xdr:txBody>
        </xdr:sp>
      </xdr:grpSp>
      <xdr:sp>
        <xdr:nvSpPr>
          <xdr:cNvPr id="154" name="TextBox 153"/>
          <xdr:cNvSpPr txBox="1"/>
        </xdr:nvSpPr>
        <xdr:spPr>
          <a:xfrm>
            <a:off x="2672862" y="609600"/>
            <a:ext cx="1184030" cy="19752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none" lIns="36000" tIns="36000" rIns="36000" bIns="36000" rtlCol="0" anchor="ctr"/>
          <a:lstStyle/>
          <a:p>
            <a:pPr algn="l"/>
            <a:r>
              <a:rPr lang="en-US" sz="800" b="0" i="0" u="none" strike="noStrike">
                <a:solidFill>
                  <a:schemeClr val="tx1"/>
                </a:solidFill>
                <a:latin typeface="Bahnschrift"/>
              </a:rPr>
              <a:t>NET PROFIT</a:t>
            </a:r>
            <a:endParaRPr lang="en-US" sz="800" b="0" i="0" u="none" strike="noStrike">
              <a:solidFill>
                <a:schemeClr val="tx1"/>
              </a:solidFill>
              <a:latin typeface="Bahnschrift"/>
            </a:endParaRPr>
          </a:p>
        </xdr:txBody>
      </xdr:sp>
      <xdr:sp textlink="Data!O49">
        <xdr:nvSpPr>
          <xdr:cNvPr id="155" name="TextBox 154"/>
          <xdr:cNvSpPr txBox="1"/>
        </xdr:nvSpPr>
        <xdr:spPr>
          <a:xfrm>
            <a:off x="2628522" y="818959"/>
            <a:ext cx="1040802" cy="28887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none" lIns="36000" tIns="36000" rIns="36000" bIns="36000" rtlCol="0" anchor="ctr"/>
          <a:lstStyle/>
          <a:p>
            <a:pPr algn="l"/>
            <a:fld id="{4DF95AE1-336E-47C2-97B4-C828986CD297}" type="TxLink">
              <a:rPr lang="en-US" sz="1400" b="1" i="0" u="none" strike="noStrike">
                <a:solidFill>
                  <a:srgbClr val="0F0A28"/>
                </a:solidFill>
                <a:latin typeface="Bahnschrift"/>
              </a:rPr>
              <a:t> $658,835 </a:t>
            </a:fld>
            <a:endParaRPr lang="en-US" sz="5400" b="1">
              <a:solidFill>
                <a:srgbClr val="0F0A28"/>
              </a:solidFill>
            </a:endParaRPr>
          </a:p>
        </xdr:txBody>
      </xdr:sp>
      <xdr:sp>
        <xdr:nvSpPr>
          <xdr:cNvPr id="156" name="TextBox 155"/>
          <xdr:cNvSpPr txBox="1"/>
        </xdr:nvSpPr>
        <xdr:spPr>
          <a:xfrm>
            <a:off x="2690447" y="1221543"/>
            <a:ext cx="392723" cy="19752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none" lIns="36000" tIns="36000" rIns="36000" bIns="36000" rtlCol="0" anchor="ctr"/>
          <a:lstStyle/>
          <a:p>
            <a:pPr algn="l"/>
            <a:r>
              <a:rPr lang="en-US" sz="800" b="0" i="0" u="none" strike="noStrike">
                <a:solidFill>
                  <a:schemeClr val="tx1">
                    <a:lumMod val="65000"/>
                    <a:lumOff val="35000"/>
                  </a:schemeClr>
                </a:solidFill>
                <a:latin typeface="Bahnschrift"/>
              </a:rPr>
              <a:t>Target:</a:t>
            </a:r>
            <a:endParaRPr lang="en-US" sz="800" b="0" i="0" u="none" strike="noStrike">
              <a:solidFill>
                <a:schemeClr val="tx1">
                  <a:lumMod val="65000"/>
                  <a:lumOff val="35000"/>
                </a:schemeClr>
              </a:solidFill>
              <a:latin typeface="Bahnschrift"/>
            </a:endParaRPr>
          </a:p>
        </xdr:txBody>
      </xdr:sp>
      <xdr:sp textlink="Data!O50">
        <xdr:nvSpPr>
          <xdr:cNvPr id="157" name="TextBox 156"/>
          <xdr:cNvSpPr txBox="1"/>
        </xdr:nvSpPr>
        <xdr:spPr>
          <a:xfrm>
            <a:off x="3038827" y="1228719"/>
            <a:ext cx="706693" cy="198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none" lIns="36000" tIns="36000" rIns="36000" bIns="36000" rtlCol="0" anchor="ctr"/>
          <a:lstStyle/>
          <a:p>
            <a:pPr algn="l"/>
            <a:fld id="{96A8D96F-863A-4529-9F3B-0E0CED412D1A}" type="TxLink">
              <a:rPr lang="en-US" sz="800" b="1" i="0" u="none" strike="noStrike">
                <a:solidFill>
                  <a:schemeClr val="tx1">
                    <a:lumMod val="65000"/>
                    <a:lumOff val="35000"/>
                  </a:schemeClr>
                </a:solidFill>
                <a:latin typeface="Bahnschrift"/>
              </a:rPr>
              <a:t> $654,000 </a:t>
            </a:fld>
            <a:endParaRPr lang="en-US" sz="2000" b="1">
              <a:solidFill>
                <a:schemeClr val="tx1">
                  <a:lumMod val="65000"/>
                  <a:lumOff val="35000"/>
                </a:schemeClr>
              </a:solidFill>
            </a:endParaRPr>
          </a:p>
        </xdr:txBody>
      </xdr:sp>
    </xdr:grpSp>
    <xdr:clientData/>
  </xdr:twoCellAnchor>
  <xdr:twoCellAnchor>
    <xdr:from>
      <xdr:col>0</xdr:col>
      <xdr:colOff>175707</xdr:colOff>
      <xdr:row>17</xdr:row>
      <xdr:rowOff>134815</xdr:rowOff>
    </xdr:from>
    <xdr:to>
      <xdr:col>7</xdr:col>
      <xdr:colOff>467332</xdr:colOff>
      <xdr:row>17</xdr:row>
      <xdr:rowOff>1143000</xdr:rowOff>
    </xdr:to>
    <xdr:grpSp>
      <xdr:nvGrpSpPr>
        <xdr:cNvPr id="30" name="Group 29"/>
        <xdr:cNvGrpSpPr/>
      </xdr:nvGrpSpPr>
      <xdr:grpSpPr>
        <a:xfrm>
          <a:off x="175260" y="3876040"/>
          <a:ext cx="4772025" cy="1008380"/>
          <a:chOff x="238462" y="3403532"/>
          <a:chExt cx="4558825" cy="1008185"/>
        </a:xfrm>
      </xdr:grpSpPr>
      <xdr:sp>
        <xdr:nvSpPr>
          <xdr:cNvPr id="6" name="Rectangle: Rounded Corners 5"/>
          <xdr:cNvSpPr/>
        </xdr:nvSpPr>
        <xdr:spPr>
          <a:xfrm>
            <a:off x="238462" y="3403532"/>
            <a:ext cx="4558825" cy="1008185"/>
          </a:xfrm>
          <a:prstGeom prst="roundRect">
            <a:avLst>
              <a:gd name="adj" fmla="val 7557"/>
            </a:avLst>
          </a:prstGeom>
          <a:solidFill>
            <a:srgbClr val="0F0A28"/>
          </a:solidFill>
          <a:ln>
            <a:noFill/>
          </a:ln>
          <a:effectLst>
            <a:outerShdw blurRad="88900" dist="88900" dir="2700000" algn="tl" rotWithShape="0">
              <a:schemeClr val="bg1">
                <a:alpha val="23000"/>
              </a:schemeClr>
            </a:outerShdw>
          </a:effectLst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grpSp>
        <xdr:nvGrpSpPr>
          <xdr:cNvPr id="28" name="Group 27"/>
          <xdr:cNvGrpSpPr/>
        </xdr:nvGrpSpPr>
        <xdr:grpSpPr>
          <a:xfrm>
            <a:off x="304799" y="3438702"/>
            <a:ext cx="838200" cy="890953"/>
            <a:chOff x="304799" y="3438702"/>
            <a:chExt cx="838200" cy="890953"/>
          </a:xfrm>
        </xdr:grpSpPr>
        <xdr:graphicFrame>
          <xdr:nvGraphicFramePr>
            <xdr:cNvPr id="22" name="Chart 21"/>
            <xdr:cNvGraphicFramePr/>
          </xdr:nvGraphicFramePr>
          <xdr:xfrm>
            <a:off x="304799" y="3438702"/>
            <a:ext cx="838200" cy="890953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7"/>
            </a:graphicData>
          </a:graphic>
        </xdr:graphicFrame>
        <xdr:sp textlink="Data!G69">
          <xdr:nvSpPr>
            <xdr:cNvPr id="13" name="TextBox 12"/>
            <xdr:cNvSpPr txBox="1"/>
          </xdr:nvSpPr>
          <xdr:spPr>
            <a:xfrm>
              <a:off x="496875" y="4116235"/>
              <a:ext cx="399743" cy="200750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none" lIns="36000" tIns="36000" rIns="36000" bIns="36000" rtlCol="0" anchor="ctr"/>
            <a:lstStyle/>
            <a:p>
              <a:pPr algn="ctr"/>
              <a:fld id="{D679347A-1BE0-4EBD-B364-66E4D1BDD4D8}" type="TxLink">
                <a:rPr lang="en-US" sz="1400" b="1" i="0" u="none" strike="noStrike">
                  <a:solidFill>
                    <a:srgbClr val="5EDEE8"/>
                  </a:solidFill>
                  <a:latin typeface="Bahnschrift"/>
                </a:rPr>
                <a:t>+23</a:t>
              </a:fld>
              <a:endParaRPr lang="en-US" sz="1600" b="1">
                <a:solidFill>
                  <a:srgbClr val="5EDEE8"/>
                </a:solidFill>
              </a:endParaRPr>
            </a:p>
          </xdr:txBody>
        </xdr:sp>
        <xdr:sp>
          <xdr:nvSpPr>
            <xdr:cNvPr id="23" name="TextBox 22"/>
            <xdr:cNvSpPr txBox="1"/>
          </xdr:nvSpPr>
          <xdr:spPr>
            <a:xfrm>
              <a:off x="326447" y="4090811"/>
              <a:ext cx="209132" cy="105369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none" lIns="36000" tIns="36000" rIns="36000" bIns="36000" rtlCol="0" anchor="ctr"/>
            <a:lstStyle/>
            <a:p>
              <a:pPr algn="l"/>
              <a:r>
                <a:rPr lang="en-US" sz="600" b="0" i="0" u="none" strike="noStrike">
                  <a:solidFill>
                    <a:schemeClr val="bg1"/>
                  </a:solidFill>
                  <a:latin typeface="Bahnschrift"/>
                </a:rPr>
                <a:t>-100</a:t>
              </a:r>
              <a:endParaRPr lang="en-US" sz="600" b="0" i="0" u="none" strike="noStrike">
                <a:solidFill>
                  <a:schemeClr val="bg1"/>
                </a:solidFill>
                <a:latin typeface="Bahnschrift"/>
              </a:endParaRPr>
            </a:p>
          </xdr:txBody>
        </xdr:sp>
        <xdr:sp>
          <xdr:nvSpPr>
            <xdr:cNvPr id="24" name="TextBox 23"/>
            <xdr:cNvSpPr txBox="1"/>
          </xdr:nvSpPr>
          <xdr:spPr>
            <a:xfrm>
              <a:off x="870733" y="4090811"/>
              <a:ext cx="209132" cy="105369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none" lIns="36000" tIns="36000" rIns="36000" bIns="36000" rtlCol="0" anchor="ctr"/>
            <a:lstStyle/>
            <a:p>
              <a:pPr algn="l"/>
              <a:r>
                <a:rPr lang="en-US" sz="600" b="0" i="0" u="none" strike="noStrike">
                  <a:solidFill>
                    <a:schemeClr val="bg1"/>
                  </a:solidFill>
                  <a:latin typeface="Bahnschrift"/>
                </a:rPr>
                <a:t>+100</a:t>
              </a:r>
              <a:endParaRPr lang="en-US" sz="600" b="0" i="0" u="none" strike="noStrike">
                <a:solidFill>
                  <a:schemeClr val="bg1"/>
                </a:solidFill>
                <a:latin typeface="Bahnschrift"/>
              </a:endParaRPr>
            </a:p>
          </xdr:txBody>
        </xdr:sp>
      </xdr:grpSp>
      <xdr:grpSp>
        <xdr:nvGrpSpPr>
          <xdr:cNvPr id="29" name="Group 28"/>
          <xdr:cNvGrpSpPr/>
        </xdr:nvGrpSpPr>
        <xdr:grpSpPr>
          <a:xfrm>
            <a:off x="1155065" y="3464346"/>
            <a:ext cx="3538242" cy="854920"/>
            <a:chOff x="1155065" y="3464346"/>
            <a:chExt cx="3538242" cy="854920"/>
          </a:xfrm>
        </xdr:grpSpPr>
        <xdr:sp>
          <xdr:nvSpPr>
            <xdr:cNvPr id="8" name="TextBox 7"/>
            <xdr:cNvSpPr txBox="1"/>
          </xdr:nvSpPr>
          <xdr:spPr>
            <a:xfrm>
              <a:off x="1155065" y="3464346"/>
              <a:ext cx="2467365" cy="198762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none" lIns="36000" tIns="36000" rIns="36000" bIns="36000" rtlCol="0" anchor="ctr"/>
            <a:lstStyle/>
            <a:p>
              <a:r>
                <a:rPr lang="en-US" sz="1000" b="1" i="0">
                  <a:solidFill>
                    <a:schemeClr val="bg1"/>
                  </a:solidFill>
                  <a:effectLst/>
                  <a:latin typeface="Bahnschrift" panose="020B0502040204020203" pitchFamily="34" charset="0"/>
                  <a:ea typeface="+mn-ea"/>
                  <a:cs typeface="+mn-cs"/>
                </a:rPr>
                <a:t>Employee Net Promoter Score (eNPS)</a:t>
              </a:r>
              <a:endParaRPr lang="en-US" sz="1000" b="1" i="0">
                <a:solidFill>
                  <a:schemeClr val="bg1"/>
                </a:solidFill>
                <a:effectLst/>
                <a:latin typeface="Bahnschrift" panose="020B0502040204020203" pitchFamily="34" charset="0"/>
                <a:ea typeface="+mn-ea"/>
                <a:cs typeface="+mn-cs"/>
              </a:endParaRPr>
            </a:p>
          </xdr:txBody>
        </xdr:sp>
        <xdr:sp>
          <xdr:nvSpPr>
            <xdr:cNvPr id="18" name="TextBox 17"/>
            <xdr:cNvSpPr txBox="1"/>
          </xdr:nvSpPr>
          <xdr:spPr>
            <a:xfrm>
              <a:off x="3640014" y="3464346"/>
              <a:ext cx="1053293" cy="198762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none" lIns="36000" tIns="36000" rIns="36000" bIns="36000" rtlCol="0" anchor="ctr"/>
            <a:lstStyle/>
            <a:p>
              <a:pPr algn="r"/>
              <a:r>
                <a:rPr lang="en-US" sz="1000" b="1" i="0">
                  <a:solidFill>
                    <a:schemeClr val="bg1"/>
                  </a:solidFill>
                  <a:effectLst/>
                  <a:latin typeface="Bahnschrift" panose="020B0502040204020203" pitchFamily="34" charset="0"/>
                  <a:ea typeface="+mn-ea"/>
                  <a:cs typeface="+mn-cs"/>
                </a:rPr>
                <a:t>3-Months</a:t>
              </a:r>
              <a:r>
                <a:rPr lang="en-US" sz="1000" b="1" i="0" baseline="0">
                  <a:solidFill>
                    <a:schemeClr val="bg1"/>
                  </a:solidFill>
                  <a:effectLst/>
                  <a:latin typeface="Bahnschrift" panose="020B0502040204020203" pitchFamily="34" charset="0"/>
                  <a:ea typeface="+mn-ea"/>
                  <a:cs typeface="+mn-cs"/>
                </a:rPr>
                <a:t> Trend</a:t>
              </a:r>
              <a:endParaRPr lang="en-US" sz="1000" b="1" i="0">
                <a:solidFill>
                  <a:schemeClr val="bg1"/>
                </a:solidFill>
                <a:effectLst/>
                <a:latin typeface="Bahnschrift" panose="020B0502040204020203" pitchFamily="34" charset="0"/>
                <a:ea typeface="+mn-ea"/>
                <a:cs typeface="+mn-cs"/>
              </a:endParaRPr>
            </a:p>
          </xdr:txBody>
        </xdr:sp>
        <xdr:sp textlink="Data!K57">
          <xdr:nvSpPr>
            <xdr:cNvPr id="19" name="TextBox 18"/>
            <xdr:cNvSpPr txBox="1"/>
          </xdr:nvSpPr>
          <xdr:spPr>
            <a:xfrm>
              <a:off x="3983421" y="3663080"/>
              <a:ext cx="704631" cy="198762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none" lIns="36000" tIns="36000" rIns="36000" bIns="36000" rtlCol="0" anchor="ctr"/>
            <a:lstStyle/>
            <a:p>
              <a:pPr algn="r"/>
              <a:fld id="{CA6B7583-54E7-4040-9BD2-A2C8B8074512}" type="TxLink">
                <a:rPr lang="en-US" sz="1100" b="1" i="0" u="none" strike="noStrike">
                  <a:solidFill>
                    <a:srgbClr val="5EDEE8"/>
                  </a:solidFill>
                  <a:effectLst/>
                  <a:latin typeface="Bahnschrift"/>
                  <a:ea typeface="+mn-ea"/>
                  <a:cs typeface="+mn-cs"/>
                </a:rPr>
                <a:t>POSITIVE</a:t>
              </a:fld>
              <a:endParaRPr lang="en-US" sz="1000" b="1" i="0">
                <a:solidFill>
                  <a:srgbClr val="5EDEE8"/>
                </a:solidFill>
                <a:effectLst/>
                <a:latin typeface="Bahnschrift" panose="020B0502040204020203" pitchFamily="34" charset="0"/>
                <a:ea typeface="+mn-ea"/>
                <a:cs typeface="+mn-cs"/>
              </a:endParaRPr>
            </a:p>
          </xdr:txBody>
        </xdr:sp>
        <xdr:graphicFrame>
          <xdr:nvGraphicFramePr>
            <xdr:cNvPr id="20" name="Chart 19"/>
            <xdr:cNvGraphicFramePr/>
          </xdr:nvGraphicFramePr>
          <xdr:xfrm>
            <a:off x="1195755" y="3667301"/>
            <a:ext cx="2497014" cy="621323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8"/>
            </a:graphicData>
          </a:graphic>
        </xdr:graphicFrame>
        <mc:AlternateContent xmlns:mc="http://schemas.openxmlformats.org/markup-compatibility/2006">
          <mc:Choice xmlns:a14="http://schemas.microsoft.com/office/drawing/2010/main" Requires="a14">
            <xdr:pic>
              <xdr:nvPicPr>
                <xdr:cNvPr id="26" name="Graphic 9"/>
                <xdr:cNvPicPr>
                  <a:picLocks noChangeAspect="1"/>
                  <a:extLst>
                    <a:ext uri="{84589F7E-364E-4C9E-8A38-B11213B215E9}">
                      <a14:cameraTool cellRange="SHOWME" spid="_x0000_s1025"/>
                    </a:ext>
                  </a:extLst>
                </xdr:cNvPicPr>
              </xdr:nvPicPr>
              <xdr:blipFill>
                <a:blip r:embed="rId18"/>
                <a:stretch>
                  <a:fillRect/>
                </a:stretch>
              </xdr:blipFill>
              <xdr:spPr>
                <a:xfrm rot="10800000" flipV="1">
                  <a:off x="4100512" y="3887842"/>
                  <a:ext cx="496270" cy="431424"/>
                </a:xfrm>
                <a:prstGeom prst="rect">
                  <a:avLst/>
                </a:prstGeom>
                <a:ln>
                  <a:noFill/>
                </a:ln>
              </xdr:spPr>
            </xdr:pic>
          </mc:Choice>
          <mc:Fallback/>
        </mc:AlternateContent>
      </xdr:grpSp>
    </xdr:grpSp>
    <xdr:clientData/>
  </xdr:twoCellAnchor>
  <xdr:twoCellAnchor>
    <xdr:from>
      <xdr:col>8</xdr:col>
      <xdr:colOff>145614</xdr:colOff>
      <xdr:row>17</xdr:row>
      <xdr:rowOff>134815</xdr:rowOff>
    </xdr:from>
    <xdr:to>
      <xdr:col>15</xdr:col>
      <xdr:colOff>437239</xdr:colOff>
      <xdr:row>17</xdr:row>
      <xdr:rowOff>1143000</xdr:rowOff>
    </xdr:to>
    <xdr:grpSp>
      <xdr:nvGrpSpPr>
        <xdr:cNvPr id="31" name="Group 30"/>
        <xdr:cNvGrpSpPr/>
      </xdr:nvGrpSpPr>
      <xdr:grpSpPr>
        <a:xfrm>
          <a:off x="5266055" y="3876040"/>
          <a:ext cx="4772025" cy="1008380"/>
          <a:chOff x="238462" y="3403532"/>
          <a:chExt cx="4558825" cy="1008185"/>
        </a:xfrm>
      </xdr:grpSpPr>
      <xdr:sp>
        <xdr:nvSpPr>
          <xdr:cNvPr id="32" name="Rectangle: Rounded Corners 31"/>
          <xdr:cNvSpPr/>
        </xdr:nvSpPr>
        <xdr:spPr>
          <a:xfrm>
            <a:off x="238462" y="3403532"/>
            <a:ext cx="4558825" cy="1008185"/>
          </a:xfrm>
          <a:prstGeom prst="roundRect">
            <a:avLst>
              <a:gd name="adj" fmla="val 7557"/>
            </a:avLst>
          </a:prstGeom>
          <a:solidFill>
            <a:srgbClr val="0F0A28"/>
          </a:solidFill>
          <a:ln>
            <a:noFill/>
          </a:ln>
          <a:effectLst>
            <a:outerShdw blurRad="88900" dist="88900" dir="2700000" algn="tl" rotWithShape="0">
              <a:schemeClr val="bg1">
                <a:alpha val="23000"/>
              </a:schemeClr>
            </a:outerShdw>
          </a:effectLst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grpSp>
        <xdr:nvGrpSpPr>
          <xdr:cNvPr id="33" name="Group 32"/>
          <xdr:cNvGrpSpPr/>
        </xdr:nvGrpSpPr>
        <xdr:grpSpPr>
          <a:xfrm>
            <a:off x="304799" y="3438702"/>
            <a:ext cx="838200" cy="894049"/>
            <a:chOff x="304799" y="3438702"/>
            <a:chExt cx="838200" cy="894049"/>
          </a:xfrm>
        </xdr:grpSpPr>
        <xdr:graphicFrame>
          <xdr:nvGraphicFramePr>
            <xdr:cNvPr id="40" name="Chart 39"/>
            <xdr:cNvGraphicFramePr/>
          </xdr:nvGraphicFramePr>
          <xdr:xfrm>
            <a:off x="304799" y="3438702"/>
            <a:ext cx="838200" cy="890953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9"/>
            </a:graphicData>
          </a:graphic>
        </xdr:graphicFrame>
        <xdr:sp textlink="Data!G87">
          <xdr:nvSpPr>
            <xdr:cNvPr id="41" name="TextBox 40"/>
            <xdr:cNvSpPr txBox="1"/>
          </xdr:nvSpPr>
          <xdr:spPr>
            <a:xfrm>
              <a:off x="496875" y="4132001"/>
              <a:ext cx="399743" cy="200750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none" lIns="36000" tIns="36000" rIns="36000" bIns="36000" rtlCol="0" anchor="ctr"/>
            <a:lstStyle/>
            <a:p>
              <a:pPr algn="ctr"/>
              <a:fld id="{702D96DF-D297-48FE-9AD2-BBC4FD4726A4}" type="TxLink">
                <a:rPr lang="en-US" sz="1400" b="1" i="0" u="none" strike="noStrike">
                  <a:solidFill>
                    <a:srgbClr val="5EDEE8"/>
                  </a:solidFill>
                  <a:latin typeface="Bahnschrift"/>
                </a:rPr>
                <a:t>+24</a:t>
              </a:fld>
              <a:endParaRPr lang="en-US" sz="2800" b="1">
                <a:solidFill>
                  <a:srgbClr val="5EDEE8"/>
                </a:solidFill>
              </a:endParaRPr>
            </a:p>
          </xdr:txBody>
        </xdr:sp>
        <xdr:sp>
          <xdr:nvSpPr>
            <xdr:cNvPr id="42" name="TextBox 41"/>
            <xdr:cNvSpPr txBox="1"/>
          </xdr:nvSpPr>
          <xdr:spPr>
            <a:xfrm>
              <a:off x="326447" y="4090811"/>
              <a:ext cx="209132" cy="105369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none" lIns="36000" tIns="36000" rIns="36000" bIns="36000" rtlCol="0" anchor="ctr"/>
            <a:lstStyle/>
            <a:p>
              <a:pPr algn="l"/>
              <a:r>
                <a:rPr lang="en-US" sz="600" b="0" i="0" u="none" strike="noStrike">
                  <a:solidFill>
                    <a:schemeClr val="bg1"/>
                  </a:solidFill>
                  <a:latin typeface="Bahnschrift"/>
                </a:rPr>
                <a:t>-100</a:t>
              </a:r>
              <a:endParaRPr lang="en-US" sz="600" b="0" i="0" u="none" strike="noStrike">
                <a:solidFill>
                  <a:schemeClr val="bg1"/>
                </a:solidFill>
                <a:latin typeface="Bahnschrift"/>
              </a:endParaRPr>
            </a:p>
          </xdr:txBody>
        </xdr:sp>
        <xdr:sp>
          <xdr:nvSpPr>
            <xdr:cNvPr id="43" name="TextBox 42"/>
            <xdr:cNvSpPr txBox="1"/>
          </xdr:nvSpPr>
          <xdr:spPr>
            <a:xfrm>
              <a:off x="870733" y="4090811"/>
              <a:ext cx="209132" cy="105369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none" lIns="36000" tIns="36000" rIns="36000" bIns="36000" rtlCol="0" anchor="ctr"/>
            <a:lstStyle/>
            <a:p>
              <a:pPr algn="l"/>
              <a:r>
                <a:rPr lang="en-US" sz="600" b="0" i="0" u="none" strike="noStrike">
                  <a:solidFill>
                    <a:schemeClr val="bg1"/>
                  </a:solidFill>
                  <a:latin typeface="Bahnschrift"/>
                </a:rPr>
                <a:t>+100</a:t>
              </a:r>
              <a:endParaRPr lang="en-US" sz="600" b="0" i="0" u="none" strike="noStrike">
                <a:solidFill>
                  <a:schemeClr val="bg1"/>
                </a:solidFill>
                <a:latin typeface="Bahnschrift"/>
              </a:endParaRPr>
            </a:p>
          </xdr:txBody>
        </xdr:sp>
      </xdr:grpSp>
      <xdr:grpSp>
        <xdr:nvGrpSpPr>
          <xdr:cNvPr id="34" name="Group 33"/>
          <xdr:cNvGrpSpPr/>
        </xdr:nvGrpSpPr>
        <xdr:grpSpPr>
          <a:xfrm>
            <a:off x="1155065" y="3464346"/>
            <a:ext cx="3538242" cy="824278"/>
            <a:chOff x="1155065" y="3464346"/>
            <a:chExt cx="3538242" cy="824278"/>
          </a:xfrm>
        </xdr:grpSpPr>
        <xdr:sp>
          <xdr:nvSpPr>
            <xdr:cNvPr id="35" name="TextBox 34"/>
            <xdr:cNvSpPr txBox="1"/>
          </xdr:nvSpPr>
          <xdr:spPr>
            <a:xfrm>
              <a:off x="1155065" y="3464346"/>
              <a:ext cx="2467365" cy="198762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none" lIns="36000" tIns="36000" rIns="36000" bIns="36000" rtlCol="0" anchor="ctr"/>
            <a:lstStyle/>
            <a:p>
              <a:r>
                <a:rPr lang="sr-Latn-RS" sz="1000" b="1" i="0">
                  <a:solidFill>
                    <a:schemeClr val="bg1"/>
                  </a:solidFill>
                  <a:effectLst/>
                  <a:latin typeface="Bahnschrift" panose="020B0502040204020203" pitchFamily="34" charset="0"/>
                  <a:ea typeface="+mn-ea"/>
                  <a:cs typeface="+mn-cs"/>
                </a:rPr>
                <a:t>Customer Satisfaction </a:t>
              </a:r>
              <a:r>
                <a:rPr lang="en-US" sz="1000" b="1" i="0">
                  <a:solidFill>
                    <a:schemeClr val="bg1"/>
                  </a:solidFill>
                  <a:effectLst/>
                  <a:latin typeface="Bahnschrift" panose="020B0502040204020203" pitchFamily="34" charset="0"/>
                  <a:ea typeface="+mn-ea"/>
                  <a:cs typeface="+mn-cs"/>
                </a:rPr>
                <a:t>(NPS)</a:t>
              </a:r>
              <a:endParaRPr lang="en-US" sz="1000" b="1" i="0">
                <a:solidFill>
                  <a:schemeClr val="bg1"/>
                </a:solidFill>
                <a:effectLst/>
                <a:latin typeface="Bahnschrift" panose="020B0502040204020203" pitchFamily="34" charset="0"/>
                <a:ea typeface="+mn-ea"/>
                <a:cs typeface="+mn-cs"/>
              </a:endParaRPr>
            </a:p>
          </xdr:txBody>
        </xdr:sp>
        <xdr:sp>
          <xdr:nvSpPr>
            <xdr:cNvPr id="36" name="TextBox 35"/>
            <xdr:cNvSpPr txBox="1"/>
          </xdr:nvSpPr>
          <xdr:spPr>
            <a:xfrm>
              <a:off x="3640014" y="3464346"/>
              <a:ext cx="1053293" cy="198762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none" lIns="36000" tIns="36000" rIns="36000" bIns="36000" rtlCol="0" anchor="ctr"/>
            <a:lstStyle/>
            <a:p>
              <a:pPr algn="r"/>
              <a:r>
                <a:rPr lang="en-US" sz="1000" b="1" i="0">
                  <a:solidFill>
                    <a:schemeClr val="bg1"/>
                  </a:solidFill>
                  <a:effectLst/>
                  <a:latin typeface="Bahnschrift" panose="020B0502040204020203" pitchFamily="34" charset="0"/>
                  <a:ea typeface="+mn-ea"/>
                  <a:cs typeface="+mn-cs"/>
                </a:rPr>
                <a:t>3-Months</a:t>
              </a:r>
              <a:r>
                <a:rPr lang="en-US" sz="1000" b="1" i="0" baseline="0">
                  <a:solidFill>
                    <a:schemeClr val="bg1"/>
                  </a:solidFill>
                  <a:effectLst/>
                  <a:latin typeface="Bahnschrift" panose="020B0502040204020203" pitchFamily="34" charset="0"/>
                  <a:ea typeface="+mn-ea"/>
                  <a:cs typeface="+mn-cs"/>
                </a:rPr>
                <a:t> Trend</a:t>
              </a:r>
              <a:endParaRPr lang="en-US" sz="1000" b="1" i="0">
                <a:solidFill>
                  <a:schemeClr val="bg1"/>
                </a:solidFill>
                <a:effectLst/>
                <a:latin typeface="Bahnschrift" panose="020B0502040204020203" pitchFamily="34" charset="0"/>
                <a:ea typeface="+mn-ea"/>
                <a:cs typeface="+mn-cs"/>
              </a:endParaRPr>
            </a:p>
          </xdr:txBody>
        </xdr:sp>
        <xdr:sp textlink="Data!K75">
          <xdr:nvSpPr>
            <xdr:cNvPr id="37" name="TextBox 36"/>
            <xdr:cNvSpPr txBox="1"/>
          </xdr:nvSpPr>
          <xdr:spPr>
            <a:xfrm>
              <a:off x="3983421" y="3663080"/>
              <a:ext cx="704631" cy="198762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none" lIns="36000" tIns="36000" rIns="36000" bIns="36000" rtlCol="0" anchor="ctr"/>
            <a:lstStyle/>
            <a:p>
              <a:pPr algn="r"/>
              <a:fld id="{63028412-F45F-4CC8-99B7-B3497106E9DE}" type="TxLink">
                <a:rPr lang="en-US" sz="1100" b="1" i="0" u="none" strike="noStrike">
                  <a:solidFill>
                    <a:srgbClr val="5EDEE8"/>
                  </a:solidFill>
                  <a:effectLst/>
                  <a:latin typeface="Bahnschrift"/>
                  <a:ea typeface="+mn-ea"/>
                  <a:cs typeface="+mn-cs"/>
                </a:rPr>
                <a:t>NEGATIVE</a:t>
              </a:fld>
              <a:endParaRPr lang="en-US" sz="1000" b="1" i="0">
                <a:solidFill>
                  <a:srgbClr val="5EDEE8"/>
                </a:solidFill>
                <a:effectLst/>
                <a:latin typeface="Bahnschrift" panose="020B0502040204020203" pitchFamily="34" charset="0"/>
                <a:ea typeface="+mn-ea"/>
                <a:cs typeface="+mn-cs"/>
              </a:endParaRPr>
            </a:p>
          </xdr:txBody>
        </xdr:sp>
        <xdr:graphicFrame>
          <xdr:nvGraphicFramePr>
            <xdr:cNvPr id="38" name="Chart 37"/>
            <xdr:cNvGraphicFramePr/>
          </xdr:nvGraphicFramePr>
          <xdr:xfrm>
            <a:off x="1195755" y="3667301"/>
            <a:ext cx="2497014" cy="621323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10"/>
            </a:graphicData>
          </a:graphic>
        </xdr:graphicFrame>
      </xdr:grpSp>
    </xdr:grpSp>
    <xdr:clientData/>
  </xdr:twoCellAnchor>
  <mc:AlternateContent xmlns:mc="http://schemas.openxmlformats.org/markup-compatibility/2006">
    <mc:Choice xmlns:a14="http://schemas.microsoft.com/office/drawing/2010/main" Requires="a14">
      <xdr:oneCellAnchor>
        <xdr:from>
          <xdr:col>14</xdr:col>
          <xdr:colOff>370901</xdr:colOff>
          <xdr:row>17</xdr:row>
          <xdr:rowOff>605267</xdr:rowOff>
        </xdr:from>
        <xdr:ext cx="496800" cy="432000"/>
        <xdr:pic>
          <xdr:nvPicPr>
            <xdr:cNvPr id="44" name="Picture 43"/>
            <xdr:cNvPicPr>
              <a:extLst>
                <a:ext uri="{84589F7E-364E-4C9E-8A38-B11213B215E9}">
                  <a14:cameraTool cellRange="SHOWME2" spid="_x0000_s1026"/>
                </a:ext>
              </a:extLst>
            </xdr:cNvPicPr>
          </xdr:nvPicPr>
          <xdr:blipFill>
            <a:blip r:embed="rId19"/>
            <a:stretch>
              <a:fillRect/>
            </a:stretch>
          </xdr:blipFill>
          <xdr:spPr>
            <a:xfrm>
              <a:off x="9331960" y="4346575"/>
              <a:ext cx="496570" cy="431800"/>
            </a:xfrm>
            <a:prstGeom prst="rect">
              <a:avLst/>
            </a:prstGeom>
          </xdr:spPr>
        </xdr:pic>
        <xdr:clientData/>
      </xdr:oneCellAnchor>
    </mc:Choice>
    <mc:Fallback/>
  </mc:AlternateContent>
  <xdr:twoCellAnchor editAs="oneCell">
    <xdr:from>
      <xdr:col>4</xdr:col>
      <xdr:colOff>544287</xdr:colOff>
      <xdr:row>35</xdr:row>
      <xdr:rowOff>132881</xdr:rowOff>
    </xdr:from>
    <xdr:to>
      <xdr:col>7</xdr:col>
      <xdr:colOff>337977</xdr:colOff>
      <xdr:row>38</xdr:row>
      <xdr:rowOff>1</xdr:rowOff>
    </xdr:to>
    <xdr:pic>
      <xdr:nvPicPr>
        <xdr:cNvPr id="53" name="Picture 52"/>
        <xdr:cNvPicPr>
          <a:picLocks noChangeAspect="1"/>
        </xdr:cNvPicPr>
      </xdr:nvPicPr>
      <xdr:blipFill>
        <a:blip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04515" y="8773795"/>
          <a:ext cx="1713865" cy="507365"/>
        </a:xfrm>
        <a:prstGeom prst="rect">
          <a:avLst/>
        </a:prstGeom>
      </xdr:spPr>
    </xdr:pic>
    <xdr:clientData/>
  </xdr:twoCellAnchor>
  <xdr:twoCellAnchor>
    <xdr:from>
      <xdr:col>0</xdr:col>
      <xdr:colOff>145774</xdr:colOff>
      <xdr:row>19</xdr:row>
      <xdr:rowOff>112644</xdr:rowOff>
    </xdr:from>
    <xdr:to>
      <xdr:col>7</xdr:col>
      <xdr:colOff>457200</xdr:colOff>
      <xdr:row>38</xdr:row>
      <xdr:rowOff>39756</xdr:rowOff>
    </xdr:to>
    <xdr:grpSp>
      <xdr:nvGrpSpPr>
        <xdr:cNvPr id="97" name="Group 96"/>
        <xdr:cNvGrpSpPr/>
      </xdr:nvGrpSpPr>
      <xdr:grpSpPr>
        <a:xfrm>
          <a:off x="145415" y="5339715"/>
          <a:ext cx="4792345" cy="3980815"/>
          <a:chOff x="145774" y="4819627"/>
          <a:chExt cx="4578626" cy="3401832"/>
        </a:xfrm>
      </xdr:grpSpPr>
      <xdr:sp>
        <xdr:nvSpPr>
          <xdr:cNvPr id="2" name="Rectangle: Rounded Corners 1"/>
          <xdr:cNvSpPr/>
        </xdr:nvSpPr>
        <xdr:spPr>
          <a:xfrm>
            <a:off x="145774" y="4819627"/>
            <a:ext cx="4578626" cy="3401832"/>
          </a:xfrm>
          <a:prstGeom prst="roundRect">
            <a:avLst>
              <a:gd name="adj" fmla="val 3123"/>
            </a:avLst>
          </a:prstGeom>
          <a:solidFill>
            <a:schemeClr val="bg1"/>
          </a:solidFill>
          <a:ln>
            <a:noFill/>
          </a:ln>
          <a:effectLst>
            <a:outerShdw blurRad="88900" dist="88900" dir="2700000" algn="tl" rotWithShape="0">
              <a:srgbClr val="002060">
                <a:alpha val="23000"/>
              </a:srgbClr>
            </a:outerShdw>
          </a:effectLst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graphicFrame>
        <xdr:nvGraphicFramePr>
          <xdr:cNvPr id="3" name="Chart 2"/>
          <xdr:cNvGraphicFramePr/>
        </xdr:nvGraphicFramePr>
        <xdr:xfrm>
          <a:off x="251792" y="5218515"/>
          <a:ext cx="4293704" cy="1442089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1"/>
          </a:graphicData>
        </a:graphic>
      </xdr:graphicFrame>
      <xdr:sp>
        <xdr:nvSpPr>
          <xdr:cNvPr id="5" name="TextBox 4"/>
          <xdr:cNvSpPr txBox="1"/>
        </xdr:nvSpPr>
        <xdr:spPr>
          <a:xfrm>
            <a:off x="313763" y="4925722"/>
            <a:ext cx="1860867" cy="19863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none" lIns="36000" tIns="36000" rIns="36000" bIns="36000" rtlCol="0" anchor="ctr"/>
          <a:lstStyle/>
          <a:p>
            <a:pPr algn="l"/>
            <a:r>
              <a:rPr lang="en-US" sz="1000" b="0" i="0" u="none" strike="noStrike">
                <a:solidFill>
                  <a:srgbClr val="0F0A28"/>
                </a:solidFill>
                <a:latin typeface="Bahnschrift"/>
              </a:rPr>
              <a:t>SALES vs</a:t>
            </a:r>
            <a:r>
              <a:rPr lang="en-US" sz="1000" b="0" i="0" u="none" strike="noStrike" baseline="0">
                <a:solidFill>
                  <a:srgbClr val="0F0A28"/>
                </a:solidFill>
                <a:latin typeface="Bahnschrift"/>
              </a:rPr>
              <a:t> EMPLOYEE COST</a:t>
            </a:r>
            <a:endParaRPr lang="en-US" sz="1000" b="0" i="0" u="none" strike="noStrike">
              <a:solidFill>
                <a:srgbClr val="0F0A28"/>
              </a:solidFill>
              <a:latin typeface="Bahnschrift"/>
            </a:endParaRPr>
          </a:p>
        </xdr:txBody>
      </xdr:sp>
      <xdr:cxnSp>
        <xdr:nvCxnSpPr>
          <xdr:cNvPr id="9" name="Straight Connector 8"/>
          <xdr:cNvCxnSpPr/>
        </xdr:nvCxnSpPr>
        <xdr:spPr>
          <a:xfrm flipV="1">
            <a:off x="328246" y="5154805"/>
            <a:ext cx="4202723" cy="0"/>
          </a:xfrm>
          <a:prstGeom prst="line">
            <a:avLst/>
          </a:prstGeom>
          <a:ln w="12700">
            <a:solidFill>
              <a:srgbClr val="0F0A28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graphicFrame>
        <xdr:nvGraphicFramePr>
          <xdr:cNvPr id="10" name="Chart 9"/>
          <xdr:cNvGraphicFramePr/>
        </xdr:nvGraphicFramePr>
        <xdr:xfrm>
          <a:off x="808382" y="5178761"/>
          <a:ext cx="3750366" cy="1458462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2"/>
          </a:graphicData>
        </a:graphic>
      </xdr:graphicFrame>
      <xdr:grpSp>
        <xdr:nvGrpSpPr>
          <xdr:cNvPr id="94" name="Group 93"/>
          <xdr:cNvGrpSpPr/>
        </xdr:nvGrpSpPr>
        <xdr:grpSpPr>
          <a:xfrm>
            <a:off x="351183" y="6751794"/>
            <a:ext cx="1245703" cy="1313290"/>
            <a:chOff x="351183" y="6824870"/>
            <a:chExt cx="1245703" cy="1331843"/>
          </a:xfrm>
        </xdr:grpSpPr>
        <xdr:sp>
          <xdr:nvSpPr>
            <xdr:cNvPr id="11" name="Rectangle: Rounded Corners 10"/>
            <xdr:cNvSpPr/>
          </xdr:nvSpPr>
          <xdr:spPr>
            <a:xfrm>
              <a:off x="351183" y="6824870"/>
              <a:ext cx="1245703" cy="1331843"/>
            </a:xfrm>
            <a:prstGeom prst="roundRect">
              <a:avLst>
                <a:gd name="adj" fmla="val 7557"/>
              </a:avLst>
            </a:prstGeom>
            <a:solidFill>
              <a:srgbClr val="0F0A28"/>
            </a:solidFill>
            <a:ln>
              <a:noFill/>
            </a:ln>
            <a:effectLst>
              <a:outerShdw blurRad="88900" dist="88900" dir="2700000" algn="tl" rotWithShape="0">
                <a:srgbClr val="0F0A28">
                  <a:alpha val="23000"/>
                </a:srgbClr>
              </a:outerShdw>
            </a:effectLst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US" sz="1100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478853" y="6895569"/>
              <a:ext cx="990363" cy="181849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none" lIns="36000" tIns="36000" rIns="36000" bIns="36000" rtlCol="0" anchor="ctr"/>
            <a:lstStyle/>
            <a:p>
              <a:pPr algn="l"/>
              <a:r>
                <a:rPr lang="en-US" sz="800" b="0" i="0" u="none" strike="noStrike">
                  <a:solidFill>
                    <a:schemeClr val="bg1"/>
                  </a:solidFill>
                  <a:latin typeface="Bahnschrift"/>
                </a:rPr>
                <a:t>TOTAL EMPLOYEES</a:t>
              </a:r>
              <a:endParaRPr lang="en-US" sz="800" b="0" i="0" u="none" strike="noStrike">
                <a:solidFill>
                  <a:schemeClr val="bg1"/>
                </a:solidFill>
                <a:latin typeface="Bahnschrift"/>
              </a:endParaRPr>
            </a:p>
          </xdr:txBody>
        </xdr:sp>
        <xdr:sp textlink="Data!$U$113">
          <xdr:nvSpPr>
            <xdr:cNvPr id="14" name="TextBox 13"/>
            <xdr:cNvSpPr txBox="1"/>
          </xdr:nvSpPr>
          <xdr:spPr>
            <a:xfrm>
              <a:off x="571263" y="7085453"/>
              <a:ext cx="805543" cy="376087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none" lIns="36000" tIns="36000" rIns="36000" bIns="36000" rtlCol="0" anchor="ctr"/>
            <a:lstStyle/>
            <a:p>
              <a:pPr algn="ctr"/>
              <a:fld id="{27BD144F-AEA6-4EFC-A472-2B6A8358B1F5}" type="TxLink">
                <a:rPr lang="en-US" sz="2800" b="1" i="0" u="none" strike="noStrike">
                  <a:solidFill>
                    <a:srgbClr val="5EDEE8"/>
                  </a:solidFill>
                  <a:latin typeface="Bahnschrift"/>
                </a:rPr>
                <a:t>17</a:t>
              </a:fld>
              <a:endParaRPr lang="en-US" sz="1600" b="1" i="0" u="none" strike="noStrike">
                <a:solidFill>
                  <a:srgbClr val="5EDEE8"/>
                </a:solidFill>
                <a:latin typeface="Bahnschrift"/>
              </a:endParaRPr>
            </a:p>
          </xdr:txBody>
        </xdr:sp>
        <xdr:graphicFrame>
          <xdr:nvGraphicFramePr>
            <xdr:cNvPr id="15" name="Chart 14"/>
            <xdr:cNvGraphicFramePr/>
          </xdr:nvGraphicFramePr>
          <xdr:xfrm>
            <a:off x="431489" y="7488682"/>
            <a:ext cx="1085090" cy="579792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13"/>
            </a:graphicData>
          </a:graphic>
        </xdr:graphicFrame>
      </xdr:grpSp>
      <xdr:grpSp>
        <xdr:nvGrpSpPr>
          <xdr:cNvPr id="69" name="Group 68"/>
          <xdr:cNvGrpSpPr/>
        </xdr:nvGrpSpPr>
        <xdr:grpSpPr>
          <a:xfrm>
            <a:off x="1685298" y="6753915"/>
            <a:ext cx="2891056" cy="1401588"/>
            <a:chOff x="1685298" y="6826991"/>
            <a:chExt cx="2891056" cy="1420141"/>
          </a:xfrm>
        </xdr:grpSpPr>
        <xdr:sp>
          <xdr:nvSpPr>
            <xdr:cNvPr id="16" name="TextBox 15"/>
            <xdr:cNvSpPr txBox="1"/>
          </xdr:nvSpPr>
          <xdr:spPr>
            <a:xfrm>
              <a:off x="1915240" y="6826991"/>
              <a:ext cx="1860867" cy="20128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none" lIns="36000" tIns="36000" rIns="36000" bIns="36000" rtlCol="0" anchor="ctr"/>
            <a:lstStyle/>
            <a:p>
              <a:pPr algn="l"/>
              <a:r>
                <a:rPr lang="en-US" sz="1000" b="0" i="0" u="none" strike="noStrike">
                  <a:solidFill>
                    <a:srgbClr val="0F0A28"/>
                  </a:solidFill>
                  <a:latin typeface="Bahnschrift"/>
                </a:rPr>
                <a:t>TOP EMPLOYEE PERFORMER</a:t>
              </a:r>
              <a:endParaRPr lang="en-US" sz="1000" b="0" i="0" u="none" strike="noStrike">
                <a:solidFill>
                  <a:srgbClr val="0F0A28"/>
                </a:solidFill>
                <a:latin typeface="Bahnschrift"/>
              </a:endParaRPr>
            </a:p>
          </xdr:txBody>
        </xdr:sp>
        <mc:AlternateContent xmlns:mc="http://schemas.openxmlformats.org/markup-compatibility/2006">
          <mc:Choice xmlns:a14="http://schemas.microsoft.com/office/drawing/2010/main" Requires="a14">
            <xdr:pic>
              <xdr:nvPicPr>
                <xdr:cNvPr id="17" name="Picture 16"/>
                <xdr:cNvPicPr>
                  <a:picLocks noChangeAspect="1"/>
                  <a:extLst>
                    <a:ext uri="{84589F7E-364E-4C9E-8A38-B11213B215E9}">
                      <a14:cameraTool cellRange="TopPerformer" spid="_x0000_s1027"/>
                    </a:ext>
                  </a:extLst>
                </xdr:cNvPicPr>
              </xdr:nvPicPr>
              <xdr:blipFill>
                <a:blip r:embed="rId21"/>
                <a:stretch>
                  <a:fillRect/>
                </a:stretch>
              </xdr:blipFill>
              <xdr:spPr>
                <a:xfrm>
                  <a:off x="1685298" y="6998014"/>
                  <a:ext cx="1166725" cy="863984"/>
                </a:xfrm>
                <a:prstGeom prst="rect">
                  <a:avLst/>
                </a:prstGeom>
                <a:ln>
                  <a:noFill/>
                </a:ln>
              </xdr:spPr>
            </xdr:pic>
          </mc:Choice>
          <mc:Fallback/>
        </mc:AlternateContent>
        <xdr:grpSp>
          <xdr:nvGrpSpPr>
            <xdr:cNvPr id="62" name="Group 61"/>
            <xdr:cNvGrpSpPr/>
          </xdr:nvGrpSpPr>
          <xdr:grpSpPr>
            <a:xfrm>
              <a:off x="2721738" y="7144048"/>
              <a:ext cx="1824136" cy="538722"/>
              <a:chOff x="2721738" y="7068321"/>
              <a:chExt cx="1824136" cy="530771"/>
            </a:xfrm>
          </xdr:grpSpPr>
          <xdr:sp textlink="Data!B115">
            <xdr:nvSpPr>
              <xdr:cNvPr id="21" name="TextBox 20"/>
              <xdr:cNvSpPr txBox="1"/>
            </xdr:nvSpPr>
            <xdr:spPr>
              <a:xfrm>
                <a:off x="2721738" y="7068321"/>
                <a:ext cx="1824136" cy="199807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none" lIns="0" tIns="36000" rIns="36000" bIns="36000" rtlCol="0" anchor="ctr"/>
              <a:lstStyle/>
              <a:p>
                <a:pPr algn="l"/>
                <a:fld id="{AC7AA0EC-8E85-43E9-99A5-7471C58C85D4}" type="TxLink">
                  <a:rPr lang="en-US" sz="1200" b="1" i="0" u="none" strike="noStrike">
                    <a:solidFill>
                      <a:srgbClr val="241862"/>
                    </a:solidFill>
                    <a:latin typeface="Bahnschrift"/>
                  </a:rPr>
                  <a:t>Mateo Garcia</a:t>
                </a:fld>
                <a:endParaRPr lang="en-US" sz="1000" b="1" i="0" u="none" strike="noStrike">
                  <a:solidFill>
                    <a:srgbClr val="241862"/>
                  </a:solidFill>
                  <a:latin typeface="Bahnschrift"/>
                </a:endParaRPr>
              </a:p>
            </xdr:txBody>
          </xdr:sp>
          <xdr:sp textlink="Data!D115">
            <xdr:nvSpPr>
              <xdr:cNvPr id="25" name="TextBox 24"/>
              <xdr:cNvSpPr txBox="1"/>
            </xdr:nvSpPr>
            <xdr:spPr>
              <a:xfrm>
                <a:off x="2721738" y="7272426"/>
                <a:ext cx="1771885" cy="143787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none" lIns="0" tIns="36000" rIns="36000" bIns="36000" rtlCol="0" anchor="ctr"/>
              <a:lstStyle/>
              <a:p>
                <a:pPr algn="l"/>
                <a:fld id="{EF06A893-2D79-44AB-B24E-605846470AB4}" type="TxLink">
                  <a:rPr lang="en-US" sz="900" b="0" i="0" u="none" strike="noStrike">
                    <a:solidFill>
                      <a:srgbClr val="000000"/>
                    </a:solidFill>
                    <a:latin typeface="Bahnschrift"/>
                  </a:rPr>
                  <a:t>Sales</a:t>
                </a:fld>
                <a:endParaRPr lang="en-US" sz="600" b="0" i="0" u="none" strike="noStrike">
                  <a:solidFill>
                    <a:srgbClr val="241862"/>
                  </a:solidFill>
                  <a:latin typeface="Bahnschrift"/>
                </a:endParaRPr>
              </a:p>
            </xdr:txBody>
          </xdr:sp>
          <xdr:sp textlink="Data!F115">
            <xdr:nvSpPr>
              <xdr:cNvPr id="39" name="TextBox 38"/>
              <xdr:cNvSpPr txBox="1"/>
            </xdr:nvSpPr>
            <xdr:spPr>
              <a:xfrm>
                <a:off x="2721738" y="7393241"/>
                <a:ext cx="1802365" cy="205851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none" lIns="0" tIns="36000" rIns="36000" bIns="36000" rtlCol="0" anchor="ctr"/>
              <a:lstStyle/>
              <a:p>
                <a:pPr algn="l"/>
                <a:fld id="{1AD70920-B188-4137-9965-82C640434A36}" type="TxLink">
                  <a:rPr lang="en-US" sz="900" b="1" i="0" u="none" strike="noStrike">
                    <a:solidFill>
                      <a:srgbClr val="000000"/>
                    </a:solidFill>
                    <a:latin typeface="Bahnschrift"/>
                  </a:rPr>
                  <a:t>Sales Specialist</a:t>
                </a:fld>
                <a:endParaRPr lang="en-US" sz="200" b="1" i="0" u="none" strike="noStrike">
                  <a:solidFill>
                    <a:srgbClr val="241862"/>
                  </a:solidFill>
                  <a:latin typeface="Bahnschrift"/>
                </a:endParaRPr>
              </a:p>
            </xdr:txBody>
          </xdr:sp>
        </xdr:grpSp>
        <xdr:grpSp>
          <xdr:nvGrpSpPr>
            <xdr:cNvPr id="61" name="Group 60"/>
            <xdr:cNvGrpSpPr/>
          </xdr:nvGrpSpPr>
          <xdr:grpSpPr>
            <a:xfrm>
              <a:off x="1887416" y="7767288"/>
              <a:ext cx="2688938" cy="479844"/>
              <a:chOff x="1887416" y="7644451"/>
              <a:chExt cx="2688938" cy="472198"/>
            </a:xfrm>
          </xdr:grpSpPr>
          <xdr:sp textlink="Data!H115">
            <xdr:nvSpPr>
              <xdr:cNvPr id="45" name="TextBox 44"/>
              <xdr:cNvSpPr txBox="1"/>
            </xdr:nvSpPr>
            <xdr:spPr>
              <a:xfrm>
                <a:off x="1887416" y="7674231"/>
                <a:ext cx="780821" cy="367800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none" lIns="0" tIns="36000" rIns="36000" bIns="36000" rtlCol="0" anchor="ctr"/>
              <a:lstStyle/>
              <a:p>
                <a:pPr algn="ctr"/>
                <a:fld id="{65F64352-A768-45EF-A57C-8A820CBBCAC6}" type="TxLink">
                  <a:rPr lang="en-US" sz="3200" b="1" i="0" u="none" strike="noStrike">
                    <a:solidFill>
                      <a:srgbClr val="241862"/>
                    </a:solidFill>
                    <a:latin typeface="Bahnschrift"/>
                  </a:rPr>
                  <a:t>4.6</a:t>
                </a:fld>
                <a:endParaRPr lang="en-US" sz="2400" b="1" i="0" u="none" strike="noStrike">
                  <a:solidFill>
                    <a:srgbClr val="241862"/>
                  </a:solidFill>
                  <a:latin typeface="Bahnschrift"/>
                </a:endParaRPr>
              </a:p>
            </xdr:txBody>
          </xdr:sp>
          <xdr:grpSp>
            <xdr:nvGrpSpPr>
              <xdr:cNvPr id="59" name="Group 58"/>
              <xdr:cNvGrpSpPr/>
            </xdr:nvGrpSpPr>
            <xdr:grpSpPr>
              <a:xfrm>
                <a:off x="2608216" y="7644451"/>
                <a:ext cx="1968138" cy="472198"/>
                <a:chOff x="2673531" y="7802880"/>
                <a:chExt cx="1968138" cy="474543"/>
              </a:xfrm>
            </xdr:grpSpPr>
            <xdr:sp>
              <xdr:nvSpPr>
                <xdr:cNvPr id="58" name="Rectangle 57"/>
                <xdr:cNvSpPr/>
              </xdr:nvSpPr>
              <xdr:spPr>
                <a:xfrm>
                  <a:off x="2730137" y="7846423"/>
                  <a:ext cx="1902823" cy="361406"/>
                </a:xfrm>
                <a:prstGeom prst="rect">
                  <a:avLst/>
                </a:prstGeom>
                <a:solidFill>
                  <a:schemeClr val="bg1">
                    <a:lumMod val="85000"/>
                  </a:schemeClr>
                </a:solidFill>
                <a:ln>
                  <a:noFill/>
                </a:ln>
              </xdr:spPr>
              <xdr:style>
                <a:lnRef idx="2">
                  <a:schemeClr val="accent1">
                    <a:shade val="15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rtlCol="0" anchor="t"/>
                <a:lstStyle/>
                <a:p>
                  <a:pPr algn="l"/>
                  <a:endParaRPr lang="en-US" sz="1100"/>
                </a:p>
              </xdr:txBody>
            </xdr:sp>
            <xdr:grpSp>
              <xdr:nvGrpSpPr>
                <xdr:cNvPr id="57" name="Group 56"/>
                <xdr:cNvGrpSpPr/>
              </xdr:nvGrpSpPr>
              <xdr:grpSpPr>
                <a:xfrm>
                  <a:off x="2673531" y="7802880"/>
                  <a:ext cx="1968138" cy="474543"/>
                  <a:chOff x="2673531" y="7802880"/>
                  <a:chExt cx="1968138" cy="474543"/>
                </a:xfrm>
              </xdr:grpSpPr>
              <xdr:graphicFrame>
                <xdr:nvGraphicFramePr>
                  <xdr:cNvPr id="54" name="Chart 53"/>
                  <xdr:cNvGraphicFramePr/>
                </xdr:nvGraphicFramePr>
                <xdr:xfrm>
                  <a:off x="2673531" y="7815943"/>
                  <a:ext cx="1968137" cy="408760"/>
                </xdr:xfrm>
                <a:graphic>
                  <a:graphicData uri="http://schemas.openxmlformats.org/drawingml/2006/chart">
                    <c:chart xmlns:c="http://schemas.openxmlformats.org/drawingml/2006/chart" xmlns:r="http://schemas.openxmlformats.org/officeDocument/2006/relationships" r:id="rId14"/>
                  </a:graphicData>
                </a:graphic>
              </xdr:graphicFrame>
              <xdr:pic>
                <xdr:nvPicPr>
                  <xdr:cNvPr id="56" name="Picture 55"/>
                  <xdr:cNvPicPr>
                    <a:picLocks noChangeAspect="1"/>
                  </xdr:cNvPicPr>
                </xdr:nvPicPr>
                <xdr:blipFill>
                  <a:blip r:embed="rId20" cstate="print">
                    <a:extLst>
                      <a:ext uri="{28A0092B-C50C-407E-A947-70E740481C1C}">
                        <a14:useLocalDpi xmlns:a14="http://schemas.microsoft.com/office/drawing/2010/main" val="0"/>
                      </a:ext>
                    </a:extLst>
                  </a:blip>
                  <a:stretch>
                    <a:fillRect/>
                  </a:stretch>
                </xdr:blipFill>
                <xdr:spPr>
                  <a:xfrm>
                    <a:off x="2706661" y="7802880"/>
                    <a:ext cx="1935008" cy="474543"/>
                  </a:xfrm>
                  <a:prstGeom prst="rect">
                    <a:avLst/>
                  </a:prstGeom>
                </xdr:spPr>
              </xdr:pic>
            </xdr:grpSp>
          </xdr:grpSp>
        </xdr:grpSp>
      </xdr:grpSp>
    </xdr:grpSp>
    <xdr:clientData/>
  </xdr:twoCellAnchor>
  <xdr:twoCellAnchor>
    <xdr:from>
      <xdr:col>8</xdr:col>
      <xdr:colOff>119269</xdr:colOff>
      <xdr:row>19</xdr:row>
      <xdr:rowOff>112644</xdr:rowOff>
    </xdr:from>
    <xdr:to>
      <xdr:col>15</xdr:col>
      <xdr:colOff>430695</xdr:colOff>
      <xdr:row>38</xdr:row>
      <xdr:rowOff>39755</xdr:rowOff>
    </xdr:to>
    <xdr:sp>
      <xdr:nvSpPr>
        <xdr:cNvPr id="98" name="Rectangle: Rounded Corners 97"/>
        <xdr:cNvSpPr/>
      </xdr:nvSpPr>
      <xdr:spPr>
        <a:xfrm>
          <a:off x="5239385" y="5339715"/>
          <a:ext cx="4792345" cy="3980815"/>
        </a:xfrm>
        <a:prstGeom prst="roundRect">
          <a:avLst>
            <a:gd name="adj" fmla="val 3123"/>
          </a:avLst>
        </a:prstGeom>
        <a:solidFill>
          <a:schemeClr val="bg1"/>
        </a:solidFill>
        <a:ln>
          <a:noFill/>
        </a:ln>
        <a:effectLst>
          <a:outerShdw blurRad="88900" dist="88900" dir="2700000" algn="tl" rotWithShape="0">
            <a:srgbClr val="002060">
              <a:alpha val="23000"/>
            </a:srgb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213550</xdr:colOff>
      <xdr:row>31</xdr:row>
      <xdr:rowOff>113302</xdr:rowOff>
    </xdr:from>
    <xdr:to>
      <xdr:col>11</xdr:col>
      <xdr:colOff>599992</xdr:colOff>
      <xdr:row>37</xdr:row>
      <xdr:rowOff>132022</xdr:rowOff>
    </xdr:to>
    <xdr:graphicFrame>
      <xdr:nvGraphicFramePr>
        <xdr:cNvPr id="96" name="Chart 95"/>
        <xdr:cNvGraphicFramePr/>
      </xdr:nvGraphicFramePr>
      <xdr:xfrm>
        <a:off x="5334000" y="7900670"/>
        <a:ext cx="2306320" cy="129857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11</xdr:col>
      <xdr:colOff>478072</xdr:colOff>
      <xdr:row>31</xdr:row>
      <xdr:rowOff>114788</xdr:rowOff>
    </xdr:from>
    <xdr:to>
      <xdr:col>15</xdr:col>
      <xdr:colOff>253672</xdr:colOff>
      <xdr:row>37</xdr:row>
      <xdr:rowOff>133508</xdr:rowOff>
    </xdr:to>
    <xdr:graphicFrame>
      <xdr:nvGraphicFramePr>
        <xdr:cNvPr id="99" name="Chart 98"/>
        <xdr:cNvGraphicFramePr/>
      </xdr:nvGraphicFramePr>
      <xdr:xfrm>
        <a:off x="7518400" y="7901940"/>
        <a:ext cx="2336165" cy="129921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8</xdr:col>
      <xdr:colOff>464820</xdr:colOff>
      <xdr:row>29</xdr:row>
      <xdr:rowOff>182879</xdr:rowOff>
    </xdr:from>
    <xdr:to>
      <xdr:col>11</xdr:col>
      <xdr:colOff>496887</xdr:colOff>
      <xdr:row>31</xdr:row>
      <xdr:rowOff>104028</xdr:rowOff>
    </xdr:to>
    <xdr:sp>
      <xdr:nvSpPr>
        <xdr:cNvPr id="101" name="TextBox 100"/>
        <xdr:cNvSpPr txBox="1"/>
      </xdr:nvSpPr>
      <xdr:spPr>
        <a:xfrm>
          <a:off x="5585460" y="7543165"/>
          <a:ext cx="1951990" cy="3479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lIns="36000" tIns="36000" rIns="36000" bIns="36000" rtlCol="0" anchor="ctr"/>
        <a:lstStyle/>
        <a:p>
          <a:pPr algn="l"/>
          <a:r>
            <a:rPr lang="en-US" sz="700" b="0" i="0" u="none" strike="noStrike">
              <a:solidFill>
                <a:srgbClr val="0F0A28"/>
              </a:solidFill>
              <a:latin typeface="Bahnschrift"/>
            </a:rPr>
            <a:t>NUMBER OF PURCHASED ITEMS</a:t>
          </a:r>
          <a:endParaRPr lang="en-US" sz="700" b="0" i="0" u="none" strike="noStrike">
            <a:solidFill>
              <a:srgbClr val="0F0A28"/>
            </a:solidFill>
            <a:latin typeface="Bahnschrift"/>
          </a:endParaRPr>
        </a:p>
        <a:p>
          <a:pPr algn="l"/>
          <a:r>
            <a:rPr lang="en-US" sz="700" b="0" i="0" u="none" strike="noStrike">
              <a:solidFill>
                <a:srgbClr val="0F0A28"/>
              </a:solidFill>
              <a:latin typeface="Bahnschrift"/>
            </a:rPr>
            <a:t>PER GROUPS</a:t>
          </a:r>
          <a:endParaRPr lang="en-US" sz="700" b="0" i="0" u="none" strike="noStrike">
            <a:solidFill>
              <a:srgbClr val="0F0A28"/>
            </a:solidFill>
            <a:latin typeface="Bahnschrift"/>
          </a:endParaRPr>
        </a:p>
      </xdr:txBody>
    </xdr:sp>
    <xdr:clientData/>
  </xdr:twoCellAnchor>
  <xdr:twoCellAnchor>
    <xdr:from>
      <xdr:col>12</xdr:col>
      <xdr:colOff>186524</xdr:colOff>
      <xdr:row>29</xdr:row>
      <xdr:rowOff>182879</xdr:rowOff>
    </xdr:from>
    <xdr:to>
      <xdr:col>15</xdr:col>
      <xdr:colOff>218591</xdr:colOff>
      <xdr:row>31</xdr:row>
      <xdr:rowOff>104028</xdr:rowOff>
    </xdr:to>
    <xdr:sp>
      <xdr:nvSpPr>
        <xdr:cNvPr id="123" name="TextBox 122"/>
        <xdr:cNvSpPr txBox="1"/>
      </xdr:nvSpPr>
      <xdr:spPr>
        <a:xfrm>
          <a:off x="7867015" y="7543165"/>
          <a:ext cx="1952625" cy="3479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lIns="36000" tIns="36000" rIns="36000" bIns="36000" rtlCol="0" anchor="ctr"/>
        <a:lstStyle/>
        <a:p>
          <a:pPr algn="l"/>
          <a:r>
            <a:rPr lang="en-US" sz="700" b="0" i="0" u="none" strike="noStrike">
              <a:solidFill>
                <a:srgbClr val="0F0A28"/>
              </a:solidFill>
              <a:latin typeface="Bahnschrift"/>
            </a:rPr>
            <a:t>NUMBER OF SOLD ITEMS</a:t>
          </a:r>
          <a:endParaRPr lang="en-US" sz="700" b="0" i="0" u="none" strike="noStrike">
            <a:solidFill>
              <a:srgbClr val="0F0A28"/>
            </a:solidFill>
            <a:latin typeface="Bahnschrift"/>
          </a:endParaRPr>
        </a:p>
        <a:p>
          <a:pPr algn="l"/>
          <a:r>
            <a:rPr lang="en-US" sz="700" b="0" i="0" u="none" strike="noStrike">
              <a:solidFill>
                <a:srgbClr val="0F0A28"/>
              </a:solidFill>
              <a:latin typeface="Bahnschrift"/>
            </a:rPr>
            <a:t>PER GROUPS</a:t>
          </a:r>
          <a:endParaRPr lang="en-US" sz="700" b="0" i="0" u="none" strike="noStrike">
            <a:solidFill>
              <a:srgbClr val="0F0A28"/>
            </a:solidFill>
            <a:latin typeface="Bahnschrift"/>
          </a:endParaRPr>
        </a:p>
      </xdr:txBody>
    </xdr:sp>
    <xdr:clientData/>
  </xdr:twoCellAnchor>
  <xdr:twoCellAnchor>
    <xdr:from>
      <xdr:col>8</xdr:col>
      <xdr:colOff>218660</xdr:colOff>
      <xdr:row>22</xdr:row>
      <xdr:rowOff>152400</xdr:rowOff>
    </xdr:from>
    <xdr:to>
      <xdr:col>15</xdr:col>
      <xdr:colOff>384313</xdr:colOff>
      <xdr:row>29</xdr:row>
      <xdr:rowOff>151738</xdr:rowOff>
    </xdr:to>
    <xdr:graphicFrame>
      <xdr:nvGraphicFramePr>
        <xdr:cNvPr id="124" name="Chart 123"/>
        <xdr:cNvGraphicFramePr/>
      </xdr:nvGraphicFramePr>
      <xdr:xfrm>
        <a:off x="5339080" y="6019800"/>
        <a:ext cx="4646295" cy="149225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8</xdr:col>
      <xdr:colOff>327661</xdr:colOff>
      <xdr:row>20</xdr:row>
      <xdr:rowOff>79353</xdr:rowOff>
    </xdr:from>
    <xdr:to>
      <xdr:col>11</xdr:col>
      <xdr:colOff>205740</xdr:colOff>
      <xdr:row>22</xdr:row>
      <xdr:rowOff>34684</xdr:rowOff>
    </xdr:to>
    <xdr:grpSp>
      <xdr:nvGrpSpPr>
        <xdr:cNvPr id="177" name="Group 176"/>
        <xdr:cNvGrpSpPr/>
      </xdr:nvGrpSpPr>
      <xdr:grpSpPr>
        <a:xfrm>
          <a:off x="5448300" y="5519420"/>
          <a:ext cx="1798320" cy="382270"/>
          <a:chOff x="5151121" y="4971393"/>
          <a:chExt cx="1706879" cy="321091"/>
        </a:xfrm>
      </xdr:grpSpPr>
      <xdr:sp>
        <xdr:nvSpPr>
          <xdr:cNvPr id="174" name="TextBox 173"/>
          <xdr:cNvSpPr txBox="1"/>
        </xdr:nvSpPr>
        <xdr:spPr>
          <a:xfrm>
            <a:off x="5151121" y="4988484"/>
            <a:ext cx="678180" cy="28690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none" lIns="36000" tIns="36000" rIns="36000" bIns="36000" rtlCol="0" anchor="ctr"/>
          <a:lstStyle/>
          <a:p>
            <a:pPr algn="l"/>
            <a:r>
              <a:rPr lang="en-US" sz="700" b="0" i="0" u="none" strike="noStrike">
                <a:solidFill>
                  <a:srgbClr val="0F0A28"/>
                </a:solidFill>
                <a:latin typeface="Bahnschrift"/>
              </a:rPr>
              <a:t>ITEMS</a:t>
            </a:r>
            <a:endParaRPr lang="en-US" sz="700" b="0" i="0" u="none" strike="noStrike">
              <a:solidFill>
                <a:srgbClr val="0F0A28"/>
              </a:solidFill>
              <a:latin typeface="Bahnschrift"/>
            </a:endParaRPr>
          </a:p>
          <a:p>
            <a:pPr algn="l"/>
            <a:r>
              <a:rPr lang="en-US" sz="700" b="0" i="0" u="none" strike="noStrike">
                <a:solidFill>
                  <a:srgbClr val="0F0A28"/>
                </a:solidFill>
                <a:latin typeface="Bahnschrift"/>
              </a:rPr>
              <a:t>AVAILABLE</a:t>
            </a:r>
            <a:endParaRPr lang="en-US" sz="700" b="0" i="0" u="none" strike="noStrike">
              <a:solidFill>
                <a:srgbClr val="0F0A28"/>
              </a:solidFill>
              <a:latin typeface="Bahnschrift"/>
            </a:endParaRPr>
          </a:p>
        </xdr:txBody>
      </xdr:sp>
      <xdr:grpSp>
        <xdr:nvGrpSpPr>
          <xdr:cNvPr id="176" name="Group 175"/>
          <xdr:cNvGrpSpPr/>
        </xdr:nvGrpSpPr>
        <xdr:grpSpPr>
          <a:xfrm>
            <a:off x="5871341" y="4971393"/>
            <a:ext cx="986659" cy="321091"/>
            <a:chOff x="5871341" y="4971393"/>
            <a:chExt cx="986659" cy="321091"/>
          </a:xfrm>
        </xdr:grpSpPr>
        <xdr:sp>
          <xdr:nvSpPr>
            <xdr:cNvPr id="149" name="Rectangle: Rounded Corners 148"/>
            <xdr:cNvSpPr/>
          </xdr:nvSpPr>
          <xdr:spPr>
            <a:xfrm>
              <a:off x="5871341" y="4971393"/>
              <a:ext cx="986659" cy="321091"/>
            </a:xfrm>
            <a:prstGeom prst="roundRect">
              <a:avLst>
                <a:gd name="adj" fmla="val 18976"/>
              </a:avLst>
            </a:prstGeom>
            <a:solidFill>
              <a:srgbClr val="5239CF"/>
            </a:solidFill>
            <a:ln>
              <a:noFill/>
            </a:ln>
            <a:effectLst>
              <a:outerShdw blurRad="88900" dist="88900" dir="2700000" algn="tl" rotWithShape="0">
                <a:srgbClr val="0F0A28">
                  <a:alpha val="23000"/>
                </a:srgbClr>
              </a:outerShdw>
            </a:effectLst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US" sz="1100"/>
            </a:p>
          </xdr:txBody>
        </xdr:sp>
        <xdr:sp textlink="Data!T129">
          <xdr:nvSpPr>
            <xdr:cNvPr id="175" name="TextBox 174"/>
            <xdr:cNvSpPr txBox="1"/>
          </xdr:nvSpPr>
          <xdr:spPr>
            <a:xfrm>
              <a:off x="5903660" y="4980864"/>
              <a:ext cx="922020" cy="286909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none" lIns="36000" tIns="36000" rIns="36000" bIns="36000" rtlCol="0" anchor="ctr"/>
            <a:lstStyle/>
            <a:p>
              <a:pPr algn="ctr"/>
              <a:fld id="{1DF2EA67-0090-4FD5-96FF-0A367A89ACF9}" type="TxLink">
                <a:rPr lang="en-US" sz="1600" b="1" i="0" u="none" strike="noStrike">
                  <a:solidFill>
                    <a:schemeClr val="bg1"/>
                  </a:solidFill>
                  <a:latin typeface="Bahnschrift"/>
                </a:rPr>
                <a:t>6,100</a:t>
              </a:fld>
              <a:endParaRPr lang="en-US" sz="1000" b="1" i="0" u="none" strike="noStrike">
                <a:solidFill>
                  <a:schemeClr val="bg1"/>
                </a:solidFill>
                <a:latin typeface="Bahnschrift"/>
              </a:endParaRPr>
            </a:p>
          </xdr:txBody>
        </xdr:sp>
      </xdr:grpSp>
    </xdr:grpSp>
    <xdr:clientData/>
  </xdr:twoCellAnchor>
  <xdr:twoCellAnchor>
    <xdr:from>
      <xdr:col>12</xdr:col>
      <xdr:colOff>205741</xdr:colOff>
      <xdr:row>20</xdr:row>
      <xdr:rowOff>79353</xdr:rowOff>
    </xdr:from>
    <xdr:to>
      <xdr:col>15</xdr:col>
      <xdr:colOff>182881</xdr:colOff>
      <xdr:row>22</xdr:row>
      <xdr:rowOff>34684</xdr:rowOff>
    </xdr:to>
    <xdr:grpSp>
      <xdr:nvGrpSpPr>
        <xdr:cNvPr id="178" name="Group 177"/>
        <xdr:cNvGrpSpPr/>
      </xdr:nvGrpSpPr>
      <xdr:grpSpPr>
        <a:xfrm>
          <a:off x="7886700" y="5519420"/>
          <a:ext cx="1897380" cy="382270"/>
          <a:chOff x="5052061" y="4971393"/>
          <a:chExt cx="1805940" cy="321091"/>
        </a:xfrm>
      </xdr:grpSpPr>
      <xdr:sp>
        <xdr:nvSpPr>
          <xdr:cNvPr id="179" name="TextBox 178"/>
          <xdr:cNvSpPr txBox="1"/>
        </xdr:nvSpPr>
        <xdr:spPr>
          <a:xfrm>
            <a:off x="5052061" y="4988484"/>
            <a:ext cx="480059" cy="28690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none" lIns="36000" tIns="36000" rIns="36000" bIns="36000" rtlCol="0" anchor="ctr"/>
          <a:lstStyle/>
          <a:p>
            <a:pPr algn="l"/>
            <a:r>
              <a:rPr lang="en-US" sz="700" b="0" i="0" u="none" strike="noStrike">
                <a:solidFill>
                  <a:srgbClr val="0F0A28"/>
                </a:solidFill>
                <a:latin typeface="Bahnschrift"/>
              </a:rPr>
              <a:t>STOCK</a:t>
            </a:r>
            <a:endParaRPr lang="en-US" sz="700" b="0" i="0" u="none" strike="noStrike">
              <a:solidFill>
                <a:srgbClr val="0F0A28"/>
              </a:solidFill>
              <a:latin typeface="Bahnschrift"/>
            </a:endParaRPr>
          </a:p>
          <a:p>
            <a:pPr algn="l"/>
            <a:r>
              <a:rPr lang="en-US" sz="700" b="0" i="0" u="none" strike="noStrike">
                <a:solidFill>
                  <a:srgbClr val="0F0A28"/>
                </a:solidFill>
                <a:latin typeface="Bahnschrift"/>
              </a:rPr>
              <a:t>VALUE</a:t>
            </a:r>
            <a:endParaRPr lang="en-US" sz="700" b="0" i="0" u="none" strike="noStrike">
              <a:solidFill>
                <a:srgbClr val="0F0A28"/>
              </a:solidFill>
              <a:latin typeface="Bahnschrift"/>
            </a:endParaRPr>
          </a:p>
        </xdr:txBody>
      </xdr:sp>
      <xdr:grpSp>
        <xdr:nvGrpSpPr>
          <xdr:cNvPr id="180" name="Group 179"/>
          <xdr:cNvGrpSpPr/>
        </xdr:nvGrpSpPr>
        <xdr:grpSpPr>
          <a:xfrm>
            <a:off x="5554981" y="4971393"/>
            <a:ext cx="1303020" cy="321091"/>
            <a:chOff x="5554981" y="4971393"/>
            <a:chExt cx="1303020" cy="321091"/>
          </a:xfrm>
        </xdr:grpSpPr>
        <xdr:sp>
          <xdr:nvSpPr>
            <xdr:cNvPr id="181" name="Rectangle: Rounded Corners 180"/>
            <xdr:cNvSpPr/>
          </xdr:nvSpPr>
          <xdr:spPr>
            <a:xfrm>
              <a:off x="5554981" y="4971393"/>
              <a:ext cx="1303020" cy="321091"/>
            </a:xfrm>
            <a:prstGeom prst="roundRect">
              <a:avLst>
                <a:gd name="adj" fmla="val 18976"/>
              </a:avLst>
            </a:prstGeom>
            <a:solidFill>
              <a:srgbClr val="5239CF"/>
            </a:solidFill>
            <a:ln>
              <a:noFill/>
            </a:ln>
            <a:effectLst>
              <a:outerShdw blurRad="88900" dist="88900" dir="2700000" algn="tl" rotWithShape="0">
                <a:srgbClr val="0F0A28">
                  <a:alpha val="23000"/>
                </a:srgbClr>
              </a:outerShdw>
            </a:effectLst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US" sz="1100"/>
            </a:p>
          </xdr:txBody>
        </xdr:sp>
        <xdr:sp textlink="Data!T128">
          <xdr:nvSpPr>
            <xdr:cNvPr id="182" name="TextBox 181"/>
            <xdr:cNvSpPr txBox="1"/>
          </xdr:nvSpPr>
          <xdr:spPr>
            <a:xfrm>
              <a:off x="5600700" y="4980864"/>
              <a:ext cx="1224980" cy="286909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none" lIns="36000" tIns="36000" rIns="36000" bIns="36000" rtlCol="0" anchor="ctr"/>
            <a:lstStyle/>
            <a:p>
              <a:pPr algn="ctr"/>
              <a:fld id="{CDE0C298-F204-4595-B31B-503FACAE503E}" type="TxLink">
                <a:rPr lang="en-US" sz="1600" b="1" i="0" u="none" strike="noStrike">
                  <a:solidFill>
                    <a:schemeClr val="bg1"/>
                  </a:solidFill>
                  <a:latin typeface="Bahnschrift"/>
                </a:rPr>
                <a:t> $628,000 </a:t>
              </a:fld>
              <a:endParaRPr lang="en-US" sz="1200" b="1" i="0" u="none" strike="noStrike">
                <a:solidFill>
                  <a:schemeClr val="bg1"/>
                </a:solidFill>
                <a:latin typeface="Bahnschrift"/>
              </a:endParaRPr>
            </a:p>
          </xdr:txBody>
        </xdr:sp>
      </xdr:grpSp>
    </xdr:grp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2</xdr:row>
      <xdr:rowOff>14287</xdr:rowOff>
    </xdr:from>
    <xdr:to>
      <xdr:col>1</xdr:col>
      <xdr:colOff>2160027</xdr:colOff>
      <xdr:row>4</xdr:row>
      <xdr:rowOff>104775</xdr:rowOff>
    </xdr:to>
    <xdr:pic>
      <xdr:nvPicPr>
        <xdr:cNvPr id="2" name="Picture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0080" y="440690"/>
          <a:ext cx="2159635" cy="5175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no"?>
<Relationships xmlns="http://schemas.openxmlformats.org/package/2006/relationships">
<Relationship Id="rId1" Target="../drawings/drawing1.xml" Type="http://schemas.openxmlformats.org/officeDocument/2006/relationships/drawing"/>
<Relationship Id="rId2" Target="../drawings/vmlDrawing1.vml" Type="http://schemas.openxmlformats.org/officeDocument/2006/relationships/vmlDrawing"/>
</Relationships>

</file>

<file path=xl/worksheets/_rels/sheet2.xml.rels><?xml version="1.0" encoding="UTF-8" standalone="no"?>
<Relationships xmlns="http://schemas.openxmlformats.org/package/2006/relationships">
<Relationship Id="rId1" Target="../drawings/drawing2.xml" Type="http://schemas.openxmlformats.org/officeDocument/2006/relationships/drawing"/>
<Relationship Id="rId2" Target="../drawings/vmlDrawing2.vml" Type="http://schemas.openxmlformats.org/officeDocument/2006/relationships/vmlDrawing"/>
</Relationships>

</file>

<file path=xl/worksheets/_rels/sheet3.xml.rels><?xml version="1.0" encoding="UTF-8" standalone="no"?>
<Relationships xmlns="http://schemas.openxmlformats.org/package/2006/relationships">
<Relationship Id="rId1" Target="../drawings/drawing3.xml" Type="http://schemas.openxmlformats.org/officeDocument/2006/relationships/drawing"/>
<Relationship Id="rId2" Target="https://templatelab.com/" TargetMode="External" Type="http://schemas.openxmlformats.org/officeDocument/2006/relationships/hyperlink"/>
</Relationships>
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AM135"/>
  <sheetViews>
    <sheetView zoomScale="70" zoomScaleNormal="70" topLeftCell="G115" workbookViewId="0">
      <selection activeCell="S131" sqref="S131"/>
    </sheetView>
  </sheetViews>
  <sheetFormatPr defaultColWidth="9" defaultRowHeight="16.8"/>
  <cols>
    <col min="1" max="1" width="8.88392857142857" style="6"/>
    <col min="2" max="2" width="36.1071428571429" style="6" customWidth="1"/>
    <col min="3" max="14" width="14.7767857142857" style="6" customWidth="1"/>
    <col min="15" max="15" width="16.7767857142857" style="6" customWidth="1"/>
    <col min="16" max="20" width="12.7767857142857" style="6" customWidth="1"/>
    <col min="21" max="21" width="19" style="6" customWidth="1"/>
    <col min="22" max="22" width="8.88392857142857" style="6"/>
    <col min="23" max="24" width="24.3303571428571" style="6" customWidth="1"/>
    <col min="25" max="25" width="23.3303571428571" style="6" customWidth="1"/>
    <col min="26" max="26" width="28.2232142857143" style="6" customWidth="1"/>
    <col min="27" max="16384" width="8.88392857142857" style="6"/>
  </cols>
  <sheetData>
    <row r="1" ht="23.2" spans="2:15">
      <c r="B1" s="7" t="s">
        <v>0</v>
      </c>
      <c r="C1" s="7"/>
      <c r="D1" s="7"/>
      <c r="E1" s="7"/>
      <c r="F1" s="30"/>
      <c r="G1" s="30"/>
      <c r="H1" s="30"/>
      <c r="I1" s="30"/>
      <c r="J1" s="17"/>
      <c r="K1" s="17"/>
      <c r="L1" s="17"/>
      <c r="M1" s="17"/>
      <c r="N1" s="17"/>
      <c r="O1" s="17"/>
    </row>
    <row r="2" ht="17.6" spans="2:39">
      <c r="B2" s="8"/>
      <c r="C2" s="9" t="s">
        <v>1</v>
      </c>
      <c r="D2" s="9" t="s">
        <v>2</v>
      </c>
      <c r="E2" s="9" t="s">
        <v>3</v>
      </c>
      <c r="F2" s="9" t="s">
        <v>4</v>
      </c>
      <c r="G2" s="9" t="s">
        <v>5</v>
      </c>
      <c r="H2" s="9" t="s">
        <v>6</v>
      </c>
      <c r="I2" s="9" t="s">
        <v>7</v>
      </c>
      <c r="J2" s="9" t="s">
        <v>8</v>
      </c>
      <c r="K2" s="9" t="s">
        <v>9</v>
      </c>
      <c r="L2" s="9" t="s">
        <v>10</v>
      </c>
      <c r="M2" s="9" t="s">
        <v>11</v>
      </c>
      <c r="N2" s="9" t="s">
        <v>12</v>
      </c>
      <c r="O2" s="9" t="s">
        <v>13</v>
      </c>
      <c r="P2" s="38" t="s">
        <v>14</v>
      </c>
      <c r="Q2" s="42"/>
      <c r="R2" s="42"/>
      <c r="S2" s="42"/>
      <c r="T2" s="42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/>
      <c r="AK2" s="49"/>
      <c r="AL2" s="49"/>
      <c r="AM2" s="49"/>
    </row>
    <row r="3" ht="17.6" spans="2:39">
      <c r="B3" s="10" t="s">
        <v>15</v>
      </c>
      <c r="C3" s="11">
        <v>240000</v>
      </c>
      <c r="D3" s="11">
        <v>280000</v>
      </c>
      <c r="E3" s="11">
        <v>235000</v>
      </c>
      <c r="F3" s="11">
        <v>302000</v>
      </c>
      <c r="G3" s="11">
        <v>215000</v>
      </c>
      <c r="H3" s="11">
        <v>240000</v>
      </c>
      <c r="I3" s="11">
        <v>300000</v>
      </c>
      <c r="J3" s="11">
        <v>218000</v>
      </c>
      <c r="K3" s="11">
        <v>298000</v>
      </c>
      <c r="L3" s="11">
        <v>240000</v>
      </c>
      <c r="M3" s="11">
        <v>251500</v>
      </c>
      <c r="N3" s="11">
        <v>278500</v>
      </c>
      <c r="O3" s="21">
        <f t="shared" ref="O3:O5" si="0">SUM(C3:N3)</f>
        <v>3098000</v>
      </c>
      <c r="W3" s="50"/>
      <c r="X3" s="50"/>
      <c r="Y3" s="50"/>
      <c r="Z3" s="50"/>
      <c r="AA3" s="51"/>
      <c r="AB3" s="51"/>
      <c r="AC3" s="51"/>
      <c r="AD3" s="51"/>
      <c r="AE3" s="51"/>
      <c r="AF3" s="51"/>
      <c r="AG3" s="51"/>
      <c r="AH3" s="51"/>
      <c r="AI3" s="51"/>
      <c r="AJ3" s="51"/>
      <c r="AK3" s="51"/>
      <c r="AL3" s="51"/>
      <c r="AM3" s="53"/>
    </row>
    <row r="4" ht="17.6" spans="2:39">
      <c r="B4" s="10" t="s">
        <v>16</v>
      </c>
      <c r="C4" s="11">
        <v>15000</v>
      </c>
      <c r="D4" s="11">
        <v>12500</v>
      </c>
      <c r="E4" s="11">
        <v>10800</v>
      </c>
      <c r="F4" s="11">
        <v>8500</v>
      </c>
      <c r="G4" s="11">
        <v>14500</v>
      </c>
      <c r="H4" s="11">
        <v>21500</v>
      </c>
      <c r="I4" s="11">
        <v>22400</v>
      </c>
      <c r="J4" s="11">
        <v>12600</v>
      </c>
      <c r="K4" s="11">
        <v>17400</v>
      </c>
      <c r="L4" s="11">
        <v>14200</v>
      </c>
      <c r="M4" s="11">
        <v>13500</v>
      </c>
      <c r="N4" s="11">
        <v>21000</v>
      </c>
      <c r="O4" s="21">
        <f t="shared" si="0"/>
        <v>183900</v>
      </c>
      <c r="W4" s="50"/>
      <c r="X4" s="50"/>
      <c r="Y4" s="50"/>
      <c r="Z4" s="50"/>
      <c r="AA4" s="51"/>
      <c r="AB4" s="51"/>
      <c r="AC4" s="51"/>
      <c r="AD4" s="51"/>
      <c r="AE4" s="51"/>
      <c r="AF4" s="51"/>
      <c r="AG4" s="51"/>
      <c r="AH4" s="51"/>
      <c r="AI4" s="51"/>
      <c r="AJ4" s="51"/>
      <c r="AK4" s="51"/>
      <c r="AL4" s="51"/>
      <c r="AM4" s="53"/>
    </row>
    <row r="5" ht="17.6" spans="2:39">
      <c r="B5" s="10" t="s">
        <v>17</v>
      </c>
      <c r="C5" s="12">
        <f>SUM(C3:C4)</f>
        <v>255000</v>
      </c>
      <c r="D5" s="12">
        <f t="shared" ref="D5:N5" si="1">SUM(D3:D4)</f>
        <v>292500</v>
      </c>
      <c r="E5" s="12">
        <f t="shared" si="1"/>
        <v>245800</v>
      </c>
      <c r="F5" s="12">
        <f t="shared" si="1"/>
        <v>310500</v>
      </c>
      <c r="G5" s="12">
        <f t="shared" si="1"/>
        <v>229500</v>
      </c>
      <c r="H5" s="12">
        <f t="shared" si="1"/>
        <v>261500</v>
      </c>
      <c r="I5" s="12">
        <f t="shared" si="1"/>
        <v>322400</v>
      </c>
      <c r="J5" s="12">
        <f t="shared" si="1"/>
        <v>230600</v>
      </c>
      <c r="K5" s="12">
        <f t="shared" si="1"/>
        <v>315400</v>
      </c>
      <c r="L5" s="12">
        <f t="shared" si="1"/>
        <v>254200</v>
      </c>
      <c r="M5" s="12">
        <f t="shared" si="1"/>
        <v>265000</v>
      </c>
      <c r="N5" s="12">
        <f t="shared" si="1"/>
        <v>299500</v>
      </c>
      <c r="O5" s="21">
        <f t="shared" si="0"/>
        <v>3281900</v>
      </c>
      <c r="W5" s="50"/>
      <c r="X5" s="50"/>
      <c r="Y5" s="50"/>
      <c r="Z5" s="50"/>
      <c r="AA5" s="51"/>
      <c r="AB5" s="51"/>
      <c r="AC5" s="51"/>
      <c r="AD5" s="51"/>
      <c r="AE5" s="51"/>
      <c r="AF5" s="51"/>
      <c r="AG5" s="51"/>
      <c r="AH5" s="51"/>
      <c r="AI5" s="51"/>
      <c r="AJ5" s="51"/>
      <c r="AK5" s="51"/>
      <c r="AL5" s="51"/>
      <c r="AM5" s="53"/>
    </row>
    <row r="6" ht="17.6" spans="2:39">
      <c r="B6" s="13" t="s">
        <v>18</v>
      </c>
      <c r="C6" s="14">
        <v>245000</v>
      </c>
      <c r="D6" s="14">
        <v>290000</v>
      </c>
      <c r="E6" s="14">
        <v>225000</v>
      </c>
      <c r="F6" s="14">
        <v>245000</v>
      </c>
      <c r="G6" s="14">
        <v>220000</v>
      </c>
      <c r="H6" s="14">
        <v>240000</v>
      </c>
      <c r="I6" s="14">
        <v>250000</v>
      </c>
      <c r="J6" s="14">
        <v>220000</v>
      </c>
      <c r="K6" s="14">
        <v>250000</v>
      </c>
      <c r="L6" s="14">
        <v>240000</v>
      </c>
      <c r="M6" s="14">
        <v>240000</v>
      </c>
      <c r="N6" s="14">
        <v>250000</v>
      </c>
      <c r="O6" s="39">
        <f t="shared" ref="O6" si="2">SUM(C6:N6)</f>
        <v>2915000</v>
      </c>
      <c r="P6" s="40" t="s">
        <v>19</v>
      </c>
      <c r="Q6" s="40" t="s">
        <v>20</v>
      </c>
      <c r="R6" s="43" t="s">
        <v>21</v>
      </c>
      <c r="S6" s="43" t="s">
        <v>22</v>
      </c>
      <c r="T6" s="43" t="s">
        <v>23</v>
      </c>
      <c r="W6" s="50"/>
      <c r="X6" s="50"/>
      <c r="Y6" s="50"/>
      <c r="Z6" s="50"/>
      <c r="AA6" s="51"/>
      <c r="AB6" s="51"/>
      <c r="AC6" s="51"/>
      <c r="AD6" s="51"/>
      <c r="AE6" s="51"/>
      <c r="AF6" s="51"/>
      <c r="AG6" s="51"/>
      <c r="AH6" s="51"/>
      <c r="AI6" s="51"/>
      <c r="AJ6" s="51"/>
      <c r="AK6" s="51"/>
      <c r="AL6" s="51"/>
      <c r="AM6" s="53"/>
    </row>
    <row r="7" ht="17.6" spans="2:39">
      <c r="B7" s="15" t="s">
        <v>24</v>
      </c>
      <c r="C7" s="16">
        <f>(C5-C6)/C6</f>
        <v>0.0408163265306122</v>
      </c>
      <c r="D7" s="16">
        <f t="shared" ref="D7:O7" si="3">(D5-D6)/D6</f>
        <v>0.00862068965517241</v>
      </c>
      <c r="E7" s="16">
        <f t="shared" si="3"/>
        <v>0.0924444444444444</v>
      </c>
      <c r="F7" s="16">
        <f t="shared" si="3"/>
        <v>0.26734693877551</v>
      </c>
      <c r="G7" s="16">
        <f t="shared" si="3"/>
        <v>0.0431818181818182</v>
      </c>
      <c r="H7" s="16">
        <f t="shared" si="3"/>
        <v>0.0895833333333333</v>
      </c>
      <c r="I7" s="16">
        <f t="shared" si="3"/>
        <v>0.2896</v>
      </c>
      <c r="J7" s="16">
        <f t="shared" si="3"/>
        <v>0.0481818181818182</v>
      </c>
      <c r="K7" s="16">
        <f t="shared" si="3"/>
        <v>0.2616</v>
      </c>
      <c r="L7" s="16">
        <f t="shared" si="3"/>
        <v>0.0591666666666667</v>
      </c>
      <c r="M7" s="16">
        <f t="shared" si="3"/>
        <v>0.104166666666667</v>
      </c>
      <c r="N7" s="16">
        <f t="shared" si="3"/>
        <v>0.198</v>
      </c>
      <c r="O7" s="16">
        <f t="shared" si="3"/>
        <v>0.125866209262436</v>
      </c>
      <c r="P7" s="41">
        <f>IF(O7&gt;=0,O7,"")</f>
        <v>0.125866209262436</v>
      </c>
      <c r="Q7" s="41" t="str">
        <f>IF(O7&lt;0,O7,"")</f>
        <v/>
      </c>
      <c r="R7" s="44">
        <f>O6</f>
        <v>2915000</v>
      </c>
      <c r="S7" s="45" t="str">
        <f>IF(O5&lt;O6,O5,"N/A")</f>
        <v>N/A</v>
      </c>
      <c r="T7" s="46">
        <f>IF(O5&gt;=O6,O5,"N/A")</f>
        <v>3281900</v>
      </c>
      <c r="W7" s="50"/>
      <c r="X7" s="50"/>
      <c r="Y7" s="50"/>
      <c r="Z7" s="50"/>
      <c r="AA7" s="51"/>
      <c r="AB7" s="51"/>
      <c r="AC7" s="51"/>
      <c r="AD7" s="51"/>
      <c r="AE7" s="51"/>
      <c r="AF7" s="51"/>
      <c r="AG7" s="51"/>
      <c r="AH7" s="51"/>
      <c r="AI7" s="51"/>
      <c r="AJ7" s="51"/>
      <c r="AK7" s="51"/>
      <c r="AL7" s="51"/>
      <c r="AM7" s="53"/>
    </row>
    <row r="8" ht="17.6" spans="2:39"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W8" s="50"/>
      <c r="X8" s="50"/>
      <c r="Y8" s="50"/>
      <c r="Z8" s="50"/>
      <c r="AA8" s="51"/>
      <c r="AB8" s="51"/>
      <c r="AC8" s="51"/>
      <c r="AD8" s="51"/>
      <c r="AE8" s="51"/>
      <c r="AF8" s="51"/>
      <c r="AG8" s="51"/>
      <c r="AH8" s="51"/>
      <c r="AI8" s="51"/>
      <c r="AJ8" s="51"/>
      <c r="AK8" s="51"/>
      <c r="AL8" s="51"/>
      <c r="AM8" s="53"/>
    </row>
    <row r="9" ht="23.2" spans="2:39">
      <c r="B9" s="7" t="s">
        <v>25</v>
      </c>
      <c r="C9" s="7"/>
      <c r="D9" s="7"/>
      <c r="E9" s="7"/>
      <c r="F9" s="30"/>
      <c r="G9" s="30"/>
      <c r="H9" s="30"/>
      <c r="I9" s="30"/>
      <c r="J9" s="17"/>
      <c r="K9" s="17"/>
      <c r="L9" s="17"/>
      <c r="M9" s="17"/>
      <c r="N9" s="17"/>
      <c r="O9" s="17"/>
      <c r="W9" s="50"/>
      <c r="X9" s="50"/>
      <c r="Y9" s="50"/>
      <c r="Z9" s="50"/>
      <c r="AA9" s="51"/>
      <c r="AB9" s="51"/>
      <c r="AC9" s="51"/>
      <c r="AD9" s="51"/>
      <c r="AE9" s="51"/>
      <c r="AF9" s="51"/>
      <c r="AG9" s="51"/>
      <c r="AH9" s="51"/>
      <c r="AI9" s="51"/>
      <c r="AJ9" s="51"/>
      <c r="AK9" s="51"/>
      <c r="AL9" s="51"/>
      <c r="AM9" s="53"/>
    </row>
    <row r="10" ht="17.6" spans="2:39">
      <c r="B10" s="8"/>
      <c r="C10" s="9" t="s">
        <v>1</v>
      </c>
      <c r="D10" s="9" t="s">
        <v>2</v>
      </c>
      <c r="E10" s="9" t="s">
        <v>3</v>
      </c>
      <c r="F10" s="9" t="s">
        <v>4</v>
      </c>
      <c r="G10" s="9" t="s">
        <v>5</v>
      </c>
      <c r="H10" s="9" t="s">
        <v>6</v>
      </c>
      <c r="I10" s="9" t="s">
        <v>7</v>
      </c>
      <c r="J10" s="9" t="s">
        <v>8</v>
      </c>
      <c r="K10" s="9" t="s">
        <v>9</v>
      </c>
      <c r="L10" s="9" t="s">
        <v>10</v>
      </c>
      <c r="M10" s="9" t="s">
        <v>11</v>
      </c>
      <c r="N10" s="9" t="s">
        <v>12</v>
      </c>
      <c r="O10" s="9" t="s">
        <v>13</v>
      </c>
      <c r="W10" s="50"/>
      <c r="X10" s="50"/>
      <c r="Y10" s="50"/>
      <c r="Z10" s="50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3"/>
    </row>
    <row r="11" ht="17.6" spans="2:39">
      <c r="B11" s="18" t="s">
        <v>26</v>
      </c>
      <c r="C11" s="11">
        <v>102000</v>
      </c>
      <c r="D11" s="11">
        <v>135000</v>
      </c>
      <c r="E11" s="11">
        <v>114500</v>
      </c>
      <c r="F11" s="11">
        <v>158000</v>
      </c>
      <c r="G11" s="11">
        <v>102000</v>
      </c>
      <c r="H11" s="11">
        <v>120000</v>
      </c>
      <c r="I11" s="11">
        <v>154000</v>
      </c>
      <c r="J11" s="11">
        <v>104500</v>
      </c>
      <c r="K11" s="11">
        <v>144200</v>
      </c>
      <c r="L11" s="11">
        <v>125500</v>
      </c>
      <c r="M11" s="11">
        <v>126000</v>
      </c>
      <c r="N11" s="11">
        <v>137000</v>
      </c>
      <c r="O11" s="21">
        <f t="shared" ref="O11:O12" si="4">SUM(C11:N11)</f>
        <v>1522700</v>
      </c>
      <c r="W11" s="50"/>
      <c r="X11" s="50"/>
      <c r="Y11" s="50"/>
      <c r="Z11" s="50"/>
      <c r="AA11" s="51"/>
      <c r="AB11" s="51"/>
      <c r="AC11" s="51"/>
      <c r="AD11" s="51"/>
      <c r="AE11" s="51"/>
      <c r="AF11" s="51"/>
      <c r="AG11" s="51"/>
      <c r="AH11" s="51"/>
      <c r="AI11" s="51"/>
      <c r="AJ11" s="51"/>
      <c r="AK11" s="51"/>
      <c r="AL11" s="51"/>
      <c r="AM11" s="53"/>
    </row>
    <row r="12" ht="17.6" spans="2:39">
      <c r="B12" s="18" t="s">
        <v>27</v>
      </c>
      <c r="C12" s="11">
        <v>4611</v>
      </c>
      <c r="D12" s="11">
        <v>4004</v>
      </c>
      <c r="E12" s="11">
        <v>4624</v>
      </c>
      <c r="F12" s="11">
        <v>2837</v>
      </c>
      <c r="G12" s="11">
        <v>5044</v>
      </c>
      <c r="H12" s="11">
        <v>7154</v>
      </c>
      <c r="I12" s="11">
        <v>5610</v>
      </c>
      <c r="J12" s="11">
        <v>3354</v>
      </c>
      <c r="K12" s="11">
        <v>1185</v>
      </c>
      <c r="L12" s="11">
        <v>3513</v>
      </c>
      <c r="M12" s="11">
        <v>5322</v>
      </c>
      <c r="N12" s="11">
        <v>4584</v>
      </c>
      <c r="O12" s="21">
        <f t="shared" si="4"/>
        <v>51842</v>
      </c>
      <c r="W12" s="50"/>
      <c r="X12" s="50"/>
      <c r="Y12" s="50"/>
      <c r="Z12" s="50"/>
      <c r="AA12" s="51"/>
      <c r="AB12" s="51"/>
      <c r="AC12" s="51"/>
      <c r="AD12" s="51"/>
      <c r="AE12" s="51"/>
      <c r="AF12" s="51"/>
      <c r="AG12" s="51"/>
      <c r="AH12" s="51"/>
      <c r="AI12" s="51"/>
      <c r="AJ12" s="51"/>
      <c r="AK12" s="51"/>
      <c r="AL12" s="51"/>
      <c r="AM12" s="53"/>
    </row>
    <row r="13" ht="17.6" spans="2:39"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W13" s="50"/>
      <c r="X13" s="50"/>
      <c r="Y13" s="50"/>
      <c r="Z13" s="50"/>
      <c r="AA13" s="51"/>
      <c r="AB13" s="51"/>
      <c r="AC13" s="51"/>
      <c r="AD13" s="51"/>
      <c r="AE13" s="51"/>
      <c r="AF13" s="51"/>
      <c r="AG13" s="51"/>
      <c r="AH13" s="51"/>
      <c r="AI13" s="51"/>
      <c r="AJ13" s="51"/>
      <c r="AK13" s="51"/>
      <c r="AL13" s="51"/>
      <c r="AM13" s="53"/>
    </row>
    <row r="14" ht="17.6" spans="2:39"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W14" s="50"/>
      <c r="X14" s="50"/>
      <c r="Y14" s="50"/>
      <c r="Z14" s="50"/>
      <c r="AA14" s="51"/>
      <c r="AB14" s="51"/>
      <c r="AC14" s="51"/>
      <c r="AD14" s="51"/>
      <c r="AE14" s="51"/>
      <c r="AF14" s="51"/>
      <c r="AG14" s="51"/>
      <c r="AH14" s="51"/>
      <c r="AI14" s="51"/>
      <c r="AJ14" s="51"/>
      <c r="AK14" s="51"/>
      <c r="AL14" s="51"/>
      <c r="AM14" s="53"/>
    </row>
    <row r="15" ht="23.2" spans="2:39">
      <c r="B15" s="7" t="s">
        <v>28</v>
      </c>
      <c r="C15" s="7"/>
      <c r="D15" s="7"/>
      <c r="E15" s="7"/>
      <c r="F15" s="30"/>
      <c r="G15" s="30"/>
      <c r="H15" s="30"/>
      <c r="I15" s="30"/>
      <c r="J15" s="17"/>
      <c r="K15" s="17"/>
      <c r="L15" s="17"/>
      <c r="M15" s="17"/>
      <c r="N15" s="17"/>
      <c r="O15" s="17"/>
      <c r="W15" s="50"/>
      <c r="X15" s="50"/>
      <c r="Y15" s="50"/>
      <c r="Z15" s="50"/>
      <c r="AA15" s="51"/>
      <c r="AB15" s="51"/>
      <c r="AC15" s="51"/>
      <c r="AD15" s="51"/>
      <c r="AE15" s="51"/>
      <c r="AF15" s="51"/>
      <c r="AG15" s="51"/>
      <c r="AH15" s="51"/>
      <c r="AI15" s="51"/>
      <c r="AJ15" s="51"/>
      <c r="AK15" s="51"/>
      <c r="AL15" s="51"/>
      <c r="AM15" s="53"/>
    </row>
    <row r="16" ht="17.6" spans="2:39">
      <c r="B16" s="8"/>
      <c r="C16" s="9" t="s">
        <v>1</v>
      </c>
      <c r="D16" s="9" t="s">
        <v>2</v>
      </c>
      <c r="E16" s="9" t="s">
        <v>3</v>
      </c>
      <c r="F16" s="9" t="s">
        <v>4</v>
      </c>
      <c r="G16" s="9" t="s">
        <v>5</v>
      </c>
      <c r="H16" s="9" t="s">
        <v>6</v>
      </c>
      <c r="I16" s="9" t="s">
        <v>7</v>
      </c>
      <c r="J16" s="9" t="s">
        <v>8</v>
      </c>
      <c r="K16" s="9" t="s">
        <v>9</v>
      </c>
      <c r="L16" s="9" t="s">
        <v>10</v>
      </c>
      <c r="M16" s="9" t="s">
        <v>11</v>
      </c>
      <c r="N16" s="9" t="s">
        <v>12</v>
      </c>
      <c r="O16" s="9" t="s">
        <v>13</v>
      </c>
      <c r="W16" s="50"/>
      <c r="X16" s="50"/>
      <c r="Y16" s="50"/>
      <c r="Z16" s="50"/>
      <c r="AA16" s="51"/>
      <c r="AB16" s="51"/>
      <c r="AC16" s="51"/>
      <c r="AD16" s="51"/>
      <c r="AE16" s="51"/>
      <c r="AF16" s="51"/>
      <c r="AG16" s="51"/>
      <c r="AH16" s="51"/>
      <c r="AI16" s="51"/>
      <c r="AJ16" s="51"/>
      <c r="AK16" s="51"/>
      <c r="AL16" s="51"/>
      <c r="AM16" s="53"/>
    </row>
    <row r="17" ht="17.6" spans="2:39">
      <c r="B17" s="18" t="s">
        <v>29</v>
      </c>
      <c r="C17" s="11">
        <v>19978.66</v>
      </c>
      <c r="D17" s="11">
        <v>14081.47</v>
      </c>
      <c r="E17" s="11">
        <v>14702.48</v>
      </c>
      <c r="F17" s="11">
        <v>21901.75</v>
      </c>
      <c r="G17" s="11">
        <v>19093.75</v>
      </c>
      <c r="H17" s="11">
        <v>19028.62</v>
      </c>
      <c r="I17" s="11">
        <v>22846.98</v>
      </c>
      <c r="J17" s="11">
        <v>20246.2</v>
      </c>
      <c r="K17" s="11">
        <v>12892.62</v>
      </c>
      <c r="L17" s="11">
        <v>16512.34</v>
      </c>
      <c r="M17" s="11">
        <v>13916.5</v>
      </c>
      <c r="N17" s="11">
        <v>20168.2</v>
      </c>
      <c r="O17" s="21">
        <f t="shared" ref="O17:O18" si="5">SUM(C17:N17)</f>
        <v>215369.57</v>
      </c>
      <c r="W17" s="50"/>
      <c r="X17" s="50"/>
      <c r="Y17" s="50"/>
      <c r="Z17" s="50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3"/>
    </row>
    <row r="18" ht="17.6" spans="2:39">
      <c r="B18" s="18" t="s">
        <v>30</v>
      </c>
      <c r="C18" s="11">
        <v>9989.33</v>
      </c>
      <c r="D18" s="11">
        <v>7040.735</v>
      </c>
      <c r="E18" s="11">
        <v>7351.24</v>
      </c>
      <c r="F18" s="11">
        <v>10950.875</v>
      </c>
      <c r="G18" s="11">
        <v>9546.875</v>
      </c>
      <c r="H18" s="11">
        <v>9514.31</v>
      </c>
      <c r="I18" s="11">
        <v>11423.49</v>
      </c>
      <c r="J18" s="11">
        <v>10123.1</v>
      </c>
      <c r="K18" s="11">
        <v>6446.31</v>
      </c>
      <c r="L18" s="11">
        <v>8256.17</v>
      </c>
      <c r="M18" s="11">
        <v>6958.25</v>
      </c>
      <c r="N18" s="11">
        <v>10084.1</v>
      </c>
      <c r="O18" s="21">
        <f t="shared" si="5"/>
        <v>107684.785</v>
      </c>
      <c r="W18" s="50"/>
      <c r="X18" s="50"/>
      <c r="Y18" s="50"/>
      <c r="Z18" s="50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3"/>
    </row>
    <row r="19" ht="17.6" spans="2:39"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W19" s="50"/>
      <c r="X19" s="50"/>
      <c r="Y19" s="50"/>
      <c r="Z19" s="50"/>
      <c r="AA19" s="51"/>
      <c r="AB19" s="51"/>
      <c r="AC19" s="51"/>
      <c r="AD19" s="51"/>
      <c r="AE19" s="51"/>
      <c r="AF19" s="51"/>
      <c r="AG19" s="51"/>
      <c r="AH19" s="51"/>
      <c r="AI19" s="51"/>
      <c r="AJ19" s="51"/>
      <c r="AK19" s="51"/>
      <c r="AL19" s="51"/>
      <c r="AM19" s="53"/>
    </row>
    <row r="20" ht="23.2" spans="2:39">
      <c r="B20" s="7" t="s">
        <v>31</v>
      </c>
      <c r="C20" s="7"/>
      <c r="D20" s="7"/>
      <c r="E20" s="7"/>
      <c r="F20" s="30"/>
      <c r="G20" s="30"/>
      <c r="H20" s="30"/>
      <c r="I20" s="30"/>
      <c r="J20" s="17"/>
      <c r="K20" s="17"/>
      <c r="L20" s="17"/>
      <c r="M20" s="17"/>
      <c r="N20" s="17"/>
      <c r="O20" s="17"/>
      <c r="W20" s="50"/>
      <c r="X20" s="50"/>
      <c r="Y20" s="50"/>
      <c r="Z20" s="50"/>
      <c r="AA20" s="51"/>
      <c r="AB20" s="51"/>
      <c r="AC20" s="51"/>
      <c r="AD20" s="51"/>
      <c r="AE20" s="51"/>
      <c r="AF20" s="51"/>
      <c r="AG20" s="51"/>
      <c r="AH20" s="51"/>
      <c r="AI20" s="51"/>
      <c r="AJ20" s="51"/>
      <c r="AK20" s="51"/>
      <c r="AL20" s="51"/>
      <c r="AM20" s="53"/>
    </row>
    <row r="21" ht="17.6" spans="2:39">
      <c r="B21" s="8"/>
      <c r="C21" s="9" t="s">
        <v>1</v>
      </c>
      <c r="D21" s="9" t="s">
        <v>2</v>
      </c>
      <c r="E21" s="9" t="s">
        <v>3</v>
      </c>
      <c r="F21" s="9" t="s">
        <v>4</v>
      </c>
      <c r="G21" s="9" t="s">
        <v>5</v>
      </c>
      <c r="H21" s="9" t="s">
        <v>6</v>
      </c>
      <c r="I21" s="9" t="s">
        <v>7</v>
      </c>
      <c r="J21" s="9" t="s">
        <v>8</v>
      </c>
      <c r="K21" s="9" t="s">
        <v>9</v>
      </c>
      <c r="L21" s="9" t="s">
        <v>10</v>
      </c>
      <c r="M21" s="9" t="s">
        <v>11</v>
      </c>
      <c r="N21" s="9" t="s">
        <v>12</v>
      </c>
      <c r="O21" s="9" t="s">
        <v>13</v>
      </c>
      <c r="P21" s="38" t="s">
        <v>14</v>
      </c>
      <c r="Q21" s="42"/>
      <c r="R21" s="42"/>
      <c r="S21" s="42"/>
      <c r="T21" s="42"/>
      <c r="W21" s="50"/>
      <c r="X21" s="50"/>
      <c r="Y21" s="50"/>
      <c r="Z21" s="50"/>
      <c r="AA21" s="51"/>
      <c r="AB21" s="51"/>
      <c r="AC21" s="51"/>
      <c r="AD21" s="51"/>
      <c r="AE21" s="51"/>
      <c r="AF21" s="51"/>
      <c r="AG21" s="51"/>
      <c r="AH21" s="51"/>
      <c r="AI21" s="51"/>
      <c r="AJ21" s="51"/>
      <c r="AK21" s="51"/>
      <c r="AL21" s="51"/>
      <c r="AM21" s="53"/>
    </row>
    <row r="22" ht="17.6" spans="2:39">
      <c r="B22" s="10" t="s">
        <v>15</v>
      </c>
      <c r="C22" s="11">
        <v>30435</v>
      </c>
      <c r="D22" s="11">
        <v>27382</v>
      </c>
      <c r="E22" s="11">
        <v>29250</v>
      </c>
      <c r="F22" s="11">
        <v>30349</v>
      </c>
      <c r="G22" s="11">
        <v>30526</v>
      </c>
      <c r="H22" s="11">
        <v>29644</v>
      </c>
      <c r="I22" s="11">
        <v>28787</v>
      </c>
      <c r="J22" s="11">
        <v>29011</v>
      </c>
      <c r="K22" s="11">
        <v>29641</v>
      </c>
      <c r="L22" s="11">
        <v>27289</v>
      </c>
      <c r="M22" s="11">
        <v>27625</v>
      </c>
      <c r="N22" s="11">
        <v>28493</v>
      </c>
      <c r="O22" s="21">
        <f t="shared" ref="O22:O27" si="6">SUM(C22:N22)</f>
        <v>348432</v>
      </c>
      <c r="W22" s="50"/>
      <c r="X22" s="50"/>
      <c r="Y22" s="50"/>
      <c r="Z22" s="50"/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3"/>
    </row>
    <row r="23" ht="17.6" spans="2:15">
      <c r="B23" s="10" t="s">
        <v>32</v>
      </c>
      <c r="C23" s="11">
        <v>8500</v>
      </c>
      <c r="D23" s="11">
        <v>9000</v>
      </c>
      <c r="E23" s="11">
        <v>10000</v>
      </c>
      <c r="F23" s="11">
        <v>12000</v>
      </c>
      <c r="G23" s="11">
        <v>11000</v>
      </c>
      <c r="H23" s="11">
        <v>8000</v>
      </c>
      <c r="I23" s="11">
        <v>7500</v>
      </c>
      <c r="J23" s="11">
        <v>9500</v>
      </c>
      <c r="K23" s="11">
        <v>10500</v>
      </c>
      <c r="L23" s="11">
        <v>11000</v>
      </c>
      <c r="M23" s="11">
        <v>8600</v>
      </c>
      <c r="N23" s="11">
        <v>9200</v>
      </c>
      <c r="O23" s="21">
        <f t="shared" si="6"/>
        <v>114800</v>
      </c>
    </row>
    <row r="24" ht="17.6" spans="2:15">
      <c r="B24" s="10" t="s">
        <v>33</v>
      </c>
      <c r="C24" s="11">
        <v>15000</v>
      </c>
      <c r="D24" s="11">
        <v>15000</v>
      </c>
      <c r="E24" s="11">
        <v>9500</v>
      </c>
      <c r="F24" s="11">
        <v>26004</v>
      </c>
      <c r="G24" s="11">
        <v>8500</v>
      </c>
      <c r="H24" s="11">
        <v>8500</v>
      </c>
      <c r="I24" s="11">
        <v>8500</v>
      </c>
      <c r="J24" s="11">
        <v>15550</v>
      </c>
      <c r="K24" s="11">
        <v>8500</v>
      </c>
      <c r="L24" s="11">
        <v>8500</v>
      </c>
      <c r="M24" s="11">
        <v>8500</v>
      </c>
      <c r="N24" s="11">
        <v>8500</v>
      </c>
      <c r="O24" s="21">
        <f t="shared" si="6"/>
        <v>140554</v>
      </c>
    </row>
    <row r="25" ht="17.6" spans="2:15">
      <c r="B25" s="10" t="s">
        <v>34</v>
      </c>
      <c r="C25" s="11">
        <v>8810</v>
      </c>
      <c r="D25" s="11">
        <v>14654</v>
      </c>
      <c r="E25" s="11">
        <v>13242</v>
      </c>
      <c r="F25" s="11">
        <v>7500</v>
      </c>
      <c r="G25" s="11">
        <v>7500</v>
      </c>
      <c r="H25" s="11">
        <v>7500</v>
      </c>
      <c r="I25" s="11">
        <v>6246</v>
      </c>
      <c r="J25" s="11">
        <v>8975</v>
      </c>
      <c r="K25" s="11">
        <v>15046</v>
      </c>
      <c r="L25" s="11">
        <v>13210</v>
      </c>
      <c r="M25" s="11">
        <v>9500</v>
      </c>
      <c r="N25" s="11">
        <v>9500</v>
      </c>
      <c r="O25" s="21">
        <f t="shared" si="6"/>
        <v>121683</v>
      </c>
    </row>
    <row r="26" ht="17.6" spans="2:15">
      <c r="B26" s="10" t="s">
        <v>35</v>
      </c>
      <c r="C26" s="12">
        <f>SUM(C22:C25)</f>
        <v>62745</v>
      </c>
      <c r="D26" s="12">
        <f t="shared" ref="D26:N26" si="7">SUM(D22:D25)</f>
        <v>66036</v>
      </c>
      <c r="E26" s="12">
        <f t="shared" si="7"/>
        <v>61992</v>
      </c>
      <c r="F26" s="12">
        <f t="shared" si="7"/>
        <v>75853</v>
      </c>
      <c r="G26" s="12">
        <f t="shared" si="7"/>
        <v>57526</v>
      </c>
      <c r="H26" s="12">
        <f t="shared" si="7"/>
        <v>53644</v>
      </c>
      <c r="I26" s="12">
        <f t="shared" si="7"/>
        <v>51033</v>
      </c>
      <c r="J26" s="12">
        <f t="shared" si="7"/>
        <v>63036</v>
      </c>
      <c r="K26" s="12">
        <f t="shared" si="7"/>
        <v>63687</v>
      </c>
      <c r="L26" s="12">
        <f t="shared" si="7"/>
        <v>59999</v>
      </c>
      <c r="M26" s="12">
        <f t="shared" si="7"/>
        <v>54225</v>
      </c>
      <c r="N26" s="12">
        <f t="shared" si="7"/>
        <v>55693</v>
      </c>
      <c r="O26" s="21">
        <f t="shared" si="6"/>
        <v>725469</v>
      </c>
    </row>
    <row r="27" ht="17.6" spans="2:25">
      <c r="B27" s="13" t="s">
        <v>36</v>
      </c>
      <c r="C27" s="14">
        <v>60000</v>
      </c>
      <c r="D27" s="14">
        <v>65000</v>
      </c>
      <c r="E27" s="14">
        <v>60000</v>
      </c>
      <c r="F27" s="14">
        <v>65000</v>
      </c>
      <c r="G27" s="14">
        <v>60000</v>
      </c>
      <c r="H27" s="14">
        <v>60000</v>
      </c>
      <c r="I27" s="14">
        <v>60000</v>
      </c>
      <c r="J27" s="14">
        <v>65000</v>
      </c>
      <c r="K27" s="14">
        <v>60000</v>
      </c>
      <c r="L27" s="14">
        <v>55000</v>
      </c>
      <c r="M27" s="14">
        <v>60000</v>
      </c>
      <c r="N27" s="14">
        <v>50000</v>
      </c>
      <c r="O27" s="39">
        <f t="shared" si="6"/>
        <v>720000</v>
      </c>
      <c r="P27" s="40" t="s">
        <v>19</v>
      </c>
      <c r="Q27" s="40" t="s">
        <v>20</v>
      </c>
      <c r="R27" s="43" t="s">
        <v>21</v>
      </c>
      <c r="S27" s="43" t="s">
        <v>22</v>
      </c>
      <c r="T27" s="43" t="s">
        <v>23</v>
      </c>
      <c r="Y27" s="52"/>
    </row>
    <row r="28" ht="17.6" spans="2:20">
      <c r="B28" s="15" t="s">
        <v>24</v>
      </c>
      <c r="C28" s="16">
        <f>(C26-C27)/C27</f>
        <v>0.04575</v>
      </c>
      <c r="D28" s="16">
        <f t="shared" ref="D28" si="8">(D26-D27)/D27</f>
        <v>0.0159384615384615</v>
      </c>
      <c r="E28" s="16">
        <f t="shared" ref="E28" si="9">(E26-E27)/E27</f>
        <v>0.0332</v>
      </c>
      <c r="F28" s="16">
        <f t="shared" ref="F28" si="10">(F26-F27)/F27</f>
        <v>0.166969230769231</v>
      </c>
      <c r="G28" s="16">
        <f t="shared" ref="G28" si="11">(G26-G27)/G27</f>
        <v>-0.0412333333333333</v>
      </c>
      <c r="H28" s="16">
        <f t="shared" ref="H28" si="12">(H26-H27)/H27</f>
        <v>-0.105933333333333</v>
      </c>
      <c r="I28" s="16">
        <f t="shared" ref="I28" si="13">(I26-I27)/I27</f>
        <v>-0.14945</v>
      </c>
      <c r="J28" s="16">
        <f t="shared" ref="J28" si="14">(J26-J27)/J27</f>
        <v>-0.0302153846153846</v>
      </c>
      <c r="K28" s="16">
        <f t="shared" ref="K28" si="15">(K26-K27)/K27</f>
        <v>0.06145</v>
      </c>
      <c r="L28" s="16">
        <f t="shared" ref="L28" si="16">(L26-L27)/L27</f>
        <v>0.0908909090909091</v>
      </c>
      <c r="M28" s="16">
        <f t="shared" ref="M28" si="17">(M26-M27)/M27</f>
        <v>-0.09625</v>
      </c>
      <c r="N28" s="16">
        <f t="shared" ref="N28" si="18">(N26-N27)/N27</f>
        <v>0.11386</v>
      </c>
      <c r="O28" s="16">
        <f t="shared" ref="O28" si="19">(O26-O27)/O27</f>
        <v>0.00759583333333333</v>
      </c>
      <c r="P28" s="41">
        <f>IF(O28&gt;=0,O28,"")</f>
        <v>0.00759583333333333</v>
      </c>
      <c r="Q28" s="41" t="str">
        <f>IF(O28&lt;0,O28,"")</f>
        <v/>
      </c>
      <c r="R28" s="44">
        <f>O26</f>
        <v>725469</v>
      </c>
      <c r="S28" s="45">
        <f>IF(O26&gt;=O27,O27,"N/A")</f>
        <v>720000</v>
      </c>
      <c r="T28" s="46" t="str">
        <f>IF(O26&lt;O27,O27,"N/A")</f>
        <v>N/A</v>
      </c>
    </row>
    <row r="30" ht="23.2" spans="2:15">
      <c r="B30" s="7" t="s">
        <v>37</v>
      </c>
      <c r="C30" s="7"/>
      <c r="D30" s="7"/>
      <c r="E30" s="7"/>
      <c r="F30" s="30"/>
      <c r="G30" s="30"/>
      <c r="H30" s="30"/>
      <c r="I30" s="30"/>
      <c r="J30" s="17"/>
      <c r="K30" s="17"/>
      <c r="L30" s="17"/>
      <c r="M30" s="17"/>
      <c r="N30" s="17"/>
      <c r="O30" s="17"/>
    </row>
    <row r="31" ht="17.6" spans="2:20">
      <c r="B31" s="19"/>
      <c r="C31" s="20" t="s">
        <v>1</v>
      </c>
      <c r="D31" s="20" t="s">
        <v>2</v>
      </c>
      <c r="E31" s="20" t="s">
        <v>3</v>
      </c>
      <c r="F31" s="20" t="s">
        <v>4</v>
      </c>
      <c r="G31" s="20" t="s">
        <v>5</v>
      </c>
      <c r="H31" s="20" t="s">
        <v>6</v>
      </c>
      <c r="I31" s="20" t="s">
        <v>7</v>
      </c>
      <c r="J31" s="20" t="s">
        <v>8</v>
      </c>
      <c r="K31" s="20" t="s">
        <v>9</v>
      </c>
      <c r="L31" s="20" t="s">
        <v>10</v>
      </c>
      <c r="M31" s="20" t="s">
        <v>11</v>
      </c>
      <c r="N31" s="20" t="s">
        <v>12</v>
      </c>
      <c r="O31" s="20" t="s">
        <v>13</v>
      </c>
      <c r="P31" s="38" t="s">
        <v>14</v>
      </c>
      <c r="Q31" s="42"/>
      <c r="R31" s="42"/>
      <c r="S31" s="42"/>
      <c r="T31" s="42"/>
    </row>
    <row r="32" ht="17.6" spans="2:15">
      <c r="B32" s="10" t="s">
        <v>38</v>
      </c>
      <c r="C32" s="21">
        <f>C5-C11</f>
        <v>153000</v>
      </c>
      <c r="D32" s="21">
        <f t="shared" ref="D32:N32" si="20">D5-D11</f>
        <v>157500</v>
      </c>
      <c r="E32" s="21">
        <f t="shared" si="20"/>
        <v>131300</v>
      </c>
      <c r="F32" s="21">
        <f t="shared" si="20"/>
        <v>152500</v>
      </c>
      <c r="G32" s="21">
        <f t="shared" si="20"/>
        <v>127500</v>
      </c>
      <c r="H32" s="21">
        <f t="shared" si="20"/>
        <v>141500</v>
      </c>
      <c r="I32" s="21">
        <f t="shared" si="20"/>
        <v>168400</v>
      </c>
      <c r="J32" s="21">
        <f t="shared" si="20"/>
        <v>126100</v>
      </c>
      <c r="K32" s="21">
        <f t="shared" si="20"/>
        <v>171200</v>
      </c>
      <c r="L32" s="21">
        <f t="shared" si="20"/>
        <v>128700</v>
      </c>
      <c r="M32" s="21">
        <f t="shared" si="20"/>
        <v>139000</v>
      </c>
      <c r="N32" s="21">
        <f t="shared" si="20"/>
        <v>162500</v>
      </c>
      <c r="O32" s="21">
        <f t="shared" ref="O32" si="21">SUM(C32:N32)</f>
        <v>1759200</v>
      </c>
    </row>
    <row r="33" ht="17.6" spans="2:20">
      <c r="B33" s="13" t="s">
        <v>39</v>
      </c>
      <c r="C33" s="14">
        <v>147000</v>
      </c>
      <c r="D33" s="14">
        <v>155000</v>
      </c>
      <c r="E33" s="14">
        <v>122000</v>
      </c>
      <c r="F33" s="14">
        <v>125000</v>
      </c>
      <c r="G33" s="14">
        <v>125000</v>
      </c>
      <c r="H33" s="14">
        <v>138000</v>
      </c>
      <c r="I33" s="14">
        <v>140000</v>
      </c>
      <c r="J33" s="14">
        <v>124000</v>
      </c>
      <c r="K33" s="14">
        <v>150000</v>
      </c>
      <c r="L33" s="14">
        <v>125000</v>
      </c>
      <c r="M33" s="14">
        <v>132000</v>
      </c>
      <c r="N33" s="14">
        <v>140000</v>
      </c>
      <c r="O33" s="39">
        <f t="shared" ref="O33" si="22">SUM(C33:N33)</f>
        <v>1623000</v>
      </c>
      <c r="P33" s="40" t="s">
        <v>19</v>
      </c>
      <c r="Q33" s="40" t="s">
        <v>20</v>
      </c>
      <c r="R33" s="43" t="s">
        <v>21</v>
      </c>
      <c r="S33" s="43" t="s">
        <v>22</v>
      </c>
      <c r="T33" s="43" t="s">
        <v>23</v>
      </c>
    </row>
    <row r="34" ht="17.6" spans="2:20">
      <c r="B34" s="15" t="s">
        <v>24</v>
      </c>
      <c r="C34" s="16">
        <f>(C32-C33)/C33</f>
        <v>0.0408163265306122</v>
      </c>
      <c r="D34" s="16">
        <f t="shared" ref="D34" si="23">(D32-D33)/D33</f>
        <v>0.0161290322580645</v>
      </c>
      <c r="E34" s="16">
        <f t="shared" ref="E34" si="24">(E32-E33)/E33</f>
        <v>0.0762295081967213</v>
      </c>
      <c r="F34" s="16">
        <f t="shared" ref="F34" si="25">(F32-F33)/F33</f>
        <v>0.22</v>
      </c>
      <c r="G34" s="16">
        <f t="shared" ref="G34" si="26">(G32-G33)/G33</f>
        <v>0.02</v>
      </c>
      <c r="H34" s="16">
        <f t="shared" ref="H34" si="27">(H32-H33)/H33</f>
        <v>0.0253623188405797</v>
      </c>
      <c r="I34" s="16">
        <f t="shared" ref="I34" si="28">(I32-I33)/I33</f>
        <v>0.202857142857143</v>
      </c>
      <c r="J34" s="16">
        <f t="shared" ref="J34" si="29">(J32-J33)/J33</f>
        <v>0.0169354838709677</v>
      </c>
      <c r="K34" s="16">
        <f t="shared" ref="K34" si="30">(K32-K33)/K33</f>
        <v>0.141333333333333</v>
      </c>
      <c r="L34" s="16">
        <f t="shared" ref="L34" si="31">(L32-L33)/L33</f>
        <v>0.0296</v>
      </c>
      <c r="M34" s="16">
        <f t="shared" ref="M34" si="32">(M32-M33)/M33</f>
        <v>0.053030303030303</v>
      </c>
      <c r="N34" s="16">
        <f t="shared" ref="N34" si="33">(N32-N33)/N33</f>
        <v>0.160714285714286</v>
      </c>
      <c r="O34" s="16">
        <f t="shared" ref="O34" si="34">(O32-O33)/O33</f>
        <v>0.0839186691312385</v>
      </c>
      <c r="P34" s="41">
        <f>IF(O34&gt;=0,O34,"")</f>
        <v>0.0839186691312385</v>
      </c>
      <c r="Q34" s="41" t="str">
        <f>IF(O34&lt;0,O34,"")</f>
        <v/>
      </c>
      <c r="R34" s="44">
        <f>O33</f>
        <v>1623000</v>
      </c>
      <c r="S34" s="45" t="str">
        <f>IF(O32&lt;O33,O32,"N/A")</f>
        <v>N/A</v>
      </c>
      <c r="T34" s="46">
        <f>IF(O32&gt;=O33,O32,"N/A")</f>
        <v>1759200</v>
      </c>
    </row>
    <row r="36" ht="23.2" spans="2:15">
      <c r="B36" s="7" t="s">
        <v>40</v>
      </c>
      <c r="C36" s="7"/>
      <c r="D36" s="7"/>
      <c r="E36" s="7"/>
      <c r="F36" s="30"/>
      <c r="G36" s="30"/>
      <c r="H36" s="30"/>
      <c r="I36" s="30"/>
      <c r="J36" s="17"/>
      <c r="K36" s="17"/>
      <c r="L36" s="17"/>
      <c r="M36" s="17"/>
      <c r="N36" s="17"/>
      <c r="O36" s="17"/>
    </row>
    <row r="37" ht="17.6" spans="2:20">
      <c r="B37" s="19"/>
      <c r="C37" s="20" t="s">
        <v>1</v>
      </c>
      <c r="D37" s="20" t="s">
        <v>2</v>
      </c>
      <c r="E37" s="20" t="s">
        <v>3</v>
      </c>
      <c r="F37" s="20" t="s">
        <v>4</v>
      </c>
      <c r="G37" s="20" t="s">
        <v>5</v>
      </c>
      <c r="H37" s="20" t="s">
        <v>6</v>
      </c>
      <c r="I37" s="20" t="s">
        <v>7</v>
      </c>
      <c r="J37" s="20" t="s">
        <v>8</v>
      </c>
      <c r="K37" s="20" t="s">
        <v>9</v>
      </c>
      <c r="L37" s="20" t="s">
        <v>10</v>
      </c>
      <c r="M37" s="20" t="s">
        <v>11</v>
      </c>
      <c r="N37" s="20" t="s">
        <v>12</v>
      </c>
      <c r="O37" s="20" t="s">
        <v>13</v>
      </c>
      <c r="P37" s="38" t="s">
        <v>14</v>
      </c>
      <c r="Q37" s="42"/>
      <c r="R37" s="42"/>
      <c r="S37" s="42"/>
      <c r="T37" s="42"/>
    </row>
    <row r="38" ht="17.6" spans="2:15">
      <c r="B38" s="10" t="s">
        <v>40</v>
      </c>
      <c r="C38" s="21">
        <f>C32-C26-C12</f>
        <v>85644</v>
      </c>
      <c r="D38" s="21">
        <f t="shared" ref="D38:N38" si="35">D32-D26-D12</f>
        <v>87460</v>
      </c>
      <c r="E38" s="21">
        <f t="shared" si="35"/>
        <v>64684</v>
      </c>
      <c r="F38" s="21">
        <f t="shared" si="35"/>
        <v>73810</v>
      </c>
      <c r="G38" s="21">
        <f t="shared" si="35"/>
        <v>64930</v>
      </c>
      <c r="H38" s="21">
        <f t="shared" si="35"/>
        <v>80702</v>
      </c>
      <c r="I38" s="21">
        <f t="shared" si="35"/>
        <v>111757</v>
      </c>
      <c r="J38" s="21">
        <f t="shared" si="35"/>
        <v>59710</v>
      </c>
      <c r="K38" s="21">
        <f t="shared" si="35"/>
        <v>106328</v>
      </c>
      <c r="L38" s="21">
        <f t="shared" si="35"/>
        <v>65188</v>
      </c>
      <c r="M38" s="21">
        <f t="shared" si="35"/>
        <v>79453</v>
      </c>
      <c r="N38" s="21">
        <f t="shared" si="35"/>
        <v>102223</v>
      </c>
      <c r="O38" s="21">
        <f t="shared" ref="O38:O39" si="36">SUM(C38:N38)</f>
        <v>981889</v>
      </c>
    </row>
    <row r="39" ht="17.6" spans="2:20">
      <c r="B39" s="13" t="s">
        <v>41</v>
      </c>
      <c r="C39" s="14">
        <v>85000</v>
      </c>
      <c r="D39" s="14">
        <v>87000</v>
      </c>
      <c r="E39" s="14">
        <v>58500</v>
      </c>
      <c r="F39" s="14">
        <v>57000</v>
      </c>
      <c r="G39" s="14">
        <v>62000</v>
      </c>
      <c r="H39" s="14">
        <v>75000</v>
      </c>
      <c r="I39" s="14">
        <v>76500</v>
      </c>
      <c r="J39" s="14">
        <v>57000</v>
      </c>
      <c r="K39" s="14">
        <v>82000</v>
      </c>
      <c r="L39" s="14">
        <v>63000</v>
      </c>
      <c r="M39" s="14">
        <v>69000</v>
      </c>
      <c r="N39" s="14">
        <v>77000</v>
      </c>
      <c r="O39" s="14">
        <f t="shared" si="36"/>
        <v>849000</v>
      </c>
      <c r="P39" s="40" t="s">
        <v>19</v>
      </c>
      <c r="Q39" s="40" t="s">
        <v>20</v>
      </c>
      <c r="R39" s="43" t="s">
        <v>21</v>
      </c>
      <c r="S39" s="43" t="s">
        <v>22</v>
      </c>
      <c r="T39" s="43" t="s">
        <v>23</v>
      </c>
    </row>
    <row r="40" ht="17.6" spans="2:20">
      <c r="B40" s="15" t="s">
        <v>24</v>
      </c>
      <c r="C40" s="16">
        <f>(C38-C39)/C39</f>
        <v>0.00757647058823529</v>
      </c>
      <c r="D40" s="16">
        <f t="shared" ref="D40" si="37">(D38-D39)/D39</f>
        <v>0.00528735632183908</v>
      </c>
      <c r="E40" s="16">
        <f t="shared" ref="E40" si="38">(E38-E39)/E39</f>
        <v>0.105709401709402</v>
      </c>
      <c r="F40" s="16">
        <f t="shared" ref="F40" si="39">(F38-F39)/F39</f>
        <v>0.294912280701754</v>
      </c>
      <c r="G40" s="16">
        <f t="shared" ref="G40" si="40">(G38-G39)/G39</f>
        <v>0.047258064516129</v>
      </c>
      <c r="H40" s="16">
        <f t="shared" ref="H40" si="41">(H38-H39)/H39</f>
        <v>0.0760266666666667</v>
      </c>
      <c r="I40" s="16">
        <f t="shared" ref="I40" si="42">(I38-I39)/I39</f>
        <v>0.460875816993464</v>
      </c>
      <c r="J40" s="16">
        <f t="shared" ref="J40" si="43">(J38-J39)/J39</f>
        <v>0.0475438596491228</v>
      </c>
      <c r="K40" s="16">
        <f t="shared" ref="K40" si="44">(K38-K39)/K39</f>
        <v>0.296682926829268</v>
      </c>
      <c r="L40" s="16">
        <f t="shared" ref="L40" si="45">(L38-L39)/L39</f>
        <v>0.0347301587301587</v>
      </c>
      <c r="M40" s="16">
        <f t="shared" ref="M40" si="46">(M38-M39)/M39</f>
        <v>0.151492753623188</v>
      </c>
      <c r="N40" s="16">
        <f t="shared" ref="N40" si="47">(N38-N39)/N39</f>
        <v>0.327571428571429</v>
      </c>
      <c r="O40" s="16">
        <f t="shared" ref="O40" si="48">(O38-O39)/O39</f>
        <v>0.156524146054181</v>
      </c>
      <c r="P40" s="41">
        <f>IF(O40&gt;=0,O40,"")</f>
        <v>0.156524146054181</v>
      </c>
      <c r="Q40" s="41" t="str">
        <f>IF(O40&lt;0,O40,"")</f>
        <v/>
      </c>
      <c r="R40" s="44">
        <f>O39</f>
        <v>849000</v>
      </c>
      <c r="S40" s="45" t="str">
        <f>IF(O38&lt;O39,O38,"N/A")</f>
        <v>N/A</v>
      </c>
      <c r="T40" s="46">
        <f>IF(O38&gt;=O39,O38,"N/A")</f>
        <v>981889</v>
      </c>
    </row>
    <row r="41" ht="17.6" spans="2:15">
      <c r="B41" s="10" t="s">
        <v>42</v>
      </c>
      <c r="C41" s="22">
        <f>C38/C5</f>
        <v>0.335858823529412</v>
      </c>
      <c r="D41" s="22">
        <f t="shared" ref="D41:O41" si="49">D38/D5</f>
        <v>0.299008547008547</v>
      </c>
      <c r="E41" s="22">
        <f t="shared" si="49"/>
        <v>0.263157038242474</v>
      </c>
      <c r="F41" s="22">
        <f t="shared" si="49"/>
        <v>0.237713365539452</v>
      </c>
      <c r="G41" s="22">
        <f t="shared" si="49"/>
        <v>0.282919389978214</v>
      </c>
      <c r="H41" s="22">
        <f t="shared" si="49"/>
        <v>0.308611854684512</v>
      </c>
      <c r="I41" s="22">
        <f t="shared" si="49"/>
        <v>0.346640818858561</v>
      </c>
      <c r="J41" s="22">
        <f t="shared" si="49"/>
        <v>0.258933217692975</v>
      </c>
      <c r="K41" s="22">
        <f t="shared" si="49"/>
        <v>0.33712111604312</v>
      </c>
      <c r="L41" s="22">
        <f t="shared" si="49"/>
        <v>0.256443745082612</v>
      </c>
      <c r="M41" s="22">
        <f t="shared" si="49"/>
        <v>0.299822641509434</v>
      </c>
      <c r="N41" s="22">
        <f t="shared" si="49"/>
        <v>0.341312186978297</v>
      </c>
      <c r="O41" s="22">
        <f t="shared" si="49"/>
        <v>0.299183095158292</v>
      </c>
    </row>
    <row r="42" ht="17.6" spans="2:20">
      <c r="B42" s="13" t="s">
        <v>43</v>
      </c>
      <c r="C42" s="23">
        <f>C39/C6</f>
        <v>0.346938775510204</v>
      </c>
      <c r="D42" s="23">
        <f t="shared" ref="D42:O42" si="50">D39/D6</f>
        <v>0.3</v>
      </c>
      <c r="E42" s="23">
        <f t="shared" si="50"/>
        <v>0.26</v>
      </c>
      <c r="F42" s="23">
        <f t="shared" si="50"/>
        <v>0.23265306122449</v>
      </c>
      <c r="G42" s="23">
        <f t="shared" si="50"/>
        <v>0.281818181818182</v>
      </c>
      <c r="H42" s="23">
        <f t="shared" si="50"/>
        <v>0.3125</v>
      </c>
      <c r="I42" s="23">
        <f t="shared" si="50"/>
        <v>0.306</v>
      </c>
      <c r="J42" s="23">
        <f t="shared" si="50"/>
        <v>0.259090909090909</v>
      </c>
      <c r="K42" s="23">
        <f t="shared" si="50"/>
        <v>0.328</v>
      </c>
      <c r="L42" s="23">
        <f t="shared" si="50"/>
        <v>0.2625</v>
      </c>
      <c r="M42" s="23">
        <f t="shared" si="50"/>
        <v>0.2875</v>
      </c>
      <c r="N42" s="23">
        <f t="shared" si="50"/>
        <v>0.308</v>
      </c>
      <c r="O42" s="23">
        <f t="shared" si="50"/>
        <v>0.291252144082333</v>
      </c>
      <c r="P42" s="40" t="s">
        <v>19</v>
      </c>
      <c r="Q42" s="40" t="s">
        <v>20</v>
      </c>
      <c r="R42" s="43" t="s">
        <v>21</v>
      </c>
      <c r="S42" s="43" t="s">
        <v>22</v>
      </c>
      <c r="T42" s="43" t="s">
        <v>23</v>
      </c>
    </row>
    <row r="43" ht="17.6" spans="2:20">
      <c r="B43" s="15" t="s">
        <v>24</v>
      </c>
      <c r="C43" s="16">
        <f>(C41-C42)/C42</f>
        <v>-0.0319363321799308</v>
      </c>
      <c r="D43" s="16">
        <f t="shared" ref="D43" si="51">(D41-D42)/D42</f>
        <v>-0.00330484330484326</v>
      </c>
      <c r="E43" s="16">
        <f t="shared" ref="E43" si="52">(E41-E42)/E42</f>
        <v>0.0121424547787444</v>
      </c>
      <c r="F43" s="16">
        <f t="shared" ref="F43" si="53">(F41-F42)/F42</f>
        <v>0.0217504308274713</v>
      </c>
      <c r="G43" s="16">
        <f t="shared" ref="G43" si="54">(G41-G42)/G42</f>
        <v>0.00390751282591904</v>
      </c>
      <c r="H43" s="16">
        <f t="shared" ref="H43" si="55">(H41-H42)/H42</f>
        <v>-0.0124420650095603</v>
      </c>
      <c r="I43" s="16">
        <f t="shared" ref="I43" si="56">(I41-I42)/I42</f>
        <v>0.132813133524708</v>
      </c>
      <c r="J43" s="16">
        <f t="shared" ref="J43" si="57">(J41-J42)/J42</f>
        <v>-0.000608633465711165</v>
      </c>
      <c r="K43" s="16">
        <f t="shared" ref="K43" si="58">(K41-K42)/K42</f>
        <v>0.0278082806192678</v>
      </c>
      <c r="L43" s="16">
        <f t="shared" ref="L43" si="59">(L41-L42)/L42</f>
        <v>-0.0230714473043347</v>
      </c>
      <c r="M43" s="16">
        <f t="shared" ref="M43" si="60">(M41-M42)/M42</f>
        <v>0.0428613617719442</v>
      </c>
      <c r="N43" s="16">
        <f t="shared" ref="N43" si="61">(N41-N42)/N42</f>
        <v>0.108156451228238</v>
      </c>
      <c r="O43" s="16">
        <f t="shared" ref="O43" si="62">(O41-O42)/O42</f>
        <v>0.0272305328461985</v>
      </c>
      <c r="P43" s="41">
        <f>IF(O43&gt;=0,O43,"")</f>
        <v>0.0272305328461985</v>
      </c>
      <c r="Q43" s="41" t="str">
        <f>IF(O43&lt;0,O43,"")</f>
        <v/>
      </c>
      <c r="R43" s="23">
        <f>O42</f>
        <v>0.291252144082333</v>
      </c>
      <c r="S43" s="47" t="str">
        <f>IF(O41&lt;O42,O41,"N/A")</f>
        <v>N/A</v>
      </c>
      <c r="T43" s="48">
        <f>IF(O41&gt;=O42,O41,"N/A")</f>
        <v>0.299183095158292</v>
      </c>
    </row>
    <row r="47" ht="23.2" spans="2:15">
      <c r="B47" s="7" t="s">
        <v>44</v>
      </c>
      <c r="C47" s="7"/>
      <c r="D47" s="7"/>
      <c r="E47" s="7"/>
      <c r="F47" s="30"/>
      <c r="G47" s="30"/>
      <c r="H47" s="30"/>
      <c r="I47" s="30"/>
      <c r="J47" s="17"/>
      <c r="K47" s="17"/>
      <c r="L47" s="17"/>
      <c r="M47" s="17"/>
      <c r="N47" s="17"/>
      <c r="O47" s="17"/>
    </row>
    <row r="48" ht="15" customHeight="1" spans="2:20">
      <c r="B48" s="19"/>
      <c r="C48" s="20" t="s">
        <v>1</v>
      </c>
      <c r="D48" s="20" t="s">
        <v>2</v>
      </c>
      <c r="E48" s="20" t="s">
        <v>3</v>
      </c>
      <c r="F48" s="20" t="s">
        <v>4</v>
      </c>
      <c r="G48" s="20" t="s">
        <v>5</v>
      </c>
      <c r="H48" s="20" t="s">
        <v>6</v>
      </c>
      <c r="I48" s="20" t="s">
        <v>7</v>
      </c>
      <c r="J48" s="20" t="s">
        <v>8</v>
      </c>
      <c r="K48" s="20" t="s">
        <v>9</v>
      </c>
      <c r="L48" s="20" t="s">
        <v>10</v>
      </c>
      <c r="M48" s="20" t="s">
        <v>11</v>
      </c>
      <c r="N48" s="20" t="s">
        <v>12</v>
      </c>
      <c r="O48" s="20" t="s">
        <v>13</v>
      </c>
      <c r="P48" s="38" t="s">
        <v>14</v>
      </c>
      <c r="Q48" s="42"/>
      <c r="R48" s="42"/>
      <c r="S48" s="42"/>
      <c r="T48" s="42"/>
    </row>
    <row r="49" ht="17.6" spans="2:15">
      <c r="B49" s="10" t="s">
        <v>45</v>
      </c>
      <c r="C49" s="21">
        <f>C38-C17-C18</f>
        <v>55676.01</v>
      </c>
      <c r="D49" s="21">
        <f t="shared" ref="D49:N49" si="63">D38-D17-D18</f>
        <v>66337.795</v>
      </c>
      <c r="E49" s="21">
        <f t="shared" si="63"/>
        <v>42630.28</v>
      </c>
      <c r="F49" s="21">
        <f t="shared" si="63"/>
        <v>40957.375</v>
      </c>
      <c r="G49" s="21">
        <f t="shared" si="63"/>
        <v>36289.375</v>
      </c>
      <c r="H49" s="21">
        <f t="shared" si="63"/>
        <v>52159.07</v>
      </c>
      <c r="I49" s="21">
        <f t="shared" si="63"/>
        <v>77486.53</v>
      </c>
      <c r="J49" s="21">
        <f t="shared" si="63"/>
        <v>29340.7</v>
      </c>
      <c r="K49" s="21">
        <f t="shared" si="63"/>
        <v>86989.07</v>
      </c>
      <c r="L49" s="21">
        <f t="shared" si="63"/>
        <v>40419.49</v>
      </c>
      <c r="M49" s="21">
        <f t="shared" si="63"/>
        <v>58578.25</v>
      </c>
      <c r="N49" s="21">
        <f t="shared" si="63"/>
        <v>71970.7</v>
      </c>
      <c r="O49" s="21">
        <f t="shared" ref="O49:O50" si="64">SUM(C49:N49)</f>
        <v>658834.645</v>
      </c>
    </row>
    <row r="50" ht="17.6" spans="2:20">
      <c r="B50" s="13" t="s">
        <v>46</v>
      </c>
      <c r="C50" s="14">
        <v>61000</v>
      </c>
      <c r="D50" s="14">
        <v>63000</v>
      </c>
      <c r="E50" s="14">
        <v>45000</v>
      </c>
      <c r="F50" s="14">
        <v>45000</v>
      </c>
      <c r="G50" s="14">
        <v>40000</v>
      </c>
      <c r="H50" s="14">
        <v>50000</v>
      </c>
      <c r="I50" s="14">
        <v>70000</v>
      </c>
      <c r="J50" s="14">
        <v>30000</v>
      </c>
      <c r="K50" s="14">
        <v>80000</v>
      </c>
      <c r="L50" s="14">
        <v>45000</v>
      </c>
      <c r="M50" s="14">
        <v>55000</v>
      </c>
      <c r="N50" s="14">
        <v>70000</v>
      </c>
      <c r="O50" s="14">
        <f t="shared" si="64"/>
        <v>654000</v>
      </c>
      <c r="P50" s="40" t="s">
        <v>19</v>
      </c>
      <c r="Q50" s="40" t="s">
        <v>20</v>
      </c>
      <c r="R50" s="43" t="s">
        <v>21</v>
      </c>
      <c r="S50" s="43" t="s">
        <v>22</v>
      </c>
      <c r="T50" s="43" t="s">
        <v>23</v>
      </c>
    </row>
    <row r="51" ht="17.6" spans="2:20">
      <c r="B51" s="15" t="s">
        <v>24</v>
      </c>
      <c r="C51" s="16">
        <f>(C49-C50)/C50</f>
        <v>-0.087278524590164</v>
      </c>
      <c r="D51" s="16">
        <f t="shared" ref="D51" si="65">(D49-D50)/D50</f>
        <v>0.052980873015873</v>
      </c>
      <c r="E51" s="16">
        <f t="shared" ref="E51" si="66">(E49-E50)/E50</f>
        <v>-0.0526604444444445</v>
      </c>
      <c r="F51" s="16">
        <f t="shared" ref="F51" si="67">(F49-F50)/F50</f>
        <v>-0.0898361111111111</v>
      </c>
      <c r="G51" s="16">
        <f t="shared" ref="G51" si="68">(G49-G50)/G50</f>
        <v>-0.092765625</v>
      </c>
      <c r="H51" s="16">
        <f t="shared" ref="H51" si="69">(H49-H50)/H50</f>
        <v>0.0431814000000001</v>
      </c>
      <c r="I51" s="16">
        <f t="shared" ref="I51" si="70">(I49-I50)/I50</f>
        <v>0.106950428571429</v>
      </c>
      <c r="J51" s="16">
        <f t="shared" ref="J51" si="71">(J49-J50)/J50</f>
        <v>-0.0219766666666665</v>
      </c>
      <c r="K51" s="16">
        <f t="shared" ref="K51" si="72">(K49-K50)/K50</f>
        <v>0.0873633750000001</v>
      </c>
      <c r="L51" s="16">
        <f t="shared" ref="L51" si="73">(L49-L50)/L50</f>
        <v>-0.101789111111111</v>
      </c>
      <c r="M51" s="16">
        <f t="shared" ref="M51" si="74">(M49-M50)/M50</f>
        <v>0.0650590909090909</v>
      </c>
      <c r="N51" s="16">
        <f t="shared" ref="N51" si="75">(N49-N50)/N50</f>
        <v>0.0281528571428571</v>
      </c>
      <c r="O51" s="16">
        <f t="shared" ref="O51" si="76">(O49-O50)/O50</f>
        <v>0.00739242354740064</v>
      </c>
      <c r="P51" s="41">
        <f>IF(O51&gt;=0,O51,"")</f>
        <v>0.00739242354740064</v>
      </c>
      <c r="Q51" s="41" t="str">
        <f>IF(O51&lt;0,O51,"")</f>
        <v/>
      </c>
      <c r="R51" s="44">
        <f>O50</f>
        <v>654000</v>
      </c>
      <c r="S51" s="45" t="str">
        <f>IF(O49&lt;O50,O49,"N/A")</f>
        <v>N/A</v>
      </c>
      <c r="T51" s="46">
        <f>IF(O49&gt;=O50,O49,"N/A")</f>
        <v>658834.645</v>
      </c>
    </row>
    <row r="55" ht="23.2" spans="2:15">
      <c r="B55" s="24" t="s">
        <v>47</v>
      </c>
      <c r="C55" s="24"/>
      <c r="D55" s="24"/>
      <c r="E55" s="24"/>
      <c r="F55" s="30"/>
      <c r="G55" s="30"/>
      <c r="H55" s="30"/>
      <c r="I55" s="30"/>
      <c r="J55" s="17"/>
      <c r="K55" s="17"/>
      <c r="L55" s="17"/>
      <c r="M55" s="17"/>
      <c r="N55" s="17"/>
      <c r="O55" s="17"/>
    </row>
    <row r="56" ht="30.6" customHeight="1" spans="2:11">
      <c r="B56" s="25"/>
      <c r="C56" s="26"/>
      <c r="D56" s="27" t="s">
        <v>48</v>
      </c>
      <c r="E56" s="27" t="s">
        <v>49</v>
      </c>
      <c r="F56" s="27" t="s">
        <v>50</v>
      </c>
      <c r="G56" s="31" t="s">
        <v>51</v>
      </c>
      <c r="I56" s="33" t="s">
        <v>52</v>
      </c>
      <c r="J56" s="33" t="s">
        <v>53</v>
      </c>
      <c r="K56" s="33" t="s">
        <v>54</v>
      </c>
    </row>
    <row r="57" ht="15" customHeight="1" spans="2:11">
      <c r="B57" s="25"/>
      <c r="C57" s="28" t="s">
        <v>1</v>
      </c>
      <c r="D57" s="29">
        <v>10</v>
      </c>
      <c r="E57" s="29">
        <v>2</v>
      </c>
      <c r="F57" s="29">
        <v>6</v>
      </c>
      <c r="G57" s="32">
        <f t="shared" ref="G57:G69" si="77">IF(ISBLANK(D57),"",(D57-F57)/(D57+E57+F57)*100)</f>
        <v>22.2222222222222</v>
      </c>
      <c r="I57" s="32">
        <f ca="1">SUBTOTAL(109,OFFSET(G57,COUNTA(D57:D68)-3,0,3,1))</f>
        <v>94.7368421052632</v>
      </c>
      <c r="J57" s="32">
        <f ca="1">SUBTOTAL(109,OFFSET(G57,COUNTA(D57:D68)-6,0,3,1))</f>
        <v>57.8947368421053</v>
      </c>
      <c r="K57" s="34" t="str">
        <f ca="1">IF((J57-I57)&lt;0,"POSITIVE","NEGATIVE")</f>
        <v>POSITIVE</v>
      </c>
    </row>
    <row r="58" ht="15" customHeight="1" spans="2:7">
      <c r="B58" s="25"/>
      <c r="C58" s="28" t="s">
        <v>2</v>
      </c>
      <c r="D58" s="29">
        <v>11</v>
      </c>
      <c r="E58" s="29">
        <v>2</v>
      </c>
      <c r="F58" s="29">
        <v>6</v>
      </c>
      <c r="G58" s="32">
        <f t="shared" si="77"/>
        <v>26.3157894736842</v>
      </c>
    </row>
    <row r="59" ht="15" customHeight="1" spans="2:9">
      <c r="B59" s="25"/>
      <c r="C59" s="28" t="s">
        <v>3</v>
      </c>
      <c r="D59" s="29">
        <v>12</v>
      </c>
      <c r="E59" s="29">
        <v>1</v>
      </c>
      <c r="F59" s="29">
        <v>7</v>
      </c>
      <c r="G59" s="32">
        <f t="shared" si="77"/>
        <v>25</v>
      </c>
      <c r="I59" s="35"/>
    </row>
    <row r="60" ht="15" customHeight="1" spans="2:7">
      <c r="B60" s="30"/>
      <c r="C60" s="28" t="s">
        <v>4</v>
      </c>
      <c r="D60" s="29">
        <v>12</v>
      </c>
      <c r="E60" s="29">
        <v>1</v>
      </c>
      <c r="F60" s="29">
        <v>7</v>
      </c>
      <c r="G60" s="32">
        <f t="shared" si="77"/>
        <v>25</v>
      </c>
    </row>
    <row r="61" ht="15" customHeight="1" spans="2:11">
      <c r="B61" s="30"/>
      <c r="C61" s="28" t="s">
        <v>5</v>
      </c>
      <c r="D61" s="29">
        <v>11</v>
      </c>
      <c r="E61" s="29">
        <v>0</v>
      </c>
      <c r="F61" s="29">
        <v>8</v>
      </c>
      <c r="G61" s="32">
        <f t="shared" si="77"/>
        <v>15.7894736842105</v>
      </c>
      <c r="I61" s="36" t="s">
        <v>55</v>
      </c>
      <c r="J61" s="36"/>
      <c r="K61" s="36"/>
    </row>
    <row r="62" ht="15" customHeight="1" spans="2:11">
      <c r="B62" s="30"/>
      <c r="C62" s="28" t="s">
        <v>6</v>
      </c>
      <c r="D62" s="29">
        <v>10</v>
      </c>
      <c r="E62" s="29">
        <v>1</v>
      </c>
      <c r="F62" s="29">
        <v>8</v>
      </c>
      <c r="G62" s="32">
        <f t="shared" si="77"/>
        <v>10.5263157894737</v>
      </c>
      <c r="I62" s="32">
        <v>60</v>
      </c>
      <c r="J62" s="32">
        <f>G69*1.5+150</f>
        <v>184.71615720524</v>
      </c>
      <c r="K62" s="32">
        <f>300-J62</f>
        <v>115.28384279476</v>
      </c>
    </row>
    <row r="63" ht="15" customHeight="1" spans="2:9">
      <c r="B63" s="30"/>
      <c r="C63" s="28" t="s">
        <v>7</v>
      </c>
      <c r="D63" s="29">
        <v>9</v>
      </c>
      <c r="E63" s="29">
        <v>2</v>
      </c>
      <c r="F63" s="29">
        <v>8</v>
      </c>
      <c r="G63" s="32">
        <f t="shared" si="77"/>
        <v>5.26315789473684</v>
      </c>
      <c r="I63" s="37"/>
    </row>
    <row r="64" ht="15" customHeight="1" spans="2:9">
      <c r="B64" s="17"/>
      <c r="C64" s="28" t="s">
        <v>8</v>
      </c>
      <c r="D64" s="29">
        <v>11</v>
      </c>
      <c r="E64" s="29">
        <v>3</v>
      </c>
      <c r="F64" s="29">
        <v>5</v>
      </c>
      <c r="G64" s="32">
        <f t="shared" si="77"/>
        <v>31.5789473684211</v>
      </c>
      <c r="I64" s="37"/>
    </row>
    <row r="65" ht="15" customHeight="1" spans="2:11">
      <c r="B65" s="17"/>
      <c r="C65" s="28" t="s">
        <v>9</v>
      </c>
      <c r="D65" s="29">
        <v>10</v>
      </c>
      <c r="E65" s="29">
        <v>3</v>
      </c>
      <c r="F65" s="29">
        <v>6</v>
      </c>
      <c r="G65" s="32">
        <f t="shared" si="77"/>
        <v>21.0526315789474</v>
      </c>
      <c r="I65" s="86"/>
      <c r="J65" s="86"/>
      <c r="K65" s="43" t="str">
        <f ca="1">IF((J57-I57)&lt;0,"INCREASE","DECREASE")</f>
        <v>INCREASE</v>
      </c>
    </row>
    <row r="66" ht="15" customHeight="1" spans="2:11">
      <c r="B66" s="17"/>
      <c r="C66" s="28" t="s">
        <v>10</v>
      </c>
      <c r="D66" s="29">
        <v>11</v>
      </c>
      <c r="E66" s="29">
        <v>3</v>
      </c>
      <c r="F66" s="29">
        <v>5</v>
      </c>
      <c r="G66" s="32">
        <f t="shared" si="77"/>
        <v>31.5789473684211</v>
      </c>
      <c r="I66" s="86"/>
      <c r="J66" s="86"/>
      <c r="K66" s="43"/>
    </row>
    <row r="67" ht="15" customHeight="1" spans="2:11">
      <c r="B67" s="17"/>
      <c r="C67" s="28" t="s">
        <v>11</v>
      </c>
      <c r="D67" s="29">
        <v>11</v>
      </c>
      <c r="E67" s="29">
        <v>3</v>
      </c>
      <c r="F67" s="29">
        <v>5</v>
      </c>
      <c r="G67" s="32">
        <f t="shared" si="77"/>
        <v>31.5789473684211</v>
      </c>
      <c r="I67" s="86"/>
      <c r="J67" s="86"/>
      <c r="K67" s="43"/>
    </row>
    <row r="68" ht="15" customHeight="1" spans="2:11">
      <c r="B68" s="17"/>
      <c r="C68" s="28" t="s">
        <v>12</v>
      </c>
      <c r="D68" s="29">
        <v>11</v>
      </c>
      <c r="E68" s="29">
        <v>3</v>
      </c>
      <c r="F68" s="29">
        <v>5</v>
      </c>
      <c r="G68" s="32">
        <f t="shared" si="77"/>
        <v>31.5789473684211</v>
      </c>
      <c r="I68" s="86"/>
      <c r="J68" s="86"/>
      <c r="K68" s="43"/>
    </row>
    <row r="69" ht="15" customHeight="1" spans="2:11">
      <c r="B69" s="17"/>
      <c r="C69" s="28" t="s">
        <v>13</v>
      </c>
      <c r="D69" s="29">
        <f>SUM(D57:D68)</f>
        <v>129</v>
      </c>
      <c r="E69" s="29">
        <f>SUM(E57:E68)</f>
        <v>24</v>
      </c>
      <c r="F69" s="29">
        <f>SUM(F57:F68)</f>
        <v>76</v>
      </c>
      <c r="G69" s="74">
        <f t="shared" si="77"/>
        <v>23.1441048034935</v>
      </c>
      <c r="I69" s="86"/>
      <c r="J69" s="86"/>
      <c r="K69" s="43"/>
    </row>
    <row r="73" ht="23.2" spans="2:15">
      <c r="B73" s="24" t="s">
        <v>47</v>
      </c>
      <c r="C73" s="24"/>
      <c r="D73" s="24"/>
      <c r="E73" s="24"/>
      <c r="F73" s="30"/>
      <c r="G73" s="30"/>
      <c r="H73" s="30"/>
      <c r="I73" s="30"/>
      <c r="J73" s="17"/>
      <c r="K73" s="17"/>
      <c r="L73" s="17"/>
      <c r="M73" s="17"/>
      <c r="N73" s="17"/>
      <c r="O73" s="17"/>
    </row>
    <row r="74" ht="30.6" customHeight="1" spans="2:11">
      <c r="B74" s="25"/>
      <c r="C74" s="26"/>
      <c r="D74" s="27" t="s">
        <v>48</v>
      </c>
      <c r="E74" s="27" t="s">
        <v>49</v>
      </c>
      <c r="F74" s="27" t="s">
        <v>50</v>
      </c>
      <c r="G74" s="31" t="s">
        <v>51</v>
      </c>
      <c r="I74" s="33" t="s">
        <v>56</v>
      </c>
      <c r="J74" s="33" t="s">
        <v>57</v>
      </c>
      <c r="K74" s="33" t="s">
        <v>54</v>
      </c>
    </row>
    <row r="75" ht="15" customHeight="1" spans="2:11">
      <c r="B75" s="25"/>
      <c r="C75" s="28" t="s">
        <v>1</v>
      </c>
      <c r="D75" s="54">
        <v>0.55</v>
      </c>
      <c r="E75" s="54">
        <v>0.1</v>
      </c>
      <c r="F75" s="54">
        <v>0.35</v>
      </c>
      <c r="G75" s="32">
        <f>IF(ISBLANK(D75),"",(D75-F75)*100)</f>
        <v>20</v>
      </c>
      <c r="I75" s="32">
        <f ca="1">SUBTOTAL(109,OFFSET(G75,COUNTA(D75:D86)-3,0,3,1))</f>
        <v>65</v>
      </c>
      <c r="J75" s="32">
        <f ca="1">SUBTOTAL(109,OFFSET(G75,COUNTA(D75:D86)-6,0,3,1))</f>
        <v>82</v>
      </c>
      <c r="K75" s="34" t="str">
        <f ca="1">IF((J75-I75)&lt;0,"POSITIVE","NEGATIVE")</f>
        <v>NEGATIVE</v>
      </c>
    </row>
    <row r="76" ht="15" customHeight="1" spans="2:7">
      <c r="B76" s="25"/>
      <c r="C76" s="28" t="s">
        <v>2</v>
      </c>
      <c r="D76" s="54">
        <v>0.58</v>
      </c>
      <c r="E76" s="54">
        <v>0.12</v>
      </c>
      <c r="F76" s="54">
        <v>0.3</v>
      </c>
      <c r="G76" s="32">
        <f t="shared" ref="G76:G87" si="78">IF(ISBLANK(D76),"",(D76-F76)*100)</f>
        <v>28</v>
      </c>
    </row>
    <row r="77" ht="15" customHeight="1" spans="2:9">
      <c r="B77" s="25"/>
      <c r="C77" s="28" t="s">
        <v>3</v>
      </c>
      <c r="D77" s="54">
        <v>0.6</v>
      </c>
      <c r="E77" s="54">
        <v>0.14</v>
      </c>
      <c r="F77" s="54">
        <v>0.26</v>
      </c>
      <c r="G77" s="32">
        <f t="shared" si="78"/>
        <v>34</v>
      </c>
      <c r="I77" s="35"/>
    </row>
    <row r="78" ht="15" customHeight="1" spans="2:7">
      <c r="B78" s="30"/>
      <c r="C78" s="28" t="s">
        <v>4</v>
      </c>
      <c r="D78" s="54">
        <v>0.55</v>
      </c>
      <c r="E78" s="54">
        <v>0.12</v>
      </c>
      <c r="F78" s="54">
        <v>0.33</v>
      </c>
      <c r="G78" s="32">
        <f t="shared" si="78"/>
        <v>22</v>
      </c>
    </row>
    <row r="79" ht="15" customHeight="1" spans="2:11">
      <c r="B79" s="30"/>
      <c r="C79" s="28" t="s">
        <v>5</v>
      </c>
      <c r="D79" s="54">
        <v>0.54</v>
      </c>
      <c r="E79" s="54">
        <v>0.11</v>
      </c>
      <c r="F79" s="54">
        <v>0.35</v>
      </c>
      <c r="G79" s="32">
        <f t="shared" si="78"/>
        <v>19</v>
      </c>
      <c r="I79" s="36" t="s">
        <v>55</v>
      </c>
      <c r="J79" s="36"/>
      <c r="K79" s="36"/>
    </row>
    <row r="80" ht="15" customHeight="1" spans="2:11">
      <c r="B80" s="30"/>
      <c r="C80" s="28" t="s">
        <v>6</v>
      </c>
      <c r="D80" s="54">
        <v>0.52</v>
      </c>
      <c r="E80" s="54">
        <v>0.15</v>
      </c>
      <c r="F80" s="54">
        <v>0.33</v>
      </c>
      <c r="G80" s="32">
        <f t="shared" si="78"/>
        <v>19</v>
      </c>
      <c r="I80" s="32">
        <v>60</v>
      </c>
      <c r="J80" s="32">
        <f>G87*1.5+150</f>
        <v>186.125</v>
      </c>
      <c r="K80" s="32">
        <f>300-J80</f>
        <v>113.875</v>
      </c>
    </row>
    <row r="81" ht="15" customHeight="1" spans="2:9">
      <c r="B81" s="30"/>
      <c r="C81" s="28" t="s">
        <v>7</v>
      </c>
      <c r="D81" s="54">
        <v>0.51</v>
      </c>
      <c r="E81" s="54">
        <v>0.2</v>
      </c>
      <c r="F81" s="54">
        <v>0.29</v>
      </c>
      <c r="G81" s="32">
        <f t="shared" si="78"/>
        <v>22</v>
      </c>
      <c r="I81" s="37"/>
    </row>
    <row r="82" ht="15" customHeight="1" spans="2:9">
      <c r="B82" s="17"/>
      <c r="C82" s="28" t="s">
        <v>8</v>
      </c>
      <c r="D82" s="54">
        <v>0.54</v>
      </c>
      <c r="E82" s="54">
        <v>0.18</v>
      </c>
      <c r="F82" s="54">
        <v>0.28</v>
      </c>
      <c r="G82" s="32">
        <f t="shared" si="78"/>
        <v>26</v>
      </c>
      <c r="I82" s="37"/>
    </row>
    <row r="83" ht="15" customHeight="1" spans="2:11">
      <c r="B83" s="17"/>
      <c r="C83" s="28" t="s">
        <v>9</v>
      </c>
      <c r="D83" s="54">
        <v>0.56</v>
      </c>
      <c r="E83" s="54">
        <v>0.22</v>
      </c>
      <c r="F83" s="54">
        <v>0.22</v>
      </c>
      <c r="G83" s="32">
        <f t="shared" si="78"/>
        <v>34</v>
      </c>
      <c r="I83" s="86"/>
      <c r="J83" s="86"/>
      <c r="K83" s="43" t="str">
        <f ca="1">IF((J75-I75)&lt;0,"INCREASE","DECREASE")</f>
        <v>DECREASE</v>
      </c>
    </row>
    <row r="84" ht="15" customHeight="1" spans="2:11">
      <c r="B84" s="17"/>
      <c r="C84" s="28" t="s">
        <v>10</v>
      </c>
      <c r="D84" s="54">
        <v>0.54</v>
      </c>
      <c r="E84" s="54">
        <v>0.18</v>
      </c>
      <c r="F84" s="54">
        <v>0.28</v>
      </c>
      <c r="G84" s="32">
        <f t="shared" si="78"/>
        <v>26</v>
      </c>
      <c r="I84" s="86"/>
      <c r="J84" s="86"/>
      <c r="K84" s="43"/>
    </row>
    <row r="85" ht="15" customHeight="1" spans="2:11">
      <c r="B85" s="17"/>
      <c r="C85" s="28" t="s">
        <v>11</v>
      </c>
      <c r="D85" s="54">
        <v>0.52</v>
      </c>
      <c r="E85" s="54">
        <v>0.17</v>
      </c>
      <c r="F85" s="54">
        <v>0.31</v>
      </c>
      <c r="G85" s="32">
        <f t="shared" si="78"/>
        <v>21</v>
      </c>
      <c r="I85" s="86"/>
      <c r="J85" s="86"/>
      <c r="K85" s="43"/>
    </row>
    <row r="86" ht="15" customHeight="1" spans="2:11">
      <c r="B86" s="17"/>
      <c r="C86" s="28" t="s">
        <v>12</v>
      </c>
      <c r="D86" s="54">
        <v>0.49</v>
      </c>
      <c r="E86" s="54">
        <v>0.2</v>
      </c>
      <c r="F86" s="54">
        <v>0.31</v>
      </c>
      <c r="G86" s="32">
        <f t="shared" si="78"/>
        <v>18</v>
      </c>
      <c r="I86" s="86"/>
      <c r="J86" s="86"/>
      <c r="K86" s="43"/>
    </row>
    <row r="87" ht="15" customHeight="1" spans="2:11">
      <c r="B87" s="17"/>
      <c r="C87" s="28" t="s">
        <v>13</v>
      </c>
      <c r="D87" s="54">
        <f>SUM(D75:D86)/COUNTA(D75:D86)</f>
        <v>0.541666666666667</v>
      </c>
      <c r="E87" s="54">
        <f t="shared" ref="E87:F87" si="79">SUM(E75:E86)/COUNTA(E75:E86)</f>
        <v>0.1575</v>
      </c>
      <c r="F87" s="54">
        <f t="shared" si="79"/>
        <v>0.300833333333333</v>
      </c>
      <c r="G87" s="74">
        <f t="shared" si="78"/>
        <v>24.0833333333333</v>
      </c>
      <c r="I87" s="86"/>
      <c r="J87" s="86"/>
      <c r="K87" s="43"/>
    </row>
    <row r="91" ht="23.2" spans="2:15">
      <c r="B91" s="24" t="s">
        <v>58</v>
      </c>
      <c r="C91" s="24"/>
      <c r="D91" s="24"/>
      <c r="E91" s="24"/>
      <c r="F91" s="30"/>
      <c r="G91" s="30"/>
      <c r="H91" s="30"/>
      <c r="I91" s="30"/>
      <c r="J91" s="17"/>
      <c r="K91" s="17"/>
      <c r="L91" s="17"/>
      <c r="M91" s="17"/>
      <c r="N91" s="17"/>
      <c r="O91" s="17"/>
    </row>
    <row r="92" spans="2:20">
      <c r="B92" s="55" t="s">
        <v>59</v>
      </c>
      <c r="C92" s="55" t="s">
        <v>60</v>
      </c>
      <c r="D92" s="56" t="s">
        <v>61</v>
      </c>
      <c r="E92" s="75"/>
      <c r="F92" s="56" t="s">
        <v>62</v>
      </c>
      <c r="G92" s="75"/>
      <c r="H92" s="55" t="s">
        <v>1</v>
      </c>
      <c r="I92" s="55" t="s">
        <v>2</v>
      </c>
      <c r="J92" s="55" t="s">
        <v>3</v>
      </c>
      <c r="K92" s="55" t="s">
        <v>4</v>
      </c>
      <c r="L92" s="55" t="s">
        <v>5</v>
      </c>
      <c r="M92" s="55" t="s">
        <v>6</v>
      </c>
      <c r="N92" s="55" t="s">
        <v>7</v>
      </c>
      <c r="O92" s="55" t="s">
        <v>8</v>
      </c>
      <c r="P92" s="55" t="s">
        <v>9</v>
      </c>
      <c r="Q92" s="55" t="s">
        <v>10</v>
      </c>
      <c r="R92" s="55" t="s">
        <v>11</v>
      </c>
      <c r="S92" s="55" t="s">
        <v>12</v>
      </c>
      <c r="T92" s="55" t="s">
        <v>13</v>
      </c>
    </row>
    <row r="93" ht="60" customHeight="1" spans="2:20">
      <c r="B93" s="57" t="s">
        <v>63</v>
      </c>
      <c r="C93" s="58"/>
      <c r="D93" s="59" t="s">
        <v>15</v>
      </c>
      <c r="E93" s="59"/>
      <c r="F93" s="59" t="s">
        <v>64</v>
      </c>
      <c r="G93" s="76"/>
      <c r="H93" s="77">
        <v>5</v>
      </c>
      <c r="I93" s="87">
        <v>4.8</v>
      </c>
      <c r="J93" s="87">
        <v>4.8</v>
      </c>
      <c r="K93" s="87">
        <v>4.2</v>
      </c>
      <c r="L93" s="87">
        <v>4.2</v>
      </c>
      <c r="M93" s="87">
        <v>3.8</v>
      </c>
      <c r="N93" s="87">
        <v>4.6</v>
      </c>
      <c r="O93" s="87">
        <v>4.8</v>
      </c>
      <c r="P93" s="87">
        <v>4.8</v>
      </c>
      <c r="Q93" s="87">
        <v>3.6</v>
      </c>
      <c r="R93" s="87">
        <v>4.2</v>
      </c>
      <c r="S93" s="87">
        <v>5</v>
      </c>
      <c r="T93" s="89">
        <f>AVERAGE(H93:S93)</f>
        <v>4.48333333333333</v>
      </c>
    </row>
    <row r="94" ht="60" customHeight="1" spans="2:20">
      <c r="B94" s="60" t="s">
        <v>65</v>
      </c>
      <c r="C94" s="61"/>
      <c r="D94" s="62" t="s">
        <v>32</v>
      </c>
      <c r="E94" s="62"/>
      <c r="F94" s="62" t="s">
        <v>66</v>
      </c>
      <c r="G94" s="78" t="s">
        <v>66</v>
      </c>
      <c r="H94" s="77">
        <v>4.6</v>
      </c>
      <c r="I94" s="87">
        <v>4.4</v>
      </c>
      <c r="J94" s="87">
        <v>4.4</v>
      </c>
      <c r="K94" s="87">
        <v>4</v>
      </c>
      <c r="L94" s="87">
        <v>5</v>
      </c>
      <c r="M94" s="87">
        <v>4</v>
      </c>
      <c r="N94" s="87">
        <v>4.6</v>
      </c>
      <c r="O94" s="87">
        <v>4.2</v>
      </c>
      <c r="P94" s="87">
        <v>4.2</v>
      </c>
      <c r="Q94" s="87">
        <v>5</v>
      </c>
      <c r="R94" s="87">
        <v>4.2</v>
      </c>
      <c r="S94" s="87">
        <v>4.8</v>
      </c>
      <c r="T94" s="89">
        <f t="shared" ref="T94:T97" si="80">AVERAGE(H94:S94)</f>
        <v>4.45</v>
      </c>
    </row>
    <row r="95" ht="60" customHeight="1" spans="2:20">
      <c r="B95" s="60" t="s">
        <v>67</v>
      </c>
      <c r="C95" s="61"/>
      <c r="D95" s="62" t="s">
        <v>33</v>
      </c>
      <c r="E95" s="62"/>
      <c r="F95" s="62" t="s">
        <v>68</v>
      </c>
      <c r="G95" s="78" t="s">
        <v>68</v>
      </c>
      <c r="H95" s="77">
        <v>3.6</v>
      </c>
      <c r="I95" s="87">
        <v>4</v>
      </c>
      <c r="J95" s="87">
        <v>4.2</v>
      </c>
      <c r="K95" s="87">
        <v>4.6</v>
      </c>
      <c r="L95" s="87">
        <v>4.8</v>
      </c>
      <c r="M95" s="87">
        <v>4.8</v>
      </c>
      <c r="N95" s="87">
        <v>3.6</v>
      </c>
      <c r="O95" s="87">
        <v>4.6</v>
      </c>
      <c r="P95" s="87">
        <v>4.6</v>
      </c>
      <c r="Q95" s="87">
        <v>4.8</v>
      </c>
      <c r="R95" s="87">
        <v>4.2</v>
      </c>
      <c r="S95" s="87">
        <v>5</v>
      </c>
      <c r="T95" s="89">
        <f t="shared" si="80"/>
        <v>4.4</v>
      </c>
    </row>
    <row r="96" ht="60" customHeight="1" spans="2:20">
      <c r="B96" s="60" t="s">
        <v>69</v>
      </c>
      <c r="C96" s="61"/>
      <c r="D96" s="62" t="s">
        <v>70</v>
      </c>
      <c r="E96" s="62"/>
      <c r="F96" s="62" t="s">
        <v>71</v>
      </c>
      <c r="G96" s="78" t="s">
        <v>71</v>
      </c>
      <c r="H96" s="77">
        <v>3.8</v>
      </c>
      <c r="I96" s="87">
        <v>4</v>
      </c>
      <c r="J96" s="87">
        <v>4</v>
      </c>
      <c r="K96" s="87">
        <v>4.6</v>
      </c>
      <c r="L96" s="87">
        <v>4.2</v>
      </c>
      <c r="M96" s="87">
        <v>4.2</v>
      </c>
      <c r="N96" s="87">
        <v>5</v>
      </c>
      <c r="O96" s="87">
        <v>4.2</v>
      </c>
      <c r="P96" s="87">
        <v>3.6</v>
      </c>
      <c r="Q96" s="87">
        <v>5</v>
      </c>
      <c r="R96" s="87">
        <v>5</v>
      </c>
      <c r="S96" s="87">
        <v>3.8</v>
      </c>
      <c r="T96" s="89">
        <f t="shared" si="80"/>
        <v>4.28333333333333</v>
      </c>
    </row>
    <row r="97" ht="60" customHeight="1" spans="2:20">
      <c r="B97" s="60" t="s">
        <v>72</v>
      </c>
      <c r="C97" s="61"/>
      <c r="D97" s="62" t="s">
        <v>15</v>
      </c>
      <c r="E97" s="62"/>
      <c r="F97" s="62" t="s">
        <v>73</v>
      </c>
      <c r="G97" s="78" t="s">
        <v>73</v>
      </c>
      <c r="H97" s="77">
        <v>5</v>
      </c>
      <c r="I97" s="87">
        <v>3.8</v>
      </c>
      <c r="J97" s="87">
        <v>4.6</v>
      </c>
      <c r="K97" s="87">
        <v>3.6</v>
      </c>
      <c r="L97" s="87">
        <v>4.6</v>
      </c>
      <c r="M97" s="87">
        <v>4.6</v>
      </c>
      <c r="N97" s="87">
        <v>4.8</v>
      </c>
      <c r="O97" s="87"/>
      <c r="P97" s="87"/>
      <c r="Q97" s="87"/>
      <c r="R97" s="87"/>
      <c r="S97" s="87"/>
      <c r="T97" s="89">
        <f t="shared" si="80"/>
        <v>4.42857142857143</v>
      </c>
    </row>
    <row r="98" ht="60" customHeight="1" spans="2:20">
      <c r="B98" s="60" t="s">
        <v>74</v>
      </c>
      <c r="C98" s="61"/>
      <c r="D98" s="62" t="s">
        <v>15</v>
      </c>
      <c r="E98" s="62"/>
      <c r="F98" s="62" t="s">
        <v>73</v>
      </c>
      <c r="G98" s="78" t="s">
        <v>73</v>
      </c>
      <c r="H98" s="77">
        <v>5</v>
      </c>
      <c r="I98" s="87">
        <v>4.8</v>
      </c>
      <c r="J98" s="87">
        <v>4.6</v>
      </c>
      <c r="K98" s="87">
        <v>5</v>
      </c>
      <c r="L98" s="87">
        <v>4.2</v>
      </c>
      <c r="M98" s="87">
        <v>4.2</v>
      </c>
      <c r="N98" s="87">
        <v>5</v>
      </c>
      <c r="O98" s="87">
        <v>4.2</v>
      </c>
      <c r="P98" s="87">
        <v>3.6</v>
      </c>
      <c r="Q98" s="87">
        <v>5</v>
      </c>
      <c r="R98" s="87">
        <v>5</v>
      </c>
      <c r="S98" s="87">
        <v>4.8</v>
      </c>
      <c r="T98" s="89">
        <f t="shared" ref="T98:T101" si="81">AVERAGE(H98:S98)</f>
        <v>4.61666666666667</v>
      </c>
    </row>
    <row r="99" ht="60" customHeight="1" spans="2:20">
      <c r="B99" s="60" t="s">
        <v>75</v>
      </c>
      <c r="C99" s="61"/>
      <c r="D99" s="62" t="s">
        <v>15</v>
      </c>
      <c r="E99" s="62"/>
      <c r="F99" s="62" t="s">
        <v>73</v>
      </c>
      <c r="G99" s="78" t="s">
        <v>73</v>
      </c>
      <c r="H99" s="77">
        <v>4.8</v>
      </c>
      <c r="I99" s="87">
        <v>4.4</v>
      </c>
      <c r="J99" s="87">
        <v>3.6</v>
      </c>
      <c r="K99" s="87">
        <v>4.8</v>
      </c>
      <c r="L99" s="87">
        <v>4.8</v>
      </c>
      <c r="M99" s="87">
        <v>3.8</v>
      </c>
      <c r="N99" s="87">
        <v>3.8</v>
      </c>
      <c r="O99" s="87">
        <v>4.6</v>
      </c>
      <c r="P99" s="87">
        <v>3.6</v>
      </c>
      <c r="Q99" s="87">
        <v>3.8</v>
      </c>
      <c r="R99" s="87">
        <v>4.2</v>
      </c>
      <c r="S99" s="87">
        <v>4.4</v>
      </c>
      <c r="T99" s="89">
        <f t="shared" si="81"/>
        <v>4.21666666666667</v>
      </c>
    </row>
    <row r="100" ht="60" customHeight="1" spans="2:20">
      <c r="B100" s="60" t="s">
        <v>76</v>
      </c>
      <c r="C100" s="61"/>
      <c r="D100" s="62" t="s">
        <v>15</v>
      </c>
      <c r="E100" s="62"/>
      <c r="F100" s="62" t="s">
        <v>77</v>
      </c>
      <c r="G100" s="78" t="s">
        <v>77</v>
      </c>
      <c r="H100" s="77">
        <v>4.4</v>
      </c>
      <c r="I100" s="87">
        <v>4.2</v>
      </c>
      <c r="J100" s="87">
        <v>3.8</v>
      </c>
      <c r="K100" s="87">
        <v>4.4</v>
      </c>
      <c r="L100" s="87">
        <v>4.4</v>
      </c>
      <c r="M100" s="87">
        <v>4.6</v>
      </c>
      <c r="N100" s="87">
        <v>4.8</v>
      </c>
      <c r="O100" s="87">
        <v>4.6</v>
      </c>
      <c r="P100" s="87">
        <v>5</v>
      </c>
      <c r="Q100" s="87">
        <v>3.8</v>
      </c>
      <c r="R100" s="87">
        <v>4.2</v>
      </c>
      <c r="S100" s="87">
        <v>4.4</v>
      </c>
      <c r="T100" s="89">
        <f t="shared" si="81"/>
        <v>4.38333333333333</v>
      </c>
    </row>
    <row r="101" ht="60" customHeight="1" spans="2:20">
      <c r="B101" s="60" t="s">
        <v>78</v>
      </c>
      <c r="C101" s="61"/>
      <c r="D101" s="62" t="s">
        <v>15</v>
      </c>
      <c r="E101" s="62"/>
      <c r="F101" s="62" t="s">
        <v>79</v>
      </c>
      <c r="G101" s="78" t="s">
        <v>79</v>
      </c>
      <c r="H101" s="77">
        <v>3.8</v>
      </c>
      <c r="I101" s="87">
        <v>4</v>
      </c>
      <c r="J101" s="87">
        <v>4.6</v>
      </c>
      <c r="K101" s="87">
        <v>3.8</v>
      </c>
      <c r="L101" s="87">
        <v>4.2</v>
      </c>
      <c r="M101" s="87">
        <v>4.6</v>
      </c>
      <c r="N101" s="87">
        <v>4.4</v>
      </c>
      <c r="O101" s="87">
        <v>3.6</v>
      </c>
      <c r="P101" s="87">
        <v>4.8</v>
      </c>
      <c r="Q101" s="87">
        <v>3.8</v>
      </c>
      <c r="R101" s="87">
        <v>4.2</v>
      </c>
      <c r="S101" s="87">
        <v>4.4</v>
      </c>
      <c r="T101" s="89">
        <f t="shared" si="81"/>
        <v>4.18333333333333</v>
      </c>
    </row>
    <row r="102" ht="60" customHeight="1" spans="2:20">
      <c r="B102" s="60" t="s">
        <v>80</v>
      </c>
      <c r="C102" s="61"/>
      <c r="D102" s="62" t="s">
        <v>33</v>
      </c>
      <c r="E102" s="62"/>
      <c r="F102" s="62" t="s">
        <v>81</v>
      </c>
      <c r="G102" s="78" t="s">
        <v>81</v>
      </c>
      <c r="H102" s="77">
        <v>5</v>
      </c>
      <c r="I102" s="87">
        <v>4.8</v>
      </c>
      <c r="J102" s="87">
        <v>4.6</v>
      </c>
      <c r="K102" s="87">
        <v>4.2</v>
      </c>
      <c r="L102" s="87">
        <v>4</v>
      </c>
      <c r="M102" s="87">
        <v>4.4</v>
      </c>
      <c r="N102" s="87">
        <v>4.2</v>
      </c>
      <c r="O102" s="87">
        <v>3.8</v>
      </c>
      <c r="P102" s="87">
        <v>4.4</v>
      </c>
      <c r="Q102" s="87">
        <v>3.8</v>
      </c>
      <c r="R102" s="87">
        <v>4.2</v>
      </c>
      <c r="S102" s="87">
        <v>4.8</v>
      </c>
      <c r="T102" s="89">
        <f t="shared" ref="T102:T105" si="82">AVERAGE(H102:S102)</f>
        <v>4.35</v>
      </c>
    </row>
    <row r="103" ht="60" customHeight="1" spans="2:20">
      <c r="B103" s="60" t="s">
        <v>82</v>
      </c>
      <c r="C103" s="61"/>
      <c r="D103" s="62" t="s">
        <v>33</v>
      </c>
      <c r="E103" s="62"/>
      <c r="F103" s="62" t="s">
        <v>83</v>
      </c>
      <c r="G103" s="78" t="s">
        <v>83</v>
      </c>
      <c r="H103" s="77">
        <v>3.8</v>
      </c>
      <c r="I103" s="87">
        <v>4.2</v>
      </c>
      <c r="J103" s="87">
        <v>4.6</v>
      </c>
      <c r="K103" s="87">
        <v>4.4</v>
      </c>
      <c r="L103" s="87">
        <v>4.2</v>
      </c>
      <c r="M103" s="87">
        <v>4.4</v>
      </c>
      <c r="N103" s="87">
        <v>4.6</v>
      </c>
      <c r="O103" s="87">
        <v>4.4</v>
      </c>
      <c r="P103" s="87">
        <v>4</v>
      </c>
      <c r="Q103" s="87">
        <v>4.4</v>
      </c>
      <c r="R103" s="87">
        <v>4.2</v>
      </c>
      <c r="S103" s="87">
        <v>4.4</v>
      </c>
      <c r="T103" s="89">
        <f t="shared" si="82"/>
        <v>4.3</v>
      </c>
    </row>
    <row r="104" ht="60" customHeight="1" spans="2:20">
      <c r="B104" s="60" t="s">
        <v>84</v>
      </c>
      <c r="C104" s="61"/>
      <c r="D104" s="62" t="s">
        <v>70</v>
      </c>
      <c r="E104" s="62"/>
      <c r="F104" s="62" t="s">
        <v>85</v>
      </c>
      <c r="G104" s="78" t="s">
        <v>85</v>
      </c>
      <c r="H104" s="77">
        <v>5</v>
      </c>
      <c r="I104" s="87">
        <v>4.8</v>
      </c>
      <c r="J104" s="87">
        <v>4.2</v>
      </c>
      <c r="K104" s="87">
        <v>4.2</v>
      </c>
      <c r="L104" s="87">
        <v>4.2</v>
      </c>
      <c r="M104" s="87">
        <v>4.4</v>
      </c>
      <c r="N104" s="87">
        <v>4.6</v>
      </c>
      <c r="O104" s="87">
        <v>4.4</v>
      </c>
      <c r="P104" s="87">
        <v>4</v>
      </c>
      <c r="Q104" s="87">
        <v>4.2</v>
      </c>
      <c r="R104" s="87">
        <v>4.2</v>
      </c>
      <c r="S104" s="87">
        <v>4.4</v>
      </c>
      <c r="T104" s="89">
        <f t="shared" si="82"/>
        <v>4.38333333333333</v>
      </c>
    </row>
    <row r="105" ht="60" customHeight="1" spans="2:20">
      <c r="B105" s="60" t="s">
        <v>86</v>
      </c>
      <c r="C105" s="61"/>
      <c r="D105" s="62" t="s">
        <v>70</v>
      </c>
      <c r="E105" s="62"/>
      <c r="F105" s="62" t="s">
        <v>87</v>
      </c>
      <c r="G105" s="78" t="s">
        <v>87</v>
      </c>
      <c r="H105" s="77">
        <v>4.4</v>
      </c>
      <c r="I105" s="87">
        <v>4.8</v>
      </c>
      <c r="J105" s="87">
        <v>4</v>
      </c>
      <c r="K105" s="87">
        <v>5</v>
      </c>
      <c r="L105" s="87">
        <v>4.2</v>
      </c>
      <c r="M105" s="87">
        <v>5</v>
      </c>
      <c r="N105" s="87">
        <v>4.6</v>
      </c>
      <c r="O105" s="87">
        <v>4.4</v>
      </c>
      <c r="P105" s="87">
        <v>4</v>
      </c>
      <c r="Q105" s="87">
        <v>4.6</v>
      </c>
      <c r="R105" s="87">
        <v>4.2</v>
      </c>
      <c r="S105" s="87">
        <v>4.4</v>
      </c>
      <c r="T105" s="89">
        <f t="shared" si="82"/>
        <v>4.46666666666667</v>
      </c>
    </row>
    <row r="106" ht="60" customHeight="1" spans="2:20">
      <c r="B106" s="60" t="s">
        <v>88</v>
      </c>
      <c r="C106" s="61"/>
      <c r="D106" s="62" t="s">
        <v>32</v>
      </c>
      <c r="E106" s="62"/>
      <c r="F106" s="62" t="s">
        <v>89</v>
      </c>
      <c r="G106" s="78" t="s">
        <v>89</v>
      </c>
      <c r="H106" s="77">
        <v>3.6</v>
      </c>
      <c r="I106" s="87">
        <v>4.6</v>
      </c>
      <c r="J106" s="87">
        <v>4</v>
      </c>
      <c r="K106" s="87">
        <v>4.8</v>
      </c>
      <c r="L106" s="87">
        <v>5</v>
      </c>
      <c r="M106" s="87">
        <v>4.6</v>
      </c>
      <c r="N106" s="87">
        <v>4.6</v>
      </c>
      <c r="O106" s="87">
        <v>4.4</v>
      </c>
      <c r="P106" s="87">
        <v>4</v>
      </c>
      <c r="Q106" s="87">
        <v>4.6</v>
      </c>
      <c r="R106" s="87">
        <v>5</v>
      </c>
      <c r="S106" s="87">
        <v>5</v>
      </c>
      <c r="T106" s="89">
        <f t="shared" ref="T106:T109" si="83">AVERAGE(H106:S106)</f>
        <v>4.51666666666667</v>
      </c>
    </row>
    <row r="107" ht="60" customHeight="1" spans="2:20">
      <c r="B107" s="60" t="s">
        <v>90</v>
      </c>
      <c r="C107" s="61"/>
      <c r="D107" s="62" t="s">
        <v>32</v>
      </c>
      <c r="E107" s="62"/>
      <c r="F107" s="62" t="s">
        <v>91</v>
      </c>
      <c r="G107" s="78" t="s">
        <v>91</v>
      </c>
      <c r="H107" s="77">
        <v>4.4</v>
      </c>
      <c r="I107" s="87">
        <v>4.2</v>
      </c>
      <c r="J107" s="87">
        <v>4.6</v>
      </c>
      <c r="K107" s="87">
        <v>4.2</v>
      </c>
      <c r="L107" s="87">
        <v>4.4</v>
      </c>
      <c r="M107" s="87">
        <v>3.6</v>
      </c>
      <c r="N107" s="87">
        <v>4.8</v>
      </c>
      <c r="O107" s="87">
        <v>4.8</v>
      </c>
      <c r="P107" s="87">
        <v>5</v>
      </c>
      <c r="Q107" s="87">
        <v>4.6</v>
      </c>
      <c r="R107" s="87">
        <v>4.2</v>
      </c>
      <c r="S107" s="87">
        <v>4.4</v>
      </c>
      <c r="T107" s="89">
        <f t="shared" si="83"/>
        <v>4.43333333333333</v>
      </c>
    </row>
    <row r="108" ht="60" customHeight="1" spans="2:20">
      <c r="B108" s="60" t="s">
        <v>92</v>
      </c>
      <c r="C108" s="61"/>
      <c r="D108" s="62" t="s">
        <v>15</v>
      </c>
      <c r="E108" s="62"/>
      <c r="F108" s="62" t="s">
        <v>73</v>
      </c>
      <c r="G108" s="78" t="s">
        <v>73</v>
      </c>
      <c r="H108" s="77"/>
      <c r="I108" s="87"/>
      <c r="J108" s="87">
        <v>4.4</v>
      </c>
      <c r="K108" s="87">
        <v>4.6</v>
      </c>
      <c r="L108" s="87">
        <v>4.4</v>
      </c>
      <c r="M108" s="87">
        <v>3.8</v>
      </c>
      <c r="N108" s="87">
        <v>4.6</v>
      </c>
      <c r="O108" s="87">
        <v>4.2</v>
      </c>
      <c r="P108" s="87">
        <v>4.4</v>
      </c>
      <c r="Q108" s="87">
        <v>3.8</v>
      </c>
      <c r="R108" s="87">
        <v>4.2</v>
      </c>
      <c r="S108" s="87">
        <v>4.4</v>
      </c>
      <c r="T108" s="89">
        <f t="shared" si="83"/>
        <v>4.28</v>
      </c>
    </row>
    <row r="109" ht="60" customHeight="1" spans="2:20">
      <c r="B109" s="60" t="s">
        <v>93</v>
      </c>
      <c r="C109" s="61"/>
      <c r="D109" s="62" t="s">
        <v>15</v>
      </c>
      <c r="E109" s="62"/>
      <c r="F109" s="62" t="s">
        <v>73</v>
      </c>
      <c r="G109" s="78" t="s">
        <v>73</v>
      </c>
      <c r="H109" s="77"/>
      <c r="I109" s="87"/>
      <c r="J109" s="87"/>
      <c r="K109" s="87"/>
      <c r="L109" s="87"/>
      <c r="M109" s="87">
        <v>4.2</v>
      </c>
      <c r="N109" s="87">
        <v>4.4</v>
      </c>
      <c r="O109" s="87">
        <v>4.6</v>
      </c>
      <c r="P109" s="87">
        <v>4.4</v>
      </c>
      <c r="Q109" s="87">
        <v>4.6</v>
      </c>
      <c r="R109" s="87">
        <v>4.2</v>
      </c>
      <c r="S109" s="87">
        <v>4</v>
      </c>
      <c r="T109" s="89">
        <f t="shared" si="83"/>
        <v>4.34285714285714</v>
      </c>
    </row>
    <row r="110" ht="60" customHeight="1" spans="2:20">
      <c r="B110" s="60" t="s">
        <v>94</v>
      </c>
      <c r="C110" s="61"/>
      <c r="D110" s="62" t="s">
        <v>15</v>
      </c>
      <c r="E110" s="62"/>
      <c r="F110" s="62" t="s">
        <v>73</v>
      </c>
      <c r="G110" s="78" t="s">
        <v>73</v>
      </c>
      <c r="H110" s="77"/>
      <c r="I110" s="87"/>
      <c r="J110" s="87"/>
      <c r="K110" s="87"/>
      <c r="L110" s="87"/>
      <c r="M110" s="87"/>
      <c r="N110" s="87"/>
      <c r="O110" s="87"/>
      <c r="P110" s="87">
        <v>4.4</v>
      </c>
      <c r="Q110" s="87">
        <v>4.2</v>
      </c>
      <c r="R110" s="87">
        <v>4.2</v>
      </c>
      <c r="S110" s="87">
        <v>4.4</v>
      </c>
      <c r="T110" s="89">
        <f t="shared" ref="T110:T112" si="84">AVERAGE(H110:S110)</f>
        <v>4.3</v>
      </c>
    </row>
    <row r="111" ht="60" customHeight="1" spans="2:20">
      <c r="B111" s="60"/>
      <c r="C111" s="61"/>
      <c r="D111" s="62"/>
      <c r="E111" s="62"/>
      <c r="F111" s="62"/>
      <c r="G111" s="78"/>
      <c r="H111" s="77"/>
      <c r="I111" s="87"/>
      <c r="J111" s="87"/>
      <c r="K111" s="87"/>
      <c r="L111" s="87"/>
      <c r="M111" s="87"/>
      <c r="N111" s="87"/>
      <c r="O111" s="87"/>
      <c r="P111" s="87"/>
      <c r="Q111" s="87"/>
      <c r="R111" s="87"/>
      <c r="S111" s="87"/>
      <c r="T111" s="89" t="e">
        <f t="shared" si="84"/>
        <v>#DIV/0!</v>
      </c>
    </row>
    <row r="112" ht="60" customHeight="1" spans="2:21">
      <c r="B112" s="63"/>
      <c r="C112" s="64"/>
      <c r="D112" s="65"/>
      <c r="E112" s="65"/>
      <c r="F112" s="65"/>
      <c r="G112" s="79"/>
      <c r="H112" s="77"/>
      <c r="I112" s="87"/>
      <c r="J112" s="87"/>
      <c r="K112" s="87"/>
      <c r="L112" s="87"/>
      <c r="M112" s="87"/>
      <c r="N112" s="87"/>
      <c r="O112" s="87"/>
      <c r="P112" s="87"/>
      <c r="Q112" s="87"/>
      <c r="R112" s="87"/>
      <c r="S112" s="87"/>
      <c r="T112" s="89" t="e">
        <f t="shared" si="84"/>
        <v>#DIV/0!</v>
      </c>
      <c r="U112" s="33" t="s">
        <v>95</v>
      </c>
    </row>
    <row r="113" ht="60" customHeight="1" spans="2:21">
      <c r="B113" s="66">
        <f>MATCH(MAX(T93:T110),T93:T110,0)</f>
        <v>6</v>
      </c>
      <c r="C113" s="67" t="s">
        <v>96</v>
      </c>
      <c r="D113" s="67"/>
      <c r="E113" s="67"/>
      <c r="F113" s="80" t="s">
        <v>97</v>
      </c>
      <c r="G113" s="80"/>
      <c r="H113" s="81">
        <f>COUNTA(H93:H112)</f>
        <v>15</v>
      </c>
      <c r="I113" s="81">
        <f t="shared" ref="I113:S113" si="85">COUNTA(I93:I112)</f>
        <v>15</v>
      </c>
      <c r="J113" s="81">
        <f t="shared" si="85"/>
        <v>16</v>
      </c>
      <c r="K113" s="81">
        <f t="shared" si="85"/>
        <v>16</v>
      </c>
      <c r="L113" s="81">
        <f t="shared" si="85"/>
        <v>16</v>
      </c>
      <c r="M113" s="81">
        <f t="shared" si="85"/>
        <v>17</v>
      </c>
      <c r="N113" s="81">
        <f t="shared" si="85"/>
        <v>17</v>
      </c>
      <c r="O113" s="81">
        <f t="shared" si="85"/>
        <v>16</v>
      </c>
      <c r="P113" s="81">
        <f t="shared" si="85"/>
        <v>17</v>
      </c>
      <c r="Q113" s="81">
        <f t="shared" si="85"/>
        <v>17</v>
      </c>
      <c r="R113" s="81">
        <f t="shared" si="85"/>
        <v>17</v>
      </c>
      <c r="S113" s="81">
        <f t="shared" si="85"/>
        <v>17</v>
      </c>
      <c r="T113" s="83"/>
      <c r="U113" s="90">
        <v>17</v>
      </c>
    </row>
    <row r="114" ht="33.6" customHeight="1" spans="2:21">
      <c r="B114" s="68" t="s">
        <v>98</v>
      </c>
      <c r="C114" s="68"/>
      <c r="D114" s="68"/>
      <c r="E114" s="68"/>
      <c r="F114" s="68"/>
      <c r="G114" s="68"/>
      <c r="H114" s="68"/>
      <c r="I114" s="88" t="s">
        <v>99</v>
      </c>
      <c r="J114" s="81"/>
      <c r="K114" s="81"/>
      <c r="L114" s="81"/>
      <c r="M114" s="81"/>
      <c r="N114" s="81"/>
      <c r="O114" s="81"/>
      <c r="P114" s="81"/>
      <c r="Q114" s="81"/>
      <c r="R114" s="81"/>
      <c r="S114" s="81"/>
      <c r="T114" s="83"/>
      <c r="U114" s="90"/>
    </row>
    <row r="115" ht="60" customHeight="1" spans="2:20">
      <c r="B115" s="69" t="str" cm="1">
        <f t="array" ref="B115">INDEX($B$93:$T$110,$B$113,1)</f>
        <v>Mateo Garcia</v>
      </c>
      <c r="C115" s="70" t="str">
        <f>"Emp_"&amp;B113</f>
        <v>Emp_6</v>
      </c>
      <c r="D115" s="71" t="str" cm="1">
        <f t="array" ref="D115">INDEX($B$93:$T$110,$B$113,3)</f>
        <v>Sales</v>
      </c>
      <c r="E115" s="71"/>
      <c r="F115" s="71" t="str" cm="1">
        <f t="array" ref="F115">INDEX($B$93:$T$110,$B$113,5)</f>
        <v>Sales Specialist</v>
      </c>
      <c r="G115" s="71"/>
      <c r="H115" s="82" cm="1">
        <f t="array" ref="H115">INDEX($B$93:$T$110,$B$113,19)</f>
        <v>4.61666666666667</v>
      </c>
      <c r="I115" s="82">
        <v>5</v>
      </c>
      <c r="J115" s="81"/>
      <c r="K115" s="81"/>
      <c r="L115" s="81"/>
      <c r="M115" s="81"/>
      <c r="N115" s="81"/>
      <c r="O115" s="81"/>
      <c r="P115" s="81"/>
      <c r="Q115" s="81"/>
      <c r="R115" s="81"/>
      <c r="S115" s="81"/>
      <c r="T115" s="83"/>
    </row>
    <row r="116" ht="60" customHeight="1" spans="2:20">
      <c r="B116" s="50"/>
      <c r="C116" s="50"/>
      <c r="D116" s="72"/>
      <c r="E116" s="72"/>
      <c r="F116" s="72"/>
      <c r="G116" s="72"/>
      <c r="H116" s="83"/>
      <c r="I116" s="81"/>
      <c r="J116" s="81"/>
      <c r="K116" s="81"/>
      <c r="L116" s="81"/>
      <c r="M116" s="81"/>
      <c r="N116" s="81"/>
      <c r="O116" s="81"/>
      <c r="P116" s="81"/>
      <c r="Q116" s="81"/>
      <c r="R116" s="81"/>
      <c r="S116" s="81"/>
      <c r="T116" s="83"/>
    </row>
    <row r="117" ht="23.2" spans="2:15">
      <c r="B117" s="24" t="s">
        <v>100</v>
      </c>
      <c r="C117" s="24"/>
      <c r="D117" s="24"/>
      <c r="E117" s="24"/>
      <c r="F117" s="30"/>
      <c r="G117" s="30"/>
      <c r="H117" s="30"/>
      <c r="I117" s="30"/>
      <c r="J117" s="17"/>
      <c r="K117" s="17"/>
      <c r="L117" s="17"/>
      <c r="M117" s="17"/>
      <c r="N117" s="17"/>
      <c r="O117" s="17"/>
    </row>
    <row r="119" spans="8:20">
      <c r="H119" s="55" t="s">
        <v>1</v>
      </c>
      <c r="I119" s="55" t="s">
        <v>2</v>
      </c>
      <c r="J119" s="55" t="s">
        <v>3</v>
      </c>
      <c r="K119" s="55" t="s">
        <v>4</v>
      </c>
      <c r="L119" s="55" t="s">
        <v>5</v>
      </c>
      <c r="M119" s="55" t="s">
        <v>6</v>
      </c>
      <c r="N119" s="55" t="s">
        <v>7</v>
      </c>
      <c r="O119" s="55" t="s">
        <v>8</v>
      </c>
      <c r="P119" s="55" t="s">
        <v>9</v>
      </c>
      <c r="Q119" s="55" t="s">
        <v>10</v>
      </c>
      <c r="R119" s="55" t="s">
        <v>11</v>
      </c>
      <c r="S119" s="55" t="s">
        <v>12</v>
      </c>
      <c r="T119" s="55" t="s">
        <v>13</v>
      </c>
    </row>
    <row r="120" ht="18" customHeight="1" spans="2:20">
      <c r="B120" s="73" t="s">
        <v>101</v>
      </c>
      <c r="C120" s="73"/>
      <c r="D120" s="73"/>
      <c r="E120" s="73"/>
      <c r="F120" s="73"/>
      <c r="G120" s="73"/>
      <c r="H120" s="84">
        <v>52200</v>
      </c>
      <c r="I120" s="84">
        <v>52350</v>
      </c>
      <c r="J120" s="84">
        <v>56000</v>
      </c>
      <c r="K120" s="84">
        <v>56200</v>
      </c>
      <c r="L120" s="84">
        <v>56800</v>
      </c>
      <c r="M120" s="84">
        <v>60200</v>
      </c>
      <c r="N120" s="84">
        <v>60350</v>
      </c>
      <c r="O120" s="84">
        <v>60450</v>
      </c>
      <c r="P120" s="84">
        <v>62200</v>
      </c>
      <c r="Q120" s="84">
        <v>63000</v>
      </c>
      <c r="R120" s="84">
        <v>64900</v>
      </c>
      <c r="S120" s="84">
        <v>65100</v>
      </c>
      <c r="T120" s="84">
        <f>SUM(H120:S120)</f>
        <v>709750</v>
      </c>
    </row>
    <row r="121" ht="18" customHeight="1" spans="2:20">
      <c r="B121" s="73" t="s">
        <v>102</v>
      </c>
      <c r="C121" s="73"/>
      <c r="D121" s="73"/>
      <c r="E121" s="73"/>
      <c r="F121" s="73"/>
      <c r="G121" s="73"/>
      <c r="H121" s="84">
        <f>C3</f>
        <v>240000</v>
      </c>
      <c r="I121" s="84">
        <f t="shared" ref="I121:S121" si="86">D3</f>
        <v>280000</v>
      </c>
      <c r="J121" s="84">
        <f t="shared" si="86"/>
        <v>235000</v>
      </c>
      <c r="K121" s="84">
        <f t="shared" si="86"/>
        <v>302000</v>
      </c>
      <c r="L121" s="84">
        <f t="shared" si="86"/>
        <v>215000</v>
      </c>
      <c r="M121" s="84">
        <f t="shared" si="86"/>
        <v>240000</v>
      </c>
      <c r="N121" s="84">
        <f t="shared" si="86"/>
        <v>300000</v>
      </c>
      <c r="O121" s="84">
        <f t="shared" si="86"/>
        <v>218000</v>
      </c>
      <c r="P121" s="84">
        <f t="shared" si="86"/>
        <v>298000</v>
      </c>
      <c r="Q121" s="84">
        <f t="shared" si="86"/>
        <v>240000</v>
      </c>
      <c r="R121" s="84">
        <f t="shared" si="86"/>
        <v>251500</v>
      </c>
      <c r="S121" s="84">
        <f t="shared" si="86"/>
        <v>278500</v>
      </c>
      <c r="T121" s="84">
        <f>SUM(H121:S121)</f>
        <v>3098000</v>
      </c>
    </row>
    <row r="122" ht="18" customHeight="1" spans="2:20">
      <c r="B122" s="73" t="s">
        <v>103</v>
      </c>
      <c r="C122" s="73"/>
      <c r="D122" s="73"/>
      <c r="E122" s="73"/>
      <c r="F122" s="73"/>
      <c r="G122" s="73"/>
      <c r="H122" s="85">
        <f>H120/H121</f>
        <v>0.2175</v>
      </c>
      <c r="I122" s="85">
        <f t="shared" ref="I122:T122" si="87">I120/I121</f>
        <v>0.186964285714286</v>
      </c>
      <c r="J122" s="85">
        <f t="shared" si="87"/>
        <v>0.238297872340426</v>
      </c>
      <c r="K122" s="85">
        <f t="shared" si="87"/>
        <v>0.186092715231788</v>
      </c>
      <c r="L122" s="85">
        <f t="shared" si="87"/>
        <v>0.264186046511628</v>
      </c>
      <c r="M122" s="85">
        <f t="shared" si="87"/>
        <v>0.250833333333333</v>
      </c>
      <c r="N122" s="85">
        <f t="shared" si="87"/>
        <v>0.201166666666667</v>
      </c>
      <c r="O122" s="85">
        <f t="shared" si="87"/>
        <v>0.277293577981651</v>
      </c>
      <c r="P122" s="85">
        <f t="shared" si="87"/>
        <v>0.208724832214765</v>
      </c>
      <c r="Q122" s="85">
        <f t="shared" si="87"/>
        <v>0.2625</v>
      </c>
      <c r="R122" s="85">
        <f t="shared" si="87"/>
        <v>0.258051689860835</v>
      </c>
      <c r="S122" s="85">
        <f t="shared" si="87"/>
        <v>0.233752244165171</v>
      </c>
      <c r="T122" s="85">
        <f t="shared" si="87"/>
        <v>0.229099418979987</v>
      </c>
    </row>
    <row r="125" ht="23.2" spans="2:15">
      <c r="B125" s="24" t="s">
        <v>104</v>
      </c>
      <c r="C125" s="24"/>
      <c r="D125" s="24"/>
      <c r="E125" s="24"/>
      <c r="F125" s="30"/>
      <c r="G125" s="30"/>
      <c r="H125" s="30"/>
      <c r="I125" s="30"/>
      <c r="J125" s="17"/>
      <c r="K125" s="17"/>
      <c r="L125" s="17"/>
      <c r="M125" s="17"/>
      <c r="N125" s="17"/>
      <c r="O125" s="17"/>
    </row>
    <row r="127" spans="8:20">
      <c r="H127" s="55" t="s">
        <v>1</v>
      </c>
      <c r="I127" s="55" t="s">
        <v>2</v>
      </c>
      <c r="J127" s="55" t="s">
        <v>3</v>
      </c>
      <c r="K127" s="55" t="s">
        <v>4</v>
      </c>
      <c r="L127" s="55" t="s">
        <v>5</v>
      </c>
      <c r="M127" s="55" t="s">
        <v>6</v>
      </c>
      <c r="N127" s="55" t="s">
        <v>7</v>
      </c>
      <c r="O127" s="55" t="s">
        <v>8</v>
      </c>
      <c r="P127" s="55" t="s">
        <v>9</v>
      </c>
      <c r="Q127" s="55" t="s">
        <v>10</v>
      </c>
      <c r="R127" s="55" t="s">
        <v>11</v>
      </c>
      <c r="S127" s="55" t="s">
        <v>12</v>
      </c>
      <c r="T127" s="55" t="s">
        <v>13</v>
      </c>
    </row>
    <row r="128" ht="18" customHeight="1" spans="2:20">
      <c r="B128" s="73" t="s">
        <v>105</v>
      </c>
      <c r="C128" s="73"/>
      <c r="D128" s="73"/>
      <c r="E128" s="73"/>
      <c r="F128" s="73"/>
      <c r="G128" s="73"/>
      <c r="H128" s="84">
        <v>650000</v>
      </c>
      <c r="I128" s="84">
        <v>685000</v>
      </c>
      <c r="J128" s="84">
        <v>696000</v>
      </c>
      <c r="K128" s="84">
        <v>672000</v>
      </c>
      <c r="L128" s="84">
        <v>604000</v>
      </c>
      <c r="M128" s="84">
        <v>585000</v>
      </c>
      <c r="N128" s="84">
        <v>603000</v>
      </c>
      <c r="O128" s="84">
        <v>578000</v>
      </c>
      <c r="P128" s="84">
        <v>542000</v>
      </c>
      <c r="Q128" s="84">
        <v>485000</v>
      </c>
      <c r="R128" s="84">
        <v>578000</v>
      </c>
      <c r="S128" s="84">
        <v>628000</v>
      </c>
      <c r="T128" s="84">
        <f ca="1">SUBTOTAL(109,OFFSET(H128,0,COUNTA(H128:S128)-1,1,1))</f>
        <v>628000</v>
      </c>
    </row>
    <row r="129" ht="18" customHeight="1" spans="2:20">
      <c r="B129" s="73" t="s">
        <v>106</v>
      </c>
      <c r="C129" s="73"/>
      <c r="D129" s="73"/>
      <c r="E129" s="73"/>
      <c r="F129" s="73"/>
      <c r="G129" s="73"/>
      <c r="H129" s="93">
        <v>6500</v>
      </c>
      <c r="I129" s="93">
        <v>7000</v>
      </c>
      <c r="J129" s="93">
        <v>7100</v>
      </c>
      <c r="K129" s="93">
        <v>6800</v>
      </c>
      <c r="L129" s="93">
        <v>6300</v>
      </c>
      <c r="M129" s="93">
        <v>6100</v>
      </c>
      <c r="N129" s="93">
        <v>6300</v>
      </c>
      <c r="O129" s="93">
        <v>6000</v>
      </c>
      <c r="P129" s="93">
        <v>5700</v>
      </c>
      <c r="Q129" s="93">
        <v>5000</v>
      </c>
      <c r="R129" s="93">
        <v>5800</v>
      </c>
      <c r="S129" s="93">
        <v>6100</v>
      </c>
      <c r="T129" s="98">
        <f ca="1">SUBTOTAL(109,OFFSET(H129,0,COUNTA(H129:S129)-1,1,1))</f>
        <v>6100</v>
      </c>
    </row>
    <row r="130" ht="18" customHeight="1" spans="2:20">
      <c r="B130" s="91" t="s">
        <v>107</v>
      </c>
      <c r="C130" s="91"/>
      <c r="D130" s="91"/>
      <c r="E130" s="91"/>
      <c r="F130" s="91"/>
      <c r="G130" s="94" t="s">
        <v>108</v>
      </c>
      <c r="H130" s="95">
        <v>1200</v>
      </c>
      <c r="I130" s="95">
        <v>1000</v>
      </c>
      <c r="J130" s="95">
        <v>800</v>
      </c>
      <c r="K130" s="95">
        <v>300</v>
      </c>
      <c r="L130" s="95">
        <v>500</v>
      </c>
      <c r="M130" s="95">
        <v>1100</v>
      </c>
      <c r="N130" s="95">
        <v>1000</v>
      </c>
      <c r="O130" s="95">
        <v>800</v>
      </c>
      <c r="P130" s="95">
        <v>400</v>
      </c>
      <c r="Q130" s="95">
        <v>1200</v>
      </c>
      <c r="R130" s="95">
        <v>800</v>
      </c>
      <c r="S130" s="95">
        <v>600</v>
      </c>
      <c r="T130" s="93">
        <f>SUM(H130:S130)</f>
        <v>9700</v>
      </c>
    </row>
    <row r="131" ht="18" customHeight="1" spans="2:20">
      <c r="B131" s="73" t="s">
        <v>109</v>
      </c>
      <c r="C131" s="73"/>
      <c r="D131" s="73"/>
      <c r="E131" s="73"/>
      <c r="F131" s="73"/>
      <c r="G131" s="96"/>
      <c r="H131" s="93">
        <v>1000</v>
      </c>
      <c r="I131" s="93">
        <v>1200</v>
      </c>
      <c r="J131" s="93">
        <v>600</v>
      </c>
      <c r="K131" s="93">
        <v>800</v>
      </c>
      <c r="L131" s="93">
        <v>1200</v>
      </c>
      <c r="M131" s="93">
        <v>1000</v>
      </c>
      <c r="N131" s="93">
        <v>800</v>
      </c>
      <c r="O131" s="93">
        <v>900</v>
      </c>
      <c r="P131" s="93">
        <v>400</v>
      </c>
      <c r="Q131" s="93">
        <v>1100</v>
      </c>
      <c r="R131" s="93">
        <v>1100</v>
      </c>
      <c r="S131" s="93">
        <v>1000</v>
      </c>
      <c r="T131" s="93">
        <f t="shared" ref="T131:T135" si="88">SUM(H131:S131)</f>
        <v>11100</v>
      </c>
    </row>
    <row r="132" ht="18" customHeight="1" spans="2:20">
      <c r="B132" s="92" t="s">
        <v>110</v>
      </c>
      <c r="C132" s="92"/>
      <c r="D132" s="92"/>
      <c r="E132" s="92"/>
      <c r="F132" s="92"/>
      <c r="G132" s="97"/>
      <c r="H132" s="98">
        <v>1200</v>
      </c>
      <c r="I132" s="98">
        <v>1000</v>
      </c>
      <c r="J132" s="98">
        <v>1100</v>
      </c>
      <c r="K132" s="98">
        <v>400</v>
      </c>
      <c r="L132" s="98">
        <v>900</v>
      </c>
      <c r="M132" s="98">
        <v>700</v>
      </c>
      <c r="N132" s="98">
        <v>700</v>
      </c>
      <c r="O132" s="98">
        <v>500</v>
      </c>
      <c r="P132" s="98">
        <v>800</v>
      </c>
      <c r="Q132" s="98">
        <v>500</v>
      </c>
      <c r="R132" s="98">
        <v>600</v>
      </c>
      <c r="S132" s="98">
        <v>1400</v>
      </c>
      <c r="T132" s="98">
        <f t="shared" si="88"/>
        <v>9800</v>
      </c>
    </row>
    <row r="133" ht="18" customHeight="1" spans="2:20">
      <c r="B133" s="91" t="s">
        <v>107</v>
      </c>
      <c r="C133" s="91"/>
      <c r="D133" s="91"/>
      <c r="E133" s="91"/>
      <c r="F133" s="91"/>
      <c r="G133" s="99" t="s">
        <v>111</v>
      </c>
      <c r="H133" s="95">
        <v>800</v>
      </c>
      <c r="I133" s="95">
        <v>1400</v>
      </c>
      <c r="J133" s="95">
        <v>1100</v>
      </c>
      <c r="K133" s="95">
        <v>700</v>
      </c>
      <c r="L133" s="95">
        <v>1000</v>
      </c>
      <c r="M133" s="95">
        <v>400</v>
      </c>
      <c r="N133" s="95">
        <v>1800</v>
      </c>
      <c r="O133" s="95">
        <v>600</v>
      </c>
      <c r="P133" s="95">
        <v>900</v>
      </c>
      <c r="Q133" s="95">
        <v>300</v>
      </c>
      <c r="R133" s="95">
        <v>1100</v>
      </c>
      <c r="S133" s="95">
        <v>1000</v>
      </c>
      <c r="T133" s="93">
        <f t="shared" si="88"/>
        <v>11100</v>
      </c>
    </row>
    <row r="134" ht="18" customHeight="1" spans="2:20">
      <c r="B134" s="73" t="s">
        <v>109</v>
      </c>
      <c r="C134" s="73"/>
      <c r="D134" s="73"/>
      <c r="E134" s="73"/>
      <c r="F134" s="73"/>
      <c r="G134" s="100"/>
      <c r="H134" s="93">
        <v>300</v>
      </c>
      <c r="I134" s="93">
        <v>500</v>
      </c>
      <c r="J134" s="93">
        <v>1300</v>
      </c>
      <c r="K134" s="93">
        <v>300</v>
      </c>
      <c r="L134" s="93">
        <v>1400</v>
      </c>
      <c r="M134" s="93">
        <v>1100</v>
      </c>
      <c r="N134" s="93">
        <v>700</v>
      </c>
      <c r="O134" s="93">
        <v>1100</v>
      </c>
      <c r="P134" s="93">
        <v>500</v>
      </c>
      <c r="Q134" s="93">
        <v>800</v>
      </c>
      <c r="R134" s="93">
        <v>600</v>
      </c>
      <c r="S134" s="93">
        <v>1100</v>
      </c>
      <c r="T134" s="93">
        <f t="shared" si="88"/>
        <v>9700</v>
      </c>
    </row>
    <row r="135" ht="18" customHeight="1" spans="2:20">
      <c r="B135" s="92" t="s">
        <v>110</v>
      </c>
      <c r="C135" s="92"/>
      <c r="D135" s="92"/>
      <c r="E135" s="92"/>
      <c r="F135" s="92"/>
      <c r="G135" s="101"/>
      <c r="H135" s="98">
        <v>800</v>
      </c>
      <c r="I135" s="98">
        <v>100</v>
      </c>
      <c r="J135" s="98">
        <v>1400</v>
      </c>
      <c r="K135" s="98">
        <v>1000</v>
      </c>
      <c r="L135" s="98">
        <v>1400</v>
      </c>
      <c r="M135" s="98">
        <v>1100</v>
      </c>
      <c r="N135" s="98">
        <v>300</v>
      </c>
      <c r="O135" s="98">
        <v>800</v>
      </c>
      <c r="P135" s="98">
        <v>900</v>
      </c>
      <c r="Q135" s="98">
        <v>900</v>
      </c>
      <c r="R135" s="98">
        <v>500</v>
      </c>
      <c r="S135" s="98">
        <v>1300</v>
      </c>
      <c r="T135" s="98">
        <f t="shared" si="88"/>
        <v>10500</v>
      </c>
    </row>
  </sheetData>
  <mergeCells count="85">
    <mergeCell ref="B1:E1"/>
    <mergeCell ref="P2:T2"/>
    <mergeCell ref="B9:E9"/>
    <mergeCell ref="B15:E15"/>
    <mergeCell ref="B20:E20"/>
    <mergeCell ref="P21:T21"/>
    <mergeCell ref="B30:E30"/>
    <mergeCell ref="P31:T31"/>
    <mergeCell ref="B36:E36"/>
    <mergeCell ref="P37:T37"/>
    <mergeCell ref="B47:E47"/>
    <mergeCell ref="P48:T48"/>
    <mergeCell ref="B55:E55"/>
    <mergeCell ref="I61:K61"/>
    <mergeCell ref="B73:E73"/>
    <mergeCell ref="I79:K79"/>
    <mergeCell ref="B91:E91"/>
    <mergeCell ref="D92:E92"/>
    <mergeCell ref="F92:G92"/>
    <mergeCell ref="D93:E93"/>
    <mergeCell ref="F93:G93"/>
    <mergeCell ref="D94:E94"/>
    <mergeCell ref="F94:G94"/>
    <mergeCell ref="D95:E95"/>
    <mergeCell ref="F95:G95"/>
    <mergeCell ref="D96:E96"/>
    <mergeCell ref="F96:G96"/>
    <mergeCell ref="D97:E97"/>
    <mergeCell ref="F97:G97"/>
    <mergeCell ref="D98:E98"/>
    <mergeCell ref="F98:G98"/>
    <mergeCell ref="D99:E99"/>
    <mergeCell ref="F99:G99"/>
    <mergeCell ref="D100:E100"/>
    <mergeCell ref="F100:G100"/>
    <mergeCell ref="D101:E101"/>
    <mergeCell ref="F101:G101"/>
    <mergeCell ref="D102:E102"/>
    <mergeCell ref="F102:G102"/>
    <mergeCell ref="D103:E103"/>
    <mergeCell ref="F103:G103"/>
    <mergeCell ref="D104:E104"/>
    <mergeCell ref="F104:G104"/>
    <mergeCell ref="D105:E105"/>
    <mergeCell ref="F105:G105"/>
    <mergeCell ref="D106:E106"/>
    <mergeCell ref="F106:G106"/>
    <mergeCell ref="D107:E107"/>
    <mergeCell ref="F107:G107"/>
    <mergeCell ref="D108:E108"/>
    <mergeCell ref="F108:G108"/>
    <mergeCell ref="D109:E109"/>
    <mergeCell ref="F109:G109"/>
    <mergeCell ref="D110:E110"/>
    <mergeCell ref="F110:G110"/>
    <mergeCell ref="D111:E111"/>
    <mergeCell ref="F111:G111"/>
    <mergeCell ref="D112:E112"/>
    <mergeCell ref="F112:G112"/>
    <mergeCell ref="C113:E113"/>
    <mergeCell ref="F113:G113"/>
    <mergeCell ref="B114:H114"/>
    <mergeCell ref="D115:E115"/>
    <mergeCell ref="F115:G115"/>
    <mergeCell ref="B117:E117"/>
    <mergeCell ref="B120:G120"/>
    <mergeCell ref="B121:G121"/>
    <mergeCell ref="B122:G122"/>
    <mergeCell ref="B125:E125"/>
    <mergeCell ref="B128:G128"/>
    <mergeCell ref="B129:G129"/>
    <mergeCell ref="B130:F130"/>
    <mergeCell ref="B131:F131"/>
    <mergeCell ref="B132:F132"/>
    <mergeCell ref="B133:F133"/>
    <mergeCell ref="B134:F134"/>
    <mergeCell ref="B135:F135"/>
    <mergeCell ref="G130:G132"/>
    <mergeCell ref="G133:G135"/>
    <mergeCell ref="I65:I69"/>
    <mergeCell ref="I83:I87"/>
    <mergeCell ref="J65:J69"/>
    <mergeCell ref="J83:J87"/>
    <mergeCell ref="K65:K69"/>
    <mergeCell ref="K83:K87"/>
  </mergeCells>
  <pageMargins left="0.7" right="0.7" top="0.75" bottom="0.75" header="0.3" footer="0.3"/>
  <headerFooter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40"/>
  <sheetViews>
    <sheetView tabSelected="1" workbookViewId="0">
      <selection activeCell="P41" sqref="P41"/>
    </sheetView>
  </sheetViews>
  <sheetFormatPr defaultColWidth="9" defaultRowHeight="16.8"/>
  <cols>
    <col min="17" max="17" width="7.4375" customWidth="1"/>
  </cols>
  <sheetData>
    <row r="1" ht="25.8" customHeight="1" spans="1:16">
      <c r="A1" s="2" t="s">
        <v>112</v>
      </c>
      <c r="B1" s="2"/>
      <c r="C1" s="2"/>
      <c r="D1" s="2"/>
      <c r="E1" s="2"/>
      <c r="F1" s="2"/>
      <c r="G1" s="2"/>
      <c r="H1" s="5" t="s">
        <v>113</v>
      </c>
      <c r="I1" s="5"/>
      <c r="J1" s="5"/>
      <c r="K1" s="5"/>
      <c r="L1" s="5"/>
      <c r="M1" s="5"/>
      <c r="N1" s="5"/>
      <c r="O1" s="5"/>
      <c r="P1" s="5"/>
    </row>
    <row r="2" spans="1:16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spans="1:16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spans="1:16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</row>
    <row r="5" spans="1:16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</row>
    <row r="6" spans="1:16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</row>
    <row r="8" spans="1:16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</row>
    <row r="9" spans="1:16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</row>
    <row r="10" spans="1:16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</row>
    <row r="11" spans="1:16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</row>
    <row r="12" spans="1:16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</row>
    <row r="13" spans="1:16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</row>
    <row r="14" spans="1:16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</row>
    <row r="15" spans="1:16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</row>
    <row r="16" spans="1:16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</row>
    <row r="17" spans="1:16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</row>
    <row r="18" ht="100.2" customHeight="1" spans="1:16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</row>
    <row r="19" spans="1:16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</row>
    <row r="20" spans="1:16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</row>
    <row r="21" spans="1:16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</row>
    <row r="22" spans="1:16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</row>
    <row r="23" spans="1:16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</row>
    <row r="24" spans="1:16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</row>
    <row r="25" spans="1:16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</row>
    <row r="26" spans="1:16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</row>
    <row r="27" spans="1:16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</row>
    <row r="28" spans="1:16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</row>
    <row r="29" spans="1:16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</row>
    <row r="30" spans="1:16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</row>
    <row r="31" spans="1:16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</row>
    <row r="32" spans="1:16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</row>
    <row r="33" spans="1:16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</row>
    <row r="34" spans="1:16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</row>
    <row r="35" spans="1:16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</row>
    <row r="36" spans="1:16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</row>
    <row r="37" spans="1:16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</row>
    <row r="38" spans="1:16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</row>
    <row r="39" spans="1:16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</row>
    <row r="40" spans="1:16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</row>
  </sheetData>
  <mergeCells count="2">
    <mergeCell ref="A1:G1"/>
    <mergeCell ref="H1:P1"/>
  </mergeCells>
  <pageMargins left="0" right="0" top="0" bottom="0" header="0" footer="0"/>
  <pageSetup paperSize="9" orientation="landscape"/>
  <headerFooter/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6"/>
  <sheetViews>
    <sheetView workbookViewId="0">
      <selection activeCell="B15" sqref="B15"/>
    </sheetView>
  </sheetViews>
  <sheetFormatPr defaultColWidth="9" defaultRowHeight="16.8" outlineLevelRow="5" outlineLevelCol="1"/>
  <cols>
    <col min="2" max="2" width="31.8839285714286" customWidth="1"/>
  </cols>
  <sheetData>
    <row r="6" spans="2:2">
      <c r="B6" s="1" t="s">
        <v>114</v>
      </c>
    </row>
  </sheetData>
  <hyperlinks>
    <hyperlink ref="B6" r:id="rId2" display="© TemplateLab.com"/>
  </hyperlinks>
  <pageMargins left="0.7" right="0.7" top="0.75" bottom="0.75" header="0.3" footer="0.3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HeadingPairs>
    <vt:vector baseType="variant" size="2">
      <vt:variant>
        <vt:lpstr>工作表</vt:lpstr>
      </vt:variant>
      <vt:variant>
        <vt:i4>3</vt:i4>
      </vt:variant>
    </vt:vector>
  </HeadingPairs>
  <TitlesOfParts>
    <vt:vector baseType="lpstr" size="3">
      <vt:lpstr>Data</vt:lpstr>
      <vt:lpstr>Dashboard</vt:lpstr>
      <vt:lpstr>©</vt:lpstr>
    </vt:vector>
  </TitlesOfParts>
  <Company/>
  <Template/>
  <Manager/>
  <TotalTime>0</TotalTime>
  <Application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