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ms-office.chartex+xml" PartName="/xl/charts/chartEx1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style+xml" PartName="/xl/charts/style1.xml"/>
  <Override ContentType="application/vnd.ms-office.chartstyle+xml" PartName="/xl/charts/style2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table+xml" PartName="/xl/tables/table3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emplatelab-my.sharepoint.com/personal/alexey_templatelab_com/Documents/Templates/Files/dashboards/"/>
    </mc:Choice>
  </mc:AlternateContent>
  <xr:revisionPtr revIDLastSave="0" documentId="13_ncr:1_{241895D2-E70B-4EF0-AC78-F05DF4B423BA}" xr6:coauthVersionLast="47" xr6:coauthVersionMax="47" xr10:uidLastSave="{00000000-0000-0000-0000-000000000000}"/>
  <bookViews>
    <workbookView xWindow="-28898" yWindow="-98" windowWidth="28996" windowHeight="15481" xr2:uid="{D4C4EB0D-0921-443B-BCBD-C3D39D79A4A6}"/>
  </bookViews>
  <sheets>
    <sheet name="Data" sheetId="1" r:id="rId1"/>
    <sheet name="Calculations" sheetId="4" r:id="rId2"/>
    <sheet name="DASHBOARD" sheetId="3" r:id="rId3"/>
    <sheet name="©" sheetId="2" r:id="rId4"/>
  </sheets>
  <definedNames>
    <definedName name="_xlchart.v1.0" hidden="1">Calculations!$G$11:$H$11</definedName>
    <definedName name="Category">#REF!</definedName>
    <definedName name="Transaction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" i="4" l="1"/>
  <c r="K6" i="4"/>
  <c r="K5" i="4"/>
  <c r="M14" i="4"/>
  <c r="N14" i="4" s="1"/>
  <c r="K15" i="4"/>
  <c r="O15" i="4" s="1"/>
  <c r="M19" i="4"/>
  <c r="N19" i="4" s="1"/>
  <c r="J13" i="4"/>
  <c r="K13" i="4" s="1"/>
  <c r="J14" i="4"/>
  <c r="K14" i="4" s="1"/>
  <c r="O14" i="4" s="1"/>
  <c r="J15" i="4"/>
  <c r="L15" i="4" s="1"/>
  <c r="J16" i="4"/>
  <c r="K16" i="4" s="1"/>
  <c r="O16" i="4" s="1"/>
  <c r="J17" i="4"/>
  <c r="K17" i="4" s="1"/>
  <c r="J18" i="4"/>
  <c r="K18" i="4" s="1"/>
  <c r="J19" i="4"/>
  <c r="K19" i="4" s="1"/>
  <c r="O19" i="4" s="1"/>
  <c r="J20" i="4"/>
  <c r="K20" i="4" s="1"/>
  <c r="O20" i="4" s="1"/>
  <c r="J21" i="4"/>
  <c r="K21" i="4" s="1"/>
  <c r="O21" i="4" s="1"/>
  <c r="J12" i="4"/>
  <c r="L12" i="4" s="1"/>
  <c r="B12" i="4"/>
  <c r="D12" i="4" a="1"/>
  <c r="D12" i="4" s="1"/>
  <c r="B13" i="4"/>
  <c r="B14" i="4"/>
  <c r="B15" i="4"/>
  <c r="B16" i="4"/>
  <c r="F16" i="4" s="1"/>
  <c r="B17" i="4"/>
  <c r="B18" i="4"/>
  <c r="B19" i="4"/>
  <c r="B20" i="4"/>
  <c r="G20" i="4" s="1"/>
  <c r="H20" i="4" s="1"/>
  <c r="B21" i="4"/>
  <c r="M11" i="4"/>
  <c r="N11" i="4" s="1"/>
  <c r="L11" i="4"/>
  <c r="K11" i="4"/>
  <c r="J5" i="3"/>
  <c r="K15" i="1" a="1"/>
  <c r="K15" i="1" s="1"/>
  <c r="L15" i="1" a="1"/>
  <c r="L15" i="1" s="1"/>
  <c r="M15" i="1" a="1"/>
  <c r="M15" i="1" s="1"/>
  <c r="N15" i="1" a="1"/>
  <c r="N15" i="1" s="1"/>
  <c r="O15" i="1" a="1"/>
  <c r="O15" i="1" s="1"/>
  <c r="Q15" i="1" a="1"/>
  <c r="Q15" i="1" s="1"/>
  <c r="K16" i="1" a="1"/>
  <c r="K16" i="1" s="1"/>
  <c r="L16" i="1" a="1"/>
  <c r="L16" i="1" s="1"/>
  <c r="M16" i="1" a="1"/>
  <c r="M16" i="1" s="1"/>
  <c r="N16" i="1" a="1"/>
  <c r="N16" i="1" s="1"/>
  <c r="O16" i="1" a="1"/>
  <c r="O16" i="1" s="1"/>
  <c r="Q16" i="1" a="1"/>
  <c r="Q16" i="1" s="1"/>
  <c r="K17" i="1" a="1"/>
  <c r="K17" i="1" s="1"/>
  <c r="L17" i="1" a="1"/>
  <c r="L17" i="1" s="1"/>
  <c r="M17" i="1" a="1"/>
  <c r="M17" i="1" s="1"/>
  <c r="N17" i="1" a="1"/>
  <c r="N17" i="1" s="1"/>
  <c r="O17" i="1" a="1"/>
  <c r="O17" i="1" s="1"/>
  <c r="Q17" i="1" a="1"/>
  <c r="Q17" i="1" s="1"/>
  <c r="K18" i="1" a="1"/>
  <c r="K18" i="1" s="1"/>
  <c r="L18" i="1" a="1"/>
  <c r="L18" i="1" s="1"/>
  <c r="M18" i="1" a="1"/>
  <c r="M18" i="1" s="1"/>
  <c r="N18" i="1" a="1"/>
  <c r="N18" i="1" s="1"/>
  <c r="O18" i="1" a="1"/>
  <c r="O18" i="1" s="1"/>
  <c r="Q18" i="1" a="1"/>
  <c r="Q18" i="1" s="1"/>
  <c r="K19" i="1" a="1"/>
  <c r="K19" i="1" s="1"/>
  <c r="L19" i="1" a="1"/>
  <c r="L19" i="1" s="1"/>
  <c r="M19" i="1" a="1"/>
  <c r="M19" i="1" s="1"/>
  <c r="N19" i="1" a="1"/>
  <c r="N19" i="1" s="1"/>
  <c r="O19" i="1" a="1"/>
  <c r="O19" i="1" s="1"/>
  <c r="Q19" i="1" a="1"/>
  <c r="Q19" i="1" s="1"/>
  <c r="K20" i="1" a="1"/>
  <c r="K20" i="1" s="1"/>
  <c r="L20" i="1" a="1"/>
  <c r="L20" i="1" s="1"/>
  <c r="M20" i="1" a="1"/>
  <c r="M20" i="1" s="1"/>
  <c r="N20" i="1" a="1"/>
  <c r="N20" i="1" s="1"/>
  <c r="O20" i="1" a="1"/>
  <c r="O20" i="1" s="1"/>
  <c r="Q20" i="1" a="1"/>
  <c r="Q20" i="1" s="1"/>
  <c r="K21" i="1" a="1"/>
  <c r="K21" i="1" s="1"/>
  <c r="L21" i="1" a="1"/>
  <c r="L21" i="1" s="1"/>
  <c r="M21" i="1" a="1"/>
  <c r="M21" i="1" s="1"/>
  <c r="N21" i="1" a="1"/>
  <c r="N21" i="1" s="1"/>
  <c r="O21" i="1" a="1"/>
  <c r="O21" i="1" s="1"/>
  <c r="P21" i="1" a="1"/>
  <c r="P21" i="1" s="1"/>
  <c r="Q21" i="1" a="1"/>
  <c r="Q21" i="1" s="1"/>
  <c r="K22" i="1" a="1"/>
  <c r="K22" i="1" s="1"/>
  <c r="L22" i="1" a="1"/>
  <c r="L22" i="1" s="1"/>
  <c r="M22" i="1" a="1"/>
  <c r="M22" i="1" s="1"/>
  <c r="N22" i="1" a="1"/>
  <c r="N22" i="1" s="1"/>
  <c r="O22" i="1" a="1"/>
  <c r="O22" i="1" s="1"/>
  <c r="Q22" i="1" a="1"/>
  <c r="Q22" i="1" s="1"/>
  <c r="K23" i="1" a="1"/>
  <c r="K23" i="1" s="1"/>
  <c r="L23" i="1" a="1"/>
  <c r="L23" i="1" s="1"/>
  <c r="M23" i="1" a="1"/>
  <c r="M23" i="1" s="1"/>
  <c r="N23" i="1" a="1"/>
  <c r="N23" i="1" s="1"/>
  <c r="O23" i="1" a="1"/>
  <c r="O23" i="1" s="1"/>
  <c r="Q23" i="1" a="1"/>
  <c r="Q23" i="1" s="1"/>
  <c r="K24" i="1" a="1"/>
  <c r="K24" i="1" s="1"/>
  <c r="L24" i="1" a="1"/>
  <c r="L24" i="1" s="1"/>
  <c r="M24" i="1" a="1"/>
  <c r="M24" i="1" s="1"/>
  <c r="N24" i="1" a="1"/>
  <c r="N24" i="1" s="1"/>
  <c r="O24" i="1" a="1"/>
  <c r="O24" i="1" s="1"/>
  <c r="Q24" i="1" a="1"/>
  <c r="Q24" i="1" s="1"/>
  <c r="K25" i="1" a="1"/>
  <c r="K25" i="1" s="1"/>
  <c r="L25" i="1" a="1"/>
  <c r="L25" i="1" s="1"/>
  <c r="M25" i="1" a="1"/>
  <c r="M25" i="1" s="1"/>
  <c r="N25" i="1" a="1"/>
  <c r="N25" i="1" s="1"/>
  <c r="O25" i="1" a="1"/>
  <c r="O25" i="1" s="1"/>
  <c r="Q25" i="1" a="1"/>
  <c r="Q25" i="1" s="1"/>
  <c r="K26" i="1" a="1"/>
  <c r="K26" i="1" s="1"/>
  <c r="L26" i="1" a="1"/>
  <c r="L26" i="1" s="1"/>
  <c r="M26" i="1" a="1"/>
  <c r="M26" i="1" s="1"/>
  <c r="N26" i="1" a="1"/>
  <c r="N26" i="1" s="1"/>
  <c r="O26" i="1" a="1"/>
  <c r="O26" i="1" s="1"/>
  <c r="Q26" i="1" a="1"/>
  <c r="Q26" i="1" s="1"/>
  <c r="K27" i="1" a="1"/>
  <c r="K27" i="1" s="1"/>
  <c r="L27" i="1" a="1"/>
  <c r="L27" i="1" s="1"/>
  <c r="M27" i="1" a="1"/>
  <c r="M27" i="1" s="1"/>
  <c r="N27" i="1" a="1"/>
  <c r="N27" i="1" s="1"/>
  <c r="O27" i="1" a="1"/>
  <c r="O27" i="1" s="1"/>
  <c r="P27" i="1" a="1"/>
  <c r="P27" i="1" s="1"/>
  <c r="Q27" i="1" a="1"/>
  <c r="Q27" i="1" s="1"/>
  <c r="K28" i="1" a="1"/>
  <c r="K28" i="1" s="1"/>
  <c r="L28" i="1" a="1"/>
  <c r="L28" i="1" s="1"/>
  <c r="M28" i="1" a="1"/>
  <c r="M28" i="1" s="1"/>
  <c r="N28" i="1" a="1"/>
  <c r="N28" i="1" s="1"/>
  <c r="O28" i="1" a="1"/>
  <c r="O28" i="1" s="1"/>
  <c r="P28" i="1" a="1"/>
  <c r="P28" i="1" s="1"/>
  <c r="Q28" i="1" a="1"/>
  <c r="Q28" i="1" s="1"/>
  <c r="K29" i="1" a="1"/>
  <c r="K29" i="1" s="1"/>
  <c r="L29" i="1" a="1"/>
  <c r="L29" i="1" s="1"/>
  <c r="M29" i="1" a="1"/>
  <c r="M29" i="1" s="1"/>
  <c r="N29" i="1" a="1"/>
  <c r="N29" i="1" s="1"/>
  <c r="O29" i="1" a="1"/>
  <c r="O29" i="1" s="1"/>
  <c r="P29" i="1" a="1"/>
  <c r="P29" i="1" s="1"/>
  <c r="Q29" i="1" a="1"/>
  <c r="Q29" i="1" s="1"/>
  <c r="K30" i="1" a="1"/>
  <c r="K30" i="1" s="1"/>
  <c r="L30" i="1" a="1"/>
  <c r="L30" i="1" s="1"/>
  <c r="M30" i="1" a="1"/>
  <c r="M30" i="1" s="1"/>
  <c r="N30" i="1" a="1"/>
  <c r="N30" i="1" s="1"/>
  <c r="O30" i="1" a="1"/>
  <c r="O30" i="1" s="1"/>
  <c r="P30" i="1" a="1"/>
  <c r="P30" i="1" s="1"/>
  <c r="Q30" i="1" a="1"/>
  <c r="Q30" i="1" s="1"/>
  <c r="K31" i="1" a="1"/>
  <c r="K31" i="1" s="1"/>
  <c r="L31" i="1" a="1"/>
  <c r="L31" i="1" s="1"/>
  <c r="M31" i="1" a="1"/>
  <c r="M31" i="1" s="1"/>
  <c r="N31" i="1" a="1"/>
  <c r="N31" i="1" s="1"/>
  <c r="O31" i="1" a="1"/>
  <c r="O31" i="1" s="1"/>
  <c r="Q31" i="1" a="1"/>
  <c r="Q31" i="1" s="1"/>
  <c r="K32" i="1" a="1"/>
  <c r="K32" i="1" s="1"/>
  <c r="L32" i="1" a="1"/>
  <c r="L32" i="1" s="1"/>
  <c r="M32" i="1" a="1"/>
  <c r="M32" i="1" s="1"/>
  <c r="N32" i="1" a="1"/>
  <c r="N32" i="1" s="1"/>
  <c r="O32" i="1" a="1"/>
  <c r="O32" i="1" s="1"/>
  <c r="P32" i="1" a="1"/>
  <c r="P32" i="1" s="1"/>
  <c r="Q32" i="1" a="1"/>
  <c r="Q32" i="1" s="1"/>
  <c r="K33" i="1" a="1"/>
  <c r="K33" i="1" s="1"/>
  <c r="L33" i="1" a="1"/>
  <c r="L33" i="1" s="1"/>
  <c r="M33" i="1" a="1"/>
  <c r="M33" i="1" s="1"/>
  <c r="N33" i="1" a="1"/>
  <c r="N33" i="1" s="1"/>
  <c r="O33" i="1" a="1"/>
  <c r="O33" i="1" s="1"/>
  <c r="P33" i="1" a="1"/>
  <c r="P33" i="1" s="1"/>
  <c r="Q33" i="1" a="1"/>
  <c r="Q33" i="1" s="1"/>
  <c r="K34" i="1" a="1"/>
  <c r="K34" i="1" s="1"/>
  <c r="L34" i="1" a="1"/>
  <c r="L34" i="1" s="1"/>
  <c r="M34" i="1" a="1"/>
  <c r="M34" i="1" s="1"/>
  <c r="N34" i="1" a="1"/>
  <c r="N34" i="1" s="1"/>
  <c r="O34" i="1" a="1"/>
  <c r="O34" i="1" s="1"/>
  <c r="P34" i="1" a="1"/>
  <c r="P34" i="1" s="1"/>
  <c r="Q34" i="1" a="1"/>
  <c r="Q34" i="1" s="1"/>
  <c r="K35" i="1" a="1"/>
  <c r="K35" i="1" s="1"/>
  <c r="L35" i="1" a="1"/>
  <c r="L35" i="1" s="1"/>
  <c r="M35" i="1" a="1"/>
  <c r="M35" i="1" s="1"/>
  <c r="N35" i="1" a="1"/>
  <c r="N35" i="1" s="1"/>
  <c r="O35" i="1" a="1"/>
  <c r="O35" i="1" s="1"/>
  <c r="P35" i="1" a="1"/>
  <c r="P35" i="1" s="1"/>
  <c r="Q35" i="1" a="1"/>
  <c r="Q35" i="1" s="1"/>
  <c r="K36" i="1" a="1"/>
  <c r="K36" i="1" s="1"/>
  <c r="L36" i="1" a="1"/>
  <c r="L36" i="1" s="1"/>
  <c r="M36" i="1" a="1"/>
  <c r="M36" i="1" s="1"/>
  <c r="N36" i="1" a="1"/>
  <c r="N36" i="1" s="1"/>
  <c r="O36" i="1" a="1"/>
  <c r="O36" i="1" s="1"/>
  <c r="P36" i="1" a="1"/>
  <c r="P36" i="1" s="1"/>
  <c r="Q36" i="1" a="1"/>
  <c r="Q36" i="1" s="1"/>
  <c r="K37" i="1" a="1"/>
  <c r="K37" i="1" s="1"/>
  <c r="L37" i="1" a="1"/>
  <c r="L37" i="1" s="1"/>
  <c r="M37" i="1" a="1"/>
  <c r="M37" i="1" s="1"/>
  <c r="N37" i="1" a="1"/>
  <c r="N37" i="1" s="1"/>
  <c r="O37" i="1" a="1"/>
  <c r="O37" i="1" s="1"/>
  <c r="P37" i="1" a="1"/>
  <c r="P37" i="1" s="1"/>
  <c r="Q37" i="1" a="1"/>
  <c r="Q37" i="1" s="1"/>
  <c r="K38" i="1" a="1"/>
  <c r="K38" i="1" s="1"/>
  <c r="L38" i="1" a="1"/>
  <c r="L38" i="1" s="1"/>
  <c r="M38" i="1" a="1"/>
  <c r="M38" i="1" s="1"/>
  <c r="N38" i="1" a="1"/>
  <c r="N38" i="1" s="1"/>
  <c r="O38" i="1" a="1"/>
  <c r="O38" i="1" s="1"/>
  <c r="P38" i="1" a="1"/>
  <c r="P38" i="1" s="1"/>
  <c r="Q38" i="1" a="1"/>
  <c r="Q38" i="1" s="1"/>
  <c r="K39" i="1" a="1"/>
  <c r="K39" i="1" s="1"/>
  <c r="L39" i="1" a="1"/>
  <c r="L39" i="1" s="1"/>
  <c r="M39" i="1" a="1"/>
  <c r="M39" i="1" s="1"/>
  <c r="N39" i="1" a="1"/>
  <c r="N39" i="1" s="1"/>
  <c r="O39" i="1" a="1"/>
  <c r="O39" i="1" s="1"/>
  <c r="P39" i="1" a="1"/>
  <c r="P39" i="1" s="1"/>
  <c r="Q39" i="1" a="1"/>
  <c r="Q39" i="1" s="1"/>
  <c r="K40" i="1" a="1"/>
  <c r="K40" i="1" s="1"/>
  <c r="L40" i="1" a="1"/>
  <c r="L40" i="1" s="1"/>
  <c r="M40" i="1" a="1"/>
  <c r="M40" i="1" s="1"/>
  <c r="N40" i="1" a="1"/>
  <c r="N40" i="1" s="1"/>
  <c r="O40" i="1" a="1"/>
  <c r="O40" i="1" s="1"/>
  <c r="P40" i="1" a="1"/>
  <c r="P40" i="1" s="1"/>
  <c r="Q40" i="1" a="1"/>
  <c r="Q40" i="1" s="1"/>
  <c r="K41" i="1" a="1"/>
  <c r="K41" i="1" s="1"/>
  <c r="L41" i="1" a="1"/>
  <c r="L41" i="1" s="1"/>
  <c r="M41" i="1" a="1"/>
  <c r="M41" i="1" s="1"/>
  <c r="N41" i="1" a="1"/>
  <c r="N41" i="1" s="1"/>
  <c r="O41" i="1" a="1"/>
  <c r="O41" i="1" s="1"/>
  <c r="P41" i="1" a="1"/>
  <c r="P41" i="1" s="1"/>
  <c r="Q41" i="1" a="1"/>
  <c r="Q41" i="1" s="1"/>
  <c r="K42" i="1" a="1"/>
  <c r="K42" i="1" s="1"/>
  <c r="L42" i="1" a="1"/>
  <c r="L42" i="1" s="1"/>
  <c r="M42" i="1" a="1"/>
  <c r="M42" i="1" s="1"/>
  <c r="N42" i="1" a="1"/>
  <c r="N42" i="1" s="1"/>
  <c r="O42" i="1" a="1"/>
  <c r="O42" i="1" s="1"/>
  <c r="P42" i="1" a="1"/>
  <c r="P42" i="1" s="1"/>
  <c r="Q42" i="1" a="1"/>
  <c r="Q42" i="1" s="1"/>
  <c r="K43" i="1" a="1"/>
  <c r="K43" i="1" s="1"/>
  <c r="L43" i="1" a="1"/>
  <c r="L43" i="1" s="1"/>
  <c r="M43" i="1" a="1"/>
  <c r="M43" i="1" s="1"/>
  <c r="N43" i="1" a="1"/>
  <c r="N43" i="1" s="1"/>
  <c r="O43" i="1" a="1"/>
  <c r="O43" i="1" s="1"/>
  <c r="P43" i="1" a="1"/>
  <c r="P43" i="1" s="1"/>
  <c r="Q43" i="1" a="1"/>
  <c r="Q43" i="1" s="1"/>
  <c r="K44" i="1" a="1"/>
  <c r="K44" i="1" s="1"/>
  <c r="L44" i="1" a="1"/>
  <c r="L44" i="1" s="1"/>
  <c r="M44" i="1" a="1"/>
  <c r="M44" i="1" s="1"/>
  <c r="N44" i="1" a="1"/>
  <c r="N44" i="1" s="1"/>
  <c r="O44" i="1" a="1"/>
  <c r="O44" i="1" s="1"/>
  <c r="P44" i="1" a="1"/>
  <c r="P44" i="1" s="1"/>
  <c r="Q44" i="1" a="1"/>
  <c r="Q44" i="1" s="1"/>
  <c r="L14" i="1" a="1"/>
  <c r="L14" i="1" s="1"/>
  <c r="M14" i="1" a="1"/>
  <c r="M14" i="1" s="1"/>
  <c r="N14" i="1" a="1"/>
  <c r="N14" i="1" s="1"/>
  <c r="O14" i="1" a="1"/>
  <c r="O14" i="1" s="1"/>
  <c r="Q14" i="1" a="1"/>
  <c r="Q14" i="1" s="1"/>
  <c r="K14" i="1" a="1"/>
  <c r="K14" i="1" s="1"/>
  <c r="C3" i="4"/>
  <c r="C11" i="4"/>
  <c r="C5" i="4" s="1"/>
  <c r="F21" i="4"/>
  <c r="D18" i="4" a="1"/>
  <c r="D18" i="4" s="1"/>
  <c r="F15" i="4"/>
  <c r="G14" i="4"/>
  <c r="H14" i="4" s="1"/>
  <c r="C13" i="4"/>
  <c r="G19" i="4"/>
  <c r="H19" i="4" s="1"/>
  <c r="G11" i="4"/>
  <c r="H11" i="4" s="1"/>
  <c r="F11" i="4"/>
  <c r="D11" i="4"/>
  <c r="G38" i="1"/>
  <c r="G37" i="1"/>
  <c r="P31" i="1" s="1" a="1"/>
  <c r="P31" i="1" s="1"/>
  <c r="G36" i="1"/>
  <c r="G35" i="1"/>
  <c r="G34" i="1"/>
  <c r="G33" i="1"/>
  <c r="G32" i="1"/>
  <c r="P26" i="1" s="1" a="1"/>
  <c r="P26" i="1" s="1"/>
  <c r="G31" i="1"/>
  <c r="P25" i="1" s="1" a="1"/>
  <c r="P25" i="1" s="1"/>
  <c r="G30" i="1"/>
  <c r="P24" i="1" s="1" a="1"/>
  <c r="P24" i="1" s="1"/>
  <c r="G29" i="1"/>
  <c r="P23" i="1" s="1" a="1"/>
  <c r="P23" i="1" s="1"/>
  <c r="G28" i="1"/>
  <c r="G27" i="1"/>
  <c r="P22" i="1" s="1" a="1"/>
  <c r="P22" i="1" s="1"/>
  <c r="G26" i="1"/>
  <c r="G25" i="1"/>
  <c r="P20" i="1" s="1" a="1"/>
  <c r="P20" i="1" s="1"/>
  <c r="G24" i="1"/>
  <c r="P19" i="1" s="1" a="1"/>
  <c r="P19" i="1" s="1"/>
  <c r="G23" i="1"/>
  <c r="G22" i="1"/>
  <c r="P18" i="1" s="1" a="1"/>
  <c r="P18" i="1" s="1"/>
  <c r="G21" i="1"/>
  <c r="P17" i="1" s="1" a="1"/>
  <c r="P17" i="1" s="1"/>
  <c r="G20" i="1"/>
  <c r="G19" i="1"/>
  <c r="P16" i="1" s="1" a="1"/>
  <c r="P16" i="1" s="1"/>
  <c r="G18" i="1"/>
  <c r="G17" i="1"/>
  <c r="G16" i="1"/>
  <c r="G15" i="1"/>
  <c r="P15" i="1" s="1" a="1"/>
  <c r="P15" i="1" s="1"/>
  <c r="G14" i="1"/>
  <c r="P14" i="1" s="1" a="1"/>
  <c r="P14" i="1" s="1"/>
  <c r="G13" i="1"/>
  <c r="G12" i="1"/>
  <c r="G11" i="1"/>
  <c r="G10" i="1"/>
  <c r="G9" i="1"/>
  <c r="G8" i="1"/>
  <c r="G7" i="1"/>
  <c r="G6" i="1"/>
  <c r="G5" i="1"/>
  <c r="G4" i="1"/>
  <c r="G3" i="1"/>
  <c r="G2" i="1"/>
  <c r="K3" i="4" s="1"/>
  <c r="O18" i="4" l="1"/>
  <c r="O17" i="4"/>
  <c r="O13" i="4"/>
  <c r="L19" i="4"/>
  <c r="L14" i="4"/>
  <c r="M18" i="4"/>
  <c r="N18" i="4" s="1"/>
  <c r="M13" i="4"/>
  <c r="N13" i="4" s="1"/>
  <c r="L18" i="4"/>
  <c r="L13" i="4"/>
  <c r="K12" i="4"/>
  <c r="O12" i="4" s="1"/>
  <c r="M17" i="4"/>
  <c r="N17" i="4" s="1"/>
  <c r="L17" i="4"/>
  <c r="M12" i="4"/>
  <c r="N12" i="4" s="1"/>
  <c r="E18" i="4" a="1"/>
  <c r="E18" i="4" s="1"/>
  <c r="M21" i="4"/>
  <c r="N21" i="4" s="1"/>
  <c r="M16" i="4"/>
  <c r="N16" i="4" s="1"/>
  <c r="L21" i="4"/>
  <c r="L16" i="4"/>
  <c r="M20" i="4"/>
  <c r="N20" i="4" s="1"/>
  <c r="M15" i="4"/>
  <c r="N15" i="4" s="1"/>
  <c r="L20" i="4"/>
  <c r="V15" i="1" a="1"/>
  <c r="V15" i="1" s="1"/>
  <c r="T14" i="1" a="1"/>
  <c r="T14" i="1" s="1"/>
  <c r="F9" i="3" s="1"/>
  <c r="S27" i="1" a="1"/>
  <c r="S27" i="1" s="1"/>
  <c r="W26" i="1" a="1"/>
  <c r="W26" i="1" s="1"/>
  <c r="T26" i="1" a="1"/>
  <c r="T26" i="1" s="1"/>
  <c r="X25" i="1" a="1"/>
  <c r="X25" i="1" s="1"/>
  <c r="X24" i="1" a="1"/>
  <c r="X24" i="1" s="1"/>
  <c r="U24" i="1" a="1"/>
  <c r="U24" i="1" s="1"/>
  <c r="Y23" i="1" a="1"/>
  <c r="Y23" i="1" s="1"/>
  <c r="V23" i="1" a="1"/>
  <c r="V23" i="1" s="1"/>
  <c r="V22" i="1" a="1"/>
  <c r="V22" i="1" s="1"/>
  <c r="S22" i="1" a="1"/>
  <c r="S22" i="1" s="1"/>
  <c r="W21" i="1" a="1"/>
  <c r="W21" i="1" s="1"/>
  <c r="T21" i="1" a="1"/>
  <c r="T21" i="1" s="1"/>
  <c r="T20" i="1" a="1"/>
  <c r="T20" i="1" s="1"/>
  <c r="X19" i="1" a="1"/>
  <c r="X19" i="1" s="1"/>
  <c r="H14" i="3" s="1"/>
  <c r="J14" i="3" s="1"/>
  <c r="U19" i="1" a="1"/>
  <c r="U19" i="1" s="1"/>
  <c r="G14" i="3" s="1"/>
  <c r="Y18" i="1" a="1"/>
  <c r="Y18" i="1" s="1"/>
  <c r="I13" i="3" s="1"/>
  <c r="Y17" i="1" a="1"/>
  <c r="Y17" i="1" s="1"/>
  <c r="I12" i="3" s="1"/>
  <c r="U17" i="1" a="1"/>
  <c r="U17" i="1" s="1"/>
  <c r="G12" i="3" s="1"/>
  <c r="Y16" i="1" a="1"/>
  <c r="Y16" i="1" s="1"/>
  <c r="I11" i="3" s="1"/>
  <c r="U16" i="1" a="1"/>
  <c r="U16" i="1" s="1"/>
  <c r="G11" i="3" s="1"/>
  <c r="Y15" i="1" a="1"/>
  <c r="Y15" i="1" s="1"/>
  <c r="I10" i="3" s="1"/>
  <c r="U15" i="1" a="1"/>
  <c r="U15" i="1" s="1"/>
  <c r="G10" i="3" s="1"/>
  <c r="S14" i="1" a="1"/>
  <c r="S14" i="1" s="1"/>
  <c r="E9" i="3" s="1"/>
  <c r="W14" i="1" a="1"/>
  <c r="W14" i="1" s="1"/>
  <c r="Y27" i="1" a="1"/>
  <c r="Y27" i="1" s="1"/>
  <c r="V27" i="1" a="1"/>
  <c r="V27" i="1" s="1"/>
  <c r="V26" i="1" a="1"/>
  <c r="V26" i="1" s="1"/>
  <c r="S26" i="1" a="1"/>
  <c r="S26" i="1" s="1"/>
  <c r="W25" i="1" a="1"/>
  <c r="W25" i="1" s="1"/>
  <c r="T25" i="1" a="1"/>
  <c r="T25" i="1" s="1"/>
  <c r="T24" i="1" a="1"/>
  <c r="T24" i="1" s="1"/>
  <c r="X23" i="1" a="1"/>
  <c r="X23" i="1" s="1"/>
  <c r="U23" i="1" a="1"/>
  <c r="U23" i="1" s="1"/>
  <c r="Y22" i="1" a="1"/>
  <c r="Y22" i="1" s="1"/>
  <c r="Y21" i="1" a="1"/>
  <c r="Y21" i="1" s="1"/>
  <c r="V21" i="1" a="1"/>
  <c r="V21" i="1" s="1"/>
  <c r="S21" i="1" a="1"/>
  <c r="S21" i="1" s="1"/>
  <c r="W20" i="1" a="1"/>
  <c r="W20" i="1" s="1"/>
  <c r="W19" i="1" a="1"/>
  <c r="W19" i="1" s="1"/>
  <c r="T19" i="1" a="1"/>
  <c r="T19" i="1" s="1"/>
  <c r="F14" i="3" s="1"/>
  <c r="X18" i="1" a="1"/>
  <c r="X18" i="1" s="1"/>
  <c r="H13" i="3" s="1"/>
  <c r="J13" i="3" s="1"/>
  <c r="U18" i="1" a="1"/>
  <c r="U18" i="1" s="1"/>
  <c r="G13" i="3" s="1"/>
  <c r="X17" i="1" a="1"/>
  <c r="X17" i="1" s="1"/>
  <c r="H12" i="3" s="1"/>
  <c r="J12" i="3" s="1"/>
  <c r="X16" i="1" a="1"/>
  <c r="X16" i="1" s="1"/>
  <c r="H11" i="3" s="1"/>
  <c r="J11" i="3" s="1"/>
  <c r="T16" i="1" a="1"/>
  <c r="T16" i="1" s="1"/>
  <c r="F11" i="3" s="1"/>
  <c r="X15" i="1" a="1"/>
  <c r="X15" i="1" s="1"/>
  <c r="H10" i="3" s="1"/>
  <c r="J10" i="3" s="1"/>
  <c r="T15" i="1" a="1"/>
  <c r="T15" i="1" s="1"/>
  <c r="F10" i="3" s="1"/>
  <c r="Y14" i="1" a="1"/>
  <c r="Y14" i="1" s="1"/>
  <c r="I9" i="3" s="1"/>
  <c r="V14" i="1" a="1"/>
  <c r="V14" i="1" s="1"/>
  <c r="X27" i="1" a="1"/>
  <c r="X27" i="1" s="1"/>
  <c r="U27" i="1" a="1"/>
  <c r="U27" i="1" s="1"/>
  <c r="Y26" i="1" a="1"/>
  <c r="Y26" i="1" s="1"/>
  <c r="Y25" i="1" a="1"/>
  <c r="Y25" i="1" s="1"/>
  <c r="V25" i="1" a="1"/>
  <c r="V25" i="1" s="1"/>
  <c r="S25" i="1" a="1"/>
  <c r="S25" i="1" s="1"/>
  <c r="W24" i="1" a="1"/>
  <c r="W24" i="1" s="1"/>
  <c r="W23" i="1" a="1"/>
  <c r="W23" i="1" s="1"/>
  <c r="T23" i="1" a="1"/>
  <c r="T23" i="1" s="1"/>
  <c r="X22" i="1" a="1"/>
  <c r="X22" i="1" s="1"/>
  <c r="U22" i="1" a="1"/>
  <c r="U22" i="1" s="1"/>
  <c r="U21" i="1" a="1"/>
  <c r="U21" i="1" s="1"/>
  <c r="Y20" i="1" a="1"/>
  <c r="Y20" i="1" s="1"/>
  <c r="V20" i="1" a="1"/>
  <c r="V20" i="1" s="1"/>
  <c r="S20" i="1" a="1"/>
  <c r="S20" i="1" s="1"/>
  <c r="S19" i="1" a="1"/>
  <c r="S19" i="1" s="1"/>
  <c r="E14" i="3" s="1"/>
  <c r="W18" i="1" a="1"/>
  <c r="W18" i="1" s="1"/>
  <c r="T18" i="1" a="1"/>
  <c r="T18" i="1" s="1"/>
  <c r="F13" i="3" s="1"/>
  <c r="W17" i="1" a="1"/>
  <c r="W17" i="1" s="1"/>
  <c r="T17" i="1" a="1"/>
  <c r="T17" i="1" s="1"/>
  <c r="F12" i="3" s="1"/>
  <c r="W16" i="1" a="1"/>
  <c r="W16" i="1" s="1"/>
  <c r="W15" i="1" a="1"/>
  <c r="W15" i="1" s="1"/>
  <c r="S15" i="1" a="1"/>
  <c r="S15" i="1" s="1"/>
  <c r="E10" i="3" s="1"/>
  <c r="X14" i="1" a="1"/>
  <c r="X14" i="1" s="1"/>
  <c r="H9" i="3" s="1"/>
  <c r="J9" i="3" s="1"/>
  <c r="U14" i="1" a="1"/>
  <c r="U14" i="1" s="1"/>
  <c r="G9" i="3" s="1"/>
  <c r="W27" i="1" a="1"/>
  <c r="W27" i="1" s="1"/>
  <c r="T27" i="1" a="1"/>
  <c r="T27" i="1" s="1"/>
  <c r="X26" i="1" a="1"/>
  <c r="X26" i="1" s="1"/>
  <c r="U26" i="1" a="1"/>
  <c r="U26" i="1" s="1"/>
  <c r="U25" i="1" a="1"/>
  <c r="U25" i="1" s="1"/>
  <c r="Y24" i="1" a="1"/>
  <c r="Y24" i="1" s="1"/>
  <c r="V24" i="1" a="1"/>
  <c r="V24" i="1" s="1"/>
  <c r="S24" i="1" a="1"/>
  <c r="S24" i="1" s="1"/>
  <c r="S23" i="1" a="1"/>
  <c r="S23" i="1" s="1"/>
  <c r="W22" i="1" a="1"/>
  <c r="W22" i="1" s="1"/>
  <c r="T22" i="1" a="1"/>
  <c r="T22" i="1" s="1"/>
  <c r="X21" i="1" a="1"/>
  <c r="X21" i="1" s="1"/>
  <c r="X20" i="1" a="1"/>
  <c r="X20" i="1" s="1"/>
  <c r="U20" i="1" a="1"/>
  <c r="U20" i="1" s="1"/>
  <c r="Y19" i="1" a="1"/>
  <c r="Y19" i="1" s="1"/>
  <c r="I14" i="3" s="1"/>
  <c r="V19" i="1" a="1"/>
  <c r="V19" i="1" s="1"/>
  <c r="V18" i="1" a="1"/>
  <c r="V18" i="1" s="1"/>
  <c r="S18" i="1" a="1"/>
  <c r="S18" i="1" s="1"/>
  <c r="E13" i="3" s="1"/>
  <c r="V17" i="1" a="1"/>
  <c r="V17" i="1" s="1"/>
  <c r="S17" i="1" a="1"/>
  <c r="S17" i="1" s="1"/>
  <c r="E12" i="3" s="1"/>
  <c r="V16" i="1" a="1"/>
  <c r="V16" i="1" s="1"/>
  <c r="S16" i="1" a="1"/>
  <c r="S16" i="1" s="1"/>
  <c r="E11" i="3" s="1"/>
  <c r="G16" i="4"/>
  <c r="H16" i="4" s="1"/>
  <c r="E11" i="4"/>
  <c r="E21" i="4" a="1"/>
  <c r="E21" i="4" s="1"/>
  <c r="E17" i="4" a="1"/>
  <c r="E17" i="4" s="1"/>
  <c r="D14" i="4" a="1"/>
  <c r="D14" i="4" s="1"/>
  <c r="C15" i="4"/>
  <c r="C19" i="4"/>
  <c r="E13" i="4" a="1"/>
  <c r="E13" i="4" s="1"/>
  <c r="D20" i="4" a="1"/>
  <c r="D20" i="4" s="1"/>
  <c r="C16" i="4"/>
  <c r="C20" i="4"/>
  <c r="F12" i="4"/>
  <c r="E14" i="4" a="1"/>
  <c r="E14" i="4" s="1"/>
  <c r="D16" i="4" a="1"/>
  <c r="D16" i="4" s="1"/>
  <c r="F17" i="4"/>
  <c r="F18" i="4"/>
  <c r="E19" i="4" a="1"/>
  <c r="E19" i="4" s="1"/>
  <c r="E20" i="4" a="1"/>
  <c r="E20" i="4" s="1"/>
  <c r="D21" i="4" a="1"/>
  <c r="D21" i="4" s="1"/>
  <c r="G21" i="4"/>
  <c r="H21" i="4" s="1"/>
  <c r="D15" i="4" a="1"/>
  <c r="D15" i="4" s="1"/>
  <c r="G15" i="4"/>
  <c r="H15" i="4" s="1"/>
  <c r="C12" i="4"/>
  <c r="C17" i="4"/>
  <c r="C21" i="4"/>
  <c r="G12" i="4"/>
  <c r="H12" i="4" s="1"/>
  <c r="F13" i="4"/>
  <c r="F14" i="4"/>
  <c r="E15" i="4" a="1"/>
  <c r="E15" i="4" s="1"/>
  <c r="E16" i="4" a="1"/>
  <c r="E16" i="4" s="1"/>
  <c r="D17" i="4" a="1"/>
  <c r="D17" i="4" s="1"/>
  <c r="G17" i="4"/>
  <c r="H17" i="4" s="1"/>
  <c r="G18" i="4"/>
  <c r="H18" i="4" s="1"/>
  <c r="F19" i="4"/>
  <c r="F20" i="4"/>
  <c r="E12" i="4" a="1"/>
  <c r="E12" i="4" s="1"/>
  <c r="C14" i="4"/>
  <c r="C18" i="4"/>
  <c r="D13" i="4" a="1"/>
  <c r="D13" i="4" s="1"/>
  <c r="G13" i="4"/>
  <c r="H13" i="4" s="1"/>
  <c r="D19" i="4" a="1"/>
  <c r="D19" i="4" s="1"/>
  <c r="O11" i="4" l="1"/>
</calcChain>
</file>

<file path=xl/sharedStrings.xml><?xml version="1.0" encoding="utf-8"?>
<sst xmlns="http://schemas.openxmlformats.org/spreadsheetml/2006/main" count="182" uniqueCount="83">
  <si>
    <t>© TemplateLab.com</t>
  </si>
  <si>
    <t>PROJECT</t>
  </si>
  <si>
    <t>TASK</t>
  </si>
  <si>
    <t>ASIGNEE</t>
  </si>
  <si>
    <t>START DATE</t>
  </si>
  <si>
    <t>DAYS REQUIRED</t>
  </si>
  <si>
    <t>END DATE</t>
  </si>
  <si>
    <t>PROGRESS</t>
  </si>
  <si>
    <t>RED Project</t>
  </si>
  <si>
    <t>Task RED 1</t>
  </si>
  <si>
    <t>Task RED 2</t>
  </si>
  <si>
    <t>Task RED 3</t>
  </si>
  <si>
    <t>Task RED 4</t>
  </si>
  <si>
    <t>Projects</t>
  </si>
  <si>
    <t>Resources</t>
  </si>
  <si>
    <t>Mike</t>
  </si>
  <si>
    <t>Sarah</t>
  </si>
  <si>
    <t>Bob</t>
  </si>
  <si>
    <t>Jordan</t>
  </si>
  <si>
    <t>Danny</t>
  </si>
  <si>
    <t>Morgan</t>
  </si>
  <si>
    <t>Whitney</t>
  </si>
  <si>
    <t>ORANGE Project</t>
  </si>
  <si>
    <t>Task ORANGE 1</t>
  </si>
  <si>
    <t>Task ORANGE 2</t>
  </si>
  <si>
    <t>Task ORANGE 3</t>
  </si>
  <si>
    <t>Task ORANGE 4</t>
  </si>
  <si>
    <t>Task ORANGE 5</t>
  </si>
  <si>
    <t>Task ORANGE 6</t>
  </si>
  <si>
    <t>Task ORANGE 7</t>
  </si>
  <si>
    <t>Task ORANGE 8</t>
  </si>
  <si>
    <t>Task ORANGE 9</t>
  </si>
  <si>
    <t>Task ORANGE 10</t>
  </si>
  <si>
    <t>BLUE Project</t>
  </si>
  <si>
    <t>PINK Project</t>
  </si>
  <si>
    <t>SILVER Project</t>
  </si>
  <si>
    <t>BROWN Project</t>
  </si>
  <si>
    <t>VIOLET Project</t>
  </si>
  <si>
    <t>Task BLUE 1</t>
  </si>
  <si>
    <t>Task BLUE 2</t>
  </si>
  <si>
    <t>Task BLUE 3</t>
  </si>
  <si>
    <t>Task PINK 1</t>
  </si>
  <si>
    <t>Task PINK 2</t>
  </si>
  <si>
    <t>Task PINK 3</t>
  </si>
  <si>
    <t>Task PINK 4</t>
  </si>
  <si>
    <t>Task SILVER 1</t>
  </si>
  <si>
    <t>Task SILVER 2</t>
  </si>
  <si>
    <t>Task SILVER 3</t>
  </si>
  <si>
    <t>Task SILVER 4</t>
  </si>
  <si>
    <t>Task SILVER 5</t>
  </si>
  <si>
    <t>Task BROWN 1</t>
  </si>
  <si>
    <t>Task VIOLET 1</t>
  </si>
  <si>
    <t>Task BROWN 2</t>
  </si>
  <si>
    <t>Task BROWN 3</t>
  </si>
  <si>
    <t>Task BROWN 4</t>
  </si>
  <si>
    <t>Task VIOLET 2</t>
  </si>
  <si>
    <t>Task VIOLET 3</t>
  </si>
  <si>
    <t>Task VIOLET 4</t>
  </si>
  <si>
    <t>Task VIOLET 5</t>
  </si>
  <si>
    <t>Task VIOLET 6</t>
  </si>
  <si>
    <t>Task VIOLET 7</t>
  </si>
  <si>
    <t>TODAY IS:</t>
  </si>
  <si>
    <t>*) Change to formula =TODAY()</t>
  </si>
  <si>
    <t>Total projects:</t>
  </si>
  <si>
    <t>Tasks</t>
  </si>
  <si>
    <t>Start</t>
  </si>
  <si>
    <t>End</t>
  </si>
  <si>
    <t>Remaining</t>
  </si>
  <si>
    <t>All Projects</t>
  </si>
  <si>
    <t>Days Required</t>
  </si>
  <si>
    <t>Progress</t>
  </si>
  <si>
    <t>UNFINISHED TASKS</t>
  </si>
  <si>
    <t>OVERDUE TASKS</t>
  </si>
  <si>
    <t>OVERDUE</t>
  </si>
  <si>
    <t>Today:</t>
  </si>
  <si>
    <t>Total taskss:</t>
  </si>
  <si>
    <t>All Resources</t>
  </si>
  <si>
    <t>Total days scope:</t>
  </si>
  <si>
    <t>Days Engaged</t>
  </si>
  <si>
    <t>Max man-days</t>
  </si>
  <si>
    <t>Not started</t>
  </si>
  <si>
    <t>In Progress</t>
  </si>
  <si>
    <t>Completed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</si>
</sst>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 &quot;Days&quot;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sz val="8"/>
      <name val="Calibri"/>
      <family val="2"/>
      <scheme val="minor"/>
    </font>
    <font>
      <sz val="11"/>
      <color theme="0"/>
      <name val="Calibri"/>
      <family val="2"/>
    </font>
    <font>
      <sz val="12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</font>
    <font>
      <b/>
      <sz val="9"/>
      <color theme="0"/>
      <name val="Calibri"/>
      <family val="2"/>
    </font>
    <font>
      <b/>
      <sz val="12"/>
      <color rgb="FFE2B758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 tint="0.3499862666707357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39">
    <xf numFmtId="0" fontId="0" fillId="0" borderId="0" xfId="0"/>
    <xf numFmtId="0" fontId="3" fillId="0" borderId="0" xfId="2"/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9" fontId="4" fillId="0" borderId="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14" fontId="4" fillId="0" borderId="8" xfId="0" applyNumberFormat="1" applyFont="1" applyBorder="1" applyAlignment="1">
      <alignment horizontal="center" vertical="center"/>
    </xf>
    <xf numFmtId="9" fontId="4" fillId="0" borderId="9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14" fontId="4" fillId="3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7" fillId="2" borderId="10" xfId="0" applyFont="1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14" fontId="0" fillId="4" borderId="10" xfId="0" applyNumberFormat="1" applyFill="1" applyBorder="1" applyAlignment="1">
      <alignment horizontal="center" vertical="center"/>
    </xf>
    <xf numFmtId="9" fontId="0" fillId="4" borderId="10" xfId="1" applyFont="1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14" fontId="0" fillId="0" borderId="10" xfId="0" applyNumberFormat="1" applyFill="1" applyBorder="1" applyAlignment="1">
      <alignment horizontal="center" vertical="center"/>
    </xf>
    <xf numFmtId="9" fontId="0" fillId="0" borderId="10" xfId="1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/>
    </xf>
    <xf numFmtId="0" fontId="8" fillId="6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0" fontId="10" fillId="5" borderId="0" xfId="0" applyFont="1" applyFill="1" applyBorder="1" applyAlignment="1">
      <alignment horizontal="center" vertical="center"/>
    </xf>
    <xf numFmtId="0" fontId="9" fillId="5" borderId="0" xfId="0" applyFont="1" applyFill="1" applyBorder="1" applyAlignment="1">
      <alignment horizontal="center" vertical="center"/>
    </xf>
    <xf numFmtId="14" fontId="9" fillId="5" borderId="0" xfId="0" applyNumberFormat="1" applyFont="1" applyFill="1" applyBorder="1" applyAlignment="1">
      <alignment horizontal="center" vertical="center"/>
    </xf>
    <xf numFmtId="9" fontId="9" fillId="5" borderId="0" xfId="0" applyNumberFormat="1" applyFont="1" applyFill="1" applyBorder="1" applyAlignment="1">
      <alignment horizontal="center" vertical="center"/>
    </xf>
    <xf numFmtId="164" fontId="9" fillId="5" borderId="0" xfId="0" applyNumberFormat="1" applyFont="1" applyFill="1" applyBorder="1" applyAlignment="1">
      <alignment horizontal="center" vertical="center"/>
    </xf>
    <xf numFmtId="0" fontId="8" fillId="5" borderId="0" xfId="0" applyFont="1" applyFill="1" applyAlignment="1">
      <alignment horizontal="center"/>
    </xf>
    <xf numFmtId="0" fontId="12" fillId="6" borderId="0" xfId="0" applyFont="1" applyFill="1" applyAlignment="1">
      <alignment horizontal="right" vertical="center"/>
    </xf>
    <xf numFmtId="14" fontId="11" fillId="6" borderId="0" xfId="0" applyNumberFormat="1" applyFont="1" applyFill="1" applyAlignment="1">
      <alignment horizontal="center" vertical="center"/>
    </xf>
    <xf numFmtId="0" fontId="11" fillId="6" borderId="0" xfId="0" applyFont="1" applyFill="1" applyAlignment="1">
      <alignment horizontal="left" vertical="center" indent="1"/>
    </xf>
  </cellXfs>
  <cellStyles count="3">
    <cellStyle name="Hyperlink" xfId="2" builtinId="8"/>
    <cellStyle name="Normal" xfId="0" builtinId="0"/>
    <cellStyle name="Percent" xfId="1" builtinId="5"/>
  </cellStyles>
  <dxfs count="26">
    <dxf>
      <font>
        <color rgb="FFFF5050"/>
      </font>
    </dxf>
    <dxf>
      <font>
        <color rgb="FFE2B758"/>
      </font>
    </dxf>
    <dxf>
      <font>
        <color theme="3" tint="0.89996032593768116"/>
      </font>
    </dxf>
    <dxf>
      <font>
        <color theme="3" tint="0.89996032593768116"/>
      </font>
    </dxf>
    <dxf>
      <font>
        <color theme="3" tint="0.89996032593768116"/>
      </font>
    </dxf>
    <dxf>
      <font>
        <color theme="3" tint="0.89996032593768116"/>
      </font>
    </dxf>
    <dxf>
      <font>
        <color theme="3" tint="0.89996032593768116"/>
      </font>
    </dxf>
    <dxf>
      <font>
        <color theme="3" tint="0.89996032593768116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3" formatCode="0%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5" formatCode="d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5" formatCode="d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F5050"/>
      <color rgb="FFE2B75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worksheets/sheet2.xml" Type="http://schemas.openxmlformats.org/officeDocument/2006/relationships/worksheet"/>
<Relationship Id="rId3" Target="worksheets/sheet3.xml" Type="http://schemas.openxmlformats.org/officeDocument/2006/relationships/worksheet"/>
<Relationship Id="rId4" Target="worksheets/sheet4.xml" Type="http://schemas.openxmlformats.org/officeDocument/2006/relationships/worksheet"/>
<Relationship Id="rId5" Target="theme/theme1.xml" Type="http://schemas.openxmlformats.org/officeDocument/2006/relationships/theme"/>
<Relationship Id="rId6" Target="styles.xml" Type="http://schemas.openxmlformats.org/officeDocument/2006/relationships/styles"/>
<Relationship Id="rId7" Target="sharedStrings.xml" Type="http://schemas.openxmlformats.org/officeDocument/2006/relationships/sharedStrings"/>
<Relationship Id="rId8" Target="calcChain.xml" Type="http://schemas.openxmlformats.org/officeDocument/2006/relationships/calcChain"/>
</Relationships>

</file>

<file path=xl/charts/_rels/chart2.xml.rels><?xml version="1.0" encoding="UTF-8" standalone="no"?>
<Relationships xmlns="http://schemas.openxmlformats.org/package/2006/relationships">
<Relationship Id="rId1" Target="style2.xml" Type="http://schemas.microsoft.com/office/2011/relationships/chartStyle"/>
<Relationship Id="rId2" Target="colors2.xml" Type="http://schemas.microsoft.com/office/2011/relationships/chartColorStyle"/>
</Relationships>

</file>

<file path=xl/charts/_rels/chartEx1.xml.rels><?xml version="1.0" encoding="UTF-8" standalone="no"?>
<Relationships xmlns="http://schemas.openxmlformats.org/package/2006/relationships">
<Relationship Id="rId1" Target="style1.xml" Type="http://schemas.microsoft.com/office/2011/relationships/chartStyle"/>
<Relationship Id="rId2" Target="colors1.xml" Type="http://schemas.microsoft.com/office/2011/relationships/chartColorStyle"/>
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rgbClr val="E2B758"/>
                </a:solidFill>
                <a:latin typeface="+mn-lt"/>
                <a:ea typeface="+mn-ea"/>
                <a:cs typeface="+mn-cs"/>
              </a:defRPr>
            </a:pPr>
            <a:r>
              <a:rPr lang="sr-Latn-RS" b="1">
                <a:solidFill>
                  <a:srgbClr val="E2B758"/>
                </a:solidFill>
              </a:rPr>
              <a:t>PROJECTS COMPLETION</a:t>
            </a:r>
            <a:endParaRPr lang="en-GB" b="1">
              <a:solidFill>
                <a:srgbClr val="E2B758"/>
              </a:solidFill>
            </a:endParaRPr>
          </a:p>
        </c:rich>
      </c:tx>
      <c:layout>
        <c:manualLayout>
          <c:xMode val="edge"/>
          <c:yMode val="edge"/>
          <c:x val="4.0861777243675977E-2"/>
          <c:y val="2.771132376395533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2838083451413676"/>
          <c:y val="0.15177683381682552"/>
          <c:w val="0.66923064264341292"/>
          <c:h val="0.77736111111111106"/>
        </c:manualLayout>
      </c:layout>
      <c:barChart>
        <c:barDir val="bar"/>
        <c:grouping val="percentStacked"/>
        <c:varyColors val="0"/>
        <c:ser>
          <c:idx val="0"/>
          <c:order val="0"/>
          <c:spPr>
            <a:solidFill>
              <a:srgbClr val="E2B75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60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cat>
            <c:strRef>
              <c:f>Calculations!$B$12:$B$18</c:f>
              <c:strCache>
                <c:ptCount val="7"/>
                <c:pt idx="0">
                  <c:v>RED Project</c:v>
                </c:pt>
                <c:pt idx="1">
                  <c:v>ORANGE Project</c:v>
                </c:pt>
                <c:pt idx="2">
                  <c:v>BLUE Project</c:v>
                </c:pt>
                <c:pt idx="3">
                  <c:v>PINK Project</c:v>
                </c:pt>
                <c:pt idx="4">
                  <c:v>SILVER Project</c:v>
                </c:pt>
                <c:pt idx="5">
                  <c:v>BROWN Project</c:v>
                </c:pt>
                <c:pt idx="6">
                  <c:v>VIOLET Project</c:v>
                </c:pt>
              </c:strCache>
            </c:strRef>
          </c:cat>
          <c:val>
            <c:numRef>
              <c:f>Calculations!$G$12:$G$18</c:f>
              <c:numCache>
                <c:formatCode>0%</c:formatCode>
                <c:ptCount val="7"/>
                <c:pt idx="0">
                  <c:v>1</c:v>
                </c:pt>
                <c:pt idx="1">
                  <c:v>0.97499999999999998</c:v>
                </c:pt>
                <c:pt idx="2">
                  <c:v>1</c:v>
                </c:pt>
                <c:pt idx="3">
                  <c:v>0.86249999999999993</c:v>
                </c:pt>
                <c:pt idx="4">
                  <c:v>0.61</c:v>
                </c:pt>
                <c:pt idx="5">
                  <c:v>0.33750000000000002</c:v>
                </c:pt>
                <c:pt idx="6">
                  <c:v>0.1142857142857143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16-4BBD-851F-80EA729660B5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Calculations!$B$12:$B$18</c:f>
              <c:strCache>
                <c:ptCount val="7"/>
                <c:pt idx="0">
                  <c:v>RED Project</c:v>
                </c:pt>
                <c:pt idx="1">
                  <c:v>ORANGE Project</c:v>
                </c:pt>
                <c:pt idx="2">
                  <c:v>BLUE Project</c:v>
                </c:pt>
                <c:pt idx="3">
                  <c:v>PINK Project</c:v>
                </c:pt>
                <c:pt idx="4">
                  <c:v>SILVER Project</c:v>
                </c:pt>
                <c:pt idx="5">
                  <c:v>BROWN Project</c:v>
                </c:pt>
                <c:pt idx="6">
                  <c:v>VIOLET Project</c:v>
                </c:pt>
              </c:strCache>
            </c:strRef>
          </c:cat>
          <c:val>
            <c:numRef>
              <c:f>Calculations!$H$12:$H$18</c:f>
              <c:numCache>
                <c:formatCode>0%</c:formatCode>
                <c:ptCount val="7"/>
                <c:pt idx="0">
                  <c:v>0</c:v>
                </c:pt>
                <c:pt idx="1">
                  <c:v>2.5000000000000022E-2</c:v>
                </c:pt>
                <c:pt idx="2">
                  <c:v>0</c:v>
                </c:pt>
                <c:pt idx="3">
                  <c:v>0.13750000000000007</c:v>
                </c:pt>
                <c:pt idx="4">
                  <c:v>0.39</c:v>
                </c:pt>
                <c:pt idx="5">
                  <c:v>0.66249999999999998</c:v>
                </c:pt>
                <c:pt idx="6">
                  <c:v>0.88571428571428568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16-4BBD-851F-80EA729660B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94"/>
        <c:overlap val="100"/>
        <c:axId val="1702223632"/>
        <c:axId val="1702218224"/>
      </c:barChart>
      <c:catAx>
        <c:axId val="17022236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2218224"/>
        <c:crosses val="autoZero"/>
        <c:auto val="1"/>
        <c:lblAlgn val="ctr"/>
        <c:lblOffset val="100"/>
        <c:noMultiLvlLbl val="0"/>
      </c:catAx>
      <c:valAx>
        <c:axId val="1702218224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1702223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tx1">
        <a:lumMod val="75000"/>
        <a:lumOff val="2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rgbClr val="E2B758"/>
                </a:solidFill>
                <a:latin typeface="+mn-lt"/>
                <a:ea typeface="+mn-ea"/>
                <a:cs typeface="+mn-cs"/>
              </a:defRPr>
            </a:pPr>
            <a:r>
              <a:rPr lang="sr-Latn-RS" sz="1400" b="1">
                <a:solidFill>
                  <a:srgbClr val="E2B758"/>
                </a:solidFill>
              </a:rPr>
              <a:t>RESOURCE</a:t>
            </a:r>
            <a:r>
              <a:rPr lang="sr-Latn-RS" sz="1400" b="1" baseline="0">
                <a:solidFill>
                  <a:srgbClr val="E2B758"/>
                </a:solidFill>
              </a:rPr>
              <a:t> USAGE</a:t>
            </a:r>
            <a:endParaRPr lang="en-GB" sz="1400" b="1">
              <a:solidFill>
                <a:srgbClr val="E2B758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E2B758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1"/>
          <c:spPr>
            <a:solidFill>
              <a:srgbClr val="E2B758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Calculations!$J$12:$J$18</c:f>
              <c:strCache>
                <c:ptCount val="7"/>
                <c:pt idx="0">
                  <c:v>Mike</c:v>
                </c:pt>
                <c:pt idx="1">
                  <c:v>Sarah</c:v>
                </c:pt>
                <c:pt idx="2">
                  <c:v>Bob</c:v>
                </c:pt>
                <c:pt idx="3">
                  <c:v>Jordan</c:v>
                </c:pt>
                <c:pt idx="4">
                  <c:v>Danny</c:v>
                </c:pt>
                <c:pt idx="5">
                  <c:v>Morgan</c:v>
                </c:pt>
                <c:pt idx="6">
                  <c:v>Whitney</c:v>
                </c:pt>
              </c:strCache>
            </c:strRef>
          </c:cat>
          <c:val>
            <c:numRef>
              <c:f>Calculations!$O$12:$O$18</c:f>
              <c:numCache>
                <c:formatCode>General</c:formatCode>
                <c:ptCount val="7"/>
                <c:pt idx="0">
                  <c:v>80</c:v>
                </c:pt>
                <c:pt idx="1">
                  <c:v>80</c:v>
                </c:pt>
                <c:pt idx="2">
                  <c:v>80</c:v>
                </c:pt>
                <c:pt idx="3">
                  <c:v>80</c:v>
                </c:pt>
                <c:pt idx="4">
                  <c:v>80</c:v>
                </c:pt>
                <c:pt idx="5">
                  <c:v>80</c:v>
                </c:pt>
                <c:pt idx="6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D2-4F22-BD35-5083A1BEDC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94"/>
        <c:axId val="1801748672"/>
        <c:axId val="1801750752"/>
      </c:barChart>
      <c:barChart>
        <c:barDir val="bar"/>
        <c:grouping val="clustered"/>
        <c:varyColors val="0"/>
        <c:ser>
          <c:idx val="0"/>
          <c:order val="0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Calculations!$J$12:$J$18</c:f>
              <c:strCache>
                <c:ptCount val="7"/>
                <c:pt idx="0">
                  <c:v>Mike</c:v>
                </c:pt>
                <c:pt idx="1">
                  <c:v>Sarah</c:v>
                </c:pt>
                <c:pt idx="2">
                  <c:v>Bob</c:v>
                </c:pt>
                <c:pt idx="3">
                  <c:v>Jordan</c:v>
                </c:pt>
                <c:pt idx="4">
                  <c:v>Danny</c:v>
                </c:pt>
                <c:pt idx="5">
                  <c:v>Morgan</c:v>
                </c:pt>
                <c:pt idx="6">
                  <c:v>Whitney</c:v>
                </c:pt>
              </c:strCache>
            </c:strRef>
          </c:cat>
          <c:val>
            <c:numRef>
              <c:f>Calculations!$L$12:$L$18</c:f>
              <c:numCache>
                <c:formatCode>General</c:formatCode>
                <c:ptCount val="7"/>
                <c:pt idx="0">
                  <c:v>27</c:v>
                </c:pt>
                <c:pt idx="1">
                  <c:v>33</c:v>
                </c:pt>
                <c:pt idx="2">
                  <c:v>40</c:v>
                </c:pt>
                <c:pt idx="3">
                  <c:v>56</c:v>
                </c:pt>
                <c:pt idx="4">
                  <c:v>17</c:v>
                </c:pt>
                <c:pt idx="5">
                  <c:v>14</c:v>
                </c:pt>
                <c:pt idx="6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D2-4F22-BD35-5083A1BEDC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94"/>
        <c:axId val="1801752000"/>
        <c:axId val="1798297808"/>
      </c:barChart>
      <c:catAx>
        <c:axId val="18017486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1750752"/>
        <c:crosses val="autoZero"/>
        <c:auto val="1"/>
        <c:lblAlgn val="ctr"/>
        <c:lblOffset val="100"/>
        <c:noMultiLvlLbl val="0"/>
      </c:catAx>
      <c:valAx>
        <c:axId val="180175075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801748672"/>
        <c:crosses val="autoZero"/>
        <c:crossBetween val="between"/>
      </c:valAx>
      <c:valAx>
        <c:axId val="1798297808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1801752000"/>
        <c:crosses val="max"/>
        <c:crossBetween val="between"/>
      </c:valAx>
      <c:catAx>
        <c:axId val="180175200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798297808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tx1">
        <a:lumMod val="75000"/>
        <a:lumOff val="2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GB" sz="1400" b="1" i="0" u="none" strike="noStrike" kern="1200" spc="0" baseline="0">
                <a:solidFill>
                  <a:srgbClr val="E2B758"/>
                </a:solidFill>
                <a:latin typeface="Calibri" panose="020F0502020204030204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sr-Latn-RS" sz="1400" b="1" i="0" u="none" strike="noStrike" baseline="0" dirty="0">
                <a:solidFill>
                  <a:srgbClr val="E2B758"/>
                </a:solidFill>
                <a:latin typeface="Calibri" panose="020F0502020204030204"/>
                <a:ea typeface="Calibri" panose="020F0502020204030204" pitchFamily="34" charset="0"/>
                <a:cs typeface="Calibri" panose="020F0502020204030204" pitchFamily="34" charset="0"/>
              </a:rPr>
              <a:t>TASKS STATUS</a:t>
            </a:r>
            <a:endParaRPr lang="en-GB" sz="1400" b="1" i="0" u="none" strike="noStrike" baseline="0" dirty="0">
              <a:solidFill>
                <a:srgbClr val="E2B758"/>
              </a:solidFill>
              <a:latin typeface="Calibri" panose="020F0502020204030204"/>
              <a:ea typeface="Calibri" panose="020F0502020204030204" pitchFamily="34" charset="0"/>
              <a:cs typeface="Calibri" panose="020F0502020204030204" pitchFamily="34" charset="0"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21590231349496683"/>
          <c:y val="0.1423939733806302"/>
          <c:w val="0.56819234553573683"/>
          <c:h val="0.78672645840164546"/>
        </c:manualLayout>
      </c:layout>
      <c:pieChart>
        <c:varyColors val="1"/>
        <c:ser>
          <c:idx val="0"/>
          <c:order val="0"/>
          <c:spPr>
            <a:solidFill>
              <a:srgbClr val="E2B758"/>
            </a:solidFill>
            <a:ln>
              <a:noFill/>
            </a:ln>
          </c:spPr>
          <c:explosion val="4"/>
          <c:dPt>
            <c:idx val="0"/>
            <c:bubble3D val="0"/>
            <c:spPr>
              <a:solidFill>
                <a:srgbClr val="FF505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2B1-4063-9D26-B6D3F3E4A762}"/>
              </c:ext>
            </c:extLst>
          </c:dPt>
          <c:dPt>
            <c:idx val="1"/>
            <c:bubble3D val="0"/>
            <c:spPr>
              <a:solidFill>
                <a:schemeClr val="bg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2B1-4063-9D26-B6D3F3E4A762}"/>
              </c:ext>
            </c:extLst>
          </c:dPt>
          <c:dPt>
            <c:idx val="2"/>
            <c:bubble3D val="0"/>
            <c:spPr>
              <a:solidFill>
                <a:srgbClr val="E2B758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2B1-4063-9D26-B6D3F3E4A762}"/>
              </c:ext>
            </c:extLst>
          </c:dPt>
          <c:dLbls>
            <c:dLbl>
              <c:idx val="0"/>
              <c:layout>
                <c:manualLayout>
                  <c:x val="-0.14547879509827186"/>
                  <c:y val="0.18647671550362177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B1-4063-9D26-B6D3F3E4A762}"/>
                </c:ext>
              </c:extLst>
            </c:dLbl>
            <c:dLbl>
              <c:idx val="1"/>
              <c:layout>
                <c:manualLayout>
                  <c:x val="-0.20250203934034705"/>
                  <c:y val="-0.151849959484292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B1-4063-9D26-B6D3F3E4A762}"/>
                </c:ext>
              </c:extLst>
            </c:dLbl>
            <c:dLbl>
              <c:idx val="2"/>
              <c:layout>
                <c:manualLayout>
                  <c:x val="0.23195566432037401"/>
                  <c:y val="2.2894445776516178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2B1-4063-9D26-B6D3F3E4A76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0" tIns="0" rIns="0" bIns="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</c:ext>
            </c:extLst>
          </c:dLbls>
          <c:cat>
            <c:strRef>
              <c:f>Calculations!$J$5:$J$7</c:f>
              <c:strCache>
                <c:ptCount val="3"/>
                <c:pt idx="0">
                  <c:v>Not started</c:v>
                </c:pt>
                <c:pt idx="1">
                  <c:v>In Progress</c:v>
                </c:pt>
                <c:pt idx="2">
                  <c:v>Completed</c:v>
                </c:pt>
              </c:strCache>
            </c:strRef>
          </c:cat>
          <c:val>
            <c:numRef>
              <c:f>Calculations!$K$5:$K$7</c:f>
              <c:numCache>
                <c:formatCode>General</c:formatCode>
                <c:ptCount val="3"/>
                <c:pt idx="0">
                  <c:v>7</c:v>
                </c:pt>
                <c:pt idx="1">
                  <c:v>12</c:v>
                </c:pt>
                <c:pt idx="2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2B1-4063-9D26-B6D3F3E4A76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tx1">
        <a:lumMod val="75000"/>
        <a:lumOff val="2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size">
        <cx:f dir="row">_xlchart.v1.0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algn="ctr" rtl="0">
              <a:defRPr b="1">
                <a:solidFill>
                  <a:srgbClr val="E2B758"/>
                </a:solidFill>
              </a:defRPr>
            </a:pPr>
            <a:r>
              <a:rPr lang="sr-Latn-RS" sz="1400" b="1" i="0" u="none" strike="noStrike" baseline="0">
                <a:solidFill>
                  <a:srgbClr val="E2B758"/>
                </a:solidFill>
                <a:latin typeface="Calibri" panose="020F0502020204030204"/>
              </a:rPr>
              <a:t>AVERAGE TASK PROGRESS</a:t>
            </a:r>
            <a:endParaRPr lang="en-US" sz="1400" b="1" i="0" u="none" strike="noStrike" baseline="0">
              <a:solidFill>
                <a:srgbClr val="E2B758"/>
              </a:solidFill>
              <a:latin typeface="Calibri" panose="020F0502020204030204"/>
            </a:endParaRPr>
          </a:p>
        </cx:rich>
      </cx:tx>
    </cx:title>
    <cx:plotArea>
      <cx:plotAreaRegion>
        <cx:series layoutId="sunburst" uniqueId="{F538C6D4-275B-4B9F-A630-483373566A26}">
          <cx:dataPt idx="0">
            <cx:spPr>
              <a:solidFill>
                <a:srgbClr val="E2B758"/>
              </a:solidFill>
              <a:ln>
                <a:noFill/>
              </a:ln>
            </cx:spPr>
          </cx:dataPt>
          <cx:dataPt idx="1">
            <cx:spPr>
              <a:solidFill>
                <a:sysClr val="window" lastClr="FFFFFF"/>
              </a:solidFill>
              <a:ln>
                <a:noFill/>
              </a:ln>
            </cx:spPr>
          </cx:dataPt>
          <cx:dataId val="0"/>
        </cx:series>
      </cx:plotAreaRegion>
    </cx:plotArea>
  </cx:chart>
  <cx:spPr>
    <a:solidFill>
      <a:schemeClr val="tx1">
        <a:lumMod val="75000"/>
        <a:lumOff val="25000"/>
      </a:schemeClr>
    </a:solidFill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
<Relationships xmlns="http://schemas.openxmlformats.org/package/2006/relationships">
<Relationship Id="rId1" Target="../charts/chart1.xml" Type="http://schemas.openxmlformats.org/officeDocument/2006/relationships/chart"/>
<Relationship Id="rId2" Target="../charts/chartEx1.xml" Type="http://schemas.microsoft.com/office/2014/relationships/chartEx"/>
<Relationship Id="rId3" Target="../charts/chart2.xml" Type="http://schemas.openxmlformats.org/officeDocument/2006/relationships/chart"/>
<Relationship Id="rId4" Target="../charts/chart3.xml" Type="http://schemas.openxmlformats.org/officeDocument/2006/relationships/chart"/>
</Relationships>

</file>

<file path=xl/drawings/_rels/drawing2.xml.rels><?xml version="1.0" encoding="UTF-8" standalone="no"?>
<Relationships xmlns="http://schemas.openxmlformats.org/package/2006/relationships">
<Relationship Id="rId1" Target="https://templatelab.com/" TargetMode="External" Type="http://schemas.openxmlformats.org/officeDocument/2006/relationships/hyperlink"/>
<Relationship Id="rId2" Target="../media/image1.png" Type="http://schemas.openxmlformats.org/officeDocument/2006/relationships/image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4</xdr:row>
      <xdr:rowOff>17930</xdr:rowOff>
    </xdr:from>
    <xdr:to>
      <xdr:col>2</xdr:col>
      <xdr:colOff>179294</xdr:colOff>
      <xdr:row>47</xdr:row>
      <xdr:rowOff>17930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3941856-F647-4E1C-9282-F560A10807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244295</xdr:colOff>
      <xdr:row>1</xdr:row>
      <xdr:rowOff>15240</xdr:rowOff>
    </xdr:from>
    <xdr:to>
      <xdr:col>2</xdr:col>
      <xdr:colOff>160475</xdr:colOff>
      <xdr:row>1</xdr:row>
      <xdr:rowOff>541020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E96FCC09-F9A5-4A11-023A-A38F397EA3A4}"/>
            </a:ext>
          </a:extLst>
        </xdr:cNvPr>
        <xdr:cNvGrpSpPr/>
      </xdr:nvGrpSpPr>
      <xdr:grpSpPr>
        <a:xfrm>
          <a:off x="549493" y="171609"/>
          <a:ext cx="3330099" cy="522605"/>
          <a:chOff x="335280" y="198120"/>
          <a:chExt cx="3268980" cy="525780"/>
        </a:xfrm>
      </xdr:grpSpPr>
      <xdr:sp macro="" textlink="Calculations!C3">
        <xdr:nvSpPr>
          <xdr:cNvPr id="3" name="Rectangle 2">
            <a:extLst>
              <a:ext uri="{FF2B5EF4-FFF2-40B4-BE49-F238E27FC236}">
                <a16:creationId xmlns:a16="http://schemas.microsoft.com/office/drawing/2014/main" id="{956B70A2-AA33-2C52-C3A4-5F89E8A71911}"/>
              </a:ext>
            </a:extLst>
          </xdr:cNvPr>
          <xdr:cNvSpPr/>
        </xdr:nvSpPr>
        <xdr:spPr>
          <a:xfrm>
            <a:off x="2849880" y="198120"/>
            <a:ext cx="754380" cy="525780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fld id="{B8E1355C-8A7C-4765-9231-B57F13EB822B}" type="TxLink">
              <a:rPr lang="en-US" sz="2400" b="1" i="0" u="none" strike="noStrike">
                <a:solidFill>
                  <a:schemeClr val="bg1"/>
                </a:solidFill>
                <a:latin typeface="Calibri"/>
                <a:cs typeface="Calibri"/>
              </a:rPr>
              <a:pPr algn="ctr"/>
              <a:t>7</a:t>
            </a:fld>
            <a:endParaRPr lang="en-GB" sz="2400" b="1">
              <a:solidFill>
                <a:schemeClr val="bg1"/>
              </a:solidFill>
            </a:endParaRPr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EFE36549-3F4D-5A0F-9782-95D1535913D6}"/>
              </a:ext>
            </a:extLst>
          </xdr:cNvPr>
          <xdr:cNvSpPr txBox="1"/>
        </xdr:nvSpPr>
        <xdr:spPr>
          <a:xfrm>
            <a:off x="335280" y="227004"/>
            <a:ext cx="2341923" cy="46801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sr-Latn-RS" sz="2400" b="1">
                <a:solidFill>
                  <a:schemeClr val="bg1"/>
                </a:solidFill>
              </a:rPr>
              <a:t>TOTAL PROJECTS</a:t>
            </a:r>
            <a:endParaRPr lang="en-GB" sz="2400" b="1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4</xdr:col>
      <xdr:colOff>15240</xdr:colOff>
      <xdr:row>1</xdr:row>
      <xdr:rowOff>15240</xdr:rowOff>
    </xdr:from>
    <xdr:to>
      <xdr:col>6</xdr:col>
      <xdr:colOff>274320</xdr:colOff>
      <xdr:row>1</xdr:row>
      <xdr:rowOff>541020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439D01FF-229D-4DCE-824C-6A07898B79CC}"/>
            </a:ext>
          </a:extLst>
        </xdr:cNvPr>
        <xdr:cNvGrpSpPr/>
      </xdr:nvGrpSpPr>
      <xdr:grpSpPr>
        <a:xfrm>
          <a:off x="4172109" y="171609"/>
          <a:ext cx="2732405" cy="522605"/>
          <a:chOff x="335280" y="198120"/>
          <a:chExt cx="2689860" cy="525780"/>
        </a:xfrm>
      </xdr:grpSpPr>
      <xdr:sp macro="" textlink="Calculations!$C$11">
        <xdr:nvSpPr>
          <xdr:cNvPr id="7" name="Rectangle 6">
            <a:extLst>
              <a:ext uri="{FF2B5EF4-FFF2-40B4-BE49-F238E27FC236}">
                <a16:creationId xmlns:a16="http://schemas.microsoft.com/office/drawing/2014/main" id="{C3650C57-7DA8-2D37-7EBC-964601B7E5B1}"/>
              </a:ext>
            </a:extLst>
          </xdr:cNvPr>
          <xdr:cNvSpPr/>
        </xdr:nvSpPr>
        <xdr:spPr>
          <a:xfrm>
            <a:off x="2270760" y="198120"/>
            <a:ext cx="754380" cy="525780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indent="0" algn="ctr"/>
            <a:fld id="{C48DA6C3-EB48-496A-8B7A-410BFEE87DB4}" type="TxLink">
              <a:rPr lang="en-US" sz="2400" b="1" i="0" u="none" strike="noStrike">
                <a:solidFill>
                  <a:srgbClr val="E2B758"/>
                </a:solidFill>
                <a:latin typeface="Calibri"/>
                <a:ea typeface="+mn-ea"/>
                <a:cs typeface="Calibri"/>
              </a:rPr>
              <a:pPr marL="0" indent="0" algn="ctr"/>
              <a:t>37</a:t>
            </a:fld>
            <a:endParaRPr lang="en-GB" sz="2400" b="1" i="0" u="none" strike="noStrike">
              <a:solidFill>
                <a:srgbClr val="E2B758"/>
              </a:solidFill>
              <a:latin typeface="Calibri"/>
              <a:ea typeface="+mn-ea"/>
              <a:cs typeface="Calibri"/>
            </a:endParaRPr>
          </a:p>
        </xdr:txBody>
      </xdr:sp>
      <xdr:sp macro="" textlink="">
        <xdr:nvSpPr>
          <xdr:cNvPr id="8" name="TextBox 7">
            <a:extLst>
              <a:ext uri="{FF2B5EF4-FFF2-40B4-BE49-F238E27FC236}">
                <a16:creationId xmlns:a16="http://schemas.microsoft.com/office/drawing/2014/main" id="{17EDFCEA-3965-225A-04D5-A132D7927EFD}"/>
              </a:ext>
            </a:extLst>
          </xdr:cNvPr>
          <xdr:cNvSpPr txBox="1"/>
        </xdr:nvSpPr>
        <xdr:spPr>
          <a:xfrm>
            <a:off x="335280" y="227004"/>
            <a:ext cx="1882118" cy="468013"/>
          </a:xfrm>
          <a:prstGeom prst="rect">
            <a:avLst/>
          </a:prstGeom>
          <a:solidFill>
            <a:schemeClr val="tx1">
              <a:lumMod val="65000"/>
              <a:lumOff val="3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marL="0" indent="0" algn="ctr"/>
            <a:r>
              <a:rPr lang="sr-Latn-RS" sz="2400" b="1" i="0" u="none" strike="noStrike">
                <a:solidFill>
                  <a:srgbClr val="E2B758"/>
                </a:solidFill>
                <a:latin typeface="Calibri"/>
                <a:ea typeface="+mn-ea"/>
                <a:cs typeface="Calibri"/>
              </a:rPr>
              <a:t>TOTAL TASKS</a:t>
            </a:r>
            <a:endParaRPr lang="en-GB" sz="2400" b="1" i="0" u="none" strike="noStrike">
              <a:solidFill>
                <a:srgbClr val="E2B758"/>
              </a:solidFill>
              <a:latin typeface="Calibri"/>
              <a:ea typeface="+mn-ea"/>
              <a:cs typeface="Calibri"/>
            </a:endParaRPr>
          </a:p>
        </xdr:txBody>
      </xdr:sp>
    </xdr:grpSp>
    <xdr:clientData/>
  </xdr:twoCellAnchor>
  <xdr:twoCellAnchor>
    <xdr:from>
      <xdr:col>6</xdr:col>
      <xdr:colOff>693420</xdr:colOff>
      <xdr:row>1</xdr:row>
      <xdr:rowOff>15240</xdr:rowOff>
    </xdr:from>
    <xdr:to>
      <xdr:col>9</xdr:col>
      <xdr:colOff>982980</xdr:colOff>
      <xdr:row>1</xdr:row>
      <xdr:rowOff>541020</xdr:rowOff>
    </xdr:to>
    <xdr:grpSp>
      <xdr:nvGrpSpPr>
        <xdr:cNvPr id="9" name="Group 8">
          <a:extLst>
            <a:ext uri="{FF2B5EF4-FFF2-40B4-BE49-F238E27FC236}">
              <a16:creationId xmlns:a16="http://schemas.microsoft.com/office/drawing/2014/main" id="{26C5EC45-1352-4D40-9865-C1E32BDB3BAE}"/>
            </a:ext>
          </a:extLst>
        </xdr:cNvPr>
        <xdr:cNvGrpSpPr/>
      </xdr:nvGrpSpPr>
      <xdr:grpSpPr>
        <a:xfrm>
          <a:off x="7323614" y="171609"/>
          <a:ext cx="2733517" cy="522605"/>
          <a:chOff x="335280" y="198120"/>
          <a:chExt cx="2689860" cy="525780"/>
        </a:xfrm>
      </xdr:grpSpPr>
      <xdr:sp macro="" textlink="Calculations!$C$11">
        <xdr:nvSpPr>
          <xdr:cNvPr id="10" name="Rectangle 9">
            <a:extLst>
              <a:ext uri="{FF2B5EF4-FFF2-40B4-BE49-F238E27FC236}">
                <a16:creationId xmlns:a16="http://schemas.microsoft.com/office/drawing/2014/main" id="{3489D893-471F-7430-9BCD-00F098CF1E9E}"/>
              </a:ext>
            </a:extLst>
          </xdr:cNvPr>
          <xdr:cNvSpPr/>
        </xdr:nvSpPr>
        <xdr:spPr>
          <a:xfrm>
            <a:off x="2270760" y="198120"/>
            <a:ext cx="754380" cy="525780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indent="0" algn="ctr"/>
            <a:fld id="{C48DA6C3-EB48-496A-8B7A-410BFEE87DB4}" type="TxLink">
              <a:rPr lang="en-US" sz="2400" b="1" i="0" u="none" strike="noStrike">
                <a:solidFill>
                  <a:srgbClr val="E2B758"/>
                </a:solidFill>
                <a:latin typeface="Calibri"/>
                <a:ea typeface="+mn-ea"/>
                <a:cs typeface="Calibri"/>
              </a:rPr>
              <a:pPr marL="0" indent="0" algn="ctr"/>
              <a:t>37</a:t>
            </a:fld>
            <a:endParaRPr lang="en-GB" sz="2400" b="1" i="0" u="none" strike="noStrike">
              <a:solidFill>
                <a:srgbClr val="E2B758"/>
              </a:solidFill>
              <a:latin typeface="Calibri"/>
              <a:ea typeface="+mn-ea"/>
              <a:cs typeface="Calibri"/>
            </a:endParaRPr>
          </a:p>
        </xdr:txBody>
      </xdr:sp>
      <xdr:sp macro="" textlink="">
        <xdr:nvSpPr>
          <xdr:cNvPr id="11" name="TextBox 10">
            <a:extLst>
              <a:ext uri="{FF2B5EF4-FFF2-40B4-BE49-F238E27FC236}">
                <a16:creationId xmlns:a16="http://schemas.microsoft.com/office/drawing/2014/main" id="{0300A082-6386-A0D8-9D2F-F1AF68307A7F}"/>
              </a:ext>
            </a:extLst>
          </xdr:cNvPr>
          <xdr:cNvSpPr txBox="1"/>
        </xdr:nvSpPr>
        <xdr:spPr>
          <a:xfrm>
            <a:off x="335280" y="227004"/>
            <a:ext cx="1882118" cy="468013"/>
          </a:xfrm>
          <a:prstGeom prst="rect">
            <a:avLst/>
          </a:prstGeom>
          <a:solidFill>
            <a:schemeClr val="tx1">
              <a:lumMod val="65000"/>
              <a:lumOff val="3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marL="0" indent="0" algn="ctr"/>
            <a:r>
              <a:rPr lang="sr-Latn-RS" sz="2400" b="1" i="0" u="none" strike="noStrike">
                <a:solidFill>
                  <a:srgbClr val="E2B758"/>
                </a:solidFill>
                <a:latin typeface="Calibri"/>
                <a:ea typeface="+mn-ea"/>
                <a:cs typeface="Calibri"/>
              </a:rPr>
              <a:t>COMPLETED</a:t>
            </a:r>
            <a:endParaRPr lang="en-GB" sz="2400" b="1" i="0" u="none" strike="noStrike">
              <a:solidFill>
                <a:srgbClr val="E2B758"/>
              </a:solidFill>
              <a:latin typeface="Calibri"/>
              <a:ea typeface="+mn-ea"/>
              <a:cs typeface="Calibri"/>
            </a:endParaRPr>
          </a:p>
        </xdr:txBody>
      </xdr:sp>
    </xdr:grpSp>
    <xdr:clientData/>
  </xdr:twoCellAnchor>
  <xdr:twoCellAnchor>
    <xdr:from>
      <xdr:col>3</xdr:col>
      <xdr:colOff>218660</xdr:colOff>
      <xdr:row>16</xdr:row>
      <xdr:rowOff>152400</xdr:rowOff>
    </xdr:from>
    <xdr:to>
      <xdr:col>6</xdr:col>
      <xdr:colOff>543340</xdr:colOff>
      <xdr:row>30</xdr:row>
      <xdr:rowOff>145774</xdr:rowOff>
    </xdr:to>
    <xdr:grpSp>
      <xdr:nvGrpSpPr>
        <xdr:cNvPr id="16" name="Group 15">
          <a:extLst>
            <a:ext uri="{FF2B5EF4-FFF2-40B4-BE49-F238E27FC236}">
              <a16:creationId xmlns:a16="http://schemas.microsoft.com/office/drawing/2014/main" id="{CAEF2244-157C-E4D0-7DD3-5060F04EC492}"/>
            </a:ext>
          </a:extLst>
        </xdr:cNvPr>
        <xdr:cNvGrpSpPr/>
      </xdr:nvGrpSpPr>
      <xdr:grpSpPr>
        <a:xfrm>
          <a:off x="4146136" y="2689623"/>
          <a:ext cx="3030573" cy="2160708"/>
          <a:chOff x="4075043" y="2703443"/>
          <a:chExt cx="2975114" cy="2126974"/>
        </a:xfrm>
      </xdr:grpSpPr>
      <mc:AlternateContent xmlns:mc="http://schemas.openxmlformats.org/markup-compatibility/2006">
        <mc:Choice xmlns:cx1="http://schemas.microsoft.com/office/drawing/2015/9/8/chartex" Requires="cx1">
          <xdr:graphicFrame macro="">
            <xdr:nvGraphicFramePr>
              <xdr:cNvPr id="12" name="Chart 11">
                <a:extLst>
                  <a:ext uri="{FF2B5EF4-FFF2-40B4-BE49-F238E27FC236}">
                    <a16:creationId xmlns:a16="http://schemas.microsoft.com/office/drawing/2014/main" id="{2E5C098B-2C59-4805-BE40-69C8FCE8661E}"/>
                  </a:ext>
                </a:extLst>
              </xdr:cNvPr>
              <xdr:cNvGraphicFramePr/>
            </xdr:nvGraphicFramePr>
            <xdr:xfrm>
              <a:off x="4075043" y="2703443"/>
              <a:ext cx="2975114" cy="2126974"/>
            </xdr:xfrm>
            <a:graphic>
              <a:graphicData uri="http://schemas.microsoft.com/office/drawing/2014/chartex">
                <cx:chart xmlns:cx="http://schemas.microsoft.com/office/drawing/2014/chartex" xmlns:r="http://schemas.openxmlformats.org/officeDocument/2006/relationships" r:id="rId2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4075043" y="2703443"/>
                <a:ext cx="2975114" cy="2126974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n-AU" sz="1100"/>
                  <a:t>This chart isn't available in your version of Excel.
Editing this shape or saving this workbook into a different file format will permanently break the chart.</a:t>
                </a:r>
              </a:p>
            </xdr:txBody>
          </xdr:sp>
        </mc:Fallback>
      </mc:AlternateContent>
      <xdr:sp macro="" textlink="Calculations!$G$11">
        <xdr:nvSpPr>
          <xdr:cNvPr id="13" name="Rectangle 12">
            <a:extLst>
              <a:ext uri="{FF2B5EF4-FFF2-40B4-BE49-F238E27FC236}">
                <a16:creationId xmlns:a16="http://schemas.microsoft.com/office/drawing/2014/main" id="{5AB807A6-854E-4DAA-8A2E-EE0F79E07383}"/>
              </a:ext>
            </a:extLst>
          </xdr:cNvPr>
          <xdr:cNvSpPr/>
        </xdr:nvSpPr>
        <xdr:spPr>
          <a:xfrm>
            <a:off x="5183587" y="3635403"/>
            <a:ext cx="756037" cy="525780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ctr"/>
          <a:lstStyle/>
          <a:p>
            <a:pPr algn="ctr"/>
            <a:fld id="{848EBE1D-D177-4B79-A13B-7AE69DABE587}" type="TxLink">
              <a:rPr lang="en-US" sz="2400" b="1" i="0" u="none" strike="noStrike">
                <a:solidFill>
                  <a:srgbClr val="E2B758"/>
                </a:solidFill>
                <a:latin typeface="Calibri"/>
                <a:cs typeface="Calibri"/>
              </a:rPr>
              <a:pPr algn="ctr"/>
              <a:t>69%</a:t>
            </a:fld>
            <a:endParaRPr lang="en-GB" sz="4800" b="1">
              <a:solidFill>
                <a:srgbClr val="E2B758"/>
              </a:solidFill>
            </a:endParaRPr>
          </a:p>
        </xdr:txBody>
      </xdr:sp>
    </xdr:grpSp>
    <xdr:clientData/>
  </xdr:twoCellAnchor>
  <xdr:twoCellAnchor>
    <xdr:from>
      <xdr:col>6</xdr:col>
      <xdr:colOff>715618</xdr:colOff>
      <xdr:row>16</xdr:row>
      <xdr:rowOff>152400</xdr:rowOff>
    </xdr:from>
    <xdr:to>
      <xdr:col>10</xdr:col>
      <xdr:colOff>26504</xdr:colOff>
      <xdr:row>47</xdr:row>
      <xdr:rowOff>19878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8B0A6C57-DDF7-4D60-9825-F98155C5B8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6627</xdr:colOff>
      <xdr:row>32</xdr:row>
      <xdr:rowOff>106017</xdr:rowOff>
    </xdr:from>
    <xdr:to>
      <xdr:col>6</xdr:col>
      <xdr:colOff>549967</xdr:colOff>
      <xdr:row>47</xdr:row>
      <xdr:rowOff>17930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630DFE7C-D7DE-4503-BCFF-36A1A2A4F4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14287</xdr:rowOff>
    </xdr:from>
    <xdr:to>
      <xdr:col>1</xdr:col>
      <xdr:colOff>2160027</xdr:colOff>
      <xdr:row>4</xdr:row>
      <xdr:rowOff>104775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9D3FE70-9C57-4FB9-8583-BACB8148AC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380047"/>
          <a:ext cx="2160027" cy="45624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42BE144-2B0D-4C75-9BD4-515B69391934}" name="Projects" displayName="Projects" ref="K1:K8" totalsRowShown="0" headerRowDxfId="25" dataDxfId="24">
  <autoFilter ref="K1:K8" xr:uid="{042BE144-2B0D-4C75-9BD4-515B69391934}"/>
  <tableColumns count="1">
    <tableColumn id="1" xr3:uid="{4BEDDCFD-78CB-4E00-8FDD-E305F0CC35F2}" name="Projects" dataDxfId="2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7D68821-8D49-44D8-B38C-774C46845C86}" name="Resources" displayName="Resources" ref="M1:M8" totalsRowShown="0" headerRowDxfId="22" dataDxfId="21">
  <autoFilter ref="M1:M8" xr:uid="{17D68821-8D49-44D8-B38C-774C46845C86}"/>
  <tableColumns count="1">
    <tableColumn id="1" xr3:uid="{DE1DC9F1-CB1F-4F8B-8C7F-E6F530D6214C}" name="Resources" dataDxfId="2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CFF9A5D-C8E0-4DFB-97C5-8EAE798126AD}" name="Main" displayName="Main" ref="B1:H38" totalsRowShown="0" headerRowDxfId="19" dataDxfId="17" headerRowBorderDxfId="18" tableBorderDxfId="16" totalsRowBorderDxfId="15">
  <autoFilter ref="B1:H38" xr:uid="{CCFF9A5D-C8E0-4DFB-97C5-8EAE798126AD}"/>
  <tableColumns count="7">
    <tableColumn id="1" xr3:uid="{49CDAE82-A69D-4C28-9D51-6471A0E08DDD}" name="PROJECT" dataDxfId="14"/>
    <tableColumn id="2" xr3:uid="{5C62A311-B449-4A0A-9D6A-71C200A5BB20}" name="TASK" dataDxfId="13"/>
    <tableColumn id="3" xr3:uid="{37BBD340-251F-497B-8BC4-6CD4AC01926F}" name="ASIGNEE" dataDxfId="12"/>
    <tableColumn id="4" xr3:uid="{8B3E88B5-7EFE-4E96-A2D1-051E7C90074C}" name="START DATE" dataDxfId="11"/>
    <tableColumn id="5" xr3:uid="{96114355-19EC-44E9-BA6F-1CE587D8CC67}" name="DAYS REQUIRED" dataDxfId="10"/>
    <tableColumn id="6" xr3:uid="{1120083A-0C14-4DC7-ABAE-AF4DCBCFCCC6}" name="END DATE" dataDxfId="9">
      <calculatedColumnFormula>E2+F2</calculatedColumnFormula>
    </tableColumn>
    <tableColumn id="7" xr3:uid="{7788A330-A432-493F-B30F-2243B68E6EFD}" name="PROGRESS" dataDxfId="8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
<Relationships xmlns="http://schemas.openxmlformats.org/package/2006/relationships">
<Relationship Id="rId1" Target="../printerSettings/printerSettings1.bin" Type="http://schemas.openxmlformats.org/officeDocument/2006/relationships/printerSettings"/>
<Relationship Id="rId2" Target="../tables/table1.xml" Type="http://schemas.openxmlformats.org/officeDocument/2006/relationships/table"/>
<Relationship Id="rId3" Target="../tables/table2.xml" Type="http://schemas.openxmlformats.org/officeDocument/2006/relationships/table"/>
<Relationship Id="rId4" Target="../tables/table3.xml" Type="http://schemas.openxmlformats.org/officeDocument/2006/relationships/table"/>
</Relationships>

</file>

<file path=xl/worksheets/_rels/sheet3.xml.rels><?xml version="1.0" encoding="UTF-8" standalone="no"?>
<Relationships xmlns="http://schemas.openxmlformats.org/package/2006/relationships">
<Relationship Id="rId1" Target="../printerSettings/printerSettings2.bin" Type="http://schemas.openxmlformats.org/officeDocument/2006/relationships/printerSettings"/>
<Relationship Id="rId2" Target="../drawings/drawing1.xml" Type="http://schemas.openxmlformats.org/officeDocument/2006/relationships/drawing"/>
</Relationships>

</file>

<file path=xl/worksheets/_rels/sheet4.xml.rels><?xml version="1.0" encoding="UTF-8" standalone="no"?>
<Relationships xmlns="http://schemas.openxmlformats.org/package/2006/relationships">
<Relationship Id="rId1" Target="https://templatelab.com/" TargetMode="External" Type="http://schemas.openxmlformats.org/officeDocument/2006/relationships/hyperlink"/>
<Relationship Id="rId2" Target="../drawings/drawing2.xml" Type="http://schemas.openxmlformats.org/officeDocument/2006/relationships/drawing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E3C7C6-39B7-432C-BA1D-608DC6331608}">
  <dimension ref="B1:Y44"/>
  <sheetViews>
    <sheetView tabSelected="1" zoomScale="85" zoomScaleNormal="85" workbookViewId="0">
      <selection activeCell="H19" sqref="H19"/>
    </sheetView>
  </sheetViews>
  <sheetFormatPr defaultColWidth="8.90625" defaultRowHeight="14.5" x14ac:dyDescent="0.35"/>
  <cols>
    <col min="1" max="1" width="8.90625" style="2"/>
    <col min="2" max="2" width="24" style="2" customWidth="1"/>
    <col min="3" max="3" width="21" style="2" customWidth="1"/>
    <col min="4" max="4" width="19.1796875" style="2" customWidth="1"/>
    <col min="5" max="5" width="21.08984375" style="2" customWidth="1"/>
    <col min="6" max="6" width="17.6328125" style="2" customWidth="1"/>
    <col min="7" max="7" width="15.08984375" style="2" customWidth="1"/>
    <col min="8" max="8" width="18.36328125" style="2" customWidth="1"/>
    <col min="9" max="10" width="8.90625" style="2"/>
    <col min="11" max="11" width="17.90625" style="2" customWidth="1"/>
    <col min="12" max="12" width="17.1796875" style="2" customWidth="1"/>
    <col min="13" max="13" width="15.08984375" style="2" customWidth="1"/>
    <col min="14" max="14" width="17.54296875" style="2" customWidth="1"/>
    <col min="15" max="15" width="14.1796875" style="2" customWidth="1"/>
    <col min="16" max="16" width="14.6328125" style="2" customWidth="1"/>
    <col min="17" max="18" width="8.90625" style="2"/>
    <col min="19" max="19" width="16.453125" style="2" customWidth="1"/>
    <col min="20" max="20" width="15" style="2" customWidth="1"/>
    <col min="21" max="21" width="13.81640625" style="2" customWidth="1"/>
    <col min="22" max="22" width="14.54296875" style="2" customWidth="1"/>
    <col min="23" max="23" width="17.1796875" style="2" customWidth="1"/>
    <col min="24" max="24" width="13.36328125" style="2" customWidth="1"/>
    <col min="25" max="25" width="12.36328125" style="2" customWidth="1"/>
    <col min="26" max="16384" width="8.90625" style="2"/>
  </cols>
  <sheetData>
    <row r="1" spans="2:25" x14ac:dyDescent="0.35">
      <c r="B1" s="3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5" t="s">
        <v>7</v>
      </c>
      <c r="K1" s="2" t="s">
        <v>13</v>
      </c>
      <c r="M1" s="2" t="s">
        <v>14</v>
      </c>
      <c r="O1" s="15" t="s">
        <v>61</v>
      </c>
    </row>
    <row r="2" spans="2:25" x14ac:dyDescent="0.35">
      <c r="B2" s="6" t="s">
        <v>8</v>
      </c>
      <c r="C2" s="7" t="s">
        <v>9</v>
      </c>
      <c r="D2" s="7" t="s">
        <v>15</v>
      </c>
      <c r="E2" s="8">
        <v>44946</v>
      </c>
      <c r="F2" s="7">
        <v>2</v>
      </c>
      <c r="G2" s="8">
        <f>E2+F2</f>
        <v>44948</v>
      </c>
      <c r="H2" s="9">
        <v>1</v>
      </c>
      <c r="K2" s="2" t="s">
        <v>8</v>
      </c>
      <c r="M2" s="2" t="s">
        <v>15</v>
      </c>
      <c r="O2" s="16">
        <v>44996</v>
      </c>
      <c r="P2" s="14" t="s">
        <v>62</v>
      </c>
    </row>
    <row r="3" spans="2:25" x14ac:dyDescent="0.35">
      <c r="B3" s="6" t="s">
        <v>8</v>
      </c>
      <c r="C3" s="7" t="s">
        <v>10</v>
      </c>
      <c r="D3" s="7" t="s">
        <v>17</v>
      </c>
      <c r="E3" s="8">
        <v>44948</v>
      </c>
      <c r="F3" s="7">
        <v>6</v>
      </c>
      <c r="G3" s="8">
        <f t="shared" ref="G3:G38" si="0">E3+F3</f>
        <v>44954</v>
      </c>
      <c r="H3" s="9">
        <v>1</v>
      </c>
      <c r="K3" s="2" t="s">
        <v>22</v>
      </c>
      <c r="M3" s="2" t="s">
        <v>16</v>
      </c>
    </row>
    <row r="4" spans="2:25" x14ac:dyDescent="0.35">
      <c r="B4" s="6" t="s">
        <v>8</v>
      </c>
      <c r="C4" s="7" t="s">
        <v>11</v>
      </c>
      <c r="D4" s="7" t="s">
        <v>21</v>
      </c>
      <c r="E4" s="8">
        <v>44949</v>
      </c>
      <c r="F4" s="7">
        <v>17</v>
      </c>
      <c r="G4" s="8">
        <f t="shared" si="0"/>
        <v>44966</v>
      </c>
      <c r="H4" s="9">
        <v>1</v>
      </c>
      <c r="K4" s="2" t="s">
        <v>33</v>
      </c>
      <c r="M4" s="2" t="s">
        <v>17</v>
      </c>
    </row>
    <row r="5" spans="2:25" x14ac:dyDescent="0.35">
      <c r="B5" s="6" t="s">
        <v>8</v>
      </c>
      <c r="C5" s="7" t="s">
        <v>12</v>
      </c>
      <c r="D5" s="7" t="s">
        <v>18</v>
      </c>
      <c r="E5" s="8">
        <v>44951</v>
      </c>
      <c r="F5" s="7">
        <v>11</v>
      </c>
      <c r="G5" s="8">
        <f t="shared" si="0"/>
        <v>44962</v>
      </c>
      <c r="H5" s="9">
        <v>1</v>
      </c>
      <c r="K5" s="2" t="s">
        <v>34</v>
      </c>
      <c r="M5" s="2" t="s">
        <v>18</v>
      </c>
    </row>
    <row r="6" spans="2:25" x14ac:dyDescent="0.35">
      <c r="B6" s="6" t="s">
        <v>22</v>
      </c>
      <c r="C6" s="7" t="s">
        <v>23</v>
      </c>
      <c r="D6" s="7" t="s">
        <v>15</v>
      </c>
      <c r="E6" s="8">
        <v>44969</v>
      </c>
      <c r="F6" s="7">
        <v>10</v>
      </c>
      <c r="G6" s="8">
        <f t="shared" si="0"/>
        <v>44979</v>
      </c>
      <c r="H6" s="9">
        <v>1</v>
      </c>
      <c r="K6" s="2" t="s">
        <v>35</v>
      </c>
      <c r="M6" s="2" t="s">
        <v>19</v>
      </c>
    </row>
    <row r="7" spans="2:25" x14ac:dyDescent="0.35">
      <c r="B7" s="6" t="s">
        <v>22</v>
      </c>
      <c r="C7" s="7" t="s">
        <v>24</v>
      </c>
      <c r="D7" s="7" t="s">
        <v>17</v>
      </c>
      <c r="E7" s="8">
        <v>44970</v>
      </c>
      <c r="F7" s="7">
        <v>10</v>
      </c>
      <c r="G7" s="8">
        <f t="shared" si="0"/>
        <v>44980</v>
      </c>
      <c r="H7" s="9">
        <v>1</v>
      </c>
      <c r="K7" s="2" t="s">
        <v>36</v>
      </c>
      <c r="M7" s="2" t="s">
        <v>20</v>
      </c>
    </row>
    <row r="8" spans="2:25" x14ac:dyDescent="0.35">
      <c r="B8" s="6" t="s">
        <v>22</v>
      </c>
      <c r="C8" s="7" t="s">
        <v>25</v>
      </c>
      <c r="D8" s="7" t="s">
        <v>21</v>
      </c>
      <c r="E8" s="8">
        <v>44971</v>
      </c>
      <c r="F8" s="7">
        <v>14</v>
      </c>
      <c r="G8" s="8">
        <f t="shared" si="0"/>
        <v>44985</v>
      </c>
      <c r="H8" s="9">
        <v>1</v>
      </c>
      <c r="K8" s="2" t="s">
        <v>37</v>
      </c>
      <c r="M8" s="2" t="s">
        <v>21</v>
      </c>
    </row>
    <row r="9" spans="2:25" x14ac:dyDescent="0.35">
      <c r="B9" s="6" t="s">
        <v>22</v>
      </c>
      <c r="C9" s="7" t="s">
        <v>26</v>
      </c>
      <c r="D9" s="7" t="s">
        <v>16</v>
      </c>
      <c r="E9" s="8">
        <v>44972</v>
      </c>
      <c r="F9" s="7">
        <v>3</v>
      </c>
      <c r="G9" s="8">
        <f t="shared" si="0"/>
        <v>44975</v>
      </c>
      <c r="H9" s="9">
        <v>1</v>
      </c>
    </row>
    <row r="10" spans="2:25" x14ac:dyDescent="0.35">
      <c r="B10" s="6" t="s">
        <v>22</v>
      </c>
      <c r="C10" s="7" t="s">
        <v>27</v>
      </c>
      <c r="D10" s="7" t="s">
        <v>18</v>
      </c>
      <c r="E10" s="8">
        <v>44973</v>
      </c>
      <c r="F10" s="7">
        <v>15</v>
      </c>
      <c r="G10" s="8">
        <f t="shared" si="0"/>
        <v>44988</v>
      </c>
      <c r="H10" s="9">
        <v>1</v>
      </c>
    </row>
    <row r="11" spans="2:25" x14ac:dyDescent="0.35">
      <c r="B11" s="6" t="s">
        <v>22</v>
      </c>
      <c r="C11" s="7" t="s">
        <v>28</v>
      </c>
      <c r="D11" s="7" t="s">
        <v>16</v>
      </c>
      <c r="E11" s="8">
        <v>44976</v>
      </c>
      <c r="F11" s="7">
        <v>5</v>
      </c>
      <c r="G11" s="8">
        <f t="shared" si="0"/>
        <v>44981</v>
      </c>
      <c r="H11" s="9">
        <v>1</v>
      </c>
    </row>
    <row r="12" spans="2:25" x14ac:dyDescent="0.35">
      <c r="B12" s="6" t="s">
        <v>22</v>
      </c>
      <c r="C12" s="7" t="s">
        <v>29</v>
      </c>
      <c r="D12" s="7" t="s">
        <v>19</v>
      </c>
      <c r="E12" s="8">
        <v>44977</v>
      </c>
      <c r="F12" s="7">
        <v>2</v>
      </c>
      <c r="G12" s="8">
        <f t="shared" si="0"/>
        <v>44979</v>
      </c>
      <c r="H12" s="9">
        <v>1</v>
      </c>
      <c r="K12" s="15" t="s">
        <v>71</v>
      </c>
      <c r="S12" s="15" t="s">
        <v>72</v>
      </c>
    </row>
    <row r="13" spans="2:25" x14ac:dyDescent="0.35">
      <c r="B13" s="6" t="s">
        <v>22</v>
      </c>
      <c r="C13" s="7" t="s">
        <v>30</v>
      </c>
      <c r="D13" s="7" t="s">
        <v>16</v>
      </c>
      <c r="E13" s="8">
        <v>44986</v>
      </c>
      <c r="F13" s="7">
        <v>4</v>
      </c>
      <c r="G13" s="8">
        <f t="shared" si="0"/>
        <v>44990</v>
      </c>
      <c r="H13" s="9">
        <v>1</v>
      </c>
      <c r="K13" s="15" t="s">
        <v>1</v>
      </c>
      <c r="L13" s="15" t="s">
        <v>2</v>
      </c>
      <c r="M13" s="15" t="s">
        <v>3</v>
      </c>
      <c r="N13" s="15" t="s">
        <v>4</v>
      </c>
      <c r="O13" s="15" t="s">
        <v>5</v>
      </c>
      <c r="P13" s="15" t="s">
        <v>6</v>
      </c>
      <c r="Q13" s="15" t="s">
        <v>7</v>
      </c>
      <c r="S13" s="15" t="s">
        <v>1</v>
      </c>
      <c r="T13" s="15" t="s">
        <v>2</v>
      </c>
      <c r="U13" s="15" t="s">
        <v>3</v>
      </c>
      <c r="V13" s="15" t="s">
        <v>4</v>
      </c>
      <c r="W13" s="15" t="s">
        <v>5</v>
      </c>
      <c r="X13" s="15" t="s">
        <v>6</v>
      </c>
      <c r="Y13" s="15" t="s">
        <v>7</v>
      </c>
    </row>
    <row r="14" spans="2:25" x14ac:dyDescent="0.35">
      <c r="B14" s="6" t="s">
        <v>22</v>
      </c>
      <c r="C14" s="7" t="s">
        <v>31</v>
      </c>
      <c r="D14" s="7" t="s">
        <v>19</v>
      </c>
      <c r="E14" s="8">
        <v>44988</v>
      </c>
      <c r="F14" s="7">
        <v>1</v>
      </c>
      <c r="G14" s="8">
        <f t="shared" si="0"/>
        <v>44989</v>
      </c>
      <c r="H14" s="9">
        <v>0.9</v>
      </c>
      <c r="K14" s="7" t="str">
        <f t="array" ref="K14">IFERROR(INDEX(Main[],SMALL(IF((Main[PROGRESS]&lt;1),MATCH(ROW(Main[]),ROW(Main[])),""),ROWS(K$14:$K14)),COLUMNS($A$1:A1)),"")</f>
        <v>ORANGE Project</v>
      </c>
      <c r="L14" s="7" t="str">
        <f t="array" ref="L14">IFERROR(INDEX(Main[],SMALL(IF((Main[PROGRESS]&lt;1),MATCH(ROW(Main[]),ROW(Main[])),""),ROWS($K$14:L14)),COLUMNS($A$1:B1)),"")</f>
        <v>Task ORANGE 9</v>
      </c>
      <c r="M14" s="7" t="str">
        <f t="array" ref="M14">IFERROR(INDEX(Main[],SMALL(IF((Main[PROGRESS]&lt;1),MATCH(ROW(Main[]),ROW(Main[])),""),ROWS($K$14:M14)),COLUMNS($A$1:C1)),"")</f>
        <v>Danny</v>
      </c>
      <c r="N14" s="8">
        <f t="array" ref="N14">IFERROR(INDEX(Main[],SMALL(IF((Main[PROGRESS]&lt;1),MATCH(ROW(Main[]),ROW(Main[])),""),ROWS($K$14:N14)),COLUMNS($A$1:D1)),"")</f>
        <v>44988</v>
      </c>
      <c r="O14" s="7">
        <f t="array" ref="O14">IFERROR(INDEX(Main[],SMALL(IF((Main[PROGRESS]&lt;1),MATCH(ROW(Main[]),ROW(Main[])),""),ROWS($K$14:O14)),COLUMNS($A$1:E1)),"")</f>
        <v>1</v>
      </c>
      <c r="P14" s="8">
        <f t="array" ref="P14">IFERROR(INDEX(Main[],SMALL(IF((Main[PROGRESS]&lt;1),MATCH(ROW(Main[]),ROW(Main[])),""),ROWS($K$14:P14)),COLUMNS($A$1:F1)),"")</f>
        <v>44989</v>
      </c>
      <c r="Q14" s="27">
        <f t="array" ref="Q14">IFERROR(INDEX(Main[],SMALL(IF((Main[PROGRESS]&lt;1),MATCH(ROW(Main[]),ROW(Main[])),""),ROWS($K$14:Q14)),COLUMNS($A$1:G1)),"")</f>
        <v>0.9</v>
      </c>
      <c r="S14" s="7" t="str">
        <f t="array" ref="S14">IFERROR(INDEX($K$14:$Q$44,SMALL(IF(($P$14:$P$44&lt;$O$2),MATCH(ROW($K$14:$Q$44),ROW($K$14:$Q$44)),""),ROWS(S$14:$S14)),COLUMNS($A$1:A1)),"")</f>
        <v>ORANGE Project</v>
      </c>
      <c r="T14" s="7" t="str">
        <f t="array" ref="T14">IFERROR(INDEX($K$14:$Q$44,SMALL(IF(($P$14:$P$44&lt;$O$2),MATCH(ROW($K$14:$Q$44),ROW($K$14:$Q$44)),""),ROWS($S$14:T14)),COLUMNS($A$1:B1)),"")</f>
        <v>Task ORANGE 9</v>
      </c>
      <c r="U14" s="7" t="str">
        <f t="array" ref="U14">IFERROR(INDEX($K$14:$Q$44,SMALL(IF(($P$14:$P$44&lt;$O$2),MATCH(ROW($K$14:$Q$44),ROW($K$14:$Q$44)),""),ROWS($S$14:U14)),COLUMNS($A$1:C1)),"")</f>
        <v>Danny</v>
      </c>
      <c r="V14" s="8">
        <f t="array" ref="V14">IFERROR(INDEX($K$14:$Q$44,SMALL(IF(($P$14:$P$44&lt;$O$2),MATCH(ROW($K$14:$Q$44),ROW($K$14:$Q$44)),""),ROWS($S$14:V14)),COLUMNS($A$1:D1)),"")</f>
        <v>44988</v>
      </c>
      <c r="W14" s="7">
        <f t="array" ref="W14">IFERROR(INDEX($K$14:$Q$44,SMALL(IF(($P$14:$P$44&lt;$O$2),MATCH(ROW($K$14:$Q$44),ROW($K$14:$Q$44)),""),ROWS($S$14:W14)),COLUMNS($A$1:E1)),"")</f>
        <v>1</v>
      </c>
      <c r="X14" s="8">
        <f t="array" ref="X14">IFERROR(INDEX($K$14:$Q$44,SMALL(IF(($P$14:$P$44&lt;$O$2),MATCH(ROW($K$14:$Q$44),ROW($K$14:$Q$44)),""),ROWS($S$14:X14)),COLUMNS($A$1:F1)),"")</f>
        <v>44989</v>
      </c>
      <c r="Y14" s="27">
        <f t="array" ref="Y14">IFERROR(INDEX($K$14:$Q$44,SMALL(IF(($P$14:$P$44&lt;$O$2),MATCH(ROW($K$14:$Q$44),ROW($K$14:$Q$44)),""),ROWS($S$14:Y14)),COLUMNS($A$1:G1)),"")</f>
        <v>0.9</v>
      </c>
    </row>
    <row r="15" spans="2:25" x14ac:dyDescent="0.35">
      <c r="B15" s="6" t="s">
        <v>22</v>
      </c>
      <c r="C15" s="7" t="s">
        <v>32</v>
      </c>
      <c r="D15" s="7" t="s">
        <v>20</v>
      </c>
      <c r="E15" s="8">
        <v>44990</v>
      </c>
      <c r="F15" s="7">
        <v>1</v>
      </c>
      <c r="G15" s="8">
        <f t="shared" si="0"/>
        <v>44991</v>
      </c>
      <c r="H15" s="9">
        <v>0.85</v>
      </c>
      <c r="K15" s="7" t="str">
        <f t="array" ref="K15">IFERROR(INDEX(Main[],SMALL(IF((Main[PROGRESS]&lt;1),MATCH(ROW(Main[]),ROW(Main[])),""),ROWS(K$14:$K15)),COLUMNS($A$1:A2)),"")</f>
        <v>ORANGE Project</v>
      </c>
      <c r="L15" s="7" t="str">
        <f t="array" ref="L15">IFERROR(INDEX(Main[],SMALL(IF((Main[PROGRESS]&lt;1),MATCH(ROW(Main[]),ROW(Main[])),""),ROWS($K$14:L15)),COLUMNS($A$1:B2)),"")</f>
        <v>Task ORANGE 10</v>
      </c>
      <c r="M15" s="7" t="str">
        <f t="array" ref="M15">IFERROR(INDEX(Main[],SMALL(IF((Main[PROGRESS]&lt;1),MATCH(ROW(Main[]),ROW(Main[])),""),ROWS($K$14:M15)),COLUMNS($A$1:C2)),"")</f>
        <v>Morgan</v>
      </c>
      <c r="N15" s="8">
        <f t="array" ref="N15">IFERROR(INDEX(Main[],SMALL(IF((Main[PROGRESS]&lt;1),MATCH(ROW(Main[]),ROW(Main[])),""),ROWS($K$14:N15)),COLUMNS($A$1:D2)),"")</f>
        <v>44990</v>
      </c>
      <c r="O15" s="7">
        <f t="array" ref="O15">IFERROR(INDEX(Main[],SMALL(IF((Main[PROGRESS]&lt;1),MATCH(ROW(Main[]),ROW(Main[])),""),ROWS($K$14:O15)),COLUMNS($A$1:E2)),"")</f>
        <v>1</v>
      </c>
      <c r="P15" s="8">
        <f t="array" ref="P15">IFERROR(INDEX(Main[],SMALL(IF((Main[PROGRESS]&lt;1),MATCH(ROW(Main[]),ROW(Main[])),""),ROWS($K$14:P15)),COLUMNS($A$1:F2)),"")</f>
        <v>44991</v>
      </c>
      <c r="Q15" s="27">
        <f t="array" ref="Q15">IFERROR(INDEX(Main[],SMALL(IF((Main[PROGRESS]&lt;1),MATCH(ROW(Main[]),ROW(Main[])),""),ROWS($K$14:Q15)),COLUMNS($A$1:G2)),"")</f>
        <v>0.85</v>
      </c>
      <c r="S15" s="7" t="str">
        <f t="array" ref="S15">IFERROR(INDEX($K$14:$Q$44,SMALL(IF(($P$14:$P$44&lt;$O$2),MATCH(ROW($K$14:$Q$44),ROW($K$14:$Q$44)),""),ROWS(S$14:$S15)),COLUMNS($A$1:A2)),"")</f>
        <v>ORANGE Project</v>
      </c>
      <c r="T15" s="7" t="str">
        <f t="array" ref="T15">IFERROR(INDEX($K$14:$Q$44,SMALL(IF(($P$14:$P$44&lt;$O$2),MATCH(ROW($K$14:$Q$44),ROW($K$14:$Q$44)),""),ROWS($S$14:T15)),COLUMNS($A$1:B2)),"")</f>
        <v>Task ORANGE 10</v>
      </c>
      <c r="U15" s="7" t="str">
        <f t="array" ref="U15">IFERROR(INDEX($K$14:$Q$44,SMALL(IF(($P$14:$P$44&lt;$O$2),MATCH(ROW($K$14:$Q$44),ROW($K$14:$Q$44)),""),ROWS($S$14:U15)),COLUMNS($A$1:C2)),"")</f>
        <v>Morgan</v>
      </c>
      <c r="V15" s="8">
        <f t="array" ref="V15">IFERROR(INDEX($K$14:$Q$44,SMALL(IF(($P$14:$P$44&lt;$O$2),MATCH(ROW($K$14:$Q$44),ROW($K$14:$Q$44)),""),ROWS($S$14:V15)),COLUMNS($A$1:D2)),"")</f>
        <v>44990</v>
      </c>
      <c r="W15" s="7">
        <f t="array" ref="W15">IFERROR(INDEX($K$14:$Q$44,SMALL(IF(($P$14:$P$44&lt;$O$2),MATCH(ROW($K$14:$Q$44),ROW($K$14:$Q$44)),""),ROWS($S$14:W15)),COLUMNS($A$1:E2)),"")</f>
        <v>1</v>
      </c>
      <c r="X15" s="8">
        <f t="array" ref="X15">IFERROR(INDEX($K$14:$Q$44,SMALL(IF(($P$14:$P$44&lt;$O$2),MATCH(ROW($K$14:$Q$44),ROW($K$14:$Q$44)),""),ROWS($S$14:X15)),COLUMNS($A$1:F2)),"")</f>
        <v>44991</v>
      </c>
      <c r="Y15" s="27">
        <f t="array" ref="Y15">IFERROR(INDEX($K$14:$Q$44,SMALL(IF(($P$14:$P$44&lt;$O$2),MATCH(ROW($K$14:$Q$44),ROW($K$14:$Q$44)),""),ROWS($S$14:Y15)),COLUMNS($A$1:G2)),"")</f>
        <v>0.85</v>
      </c>
    </row>
    <row r="16" spans="2:25" x14ac:dyDescent="0.35">
      <c r="B16" s="6" t="s">
        <v>33</v>
      </c>
      <c r="C16" s="7" t="s">
        <v>38</v>
      </c>
      <c r="D16" s="7" t="s">
        <v>19</v>
      </c>
      <c r="E16" s="8">
        <v>44975</v>
      </c>
      <c r="F16" s="7">
        <v>1</v>
      </c>
      <c r="G16" s="8">
        <f t="shared" si="0"/>
        <v>44976</v>
      </c>
      <c r="H16" s="9">
        <v>1</v>
      </c>
      <c r="K16" s="7" t="str">
        <f t="array" ref="K16">IFERROR(INDEX(Main[],SMALL(IF((Main[PROGRESS]&lt;1),MATCH(ROW(Main[]),ROW(Main[])),""),ROWS(K$14:$K16)),COLUMNS($A$1:A3)),"")</f>
        <v>PINK Project</v>
      </c>
      <c r="L16" s="7" t="str">
        <f t="array" ref="L16">IFERROR(INDEX(Main[],SMALL(IF((Main[PROGRESS]&lt;1),MATCH(ROW(Main[]),ROW(Main[])),""),ROWS($K$14:L16)),COLUMNS($A$1:B3)),"")</f>
        <v>Task PINK 1</v>
      </c>
      <c r="M16" s="7" t="str">
        <f t="array" ref="M16">IFERROR(INDEX(Main[],SMALL(IF((Main[PROGRESS]&lt;1),MATCH(ROW(Main[]),ROW(Main[])),""),ROWS($K$14:M16)),COLUMNS($A$1:C3)),"")</f>
        <v>Bob</v>
      </c>
      <c r="N16" s="8">
        <f t="array" ref="N16">IFERROR(INDEX(Main[],SMALL(IF((Main[PROGRESS]&lt;1),MATCH(ROW(Main[]),ROW(Main[])),""),ROWS($K$14:N16)),COLUMNS($A$1:D3)),"")</f>
        <v>44982</v>
      </c>
      <c r="O16" s="7">
        <f t="array" ref="O16">IFERROR(INDEX(Main[],SMALL(IF((Main[PROGRESS]&lt;1),MATCH(ROW(Main[]),ROW(Main[])),""),ROWS($K$14:O16)),COLUMNS($A$1:E3)),"")</f>
        <v>14</v>
      </c>
      <c r="P16" s="8">
        <f t="array" ref="P16">IFERROR(INDEX(Main[],SMALL(IF((Main[PROGRESS]&lt;1),MATCH(ROW(Main[]),ROW(Main[])),""),ROWS($K$14:P16)),COLUMNS($A$1:F3)),"")</f>
        <v>44996</v>
      </c>
      <c r="Q16" s="27">
        <f t="array" ref="Q16">IFERROR(INDEX(Main[],SMALL(IF((Main[PROGRESS]&lt;1),MATCH(ROW(Main[]),ROW(Main[])),""),ROWS($K$14:Q16)),COLUMNS($A$1:G3)),"")</f>
        <v>0.8</v>
      </c>
      <c r="S16" s="7" t="str">
        <f t="array" ref="S16">IFERROR(INDEX($K$14:$Q$44,SMALL(IF(($P$14:$P$44&lt;$O$2),MATCH(ROW($K$14:$Q$44),ROW($K$14:$Q$44)),""),ROWS(S$14:$S16)),COLUMNS($A$1:A3)),"")</f>
        <v>PINK Project</v>
      </c>
      <c r="T16" s="7" t="str">
        <f t="array" ref="T16">IFERROR(INDEX($K$14:$Q$44,SMALL(IF(($P$14:$P$44&lt;$O$2),MATCH(ROW($K$14:$Q$44),ROW($K$14:$Q$44)),""),ROWS($S$14:T16)),COLUMNS($A$1:B3)),"")</f>
        <v>Task PINK 4</v>
      </c>
      <c r="U16" s="7" t="str">
        <f t="array" ref="U16">IFERROR(INDEX($K$14:$Q$44,SMALL(IF(($P$14:$P$44&lt;$O$2),MATCH(ROW($K$14:$Q$44),ROW($K$14:$Q$44)),""),ROWS($S$14:U16)),COLUMNS($A$1:C3)),"")</f>
        <v>Sarah</v>
      </c>
      <c r="V16" s="8">
        <f t="array" ref="V16">IFERROR(INDEX($K$14:$Q$44,SMALL(IF(($P$14:$P$44&lt;$O$2),MATCH(ROW($K$14:$Q$44),ROW($K$14:$Q$44)),""),ROWS($S$14:V16)),COLUMNS($A$1:D3)),"")</f>
        <v>44990</v>
      </c>
      <c r="W16" s="7">
        <f t="array" ref="W16">IFERROR(INDEX($K$14:$Q$44,SMALL(IF(($P$14:$P$44&lt;$O$2),MATCH(ROW($K$14:$Q$44),ROW($K$14:$Q$44)),""),ROWS($S$14:W16)),COLUMNS($A$1:E3)),"")</f>
        <v>2</v>
      </c>
      <c r="X16" s="8">
        <f t="array" ref="X16">IFERROR(INDEX($K$14:$Q$44,SMALL(IF(($P$14:$P$44&lt;$O$2),MATCH(ROW($K$14:$Q$44),ROW($K$14:$Q$44)),""),ROWS($S$14:X16)),COLUMNS($A$1:F3)),"")</f>
        <v>44992</v>
      </c>
      <c r="Y16" s="27">
        <f t="array" ref="Y16">IFERROR(INDEX($K$14:$Q$44,SMALL(IF(($P$14:$P$44&lt;$O$2),MATCH(ROW($K$14:$Q$44),ROW($K$14:$Q$44)),""),ROWS($S$14:Y16)),COLUMNS($A$1:G3)),"")</f>
        <v>0.9</v>
      </c>
    </row>
    <row r="17" spans="2:25" x14ac:dyDescent="0.35">
      <c r="B17" s="6" t="s">
        <v>33</v>
      </c>
      <c r="C17" s="7" t="s">
        <v>39</v>
      </c>
      <c r="D17" s="7" t="s">
        <v>19</v>
      </c>
      <c r="E17" s="8">
        <v>44981</v>
      </c>
      <c r="F17" s="7">
        <v>6</v>
      </c>
      <c r="G17" s="8">
        <f t="shared" si="0"/>
        <v>44987</v>
      </c>
      <c r="H17" s="9">
        <v>1</v>
      </c>
      <c r="K17" s="7" t="str">
        <f t="array" ref="K17">IFERROR(INDEX(Main[],SMALL(IF((Main[PROGRESS]&lt;1),MATCH(ROW(Main[]),ROW(Main[])),""),ROWS(K$14:$K17)),COLUMNS($A$1:A4)),"")</f>
        <v>PINK Project</v>
      </c>
      <c r="L17" s="7" t="str">
        <f t="array" ref="L17">IFERROR(INDEX(Main[],SMALL(IF((Main[PROGRESS]&lt;1),MATCH(ROW(Main[]),ROW(Main[])),""),ROWS($K$14:L17)),COLUMNS($A$1:B4)),"")</f>
        <v>Task PINK 3</v>
      </c>
      <c r="M17" s="7" t="str">
        <f t="array" ref="M17">IFERROR(INDEX(Main[],SMALL(IF((Main[PROGRESS]&lt;1),MATCH(ROW(Main[]),ROW(Main[])),""),ROWS($K$14:M17)),COLUMNS($A$1:C4)),"")</f>
        <v>Jordan</v>
      </c>
      <c r="N17" s="8">
        <f t="array" ref="N17">IFERROR(INDEX(Main[],SMALL(IF((Main[PROGRESS]&lt;1),MATCH(ROW(Main[]),ROW(Main[])),""),ROWS($K$14:N17)),COLUMNS($A$1:D4)),"")</f>
        <v>44989</v>
      </c>
      <c r="O17" s="7">
        <f t="array" ref="O17">IFERROR(INDEX(Main[],SMALL(IF((Main[PROGRESS]&lt;1),MATCH(ROW(Main[]),ROW(Main[])),""),ROWS($K$14:O17)),COLUMNS($A$1:E4)),"")</f>
        <v>7</v>
      </c>
      <c r="P17" s="8">
        <f t="array" ref="P17">IFERROR(INDEX(Main[],SMALL(IF((Main[PROGRESS]&lt;1),MATCH(ROW(Main[]),ROW(Main[])),""),ROWS($K$14:P17)),COLUMNS($A$1:F4)),"")</f>
        <v>44996</v>
      </c>
      <c r="Q17" s="27">
        <f t="array" ref="Q17">IFERROR(INDEX(Main[],SMALL(IF((Main[PROGRESS]&lt;1),MATCH(ROW(Main[]),ROW(Main[])),""),ROWS($K$14:Q17)),COLUMNS($A$1:G4)),"")</f>
        <v>0.75</v>
      </c>
      <c r="S17" s="7" t="str">
        <f t="array" ref="S17">IFERROR(INDEX($K$14:$Q$44,SMALL(IF(($P$14:$P$44&lt;$O$2),MATCH(ROW($K$14:$Q$44),ROW($K$14:$Q$44)),""),ROWS(S$14:$S17)),COLUMNS($A$1:A4)),"")</f>
        <v>SILVER Project</v>
      </c>
      <c r="T17" s="7" t="str">
        <f t="array" ref="T17">IFERROR(INDEX($K$14:$Q$44,SMALL(IF(($P$14:$P$44&lt;$O$2),MATCH(ROW($K$14:$Q$44),ROW($K$14:$Q$44)),""),ROWS($S$14:T17)),COLUMNS($A$1:B4)),"")</f>
        <v>Task SILVER 2</v>
      </c>
      <c r="U17" s="7" t="str">
        <f t="array" ref="U17">IFERROR(INDEX($K$14:$Q$44,SMALL(IF(($P$14:$P$44&lt;$O$2),MATCH(ROW($K$14:$Q$44),ROW($K$14:$Q$44)),""),ROWS($S$14:U17)),COLUMNS($A$1:C4)),"")</f>
        <v>Danny</v>
      </c>
      <c r="V17" s="8">
        <f t="array" ref="V17">IFERROR(INDEX($K$14:$Q$44,SMALL(IF(($P$14:$P$44&lt;$O$2),MATCH(ROW($K$14:$Q$44),ROW($K$14:$Q$44)),""),ROWS($S$14:V17)),COLUMNS($A$1:D4)),"")</f>
        <v>44990</v>
      </c>
      <c r="W17" s="7">
        <f t="array" ref="W17">IFERROR(INDEX($K$14:$Q$44,SMALL(IF(($P$14:$P$44&lt;$O$2),MATCH(ROW($K$14:$Q$44),ROW($K$14:$Q$44)),""),ROWS($S$14:W17)),COLUMNS($A$1:E4)),"")</f>
        <v>2</v>
      </c>
      <c r="X17" s="8">
        <f t="array" ref="X17">IFERROR(INDEX($K$14:$Q$44,SMALL(IF(($P$14:$P$44&lt;$O$2),MATCH(ROW($K$14:$Q$44),ROW($K$14:$Q$44)),""),ROWS($S$14:X17)),COLUMNS($A$1:F4)),"")</f>
        <v>44992</v>
      </c>
      <c r="Y17" s="27">
        <f t="array" ref="Y17">IFERROR(INDEX($K$14:$Q$44,SMALL(IF(($P$14:$P$44&lt;$O$2),MATCH(ROW($K$14:$Q$44),ROW($K$14:$Q$44)),""),ROWS($S$14:Y17)),COLUMNS($A$1:G4)),"")</f>
        <v>0.5</v>
      </c>
    </row>
    <row r="18" spans="2:25" x14ac:dyDescent="0.35">
      <c r="B18" s="6" t="s">
        <v>33</v>
      </c>
      <c r="C18" s="7" t="s">
        <v>40</v>
      </c>
      <c r="D18" s="7" t="s">
        <v>15</v>
      </c>
      <c r="E18" s="8">
        <v>44981</v>
      </c>
      <c r="F18" s="7">
        <v>8</v>
      </c>
      <c r="G18" s="8">
        <f t="shared" si="0"/>
        <v>44989</v>
      </c>
      <c r="H18" s="9">
        <v>1</v>
      </c>
      <c r="K18" s="7" t="str">
        <f t="array" ref="K18">IFERROR(INDEX(Main[],SMALL(IF((Main[PROGRESS]&lt;1),MATCH(ROW(Main[]),ROW(Main[])),""),ROWS(K$14:$K18)),COLUMNS($A$1:A5)),"")</f>
        <v>PINK Project</v>
      </c>
      <c r="L18" s="7" t="str">
        <f t="array" ref="L18">IFERROR(INDEX(Main[],SMALL(IF((Main[PROGRESS]&lt;1),MATCH(ROW(Main[]),ROW(Main[])),""),ROWS($K$14:L18)),COLUMNS($A$1:B5)),"")</f>
        <v>Task PINK 4</v>
      </c>
      <c r="M18" s="7" t="str">
        <f t="array" ref="M18">IFERROR(INDEX(Main[],SMALL(IF((Main[PROGRESS]&lt;1),MATCH(ROW(Main[]),ROW(Main[])),""),ROWS($K$14:M18)),COLUMNS($A$1:C5)),"")</f>
        <v>Sarah</v>
      </c>
      <c r="N18" s="8">
        <f t="array" ref="N18">IFERROR(INDEX(Main[],SMALL(IF((Main[PROGRESS]&lt;1),MATCH(ROW(Main[]),ROW(Main[])),""),ROWS($K$14:N18)),COLUMNS($A$1:D5)),"")</f>
        <v>44990</v>
      </c>
      <c r="O18" s="7">
        <f t="array" ref="O18">IFERROR(INDEX(Main[],SMALL(IF((Main[PROGRESS]&lt;1),MATCH(ROW(Main[]),ROW(Main[])),""),ROWS($K$14:O18)),COLUMNS($A$1:E5)),"")</f>
        <v>2</v>
      </c>
      <c r="P18" s="8">
        <f t="array" ref="P18">IFERROR(INDEX(Main[],SMALL(IF((Main[PROGRESS]&lt;1),MATCH(ROW(Main[]),ROW(Main[])),""),ROWS($K$14:P18)),COLUMNS($A$1:F5)),"")</f>
        <v>44992</v>
      </c>
      <c r="Q18" s="27">
        <f t="array" ref="Q18">IFERROR(INDEX(Main[],SMALL(IF((Main[PROGRESS]&lt;1),MATCH(ROW(Main[]),ROW(Main[])),""),ROWS($K$14:Q18)),COLUMNS($A$1:G5)),"")</f>
        <v>0.9</v>
      </c>
      <c r="S18" s="7" t="str">
        <f t="array" ref="S18">IFERROR(INDEX($K$14:$Q$44,SMALL(IF(($P$14:$P$44&lt;$O$2),MATCH(ROW($K$14:$Q$44),ROW($K$14:$Q$44)),""),ROWS(S$14:$S18)),COLUMNS($A$1:A5)),"")</f>
        <v>SILVER Project</v>
      </c>
      <c r="T18" s="7" t="str">
        <f t="array" ref="T18">IFERROR(INDEX($K$14:$Q$44,SMALL(IF(($P$14:$P$44&lt;$O$2),MATCH(ROW($K$14:$Q$44),ROW($K$14:$Q$44)),""),ROWS($S$14:T18)),COLUMNS($A$1:B5)),"")</f>
        <v>Task SILVER 3</v>
      </c>
      <c r="U18" s="7" t="str">
        <f t="array" ref="U18">IFERROR(INDEX($K$14:$Q$44,SMALL(IF(($P$14:$P$44&lt;$O$2),MATCH(ROW($K$14:$Q$44),ROW($K$14:$Q$44)),""),ROWS($S$14:U18)),COLUMNS($A$1:C5)),"")</f>
        <v>Mike</v>
      </c>
      <c r="V18" s="8">
        <f t="array" ref="V18">IFERROR(INDEX($K$14:$Q$44,SMALL(IF(($P$14:$P$44&lt;$O$2),MATCH(ROW($K$14:$Q$44),ROW($K$14:$Q$44)),""),ROWS($S$14:V18)),COLUMNS($A$1:D5)),"")</f>
        <v>44990</v>
      </c>
      <c r="W18" s="7">
        <f t="array" ref="W18">IFERROR(INDEX($K$14:$Q$44,SMALL(IF(($P$14:$P$44&lt;$O$2),MATCH(ROW($K$14:$Q$44),ROW($K$14:$Q$44)),""),ROWS($S$14:W18)),COLUMNS($A$1:E5)),"")</f>
        <v>4</v>
      </c>
      <c r="X18" s="8">
        <f t="array" ref="X18">IFERROR(INDEX($K$14:$Q$44,SMALL(IF(($P$14:$P$44&lt;$O$2),MATCH(ROW($K$14:$Q$44),ROW($K$14:$Q$44)),""),ROWS($S$14:X18)),COLUMNS($A$1:F5)),"")</f>
        <v>44994</v>
      </c>
      <c r="Y18" s="27">
        <f t="array" ref="Y18">IFERROR(INDEX($K$14:$Q$44,SMALL(IF(($P$14:$P$44&lt;$O$2),MATCH(ROW($K$14:$Q$44),ROW($K$14:$Q$44)),""),ROWS($S$14:Y18)),COLUMNS($A$1:G5)),"")</f>
        <v>0.8</v>
      </c>
    </row>
    <row r="19" spans="2:25" x14ac:dyDescent="0.35">
      <c r="B19" s="6" t="s">
        <v>34</v>
      </c>
      <c r="C19" s="7" t="s">
        <v>41</v>
      </c>
      <c r="D19" s="7" t="s">
        <v>17</v>
      </c>
      <c r="E19" s="8">
        <v>44982</v>
      </c>
      <c r="F19" s="7">
        <v>14</v>
      </c>
      <c r="G19" s="8">
        <f t="shared" si="0"/>
        <v>44996</v>
      </c>
      <c r="H19" s="9">
        <v>0.8</v>
      </c>
      <c r="K19" s="7" t="str">
        <f t="array" ref="K19">IFERROR(INDEX(Main[],SMALL(IF((Main[PROGRESS]&lt;1),MATCH(ROW(Main[]),ROW(Main[])),""),ROWS(K$14:$K19)),COLUMNS($A$1:A6)),"")</f>
        <v>SILVER Project</v>
      </c>
      <c r="L19" s="7" t="str">
        <f t="array" ref="L19">IFERROR(INDEX(Main[],SMALL(IF((Main[PROGRESS]&lt;1),MATCH(ROW(Main[]),ROW(Main[])),""),ROWS($K$14:L19)),COLUMNS($A$1:B6)),"")</f>
        <v>Task SILVER 2</v>
      </c>
      <c r="M19" s="7" t="str">
        <f t="array" ref="M19">IFERROR(INDEX(Main[],SMALL(IF((Main[PROGRESS]&lt;1),MATCH(ROW(Main[]),ROW(Main[])),""),ROWS($K$14:M19)),COLUMNS($A$1:C6)),"")</f>
        <v>Danny</v>
      </c>
      <c r="N19" s="8">
        <f t="array" ref="N19">IFERROR(INDEX(Main[],SMALL(IF((Main[PROGRESS]&lt;1),MATCH(ROW(Main[]),ROW(Main[])),""),ROWS($K$14:N19)),COLUMNS($A$1:D6)),"")</f>
        <v>44990</v>
      </c>
      <c r="O19" s="7">
        <f t="array" ref="O19">IFERROR(INDEX(Main[],SMALL(IF((Main[PROGRESS]&lt;1),MATCH(ROW(Main[]),ROW(Main[])),""),ROWS($K$14:O19)),COLUMNS($A$1:E6)),"")</f>
        <v>2</v>
      </c>
      <c r="P19" s="8">
        <f t="array" ref="P19">IFERROR(INDEX(Main[],SMALL(IF((Main[PROGRESS]&lt;1),MATCH(ROW(Main[]),ROW(Main[])),""),ROWS($K$14:P19)),COLUMNS($A$1:F6)),"")</f>
        <v>44992</v>
      </c>
      <c r="Q19" s="27">
        <f t="array" ref="Q19">IFERROR(INDEX(Main[],SMALL(IF((Main[PROGRESS]&lt;1),MATCH(ROW(Main[]),ROW(Main[])),""),ROWS($K$14:Q19)),COLUMNS($A$1:G6)),"")</f>
        <v>0.5</v>
      </c>
      <c r="S19" s="7" t="str">
        <f t="array" ref="S19">IFERROR(INDEX($K$14:$Q$44,SMALL(IF(($P$14:$P$44&lt;$O$2),MATCH(ROW($K$14:$Q$44),ROW($K$14:$Q$44)),""),ROWS(S$14:$S19)),COLUMNS($A$1:A6)),"")</f>
        <v>VIOLET Project</v>
      </c>
      <c r="T19" s="7" t="str">
        <f t="array" ref="T19">IFERROR(INDEX($K$14:$Q$44,SMALL(IF(($P$14:$P$44&lt;$O$2),MATCH(ROW($K$14:$Q$44),ROW($K$14:$Q$44)),""),ROWS($S$14:T19)),COLUMNS($A$1:B6)),"")</f>
        <v>Task VIOLET 1</v>
      </c>
      <c r="U19" s="7" t="str">
        <f t="array" ref="U19">IFERROR(INDEX($K$14:$Q$44,SMALL(IF(($P$14:$P$44&lt;$O$2),MATCH(ROW($K$14:$Q$44),ROW($K$14:$Q$44)),""),ROWS($S$14:U19)),COLUMNS($A$1:C6)),"")</f>
        <v>Morgan</v>
      </c>
      <c r="V19" s="8">
        <f t="array" ref="V19">IFERROR(INDEX($K$14:$Q$44,SMALL(IF(($P$14:$P$44&lt;$O$2),MATCH(ROW($K$14:$Q$44),ROW($K$14:$Q$44)),""),ROWS($S$14:V19)),COLUMNS($A$1:D6)),"")</f>
        <v>44991</v>
      </c>
      <c r="W19" s="7">
        <f t="array" ref="W19">IFERROR(INDEX($K$14:$Q$44,SMALL(IF(($P$14:$P$44&lt;$O$2),MATCH(ROW($K$14:$Q$44),ROW($K$14:$Q$44)),""),ROWS($S$14:W19)),COLUMNS($A$1:E6)),"")</f>
        <v>2</v>
      </c>
      <c r="X19" s="8">
        <f t="array" ref="X19">IFERROR(INDEX($K$14:$Q$44,SMALL(IF(($P$14:$P$44&lt;$O$2),MATCH(ROW($K$14:$Q$44),ROW($K$14:$Q$44)),""),ROWS($S$14:X19)),COLUMNS($A$1:F6)),"")</f>
        <v>44993</v>
      </c>
      <c r="Y19" s="27">
        <f t="array" ref="Y19">IFERROR(INDEX($K$14:$Q$44,SMALL(IF(($P$14:$P$44&lt;$O$2),MATCH(ROW($K$14:$Q$44),ROW($K$14:$Q$44)),""),ROWS($S$14:Y19)),COLUMNS($A$1:G6)),"")</f>
        <v>0.3</v>
      </c>
    </row>
    <row r="20" spans="2:25" x14ac:dyDescent="0.35">
      <c r="B20" s="6" t="s">
        <v>34</v>
      </c>
      <c r="C20" s="7" t="s">
        <v>42</v>
      </c>
      <c r="D20" s="7" t="s">
        <v>21</v>
      </c>
      <c r="E20" s="8">
        <v>44986</v>
      </c>
      <c r="F20" s="7">
        <v>6</v>
      </c>
      <c r="G20" s="8">
        <f t="shared" si="0"/>
        <v>44992</v>
      </c>
      <c r="H20" s="9">
        <v>1</v>
      </c>
      <c r="K20" s="7" t="str">
        <f t="array" ref="K20">IFERROR(INDEX(Main[],SMALL(IF((Main[PROGRESS]&lt;1),MATCH(ROW(Main[]),ROW(Main[])),""),ROWS(K$14:$K20)),COLUMNS($A$1:A7)),"")</f>
        <v>SILVER Project</v>
      </c>
      <c r="L20" s="7" t="str">
        <f t="array" ref="L20">IFERROR(INDEX(Main[],SMALL(IF((Main[PROGRESS]&lt;1),MATCH(ROW(Main[]),ROW(Main[])),""),ROWS($K$14:L20)),COLUMNS($A$1:B7)),"")</f>
        <v>Task SILVER 3</v>
      </c>
      <c r="M20" s="7" t="str">
        <f t="array" ref="M20">IFERROR(INDEX(Main[],SMALL(IF((Main[PROGRESS]&lt;1),MATCH(ROW(Main[]),ROW(Main[])),""),ROWS($K$14:M20)),COLUMNS($A$1:C7)),"")</f>
        <v>Mike</v>
      </c>
      <c r="N20" s="8">
        <f t="array" ref="N20">IFERROR(INDEX(Main[],SMALL(IF((Main[PROGRESS]&lt;1),MATCH(ROW(Main[]),ROW(Main[])),""),ROWS($K$14:N20)),COLUMNS($A$1:D7)),"")</f>
        <v>44990</v>
      </c>
      <c r="O20" s="7">
        <f t="array" ref="O20">IFERROR(INDEX(Main[],SMALL(IF((Main[PROGRESS]&lt;1),MATCH(ROW(Main[]),ROW(Main[])),""),ROWS($K$14:O20)),COLUMNS($A$1:E7)),"")</f>
        <v>4</v>
      </c>
      <c r="P20" s="8">
        <f t="array" ref="P20">IFERROR(INDEX(Main[],SMALL(IF((Main[PROGRESS]&lt;1),MATCH(ROW(Main[]),ROW(Main[])),""),ROWS($K$14:P20)),COLUMNS($A$1:F7)),"")</f>
        <v>44994</v>
      </c>
      <c r="Q20" s="27">
        <f t="array" ref="Q20">IFERROR(INDEX(Main[],SMALL(IF((Main[PROGRESS]&lt;1),MATCH(ROW(Main[]),ROW(Main[])),""),ROWS($K$14:Q20)),COLUMNS($A$1:G7)),"")</f>
        <v>0.8</v>
      </c>
      <c r="S20" s="7" t="str">
        <f t="array" ref="S20">IFERROR(INDEX($K$14:$Q$44,SMALL(IF(($P$14:$P$44&lt;$O$2),MATCH(ROW($K$14:$Q$44),ROW($K$14:$Q$44)),""),ROWS(S$14:$S20)),COLUMNS($A$1:A7)),"")</f>
        <v/>
      </c>
      <c r="T20" s="7" t="str">
        <f t="array" ref="T20">IFERROR(INDEX($K$14:$Q$44,SMALL(IF(($P$14:$P$44&lt;$O$2),MATCH(ROW($K$14:$Q$44),ROW($K$14:$Q$44)),""),ROWS($S$14:T20)),COLUMNS($A$1:B7)),"")</f>
        <v/>
      </c>
      <c r="U20" s="7" t="str">
        <f t="array" ref="U20">IFERROR(INDEX($K$14:$Q$44,SMALL(IF(($P$14:$P$44&lt;$O$2),MATCH(ROW($K$14:$Q$44),ROW($K$14:$Q$44)),""),ROWS($S$14:U20)),COLUMNS($A$1:C7)),"")</f>
        <v/>
      </c>
      <c r="V20" s="8" t="str">
        <f t="array" ref="V20">IFERROR(INDEX($K$14:$Q$44,SMALL(IF(($P$14:$P$44&lt;$O$2),MATCH(ROW($K$14:$Q$44),ROW($K$14:$Q$44)),""),ROWS($S$14:V20)),COLUMNS($A$1:D7)),"")</f>
        <v/>
      </c>
      <c r="W20" s="7" t="str">
        <f t="array" ref="W20">IFERROR(INDEX($K$14:$Q$44,SMALL(IF(($P$14:$P$44&lt;$O$2),MATCH(ROW($K$14:$Q$44),ROW($K$14:$Q$44)),""),ROWS($S$14:W20)),COLUMNS($A$1:E7)),"")</f>
        <v/>
      </c>
      <c r="X20" s="8" t="str">
        <f t="array" ref="X20">IFERROR(INDEX($K$14:$Q$44,SMALL(IF(($P$14:$P$44&lt;$O$2),MATCH(ROW($K$14:$Q$44),ROW($K$14:$Q$44)),""),ROWS($S$14:X20)),COLUMNS($A$1:F7)),"")</f>
        <v/>
      </c>
      <c r="Y20" s="27" t="str">
        <f t="array" ref="Y20">IFERROR(INDEX($K$14:$Q$44,SMALL(IF(($P$14:$P$44&lt;$O$2),MATCH(ROW($K$14:$Q$44),ROW($K$14:$Q$44)),""),ROWS($S$14:Y20)),COLUMNS($A$1:G7)),"")</f>
        <v/>
      </c>
    </row>
    <row r="21" spans="2:25" x14ac:dyDescent="0.35">
      <c r="B21" s="6" t="s">
        <v>34</v>
      </c>
      <c r="C21" s="7" t="s">
        <v>43</v>
      </c>
      <c r="D21" s="7" t="s">
        <v>18</v>
      </c>
      <c r="E21" s="8">
        <v>44989</v>
      </c>
      <c r="F21" s="7">
        <v>7</v>
      </c>
      <c r="G21" s="8">
        <f t="shared" si="0"/>
        <v>44996</v>
      </c>
      <c r="H21" s="9">
        <v>0.75</v>
      </c>
      <c r="K21" s="7" t="str">
        <f t="array" ref="K21">IFERROR(INDEX(Main[],SMALL(IF((Main[PROGRESS]&lt;1),MATCH(ROW(Main[]),ROW(Main[])),""),ROWS(K$14:$K21)),COLUMNS($A$1:A8)),"")</f>
        <v>SILVER Project</v>
      </c>
      <c r="L21" s="7" t="str">
        <f t="array" ref="L21">IFERROR(INDEX(Main[],SMALL(IF((Main[PROGRESS]&lt;1),MATCH(ROW(Main[]),ROW(Main[])),""),ROWS($K$14:L21)),COLUMNS($A$1:B8)),"")</f>
        <v>Task SILVER 4</v>
      </c>
      <c r="M21" s="7" t="str">
        <f t="array" ref="M21">IFERROR(INDEX(Main[],SMALL(IF((Main[PROGRESS]&lt;1),MATCH(ROW(Main[]),ROW(Main[])),""),ROWS($K$14:M21)),COLUMNS($A$1:C8)),"")</f>
        <v>Whitney</v>
      </c>
      <c r="N21" s="8">
        <f t="array" ref="N21">IFERROR(INDEX(Main[],SMALL(IF((Main[PROGRESS]&lt;1),MATCH(ROW(Main[]),ROW(Main[])),""),ROWS($K$14:N21)),COLUMNS($A$1:D8)),"")</f>
        <v>44993</v>
      </c>
      <c r="O21" s="7">
        <f t="array" ref="O21">IFERROR(INDEX(Main[],SMALL(IF((Main[PROGRESS]&lt;1),MATCH(ROW(Main[]),ROW(Main[])),""),ROWS($K$14:O21)),COLUMNS($A$1:E8)),"")</f>
        <v>14</v>
      </c>
      <c r="P21" s="8">
        <f t="array" ref="P21">IFERROR(INDEX(Main[],SMALL(IF((Main[PROGRESS]&lt;1),MATCH(ROW(Main[]),ROW(Main[])),""),ROWS($K$14:P21)),COLUMNS($A$1:F8)),"")</f>
        <v>45007</v>
      </c>
      <c r="Q21" s="27">
        <f t="array" ref="Q21">IFERROR(INDEX(Main[],SMALL(IF((Main[PROGRESS]&lt;1),MATCH(ROW(Main[]),ROW(Main[])),""),ROWS($K$14:Q21)),COLUMNS($A$1:G8)),"")</f>
        <v>0.15</v>
      </c>
      <c r="S21" s="7" t="str">
        <f t="array" ref="S21">IFERROR(INDEX($K$14:$Q$44,SMALL(IF(($P$14:$P$44&lt;$O$2),MATCH(ROW($K$14:$Q$44),ROW($K$14:$Q$44)),""),ROWS(S$14:$S21)),COLUMNS($A$1:A8)),"")</f>
        <v/>
      </c>
      <c r="T21" s="7" t="str">
        <f t="array" ref="T21">IFERROR(INDEX($K$14:$Q$44,SMALL(IF(($P$14:$P$44&lt;$O$2),MATCH(ROW($K$14:$Q$44),ROW($K$14:$Q$44)),""),ROWS($S$14:T21)),COLUMNS($A$1:B8)),"")</f>
        <v/>
      </c>
      <c r="U21" s="7" t="str">
        <f t="array" ref="U21">IFERROR(INDEX($K$14:$Q$44,SMALL(IF(($P$14:$P$44&lt;$O$2),MATCH(ROW($K$14:$Q$44),ROW($K$14:$Q$44)),""),ROWS($S$14:U21)),COLUMNS($A$1:C8)),"")</f>
        <v/>
      </c>
      <c r="V21" s="8" t="str">
        <f t="array" ref="V21">IFERROR(INDEX($K$14:$Q$44,SMALL(IF(($P$14:$P$44&lt;$O$2),MATCH(ROW($K$14:$Q$44),ROW($K$14:$Q$44)),""),ROWS($S$14:V21)),COLUMNS($A$1:D8)),"")</f>
        <v/>
      </c>
      <c r="W21" s="7" t="str">
        <f t="array" ref="W21">IFERROR(INDEX($K$14:$Q$44,SMALL(IF(($P$14:$P$44&lt;$O$2),MATCH(ROW($K$14:$Q$44),ROW($K$14:$Q$44)),""),ROWS($S$14:W21)),COLUMNS($A$1:E8)),"")</f>
        <v/>
      </c>
      <c r="X21" s="8" t="str">
        <f t="array" ref="X21">IFERROR(INDEX($K$14:$Q$44,SMALL(IF(($P$14:$P$44&lt;$O$2),MATCH(ROW($K$14:$Q$44),ROW($K$14:$Q$44)),""),ROWS($S$14:X21)),COLUMNS($A$1:F8)),"")</f>
        <v/>
      </c>
      <c r="Y21" s="27" t="str">
        <f t="array" ref="Y21">IFERROR(INDEX($K$14:$Q$44,SMALL(IF(($P$14:$P$44&lt;$O$2),MATCH(ROW($K$14:$Q$44),ROW($K$14:$Q$44)),""),ROWS($S$14:Y21)),COLUMNS($A$1:G8)),"")</f>
        <v/>
      </c>
    </row>
    <row r="22" spans="2:25" x14ac:dyDescent="0.35">
      <c r="B22" s="6" t="s">
        <v>34</v>
      </c>
      <c r="C22" s="7" t="s">
        <v>44</v>
      </c>
      <c r="D22" s="7" t="s">
        <v>16</v>
      </c>
      <c r="E22" s="8">
        <v>44990</v>
      </c>
      <c r="F22" s="7">
        <v>2</v>
      </c>
      <c r="G22" s="8">
        <f t="shared" si="0"/>
        <v>44992</v>
      </c>
      <c r="H22" s="9">
        <v>0.9</v>
      </c>
      <c r="K22" s="7" t="str">
        <f t="array" ref="K22">IFERROR(INDEX(Main[],SMALL(IF((Main[PROGRESS]&lt;1),MATCH(ROW(Main[]),ROW(Main[])),""),ROWS(K$14:$K22)),COLUMNS($A$1:A9)),"")</f>
        <v>SILVER Project</v>
      </c>
      <c r="L22" s="7" t="str">
        <f t="array" ref="L22">IFERROR(INDEX(Main[],SMALL(IF((Main[PROGRESS]&lt;1),MATCH(ROW(Main[]),ROW(Main[])),""),ROWS($K$14:L22)),COLUMNS($A$1:B9)),"")</f>
        <v>Task SILVER 5</v>
      </c>
      <c r="M22" s="7" t="str">
        <f t="array" ref="M22">IFERROR(INDEX(Main[],SMALL(IF((Main[PROGRESS]&lt;1),MATCH(ROW(Main[]),ROW(Main[])),""),ROWS($K$14:M22)),COLUMNS($A$1:C9)),"")</f>
        <v>Morgan</v>
      </c>
      <c r="N22" s="8">
        <f t="array" ref="N22">IFERROR(INDEX(Main[],SMALL(IF((Main[PROGRESS]&lt;1),MATCH(ROW(Main[]),ROW(Main[])),""),ROWS($K$14:N22)),COLUMNS($A$1:D9)),"")</f>
        <v>44994</v>
      </c>
      <c r="O22" s="7">
        <f t="array" ref="O22">IFERROR(INDEX(Main[],SMALL(IF((Main[PROGRESS]&lt;1),MATCH(ROW(Main[]),ROW(Main[])),""),ROWS($K$14:O22)),COLUMNS($A$1:E9)),"")</f>
        <v>5</v>
      </c>
      <c r="P22" s="8">
        <f t="array" ref="P22">IFERROR(INDEX(Main[],SMALL(IF((Main[PROGRESS]&lt;1),MATCH(ROW(Main[]),ROW(Main[])),""),ROWS($K$14:P22)),COLUMNS($A$1:F9)),"")</f>
        <v>44999</v>
      </c>
      <c r="Q22" s="27">
        <f t="array" ref="Q22">IFERROR(INDEX(Main[],SMALL(IF((Main[PROGRESS]&lt;1),MATCH(ROW(Main[]),ROW(Main[])),""),ROWS($K$14:Q22)),COLUMNS($A$1:G9)),"")</f>
        <v>0.6</v>
      </c>
      <c r="S22" s="7" t="str">
        <f t="array" ref="S22">IFERROR(INDEX($K$14:$Q$44,SMALL(IF(($P$14:$P$44&lt;$O$2),MATCH(ROW($K$14:$Q$44),ROW($K$14:$Q$44)),""),ROWS(S$14:$S22)),COLUMNS($A$1:A9)),"")</f>
        <v/>
      </c>
      <c r="T22" s="7" t="str">
        <f t="array" ref="T22">IFERROR(INDEX($K$14:$Q$44,SMALL(IF(($P$14:$P$44&lt;$O$2),MATCH(ROW($K$14:$Q$44),ROW($K$14:$Q$44)),""),ROWS($S$14:T22)),COLUMNS($A$1:B9)),"")</f>
        <v/>
      </c>
      <c r="U22" s="7" t="str">
        <f t="array" ref="U22">IFERROR(INDEX($K$14:$Q$44,SMALL(IF(($P$14:$P$44&lt;$O$2),MATCH(ROW($K$14:$Q$44),ROW($K$14:$Q$44)),""),ROWS($S$14:U22)),COLUMNS($A$1:C9)),"")</f>
        <v/>
      </c>
      <c r="V22" s="8" t="str">
        <f t="array" ref="V22">IFERROR(INDEX($K$14:$Q$44,SMALL(IF(($P$14:$P$44&lt;$O$2),MATCH(ROW($K$14:$Q$44),ROW($K$14:$Q$44)),""),ROWS($S$14:V22)),COLUMNS($A$1:D9)),"")</f>
        <v/>
      </c>
      <c r="W22" s="7" t="str">
        <f t="array" ref="W22">IFERROR(INDEX($K$14:$Q$44,SMALL(IF(($P$14:$P$44&lt;$O$2),MATCH(ROW($K$14:$Q$44),ROW($K$14:$Q$44)),""),ROWS($S$14:W22)),COLUMNS($A$1:E9)),"")</f>
        <v/>
      </c>
      <c r="X22" s="8" t="str">
        <f t="array" ref="X22">IFERROR(INDEX($K$14:$Q$44,SMALL(IF(($P$14:$P$44&lt;$O$2),MATCH(ROW($K$14:$Q$44),ROW($K$14:$Q$44)),""),ROWS($S$14:X22)),COLUMNS($A$1:F9)),"")</f>
        <v/>
      </c>
      <c r="Y22" s="27" t="str">
        <f t="array" ref="Y22">IFERROR(INDEX($K$14:$Q$44,SMALL(IF(($P$14:$P$44&lt;$O$2),MATCH(ROW($K$14:$Q$44),ROW($K$14:$Q$44)),""),ROWS($S$14:Y22)),COLUMNS($A$1:G9)),"")</f>
        <v/>
      </c>
    </row>
    <row r="23" spans="2:25" x14ac:dyDescent="0.35">
      <c r="B23" s="6" t="s">
        <v>35</v>
      </c>
      <c r="C23" s="7" t="s">
        <v>45</v>
      </c>
      <c r="D23" s="7" t="s">
        <v>16</v>
      </c>
      <c r="E23" s="8">
        <v>44982</v>
      </c>
      <c r="F23" s="7">
        <v>3</v>
      </c>
      <c r="G23" s="8">
        <f t="shared" si="0"/>
        <v>44985</v>
      </c>
      <c r="H23" s="9">
        <v>1</v>
      </c>
      <c r="K23" s="7" t="str">
        <f t="array" ref="K23">IFERROR(INDEX(Main[],SMALL(IF((Main[PROGRESS]&lt;1),MATCH(ROW(Main[]),ROW(Main[])),""),ROWS(K$14:$K23)),COLUMNS($A$1:A10)),"")</f>
        <v>BROWN Project</v>
      </c>
      <c r="L23" s="7" t="str">
        <f t="array" ref="L23">IFERROR(INDEX(Main[],SMALL(IF((Main[PROGRESS]&lt;1),MATCH(ROW(Main[]),ROW(Main[])),""),ROWS($K$14:L23)),COLUMNS($A$1:B10)),"")</f>
        <v>Task BROWN 2</v>
      </c>
      <c r="M23" s="7" t="str">
        <f t="array" ref="M23">IFERROR(INDEX(Main[],SMALL(IF((Main[PROGRESS]&lt;1),MATCH(ROW(Main[]),ROW(Main[])),""),ROWS($K$14:M23)),COLUMNS($A$1:C10)),"")</f>
        <v>Sarah</v>
      </c>
      <c r="N23" s="8">
        <f t="array" ref="N23">IFERROR(INDEX(Main[],SMALL(IF((Main[PROGRESS]&lt;1),MATCH(ROW(Main[]),ROW(Main[])),""),ROWS($K$14:N23)),COLUMNS($A$1:D10)),"")</f>
        <v>44993</v>
      </c>
      <c r="O23" s="7">
        <f t="array" ref="O23">IFERROR(INDEX(Main[],SMALL(IF((Main[PROGRESS]&lt;1),MATCH(ROW(Main[]),ROW(Main[])),""),ROWS($K$14:O23)),COLUMNS($A$1:E10)),"")</f>
        <v>4</v>
      </c>
      <c r="P23" s="8">
        <f t="array" ref="P23">IFERROR(INDEX(Main[],SMALL(IF((Main[PROGRESS]&lt;1),MATCH(ROW(Main[]),ROW(Main[])),""),ROWS($K$14:P23)),COLUMNS($A$1:F10)),"")</f>
        <v>44997</v>
      </c>
      <c r="Q23" s="27">
        <f t="array" ref="Q23">IFERROR(INDEX(Main[],SMALL(IF((Main[PROGRESS]&lt;1),MATCH(ROW(Main[]),ROW(Main[])),""),ROWS($K$14:Q23)),COLUMNS($A$1:G10)),"")</f>
        <v>0.35</v>
      </c>
      <c r="S23" s="7" t="str">
        <f t="array" ref="S23">IFERROR(INDEX($K$14:$Q$44,SMALL(IF(($P$14:$P$44&lt;$O$2),MATCH(ROW($K$14:$Q$44),ROW($K$14:$Q$44)),""),ROWS(S$14:$S23)),COLUMNS($A$1:A10)),"")</f>
        <v/>
      </c>
      <c r="T23" s="7" t="str">
        <f t="array" ref="T23">IFERROR(INDEX($K$14:$Q$44,SMALL(IF(($P$14:$P$44&lt;$O$2),MATCH(ROW($K$14:$Q$44),ROW($K$14:$Q$44)),""),ROWS($S$14:T23)),COLUMNS($A$1:B10)),"")</f>
        <v/>
      </c>
      <c r="U23" s="7" t="str">
        <f t="array" ref="U23">IFERROR(INDEX($K$14:$Q$44,SMALL(IF(($P$14:$P$44&lt;$O$2),MATCH(ROW($K$14:$Q$44),ROW($K$14:$Q$44)),""),ROWS($S$14:U23)),COLUMNS($A$1:C10)),"")</f>
        <v/>
      </c>
      <c r="V23" s="8" t="str">
        <f t="array" ref="V23">IFERROR(INDEX($K$14:$Q$44,SMALL(IF(($P$14:$P$44&lt;$O$2),MATCH(ROW($K$14:$Q$44),ROW($K$14:$Q$44)),""),ROWS($S$14:V23)),COLUMNS($A$1:D10)),"")</f>
        <v/>
      </c>
      <c r="W23" s="7" t="str">
        <f t="array" ref="W23">IFERROR(INDEX($K$14:$Q$44,SMALL(IF(($P$14:$P$44&lt;$O$2),MATCH(ROW($K$14:$Q$44),ROW($K$14:$Q$44)),""),ROWS($S$14:W23)),COLUMNS($A$1:E10)),"")</f>
        <v/>
      </c>
      <c r="X23" s="8" t="str">
        <f t="array" ref="X23">IFERROR(INDEX($K$14:$Q$44,SMALL(IF(($P$14:$P$44&lt;$O$2),MATCH(ROW($K$14:$Q$44),ROW($K$14:$Q$44)),""),ROWS($S$14:X23)),COLUMNS($A$1:F10)),"")</f>
        <v/>
      </c>
      <c r="Y23" s="27" t="str">
        <f t="array" ref="Y23">IFERROR(INDEX($K$14:$Q$44,SMALL(IF(($P$14:$P$44&lt;$O$2),MATCH(ROW($K$14:$Q$44),ROW($K$14:$Q$44)),""),ROWS($S$14:Y23)),COLUMNS($A$1:G10)),"")</f>
        <v/>
      </c>
    </row>
    <row r="24" spans="2:25" x14ac:dyDescent="0.35">
      <c r="B24" s="6" t="s">
        <v>35</v>
      </c>
      <c r="C24" s="7" t="s">
        <v>46</v>
      </c>
      <c r="D24" s="7" t="s">
        <v>19</v>
      </c>
      <c r="E24" s="8">
        <v>44990</v>
      </c>
      <c r="F24" s="7">
        <v>2</v>
      </c>
      <c r="G24" s="8">
        <f t="shared" si="0"/>
        <v>44992</v>
      </c>
      <c r="H24" s="9">
        <v>0.5</v>
      </c>
      <c r="K24" s="7" t="str">
        <f t="array" ref="K24">IFERROR(INDEX(Main[],SMALL(IF((Main[PROGRESS]&lt;1),MATCH(ROW(Main[]),ROW(Main[])),""),ROWS(K$14:$K24)),COLUMNS($A$1:A11)),"")</f>
        <v>BROWN Project</v>
      </c>
      <c r="L24" s="7" t="str">
        <f t="array" ref="L24">IFERROR(INDEX(Main[],SMALL(IF((Main[PROGRESS]&lt;1),MATCH(ROW(Main[]),ROW(Main[])),""),ROWS($K$14:L24)),COLUMNS($A$1:B11)),"")</f>
        <v>Task BROWN 3</v>
      </c>
      <c r="M24" s="7" t="str">
        <f t="array" ref="M24">IFERROR(INDEX(Main[],SMALL(IF((Main[PROGRESS]&lt;1),MATCH(ROW(Main[]),ROW(Main[])),""),ROWS($K$14:M24)),COLUMNS($A$1:C11)),"")</f>
        <v>Jordan</v>
      </c>
      <c r="N24" s="8">
        <f t="array" ref="N24">IFERROR(INDEX(Main[],SMALL(IF((Main[PROGRESS]&lt;1),MATCH(ROW(Main[]),ROW(Main[])),""),ROWS($K$14:N24)),COLUMNS($A$1:D11)),"")</f>
        <v>44997</v>
      </c>
      <c r="O24" s="7">
        <f t="array" ref="O24">IFERROR(INDEX(Main[],SMALL(IF((Main[PROGRESS]&lt;1),MATCH(ROW(Main[]),ROW(Main[])),""),ROWS($K$14:O24)),COLUMNS($A$1:E11)),"")</f>
        <v>7</v>
      </c>
      <c r="P24" s="8">
        <f t="array" ref="P24">IFERROR(INDEX(Main[],SMALL(IF((Main[PROGRESS]&lt;1),MATCH(ROW(Main[]),ROW(Main[])),""),ROWS($K$14:P24)),COLUMNS($A$1:F11)),"")</f>
        <v>45004</v>
      </c>
      <c r="Q24" s="27">
        <f t="array" ref="Q24">IFERROR(INDEX(Main[],SMALL(IF((Main[PROGRESS]&lt;1),MATCH(ROW(Main[]),ROW(Main[])),""),ROWS($K$14:Q24)),COLUMNS($A$1:G11)),"")</f>
        <v>0</v>
      </c>
      <c r="S24" s="7" t="str">
        <f t="array" ref="S24">IFERROR(INDEX($K$14:$Q$44,SMALL(IF(($P$14:$P$44&lt;$O$2),MATCH(ROW($K$14:$Q$44),ROW($K$14:$Q$44)),""),ROWS(S$14:$S24)),COLUMNS($A$1:A11)),"")</f>
        <v/>
      </c>
      <c r="T24" s="7" t="str">
        <f t="array" ref="T24">IFERROR(INDEX($K$14:$Q$44,SMALL(IF(($P$14:$P$44&lt;$O$2),MATCH(ROW($K$14:$Q$44),ROW($K$14:$Q$44)),""),ROWS($S$14:T24)),COLUMNS($A$1:B11)),"")</f>
        <v/>
      </c>
      <c r="U24" s="7" t="str">
        <f t="array" ref="U24">IFERROR(INDEX($K$14:$Q$44,SMALL(IF(($P$14:$P$44&lt;$O$2),MATCH(ROW($K$14:$Q$44),ROW($K$14:$Q$44)),""),ROWS($S$14:U24)),COLUMNS($A$1:C11)),"")</f>
        <v/>
      </c>
      <c r="V24" s="8" t="str">
        <f t="array" ref="V24">IFERROR(INDEX($K$14:$Q$44,SMALL(IF(($P$14:$P$44&lt;$O$2),MATCH(ROW($K$14:$Q$44),ROW($K$14:$Q$44)),""),ROWS($S$14:V24)),COLUMNS($A$1:D11)),"")</f>
        <v/>
      </c>
      <c r="W24" s="7" t="str">
        <f t="array" ref="W24">IFERROR(INDEX($K$14:$Q$44,SMALL(IF(($P$14:$P$44&lt;$O$2),MATCH(ROW($K$14:$Q$44),ROW($K$14:$Q$44)),""),ROWS($S$14:W24)),COLUMNS($A$1:E11)),"")</f>
        <v/>
      </c>
      <c r="X24" s="8" t="str">
        <f t="array" ref="X24">IFERROR(INDEX($K$14:$Q$44,SMALL(IF(($P$14:$P$44&lt;$O$2),MATCH(ROW($K$14:$Q$44),ROW($K$14:$Q$44)),""),ROWS($S$14:X24)),COLUMNS($A$1:F11)),"")</f>
        <v/>
      </c>
      <c r="Y24" s="27" t="str">
        <f t="array" ref="Y24">IFERROR(INDEX($K$14:$Q$44,SMALL(IF(($P$14:$P$44&lt;$O$2),MATCH(ROW($K$14:$Q$44),ROW($K$14:$Q$44)),""),ROWS($S$14:Y24)),COLUMNS($A$1:G11)),"")</f>
        <v/>
      </c>
    </row>
    <row r="25" spans="2:25" x14ac:dyDescent="0.35">
      <c r="B25" s="6" t="s">
        <v>35</v>
      </c>
      <c r="C25" s="7" t="s">
        <v>47</v>
      </c>
      <c r="D25" s="7" t="s">
        <v>15</v>
      </c>
      <c r="E25" s="8">
        <v>44990</v>
      </c>
      <c r="F25" s="7">
        <v>4</v>
      </c>
      <c r="G25" s="8">
        <f t="shared" si="0"/>
        <v>44994</v>
      </c>
      <c r="H25" s="9">
        <v>0.8</v>
      </c>
      <c r="K25" s="7" t="str">
        <f t="array" ref="K25">IFERROR(INDEX(Main[],SMALL(IF((Main[PROGRESS]&lt;1),MATCH(ROW(Main[]),ROW(Main[])),""),ROWS(K$14:$K25)),COLUMNS($A$1:A12)),"")</f>
        <v>BROWN Project</v>
      </c>
      <c r="L25" s="7" t="str">
        <f t="array" ref="L25">IFERROR(INDEX(Main[],SMALL(IF((Main[PROGRESS]&lt;1),MATCH(ROW(Main[]),ROW(Main[])),""),ROWS($K$14:L25)),COLUMNS($A$1:B12)),"")</f>
        <v>Task BROWN 4</v>
      </c>
      <c r="M25" s="7" t="str">
        <f t="array" ref="M25">IFERROR(INDEX(Main[],SMALL(IF((Main[PROGRESS]&lt;1),MATCH(ROW(Main[]),ROW(Main[])),""),ROWS($K$14:M25)),COLUMNS($A$1:C12)),"")</f>
        <v>Morgan</v>
      </c>
      <c r="N25" s="8">
        <f t="array" ref="N25">IFERROR(INDEX(Main[],SMALL(IF((Main[PROGRESS]&lt;1),MATCH(ROW(Main[]),ROW(Main[])),""),ROWS($K$14:N25)),COLUMNS($A$1:D12)),"")</f>
        <v>45002</v>
      </c>
      <c r="O25" s="7">
        <f t="array" ref="O25">IFERROR(INDEX(Main[],SMALL(IF((Main[PROGRESS]&lt;1),MATCH(ROW(Main[]),ROW(Main[])),""),ROWS($K$14:O25)),COLUMNS($A$1:E12)),"")</f>
        <v>5</v>
      </c>
      <c r="P25" s="8">
        <f t="array" ref="P25">IFERROR(INDEX(Main[],SMALL(IF((Main[PROGRESS]&lt;1),MATCH(ROW(Main[]),ROW(Main[])),""),ROWS($K$14:P25)),COLUMNS($A$1:F12)),"")</f>
        <v>45007</v>
      </c>
      <c r="Q25" s="27">
        <f t="array" ref="Q25">IFERROR(INDEX(Main[],SMALL(IF((Main[PROGRESS]&lt;1),MATCH(ROW(Main[]),ROW(Main[])),""),ROWS($K$14:Q25)),COLUMNS($A$1:G12)),"")</f>
        <v>0</v>
      </c>
      <c r="S25" s="7" t="str">
        <f t="array" ref="S25">IFERROR(INDEX($K$14:$Q$44,SMALL(IF(($P$14:$P$44&lt;$O$2),MATCH(ROW($K$14:$Q$44),ROW($K$14:$Q$44)),""),ROWS(S$14:$S25)),COLUMNS($A$1:A12)),"")</f>
        <v/>
      </c>
      <c r="T25" s="7" t="str">
        <f t="array" ref="T25">IFERROR(INDEX($K$14:$Q$44,SMALL(IF(($P$14:$P$44&lt;$O$2),MATCH(ROW($K$14:$Q$44),ROW($K$14:$Q$44)),""),ROWS($S$14:T25)),COLUMNS($A$1:B12)),"")</f>
        <v/>
      </c>
      <c r="U25" s="7" t="str">
        <f t="array" ref="U25">IFERROR(INDEX($K$14:$Q$44,SMALL(IF(($P$14:$P$44&lt;$O$2),MATCH(ROW($K$14:$Q$44),ROW($K$14:$Q$44)),""),ROWS($S$14:U25)),COLUMNS($A$1:C12)),"")</f>
        <v/>
      </c>
      <c r="V25" s="8" t="str">
        <f t="array" ref="V25">IFERROR(INDEX($K$14:$Q$44,SMALL(IF(($P$14:$P$44&lt;$O$2),MATCH(ROW($K$14:$Q$44),ROW($K$14:$Q$44)),""),ROWS($S$14:V25)),COLUMNS($A$1:D12)),"")</f>
        <v/>
      </c>
      <c r="W25" s="7" t="str">
        <f t="array" ref="W25">IFERROR(INDEX($K$14:$Q$44,SMALL(IF(($P$14:$P$44&lt;$O$2),MATCH(ROW($K$14:$Q$44),ROW($K$14:$Q$44)),""),ROWS($S$14:W25)),COLUMNS($A$1:E12)),"")</f>
        <v/>
      </c>
      <c r="X25" s="8" t="str">
        <f t="array" ref="X25">IFERROR(INDEX($K$14:$Q$44,SMALL(IF(($P$14:$P$44&lt;$O$2),MATCH(ROW($K$14:$Q$44),ROW($K$14:$Q$44)),""),ROWS($S$14:X25)),COLUMNS($A$1:F12)),"")</f>
        <v/>
      </c>
      <c r="Y25" s="27" t="str">
        <f t="array" ref="Y25">IFERROR(INDEX($K$14:$Q$44,SMALL(IF(($P$14:$P$44&lt;$O$2),MATCH(ROW($K$14:$Q$44),ROW($K$14:$Q$44)),""),ROWS($S$14:Y25)),COLUMNS($A$1:G12)),"")</f>
        <v/>
      </c>
    </row>
    <row r="26" spans="2:25" x14ac:dyDescent="0.35">
      <c r="B26" s="6" t="s">
        <v>35</v>
      </c>
      <c r="C26" s="7" t="s">
        <v>48</v>
      </c>
      <c r="D26" s="7" t="s">
        <v>21</v>
      </c>
      <c r="E26" s="8">
        <v>44993</v>
      </c>
      <c r="F26" s="7">
        <v>14</v>
      </c>
      <c r="G26" s="8">
        <f t="shared" si="0"/>
        <v>45007</v>
      </c>
      <c r="H26" s="9">
        <v>0.15</v>
      </c>
      <c r="K26" s="7" t="str">
        <f t="array" ref="K26">IFERROR(INDEX(Main[],SMALL(IF((Main[PROGRESS]&lt;1),MATCH(ROW(Main[]),ROW(Main[])),""),ROWS(K$14:$K26)),COLUMNS($A$1:A13)),"")</f>
        <v>VIOLET Project</v>
      </c>
      <c r="L26" s="7" t="str">
        <f t="array" ref="L26">IFERROR(INDEX(Main[],SMALL(IF((Main[PROGRESS]&lt;1),MATCH(ROW(Main[]),ROW(Main[])),""),ROWS($K$14:L26)),COLUMNS($A$1:B13)),"")</f>
        <v>Task VIOLET 1</v>
      </c>
      <c r="M26" s="7" t="str">
        <f t="array" ref="M26">IFERROR(INDEX(Main[],SMALL(IF((Main[PROGRESS]&lt;1),MATCH(ROW(Main[]),ROW(Main[])),""),ROWS($K$14:M26)),COLUMNS($A$1:C13)),"")</f>
        <v>Morgan</v>
      </c>
      <c r="N26" s="8">
        <f t="array" ref="N26">IFERROR(INDEX(Main[],SMALL(IF((Main[PROGRESS]&lt;1),MATCH(ROW(Main[]),ROW(Main[])),""),ROWS($K$14:N26)),COLUMNS($A$1:D13)),"")</f>
        <v>44991</v>
      </c>
      <c r="O26" s="7">
        <f t="array" ref="O26">IFERROR(INDEX(Main[],SMALL(IF((Main[PROGRESS]&lt;1),MATCH(ROW(Main[]),ROW(Main[])),""),ROWS($K$14:O26)),COLUMNS($A$1:E13)),"")</f>
        <v>2</v>
      </c>
      <c r="P26" s="8">
        <f t="array" ref="P26">IFERROR(INDEX(Main[],SMALL(IF((Main[PROGRESS]&lt;1),MATCH(ROW(Main[]),ROW(Main[])),""),ROWS($K$14:P26)),COLUMNS($A$1:F13)),"")</f>
        <v>44993</v>
      </c>
      <c r="Q26" s="27">
        <f t="array" ref="Q26">IFERROR(INDEX(Main[],SMALL(IF((Main[PROGRESS]&lt;1),MATCH(ROW(Main[]),ROW(Main[])),""),ROWS($K$14:Q26)),COLUMNS($A$1:G13)),"")</f>
        <v>0.3</v>
      </c>
      <c r="S26" s="7" t="str">
        <f t="array" ref="S26">IFERROR(INDEX($K$14:$Q$44,SMALL(IF(($P$14:$P$44&lt;$O$2),MATCH(ROW($K$14:$Q$44),ROW($K$14:$Q$44)),""),ROWS(S$14:$S26)),COLUMNS($A$1:A13)),"")</f>
        <v/>
      </c>
      <c r="T26" s="7" t="str">
        <f t="array" ref="T26">IFERROR(INDEX($K$14:$Q$44,SMALL(IF(($P$14:$P$44&lt;$O$2),MATCH(ROW($K$14:$Q$44),ROW($K$14:$Q$44)),""),ROWS($S$14:T26)),COLUMNS($A$1:B13)),"")</f>
        <v/>
      </c>
      <c r="U26" s="7" t="str">
        <f t="array" ref="U26">IFERROR(INDEX($K$14:$Q$44,SMALL(IF(($P$14:$P$44&lt;$O$2),MATCH(ROW($K$14:$Q$44),ROW($K$14:$Q$44)),""),ROWS($S$14:U26)),COLUMNS($A$1:C13)),"")</f>
        <v/>
      </c>
      <c r="V26" s="8" t="str">
        <f t="array" ref="V26">IFERROR(INDEX($K$14:$Q$44,SMALL(IF(($P$14:$P$44&lt;$O$2),MATCH(ROW($K$14:$Q$44),ROW($K$14:$Q$44)),""),ROWS($S$14:V26)),COLUMNS($A$1:D13)),"")</f>
        <v/>
      </c>
      <c r="W26" s="7" t="str">
        <f t="array" ref="W26">IFERROR(INDEX($K$14:$Q$44,SMALL(IF(($P$14:$P$44&lt;$O$2),MATCH(ROW($K$14:$Q$44),ROW($K$14:$Q$44)),""),ROWS($S$14:W26)),COLUMNS($A$1:E13)),"")</f>
        <v/>
      </c>
      <c r="X26" s="8" t="str">
        <f t="array" ref="X26">IFERROR(INDEX($K$14:$Q$44,SMALL(IF(($P$14:$P$44&lt;$O$2),MATCH(ROW($K$14:$Q$44),ROW($K$14:$Q$44)),""),ROWS($S$14:X26)),COLUMNS($A$1:F13)),"")</f>
        <v/>
      </c>
      <c r="Y26" s="27" t="str">
        <f t="array" ref="Y26">IFERROR(INDEX($K$14:$Q$44,SMALL(IF(($P$14:$P$44&lt;$O$2),MATCH(ROW($K$14:$Q$44),ROW($K$14:$Q$44)),""),ROWS($S$14:Y26)),COLUMNS($A$1:G13)),"")</f>
        <v/>
      </c>
    </row>
    <row r="27" spans="2:25" x14ac:dyDescent="0.35">
      <c r="B27" s="6" t="s">
        <v>35</v>
      </c>
      <c r="C27" s="7" t="s">
        <v>49</v>
      </c>
      <c r="D27" s="7" t="s">
        <v>20</v>
      </c>
      <c r="E27" s="8">
        <v>44994</v>
      </c>
      <c r="F27" s="7">
        <v>5</v>
      </c>
      <c r="G27" s="8">
        <f t="shared" si="0"/>
        <v>44999</v>
      </c>
      <c r="H27" s="9">
        <v>0.6</v>
      </c>
      <c r="K27" s="7" t="str">
        <f t="array" ref="K27">IFERROR(INDEX(Main[],SMALL(IF((Main[PROGRESS]&lt;1),MATCH(ROW(Main[]),ROW(Main[])),""),ROWS(K$14:$K27)),COLUMNS($A$1:A14)),"")</f>
        <v>VIOLET Project</v>
      </c>
      <c r="L27" s="7" t="str">
        <f t="array" ref="L27">IFERROR(INDEX(Main[],SMALL(IF((Main[PROGRESS]&lt;1),MATCH(ROW(Main[]),ROW(Main[])),""),ROWS($K$14:L27)),COLUMNS($A$1:B14)),"")</f>
        <v>Task VIOLET 2</v>
      </c>
      <c r="M27" s="7" t="str">
        <f t="array" ref="M27">IFERROR(INDEX(Main[],SMALL(IF((Main[PROGRESS]&lt;1),MATCH(ROW(Main[]),ROW(Main[])),""),ROWS($K$14:M27)),COLUMNS($A$1:C14)),"")</f>
        <v>Mike</v>
      </c>
      <c r="N27" s="8">
        <f t="array" ref="N27">IFERROR(INDEX(Main[],SMALL(IF((Main[PROGRESS]&lt;1),MATCH(ROW(Main[]),ROW(Main[])),""),ROWS($K$14:N27)),COLUMNS($A$1:D14)),"")</f>
        <v>44994</v>
      </c>
      <c r="O27" s="7">
        <f t="array" ref="O27">IFERROR(INDEX(Main[],SMALL(IF((Main[PROGRESS]&lt;1),MATCH(ROW(Main[]),ROW(Main[])),""),ROWS($K$14:O27)),COLUMNS($A$1:E14)),"")</f>
        <v>3</v>
      </c>
      <c r="P27" s="8">
        <f t="array" ref="P27">IFERROR(INDEX(Main[],SMALL(IF((Main[PROGRESS]&lt;1),MATCH(ROW(Main[]),ROW(Main[])),""),ROWS($K$14:P27)),COLUMNS($A$1:F14)),"")</f>
        <v>44997</v>
      </c>
      <c r="Q27" s="27">
        <f t="array" ref="Q27">IFERROR(INDEX(Main[],SMALL(IF((Main[PROGRESS]&lt;1),MATCH(ROW(Main[]),ROW(Main[])),""),ROWS($K$14:Q27)),COLUMNS($A$1:G14)),"")</f>
        <v>0.5</v>
      </c>
      <c r="S27" s="7" t="str">
        <f t="array" ref="S27">IFERROR(INDEX($K$14:$Q$44,SMALL(IF(($P$14:$P$44&lt;$O$2),MATCH(ROW($K$14:$Q$44),ROW($K$14:$Q$44)),""),ROWS(S$14:$S27)),COLUMNS($A$1:A14)),"")</f>
        <v/>
      </c>
      <c r="T27" s="7" t="str">
        <f t="array" ref="T27">IFERROR(INDEX($K$14:$Q$44,SMALL(IF(($P$14:$P$44&lt;$O$2),MATCH(ROW($K$14:$Q$44),ROW($K$14:$Q$44)),""),ROWS($S$14:T27)),COLUMNS($A$1:B14)),"")</f>
        <v/>
      </c>
      <c r="U27" s="7" t="str">
        <f t="array" ref="U27">IFERROR(INDEX($K$14:$Q$44,SMALL(IF(($P$14:$P$44&lt;$O$2),MATCH(ROW($K$14:$Q$44),ROW($K$14:$Q$44)),""),ROWS($S$14:U27)),COLUMNS($A$1:C14)),"")</f>
        <v/>
      </c>
      <c r="V27" s="8" t="str">
        <f t="array" ref="V27">IFERROR(INDEX($K$14:$Q$44,SMALL(IF(($P$14:$P$44&lt;$O$2),MATCH(ROW($K$14:$Q$44),ROW($K$14:$Q$44)),""),ROWS($S$14:V27)),COLUMNS($A$1:D14)),"")</f>
        <v/>
      </c>
      <c r="W27" s="7" t="str">
        <f t="array" ref="W27">IFERROR(INDEX($K$14:$Q$44,SMALL(IF(($P$14:$P$44&lt;$O$2),MATCH(ROW($K$14:$Q$44),ROW($K$14:$Q$44)),""),ROWS($S$14:W27)),COLUMNS($A$1:E14)),"")</f>
        <v/>
      </c>
      <c r="X27" s="8" t="str">
        <f t="array" ref="X27">IFERROR(INDEX($K$14:$Q$44,SMALL(IF(($P$14:$P$44&lt;$O$2),MATCH(ROW($K$14:$Q$44),ROW($K$14:$Q$44)),""),ROWS($S$14:X27)),COLUMNS($A$1:F14)),"")</f>
        <v/>
      </c>
      <c r="Y27" s="27" t="str">
        <f t="array" ref="Y27">IFERROR(INDEX($K$14:$Q$44,SMALL(IF(($P$14:$P$44&lt;$O$2),MATCH(ROW($K$14:$Q$44),ROW($K$14:$Q$44)),""),ROWS($S$14:Y27)),COLUMNS($A$1:G14)),"")</f>
        <v/>
      </c>
    </row>
    <row r="28" spans="2:25" x14ac:dyDescent="0.35">
      <c r="B28" s="6" t="s">
        <v>36</v>
      </c>
      <c r="C28" s="7" t="s">
        <v>50</v>
      </c>
      <c r="D28" s="7" t="s">
        <v>20</v>
      </c>
      <c r="E28" s="8">
        <v>44988</v>
      </c>
      <c r="F28" s="7">
        <v>1</v>
      </c>
      <c r="G28" s="8">
        <f t="shared" si="0"/>
        <v>44989</v>
      </c>
      <c r="H28" s="9">
        <v>1</v>
      </c>
      <c r="K28" s="7" t="str">
        <f t="array" ref="K28">IFERROR(INDEX(Main[],SMALL(IF((Main[PROGRESS]&lt;1),MATCH(ROW(Main[]),ROW(Main[])),""),ROWS(K$14:$K28)),COLUMNS($A$1:A15)),"")</f>
        <v>VIOLET Project</v>
      </c>
      <c r="L28" s="7" t="str">
        <f t="array" ref="L28">IFERROR(INDEX(Main[],SMALL(IF((Main[PROGRESS]&lt;1),MATCH(ROW(Main[]),ROW(Main[])),""),ROWS($K$14:L28)),COLUMNS($A$1:B15)),"")</f>
        <v>Task VIOLET 3</v>
      </c>
      <c r="M28" s="7" t="str">
        <f t="array" ref="M28">IFERROR(INDEX(Main[],SMALL(IF((Main[PROGRESS]&lt;1),MATCH(ROW(Main[]),ROW(Main[])),""),ROWS($K$14:M28)),COLUMNS($A$1:C15)),"")</f>
        <v>Bob</v>
      </c>
      <c r="N28" s="8">
        <f t="array" ref="N28">IFERROR(INDEX(Main[],SMALL(IF((Main[PROGRESS]&lt;1),MATCH(ROW(Main[]),ROW(Main[])),""),ROWS($K$14:N28)),COLUMNS($A$1:D15)),"")</f>
        <v>44997</v>
      </c>
      <c r="O28" s="7">
        <f t="array" ref="O28">IFERROR(INDEX(Main[],SMALL(IF((Main[PROGRESS]&lt;1),MATCH(ROW(Main[]),ROW(Main[])),""),ROWS($K$14:O28)),COLUMNS($A$1:E15)),"")</f>
        <v>10</v>
      </c>
      <c r="P28" s="8">
        <f t="array" ref="P28">IFERROR(INDEX(Main[],SMALL(IF((Main[PROGRESS]&lt;1),MATCH(ROW(Main[]),ROW(Main[])),""),ROWS($K$14:P28)),COLUMNS($A$1:F15)),"")</f>
        <v>45007</v>
      </c>
      <c r="Q28" s="27">
        <f t="array" ref="Q28">IFERROR(INDEX(Main[],SMALL(IF((Main[PROGRESS]&lt;1),MATCH(ROW(Main[]),ROW(Main[])),""),ROWS($K$14:Q28)),COLUMNS($A$1:G15)),"")</f>
        <v>0</v>
      </c>
    </row>
    <row r="29" spans="2:25" x14ac:dyDescent="0.35">
      <c r="B29" s="6" t="s">
        <v>36</v>
      </c>
      <c r="C29" s="7" t="s">
        <v>52</v>
      </c>
      <c r="D29" s="7" t="s">
        <v>16</v>
      </c>
      <c r="E29" s="8">
        <v>44993</v>
      </c>
      <c r="F29" s="7">
        <v>4</v>
      </c>
      <c r="G29" s="8">
        <f t="shared" si="0"/>
        <v>44997</v>
      </c>
      <c r="H29" s="9">
        <v>0.35</v>
      </c>
      <c r="K29" s="7" t="str">
        <f t="array" ref="K29">IFERROR(INDEX(Main[],SMALL(IF((Main[PROGRESS]&lt;1),MATCH(ROW(Main[]),ROW(Main[])),""),ROWS(K$14:$K29)),COLUMNS($A$1:A16)),"")</f>
        <v>VIOLET Project</v>
      </c>
      <c r="L29" s="7" t="str">
        <f t="array" ref="L29">IFERROR(INDEX(Main[],SMALL(IF((Main[PROGRESS]&lt;1),MATCH(ROW(Main[]),ROW(Main[])),""),ROWS($K$14:L29)),COLUMNS($A$1:B16)),"")</f>
        <v>Task VIOLET 4</v>
      </c>
      <c r="M29" s="7" t="str">
        <f t="array" ref="M29">IFERROR(INDEX(Main[],SMALL(IF((Main[PROGRESS]&lt;1),MATCH(ROW(Main[]),ROW(Main[])),""),ROWS($K$14:M29)),COLUMNS($A$1:C16)),"")</f>
        <v>Sarah</v>
      </c>
      <c r="N29" s="8">
        <f t="array" ref="N29">IFERROR(INDEX(Main[],SMALL(IF((Main[PROGRESS]&lt;1),MATCH(ROW(Main[]),ROW(Main[])),""),ROWS($K$14:N29)),COLUMNS($A$1:D16)),"")</f>
        <v>44999</v>
      </c>
      <c r="O29" s="7">
        <f t="array" ref="O29">IFERROR(INDEX(Main[],SMALL(IF((Main[PROGRESS]&lt;1),MATCH(ROW(Main[]),ROW(Main[])),""),ROWS($K$14:O29)),COLUMNS($A$1:E16)),"")</f>
        <v>12</v>
      </c>
      <c r="P29" s="8">
        <f t="array" ref="P29">IFERROR(INDEX(Main[],SMALL(IF((Main[PROGRESS]&lt;1),MATCH(ROW(Main[]),ROW(Main[])),""),ROWS($K$14:P29)),COLUMNS($A$1:F16)),"")</f>
        <v>45011</v>
      </c>
      <c r="Q29" s="27">
        <f t="array" ref="Q29">IFERROR(INDEX(Main[],SMALL(IF((Main[PROGRESS]&lt;1),MATCH(ROW(Main[]),ROW(Main[])),""),ROWS($K$14:Q29)),COLUMNS($A$1:G16)),"")</f>
        <v>0</v>
      </c>
    </row>
    <row r="30" spans="2:25" x14ac:dyDescent="0.35">
      <c r="B30" s="6" t="s">
        <v>36</v>
      </c>
      <c r="C30" s="7" t="s">
        <v>53</v>
      </c>
      <c r="D30" s="7" t="s">
        <v>18</v>
      </c>
      <c r="E30" s="8">
        <v>44997</v>
      </c>
      <c r="F30" s="7">
        <v>7</v>
      </c>
      <c r="G30" s="8">
        <f t="shared" si="0"/>
        <v>45004</v>
      </c>
      <c r="H30" s="9">
        <v>0</v>
      </c>
      <c r="K30" s="7" t="str">
        <f t="array" ref="K30">IFERROR(INDEX(Main[],SMALL(IF((Main[PROGRESS]&lt;1),MATCH(ROW(Main[]),ROW(Main[])),""),ROWS(K$14:$K30)),COLUMNS($A$1:A17)),"")</f>
        <v>VIOLET Project</v>
      </c>
      <c r="L30" s="7" t="str">
        <f t="array" ref="L30">IFERROR(INDEX(Main[],SMALL(IF((Main[PROGRESS]&lt;1),MATCH(ROW(Main[]),ROW(Main[])),""),ROWS($K$14:L30)),COLUMNS($A$1:B17)),"")</f>
        <v>Task VIOLET 5</v>
      </c>
      <c r="M30" s="7" t="str">
        <f t="array" ref="M30">IFERROR(INDEX(Main[],SMALL(IF((Main[PROGRESS]&lt;1),MATCH(ROW(Main[]),ROW(Main[])),""),ROWS($K$14:M30)),COLUMNS($A$1:C17)),"")</f>
        <v>Whitney</v>
      </c>
      <c r="N30" s="8">
        <f t="array" ref="N30">IFERROR(INDEX(Main[],SMALL(IF((Main[PROGRESS]&lt;1),MATCH(ROW(Main[]),ROW(Main[])),""),ROWS($K$14:N30)),COLUMNS($A$1:D17)),"")</f>
        <v>45009</v>
      </c>
      <c r="O30" s="7">
        <f t="array" ref="O30">IFERROR(INDEX(Main[],SMALL(IF((Main[PROGRESS]&lt;1),MATCH(ROW(Main[]),ROW(Main[])),""),ROWS($K$14:O30)),COLUMNS($A$1:E17)),"")</f>
        <v>5</v>
      </c>
      <c r="P30" s="8">
        <f t="array" ref="P30">IFERROR(INDEX(Main[],SMALL(IF((Main[PROGRESS]&lt;1),MATCH(ROW(Main[]),ROW(Main[])),""),ROWS($K$14:P30)),COLUMNS($A$1:F17)),"")</f>
        <v>45014</v>
      </c>
      <c r="Q30" s="27">
        <f t="array" ref="Q30">IFERROR(INDEX(Main[],SMALL(IF((Main[PROGRESS]&lt;1),MATCH(ROW(Main[]),ROW(Main[])),""),ROWS($K$14:Q30)),COLUMNS($A$1:G17)),"")</f>
        <v>0</v>
      </c>
    </row>
    <row r="31" spans="2:25" x14ac:dyDescent="0.35">
      <c r="B31" s="6" t="s">
        <v>36</v>
      </c>
      <c r="C31" s="7" t="s">
        <v>54</v>
      </c>
      <c r="D31" s="7" t="s">
        <v>20</v>
      </c>
      <c r="E31" s="8">
        <v>45002</v>
      </c>
      <c r="F31" s="7">
        <v>5</v>
      </c>
      <c r="G31" s="8">
        <f t="shared" si="0"/>
        <v>45007</v>
      </c>
      <c r="H31" s="9">
        <v>0</v>
      </c>
      <c r="K31" s="7" t="str">
        <f t="array" ref="K31">IFERROR(INDEX(Main[],SMALL(IF((Main[PROGRESS]&lt;1),MATCH(ROW(Main[]),ROW(Main[])),""),ROWS(K$14:$K31)),COLUMNS($A$1:A18)),"")</f>
        <v>VIOLET Project</v>
      </c>
      <c r="L31" s="7" t="str">
        <f t="array" ref="L31">IFERROR(INDEX(Main[],SMALL(IF((Main[PROGRESS]&lt;1),MATCH(ROW(Main[]),ROW(Main[])),""),ROWS($K$14:L31)),COLUMNS($A$1:B18)),"")</f>
        <v>Task VIOLET 6</v>
      </c>
      <c r="M31" s="7" t="str">
        <f t="array" ref="M31">IFERROR(INDEX(Main[],SMALL(IF((Main[PROGRESS]&lt;1),MATCH(ROW(Main[]),ROW(Main[])),""),ROWS($K$14:M31)),COLUMNS($A$1:C18)),"")</f>
        <v>Jordan</v>
      </c>
      <c r="N31" s="8">
        <f t="array" ref="N31">IFERROR(INDEX(Main[],SMALL(IF((Main[PROGRESS]&lt;1),MATCH(ROW(Main[]),ROW(Main[])),""),ROWS($K$14:N31)),COLUMNS($A$1:D18)),"")</f>
        <v>45010</v>
      </c>
      <c r="O31" s="7">
        <f t="array" ref="O31">IFERROR(INDEX(Main[],SMALL(IF((Main[PROGRESS]&lt;1),MATCH(ROW(Main[]),ROW(Main[])),""),ROWS($K$14:O31)),COLUMNS($A$1:E18)),"")</f>
        <v>16</v>
      </c>
      <c r="P31" s="8">
        <f t="array" ref="P31">IFERROR(INDEX(Main[],SMALL(IF((Main[PROGRESS]&lt;1),MATCH(ROW(Main[]),ROW(Main[])),""),ROWS($K$14:P31)),COLUMNS($A$1:F18)),"")</f>
        <v>45026</v>
      </c>
      <c r="Q31" s="27">
        <f t="array" ref="Q31">IFERROR(INDEX(Main[],SMALL(IF((Main[PROGRESS]&lt;1),MATCH(ROW(Main[]),ROW(Main[])),""),ROWS($K$14:Q31)),COLUMNS($A$1:G18)),"")</f>
        <v>0</v>
      </c>
    </row>
    <row r="32" spans="2:25" x14ac:dyDescent="0.35">
      <c r="B32" s="6" t="s">
        <v>37</v>
      </c>
      <c r="C32" s="7" t="s">
        <v>51</v>
      </c>
      <c r="D32" s="7" t="s">
        <v>20</v>
      </c>
      <c r="E32" s="8">
        <v>44991</v>
      </c>
      <c r="F32" s="7">
        <v>2</v>
      </c>
      <c r="G32" s="8">
        <f t="shared" si="0"/>
        <v>44993</v>
      </c>
      <c r="H32" s="9">
        <v>0.3</v>
      </c>
      <c r="K32" s="7" t="str">
        <f t="array" ref="K32">IFERROR(INDEX(Main[],SMALL(IF((Main[PROGRESS]&lt;1),MATCH(ROW(Main[]),ROW(Main[])),""),ROWS(K$14:$K32)),COLUMNS($A$1:A19)),"")</f>
        <v>VIOLET Project</v>
      </c>
      <c r="L32" s="7" t="str">
        <f t="array" ref="L32">IFERROR(INDEX(Main[],SMALL(IF((Main[PROGRESS]&lt;1),MATCH(ROW(Main[]),ROW(Main[])),""),ROWS($K$14:L32)),COLUMNS($A$1:B19)),"")</f>
        <v>Task VIOLET 7</v>
      </c>
      <c r="M32" s="7" t="str">
        <f t="array" ref="M32">IFERROR(INDEX(Main[],SMALL(IF((Main[PROGRESS]&lt;1),MATCH(ROW(Main[]),ROW(Main[])),""),ROWS($K$14:M32)),COLUMNS($A$1:C19)),"")</f>
        <v>Danny</v>
      </c>
      <c r="N32" s="8">
        <f t="array" ref="N32">IFERROR(INDEX(Main[],SMALL(IF((Main[PROGRESS]&lt;1),MATCH(ROW(Main[]),ROW(Main[])),""),ROWS($K$14:N32)),COLUMNS($A$1:D19)),"")</f>
        <v>44993</v>
      </c>
      <c r="O32" s="7">
        <f t="array" ref="O32">IFERROR(INDEX(Main[],SMALL(IF((Main[PROGRESS]&lt;1),MATCH(ROW(Main[]),ROW(Main[])),""),ROWS($K$14:O32)),COLUMNS($A$1:E19)),"")</f>
        <v>5</v>
      </c>
      <c r="P32" s="8">
        <f t="array" ref="P32">IFERROR(INDEX(Main[],SMALL(IF((Main[PROGRESS]&lt;1),MATCH(ROW(Main[]),ROW(Main[])),""),ROWS($K$14:P32)),COLUMNS($A$1:F19)),"")</f>
        <v>44998</v>
      </c>
      <c r="Q32" s="27">
        <f t="array" ref="Q32">IFERROR(INDEX(Main[],SMALL(IF((Main[PROGRESS]&lt;1),MATCH(ROW(Main[]),ROW(Main[])),""),ROWS($K$14:Q32)),COLUMNS($A$1:G19)),"")</f>
        <v>0</v>
      </c>
    </row>
    <row r="33" spans="2:17" x14ac:dyDescent="0.35">
      <c r="B33" s="6" t="s">
        <v>37</v>
      </c>
      <c r="C33" s="7" t="s">
        <v>55</v>
      </c>
      <c r="D33" s="7" t="s">
        <v>15</v>
      </c>
      <c r="E33" s="8">
        <v>44994</v>
      </c>
      <c r="F33" s="7">
        <v>3</v>
      </c>
      <c r="G33" s="8">
        <f t="shared" si="0"/>
        <v>44997</v>
      </c>
      <c r="H33" s="9">
        <v>0.5</v>
      </c>
      <c r="K33" s="7" t="str">
        <f t="array" ref="K33">IFERROR(INDEX(Main[],SMALL(IF((Main[PROGRESS]&lt;1),MATCH(ROW(Main[]),ROW(Main[])),""),ROWS(K$14:$K33)),COLUMNS($A$1:A20)),"")</f>
        <v/>
      </c>
      <c r="L33" s="7" t="str">
        <f t="array" ref="L33">IFERROR(INDEX(Main[],SMALL(IF((Main[PROGRESS]&lt;1),MATCH(ROW(Main[]),ROW(Main[])),""),ROWS($K$14:L33)),COLUMNS($A$1:B20)),"")</f>
        <v/>
      </c>
      <c r="M33" s="7" t="str">
        <f t="array" ref="M33">IFERROR(INDEX(Main[],SMALL(IF((Main[PROGRESS]&lt;1),MATCH(ROW(Main[]),ROW(Main[])),""),ROWS($K$14:M33)),COLUMNS($A$1:C20)),"")</f>
        <v/>
      </c>
      <c r="N33" s="8" t="str">
        <f t="array" ref="N33">IFERROR(INDEX(Main[],SMALL(IF((Main[PROGRESS]&lt;1),MATCH(ROW(Main[]),ROW(Main[])),""),ROWS($K$14:N33)),COLUMNS($A$1:D20)),"")</f>
        <v/>
      </c>
      <c r="O33" s="7" t="str">
        <f t="array" ref="O33">IFERROR(INDEX(Main[],SMALL(IF((Main[PROGRESS]&lt;1),MATCH(ROW(Main[]),ROW(Main[])),""),ROWS($K$14:O33)),COLUMNS($A$1:E20)),"")</f>
        <v/>
      </c>
      <c r="P33" s="8" t="str">
        <f t="array" ref="P33">IFERROR(INDEX(Main[],SMALL(IF((Main[PROGRESS]&lt;1),MATCH(ROW(Main[]),ROW(Main[])),""),ROWS($K$14:P33)),COLUMNS($A$1:F20)),"")</f>
        <v/>
      </c>
      <c r="Q33" s="27" t="str">
        <f t="array" ref="Q33">IFERROR(INDEX(Main[],SMALL(IF((Main[PROGRESS]&lt;1),MATCH(ROW(Main[]),ROW(Main[])),""),ROWS($K$14:Q33)),COLUMNS($A$1:G20)),"")</f>
        <v/>
      </c>
    </row>
    <row r="34" spans="2:17" x14ac:dyDescent="0.35">
      <c r="B34" s="6" t="s">
        <v>37</v>
      </c>
      <c r="C34" s="7" t="s">
        <v>56</v>
      </c>
      <c r="D34" s="7" t="s">
        <v>17</v>
      </c>
      <c r="E34" s="8">
        <v>44997</v>
      </c>
      <c r="F34" s="7">
        <v>10</v>
      </c>
      <c r="G34" s="8">
        <f t="shared" si="0"/>
        <v>45007</v>
      </c>
      <c r="H34" s="9">
        <v>0</v>
      </c>
      <c r="K34" s="7" t="str">
        <f t="array" ref="K34">IFERROR(INDEX(Main[],SMALL(IF((Main[PROGRESS]&lt;1),MATCH(ROW(Main[]),ROW(Main[])),""),ROWS(K$14:$K34)),COLUMNS($A$1:A21)),"")</f>
        <v/>
      </c>
      <c r="L34" s="7" t="str">
        <f t="array" ref="L34">IFERROR(INDEX(Main[],SMALL(IF((Main[PROGRESS]&lt;1),MATCH(ROW(Main[]),ROW(Main[])),""),ROWS($K$14:L34)),COLUMNS($A$1:B21)),"")</f>
        <v/>
      </c>
      <c r="M34" s="7" t="str">
        <f t="array" ref="M34">IFERROR(INDEX(Main[],SMALL(IF((Main[PROGRESS]&lt;1),MATCH(ROW(Main[]),ROW(Main[])),""),ROWS($K$14:M34)),COLUMNS($A$1:C21)),"")</f>
        <v/>
      </c>
      <c r="N34" s="8" t="str">
        <f t="array" ref="N34">IFERROR(INDEX(Main[],SMALL(IF((Main[PROGRESS]&lt;1),MATCH(ROW(Main[]),ROW(Main[])),""),ROWS($K$14:N34)),COLUMNS($A$1:D21)),"")</f>
        <v/>
      </c>
      <c r="O34" s="7" t="str">
        <f t="array" ref="O34">IFERROR(INDEX(Main[],SMALL(IF((Main[PROGRESS]&lt;1),MATCH(ROW(Main[]),ROW(Main[])),""),ROWS($K$14:O34)),COLUMNS($A$1:E21)),"")</f>
        <v/>
      </c>
      <c r="P34" s="8" t="str">
        <f t="array" ref="P34">IFERROR(INDEX(Main[],SMALL(IF((Main[PROGRESS]&lt;1),MATCH(ROW(Main[]),ROW(Main[])),""),ROWS($K$14:P34)),COLUMNS($A$1:F21)),"")</f>
        <v/>
      </c>
      <c r="Q34" s="27" t="str">
        <f t="array" ref="Q34">IFERROR(INDEX(Main[],SMALL(IF((Main[PROGRESS]&lt;1),MATCH(ROW(Main[]),ROW(Main[])),""),ROWS($K$14:Q34)),COLUMNS($A$1:G21)),"")</f>
        <v/>
      </c>
    </row>
    <row r="35" spans="2:17" x14ac:dyDescent="0.35">
      <c r="B35" s="6" t="s">
        <v>37</v>
      </c>
      <c r="C35" s="7" t="s">
        <v>57</v>
      </c>
      <c r="D35" s="7" t="s">
        <v>16</v>
      </c>
      <c r="E35" s="8">
        <v>44999</v>
      </c>
      <c r="F35" s="7">
        <v>12</v>
      </c>
      <c r="G35" s="8">
        <f t="shared" si="0"/>
        <v>45011</v>
      </c>
      <c r="H35" s="9">
        <v>0</v>
      </c>
      <c r="K35" s="7" t="str">
        <f t="array" ref="K35">IFERROR(INDEX(Main[],SMALL(IF((Main[PROGRESS]&lt;1),MATCH(ROW(Main[]),ROW(Main[])),""),ROWS(K$14:$K35)),COLUMNS($A$1:A22)),"")</f>
        <v/>
      </c>
      <c r="L35" s="7" t="str">
        <f t="array" ref="L35">IFERROR(INDEX(Main[],SMALL(IF((Main[PROGRESS]&lt;1),MATCH(ROW(Main[]),ROW(Main[])),""),ROWS($K$14:L35)),COLUMNS($A$1:B22)),"")</f>
        <v/>
      </c>
      <c r="M35" s="7" t="str">
        <f t="array" ref="M35">IFERROR(INDEX(Main[],SMALL(IF((Main[PROGRESS]&lt;1),MATCH(ROW(Main[]),ROW(Main[])),""),ROWS($K$14:M35)),COLUMNS($A$1:C22)),"")</f>
        <v/>
      </c>
      <c r="N35" s="8" t="str">
        <f t="array" ref="N35">IFERROR(INDEX(Main[],SMALL(IF((Main[PROGRESS]&lt;1),MATCH(ROW(Main[]),ROW(Main[])),""),ROWS($K$14:N35)),COLUMNS($A$1:D22)),"")</f>
        <v/>
      </c>
      <c r="O35" s="7" t="str">
        <f t="array" ref="O35">IFERROR(INDEX(Main[],SMALL(IF((Main[PROGRESS]&lt;1),MATCH(ROW(Main[]),ROW(Main[])),""),ROWS($K$14:O35)),COLUMNS($A$1:E22)),"")</f>
        <v/>
      </c>
      <c r="P35" s="8" t="str">
        <f t="array" ref="P35">IFERROR(INDEX(Main[],SMALL(IF((Main[PROGRESS]&lt;1),MATCH(ROW(Main[]),ROW(Main[])),""),ROWS($K$14:P35)),COLUMNS($A$1:F22)),"")</f>
        <v/>
      </c>
      <c r="Q35" s="27" t="str">
        <f t="array" ref="Q35">IFERROR(INDEX(Main[],SMALL(IF((Main[PROGRESS]&lt;1),MATCH(ROW(Main[]),ROW(Main[])),""),ROWS($K$14:Q35)),COLUMNS($A$1:G22)),"")</f>
        <v/>
      </c>
    </row>
    <row r="36" spans="2:17" x14ac:dyDescent="0.35">
      <c r="B36" s="6" t="s">
        <v>37</v>
      </c>
      <c r="C36" s="7" t="s">
        <v>58</v>
      </c>
      <c r="D36" s="7" t="s">
        <v>21</v>
      </c>
      <c r="E36" s="8">
        <v>45009</v>
      </c>
      <c r="F36" s="7">
        <v>5</v>
      </c>
      <c r="G36" s="8">
        <f t="shared" si="0"/>
        <v>45014</v>
      </c>
      <c r="H36" s="9">
        <v>0</v>
      </c>
      <c r="K36" s="7" t="str">
        <f t="array" ref="K36">IFERROR(INDEX(Main[],SMALL(IF((Main[PROGRESS]&lt;1),MATCH(ROW(Main[]),ROW(Main[])),""),ROWS(K$14:$K36)),COLUMNS($A$1:A23)),"")</f>
        <v/>
      </c>
      <c r="L36" s="7" t="str">
        <f t="array" ref="L36">IFERROR(INDEX(Main[],SMALL(IF((Main[PROGRESS]&lt;1),MATCH(ROW(Main[]),ROW(Main[])),""),ROWS($K$14:L36)),COLUMNS($A$1:B23)),"")</f>
        <v/>
      </c>
      <c r="M36" s="7" t="str">
        <f t="array" ref="M36">IFERROR(INDEX(Main[],SMALL(IF((Main[PROGRESS]&lt;1),MATCH(ROW(Main[]),ROW(Main[])),""),ROWS($K$14:M36)),COLUMNS($A$1:C23)),"")</f>
        <v/>
      </c>
      <c r="N36" s="8" t="str">
        <f t="array" ref="N36">IFERROR(INDEX(Main[],SMALL(IF((Main[PROGRESS]&lt;1),MATCH(ROW(Main[]),ROW(Main[])),""),ROWS($K$14:N36)),COLUMNS($A$1:D23)),"")</f>
        <v/>
      </c>
      <c r="O36" s="7" t="str">
        <f t="array" ref="O36">IFERROR(INDEX(Main[],SMALL(IF((Main[PROGRESS]&lt;1),MATCH(ROW(Main[]),ROW(Main[])),""),ROWS($K$14:O36)),COLUMNS($A$1:E23)),"")</f>
        <v/>
      </c>
      <c r="P36" s="8" t="str">
        <f t="array" ref="P36">IFERROR(INDEX(Main[],SMALL(IF((Main[PROGRESS]&lt;1),MATCH(ROW(Main[]),ROW(Main[])),""),ROWS($K$14:P36)),COLUMNS($A$1:F23)),"")</f>
        <v/>
      </c>
      <c r="Q36" s="27" t="str">
        <f t="array" ref="Q36">IFERROR(INDEX(Main[],SMALL(IF((Main[PROGRESS]&lt;1),MATCH(ROW(Main[]),ROW(Main[])),""),ROWS($K$14:Q36)),COLUMNS($A$1:G23)),"")</f>
        <v/>
      </c>
    </row>
    <row r="37" spans="2:17" x14ac:dyDescent="0.35">
      <c r="B37" s="6" t="s">
        <v>37</v>
      </c>
      <c r="C37" s="7" t="s">
        <v>59</v>
      </c>
      <c r="D37" s="7" t="s">
        <v>18</v>
      </c>
      <c r="E37" s="8">
        <v>45010</v>
      </c>
      <c r="F37" s="7">
        <v>16</v>
      </c>
      <c r="G37" s="8">
        <f t="shared" si="0"/>
        <v>45026</v>
      </c>
      <c r="H37" s="9">
        <v>0</v>
      </c>
      <c r="K37" s="7" t="str">
        <f t="array" ref="K37">IFERROR(INDEX(Main[],SMALL(IF((Main[PROGRESS]&lt;1),MATCH(ROW(Main[]),ROW(Main[])),""),ROWS(K$14:$K37)),COLUMNS($A$1:A24)),"")</f>
        <v/>
      </c>
      <c r="L37" s="7" t="str">
        <f t="array" ref="L37">IFERROR(INDEX(Main[],SMALL(IF((Main[PROGRESS]&lt;1),MATCH(ROW(Main[]),ROW(Main[])),""),ROWS($K$14:L37)),COLUMNS($A$1:B24)),"")</f>
        <v/>
      </c>
      <c r="M37" s="7" t="str">
        <f t="array" ref="M37">IFERROR(INDEX(Main[],SMALL(IF((Main[PROGRESS]&lt;1),MATCH(ROW(Main[]),ROW(Main[])),""),ROWS($K$14:M37)),COLUMNS($A$1:C24)),"")</f>
        <v/>
      </c>
      <c r="N37" s="8" t="str">
        <f t="array" ref="N37">IFERROR(INDEX(Main[],SMALL(IF((Main[PROGRESS]&lt;1),MATCH(ROW(Main[]),ROW(Main[])),""),ROWS($K$14:N37)),COLUMNS($A$1:D24)),"")</f>
        <v/>
      </c>
      <c r="O37" s="7" t="str">
        <f t="array" ref="O37">IFERROR(INDEX(Main[],SMALL(IF((Main[PROGRESS]&lt;1),MATCH(ROW(Main[]),ROW(Main[])),""),ROWS($K$14:O37)),COLUMNS($A$1:E24)),"")</f>
        <v/>
      </c>
      <c r="P37" s="8" t="str">
        <f t="array" ref="P37">IFERROR(INDEX(Main[],SMALL(IF((Main[PROGRESS]&lt;1),MATCH(ROW(Main[]),ROW(Main[])),""),ROWS($K$14:P37)),COLUMNS($A$1:F24)),"")</f>
        <v/>
      </c>
      <c r="Q37" s="27" t="str">
        <f t="array" ref="Q37">IFERROR(INDEX(Main[],SMALL(IF((Main[PROGRESS]&lt;1),MATCH(ROW(Main[]),ROW(Main[])),""),ROWS($K$14:Q37)),COLUMNS($A$1:G24)),"")</f>
        <v/>
      </c>
    </row>
    <row r="38" spans="2:17" x14ac:dyDescent="0.35">
      <c r="B38" s="10" t="s">
        <v>37</v>
      </c>
      <c r="C38" s="11" t="s">
        <v>60</v>
      </c>
      <c r="D38" s="11" t="s">
        <v>19</v>
      </c>
      <c r="E38" s="12">
        <v>44993</v>
      </c>
      <c r="F38" s="11">
        <v>5</v>
      </c>
      <c r="G38" s="12">
        <f t="shared" si="0"/>
        <v>44998</v>
      </c>
      <c r="H38" s="13">
        <v>0</v>
      </c>
      <c r="K38" s="7" t="str">
        <f t="array" ref="K38">IFERROR(INDEX(Main[],SMALL(IF((Main[PROGRESS]&lt;1),MATCH(ROW(Main[]),ROW(Main[])),""),ROWS(K$14:$K38)),COLUMNS($A$1:A25)),"")</f>
        <v/>
      </c>
      <c r="L38" s="7" t="str">
        <f t="array" ref="L38">IFERROR(INDEX(Main[],SMALL(IF((Main[PROGRESS]&lt;1),MATCH(ROW(Main[]),ROW(Main[])),""),ROWS($K$14:L38)),COLUMNS($A$1:B25)),"")</f>
        <v/>
      </c>
      <c r="M38" s="7" t="str">
        <f t="array" ref="M38">IFERROR(INDEX(Main[],SMALL(IF((Main[PROGRESS]&lt;1),MATCH(ROW(Main[]),ROW(Main[])),""),ROWS($K$14:M38)),COLUMNS($A$1:C25)),"")</f>
        <v/>
      </c>
      <c r="N38" s="8" t="str">
        <f t="array" ref="N38">IFERROR(INDEX(Main[],SMALL(IF((Main[PROGRESS]&lt;1),MATCH(ROW(Main[]),ROW(Main[])),""),ROWS($K$14:N38)),COLUMNS($A$1:D25)),"")</f>
        <v/>
      </c>
      <c r="O38" s="7" t="str">
        <f t="array" ref="O38">IFERROR(INDEX(Main[],SMALL(IF((Main[PROGRESS]&lt;1),MATCH(ROW(Main[]),ROW(Main[])),""),ROWS($K$14:O38)),COLUMNS($A$1:E25)),"")</f>
        <v/>
      </c>
      <c r="P38" s="8" t="str">
        <f t="array" ref="P38">IFERROR(INDEX(Main[],SMALL(IF((Main[PROGRESS]&lt;1),MATCH(ROW(Main[]),ROW(Main[])),""),ROWS($K$14:P38)),COLUMNS($A$1:F25)),"")</f>
        <v/>
      </c>
      <c r="Q38" s="27" t="str">
        <f t="array" ref="Q38">IFERROR(INDEX(Main[],SMALL(IF((Main[PROGRESS]&lt;1),MATCH(ROW(Main[]),ROW(Main[])),""),ROWS($K$14:Q38)),COLUMNS($A$1:G25)),"")</f>
        <v/>
      </c>
    </row>
    <row r="39" spans="2:17" x14ac:dyDescent="0.35">
      <c r="K39" s="7" t="str">
        <f t="array" ref="K39">IFERROR(INDEX(Main[],SMALL(IF((Main[PROGRESS]&lt;1),MATCH(ROW(Main[]),ROW(Main[])),""),ROWS(K$14:$K39)),COLUMNS($A$1:A26)),"")</f>
        <v/>
      </c>
      <c r="L39" s="7" t="str">
        <f t="array" ref="L39">IFERROR(INDEX(Main[],SMALL(IF((Main[PROGRESS]&lt;1),MATCH(ROW(Main[]),ROW(Main[])),""),ROWS($K$14:L39)),COLUMNS($A$1:B26)),"")</f>
        <v/>
      </c>
      <c r="M39" s="7" t="str">
        <f t="array" ref="M39">IFERROR(INDEX(Main[],SMALL(IF((Main[PROGRESS]&lt;1),MATCH(ROW(Main[]),ROW(Main[])),""),ROWS($K$14:M39)),COLUMNS($A$1:C26)),"")</f>
        <v/>
      </c>
      <c r="N39" s="8" t="str">
        <f t="array" ref="N39">IFERROR(INDEX(Main[],SMALL(IF((Main[PROGRESS]&lt;1),MATCH(ROW(Main[]),ROW(Main[])),""),ROWS($K$14:N39)),COLUMNS($A$1:D26)),"")</f>
        <v/>
      </c>
      <c r="O39" s="7" t="str">
        <f t="array" ref="O39">IFERROR(INDEX(Main[],SMALL(IF((Main[PROGRESS]&lt;1),MATCH(ROW(Main[]),ROW(Main[])),""),ROWS($K$14:O39)),COLUMNS($A$1:E26)),"")</f>
        <v/>
      </c>
      <c r="P39" s="8" t="str">
        <f t="array" ref="P39">IFERROR(INDEX(Main[],SMALL(IF((Main[PROGRESS]&lt;1),MATCH(ROW(Main[]),ROW(Main[])),""),ROWS($K$14:P39)),COLUMNS($A$1:F26)),"")</f>
        <v/>
      </c>
      <c r="Q39" s="27" t="str">
        <f t="array" ref="Q39">IFERROR(INDEX(Main[],SMALL(IF((Main[PROGRESS]&lt;1),MATCH(ROW(Main[]),ROW(Main[])),""),ROWS($K$14:Q39)),COLUMNS($A$1:G26)),"")</f>
        <v/>
      </c>
    </row>
    <row r="40" spans="2:17" x14ac:dyDescent="0.35">
      <c r="K40" s="7" t="str">
        <f t="array" ref="K40">IFERROR(INDEX(Main[],SMALL(IF((Main[PROGRESS]&lt;1),MATCH(ROW(Main[]),ROW(Main[])),""),ROWS(K$14:$K40)),COLUMNS($A$1:A27)),"")</f>
        <v/>
      </c>
      <c r="L40" s="7" t="str">
        <f t="array" ref="L40">IFERROR(INDEX(Main[],SMALL(IF((Main[PROGRESS]&lt;1),MATCH(ROW(Main[]),ROW(Main[])),""),ROWS($K$14:L40)),COLUMNS($A$1:B27)),"")</f>
        <v/>
      </c>
      <c r="M40" s="7" t="str">
        <f t="array" ref="M40">IFERROR(INDEX(Main[],SMALL(IF((Main[PROGRESS]&lt;1),MATCH(ROW(Main[]),ROW(Main[])),""),ROWS($K$14:M40)),COLUMNS($A$1:C27)),"")</f>
        <v/>
      </c>
      <c r="N40" s="8" t="str">
        <f t="array" ref="N40">IFERROR(INDEX(Main[],SMALL(IF((Main[PROGRESS]&lt;1),MATCH(ROW(Main[]),ROW(Main[])),""),ROWS($K$14:N40)),COLUMNS($A$1:D27)),"")</f>
        <v/>
      </c>
      <c r="O40" s="7" t="str">
        <f t="array" ref="O40">IFERROR(INDEX(Main[],SMALL(IF((Main[PROGRESS]&lt;1),MATCH(ROW(Main[]),ROW(Main[])),""),ROWS($K$14:O40)),COLUMNS($A$1:E27)),"")</f>
        <v/>
      </c>
      <c r="P40" s="8" t="str">
        <f t="array" ref="P40">IFERROR(INDEX(Main[],SMALL(IF((Main[PROGRESS]&lt;1),MATCH(ROW(Main[]),ROW(Main[])),""),ROWS($K$14:P40)),COLUMNS($A$1:F27)),"")</f>
        <v/>
      </c>
      <c r="Q40" s="27" t="str">
        <f t="array" ref="Q40">IFERROR(INDEX(Main[],SMALL(IF((Main[PROGRESS]&lt;1),MATCH(ROW(Main[]),ROW(Main[])),""),ROWS($K$14:Q40)),COLUMNS($A$1:G27)),"")</f>
        <v/>
      </c>
    </row>
    <row r="41" spans="2:17" x14ac:dyDescent="0.35">
      <c r="K41" s="7" t="str">
        <f t="array" ref="K41">IFERROR(INDEX(Main[],SMALL(IF((Main[PROGRESS]&lt;1),MATCH(ROW(Main[]),ROW(Main[])),""),ROWS(K$14:$K41)),COLUMNS($A$1:A28)),"")</f>
        <v/>
      </c>
      <c r="L41" s="7" t="str">
        <f t="array" ref="L41">IFERROR(INDEX(Main[],SMALL(IF((Main[PROGRESS]&lt;1),MATCH(ROW(Main[]),ROW(Main[])),""),ROWS($K$14:L41)),COLUMNS($A$1:B28)),"")</f>
        <v/>
      </c>
      <c r="M41" s="7" t="str">
        <f t="array" ref="M41">IFERROR(INDEX(Main[],SMALL(IF((Main[PROGRESS]&lt;1),MATCH(ROW(Main[]),ROW(Main[])),""),ROWS($K$14:M41)),COLUMNS($A$1:C28)),"")</f>
        <v/>
      </c>
      <c r="N41" s="8" t="str">
        <f t="array" ref="N41">IFERROR(INDEX(Main[],SMALL(IF((Main[PROGRESS]&lt;1),MATCH(ROW(Main[]),ROW(Main[])),""),ROWS($K$14:N41)),COLUMNS($A$1:D28)),"")</f>
        <v/>
      </c>
      <c r="O41" s="7" t="str">
        <f t="array" ref="O41">IFERROR(INDEX(Main[],SMALL(IF((Main[PROGRESS]&lt;1),MATCH(ROW(Main[]),ROW(Main[])),""),ROWS($K$14:O41)),COLUMNS($A$1:E28)),"")</f>
        <v/>
      </c>
      <c r="P41" s="8" t="str">
        <f t="array" ref="P41">IFERROR(INDEX(Main[],SMALL(IF((Main[PROGRESS]&lt;1),MATCH(ROW(Main[]),ROW(Main[])),""),ROWS($K$14:P41)),COLUMNS($A$1:F28)),"")</f>
        <v/>
      </c>
      <c r="Q41" s="27" t="str">
        <f t="array" ref="Q41">IFERROR(INDEX(Main[],SMALL(IF((Main[PROGRESS]&lt;1),MATCH(ROW(Main[]),ROW(Main[])),""),ROWS($K$14:Q41)),COLUMNS($A$1:G28)),"")</f>
        <v/>
      </c>
    </row>
    <row r="42" spans="2:17" x14ac:dyDescent="0.35">
      <c r="K42" s="7" t="str">
        <f t="array" ref="K42">IFERROR(INDEX(Main[],SMALL(IF((Main[PROGRESS]&lt;1),MATCH(ROW(Main[]),ROW(Main[])),""),ROWS(K$14:$K42)),COLUMNS($A$1:A29)),"")</f>
        <v/>
      </c>
      <c r="L42" s="7" t="str">
        <f t="array" ref="L42">IFERROR(INDEX(Main[],SMALL(IF((Main[PROGRESS]&lt;1),MATCH(ROW(Main[]),ROW(Main[])),""),ROWS($K$14:L42)),COLUMNS($A$1:B29)),"")</f>
        <v/>
      </c>
      <c r="M42" s="7" t="str">
        <f t="array" ref="M42">IFERROR(INDEX(Main[],SMALL(IF((Main[PROGRESS]&lt;1),MATCH(ROW(Main[]),ROW(Main[])),""),ROWS($K$14:M42)),COLUMNS($A$1:C29)),"")</f>
        <v/>
      </c>
      <c r="N42" s="8" t="str">
        <f t="array" ref="N42">IFERROR(INDEX(Main[],SMALL(IF((Main[PROGRESS]&lt;1),MATCH(ROW(Main[]),ROW(Main[])),""),ROWS($K$14:N42)),COLUMNS($A$1:D29)),"")</f>
        <v/>
      </c>
      <c r="O42" s="7" t="str">
        <f t="array" ref="O42">IFERROR(INDEX(Main[],SMALL(IF((Main[PROGRESS]&lt;1),MATCH(ROW(Main[]),ROW(Main[])),""),ROWS($K$14:O42)),COLUMNS($A$1:E29)),"")</f>
        <v/>
      </c>
      <c r="P42" s="8" t="str">
        <f t="array" ref="P42">IFERROR(INDEX(Main[],SMALL(IF((Main[PROGRESS]&lt;1),MATCH(ROW(Main[]),ROW(Main[])),""),ROWS($K$14:P42)),COLUMNS($A$1:F29)),"")</f>
        <v/>
      </c>
      <c r="Q42" s="27" t="str">
        <f t="array" ref="Q42">IFERROR(INDEX(Main[],SMALL(IF((Main[PROGRESS]&lt;1),MATCH(ROW(Main[]),ROW(Main[])),""),ROWS($K$14:Q42)),COLUMNS($A$1:G29)),"")</f>
        <v/>
      </c>
    </row>
    <row r="43" spans="2:17" x14ac:dyDescent="0.35">
      <c r="K43" s="7" t="str">
        <f t="array" ref="K43">IFERROR(INDEX(Main[],SMALL(IF((Main[PROGRESS]&lt;1),MATCH(ROW(Main[]),ROW(Main[])),""),ROWS(K$14:$K43)),COLUMNS($A$1:A30)),"")</f>
        <v/>
      </c>
      <c r="L43" s="7" t="str">
        <f t="array" ref="L43">IFERROR(INDEX(Main[],SMALL(IF((Main[PROGRESS]&lt;1),MATCH(ROW(Main[]),ROW(Main[])),""),ROWS($K$14:L43)),COLUMNS($A$1:B30)),"")</f>
        <v/>
      </c>
      <c r="M43" s="7" t="str">
        <f t="array" ref="M43">IFERROR(INDEX(Main[],SMALL(IF((Main[PROGRESS]&lt;1),MATCH(ROW(Main[]),ROW(Main[])),""),ROWS($K$14:M43)),COLUMNS($A$1:C30)),"")</f>
        <v/>
      </c>
      <c r="N43" s="8" t="str">
        <f t="array" ref="N43">IFERROR(INDEX(Main[],SMALL(IF((Main[PROGRESS]&lt;1),MATCH(ROW(Main[]),ROW(Main[])),""),ROWS($K$14:N43)),COLUMNS($A$1:D30)),"")</f>
        <v/>
      </c>
      <c r="O43" s="7" t="str">
        <f t="array" ref="O43">IFERROR(INDEX(Main[],SMALL(IF((Main[PROGRESS]&lt;1),MATCH(ROW(Main[]),ROW(Main[])),""),ROWS($K$14:O43)),COLUMNS($A$1:E30)),"")</f>
        <v/>
      </c>
      <c r="P43" s="8" t="str">
        <f t="array" ref="P43">IFERROR(INDEX(Main[],SMALL(IF((Main[PROGRESS]&lt;1),MATCH(ROW(Main[]),ROW(Main[])),""),ROWS($K$14:P43)),COLUMNS($A$1:F30)),"")</f>
        <v/>
      </c>
      <c r="Q43" s="27" t="str">
        <f t="array" ref="Q43">IFERROR(INDEX(Main[],SMALL(IF((Main[PROGRESS]&lt;1),MATCH(ROW(Main[]),ROW(Main[])),""),ROWS($K$14:Q43)),COLUMNS($A$1:G30)),"")</f>
        <v/>
      </c>
    </row>
    <row r="44" spans="2:17" x14ac:dyDescent="0.35">
      <c r="K44" s="7" t="str">
        <f t="array" ref="K44">IFERROR(INDEX(Main[],SMALL(IF((Main[PROGRESS]&lt;1),MATCH(ROW(Main[]),ROW(Main[])),""),ROWS(K$14:$K44)),COLUMNS($A$1:A31)),"")</f>
        <v/>
      </c>
      <c r="L44" s="7" t="str">
        <f t="array" ref="L44">IFERROR(INDEX(Main[],SMALL(IF((Main[PROGRESS]&lt;1),MATCH(ROW(Main[]),ROW(Main[])),""),ROWS($K$14:L44)),COLUMNS($A$1:B31)),"")</f>
        <v/>
      </c>
      <c r="M44" s="7" t="str">
        <f t="array" ref="M44">IFERROR(INDEX(Main[],SMALL(IF((Main[PROGRESS]&lt;1),MATCH(ROW(Main[]),ROW(Main[])),""),ROWS($K$14:M44)),COLUMNS($A$1:C31)),"")</f>
        <v/>
      </c>
      <c r="N44" s="8" t="str">
        <f t="array" ref="N44">IFERROR(INDEX(Main[],SMALL(IF((Main[PROGRESS]&lt;1),MATCH(ROW(Main[]),ROW(Main[])),""),ROWS($K$14:N44)),COLUMNS($A$1:D31)),"")</f>
        <v/>
      </c>
      <c r="O44" s="7" t="str">
        <f t="array" ref="O44">IFERROR(INDEX(Main[],SMALL(IF((Main[PROGRESS]&lt;1),MATCH(ROW(Main[]),ROW(Main[])),""),ROWS($K$14:O44)),COLUMNS($A$1:E31)),"")</f>
        <v/>
      </c>
      <c r="P44" s="8" t="str">
        <f t="array" ref="P44">IFERROR(INDEX(Main[],SMALL(IF((Main[PROGRESS]&lt;1),MATCH(ROW(Main[]),ROW(Main[])),""),ROWS($K$14:P44)),COLUMNS($A$1:F31)),"")</f>
        <v/>
      </c>
      <c r="Q44" s="27" t="str">
        <f t="array" ref="Q44">IFERROR(INDEX(Main[],SMALL(IF((Main[PROGRESS]&lt;1),MATCH(ROW(Main[]),ROW(Main[])),""),ROWS($K$14:Q44)),COLUMNS($A$1:G31)),"")</f>
        <v/>
      </c>
    </row>
  </sheetData>
  <phoneticPr fontId="5" type="noConversion"/>
  <dataValidations count="2">
    <dataValidation type="list" allowBlank="1" showInputMessage="1" showErrorMessage="1" sqref="B2:B38" xr:uid="{BB579993-D4A9-4696-A75E-31593D19FDF4}">
      <formula1>INDIRECT("Projects[Projects]")</formula1>
    </dataValidation>
    <dataValidation type="list" allowBlank="1" showInputMessage="1" showErrorMessage="1" sqref="D2:D38" xr:uid="{3A56D190-0408-4EB5-A975-557314728FF2}">
      <formula1>INDIRECT("Resources[Resources]")</formula1>
    </dataValidation>
  </dataValidations>
  <pageMargins left="0.7" right="0.7" top="0.75" bottom="0.75" header="0.3" footer="0.3"/>
  <pageSetup paperSize="9" orientation="portrait" r:id="rId1"/>
  <tableParts count="3"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6F209-CD6C-4B34-816F-1F214EB7BD48}">
  <dimension ref="B3:O21"/>
  <sheetViews>
    <sheetView zoomScale="85" zoomScaleNormal="85" workbookViewId="0">
      <selection activeCell="J5" sqref="J5:K7"/>
    </sheetView>
  </sheetViews>
  <sheetFormatPr defaultColWidth="8.90625" defaultRowHeight="14.5" x14ac:dyDescent="0.35"/>
  <cols>
    <col min="1" max="1" width="8.90625" style="17"/>
    <col min="2" max="2" width="14.6328125" style="17" customWidth="1"/>
    <col min="3" max="3" width="13.90625" style="17" customWidth="1"/>
    <col min="4" max="4" width="16" style="17" customWidth="1"/>
    <col min="5" max="5" width="21.6328125" style="17" customWidth="1"/>
    <col min="6" max="6" width="21.81640625" style="17" customWidth="1"/>
    <col min="7" max="7" width="12.36328125" style="17" customWidth="1"/>
    <col min="8" max="8" width="11.54296875" style="17" customWidth="1"/>
    <col min="9" max="9" width="8.90625" style="17"/>
    <col min="10" max="10" width="16.453125" style="17" customWidth="1"/>
    <col min="11" max="11" width="13.90625" style="17" customWidth="1"/>
    <col min="12" max="12" width="21.81640625" style="17" customWidth="1"/>
    <col min="13" max="13" width="12.36328125" style="17" customWidth="1"/>
    <col min="14" max="14" width="11.54296875" style="17" customWidth="1"/>
    <col min="15" max="15" width="15.54296875" style="17" customWidth="1"/>
    <col min="16" max="16384" width="8.90625" style="17"/>
  </cols>
  <sheetData>
    <row r="3" spans="2:15" x14ac:dyDescent="0.35">
      <c r="B3" s="18" t="s">
        <v>63</v>
      </c>
      <c r="C3" s="17">
        <f>COUNTA(Projects[Projects])</f>
        <v>7</v>
      </c>
      <c r="J3" s="18" t="s">
        <v>77</v>
      </c>
      <c r="K3" s="17">
        <f>MAX(Main[END DATE])-MIN(Main[START DATE])</f>
        <v>80</v>
      </c>
    </row>
    <row r="5" spans="2:15" x14ac:dyDescent="0.35">
      <c r="B5" s="18" t="s">
        <v>75</v>
      </c>
      <c r="C5" s="17">
        <f>C11</f>
        <v>37</v>
      </c>
      <c r="J5" s="18" t="s">
        <v>80</v>
      </c>
      <c r="K5" s="17">
        <f>COUNTIF(Main[PROGRESS],"=0")</f>
        <v>7</v>
      </c>
    </row>
    <row r="6" spans="2:15" x14ac:dyDescent="0.35">
      <c r="J6" s="18" t="s">
        <v>81</v>
      </c>
      <c r="K6" s="17">
        <f>COUNTIFS(Main[PROGRESS],"&gt;0", Main[PROGRESS],"&lt;1")</f>
        <v>12</v>
      </c>
    </row>
    <row r="7" spans="2:15" x14ac:dyDescent="0.35">
      <c r="J7" s="18" t="s">
        <v>82</v>
      </c>
      <c r="K7" s="17">
        <f>COUNTIF(Main[PROGRESS],"=1")</f>
        <v>18</v>
      </c>
    </row>
    <row r="10" spans="2:15" ht="15.5" x14ac:dyDescent="0.35">
      <c r="B10" s="19" t="s">
        <v>13</v>
      </c>
      <c r="C10" s="19" t="s">
        <v>64</v>
      </c>
      <c r="D10" s="19" t="s">
        <v>65</v>
      </c>
      <c r="E10" s="19" t="s">
        <v>66</v>
      </c>
      <c r="F10" s="19" t="s">
        <v>69</v>
      </c>
      <c r="G10" s="19" t="s">
        <v>70</v>
      </c>
      <c r="H10" s="19" t="s">
        <v>67</v>
      </c>
      <c r="J10" s="19" t="s">
        <v>13</v>
      </c>
      <c r="K10" s="19" t="s">
        <v>64</v>
      </c>
      <c r="L10" s="19" t="s">
        <v>78</v>
      </c>
      <c r="M10" s="19" t="s">
        <v>70</v>
      </c>
      <c r="N10" s="19" t="s">
        <v>67</v>
      </c>
      <c r="O10" s="19" t="s">
        <v>79</v>
      </c>
    </row>
    <row r="11" spans="2:15" x14ac:dyDescent="0.35">
      <c r="B11" s="20" t="s">
        <v>68</v>
      </c>
      <c r="C11" s="20">
        <f>COUNTA(Main[TASK])</f>
        <v>37</v>
      </c>
      <c r="D11" s="21">
        <f>MIN(Main[START DATE])</f>
        <v>44946</v>
      </c>
      <c r="E11" s="21">
        <f>MAX(Main[END DATE])</f>
        <v>45026</v>
      </c>
      <c r="F11" s="20">
        <f>SUM(Main[DAYS REQUIRED])</f>
        <v>243</v>
      </c>
      <c r="G11" s="22">
        <f>AVERAGE(Main[PROGRESS])</f>
        <v>0.68648648648648658</v>
      </c>
      <c r="H11" s="22">
        <f>IFERROR(1-G11,"")</f>
        <v>0.31351351351351342</v>
      </c>
      <c r="J11" s="20" t="s">
        <v>76</v>
      </c>
      <c r="K11" s="20">
        <f>COUNTA(Main[TASK])</f>
        <v>37</v>
      </c>
      <c r="L11" s="20">
        <f>SUM(Main[DAYS REQUIRED])</f>
        <v>243</v>
      </c>
      <c r="M11" s="22">
        <f>AVERAGE(Main[PROGRESS])</f>
        <v>0.68648648648648658</v>
      </c>
      <c r="N11" s="22">
        <f>IFERROR(1-M11,"")</f>
        <v>0.31351351351351342</v>
      </c>
      <c r="O11" s="20">
        <f>COUNTIF(K12:K21, "&gt;0")*$K$3</f>
        <v>560</v>
      </c>
    </row>
    <row r="12" spans="2:15" x14ac:dyDescent="0.35">
      <c r="B12" s="26" t="str">
        <f>_xlfn.IFS(Data!K2&lt;&gt;0, Data!K2,Data!K2=0, #N/A)</f>
        <v>RED Project</v>
      </c>
      <c r="C12" s="23">
        <f>COUNTIF(Main[PROJECT],B12)</f>
        <v>4</v>
      </c>
      <c r="D12" s="24">
        <f t="array" ref="D12">MIN(IF(Main[PROJECT]=B12,Main[START DATE]))</f>
        <v>44946</v>
      </c>
      <c r="E12" s="24">
        <f t="array" ref="E12">MAX(IF(Main[PROJECT]=B12, Main[END DATE]))</f>
        <v>44966</v>
      </c>
      <c r="F12" s="23">
        <f>SUMIF(Main[PROJECT], B12, Main[DAYS REQUIRED])</f>
        <v>36</v>
      </c>
      <c r="G12" s="25">
        <f>AVERAGEIF(Main[PROJECT], B12, Main[PROGRESS])</f>
        <v>1</v>
      </c>
      <c r="H12" s="25">
        <f t="shared" ref="H12" si="0">IFERROR(1-G12,"")</f>
        <v>0</v>
      </c>
      <c r="J12" s="26" t="str">
        <f>_xlfn.IFS(Data!M2&lt;&gt;0, Data!M2,Data!M2=0, #N/A)</f>
        <v>Mike</v>
      </c>
      <c r="K12" s="23">
        <f>COUNTIF(Main[ASIGNEE],J12)</f>
        <v>5</v>
      </c>
      <c r="L12" s="23">
        <f>SUMIF(Main[ASIGNEE], J12, Main[DAYS REQUIRED])</f>
        <v>27</v>
      </c>
      <c r="M12" s="25">
        <f>AVERAGEIF(Main[ASIGNEE], J12, Main[PROGRESS])</f>
        <v>0.86</v>
      </c>
      <c r="N12" s="25">
        <f t="shared" ref="N12" si="1">IFERROR(1-M12,"")</f>
        <v>0.14000000000000001</v>
      </c>
      <c r="O12" s="23">
        <f>IF(K12&gt;0, $K$3, "")</f>
        <v>80</v>
      </c>
    </row>
    <row r="13" spans="2:15" x14ac:dyDescent="0.35">
      <c r="B13" s="26" t="str">
        <f>_xlfn.IFS(Data!K3&lt;&gt;0, Data!K3,Data!K3=0, #N/A)</f>
        <v>ORANGE Project</v>
      </c>
      <c r="C13" s="23">
        <f>COUNTIF(Main[PROJECT],B13)</f>
        <v>10</v>
      </c>
      <c r="D13" s="24">
        <f t="array" ref="D13">MIN(IF(Main[PROJECT]=B13,Main[START DATE]))</f>
        <v>44969</v>
      </c>
      <c r="E13" s="24">
        <f t="array" ref="E13">MAX(IF(Main[PROJECT]=B13, Main[END DATE]))</f>
        <v>44991</v>
      </c>
      <c r="F13" s="23">
        <f>SUMIF(Main[PROJECT], B13, Main[DAYS REQUIRED])</f>
        <v>65</v>
      </c>
      <c r="G13" s="25">
        <f>AVERAGEIF(Main[PROJECT], B13, Main[PROGRESS])</f>
        <v>0.97499999999999998</v>
      </c>
      <c r="H13" s="25">
        <f t="shared" ref="H13:H21" si="2">IFERROR(1-G13,"")</f>
        <v>2.5000000000000022E-2</v>
      </c>
      <c r="J13" s="26" t="str">
        <f>_xlfn.IFS(Data!M3&lt;&gt;0, Data!M3,Data!M3=0, #N/A)</f>
        <v>Sarah</v>
      </c>
      <c r="K13" s="23">
        <f>COUNTIF(Main[ASIGNEE],J13)</f>
        <v>7</v>
      </c>
      <c r="L13" s="23">
        <f>SUMIF(Main[ASIGNEE], J13, Main[DAYS REQUIRED])</f>
        <v>33</v>
      </c>
      <c r="M13" s="25">
        <f>AVERAGEIF(Main[ASIGNEE], J13, Main[PROGRESS])</f>
        <v>0.75</v>
      </c>
      <c r="N13" s="25">
        <f t="shared" ref="N13:N21" si="3">IFERROR(1-M13,"")</f>
        <v>0.25</v>
      </c>
      <c r="O13" s="23">
        <f t="shared" ref="O13:O21" si="4">IF(K13&gt;0, $K$3, "")</f>
        <v>80</v>
      </c>
    </row>
    <row r="14" spans="2:15" x14ac:dyDescent="0.35">
      <c r="B14" s="26" t="str">
        <f>_xlfn.IFS(Data!K4&lt;&gt;0, Data!K4,Data!K4=0, #N/A)</f>
        <v>BLUE Project</v>
      </c>
      <c r="C14" s="23">
        <f>COUNTIF(Main[PROJECT],B14)</f>
        <v>3</v>
      </c>
      <c r="D14" s="24">
        <f t="array" ref="D14">MIN(IF(Main[PROJECT]=B14,Main[START DATE]))</f>
        <v>44975</v>
      </c>
      <c r="E14" s="24">
        <f t="array" ref="E14">MAX(IF(Main[PROJECT]=B14, Main[END DATE]))</f>
        <v>44989</v>
      </c>
      <c r="F14" s="23">
        <f>SUMIF(Main[PROJECT], B14, Main[DAYS REQUIRED])</f>
        <v>15</v>
      </c>
      <c r="G14" s="25">
        <f>AVERAGEIF(Main[PROJECT], B14, Main[PROGRESS])</f>
        <v>1</v>
      </c>
      <c r="H14" s="25">
        <f t="shared" si="2"/>
        <v>0</v>
      </c>
      <c r="J14" s="26" t="str">
        <f>_xlfn.IFS(Data!M4&lt;&gt;0, Data!M4,Data!M4=0, #N/A)</f>
        <v>Bob</v>
      </c>
      <c r="K14" s="23">
        <f>COUNTIF(Main[ASIGNEE],J14)</f>
        <v>4</v>
      </c>
      <c r="L14" s="23">
        <f>SUMIF(Main[ASIGNEE], J14, Main[DAYS REQUIRED])</f>
        <v>40</v>
      </c>
      <c r="M14" s="25">
        <f>AVERAGEIF(Main[ASIGNEE], J14, Main[PROGRESS])</f>
        <v>0.7</v>
      </c>
      <c r="N14" s="25">
        <f t="shared" si="3"/>
        <v>0.30000000000000004</v>
      </c>
      <c r="O14" s="23">
        <f t="shared" si="4"/>
        <v>80</v>
      </c>
    </row>
    <row r="15" spans="2:15" x14ac:dyDescent="0.35">
      <c r="B15" s="26" t="str">
        <f>_xlfn.IFS(Data!K5&lt;&gt;0, Data!K5,Data!K5=0, #N/A)</f>
        <v>PINK Project</v>
      </c>
      <c r="C15" s="23">
        <f>COUNTIF(Main[PROJECT],B15)</f>
        <v>4</v>
      </c>
      <c r="D15" s="24">
        <f t="array" ref="D15">MIN(IF(Main[PROJECT]=B15,Main[START DATE]))</f>
        <v>44982</v>
      </c>
      <c r="E15" s="24">
        <f t="array" ref="E15">MAX(IF(Main[PROJECT]=B15, Main[END DATE]))</f>
        <v>44996</v>
      </c>
      <c r="F15" s="23">
        <f>SUMIF(Main[PROJECT], B15, Main[DAYS REQUIRED])</f>
        <v>29</v>
      </c>
      <c r="G15" s="25">
        <f>AVERAGEIF(Main[PROJECT], B15, Main[PROGRESS])</f>
        <v>0.86249999999999993</v>
      </c>
      <c r="H15" s="25">
        <f t="shared" si="2"/>
        <v>0.13750000000000007</v>
      </c>
      <c r="J15" s="26" t="str">
        <f>_xlfn.IFS(Data!M5&lt;&gt;0, Data!M5,Data!M5=0, #N/A)</f>
        <v>Jordan</v>
      </c>
      <c r="K15" s="23">
        <f>COUNTIF(Main[ASIGNEE],J15)</f>
        <v>5</v>
      </c>
      <c r="L15" s="23">
        <f>SUMIF(Main[ASIGNEE], J15, Main[DAYS REQUIRED])</f>
        <v>56</v>
      </c>
      <c r="M15" s="25">
        <f>AVERAGEIF(Main[ASIGNEE], J15, Main[PROGRESS])</f>
        <v>0.55000000000000004</v>
      </c>
      <c r="N15" s="25">
        <f t="shared" si="3"/>
        <v>0.44999999999999996</v>
      </c>
      <c r="O15" s="23">
        <f t="shared" si="4"/>
        <v>80</v>
      </c>
    </row>
    <row r="16" spans="2:15" x14ac:dyDescent="0.35">
      <c r="B16" s="26" t="str">
        <f>_xlfn.IFS(Data!K6&lt;&gt;0, Data!K6,Data!K6=0, #N/A)</f>
        <v>SILVER Project</v>
      </c>
      <c r="C16" s="23">
        <f>COUNTIF(Main[PROJECT],B16)</f>
        <v>5</v>
      </c>
      <c r="D16" s="24">
        <f t="array" ref="D16">MIN(IF(Main[PROJECT]=B16,Main[START DATE]))</f>
        <v>44982</v>
      </c>
      <c r="E16" s="24">
        <f t="array" ref="E16">MAX(IF(Main[PROJECT]=B16, Main[END DATE]))</f>
        <v>45007</v>
      </c>
      <c r="F16" s="23">
        <f>SUMIF(Main[PROJECT], B16, Main[DAYS REQUIRED])</f>
        <v>28</v>
      </c>
      <c r="G16" s="25">
        <f>AVERAGEIF(Main[PROJECT], B16, Main[PROGRESS])</f>
        <v>0.61</v>
      </c>
      <c r="H16" s="25">
        <f t="shared" si="2"/>
        <v>0.39</v>
      </c>
      <c r="J16" s="26" t="str">
        <f>_xlfn.IFS(Data!M6&lt;&gt;0, Data!M6,Data!M6=0, #N/A)</f>
        <v>Danny</v>
      </c>
      <c r="K16" s="23">
        <f>COUNTIF(Main[ASIGNEE],J16)</f>
        <v>6</v>
      </c>
      <c r="L16" s="23">
        <f>SUMIF(Main[ASIGNEE], J16, Main[DAYS REQUIRED])</f>
        <v>17</v>
      </c>
      <c r="M16" s="25">
        <f>AVERAGEIF(Main[ASIGNEE], J16, Main[PROGRESS])</f>
        <v>0.73333333333333339</v>
      </c>
      <c r="N16" s="25">
        <f t="shared" si="3"/>
        <v>0.26666666666666661</v>
      </c>
      <c r="O16" s="23">
        <f t="shared" si="4"/>
        <v>80</v>
      </c>
    </row>
    <row r="17" spans="2:15" x14ac:dyDescent="0.35">
      <c r="B17" s="26" t="str">
        <f>_xlfn.IFS(Data!K7&lt;&gt;0, Data!K7,Data!K7=0, #N/A)</f>
        <v>BROWN Project</v>
      </c>
      <c r="C17" s="23">
        <f>COUNTIF(Main[PROJECT],B17)</f>
        <v>4</v>
      </c>
      <c r="D17" s="24">
        <f t="array" ref="D17">MIN(IF(Main[PROJECT]=B17,Main[START DATE]))</f>
        <v>44988</v>
      </c>
      <c r="E17" s="24">
        <f t="array" ref="E17">MAX(IF(Main[PROJECT]=B17, Main[END DATE]))</f>
        <v>45007</v>
      </c>
      <c r="F17" s="23">
        <f>SUMIF(Main[PROJECT], B17, Main[DAYS REQUIRED])</f>
        <v>17</v>
      </c>
      <c r="G17" s="25">
        <f>AVERAGEIF(Main[PROJECT], B17, Main[PROGRESS])</f>
        <v>0.33750000000000002</v>
      </c>
      <c r="H17" s="25">
        <f t="shared" si="2"/>
        <v>0.66249999999999998</v>
      </c>
      <c r="J17" s="26" t="str">
        <f>_xlfn.IFS(Data!M7&lt;&gt;0, Data!M7,Data!M7=0, #N/A)</f>
        <v>Morgan</v>
      </c>
      <c r="K17" s="23">
        <f>COUNTIF(Main[ASIGNEE],J17)</f>
        <v>5</v>
      </c>
      <c r="L17" s="23">
        <f>SUMIF(Main[ASIGNEE], J17, Main[DAYS REQUIRED])</f>
        <v>14</v>
      </c>
      <c r="M17" s="25">
        <f>AVERAGEIF(Main[ASIGNEE], J17, Main[PROGRESS])</f>
        <v>0.55000000000000004</v>
      </c>
      <c r="N17" s="25">
        <f t="shared" si="3"/>
        <v>0.44999999999999996</v>
      </c>
      <c r="O17" s="23">
        <f t="shared" si="4"/>
        <v>80</v>
      </c>
    </row>
    <row r="18" spans="2:15" x14ac:dyDescent="0.35">
      <c r="B18" s="26" t="str">
        <f>_xlfn.IFS(Data!K8&lt;&gt;0, Data!K8,Data!K8=0, #N/A)</f>
        <v>VIOLET Project</v>
      </c>
      <c r="C18" s="23">
        <f>COUNTIF(Main[PROJECT],B18)</f>
        <v>7</v>
      </c>
      <c r="D18" s="24">
        <f t="array" ref="D18">MIN(IF(Main[PROJECT]=B18,Main[START DATE]))</f>
        <v>44991</v>
      </c>
      <c r="E18" s="24">
        <f t="array" ref="E18">MAX(IF(Main[PROJECT]=B18, Main[END DATE]))</f>
        <v>45026</v>
      </c>
      <c r="F18" s="23">
        <f>SUMIF(Main[PROJECT], B18, Main[DAYS REQUIRED])</f>
        <v>53</v>
      </c>
      <c r="G18" s="25">
        <f>AVERAGEIF(Main[PROJECT], B18, Main[PROGRESS])</f>
        <v>0.1142857142857143</v>
      </c>
      <c r="H18" s="25">
        <f t="shared" si="2"/>
        <v>0.88571428571428568</v>
      </c>
      <c r="J18" s="26" t="str">
        <f>_xlfn.IFS(Data!M8&lt;&gt;0, Data!M8,Data!M8=0, #N/A)</f>
        <v>Whitney</v>
      </c>
      <c r="K18" s="23">
        <f>COUNTIF(Main[ASIGNEE],J18)</f>
        <v>5</v>
      </c>
      <c r="L18" s="23">
        <f>SUMIF(Main[ASIGNEE], J18, Main[DAYS REQUIRED])</f>
        <v>56</v>
      </c>
      <c r="M18" s="25">
        <f>AVERAGEIF(Main[ASIGNEE], J18, Main[PROGRESS])</f>
        <v>0.63</v>
      </c>
      <c r="N18" s="25">
        <f t="shared" si="3"/>
        <v>0.37</v>
      </c>
      <c r="O18" s="23">
        <f t="shared" si="4"/>
        <v>80</v>
      </c>
    </row>
    <row r="19" spans="2:15" x14ac:dyDescent="0.35">
      <c r="B19" s="26" t="e">
        <f>_xlfn.IFS(Data!K9&lt;&gt;0, Data!K9,Data!K9=0, #N/A)</f>
        <v>#N/A</v>
      </c>
      <c r="C19" s="23">
        <f>COUNTIF(Main[PROJECT],B19)</f>
        <v>0</v>
      </c>
      <c r="D19" s="24" t="e">
        <f t="array" ref="D19">MIN(IF(Main[PROJECT]=B19,Main[START DATE]))</f>
        <v>#N/A</v>
      </c>
      <c r="E19" s="24" t="e">
        <f t="array" ref="E19">MAX(IF(Main[PROJECT]=B19, Main[END DATE]))</f>
        <v>#N/A</v>
      </c>
      <c r="F19" s="23">
        <f>SUMIF(Main[PROJECT], B19, Main[DAYS REQUIRED])</f>
        <v>0</v>
      </c>
      <c r="G19" s="25" t="e">
        <f>AVERAGEIF(Main[PROJECT], B19, Main[PROGRESS])</f>
        <v>#DIV/0!</v>
      </c>
      <c r="H19" s="25" t="str">
        <f t="shared" si="2"/>
        <v/>
      </c>
      <c r="J19" s="26" t="e">
        <f>_xlfn.IFS(Data!M9&lt;&gt;0, Data!M9,Data!M9=0, #N/A)</f>
        <v>#N/A</v>
      </c>
      <c r="K19" s="23">
        <f>COUNTIF(Main[ASIGNEE],J19)</f>
        <v>0</v>
      </c>
      <c r="L19" s="23">
        <f>SUMIF(Main[ASIGNEE], J19, Main[DAYS REQUIRED])</f>
        <v>0</v>
      </c>
      <c r="M19" s="25" t="e">
        <f>AVERAGEIF(Main[ASIGNEE], J19, Main[PROGRESS])</f>
        <v>#DIV/0!</v>
      </c>
      <c r="N19" s="25" t="str">
        <f t="shared" si="3"/>
        <v/>
      </c>
      <c r="O19" s="23" t="str">
        <f t="shared" si="4"/>
        <v/>
      </c>
    </row>
    <row r="20" spans="2:15" x14ac:dyDescent="0.35">
      <c r="B20" s="26" t="e">
        <f>_xlfn.IFS(Data!K10&lt;&gt;0, Data!K10,Data!K10=0, #N/A)</f>
        <v>#N/A</v>
      </c>
      <c r="C20" s="23">
        <f>COUNTIF(Main[PROJECT],B20)</f>
        <v>0</v>
      </c>
      <c r="D20" s="24" t="e">
        <f t="array" ref="D20">MIN(IF(Main[PROJECT]=B20,Main[START DATE]))</f>
        <v>#N/A</v>
      </c>
      <c r="E20" s="24" t="e">
        <f t="array" ref="E20">MAX(IF(Main[PROJECT]=B20, Main[END DATE]))</f>
        <v>#N/A</v>
      </c>
      <c r="F20" s="23">
        <f>SUMIF(Main[PROJECT], B20, Main[DAYS REQUIRED])</f>
        <v>0</v>
      </c>
      <c r="G20" s="25" t="e">
        <f>AVERAGEIF(Main[PROJECT], B20, Main[PROGRESS])</f>
        <v>#DIV/0!</v>
      </c>
      <c r="H20" s="25" t="str">
        <f t="shared" si="2"/>
        <v/>
      </c>
      <c r="J20" s="26" t="e">
        <f>_xlfn.IFS(Data!M10&lt;&gt;0, Data!M10,Data!M10=0, #N/A)</f>
        <v>#N/A</v>
      </c>
      <c r="K20" s="23">
        <f>COUNTIF(Main[ASIGNEE],J20)</f>
        <v>0</v>
      </c>
      <c r="L20" s="23">
        <f>SUMIF(Main[ASIGNEE], J20, Main[DAYS REQUIRED])</f>
        <v>0</v>
      </c>
      <c r="M20" s="25" t="e">
        <f>AVERAGEIF(Main[ASIGNEE], J20, Main[PROGRESS])</f>
        <v>#DIV/0!</v>
      </c>
      <c r="N20" s="25" t="str">
        <f t="shared" si="3"/>
        <v/>
      </c>
      <c r="O20" s="23" t="str">
        <f t="shared" si="4"/>
        <v/>
      </c>
    </row>
    <row r="21" spans="2:15" x14ac:dyDescent="0.35">
      <c r="B21" s="26" t="e">
        <f>_xlfn.IFS(Data!K11&lt;&gt;0, Data!K11,Data!K11=0, #N/A)</f>
        <v>#N/A</v>
      </c>
      <c r="C21" s="23">
        <f>COUNTIF(Main[PROJECT],B21)</f>
        <v>0</v>
      </c>
      <c r="D21" s="24" t="e">
        <f t="array" ref="D21">MIN(IF(Main[PROJECT]=B21,Main[START DATE]))</f>
        <v>#N/A</v>
      </c>
      <c r="E21" s="24" t="e">
        <f t="array" ref="E21">MAX(IF(Main[PROJECT]=B21, Main[END DATE]))</f>
        <v>#N/A</v>
      </c>
      <c r="F21" s="23">
        <f>SUMIF(Main[PROJECT], B21, Main[DAYS REQUIRED])</f>
        <v>0</v>
      </c>
      <c r="G21" s="25" t="e">
        <f>AVERAGEIF(Main[PROJECT], B21, Main[PROGRESS])</f>
        <v>#DIV/0!</v>
      </c>
      <c r="H21" s="25" t="str">
        <f t="shared" si="2"/>
        <v/>
      </c>
      <c r="J21" s="26" t="e">
        <f>_xlfn.IFS(Data!M11&lt;&gt;0, Data!M11,Data!M11=0, #N/A)</f>
        <v>#N/A</v>
      </c>
      <c r="K21" s="23">
        <f>COUNTIF(Main[ASIGNEE],J21)</f>
        <v>0</v>
      </c>
      <c r="L21" s="23">
        <f>SUMIF(Main[ASIGNEE], J21, Main[DAYS REQUIRED])</f>
        <v>0</v>
      </c>
      <c r="M21" s="25" t="e">
        <f>AVERAGEIF(Main[ASIGNEE], J21, Main[PROGRESS])</f>
        <v>#DIV/0!</v>
      </c>
      <c r="N21" s="25" t="str">
        <f t="shared" si="3"/>
        <v/>
      </c>
      <c r="O21" s="23" t="str">
        <f t="shared" si="4"/>
        <v/>
      </c>
    </row>
  </sheetData>
  <conditionalFormatting sqref="C11:G21 K11:M21">
    <cfRule type="expression" dxfId="7" priority="10">
      <formula>IF($C11=0,TRUE,FALSE)</formula>
    </cfRule>
  </conditionalFormatting>
  <conditionalFormatting sqref="H11:H21">
    <cfRule type="expression" dxfId="6" priority="9">
      <formula>IF($C11=0,TRUE,FALSE)</formula>
    </cfRule>
  </conditionalFormatting>
  <conditionalFormatting sqref="B11">
    <cfRule type="expression" dxfId="5" priority="8">
      <formula>IF($C11=0,TRUE,FALSE)</formula>
    </cfRule>
  </conditionalFormatting>
  <conditionalFormatting sqref="N11:N21">
    <cfRule type="expression" dxfId="4" priority="3">
      <formula>IF($C11=0,TRUE,FALSE)</formula>
    </cfRule>
  </conditionalFormatting>
  <conditionalFormatting sqref="J11">
    <cfRule type="expression" dxfId="3" priority="2">
      <formula>IF($C11=0,TRUE,FALSE)</formula>
    </cfRule>
  </conditionalFormatting>
  <conditionalFormatting sqref="O11:O21">
    <cfRule type="expression" dxfId="2" priority="1">
      <formula>IF($C11=0,TRUE,FALSE)</formula>
    </cfRule>
  </conditionalFormatting>
  <pageMargins left="0.7" right="0.7" top="0.75" bottom="0.75" header="0.3" footer="0.3"/>
  <ignoredErrors>
    <ignoredError sqref="B19:B21 D19:G21" evalErro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377C9-8866-453D-8E44-96334E72CC88}">
  <dimension ref="A1:L49"/>
  <sheetViews>
    <sheetView zoomScale="80" zoomScaleNormal="80" workbookViewId="0">
      <selection activeCell="K1" sqref="K1"/>
    </sheetView>
  </sheetViews>
  <sheetFormatPr defaultColWidth="8.90625" defaultRowHeight="12" x14ac:dyDescent="0.3"/>
  <cols>
    <col min="1" max="1" width="4.36328125" style="29" customWidth="1"/>
    <col min="2" max="2" width="48.90625" style="29" customWidth="1"/>
    <col min="3" max="3" width="3" style="29" customWidth="1"/>
    <col min="4" max="4" width="3.1796875" style="29" customWidth="1"/>
    <col min="5" max="5" width="18.36328125" style="29" customWidth="1"/>
    <col min="6" max="6" width="17.08984375" style="29" customWidth="1"/>
    <col min="7" max="7" width="12.453125" style="29" customWidth="1"/>
    <col min="8" max="8" width="12.08984375" style="29" customWidth="1"/>
    <col min="9" max="9" width="10.453125" style="29" customWidth="1"/>
    <col min="10" max="10" width="14.54296875" style="29" customWidth="1"/>
    <col min="11" max="11" width="3.81640625" style="29" customWidth="1"/>
    <col min="12" max="12" width="111.1796875" style="29" customWidth="1"/>
    <col min="13" max="16384" width="8.90625" style="29"/>
  </cols>
  <sheetData>
    <row r="1" spans="1:12" x14ac:dyDescent="0.3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</row>
    <row r="2" spans="1:12" ht="43.25" customHeight="1" x14ac:dyDescent="0.3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</row>
    <row r="3" spans="1:12" ht="7.75" customHeight="1" x14ac:dyDescent="0.3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</row>
    <row r="4" spans="1:12" ht="8.4" customHeight="1" x14ac:dyDescent="0.3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</row>
    <row r="5" spans="1:12" ht="19.25" customHeight="1" x14ac:dyDescent="0.3">
      <c r="A5" s="28"/>
      <c r="B5" s="28"/>
      <c r="C5" s="28"/>
      <c r="D5" s="28"/>
      <c r="E5" s="38" t="s">
        <v>72</v>
      </c>
      <c r="F5" s="38"/>
      <c r="G5" s="28"/>
      <c r="H5" s="28"/>
      <c r="I5" s="36" t="s">
        <v>74</v>
      </c>
      <c r="J5" s="37">
        <f>Data!O2</f>
        <v>44996</v>
      </c>
      <c r="K5" s="28"/>
      <c r="L5" s="28"/>
    </row>
    <row r="6" spans="1:12" ht="9.65" customHeight="1" x14ac:dyDescent="0.3">
      <c r="A6" s="28"/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</row>
    <row r="7" spans="1:12" ht="5.4" customHeight="1" x14ac:dyDescent="0.3">
      <c r="A7" s="28"/>
      <c r="B7" s="28"/>
      <c r="C7" s="28"/>
      <c r="D7" s="28"/>
      <c r="E7" s="35"/>
      <c r="F7" s="35"/>
      <c r="G7" s="35"/>
      <c r="H7" s="35"/>
      <c r="I7" s="35"/>
      <c r="J7" s="35"/>
      <c r="K7" s="28"/>
      <c r="L7" s="28"/>
    </row>
    <row r="8" spans="1:12" x14ac:dyDescent="0.3">
      <c r="A8" s="28"/>
      <c r="B8" s="28"/>
      <c r="C8" s="28"/>
      <c r="D8" s="28"/>
      <c r="E8" s="30" t="s">
        <v>1</v>
      </c>
      <c r="F8" s="30" t="s">
        <v>2</v>
      </c>
      <c r="G8" s="30" t="s">
        <v>3</v>
      </c>
      <c r="H8" s="30" t="s">
        <v>6</v>
      </c>
      <c r="I8" s="30" t="s">
        <v>7</v>
      </c>
      <c r="J8" s="30" t="s">
        <v>73</v>
      </c>
      <c r="K8" s="28"/>
      <c r="L8" s="28"/>
    </row>
    <row r="9" spans="1:12" x14ac:dyDescent="0.3">
      <c r="A9" s="28"/>
      <c r="B9" s="28"/>
      <c r="C9" s="28"/>
      <c r="D9" s="28"/>
      <c r="E9" s="31" t="str">
        <f>Data!S14</f>
        <v>ORANGE Project</v>
      </c>
      <c r="F9" s="31" t="str">
        <f>Data!T14</f>
        <v>Task ORANGE 9</v>
      </c>
      <c r="G9" s="31" t="str">
        <f>Data!U14</f>
        <v>Danny</v>
      </c>
      <c r="H9" s="32">
        <f>Data!X14</f>
        <v>44989</v>
      </c>
      <c r="I9" s="33">
        <f>Data!Y14</f>
        <v>0.9</v>
      </c>
      <c r="J9" s="34">
        <f>$J$5-H9</f>
        <v>7</v>
      </c>
      <c r="K9" s="28"/>
      <c r="L9" s="28"/>
    </row>
    <row r="10" spans="1:12" x14ac:dyDescent="0.3">
      <c r="A10" s="28"/>
      <c r="B10" s="28"/>
      <c r="C10" s="28"/>
      <c r="D10" s="28"/>
      <c r="E10" s="31" t="str">
        <f>Data!S15</f>
        <v>ORANGE Project</v>
      </c>
      <c r="F10" s="31" t="str">
        <f>Data!T15</f>
        <v>Task ORANGE 10</v>
      </c>
      <c r="G10" s="31" t="str">
        <f>Data!U15</f>
        <v>Morgan</v>
      </c>
      <c r="H10" s="32">
        <f>Data!X15</f>
        <v>44991</v>
      </c>
      <c r="I10" s="33">
        <f>Data!Y15</f>
        <v>0.85</v>
      </c>
      <c r="J10" s="34">
        <f t="shared" ref="J10:J14" si="0">$J$5-H10</f>
        <v>5</v>
      </c>
      <c r="K10" s="28"/>
      <c r="L10" s="28"/>
    </row>
    <row r="11" spans="1:12" x14ac:dyDescent="0.3">
      <c r="A11" s="28"/>
      <c r="B11" s="28"/>
      <c r="C11" s="28"/>
      <c r="D11" s="28"/>
      <c r="E11" s="31" t="str">
        <f>Data!S16</f>
        <v>PINK Project</v>
      </c>
      <c r="F11" s="31" t="str">
        <f>Data!T16</f>
        <v>Task PINK 4</v>
      </c>
      <c r="G11" s="31" t="str">
        <f>Data!U16</f>
        <v>Sarah</v>
      </c>
      <c r="H11" s="32">
        <f>Data!X16</f>
        <v>44992</v>
      </c>
      <c r="I11" s="33">
        <f>Data!Y16</f>
        <v>0.9</v>
      </c>
      <c r="J11" s="34">
        <f t="shared" si="0"/>
        <v>4</v>
      </c>
      <c r="K11" s="28"/>
      <c r="L11" s="28"/>
    </row>
    <row r="12" spans="1:12" x14ac:dyDescent="0.3">
      <c r="A12" s="28"/>
      <c r="B12" s="28"/>
      <c r="C12" s="28"/>
      <c r="D12" s="28"/>
      <c r="E12" s="31" t="str">
        <f>Data!S17</f>
        <v>SILVER Project</v>
      </c>
      <c r="F12" s="31" t="str">
        <f>Data!T17</f>
        <v>Task SILVER 2</v>
      </c>
      <c r="G12" s="31" t="str">
        <f>Data!U17</f>
        <v>Danny</v>
      </c>
      <c r="H12" s="32">
        <f>Data!X17</f>
        <v>44992</v>
      </c>
      <c r="I12" s="33">
        <f>Data!Y17</f>
        <v>0.5</v>
      </c>
      <c r="J12" s="34">
        <f t="shared" si="0"/>
        <v>4</v>
      </c>
      <c r="K12" s="28"/>
      <c r="L12" s="28"/>
    </row>
    <row r="13" spans="1:12" x14ac:dyDescent="0.3">
      <c r="A13" s="28"/>
      <c r="B13" s="28"/>
      <c r="C13" s="28"/>
      <c r="D13" s="28"/>
      <c r="E13" s="31" t="str">
        <f>Data!S18</f>
        <v>SILVER Project</v>
      </c>
      <c r="F13" s="31" t="str">
        <f>Data!T18</f>
        <v>Task SILVER 3</v>
      </c>
      <c r="G13" s="31" t="str">
        <f>Data!U18</f>
        <v>Mike</v>
      </c>
      <c r="H13" s="32">
        <f>Data!X18</f>
        <v>44994</v>
      </c>
      <c r="I13" s="33">
        <f>Data!Y18</f>
        <v>0.8</v>
      </c>
      <c r="J13" s="34">
        <f t="shared" si="0"/>
        <v>2</v>
      </c>
      <c r="K13" s="28"/>
      <c r="L13" s="28"/>
    </row>
    <row r="14" spans="1:12" x14ac:dyDescent="0.3">
      <c r="A14" s="28"/>
      <c r="B14" s="28"/>
      <c r="C14" s="28"/>
      <c r="D14" s="28"/>
      <c r="E14" s="31" t="str">
        <f>Data!S19</f>
        <v>VIOLET Project</v>
      </c>
      <c r="F14" s="31" t="str">
        <f>Data!T19</f>
        <v>Task VIOLET 1</v>
      </c>
      <c r="G14" s="31" t="str">
        <f>Data!U19</f>
        <v>Morgan</v>
      </c>
      <c r="H14" s="32">
        <f>Data!X19</f>
        <v>44993</v>
      </c>
      <c r="I14" s="33">
        <f>Data!Y19</f>
        <v>0.3</v>
      </c>
      <c r="J14" s="34">
        <f t="shared" si="0"/>
        <v>3</v>
      </c>
      <c r="K14" s="28"/>
      <c r="L14" s="28"/>
    </row>
    <row r="15" spans="1:12" ht="6" customHeight="1" x14ac:dyDescent="0.3">
      <c r="A15" s="28"/>
      <c r="B15" s="28"/>
      <c r="C15" s="28"/>
      <c r="D15" s="28"/>
      <c r="E15" s="35"/>
      <c r="F15" s="35"/>
      <c r="G15" s="35"/>
      <c r="H15" s="35"/>
      <c r="I15" s="35"/>
      <c r="J15" s="35"/>
      <c r="K15" s="28"/>
      <c r="L15" s="28"/>
    </row>
    <row r="16" spans="1:12" x14ac:dyDescent="0.3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</row>
    <row r="17" spans="1:12" ht="4.25" customHeight="1" x14ac:dyDescent="0.3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</row>
    <row r="18" spans="1:12" x14ac:dyDescent="0.3">
      <c r="A18" s="28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</row>
    <row r="19" spans="1:12" x14ac:dyDescent="0.3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</row>
    <row r="20" spans="1:12" x14ac:dyDescent="0.3">
      <c r="A20" s="28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</row>
    <row r="21" spans="1:12" x14ac:dyDescent="0.3">
      <c r="A21" s="28"/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</row>
    <row r="22" spans="1:12" x14ac:dyDescent="0.3">
      <c r="A22" s="28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</row>
    <row r="23" spans="1:12" x14ac:dyDescent="0.3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</row>
    <row r="24" spans="1:12" x14ac:dyDescent="0.3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</row>
    <row r="25" spans="1:12" x14ac:dyDescent="0.3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</row>
    <row r="26" spans="1:12" x14ac:dyDescent="0.3">
      <c r="A26" s="28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</row>
    <row r="27" spans="1:12" x14ac:dyDescent="0.3">
      <c r="A27" s="28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</row>
    <row r="28" spans="1:12" x14ac:dyDescent="0.3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</row>
    <row r="29" spans="1:12" x14ac:dyDescent="0.3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</row>
    <row r="30" spans="1:12" x14ac:dyDescent="0.3">
      <c r="A30" s="28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</row>
    <row r="31" spans="1:12" x14ac:dyDescent="0.3">
      <c r="A31" s="28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</row>
    <row r="32" spans="1:12" x14ac:dyDescent="0.3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</row>
    <row r="33" spans="1:12" x14ac:dyDescent="0.3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</row>
    <row r="34" spans="1:12" x14ac:dyDescent="0.3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</row>
    <row r="35" spans="1:12" x14ac:dyDescent="0.3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</row>
    <row r="36" spans="1:12" x14ac:dyDescent="0.3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</row>
    <row r="37" spans="1:12" x14ac:dyDescent="0.3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</row>
    <row r="38" spans="1:12" x14ac:dyDescent="0.3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</row>
    <row r="39" spans="1:12" x14ac:dyDescent="0.3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</row>
    <row r="40" spans="1:12" x14ac:dyDescent="0.3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</row>
    <row r="41" spans="1:12" x14ac:dyDescent="0.3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</row>
    <row r="42" spans="1:12" x14ac:dyDescent="0.3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</row>
    <row r="43" spans="1:12" x14ac:dyDescent="0.3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</row>
    <row r="44" spans="1:12" x14ac:dyDescent="0.3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</row>
    <row r="45" spans="1:12" x14ac:dyDescent="0.3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</row>
    <row r="46" spans="1:12" x14ac:dyDescent="0.3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</row>
    <row r="47" spans="1:12" x14ac:dyDescent="0.3">
      <c r="A47" s="2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</row>
    <row r="48" spans="1:12" ht="18.649999999999999" customHeight="1" x14ac:dyDescent="0.3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</row>
    <row r="49" spans="1:12" ht="101.4" customHeight="1" x14ac:dyDescent="0.3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</row>
  </sheetData>
  <mergeCells count="1">
    <mergeCell ref="E5:F5"/>
  </mergeCells>
  <conditionalFormatting sqref="E9:J14">
    <cfRule type="expression" dxfId="1" priority="1">
      <formula>AND($J9&gt;0,$J9&lt;4)</formula>
    </cfRule>
    <cfRule type="expression" dxfId="0" priority="2">
      <formula>$J9&gt;3</formula>
    </cfRule>
  </conditionalFormatting>
  <pageMargins left="0" right="0" top="0" bottom="0" header="0" footer="0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A4128-075D-4373-AC4B-3AD10A76D586}">
  <dimension ref="B6"/>
  <sheetViews>
    <sheetView workbookViewId="0">
      <selection activeCell="B6" sqref="B6"/>
    </sheetView>
  </sheetViews>
  <sheetFormatPr defaultRowHeight="14.5" x14ac:dyDescent="0.35"/>
  <cols>
    <col min="2" max="2" width="31.90625" customWidth="1"/>
  </cols>
  <sheetData>
    <row r="6" spans="2:2" x14ac:dyDescent="0.35">
      <c r="B6" s="1" t="s">
        <v>0</v>
      </c>
    </row>
  </sheetData>
  <hyperlinks>
    <hyperlink ref="B6" r:id="rId1" xr:uid="{64EAEE93-DC88-458B-B2BA-516785B6279A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baseType="variant" size="2">
      <vt:variant>
        <vt:lpstr>Worksheets</vt:lpstr>
      </vt:variant>
      <vt:variant>
        <vt:i4>4</vt:i4>
      </vt:variant>
    </vt:vector>
  </HeadingPairs>
  <TitlesOfParts>
    <vt:vector baseType="lpstr" size="4">
      <vt:lpstr>Data</vt:lpstr>
      <vt:lpstr>Calculations</vt:lpstr>
      <vt:lpstr>DASHBOARD</vt:lpstr>
      <vt:lpstr>©</vt:lpstr>
    </vt:vector>
  </TitlesOfParts>
  <Company/>
  <LinksUpToDate>false</LinksUpToDate>
  <SharedDoc>false</SharedDoc>
  <HyperlinksChanged>false</HyperlinksChanged>
  <AppVersion>16.0300</AppVersion>
  <Template/>
  <Manager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