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image/png" Extension="png"/>
  <Default ContentType="application/vnd.openxmlformats-package.relationships+xml" Extension="rels"/>
  <Default ContentType="image/svg+xml" Extension="svg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externalLink+xml" PartName="/xl/externalLinks/externalLink1.xml"/>
  <Override ContentType="application/vnd.openxmlformats-officedocument.spreadsheetml.sheetMetadata+xml" PartName="/xl/metadata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table+xml" PartName="/xl/tables/table1.xml"/>
  <Override ContentType="application/vnd.openxmlformats-officedocument.spreadsheetml.table+xml" PartName="/xl/tables/table2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core.xml" Type="http://schemas.openxmlformats.org/package/2006/relationships/metadata/core-properties"/>
<Relationship Id="rId3" Target="docProps/app.xml" Type="http://schemas.openxmlformats.org/officeDocument/2006/relationships/extended-properties"/>
</Relationships>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PWORK 2024\Alexey Nikolayev - Dashboards\Recruitment\"/>
    </mc:Choice>
  </mc:AlternateContent>
  <xr:revisionPtr revIDLastSave="0" documentId="13_ncr:1_{AB1E27DC-F0F2-418A-B148-2ADBBC207F32}" xr6:coauthVersionLast="47" xr6:coauthVersionMax="47" xr10:uidLastSave="{00000000-0000-0000-0000-000000000000}"/>
  <bookViews>
    <workbookView xWindow="-108" yWindow="-108" windowWidth="23256" windowHeight="13896" activeTab="3" xr2:uid="{EF5D8798-94C8-4B4E-95D6-A65A933B8366}"/>
  </bookViews>
  <sheets>
    <sheet name="Data" sheetId="1" r:id="rId1"/>
    <sheet name="References" sheetId="3" r:id="rId2"/>
    <sheet name="Helper Sheet" sheetId="4" r:id="rId3"/>
    <sheet name="Dashboard" sheetId="2" r:id="rId4"/>
    <sheet name="©" sheetId="5" r:id="rId5"/>
  </sheets>
  <externalReferences>
    <externalReference r:id="rId6"/>
  </externalReferences>
  <definedNames>
    <definedName name="SHOWME">INDIRECT([1]Data!$K$65)</definedName>
    <definedName name="SHOWME2">INDIRECT([1]Data!$K$83)</definedName>
    <definedName name="TopPerformer">INDIRECT([1]Data!$C$115)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0" i="4" l="1"/>
  <c r="G20" i="4"/>
  <c r="F20" i="4"/>
  <c r="E20" i="4"/>
  <c r="B31" i="4"/>
  <c r="B30" i="4"/>
  <c r="B29" i="4"/>
  <c r="B28" i="4"/>
  <c r="B27" i="4"/>
  <c r="B24" i="4"/>
  <c r="B23" i="4"/>
  <c r="B22" i="4"/>
  <c r="B21" i="4"/>
  <c r="B20" i="4"/>
  <c r="E13" i="4"/>
  <c r="F13" i="4" s="1"/>
  <c r="T7" i="1"/>
  <c r="T8" i="1"/>
  <c r="T9" i="1"/>
  <c r="T10" i="1"/>
  <c r="T13" i="1"/>
  <c r="T14" i="1"/>
  <c r="T19" i="1"/>
  <c r="T20" i="1"/>
  <c r="T21" i="1"/>
  <c r="T22" i="1"/>
  <c r="T25" i="1"/>
  <c r="T26" i="1"/>
  <c r="T31" i="1"/>
  <c r="T32" i="1"/>
  <c r="T33" i="1"/>
  <c r="T34" i="1"/>
  <c r="T37" i="1"/>
  <c r="T38" i="1"/>
  <c r="T43" i="1"/>
  <c r="T44" i="1"/>
  <c r="T45" i="1"/>
  <c r="T46" i="1"/>
  <c r="T49" i="1"/>
  <c r="T50" i="1"/>
  <c r="T51" i="1"/>
  <c r="E10" i="4"/>
  <c r="C15" i="4" a="1"/>
  <c r="C15" i="4" s="1"/>
  <c r="C14" i="4" a="1"/>
  <c r="C14" i="4" s="1"/>
  <c r="C13" i="4" a="1"/>
  <c r="C13" i="4" s="1"/>
  <c r="C12" i="4" a="1"/>
  <c r="C12" i="4" s="1"/>
  <c r="C11" i="4" a="1"/>
  <c r="C11" i="4" s="1"/>
  <c r="C10" i="4" a="1"/>
  <c r="C10" i="4" s="1"/>
  <c r="B15" i="4"/>
  <c r="B14" i="4"/>
  <c r="B13" i="4"/>
  <c r="B12" i="4"/>
  <c r="B11" i="4"/>
  <c r="B10" i="4"/>
  <c r="A6" i="4"/>
  <c r="A5" i="4"/>
  <c r="A4" i="4"/>
  <c r="A3" i="4"/>
  <c r="A2" i="4"/>
  <c r="R50" i="1"/>
  <c r="R49" i="1"/>
  <c r="R48" i="1"/>
  <c r="T48" i="1" s="1"/>
  <c r="R47" i="1"/>
  <c r="T47" i="1" s="1"/>
  <c r="R46" i="1"/>
  <c r="R45" i="1"/>
  <c r="R44" i="1"/>
  <c r="R43" i="1"/>
  <c r="R42" i="1"/>
  <c r="T42" i="1" s="1"/>
  <c r="R41" i="1"/>
  <c r="T41" i="1" s="1"/>
  <c r="R40" i="1"/>
  <c r="T40" i="1" s="1"/>
  <c r="R39" i="1"/>
  <c r="T39" i="1" s="1"/>
  <c r="R38" i="1"/>
  <c r="R37" i="1"/>
  <c r="R36" i="1"/>
  <c r="T36" i="1" s="1"/>
  <c r="R35" i="1"/>
  <c r="T35" i="1" s="1"/>
  <c r="R34" i="1"/>
  <c r="R33" i="1"/>
  <c r="R32" i="1"/>
  <c r="R31" i="1"/>
  <c r="R30" i="1"/>
  <c r="T30" i="1" s="1"/>
  <c r="R29" i="1"/>
  <c r="T29" i="1" s="1"/>
  <c r="R28" i="1"/>
  <c r="T28" i="1" s="1"/>
  <c r="R27" i="1"/>
  <c r="T27" i="1" s="1"/>
  <c r="R26" i="1"/>
  <c r="R25" i="1"/>
  <c r="R24" i="1"/>
  <c r="T24" i="1" s="1"/>
  <c r="R23" i="1"/>
  <c r="T23" i="1" s="1"/>
  <c r="R22" i="1"/>
  <c r="R21" i="1"/>
  <c r="R20" i="1"/>
  <c r="R19" i="1"/>
  <c r="R18" i="1"/>
  <c r="T18" i="1" s="1"/>
  <c r="R17" i="1"/>
  <c r="T17" i="1" s="1"/>
  <c r="R16" i="1"/>
  <c r="T16" i="1" s="1"/>
  <c r="R15" i="1"/>
  <c r="T15" i="1" s="1"/>
  <c r="R14" i="1"/>
  <c r="R13" i="1"/>
  <c r="R12" i="1"/>
  <c r="T12" i="1" s="1"/>
  <c r="R11" i="1"/>
  <c r="T11" i="1" s="1"/>
  <c r="R10" i="1"/>
  <c r="R9" i="1"/>
  <c r="R8" i="1"/>
  <c r="R7" i="1"/>
  <c r="R6" i="1"/>
  <c r="T6" i="1" s="1"/>
  <c r="R5" i="1"/>
  <c r="T5" i="1" s="1"/>
  <c r="R4" i="1"/>
  <c r="T4" i="1" s="1"/>
  <c r="R3" i="1"/>
  <c r="T3" i="1" s="1"/>
  <c r="R2" i="1"/>
  <c r="T2" i="1" s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P8" i="1"/>
  <c r="P7" i="1"/>
  <c r="P6" i="1"/>
  <c r="P5" i="1"/>
  <c r="P4" i="1"/>
  <c r="P3" i="1"/>
  <c r="P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N4" i="1"/>
  <c r="N3" i="1"/>
  <c r="N2" i="1"/>
  <c r="D4" i="4" s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L17" i="1"/>
  <c r="L16" i="1"/>
  <c r="L15" i="1"/>
  <c r="L14" i="1"/>
  <c r="L13" i="1"/>
  <c r="L12" i="1"/>
  <c r="L11" i="1"/>
  <c r="L10" i="1"/>
  <c r="L9" i="1"/>
  <c r="L8" i="1"/>
  <c r="L7" i="1"/>
  <c r="L6" i="1"/>
  <c r="L5" i="1"/>
  <c r="L4" i="1"/>
  <c r="L3" i="1"/>
  <c r="L2" i="1"/>
  <c r="L51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J3" i="1"/>
  <c r="J2" i="1"/>
  <c r="C16" i="4" l="1"/>
  <c r="F10" i="4" s="1"/>
  <c r="D5" i="4"/>
  <c r="B2" i="4"/>
  <c r="C2" i="4" s="1"/>
  <c r="B5" i="4"/>
  <c r="C5" i="4" s="1"/>
  <c r="B6" i="4"/>
  <c r="C6" i="4" s="1"/>
  <c r="D6" i="4"/>
  <c r="D3" i="4"/>
  <c r="B16" i="4"/>
  <c r="G10" i="4"/>
  <c r="D2" i="4"/>
  <c r="E2" i="4" s="1"/>
  <c r="B4" i="4"/>
  <c r="C4" i="4" s="1"/>
  <c r="B3" i="4"/>
  <c r="C3" i="4" s="1"/>
  <c r="E5" i="4" l="1"/>
  <c r="E3" i="4"/>
  <c r="E6" i="4"/>
  <c r="E4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<sst xmlns="http://schemas.openxmlformats.org/spreadsheetml/2006/main" count="430" uniqueCount="200">
  <si>
    <t>JOB ID</t>
  </si>
  <si>
    <t>POSITION</t>
  </si>
  <si>
    <t>CANDIDATE NAME</t>
  </si>
  <si>
    <t>CANDIDATE PHONE</t>
  </si>
  <si>
    <t>CANDIDATE EMAIL</t>
  </si>
  <si>
    <t>John Smith</t>
  </si>
  <si>
    <t>(555) 123-4567</t>
  </si>
  <si>
    <t>john@example.com</t>
  </si>
  <si>
    <t>Jane Doe</t>
  </si>
  <si>
    <t>(555) 987-6543</t>
  </si>
  <si>
    <t>jane@example.com</t>
  </si>
  <si>
    <t>UX Designer</t>
  </si>
  <si>
    <t>Alex Johnson</t>
  </si>
  <si>
    <t>(555) 555-5555</t>
  </si>
  <si>
    <t>alex@example.com</t>
  </si>
  <si>
    <t>QA Engineer</t>
  </si>
  <si>
    <t>Emily Brown</t>
  </si>
  <si>
    <t>(555) 789-0123</t>
  </si>
  <si>
    <t>emily@example.com</t>
  </si>
  <si>
    <t>Michael Lee</t>
  </si>
  <si>
    <t>(555) 234-5678</t>
  </si>
  <si>
    <t>michael@example.com</t>
  </si>
  <si>
    <t>HR Specialist</t>
  </si>
  <si>
    <t>Laura Brown</t>
  </si>
  <si>
    <t>laura@example.com</t>
  </si>
  <si>
    <t>Daniel Lee</t>
  </si>
  <si>
    <t>daniel@example.com</t>
  </si>
  <si>
    <t>Sarah Adams</t>
  </si>
  <si>
    <t>sarah@example.com</t>
  </si>
  <si>
    <t>Kevin White</t>
  </si>
  <si>
    <t>kevin@example.com</t>
  </si>
  <si>
    <t>Rachel Green</t>
  </si>
  <si>
    <t>rachel@example.com</t>
  </si>
  <si>
    <t>Lily Adams</t>
  </si>
  <si>
    <t>lily@example.com</t>
  </si>
  <si>
    <t>Ethan Brown</t>
  </si>
  <si>
    <t>ethan@example.com</t>
  </si>
  <si>
    <t>Olivia Clark</t>
  </si>
  <si>
    <t>olivia@example.com</t>
  </si>
  <si>
    <t>Liam Davis</t>
  </si>
  <si>
    <t>liam@example.com</t>
  </si>
  <si>
    <t>Ava Evans</t>
  </si>
  <si>
    <t>ava@example.com</t>
  </si>
  <si>
    <t>Noah Green</t>
  </si>
  <si>
    <t>noah@example.com</t>
  </si>
  <si>
    <t>Mia Hall</t>
  </si>
  <si>
    <t>mia@example.com</t>
  </si>
  <si>
    <t>Elijah King</t>
  </si>
  <si>
    <t>elijah@example.com</t>
  </si>
  <si>
    <t>Sophia Lee</t>
  </si>
  <si>
    <t>sophia@example.com</t>
  </si>
  <si>
    <t>Logan Miller</t>
  </si>
  <si>
    <t>logan@example.com</t>
  </si>
  <si>
    <t>Aubrey Kelly</t>
  </si>
  <si>
    <t>aubrey@example.com</t>
  </si>
  <si>
    <t>Theo Myers</t>
  </si>
  <si>
    <t>theo@example.com</t>
  </si>
  <si>
    <t>Rosalie Long</t>
  </si>
  <si>
    <t>rosalie@example.com</t>
  </si>
  <si>
    <t>Diana Hamilton</t>
  </si>
  <si>
    <t>diana@example.com</t>
  </si>
  <si>
    <t>Delaney White</t>
  </si>
  <si>
    <t>delaney@example.com</t>
  </si>
  <si>
    <t>Jorge Hoffman</t>
  </si>
  <si>
    <t>jorge@example.com</t>
  </si>
  <si>
    <t>Wade Adams</t>
  </si>
  <si>
    <t>wade@example.com</t>
  </si>
  <si>
    <t>Paxton Barrett</t>
  </si>
  <si>
    <t>paxton@example.com</t>
  </si>
  <si>
    <t>Sebastian Price</t>
  </si>
  <si>
    <t>sebastian@example.com</t>
  </si>
  <si>
    <t>Daniella Schultz</t>
  </si>
  <si>
    <t>daniella@example.com</t>
  </si>
  <si>
    <t>Kayla Howard</t>
  </si>
  <si>
    <t>(555) 111-1111</t>
  </si>
  <si>
    <t>kayla@example.com</t>
  </si>
  <si>
    <t>John Kelly</t>
  </si>
  <si>
    <t>(555) 222-2222</t>
  </si>
  <si>
    <t>Lia Hanson</t>
  </si>
  <si>
    <t>(555) 333-3333</t>
  </si>
  <si>
    <t>lia@example.com</t>
  </si>
  <si>
    <t>(555) 444-4444</t>
  </si>
  <si>
    <t>taylor@example.com</t>
  </si>
  <si>
    <t>Isabelle Houston</t>
  </si>
  <si>
    <t>isabelle@example.com</t>
  </si>
  <si>
    <t>Isaac Nelson</t>
  </si>
  <si>
    <t>(555) 666-6666</t>
  </si>
  <si>
    <t>isaac@example.com</t>
  </si>
  <si>
    <t>Autumn Clark</t>
  </si>
  <si>
    <t>(555) 777-7777</t>
  </si>
  <si>
    <t>autumn@example.com</t>
  </si>
  <si>
    <t>Johan Patterson</t>
  </si>
  <si>
    <t>(555) 888-8888</t>
  </si>
  <si>
    <t>johan@example.com</t>
  </si>
  <si>
    <t>Victoria Jackson</t>
  </si>
  <si>
    <t>(555) 999-9999</t>
  </si>
  <si>
    <t>victoria@example.com</t>
  </si>
  <si>
    <t>Sandra Ortiz</t>
  </si>
  <si>
    <t>(555) 000-0000</t>
  </si>
  <si>
    <t>sandra@example.com</t>
  </si>
  <si>
    <t>SECTOR</t>
  </si>
  <si>
    <t>IT</t>
  </si>
  <si>
    <t>MANUFACTURE</t>
  </si>
  <si>
    <t>ADMINISTRATION</t>
  </si>
  <si>
    <t>MARKETING</t>
  </si>
  <si>
    <t>SALES</t>
  </si>
  <si>
    <t>Software Engineer</t>
  </si>
  <si>
    <t>Marketing Manager</t>
  </si>
  <si>
    <t>Product Manager</t>
  </si>
  <si>
    <t>Sales Representative</t>
  </si>
  <si>
    <t>FINANCE</t>
  </si>
  <si>
    <t>Financial Analytics</t>
  </si>
  <si>
    <t>DevOps Engineer</t>
  </si>
  <si>
    <t>Blakely Garcia</t>
  </si>
  <si>
    <t>(555) 111-2222</t>
  </si>
  <si>
    <t>blakely@example.com</t>
  </si>
  <si>
    <t>Willow Fowler</t>
  </si>
  <si>
    <t>(555) 222-3333</t>
  </si>
  <si>
    <t>willow@example.com</t>
  </si>
  <si>
    <t>Jackson Holmes</t>
  </si>
  <si>
    <t>(555) 333-4444</t>
  </si>
  <si>
    <t>jackson@example.com</t>
  </si>
  <si>
    <t>Selena Thompson</t>
  </si>
  <si>
    <t>(555) 444-5555</t>
  </si>
  <si>
    <t>selena@example.com</t>
  </si>
  <si>
    <t>Aliyah Allen</t>
  </si>
  <si>
    <t>(555) 555-6666</t>
  </si>
  <si>
    <t>aliyah@example.com</t>
  </si>
  <si>
    <t>Hendrix Schultz</t>
  </si>
  <si>
    <t>(555) 666-7777</t>
  </si>
  <si>
    <t>hendrix@example.com</t>
  </si>
  <si>
    <t>Nicolas Newman</t>
  </si>
  <si>
    <t>(555) 777-8888</t>
  </si>
  <si>
    <t>nicolas@example.com</t>
  </si>
  <si>
    <t>Logan Ward</t>
  </si>
  <si>
    <t>(555) 888-9999</t>
  </si>
  <si>
    <t>Annabelle Sanders</t>
  </si>
  <si>
    <t>(555) 999-0000</t>
  </si>
  <si>
    <t>annabelle@example.com</t>
  </si>
  <si>
    <t>Ariana Hill</t>
  </si>
  <si>
    <t>(555) 000-1111</t>
  </si>
  <si>
    <t>ariana@example.com</t>
  </si>
  <si>
    <t>APPLICATION CV</t>
  </si>
  <si>
    <t>HR PHONE INTERVIEW</t>
  </si>
  <si>
    <t>ONSITE INTERVIEW</t>
  </si>
  <si>
    <t>OFFER</t>
  </si>
  <si>
    <t>HIRE</t>
  </si>
  <si>
    <t>APPLICATION SOURCE</t>
  </si>
  <si>
    <t>Referral</t>
  </si>
  <si>
    <t>Agency</t>
  </si>
  <si>
    <t>Social Media</t>
  </si>
  <si>
    <t>Company Website</t>
  </si>
  <si>
    <t>Job Platforms</t>
  </si>
  <si>
    <t>APPLICATION CV (T)</t>
  </si>
  <si>
    <t>HR PHONE INTERVIEW (T)</t>
  </si>
  <si>
    <t>START</t>
  </si>
  <si>
    <t>ONSITE INTERVIEW (T)</t>
  </si>
  <si>
    <t>OFFER (T)</t>
  </si>
  <si>
    <t>HIRE (T)</t>
  </si>
  <si>
    <t>DECLINE REASON</t>
  </si>
  <si>
    <t>Technical</t>
  </si>
  <si>
    <t>Culture</t>
  </si>
  <si>
    <t>Salary</t>
  </si>
  <si>
    <t>Experience</t>
  </si>
  <si>
    <t>Other</t>
  </si>
  <si>
    <t>EXPENSE</t>
  </si>
  <si>
    <t>TYPE</t>
  </si>
  <si>
    <t>DATE</t>
  </si>
  <si>
    <t>AMOUNT</t>
  </si>
  <si>
    <t>Recruiter's Salary</t>
  </si>
  <si>
    <t>Internal</t>
  </si>
  <si>
    <t>Job Board Fees</t>
  </si>
  <si>
    <t>External</t>
  </si>
  <si>
    <t>Recruitment Agency Fees</t>
  </si>
  <si>
    <t>Referral Programs</t>
  </si>
  <si>
    <t>Training and Onboarding</t>
  </si>
  <si>
    <t>Background Checks</t>
  </si>
  <si>
    <t>Social Networks Advertising Costs</t>
  </si>
  <si>
    <t>Administrative Costs</t>
  </si>
  <si>
    <t>Phase</t>
  </si>
  <si>
    <t>AVG Duration</t>
  </si>
  <si>
    <t>TEXT</t>
  </si>
  <si>
    <t>Registered in Phase</t>
  </si>
  <si>
    <t>Funnel Percentage</t>
  </si>
  <si>
    <t>Sector</t>
  </si>
  <si>
    <t>Technologist</t>
  </si>
  <si>
    <t>Number of Applicants</t>
  </si>
  <si>
    <t>Number of Jobs</t>
  </si>
  <si>
    <t>Hires</t>
  </si>
  <si>
    <t>Jobs</t>
  </si>
  <si>
    <t>%</t>
  </si>
  <si>
    <t>DAYS TO HIRE</t>
  </si>
  <si>
    <t>Days to Hire</t>
  </si>
  <si>
    <t>Application Source</t>
  </si>
  <si>
    <t>Decline Reason</t>
  </si>
  <si>
    <t>Internal Costs</t>
  </si>
  <si>
    <t>External Costs</t>
  </si>
  <si>
    <t>Total Costs</t>
  </si>
  <si>
    <t>Cost Per Hire</t>
  </si>
  <si>
    <t>© TemplateLab.com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</si>
</sst>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m/dd/yyyy"/>
    <numFmt numFmtId="165" formatCode="&quot;$&quot;#,##0"/>
    <numFmt numFmtId="166" formatCode="0.0"/>
    <numFmt numFmtId="167" formatCode="[$$-45C]#,##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Bahnschrift"/>
      <family val="2"/>
    </font>
    <font>
      <sz val="10"/>
      <color theme="1"/>
      <name val="Bahnschrift"/>
      <family val="2"/>
    </font>
    <font>
      <b/>
      <sz val="10"/>
      <color rgb="FF111111"/>
      <name val="Roboto"/>
    </font>
    <font>
      <b/>
      <sz val="10"/>
      <color rgb="FF111111"/>
      <name val="Bahnschrift"/>
      <family val="2"/>
    </font>
    <font>
      <sz val="10"/>
      <color rgb="FF111111"/>
      <name val="Bahnschrift"/>
      <family val="2"/>
    </font>
    <font>
      <b/>
      <sz val="10"/>
      <color theme="1"/>
      <name val="Bahnschrift"/>
      <family val="2"/>
    </font>
    <font>
      <sz val="10"/>
      <color rgb="FFFFC000"/>
      <name val="Bahnschrift"/>
      <family val="2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37">
    <xf numFmtId="0" fontId="0" fillId="0" borderId="0" xfId="0"/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left" vertical="center" wrapText="1"/>
    </xf>
    <xf numFmtId="0" fontId="4" fillId="2" borderId="5" xfId="0" applyFont="1" applyFill="1" applyBorder="1" applyAlignment="1">
      <alignment horizontal="left" vertical="center" wrapText="1"/>
    </xf>
    <xf numFmtId="0" fontId="4" fillId="2" borderId="6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164" fontId="1" fillId="0" borderId="1" xfId="0" applyNumberFormat="1" applyFont="1" applyBorder="1"/>
    <xf numFmtId="1" fontId="1" fillId="0" borderId="1" xfId="0" applyNumberFormat="1" applyFont="1" applyBorder="1"/>
    <xf numFmtId="0" fontId="5" fillId="0" borderId="8" xfId="0" applyFont="1" applyBorder="1" applyAlignment="1">
      <alignment horizontal="left" vertical="center" wrapText="1"/>
    </xf>
    <xf numFmtId="164" fontId="1" fillId="0" borderId="2" xfId="0" applyNumberFormat="1" applyFont="1" applyBorder="1"/>
    <xf numFmtId="0" fontId="1" fillId="0" borderId="1" xfId="0" applyFont="1" applyBorder="1"/>
    <xf numFmtId="165" fontId="1" fillId="0" borderId="3" xfId="0" applyNumberFormat="1" applyFont="1" applyBorder="1"/>
    <xf numFmtId="164" fontId="1" fillId="0" borderId="7" xfId="0" applyNumberFormat="1" applyFont="1" applyBorder="1"/>
    <xf numFmtId="0" fontId="1" fillId="0" borderId="8" xfId="0" applyFont="1" applyBorder="1"/>
    <xf numFmtId="165" fontId="1" fillId="0" borderId="9" xfId="0" applyNumberFormat="1" applyFont="1" applyBorder="1"/>
    <xf numFmtId="0" fontId="0" fillId="4" borderId="0" xfId="0" applyFill="1"/>
    <xf numFmtId="0" fontId="2" fillId="4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left" vertical="center"/>
    </xf>
    <xf numFmtId="166" fontId="2" fillId="3" borderId="1" xfId="0" applyNumberFormat="1" applyFont="1" applyFill="1" applyBorder="1" applyAlignment="1">
      <alignment horizontal="center" vertical="center"/>
    </xf>
    <xf numFmtId="1" fontId="2" fillId="3" borderId="1" xfId="0" applyNumberFormat="1" applyFont="1" applyFill="1" applyBorder="1" applyAlignment="1">
      <alignment horizontal="center" vertical="center"/>
    </xf>
    <xf numFmtId="9" fontId="2" fillId="3" borderId="1" xfId="0" applyNumberFormat="1" applyFont="1" applyFill="1" applyBorder="1" applyAlignment="1">
      <alignment horizontal="center" vertical="center"/>
    </xf>
    <xf numFmtId="1" fontId="7" fillId="5" borderId="0" xfId="0" applyNumberFormat="1" applyFont="1" applyFill="1" applyAlignment="1">
      <alignment horizontal="center" vertical="center"/>
    </xf>
    <xf numFmtId="167" fontId="2" fillId="3" borderId="1" xfId="0" applyNumberFormat="1" applyFont="1" applyFill="1" applyBorder="1" applyAlignment="1">
      <alignment horizontal="center" vertical="center"/>
    </xf>
    <xf numFmtId="0" fontId="8" fillId="0" borderId="0" xfId="1"/>
    <xf numFmtId="1" fontId="0" fillId="4" borderId="0" xfId="0" applyNumberFormat="1" applyFill="1"/>
    <xf numFmtId="164" fontId="1" fillId="4" borderId="0" xfId="0" applyNumberFormat="1" applyFont="1" applyFill="1"/>
    <xf numFmtId="0" fontId="5" fillId="4" borderId="0" xfId="0" applyFont="1" applyFill="1" applyAlignment="1">
      <alignment horizontal="left" vertical="center" wrapText="1"/>
    </xf>
    <xf numFmtId="0" fontId="1" fillId="4" borderId="0" xfId="0" applyFont="1" applyFill="1"/>
    <xf numFmtId="165" fontId="1" fillId="4" borderId="0" xfId="0" applyNumberFormat="1" applyFont="1" applyFill="1"/>
    <xf numFmtId="0" fontId="0" fillId="3" borderId="1" xfId="0" applyFill="1" applyBorder="1"/>
    <xf numFmtId="0" fontId="2" fillId="4" borderId="0" xfId="0" applyFont="1" applyFill="1" applyAlignment="1">
      <alignment horizontal="left" vertical="center"/>
    </xf>
    <xf numFmtId="0" fontId="4" fillId="2" borderId="1" xfId="0" applyFont="1" applyFill="1" applyBorder="1" applyAlignment="1">
      <alignment horizontal="left" vertical="center" wrapText="1"/>
    </xf>
  </cellXfs>
  <cellStyles count="2">
    <cellStyle name="Hyperlink" xfId="1" builtinId="8"/>
    <cellStyle name="Normal" xfId="0" builtinId="0"/>
  </cellStyles>
  <dxfs count="3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111111"/>
        <name val="Bahnschrift"/>
        <family val="2"/>
        <scheme val="none"/>
      </font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name val="Bahnschrift"/>
        <family val="2"/>
        <scheme val="none"/>
      </font>
      <numFmt numFmtId="1" formatCode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name val="Bahnschrift"/>
        <family val="2"/>
        <scheme val="none"/>
      </font>
      <numFmt numFmtId="164" formatCode="mm/dd/yyyy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name val="Bahnschrift"/>
        <family val="2"/>
        <scheme val="none"/>
      </font>
      <numFmt numFmtId="1" formatCode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name val="Bahnschrift"/>
        <family val="2"/>
        <scheme val="none"/>
      </font>
      <numFmt numFmtId="164" formatCode="mm/dd/yyyy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name val="Bahnschrift"/>
        <family val="2"/>
        <scheme val="none"/>
      </font>
      <numFmt numFmtId="1" formatCode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name val="Bahnschrift"/>
        <family val="2"/>
        <scheme val="none"/>
      </font>
      <numFmt numFmtId="164" formatCode="mm/dd/yyyy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name val="Bahnschrift"/>
        <family val="2"/>
        <scheme val="none"/>
      </font>
      <numFmt numFmtId="1" formatCode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name val="Bahnschrift"/>
        <family val="2"/>
        <scheme val="none"/>
      </font>
      <numFmt numFmtId="164" formatCode="mm/dd/yyyy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name val="Bahnschrift"/>
        <family val="2"/>
        <scheme val="none"/>
      </font>
      <numFmt numFmtId="1" formatCode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name val="Bahnschrift"/>
        <family val="2"/>
        <scheme val="none"/>
      </font>
      <numFmt numFmtId="164" formatCode="mm/dd/yyyy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name val="Bahnschrift"/>
        <family val="2"/>
        <scheme val="none"/>
      </font>
      <numFmt numFmtId="164" formatCode="mm/dd/yyyy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111111"/>
        <name val="Bahnschrift"/>
        <family val="2"/>
        <scheme val="none"/>
      </font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111111"/>
        <name val="Bahnschrift"/>
        <family val="2"/>
        <scheme val="none"/>
      </font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111111"/>
        <name val="Bahnschrift"/>
        <family val="2"/>
        <scheme val="none"/>
      </font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111111"/>
        <name val="Bahnschrift"/>
        <family val="2"/>
        <scheme val="none"/>
      </font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111111"/>
        <name val="Bahnschrift"/>
        <family val="2"/>
        <scheme val="none"/>
      </font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111111"/>
        <name val="Bahnschrift"/>
        <family val="2"/>
        <scheme val="none"/>
      </font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111111"/>
        <name val="Bahnschrift"/>
        <family val="2"/>
        <scheme val="none"/>
      </font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  <numFmt numFmtId="165" formatCode="&quot;$&quot;#,##0"/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111111"/>
        <name val="Bahnschrift"/>
        <family val="2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  <numFmt numFmtId="164" formatCode="mm/dd/yyyy"/>
      <fill>
        <patternFill patternType="none">
          <fgColor indexed="64"/>
          <bgColor auto="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111111"/>
        <name val="Bahnschrift"/>
        <family val="2"/>
        <scheme val="none"/>
      </font>
      <fill>
        <patternFill patternType="solid">
          <fgColor indexed="64"/>
          <bgColor rgb="FFFFC00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name val="Bahnschrift"/>
        <family val="2"/>
        <scheme val="none"/>
      </font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Bahnschrift"/>
        <family val="2"/>
        <scheme val="none"/>
      </font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111111"/>
        <name val="Bahnschrift"/>
        <family val="2"/>
        <scheme val="none"/>
      </font>
      <fill>
        <patternFill patternType="solid">
          <fgColor indexed="64"/>
          <bgColor rgb="FFFFC00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21D7B0"/>
      <color rgb="FF673291"/>
      <color rgb="FFFFC000"/>
      <color rgb="FFEA5C8A"/>
      <color rgb="FF00B0F0"/>
      <color rgb="FF42205E"/>
      <color rgb="FFB88C00"/>
      <color rgb="FF1AA688"/>
      <color rgb="FFD61C5A"/>
      <color rgb="FF007FA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
<Relationships xmlns="http://schemas.openxmlformats.org/package/2006/relationships">
<Relationship Id="rId1" Target="worksheets/sheet1.xml" Type="http://schemas.openxmlformats.org/officeDocument/2006/relationships/worksheet"/>
<Relationship Id="rId10" Target="metadata.xml" Type="http://schemas.openxmlformats.org/officeDocument/2006/relationships/sheetMetadata"/>
<Relationship Id="rId11" Target="calcChain.xml" Type="http://schemas.openxmlformats.org/officeDocument/2006/relationships/calcChain"/>
<Relationship Id="rId2" Target="worksheets/sheet2.xml" Type="http://schemas.openxmlformats.org/officeDocument/2006/relationships/worksheet"/>
<Relationship Id="rId3" Target="worksheets/sheet3.xml" Type="http://schemas.openxmlformats.org/officeDocument/2006/relationships/worksheet"/>
<Relationship Id="rId4" Target="worksheets/sheet4.xml" Type="http://schemas.openxmlformats.org/officeDocument/2006/relationships/worksheet"/>
<Relationship Id="rId5" Target="worksheets/sheet5.xml" Type="http://schemas.openxmlformats.org/officeDocument/2006/relationships/worksheet"/>
<Relationship Id="rId6" Target="externalLinks/externalLink1.xml" Type="http://schemas.openxmlformats.org/officeDocument/2006/relationships/externalLink"/>
<Relationship Id="rId7" Target="theme/theme1.xml" Type="http://schemas.openxmlformats.org/officeDocument/2006/relationships/theme"/>
<Relationship Id="rId8" Target="styles.xml" Type="http://schemas.openxmlformats.org/officeDocument/2006/relationships/styles"/>
<Relationship Id="rId9" Target="sharedStrings.xml" Type="http://schemas.openxmlformats.org/officeDocument/2006/relationships/sharedStrings"/>
</Relationships>

</file>

<file path=xl/charts/_rels/chart2.xml.rels><?xml version="1.0" encoding="UTF-8" standalone="no"?>
<Relationships xmlns="http://schemas.openxmlformats.org/package/2006/relationships">
<Relationship Id="rId1" Target="style1.xml" Type="http://schemas.microsoft.com/office/2011/relationships/chartStyle"/>
<Relationship Id="rId2" Target="colors1.xml" Type="http://schemas.microsoft.com/office/2011/relationships/chartColorStyle"/>
</Relationships>

</file>

<file path=xl/charts/_rels/chart3.xml.rels><?xml version="1.0" encoding="UTF-8" standalone="no"?>
<Relationships xmlns="http://schemas.openxmlformats.org/package/2006/relationships">
<Relationship Id="rId1" Target="style2.xml" Type="http://schemas.microsoft.com/office/2011/relationships/chartStyle"/>
<Relationship Id="rId2" Target="colors2.xml" Type="http://schemas.microsoft.com/office/2011/relationships/chartColorStyle"/>
</Relationships>

</file>

<file path=xl/charts/_rels/chart4.xml.rels><?xml version="1.0" encoding="UTF-8" standalone="no"?>
<Relationships xmlns="http://schemas.openxmlformats.org/package/2006/relationships">
<Relationship Id="rId1" Target="style3.xml" Type="http://schemas.microsoft.com/office/2011/relationships/chartStyle"/>
<Relationship Id="rId2" Target="colors3.xml" Type="http://schemas.microsoft.com/office/2011/relationships/chartColorStyle"/>
</Relationships>
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2293029848756505"/>
          <c:y val="5.0925925925925923E-2"/>
          <c:w val="0.64651401747956538"/>
          <c:h val="0.8385411198600174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'Helper Sheet'!$B$9</c:f>
              <c:strCache>
                <c:ptCount val="1"/>
                <c:pt idx="0">
                  <c:v>Number of Applicants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0" tIns="0" rIns="0" bIns="0" anchor="ctr" anchorCtr="1">
                <a:spAutoFit/>
              </a:bodyPr>
              <a:lstStyle/>
              <a:p>
                <a:pPr>
                  <a:defRPr sz="6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Bahnschrift" panose="020B0502040204020203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'Helper Sheet'!$A$10:$A$15</c:f>
              <c:strCache>
                <c:ptCount val="6"/>
                <c:pt idx="0">
                  <c:v>IT</c:v>
                </c:pt>
                <c:pt idx="1">
                  <c:v>SALES</c:v>
                </c:pt>
                <c:pt idx="2">
                  <c:v>MANUFACTURE</c:v>
                </c:pt>
                <c:pt idx="3">
                  <c:v>MARKETING</c:v>
                </c:pt>
                <c:pt idx="4">
                  <c:v>FINANCE</c:v>
                </c:pt>
                <c:pt idx="5">
                  <c:v>ADMINISTRATION</c:v>
                </c:pt>
              </c:strCache>
            </c:strRef>
          </c:cat>
          <c:val>
            <c:numRef>
              <c:f>'Helper Sheet'!$B$10:$B$15</c:f>
              <c:numCache>
                <c:formatCode>0</c:formatCode>
                <c:ptCount val="6"/>
                <c:pt idx="0">
                  <c:v>16</c:v>
                </c:pt>
                <c:pt idx="1">
                  <c:v>9</c:v>
                </c:pt>
                <c:pt idx="2">
                  <c:v>7</c:v>
                </c:pt>
                <c:pt idx="3">
                  <c:v>8</c:v>
                </c:pt>
                <c:pt idx="4">
                  <c:v>5</c:v>
                </c:pt>
                <c:pt idx="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62-48DF-9E93-484ACD574B4D}"/>
            </c:ext>
          </c:extLst>
        </c:ser>
        <c:ser>
          <c:idx val="1"/>
          <c:order val="1"/>
          <c:tx>
            <c:strRef>
              <c:f>'Helper Sheet'!$C$9</c:f>
              <c:strCache>
                <c:ptCount val="1"/>
                <c:pt idx="0">
                  <c:v>Number of Jobs</c:v>
                </c:pt>
              </c:strCache>
            </c:strRef>
          </c:tx>
          <c:spPr>
            <a:solidFill>
              <a:srgbClr val="21D7B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none" lIns="0" tIns="0" rIns="0" bIns="0" anchor="ctr" anchorCtr="1">
                <a:spAutoFit/>
              </a:bodyPr>
              <a:lstStyle/>
              <a:p>
                <a:pPr>
                  <a:defRPr sz="6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Bahnschrift" panose="020B0502040204020203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'Helper Sheet'!$A$10:$A$15</c:f>
              <c:strCache>
                <c:ptCount val="6"/>
                <c:pt idx="0">
                  <c:v>IT</c:v>
                </c:pt>
                <c:pt idx="1">
                  <c:v>SALES</c:v>
                </c:pt>
                <c:pt idx="2">
                  <c:v>MANUFACTURE</c:v>
                </c:pt>
                <c:pt idx="3">
                  <c:v>MARKETING</c:v>
                </c:pt>
                <c:pt idx="4">
                  <c:v>FINANCE</c:v>
                </c:pt>
                <c:pt idx="5">
                  <c:v>ADMINISTRATION</c:v>
                </c:pt>
              </c:strCache>
            </c:strRef>
          </c:cat>
          <c:val>
            <c:numRef>
              <c:f>'Helper Sheet'!$C$10:$C$15</c:f>
              <c:numCache>
                <c:formatCode>0</c:formatCode>
                <c:ptCount val="6"/>
                <c:pt idx="0">
                  <c:v>4</c:v>
                </c:pt>
                <c:pt idx="1">
                  <c:v>1</c:v>
                </c:pt>
                <c:pt idx="2">
                  <c:v>2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C62-48DF-9E93-484ACD574B4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569974703"/>
        <c:axId val="569986223"/>
      </c:barChart>
      <c:catAx>
        <c:axId val="56997470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1" i="0" u="none" strike="noStrike" kern="1200" baseline="0">
                <a:solidFill>
                  <a:sysClr val="windowText" lastClr="000000"/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en-US"/>
          </a:p>
        </c:txPr>
        <c:crossAx val="569986223"/>
        <c:crosses val="autoZero"/>
        <c:auto val="1"/>
        <c:lblAlgn val="ctr"/>
        <c:lblOffset val="100"/>
        <c:noMultiLvlLbl val="0"/>
      </c:catAx>
      <c:valAx>
        <c:axId val="569986223"/>
        <c:scaling>
          <c:orientation val="minMax"/>
        </c:scaling>
        <c:delete val="1"/>
        <c:axPos val="b"/>
        <c:numFmt formatCode="0" sourceLinked="1"/>
        <c:majorTickMark val="none"/>
        <c:minorTickMark val="none"/>
        <c:tickLblPos val="nextTo"/>
        <c:crossAx val="5699747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4.7000823412836859E-2"/>
          <c:y val="0.90798556430446198"/>
          <c:w val="0.93103873878274479"/>
          <c:h val="7.727763196267133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Bahnschrift" panose="020B0502040204020203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488095238095238E-2"/>
          <c:y val="1.2054587359405547E-2"/>
          <c:w val="0.98511904761904778"/>
          <c:h val="0.9740559178717618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'Helper Sheet'!$G$9</c:f>
              <c:strCache>
                <c:ptCount val="1"/>
                <c:pt idx="0">
                  <c:v>%</c:v>
                </c:pt>
              </c:strCache>
            </c:strRef>
          </c:tx>
          <c:spPr>
            <a:pattFill prst="dkHorz">
              <a:fgClr>
                <a:schemeClr val="bg1"/>
              </a:fgClr>
              <a:bgClr>
                <a:srgbClr val="00B0F0"/>
              </a:bgClr>
            </a:patt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pattFill prst="dkHorz">
                <a:fgClr>
                  <a:schemeClr val="bg1"/>
                </a:fgClr>
                <a:bgClr>
                  <a:srgbClr val="EA5C8A"/>
                </a:bgClr>
              </a:patt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0-76B5-4B31-BB6E-42020238F4EE}"/>
              </c:ext>
            </c:extLst>
          </c:dPt>
          <c:dLbls>
            <c:delete val="1"/>
          </c:dLbls>
          <c:val>
            <c:numRef>
              <c:f>'Helper Sheet'!$G$10</c:f>
              <c:numCache>
                <c:formatCode>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6B5-4B31-BB6E-42020238F4E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979230927"/>
        <c:axId val="979243887"/>
      </c:barChart>
      <c:catAx>
        <c:axId val="979230927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979243887"/>
        <c:crosses val="autoZero"/>
        <c:auto val="1"/>
        <c:lblAlgn val="ctr"/>
        <c:lblOffset val="100"/>
        <c:noMultiLvlLbl val="0"/>
      </c:catAx>
      <c:valAx>
        <c:axId val="979243887"/>
        <c:scaling>
          <c:orientation val="minMax"/>
          <c:max val="1"/>
        </c:scaling>
        <c:delete val="1"/>
        <c:axPos val="l"/>
        <c:numFmt formatCode="0%" sourceLinked="1"/>
        <c:majorTickMark val="none"/>
        <c:minorTickMark val="none"/>
        <c:tickLblPos val="nextTo"/>
        <c:crossAx val="9792309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1"/>
        <c:ser>
          <c:idx val="0"/>
          <c:order val="0"/>
          <c:tx>
            <c:strRef>
              <c:f>'Helper Sheet'!$B$19</c:f>
              <c:strCache>
                <c:ptCount val="1"/>
                <c:pt idx="0">
                  <c:v>Number of Applicants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67329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7EBD-48A6-837C-2D12BC7418CB}"/>
              </c:ext>
            </c:extLst>
          </c:dPt>
          <c:dPt>
            <c:idx val="1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7EBD-48A6-837C-2D12BC7418CB}"/>
              </c:ext>
            </c:extLst>
          </c:dPt>
          <c:dPt>
            <c:idx val="2"/>
            <c:invertIfNegative val="0"/>
            <c:bubble3D val="0"/>
            <c:spPr>
              <a:solidFill>
                <a:srgbClr val="21D7B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7EBD-48A6-837C-2D12BC7418CB}"/>
              </c:ext>
            </c:extLst>
          </c:dPt>
          <c:dPt>
            <c:idx val="3"/>
            <c:invertIfNegative val="0"/>
            <c:bubble3D val="0"/>
            <c:spPr>
              <a:solidFill>
                <a:srgbClr val="EA5C8A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7EBD-48A6-837C-2D12BC7418CB}"/>
              </c:ext>
            </c:extLst>
          </c:dPt>
          <c:dPt>
            <c:idx val="4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EBD-48A6-837C-2D12BC7418C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ysClr val="windowText" lastClr="000000"/>
                    </a:solidFill>
                    <a:latin typeface="Bahnschrift" panose="020B0502040204020203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'Helper Sheet'!$A$20:$A$24</c:f>
              <c:strCache>
                <c:ptCount val="5"/>
                <c:pt idx="0">
                  <c:v>Job Platforms</c:v>
                </c:pt>
                <c:pt idx="1">
                  <c:v>Referral</c:v>
                </c:pt>
                <c:pt idx="2">
                  <c:v>Agency</c:v>
                </c:pt>
                <c:pt idx="3">
                  <c:v>Social Media</c:v>
                </c:pt>
                <c:pt idx="4">
                  <c:v>Company Website</c:v>
                </c:pt>
              </c:strCache>
            </c:strRef>
          </c:cat>
          <c:val>
            <c:numRef>
              <c:f>'Helper Sheet'!$B$20:$B$24</c:f>
              <c:numCache>
                <c:formatCode>0</c:formatCode>
                <c:ptCount val="5"/>
                <c:pt idx="0">
                  <c:v>13</c:v>
                </c:pt>
                <c:pt idx="1">
                  <c:v>8</c:v>
                </c:pt>
                <c:pt idx="2">
                  <c:v>11</c:v>
                </c:pt>
                <c:pt idx="3">
                  <c:v>9</c:v>
                </c:pt>
                <c:pt idx="4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EBD-48A6-837C-2D12BC7418C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0"/>
        <c:axId val="979241967"/>
        <c:axId val="979258767"/>
      </c:barChart>
      <c:catAx>
        <c:axId val="97924196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en-US"/>
          </a:p>
        </c:txPr>
        <c:crossAx val="979258767"/>
        <c:crosses val="autoZero"/>
        <c:auto val="1"/>
        <c:lblAlgn val="ctr"/>
        <c:lblOffset val="100"/>
        <c:noMultiLvlLbl val="0"/>
      </c:catAx>
      <c:valAx>
        <c:axId val="979258767"/>
        <c:scaling>
          <c:orientation val="minMax"/>
        </c:scaling>
        <c:delete val="1"/>
        <c:axPos val="b"/>
        <c:numFmt formatCode="0" sourceLinked="1"/>
        <c:majorTickMark val="none"/>
        <c:minorTickMark val="none"/>
        <c:tickLblPos val="nextTo"/>
        <c:crossAx val="9792419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'Helper Sheet'!$B$26</c:f>
              <c:strCache>
                <c:ptCount val="1"/>
                <c:pt idx="0">
                  <c:v>Number of Applicants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67329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2BE-42C1-9C89-77E605FB3401}"/>
              </c:ext>
            </c:extLst>
          </c:dPt>
          <c:dPt>
            <c:idx val="1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2BE-42C1-9C89-77E605FB3401}"/>
              </c:ext>
            </c:extLst>
          </c:dPt>
          <c:dPt>
            <c:idx val="2"/>
            <c:invertIfNegative val="0"/>
            <c:bubble3D val="0"/>
            <c:spPr>
              <a:solidFill>
                <a:srgbClr val="21D7B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82BE-42C1-9C89-77E605FB3401}"/>
              </c:ext>
            </c:extLst>
          </c:dPt>
          <c:dPt>
            <c:idx val="3"/>
            <c:invertIfNegative val="0"/>
            <c:bubble3D val="0"/>
            <c:spPr>
              <a:solidFill>
                <a:srgbClr val="EA5C8A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82BE-42C1-9C89-77E605FB3401}"/>
              </c:ext>
            </c:extLst>
          </c:dPt>
          <c:dPt>
            <c:idx val="4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82BE-42C1-9C89-77E605FB340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ysClr val="windowText" lastClr="000000"/>
                    </a:solidFill>
                    <a:latin typeface="Bahnschrift" panose="020B0502040204020203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'Helper Sheet'!$A$27:$A$31</c:f>
              <c:strCache>
                <c:ptCount val="5"/>
                <c:pt idx="0">
                  <c:v>Technical</c:v>
                </c:pt>
                <c:pt idx="1">
                  <c:v>Culture</c:v>
                </c:pt>
                <c:pt idx="2">
                  <c:v>Salary</c:v>
                </c:pt>
                <c:pt idx="3">
                  <c:v>Experience</c:v>
                </c:pt>
                <c:pt idx="4">
                  <c:v>Other</c:v>
                </c:pt>
              </c:strCache>
            </c:strRef>
          </c:cat>
          <c:val>
            <c:numRef>
              <c:f>'Helper Sheet'!$B$27:$B$31</c:f>
              <c:numCache>
                <c:formatCode>0</c:formatCode>
                <c:ptCount val="5"/>
                <c:pt idx="0">
                  <c:v>17</c:v>
                </c:pt>
                <c:pt idx="1">
                  <c:v>6</c:v>
                </c:pt>
                <c:pt idx="2">
                  <c:v>9</c:v>
                </c:pt>
                <c:pt idx="3">
                  <c:v>3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2BE-42C1-9C89-77E605FB340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0"/>
        <c:axId val="979241967"/>
        <c:axId val="979258767"/>
      </c:barChart>
      <c:catAx>
        <c:axId val="9792419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en-US"/>
          </a:p>
        </c:txPr>
        <c:crossAx val="979258767"/>
        <c:crosses val="autoZero"/>
        <c:auto val="1"/>
        <c:lblAlgn val="ctr"/>
        <c:lblOffset val="100"/>
        <c:noMultiLvlLbl val="0"/>
      </c:catAx>
      <c:valAx>
        <c:axId val="979258767"/>
        <c:scaling>
          <c:orientation val="minMax"/>
        </c:scaling>
        <c:delete val="1"/>
        <c:axPos val="l"/>
        <c:numFmt formatCode="0" sourceLinked="1"/>
        <c:majorTickMark val="none"/>
        <c:minorTickMark val="none"/>
        <c:tickLblPos val="nextTo"/>
        <c:crossAx val="9792419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
<Relationships xmlns="http://schemas.openxmlformats.org/package/2006/relationships">
<Relationship Id="rId1" Target="../media/image1.emf" Type="http://schemas.openxmlformats.org/officeDocument/2006/relationships/image"/>
<Relationship Id="rId10" Target="../media/image8.png" Type="http://schemas.openxmlformats.org/officeDocument/2006/relationships/image"/>
<Relationship Id="rId11" Target="../media/image9.svg" Type="http://schemas.openxmlformats.org/officeDocument/2006/relationships/image"/>
<Relationship Id="rId12" Target="../charts/chart3.xml" Type="http://schemas.openxmlformats.org/officeDocument/2006/relationships/chart"/>
<Relationship Id="rId13" Target="../charts/chart4.xml" Type="http://schemas.openxmlformats.org/officeDocument/2006/relationships/chart"/>
<Relationship Id="rId2" Target="../charts/chart1.xml" Type="http://schemas.openxmlformats.org/officeDocument/2006/relationships/chart"/>
<Relationship Id="rId3" Target="../media/image2.png" Type="http://schemas.openxmlformats.org/officeDocument/2006/relationships/image"/>
<Relationship Id="rId4" Target="../media/image3.svg" Type="http://schemas.openxmlformats.org/officeDocument/2006/relationships/image"/>
<Relationship Id="rId5" Target="../media/image4.png" Type="http://schemas.openxmlformats.org/officeDocument/2006/relationships/image"/>
<Relationship Id="rId6" Target="../media/image5.svg" Type="http://schemas.openxmlformats.org/officeDocument/2006/relationships/image"/>
<Relationship Id="rId7" Target="../charts/chart2.xml" Type="http://schemas.openxmlformats.org/officeDocument/2006/relationships/chart"/>
<Relationship Id="rId8" Target="../media/image6.png" Type="http://schemas.openxmlformats.org/officeDocument/2006/relationships/image"/>
<Relationship Id="rId9" Target="../media/image7.svg" Type="http://schemas.openxmlformats.org/officeDocument/2006/relationships/image"/>
</Relationships>

</file>

<file path=xl/drawings/_rels/drawing2.xml.rels><?xml version="1.0" encoding="UTF-8" standalone="no"?>
<Relationships xmlns="http://schemas.openxmlformats.org/package/2006/relationships">
<Relationship Id="rId1" Target="https://templatelab.com/" TargetMode="External" Type="http://schemas.openxmlformats.org/officeDocument/2006/relationships/hyperlink"/>
<Relationship Id="rId2" Target="../media/image10.png" Type="http://schemas.openxmlformats.org/officeDocument/2006/relationships/image"/>
</Relationships>
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240767</xdr:colOff>
      <xdr:row>8</xdr:row>
      <xdr:rowOff>29967</xdr:rowOff>
    </xdr:from>
    <xdr:to>
      <xdr:col>8</xdr:col>
      <xdr:colOff>179293</xdr:colOff>
      <xdr:row>36</xdr:row>
      <xdr:rowOff>46616</xdr:rowOff>
    </xdr:to>
    <xdr:grpSp>
      <xdr:nvGrpSpPr>
        <xdr:cNvPr id="92" name="Group 91">
          <a:extLst>
            <a:ext uri="{FF2B5EF4-FFF2-40B4-BE49-F238E27FC236}">
              <a16:creationId xmlns:a16="http://schemas.microsoft.com/office/drawing/2014/main" id="{7C8203D5-4C78-ECDB-B582-9CBED9F7E7F3}"/>
            </a:ext>
          </a:extLst>
        </xdr:cNvPr>
        <xdr:cNvGrpSpPr/>
      </xdr:nvGrpSpPr>
      <xdr:grpSpPr>
        <a:xfrm>
          <a:off x="2679167" y="1392602"/>
          <a:ext cx="2376926" cy="4785873"/>
          <a:chOff x="2679167" y="1449464"/>
          <a:chExt cx="2376926" cy="4771529"/>
        </a:xfrm>
      </xdr:grpSpPr>
      <xdr:sp macro="" textlink="">
        <xdr:nvSpPr>
          <xdr:cNvPr id="12" name="Rectangle 11">
            <a:extLst>
              <a:ext uri="{FF2B5EF4-FFF2-40B4-BE49-F238E27FC236}">
                <a16:creationId xmlns:a16="http://schemas.microsoft.com/office/drawing/2014/main" id="{8AD5080C-38D0-43BD-AF7C-8B1D4E4D9C3D}"/>
              </a:ext>
            </a:extLst>
          </xdr:cNvPr>
          <xdr:cNvSpPr/>
        </xdr:nvSpPr>
        <xdr:spPr>
          <a:xfrm>
            <a:off x="2679167" y="1449464"/>
            <a:ext cx="2376926" cy="4771529"/>
          </a:xfrm>
          <a:prstGeom prst="rect">
            <a:avLst/>
          </a:prstGeom>
          <a:noFill/>
          <a:ln>
            <a:solidFill>
              <a:schemeClr val="bg1">
                <a:lumMod val="65000"/>
              </a:schemeClr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18" name="TextBox 17">
            <a:extLst>
              <a:ext uri="{FF2B5EF4-FFF2-40B4-BE49-F238E27FC236}">
                <a16:creationId xmlns:a16="http://schemas.microsoft.com/office/drawing/2014/main" id="{1E7C62BC-60D2-DA1F-26DA-4326CEDE94CA}"/>
              </a:ext>
            </a:extLst>
          </xdr:cNvPr>
          <xdr:cNvSpPr txBox="1"/>
        </xdr:nvSpPr>
        <xdr:spPr>
          <a:xfrm>
            <a:off x="2865032" y="1541497"/>
            <a:ext cx="1947264" cy="38052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lIns="0" tIns="0" rIns="0" bIns="0" rtlCol="0" anchor="ctr" anchorCtr="0">
            <a:noAutofit/>
          </a:bodyPr>
          <a:lstStyle/>
          <a:p>
            <a:r>
              <a:rPr lang="en-US" sz="1100" b="1">
                <a:latin typeface="Bahnschrift" panose="020B0502040204020203" pitchFamily="34" charset="0"/>
              </a:rPr>
              <a:t>Average Time for </a:t>
            </a:r>
            <a:br>
              <a:rPr lang="en-US" sz="1100" b="1">
                <a:latin typeface="Bahnschrift" panose="020B0502040204020203" pitchFamily="34" charset="0"/>
              </a:rPr>
            </a:br>
            <a:r>
              <a:rPr lang="en-US" sz="1100" b="1">
                <a:latin typeface="Bahnschrift" panose="020B0502040204020203" pitchFamily="34" charset="0"/>
              </a:rPr>
              <a:t>Recruitment Proces</a:t>
            </a:r>
            <a:r>
              <a:rPr lang="en-US" sz="1100" b="1" baseline="0">
                <a:latin typeface="Bahnschrift" panose="020B0502040204020203" pitchFamily="34" charset="0"/>
              </a:rPr>
              <a:t> </a:t>
            </a:r>
            <a:r>
              <a:rPr lang="en-US" sz="1100" b="1">
                <a:latin typeface="Bahnschrift" panose="020B0502040204020203" pitchFamily="34" charset="0"/>
              </a:rPr>
              <a:t>Phases</a:t>
            </a:r>
          </a:p>
        </xdr:txBody>
      </xdr:sp>
      <xdr:grpSp>
        <xdr:nvGrpSpPr>
          <xdr:cNvPr id="47" name="Group 46">
            <a:extLst>
              <a:ext uri="{FF2B5EF4-FFF2-40B4-BE49-F238E27FC236}">
                <a16:creationId xmlns:a16="http://schemas.microsoft.com/office/drawing/2014/main" id="{B5AF00DD-C62F-3A7D-6695-412F13D64F7F}"/>
              </a:ext>
            </a:extLst>
          </xdr:cNvPr>
          <xdr:cNvGrpSpPr/>
        </xdr:nvGrpSpPr>
        <xdr:grpSpPr>
          <a:xfrm>
            <a:off x="2822403" y="2099115"/>
            <a:ext cx="2088000" cy="641750"/>
            <a:chOff x="2831368" y="2290387"/>
            <a:chExt cx="2088000" cy="625091"/>
          </a:xfrm>
        </xdr:grpSpPr>
        <xdr:grpSp>
          <xdr:nvGrpSpPr>
            <xdr:cNvPr id="21" name="Group 20">
              <a:extLst>
                <a:ext uri="{FF2B5EF4-FFF2-40B4-BE49-F238E27FC236}">
                  <a16:creationId xmlns:a16="http://schemas.microsoft.com/office/drawing/2014/main" id="{FCB87A97-9581-4654-A424-225F2DFDD726}"/>
                </a:ext>
              </a:extLst>
            </xdr:cNvPr>
            <xdr:cNvGrpSpPr/>
          </xdr:nvGrpSpPr>
          <xdr:grpSpPr>
            <a:xfrm>
              <a:off x="2831368" y="2290387"/>
              <a:ext cx="2088000" cy="625091"/>
              <a:chOff x="328492" y="359647"/>
              <a:chExt cx="2160000" cy="701710"/>
            </a:xfrm>
          </xdr:grpSpPr>
          <xdr:sp macro="" textlink="">
            <xdr:nvSpPr>
              <xdr:cNvPr id="22" name="Rectangle: Rounded Corners 21">
                <a:extLst>
                  <a:ext uri="{FF2B5EF4-FFF2-40B4-BE49-F238E27FC236}">
                    <a16:creationId xmlns:a16="http://schemas.microsoft.com/office/drawing/2014/main" id="{3BB6CAE0-07D2-06E1-461B-229BCF8345C4}"/>
                  </a:ext>
                </a:extLst>
              </xdr:cNvPr>
              <xdr:cNvSpPr/>
            </xdr:nvSpPr>
            <xdr:spPr>
              <a:xfrm>
                <a:off x="328492" y="359647"/>
                <a:ext cx="2160000" cy="701710"/>
              </a:xfrm>
              <a:prstGeom prst="roundRect">
                <a:avLst>
                  <a:gd name="adj" fmla="val 6017"/>
                </a:avLst>
              </a:prstGeom>
              <a:solidFill>
                <a:srgbClr val="00B0F0"/>
              </a:solidFill>
              <a:ln>
                <a:noFill/>
              </a:ln>
            </xdr:spPr>
            <xdr:style>
              <a:lnRef idx="2">
                <a:schemeClr val="accent1">
                  <a:shade val="15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n-US" sz="1100"/>
              </a:p>
            </xdr:txBody>
          </xdr:sp>
          <xdr:sp macro="" textlink="">
            <xdr:nvSpPr>
              <xdr:cNvPr id="23" name="Freeform: Shape 22">
                <a:extLst>
                  <a:ext uri="{FF2B5EF4-FFF2-40B4-BE49-F238E27FC236}">
                    <a16:creationId xmlns:a16="http://schemas.microsoft.com/office/drawing/2014/main" id="{34CBA271-27CF-1328-159C-B133F798D369}"/>
                  </a:ext>
                </a:extLst>
              </xdr:cNvPr>
              <xdr:cNvSpPr/>
            </xdr:nvSpPr>
            <xdr:spPr>
              <a:xfrm>
                <a:off x="328492" y="359647"/>
                <a:ext cx="177276" cy="701710"/>
              </a:xfrm>
              <a:custGeom>
                <a:avLst/>
                <a:gdLst>
                  <a:gd name="connsiteX0" fmla="*/ 42222 w 177276"/>
                  <a:gd name="connsiteY0" fmla="*/ 0 h 701710"/>
                  <a:gd name="connsiteX1" fmla="*/ 177276 w 177276"/>
                  <a:gd name="connsiteY1" fmla="*/ 0 h 701710"/>
                  <a:gd name="connsiteX2" fmla="*/ 177276 w 177276"/>
                  <a:gd name="connsiteY2" fmla="*/ 701710 h 701710"/>
                  <a:gd name="connsiteX3" fmla="*/ 42222 w 177276"/>
                  <a:gd name="connsiteY3" fmla="*/ 701710 h 701710"/>
                  <a:gd name="connsiteX4" fmla="*/ 0 w 177276"/>
                  <a:gd name="connsiteY4" fmla="*/ 659488 h 701710"/>
                  <a:gd name="connsiteX5" fmla="*/ 0 w 177276"/>
                  <a:gd name="connsiteY5" fmla="*/ 42222 h 701710"/>
                  <a:gd name="connsiteX6" fmla="*/ 42222 w 177276"/>
                  <a:gd name="connsiteY6" fmla="*/ 0 h 701710"/>
                </a:gdLst>
                <a:ahLst/>
                <a:cxnLst>
                  <a:cxn ang="0">
                    <a:pos x="connsiteX0" y="connsiteY0"/>
                  </a:cxn>
                  <a:cxn ang="0">
                    <a:pos x="connsiteX1" y="connsiteY1"/>
                  </a:cxn>
                  <a:cxn ang="0">
                    <a:pos x="connsiteX2" y="connsiteY2"/>
                  </a:cxn>
                  <a:cxn ang="0">
                    <a:pos x="connsiteX3" y="connsiteY3"/>
                  </a:cxn>
                  <a:cxn ang="0">
                    <a:pos x="connsiteX4" y="connsiteY4"/>
                  </a:cxn>
                  <a:cxn ang="0">
                    <a:pos x="connsiteX5" y="connsiteY5"/>
                  </a:cxn>
                  <a:cxn ang="0">
                    <a:pos x="connsiteX6" y="connsiteY6"/>
                  </a:cxn>
                </a:cxnLst>
                <a:rect l="l" t="t" r="r" b="b"/>
                <a:pathLst>
                  <a:path w="177276" h="701710">
                    <a:moveTo>
                      <a:pt x="42222" y="0"/>
                    </a:moveTo>
                    <a:lnTo>
                      <a:pt x="177276" y="0"/>
                    </a:lnTo>
                    <a:lnTo>
                      <a:pt x="177276" y="701710"/>
                    </a:lnTo>
                    <a:lnTo>
                      <a:pt x="42222" y="701710"/>
                    </a:lnTo>
                    <a:cubicBezTo>
                      <a:pt x="18903" y="701710"/>
                      <a:pt x="0" y="682807"/>
                      <a:pt x="0" y="659488"/>
                    </a:cubicBezTo>
                    <a:lnTo>
                      <a:pt x="0" y="42222"/>
                    </a:lnTo>
                    <a:cubicBezTo>
                      <a:pt x="0" y="18903"/>
                      <a:pt x="18903" y="0"/>
                      <a:pt x="42222" y="0"/>
                    </a:cubicBezTo>
                    <a:close/>
                  </a:path>
                </a:pathLst>
              </a:custGeom>
              <a:solidFill>
                <a:srgbClr val="007FAC"/>
              </a:solidFill>
              <a:ln>
                <a:noFill/>
              </a:ln>
            </xdr:spPr>
            <xdr:style>
              <a:lnRef idx="2">
                <a:schemeClr val="accent1">
                  <a:shade val="15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rot="0" spcFirstLastPara="0" vert="horz" wrap="square" lIns="91440" tIns="45720" rIns="91440" bIns="45720" numCol="1" spcCol="0" rtlCol="0" fromWordArt="0" anchor="t" anchorCtr="0" forceAA="0" compatLnSpc="1">
                <a:prstTxWarp prst="textNoShape">
                  <a:avLst/>
                </a:prstTxWarp>
                <a:noAutofit/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/>
                <a:endParaRPr lang="en-US" sz="1100"/>
              </a:p>
            </xdr:txBody>
          </xdr:sp>
        </xdr:grpSp>
        <xdr:sp macro="" textlink="">
          <xdr:nvSpPr>
            <xdr:cNvPr id="24" name="TextBox 23">
              <a:extLst>
                <a:ext uri="{FF2B5EF4-FFF2-40B4-BE49-F238E27FC236}">
                  <a16:creationId xmlns:a16="http://schemas.microsoft.com/office/drawing/2014/main" id="{0E468D19-B6A1-42FB-93EB-75BD3A7DB615}"/>
                </a:ext>
              </a:extLst>
            </xdr:cNvPr>
            <xdr:cNvSpPr txBox="1"/>
          </xdr:nvSpPr>
          <xdr:spPr>
            <a:xfrm>
              <a:off x="3150752" y="2311985"/>
              <a:ext cx="1732674" cy="22845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 anchorCtr="0">
              <a:noAutofit/>
            </a:bodyPr>
            <a:lstStyle/>
            <a:p>
              <a:r>
                <a:rPr lang="en-US" sz="1000" b="1">
                  <a:solidFill>
                    <a:schemeClr val="bg1"/>
                  </a:solidFill>
                  <a:latin typeface="Bahnschrift" panose="020B0502040204020203" pitchFamily="34" charset="0"/>
                </a:rPr>
                <a:t>Application</a:t>
              </a:r>
            </a:p>
          </xdr:txBody>
        </xdr:sp>
        <xdr:sp macro="" textlink="'Helper Sheet'!C2">
          <xdr:nvSpPr>
            <xdr:cNvPr id="46" name="TextBox 45">
              <a:extLst>
                <a:ext uri="{FF2B5EF4-FFF2-40B4-BE49-F238E27FC236}">
                  <a16:creationId xmlns:a16="http://schemas.microsoft.com/office/drawing/2014/main" id="{3A1B5D12-E086-4452-B45A-227E667293D6}"/>
                </a:ext>
              </a:extLst>
            </xdr:cNvPr>
            <xdr:cNvSpPr txBox="1"/>
          </xdr:nvSpPr>
          <xdr:spPr>
            <a:xfrm>
              <a:off x="3124247" y="2550524"/>
              <a:ext cx="1394743" cy="31194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 anchorCtr="0">
              <a:noAutofit/>
            </a:bodyPr>
            <a:lstStyle/>
            <a:p>
              <a:fld id="{7B649F12-2F73-47E0-90B1-C139ACE97F69}" type="TxLink">
                <a:rPr lang="en-US" sz="2400" b="1" i="0" u="none" strike="noStrike">
                  <a:solidFill>
                    <a:schemeClr val="bg1"/>
                  </a:solidFill>
                  <a:latin typeface="Bahnschrift"/>
                </a:rPr>
                <a:pPr/>
                <a:t>8.8 DAYS</a:t>
              </a:fld>
              <a:endParaRPr lang="en-US" sz="2400" b="1">
                <a:solidFill>
                  <a:schemeClr val="bg1"/>
                </a:solidFill>
                <a:latin typeface="Bahnschrift" panose="020B0502040204020203" pitchFamily="34" charset="0"/>
              </a:endParaRPr>
            </a:p>
          </xdr:txBody>
        </xdr:sp>
      </xdr:grpSp>
      <xdr:grpSp>
        <xdr:nvGrpSpPr>
          <xdr:cNvPr id="48" name="Group 47">
            <a:extLst>
              <a:ext uri="{FF2B5EF4-FFF2-40B4-BE49-F238E27FC236}">
                <a16:creationId xmlns:a16="http://schemas.microsoft.com/office/drawing/2014/main" id="{8AADA3D2-19F0-4223-8918-4A4D0F64B53B}"/>
              </a:ext>
            </a:extLst>
          </xdr:cNvPr>
          <xdr:cNvGrpSpPr/>
        </xdr:nvGrpSpPr>
        <xdr:grpSpPr>
          <a:xfrm>
            <a:off x="2822403" y="2924131"/>
            <a:ext cx="2088000" cy="637242"/>
            <a:chOff x="2831368" y="2290387"/>
            <a:chExt cx="2088000" cy="625091"/>
          </a:xfrm>
        </xdr:grpSpPr>
        <xdr:grpSp>
          <xdr:nvGrpSpPr>
            <xdr:cNvPr id="49" name="Group 48">
              <a:extLst>
                <a:ext uri="{FF2B5EF4-FFF2-40B4-BE49-F238E27FC236}">
                  <a16:creationId xmlns:a16="http://schemas.microsoft.com/office/drawing/2014/main" id="{426906A0-72B2-ACB0-5E10-8FF1A794E133}"/>
                </a:ext>
              </a:extLst>
            </xdr:cNvPr>
            <xdr:cNvGrpSpPr/>
          </xdr:nvGrpSpPr>
          <xdr:grpSpPr>
            <a:xfrm>
              <a:off x="2831368" y="2290387"/>
              <a:ext cx="2088000" cy="625091"/>
              <a:chOff x="328492" y="359647"/>
              <a:chExt cx="2160000" cy="701710"/>
            </a:xfrm>
          </xdr:grpSpPr>
          <xdr:sp macro="" textlink="">
            <xdr:nvSpPr>
              <xdr:cNvPr id="52" name="Rectangle: Rounded Corners 51">
                <a:extLst>
                  <a:ext uri="{FF2B5EF4-FFF2-40B4-BE49-F238E27FC236}">
                    <a16:creationId xmlns:a16="http://schemas.microsoft.com/office/drawing/2014/main" id="{0A726107-DB51-F5EE-30AF-8C58BFE38AAC}"/>
                  </a:ext>
                </a:extLst>
              </xdr:cNvPr>
              <xdr:cNvSpPr/>
            </xdr:nvSpPr>
            <xdr:spPr>
              <a:xfrm>
                <a:off x="328492" y="359647"/>
                <a:ext cx="2160000" cy="701710"/>
              </a:xfrm>
              <a:prstGeom prst="roundRect">
                <a:avLst>
                  <a:gd name="adj" fmla="val 6017"/>
                </a:avLst>
              </a:prstGeom>
              <a:solidFill>
                <a:srgbClr val="EA5C8A"/>
              </a:solidFill>
              <a:ln>
                <a:noFill/>
              </a:ln>
            </xdr:spPr>
            <xdr:style>
              <a:lnRef idx="2">
                <a:schemeClr val="accent1">
                  <a:shade val="15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n-US" sz="1100"/>
              </a:p>
            </xdr:txBody>
          </xdr:sp>
          <xdr:sp macro="" textlink="">
            <xdr:nvSpPr>
              <xdr:cNvPr id="53" name="Freeform: Shape 52">
                <a:extLst>
                  <a:ext uri="{FF2B5EF4-FFF2-40B4-BE49-F238E27FC236}">
                    <a16:creationId xmlns:a16="http://schemas.microsoft.com/office/drawing/2014/main" id="{664E3DE5-B939-6E61-9D40-BB89AE09C929}"/>
                  </a:ext>
                </a:extLst>
              </xdr:cNvPr>
              <xdr:cNvSpPr/>
            </xdr:nvSpPr>
            <xdr:spPr>
              <a:xfrm>
                <a:off x="328492" y="359647"/>
                <a:ext cx="177276" cy="701710"/>
              </a:xfrm>
              <a:custGeom>
                <a:avLst/>
                <a:gdLst>
                  <a:gd name="connsiteX0" fmla="*/ 42222 w 177276"/>
                  <a:gd name="connsiteY0" fmla="*/ 0 h 701710"/>
                  <a:gd name="connsiteX1" fmla="*/ 177276 w 177276"/>
                  <a:gd name="connsiteY1" fmla="*/ 0 h 701710"/>
                  <a:gd name="connsiteX2" fmla="*/ 177276 w 177276"/>
                  <a:gd name="connsiteY2" fmla="*/ 701710 h 701710"/>
                  <a:gd name="connsiteX3" fmla="*/ 42222 w 177276"/>
                  <a:gd name="connsiteY3" fmla="*/ 701710 h 701710"/>
                  <a:gd name="connsiteX4" fmla="*/ 0 w 177276"/>
                  <a:gd name="connsiteY4" fmla="*/ 659488 h 701710"/>
                  <a:gd name="connsiteX5" fmla="*/ 0 w 177276"/>
                  <a:gd name="connsiteY5" fmla="*/ 42222 h 701710"/>
                  <a:gd name="connsiteX6" fmla="*/ 42222 w 177276"/>
                  <a:gd name="connsiteY6" fmla="*/ 0 h 701710"/>
                </a:gdLst>
                <a:ahLst/>
                <a:cxnLst>
                  <a:cxn ang="0">
                    <a:pos x="connsiteX0" y="connsiteY0"/>
                  </a:cxn>
                  <a:cxn ang="0">
                    <a:pos x="connsiteX1" y="connsiteY1"/>
                  </a:cxn>
                  <a:cxn ang="0">
                    <a:pos x="connsiteX2" y="connsiteY2"/>
                  </a:cxn>
                  <a:cxn ang="0">
                    <a:pos x="connsiteX3" y="connsiteY3"/>
                  </a:cxn>
                  <a:cxn ang="0">
                    <a:pos x="connsiteX4" y="connsiteY4"/>
                  </a:cxn>
                  <a:cxn ang="0">
                    <a:pos x="connsiteX5" y="connsiteY5"/>
                  </a:cxn>
                  <a:cxn ang="0">
                    <a:pos x="connsiteX6" y="connsiteY6"/>
                  </a:cxn>
                </a:cxnLst>
                <a:rect l="l" t="t" r="r" b="b"/>
                <a:pathLst>
                  <a:path w="177276" h="701710">
                    <a:moveTo>
                      <a:pt x="42222" y="0"/>
                    </a:moveTo>
                    <a:lnTo>
                      <a:pt x="177276" y="0"/>
                    </a:lnTo>
                    <a:lnTo>
                      <a:pt x="177276" y="701710"/>
                    </a:lnTo>
                    <a:lnTo>
                      <a:pt x="42222" y="701710"/>
                    </a:lnTo>
                    <a:cubicBezTo>
                      <a:pt x="18903" y="701710"/>
                      <a:pt x="0" y="682807"/>
                      <a:pt x="0" y="659488"/>
                    </a:cubicBezTo>
                    <a:lnTo>
                      <a:pt x="0" y="42222"/>
                    </a:lnTo>
                    <a:cubicBezTo>
                      <a:pt x="0" y="18903"/>
                      <a:pt x="18903" y="0"/>
                      <a:pt x="42222" y="0"/>
                    </a:cubicBezTo>
                    <a:close/>
                  </a:path>
                </a:pathLst>
              </a:custGeom>
              <a:solidFill>
                <a:srgbClr val="D61C5A"/>
              </a:solidFill>
              <a:ln>
                <a:noFill/>
              </a:ln>
            </xdr:spPr>
            <xdr:style>
              <a:lnRef idx="2">
                <a:schemeClr val="accent1">
                  <a:shade val="15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rot="0" spcFirstLastPara="0" vert="horz" wrap="square" lIns="91440" tIns="45720" rIns="91440" bIns="45720" numCol="1" spcCol="0" rtlCol="0" fromWordArt="0" anchor="t" anchorCtr="0" forceAA="0" compatLnSpc="1">
                <a:prstTxWarp prst="textNoShape">
                  <a:avLst/>
                </a:prstTxWarp>
                <a:noAutofit/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/>
                <a:endParaRPr lang="en-US" sz="1100"/>
              </a:p>
            </xdr:txBody>
          </xdr:sp>
        </xdr:grpSp>
        <xdr:sp macro="" textlink="">
          <xdr:nvSpPr>
            <xdr:cNvPr id="50" name="TextBox 49">
              <a:extLst>
                <a:ext uri="{FF2B5EF4-FFF2-40B4-BE49-F238E27FC236}">
                  <a16:creationId xmlns:a16="http://schemas.microsoft.com/office/drawing/2014/main" id="{D1F542AC-7548-9CB6-30FD-428D93F19069}"/>
                </a:ext>
              </a:extLst>
            </xdr:cNvPr>
            <xdr:cNvSpPr txBox="1"/>
          </xdr:nvSpPr>
          <xdr:spPr>
            <a:xfrm>
              <a:off x="3150752" y="2311985"/>
              <a:ext cx="1732674" cy="22845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 anchorCtr="0">
              <a:noAutofit/>
            </a:bodyPr>
            <a:lstStyle/>
            <a:p>
              <a:r>
                <a:rPr lang="en-US" sz="1000" b="1">
                  <a:solidFill>
                    <a:schemeClr val="bg1"/>
                  </a:solidFill>
                  <a:latin typeface="Bahnschrift" panose="020B0502040204020203" pitchFamily="34" charset="0"/>
                </a:rPr>
                <a:t>HR Phone Interview</a:t>
              </a:r>
            </a:p>
          </xdr:txBody>
        </xdr:sp>
        <xdr:sp macro="" textlink="'Helper Sheet'!C3">
          <xdr:nvSpPr>
            <xdr:cNvPr id="51" name="TextBox 50">
              <a:extLst>
                <a:ext uri="{FF2B5EF4-FFF2-40B4-BE49-F238E27FC236}">
                  <a16:creationId xmlns:a16="http://schemas.microsoft.com/office/drawing/2014/main" id="{69A9168C-B8D7-6178-83C6-107F399636F9}"/>
                </a:ext>
              </a:extLst>
            </xdr:cNvPr>
            <xdr:cNvSpPr txBox="1"/>
          </xdr:nvSpPr>
          <xdr:spPr>
            <a:xfrm>
              <a:off x="3124247" y="2550524"/>
              <a:ext cx="1394743" cy="31194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 anchorCtr="0">
              <a:noAutofit/>
            </a:bodyPr>
            <a:lstStyle/>
            <a:p>
              <a:fld id="{B11D29A3-397B-499C-B6C7-1360EEE96807}" type="TxLink">
                <a:rPr lang="en-US" sz="2400" b="1" i="0" u="none" strike="noStrike">
                  <a:solidFill>
                    <a:schemeClr val="bg1"/>
                  </a:solidFill>
                  <a:latin typeface="Bahnschrift"/>
                </a:rPr>
                <a:pPr/>
                <a:t>3.1 DAYS</a:t>
              </a:fld>
              <a:endParaRPr lang="en-US" sz="2400" b="1">
                <a:solidFill>
                  <a:schemeClr val="bg1"/>
                </a:solidFill>
                <a:latin typeface="Bahnschrift" panose="020B0502040204020203" pitchFamily="34" charset="0"/>
              </a:endParaRPr>
            </a:p>
          </xdr:txBody>
        </xdr:sp>
      </xdr:grpSp>
      <xdr:grpSp>
        <xdr:nvGrpSpPr>
          <xdr:cNvPr id="54" name="Group 53">
            <a:extLst>
              <a:ext uri="{FF2B5EF4-FFF2-40B4-BE49-F238E27FC236}">
                <a16:creationId xmlns:a16="http://schemas.microsoft.com/office/drawing/2014/main" id="{854492E9-77B4-4F58-94A1-AE2553FDBD86}"/>
              </a:ext>
            </a:extLst>
          </xdr:cNvPr>
          <xdr:cNvGrpSpPr/>
        </xdr:nvGrpSpPr>
        <xdr:grpSpPr>
          <a:xfrm>
            <a:off x="2822403" y="3744471"/>
            <a:ext cx="2088000" cy="637587"/>
            <a:chOff x="2831368" y="2290387"/>
            <a:chExt cx="2088000" cy="625091"/>
          </a:xfrm>
          <a:solidFill>
            <a:srgbClr val="21D7B0"/>
          </a:solidFill>
        </xdr:grpSpPr>
        <xdr:grpSp>
          <xdr:nvGrpSpPr>
            <xdr:cNvPr id="55" name="Group 54">
              <a:extLst>
                <a:ext uri="{FF2B5EF4-FFF2-40B4-BE49-F238E27FC236}">
                  <a16:creationId xmlns:a16="http://schemas.microsoft.com/office/drawing/2014/main" id="{A92A3F1F-14AC-72AD-D94D-E0BCF47EEFB9}"/>
                </a:ext>
              </a:extLst>
            </xdr:cNvPr>
            <xdr:cNvGrpSpPr/>
          </xdr:nvGrpSpPr>
          <xdr:grpSpPr>
            <a:xfrm>
              <a:off x="2831368" y="2290387"/>
              <a:ext cx="2088000" cy="625091"/>
              <a:chOff x="328492" y="359647"/>
              <a:chExt cx="2160000" cy="701710"/>
            </a:xfrm>
            <a:grpFill/>
          </xdr:grpSpPr>
          <xdr:sp macro="" textlink="">
            <xdr:nvSpPr>
              <xdr:cNvPr id="58" name="Rectangle: Rounded Corners 57">
                <a:extLst>
                  <a:ext uri="{FF2B5EF4-FFF2-40B4-BE49-F238E27FC236}">
                    <a16:creationId xmlns:a16="http://schemas.microsoft.com/office/drawing/2014/main" id="{C936A2CC-37BF-006A-9D88-9EFB100C4167}"/>
                  </a:ext>
                </a:extLst>
              </xdr:cNvPr>
              <xdr:cNvSpPr/>
            </xdr:nvSpPr>
            <xdr:spPr>
              <a:xfrm>
                <a:off x="328492" y="359647"/>
                <a:ext cx="2160000" cy="701710"/>
              </a:xfrm>
              <a:prstGeom prst="roundRect">
                <a:avLst>
                  <a:gd name="adj" fmla="val 6017"/>
                </a:avLst>
              </a:prstGeom>
              <a:grpFill/>
              <a:ln>
                <a:noFill/>
              </a:ln>
            </xdr:spPr>
            <xdr:style>
              <a:lnRef idx="2">
                <a:schemeClr val="accent1">
                  <a:shade val="15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n-US" sz="1100"/>
              </a:p>
            </xdr:txBody>
          </xdr:sp>
          <xdr:sp macro="" textlink="">
            <xdr:nvSpPr>
              <xdr:cNvPr id="59" name="Freeform: Shape 58">
                <a:extLst>
                  <a:ext uri="{FF2B5EF4-FFF2-40B4-BE49-F238E27FC236}">
                    <a16:creationId xmlns:a16="http://schemas.microsoft.com/office/drawing/2014/main" id="{EDCECB87-7A48-2F91-D93A-57BC30D74957}"/>
                  </a:ext>
                </a:extLst>
              </xdr:cNvPr>
              <xdr:cNvSpPr/>
            </xdr:nvSpPr>
            <xdr:spPr>
              <a:xfrm>
                <a:off x="328492" y="359647"/>
                <a:ext cx="177276" cy="701710"/>
              </a:xfrm>
              <a:custGeom>
                <a:avLst/>
                <a:gdLst>
                  <a:gd name="connsiteX0" fmla="*/ 42222 w 177276"/>
                  <a:gd name="connsiteY0" fmla="*/ 0 h 701710"/>
                  <a:gd name="connsiteX1" fmla="*/ 177276 w 177276"/>
                  <a:gd name="connsiteY1" fmla="*/ 0 h 701710"/>
                  <a:gd name="connsiteX2" fmla="*/ 177276 w 177276"/>
                  <a:gd name="connsiteY2" fmla="*/ 701710 h 701710"/>
                  <a:gd name="connsiteX3" fmla="*/ 42222 w 177276"/>
                  <a:gd name="connsiteY3" fmla="*/ 701710 h 701710"/>
                  <a:gd name="connsiteX4" fmla="*/ 0 w 177276"/>
                  <a:gd name="connsiteY4" fmla="*/ 659488 h 701710"/>
                  <a:gd name="connsiteX5" fmla="*/ 0 w 177276"/>
                  <a:gd name="connsiteY5" fmla="*/ 42222 h 701710"/>
                  <a:gd name="connsiteX6" fmla="*/ 42222 w 177276"/>
                  <a:gd name="connsiteY6" fmla="*/ 0 h 701710"/>
                </a:gdLst>
                <a:ahLst/>
                <a:cxnLst>
                  <a:cxn ang="0">
                    <a:pos x="connsiteX0" y="connsiteY0"/>
                  </a:cxn>
                  <a:cxn ang="0">
                    <a:pos x="connsiteX1" y="connsiteY1"/>
                  </a:cxn>
                  <a:cxn ang="0">
                    <a:pos x="connsiteX2" y="connsiteY2"/>
                  </a:cxn>
                  <a:cxn ang="0">
                    <a:pos x="connsiteX3" y="connsiteY3"/>
                  </a:cxn>
                  <a:cxn ang="0">
                    <a:pos x="connsiteX4" y="connsiteY4"/>
                  </a:cxn>
                  <a:cxn ang="0">
                    <a:pos x="connsiteX5" y="connsiteY5"/>
                  </a:cxn>
                  <a:cxn ang="0">
                    <a:pos x="connsiteX6" y="connsiteY6"/>
                  </a:cxn>
                </a:cxnLst>
                <a:rect l="l" t="t" r="r" b="b"/>
                <a:pathLst>
                  <a:path w="177276" h="701710">
                    <a:moveTo>
                      <a:pt x="42222" y="0"/>
                    </a:moveTo>
                    <a:lnTo>
                      <a:pt x="177276" y="0"/>
                    </a:lnTo>
                    <a:lnTo>
                      <a:pt x="177276" y="701710"/>
                    </a:lnTo>
                    <a:lnTo>
                      <a:pt x="42222" y="701710"/>
                    </a:lnTo>
                    <a:cubicBezTo>
                      <a:pt x="18903" y="701710"/>
                      <a:pt x="0" y="682807"/>
                      <a:pt x="0" y="659488"/>
                    </a:cubicBezTo>
                    <a:lnTo>
                      <a:pt x="0" y="42222"/>
                    </a:lnTo>
                    <a:cubicBezTo>
                      <a:pt x="0" y="18903"/>
                      <a:pt x="18903" y="0"/>
                      <a:pt x="42222" y="0"/>
                    </a:cubicBezTo>
                    <a:close/>
                  </a:path>
                </a:pathLst>
              </a:custGeom>
              <a:solidFill>
                <a:srgbClr val="1AA688"/>
              </a:solidFill>
              <a:ln>
                <a:noFill/>
              </a:ln>
            </xdr:spPr>
            <xdr:style>
              <a:lnRef idx="2">
                <a:schemeClr val="accent1">
                  <a:shade val="15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rot="0" spcFirstLastPara="0" vert="horz" wrap="square" lIns="91440" tIns="45720" rIns="91440" bIns="45720" numCol="1" spcCol="0" rtlCol="0" fromWordArt="0" anchor="t" anchorCtr="0" forceAA="0" compatLnSpc="1">
                <a:prstTxWarp prst="textNoShape">
                  <a:avLst/>
                </a:prstTxWarp>
                <a:noAutofit/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/>
                <a:endParaRPr lang="en-US" sz="1100"/>
              </a:p>
            </xdr:txBody>
          </xdr:sp>
        </xdr:grpSp>
        <xdr:sp macro="" textlink="">
          <xdr:nvSpPr>
            <xdr:cNvPr id="56" name="TextBox 55">
              <a:extLst>
                <a:ext uri="{FF2B5EF4-FFF2-40B4-BE49-F238E27FC236}">
                  <a16:creationId xmlns:a16="http://schemas.microsoft.com/office/drawing/2014/main" id="{BF923124-BA4C-2FB7-7C07-79BB80B5B4BB}"/>
                </a:ext>
              </a:extLst>
            </xdr:cNvPr>
            <xdr:cNvSpPr txBox="1"/>
          </xdr:nvSpPr>
          <xdr:spPr>
            <a:xfrm>
              <a:off x="3150752" y="2311985"/>
              <a:ext cx="1732674" cy="228456"/>
            </a:xfrm>
            <a:prstGeom prst="rect">
              <a:avLst/>
            </a:prstGeom>
            <a:grp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 anchorCtr="0">
              <a:noAutofit/>
            </a:bodyPr>
            <a:lstStyle/>
            <a:p>
              <a:r>
                <a:rPr lang="en-US" sz="1000" b="1">
                  <a:solidFill>
                    <a:schemeClr val="bg1"/>
                  </a:solidFill>
                  <a:latin typeface="Bahnschrift" panose="020B0502040204020203" pitchFamily="34" charset="0"/>
                </a:rPr>
                <a:t>Onsite Interview</a:t>
              </a:r>
            </a:p>
          </xdr:txBody>
        </xdr:sp>
        <xdr:sp macro="" textlink="'Helper Sheet'!C4">
          <xdr:nvSpPr>
            <xdr:cNvPr id="57" name="TextBox 56">
              <a:extLst>
                <a:ext uri="{FF2B5EF4-FFF2-40B4-BE49-F238E27FC236}">
                  <a16:creationId xmlns:a16="http://schemas.microsoft.com/office/drawing/2014/main" id="{1BEB2EFD-A118-9382-18CA-B52FD6C80D27}"/>
                </a:ext>
              </a:extLst>
            </xdr:cNvPr>
            <xdr:cNvSpPr txBox="1"/>
          </xdr:nvSpPr>
          <xdr:spPr>
            <a:xfrm>
              <a:off x="3124247" y="2550524"/>
              <a:ext cx="1394743" cy="311946"/>
            </a:xfrm>
            <a:prstGeom prst="rect">
              <a:avLst/>
            </a:prstGeom>
            <a:grp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 anchorCtr="0">
              <a:noAutofit/>
            </a:bodyPr>
            <a:lstStyle/>
            <a:p>
              <a:fld id="{35B57BE1-E353-4F75-9D61-95A2C02748EE}" type="TxLink">
                <a:rPr lang="en-US" sz="2400" b="1" i="0" u="none" strike="noStrike">
                  <a:solidFill>
                    <a:schemeClr val="bg1"/>
                  </a:solidFill>
                  <a:latin typeface="Bahnschrift"/>
                </a:rPr>
                <a:pPr/>
                <a:t>7.3 DAYS</a:t>
              </a:fld>
              <a:endParaRPr lang="en-US" sz="2400" b="1">
                <a:solidFill>
                  <a:schemeClr val="bg1"/>
                </a:solidFill>
                <a:latin typeface="Bahnschrift" panose="020B0502040204020203" pitchFamily="34" charset="0"/>
              </a:endParaRPr>
            </a:p>
          </xdr:txBody>
        </xdr:sp>
      </xdr:grpSp>
      <xdr:grpSp>
        <xdr:nvGrpSpPr>
          <xdr:cNvPr id="60" name="Group 59">
            <a:extLst>
              <a:ext uri="{FF2B5EF4-FFF2-40B4-BE49-F238E27FC236}">
                <a16:creationId xmlns:a16="http://schemas.microsoft.com/office/drawing/2014/main" id="{7653E714-E8BC-489F-9F22-21E9717AE6CF}"/>
              </a:ext>
            </a:extLst>
          </xdr:cNvPr>
          <xdr:cNvGrpSpPr/>
        </xdr:nvGrpSpPr>
        <xdr:grpSpPr>
          <a:xfrm>
            <a:off x="2822403" y="4561682"/>
            <a:ext cx="2088000" cy="645393"/>
            <a:chOff x="2831368" y="2290387"/>
            <a:chExt cx="2088000" cy="625091"/>
          </a:xfrm>
          <a:solidFill>
            <a:srgbClr val="FFC000"/>
          </a:solidFill>
        </xdr:grpSpPr>
        <xdr:grpSp>
          <xdr:nvGrpSpPr>
            <xdr:cNvPr id="61" name="Group 60">
              <a:extLst>
                <a:ext uri="{FF2B5EF4-FFF2-40B4-BE49-F238E27FC236}">
                  <a16:creationId xmlns:a16="http://schemas.microsoft.com/office/drawing/2014/main" id="{DEA626D2-BBFC-2FBF-04B1-BC260D429EFF}"/>
                </a:ext>
              </a:extLst>
            </xdr:cNvPr>
            <xdr:cNvGrpSpPr/>
          </xdr:nvGrpSpPr>
          <xdr:grpSpPr>
            <a:xfrm>
              <a:off x="2831368" y="2290387"/>
              <a:ext cx="2088000" cy="625091"/>
              <a:chOff x="328492" y="359647"/>
              <a:chExt cx="2160000" cy="701710"/>
            </a:xfrm>
            <a:grpFill/>
          </xdr:grpSpPr>
          <xdr:sp macro="" textlink="">
            <xdr:nvSpPr>
              <xdr:cNvPr id="64" name="Rectangle: Rounded Corners 63">
                <a:extLst>
                  <a:ext uri="{FF2B5EF4-FFF2-40B4-BE49-F238E27FC236}">
                    <a16:creationId xmlns:a16="http://schemas.microsoft.com/office/drawing/2014/main" id="{410C7C9A-1E35-71E9-6C3C-0BB01B8297F8}"/>
                  </a:ext>
                </a:extLst>
              </xdr:cNvPr>
              <xdr:cNvSpPr/>
            </xdr:nvSpPr>
            <xdr:spPr>
              <a:xfrm>
                <a:off x="328492" y="359647"/>
                <a:ext cx="2160000" cy="701710"/>
              </a:xfrm>
              <a:prstGeom prst="roundRect">
                <a:avLst>
                  <a:gd name="adj" fmla="val 6017"/>
                </a:avLst>
              </a:prstGeom>
              <a:grpFill/>
              <a:ln>
                <a:noFill/>
              </a:ln>
            </xdr:spPr>
            <xdr:style>
              <a:lnRef idx="2">
                <a:schemeClr val="accent1">
                  <a:shade val="15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n-US" sz="1100"/>
              </a:p>
            </xdr:txBody>
          </xdr:sp>
          <xdr:sp macro="" textlink="">
            <xdr:nvSpPr>
              <xdr:cNvPr id="65" name="Freeform: Shape 64">
                <a:extLst>
                  <a:ext uri="{FF2B5EF4-FFF2-40B4-BE49-F238E27FC236}">
                    <a16:creationId xmlns:a16="http://schemas.microsoft.com/office/drawing/2014/main" id="{9A01BB50-DEF8-AEC8-93AA-15355BE23296}"/>
                  </a:ext>
                </a:extLst>
              </xdr:cNvPr>
              <xdr:cNvSpPr/>
            </xdr:nvSpPr>
            <xdr:spPr>
              <a:xfrm>
                <a:off x="328492" y="359647"/>
                <a:ext cx="177276" cy="701710"/>
              </a:xfrm>
              <a:custGeom>
                <a:avLst/>
                <a:gdLst>
                  <a:gd name="connsiteX0" fmla="*/ 42222 w 177276"/>
                  <a:gd name="connsiteY0" fmla="*/ 0 h 701710"/>
                  <a:gd name="connsiteX1" fmla="*/ 177276 w 177276"/>
                  <a:gd name="connsiteY1" fmla="*/ 0 h 701710"/>
                  <a:gd name="connsiteX2" fmla="*/ 177276 w 177276"/>
                  <a:gd name="connsiteY2" fmla="*/ 701710 h 701710"/>
                  <a:gd name="connsiteX3" fmla="*/ 42222 w 177276"/>
                  <a:gd name="connsiteY3" fmla="*/ 701710 h 701710"/>
                  <a:gd name="connsiteX4" fmla="*/ 0 w 177276"/>
                  <a:gd name="connsiteY4" fmla="*/ 659488 h 701710"/>
                  <a:gd name="connsiteX5" fmla="*/ 0 w 177276"/>
                  <a:gd name="connsiteY5" fmla="*/ 42222 h 701710"/>
                  <a:gd name="connsiteX6" fmla="*/ 42222 w 177276"/>
                  <a:gd name="connsiteY6" fmla="*/ 0 h 701710"/>
                </a:gdLst>
                <a:ahLst/>
                <a:cxnLst>
                  <a:cxn ang="0">
                    <a:pos x="connsiteX0" y="connsiteY0"/>
                  </a:cxn>
                  <a:cxn ang="0">
                    <a:pos x="connsiteX1" y="connsiteY1"/>
                  </a:cxn>
                  <a:cxn ang="0">
                    <a:pos x="connsiteX2" y="connsiteY2"/>
                  </a:cxn>
                  <a:cxn ang="0">
                    <a:pos x="connsiteX3" y="connsiteY3"/>
                  </a:cxn>
                  <a:cxn ang="0">
                    <a:pos x="connsiteX4" y="connsiteY4"/>
                  </a:cxn>
                  <a:cxn ang="0">
                    <a:pos x="connsiteX5" y="connsiteY5"/>
                  </a:cxn>
                  <a:cxn ang="0">
                    <a:pos x="connsiteX6" y="connsiteY6"/>
                  </a:cxn>
                </a:cxnLst>
                <a:rect l="l" t="t" r="r" b="b"/>
                <a:pathLst>
                  <a:path w="177276" h="701710">
                    <a:moveTo>
                      <a:pt x="42222" y="0"/>
                    </a:moveTo>
                    <a:lnTo>
                      <a:pt x="177276" y="0"/>
                    </a:lnTo>
                    <a:lnTo>
                      <a:pt x="177276" y="701710"/>
                    </a:lnTo>
                    <a:lnTo>
                      <a:pt x="42222" y="701710"/>
                    </a:lnTo>
                    <a:cubicBezTo>
                      <a:pt x="18903" y="701710"/>
                      <a:pt x="0" y="682807"/>
                      <a:pt x="0" y="659488"/>
                    </a:cubicBezTo>
                    <a:lnTo>
                      <a:pt x="0" y="42222"/>
                    </a:lnTo>
                    <a:cubicBezTo>
                      <a:pt x="0" y="18903"/>
                      <a:pt x="18903" y="0"/>
                      <a:pt x="42222" y="0"/>
                    </a:cubicBezTo>
                    <a:close/>
                  </a:path>
                </a:pathLst>
              </a:custGeom>
              <a:solidFill>
                <a:srgbClr val="B88C00"/>
              </a:solidFill>
              <a:ln>
                <a:noFill/>
              </a:ln>
            </xdr:spPr>
            <xdr:style>
              <a:lnRef idx="2">
                <a:schemeClr val="accent1">
                  <a:shade val="15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rot="0" spcFirstLastPara="0" vert="horz" wrap="square" lIns="91440" tIns="45720" rIns="91440" bIns="45720" numCol="1" spcCol="0" rtlCol="0" fromWordArt="0" anchor="t" anchorCtr="0" forceAA="0" compatLnSpc="1">
                <a:prstTxWarp prst="textNoShape">
                  <a:avLst/>
                </a:prstTxWarp>
                <a:noAutofit/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/>
                <a:endParaRPr lang="en-US" sz="1100"/>
              </a:p>
            </xdr:txBody>
          </xdr:sp>
        </xdr:grpSp>
        <xdr:sp macro="" textlink="">
          <xdr:nvSpPr>
            <xdr:cNvPr id="62" name="TextBox 61">
              <a:extLst>
                <a:ext uri="{FF2B5EF4-FFF2-40B4-BE49-F238E27FC236}">
                  <a16:creationId xmlns:a16="http://schemas.microsoft.com/office/drawing/2014/main" id="{5D77B315-C249-6F2A-0754-4ABE2BD25E62}"/>
                </a:ext>
              </a:extLst>
            </xdr:cNvPr>
            <xdr:cNvSpPr txBox="1"/>
          </xdr:nvSpPr>
          <xdr:spPr>
            <a:xfrm>
              <a:off x="3150752" y="2311985"/>
              <a:ext cx="1732674" cy="228456"/>
            </a:xfrm>
            <a:prstGeom prst="rect">
              <a:avLst/>
            </a:prstGeom>
            <a:grp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 anchorCtr="0">
              <a:noAutofit/>
            </a:bodyPr>
            <a:lstStyle/>
            <a:p>
              <a:r>
                <a:rPr lang="en-US" sz="1000" b="1">
                  <a:solidFill>
                    <a:schemeClr val="bg1"/>
                  </a:solidFill>
                  <a:latin typeface="Bahnschrift" panose="020B0502040204020203" pitchFamily="34" charset="0"/>
                </a:rPr>
                <a:t>Offer</a:t>
              </a:r>
            </a:p>
          </xdr:txBody>
        </xdr:sp>
        <xdr:sp macro="" textlink="'Helper Sheet'!C5">
          <xdr:nvSpPr>
            <xdr:cNvPr id="63" name="TextBox 62">
              <a:extLst>
                <a:ext uri="{FF2B5EF4-FFF2-40B4-BE49-F238E27FC236}">
                  <a16:creationId xmlns:a16="http://schemas.microsoft.com/office/drawing/2014/main" id="{2F8D10FF-DCE9-00C8-5F41-F9ACECF86516}"/>
                </a:ext>
              </a:extLst>
            </xdr:cNvPr>
            <xdr:cNvSpPr txBox="1"/>
          </xdr:nvSpPr>
          <xdr:spPr>
            <a:xfrm>
              <a:off x="3124247" y="2550524"/>
              <a:ext cx="1394743" cy="311946"/>
            </a:xfrm>
            <a:prstGeom prst="rect">
              <a:avLst/>
            </a:prstGeom>
            <a:grp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 anchorCtr="0">
              <a:noAutofit/>
            </a:bodyPr>
            <a:lstStyle/>
            <a:p>
              <a:fld id="{E46156EE-6C7E-4D32-A5FA-22DC7F9FA02E}" type="TxLink">
                <a:rPr lang="en-US" sz="2400" b="1" i="0" u="none" strike="noStrike">
                  <a:solidFill>
                    <a:schemeClr val="bg1"/>
                  </a:solidFill>
                  <a:latin typeface="Bahnschrift"/>
                </a:rPr>
                <a:pPr/>
                <a:t>8.6 DAYS</a:t>
              </a:fld>
              <a:endParaRPr lang="en-US" sz="2400" b="1">
                <a:solidFill>
                  <a:schemeClr val="bg1"/>
                </a:solidFill>
                <a:latin typeface="Bahnschrift" panose="020B0502040204020203" pitchFamily="34" charset="0"/>
              </a:endParaRPr>
            </a:p>
          </xdr:txBody>
        </xdr:sp>
      </xdr:grpSp>
      <xdr:grpSp>
        <xdr:nvGrpSpPr>
          <xdr:cNvPr id="66" name="Group 65">
            <a:extLst>
              <a:ext uri="{FF2B5EF4-FFF2-40B4-BE49-F238E27FC236}">
                <a16:creationId xmlns:a16="http://schemas.microsoft.com/office/drawing/2014/main" id="{30F6B928-8316-4009-A835-44D4A65761F3}"/>
              </a:ext>
            </a:extLst>
          </xdr:cNvPr>
          <xdr:cNvGrpSpPr/>
        </xdr:nvGrpSpPr>
        <xdr:grpSpPr>
          <a:xfrm>
            <a:off x="2822403" y="5390341"/>
            <a:ext cx="2088000" cy="641751"/>
            <a:chOff x="2831368" y="2290387"/>
            <a:chExt cx="2088000" cy="625091"/>
          </a:xfrm>
        </xdr:grpSpPr>
        <xdr:grpSp>
          <xdr:nvGrpSpPr>
            <xdr:cNvPr id="67" name="Group 66">
              <a:extLst>
                <a:ext uri="{FF2B5EF4-FFF2-40B4-BE49-F238E27FC236}">
                  <a16:creationId xmlns:a16="http://schemas.microsoft.com/office/drawing/2014/main" id="{2745D68B-4AB9-85C0-7A3B-02FA69106C17}"/>
                </a:ext>
              </a:extLst>
            </xdr:cNvPr>
            <xdr:cNvGrpSpPr/>
          </xdr:nvGrpSpPr>
          <xdr:grpSpPr>
            <a:xfrm>
              <a:off x="2831368" y="2290387"/>
              <a:ext cx="2088000" cy="625091"/>
              <a:chOff x="328492" y="359647"/>
              <a:chExt cx="2160000" cy="701710"/>
            </a:xfrm>
          </xdr:grpSpPr>
          <xdr:sp macro="" textlink="">
            <xdr:nvSpPr>
              <xdr:cNvPr id="70" name="Rectangle: Rounded Corners 69">
                <a:extLst>
                  <a:ext uri="{FF2B5EF4-FFF2-40B4-BE49-F238E27FC236}">
                    <a16:creationId xmlns:a16="http://schemas.microsoft.com/office/drawing/2014/main" id="{D112429F-AF55-8110-90B1-41CA2CAEC66F}"/>
                  </a:ext>
                </a:extLst>
              </xdr:cNvPr>
              <xdr:cNvSpPr/>
            </xdr:nvSpPr>
            <xdr:spPr>
              <a:xfrm>
                <a:off x="328492" y="359647"/>
                <a:ext cx="2160000" cy="701710"/>
              </a:xfrm>
              <a:prstGeom prst="roundRect">
                <a:avLst>
                  <a:gd name="adj" fmla="val 6017"/>
                </a:avLst>
              </a:prstGeom>
              <a:solidFill>
                <a:srgbClr val="673291"/>
              </a:solidFill>
              <a:ln>
                <a:noFill/>
              </a:ln>
            </xdr:spPr>
            <xdr:style>
              <a:lnRef idx="2">
                <a:schemeClr val="accent1">
                  <a:shade val="15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n-US" sz="1100"/>
              </a:p>
            </xdr:txBody>
          </xdr:sp>
          <xdr:sp macro="" textlink="">
            <xdr:nvSpPr>
              <xdr:cNvPr id="71" name="Freeform: Shape 70">
                <a:extLst>
                  <a:ext uri="{FF2B5EF4-FFF2-40B4-BE49-F238E27FC236}">
                    <a16:creationId xmlns:a16="http://schemas.microsoft.com/office/drawing/2014/main" id="{2305AD61-641B-B58F-EFD1-D58D84D55D4E}"/>
                  </a:ext>
                </a:extLst>
              </xdr:cNvPr>
              <xdr:cNvSpPr/>
            </xdr:nvSpPr>
            <xdr:spPr>
              <a:xfrm>
                <a:off x="328492" y="359647"/>
                <a:ext cx="177276" cy="701710"/>
              </a:xfrm>
              <a:custGeom>
                <a:avLst/>
                <a:gdLst>
                  <a:gd name="connsiteX0" fmla="*/ 42222 w 177276"/>
                  <a:gd name="connsiteY0" fmla="*/ 0 h 701710"/>
                  <a:gd name="connsiteX1" fmla="*/ 177276 w 177276"/>
                  <a:gd name="connsiteY1" fmla="*/ 0 h 701710"/>
                  <a:gd name="connsiteX2" fmla="*/ 177276 w 177276"/>
                  <a:gd name="connsiteY2" fmla="*/ 701710 h 701710"/>
                  <a:gd name="connsiteX3" fmla="*/ 42222 w 177276"/>
                  <a:gd name="connsiteY3" fmla="*/ 701710 h 701710"/>
                  <a:gd name="connsiteX4" fmla="*/ 0 w 177276"/>
                  <a:gd name="connsiteY4" fmla="*/ 659488 h 701710"/>
                  <a:gd name="connsiteX5" fmla="*/ 0 w 177276"/>
                  <a:gd name="connsiteY5" fmla="*/ 42222 h 701710"/>
                  <a:gd name="connsiteX6" fmla="*/ 42222 w 177276"/>
                  <a:gd name="connsiteY6" fmla="*/ 0 h 701710"/>
                </a:gdLst>
                <a:ahLst/>
                <a:cxnLst>
                  <a:cxn ang="0">
                    <a:pos x="connsiteX0" y="connsiteY0"/>
                  </a:cxn>
                  <a:cxn ang="0">
                    <a:pos x="connsiteX1" y="connsiteY1"/>
                  </a:cxn>
                  <a:cxn ang="0">
                    <a:pos x="connsiteX2" y="connsiteY2"/>
                  </a:cxn>
                  <a:cxn ang="0">
                    <a:pos x="connsiteX3" y="connsiteY3"/>
                  </a:cxn>
                  <a:cxn ang="0">
                    <a:pos x="connsiteX4" y="connsiteY4"/>
                  </a:cxn>
                  <a:cxn ang="0">
                    <a:pos x="connsiteX5" y="connsiteY5"/>
                  </a:cxn>
                  <a:cxn ang="0">
                    <a:pos x="connsiteX6" y="connsiteY6"/>
                  </a:cxn>
                </a:cxnLst>
                <a:rect l="l" t="t" r="r" b="b"/>
                <a:pathLst>
                  <a:path w="177276" h="701710">
                    <a:moveTo>
                      <a:pt x="42222" y="0"/>
                    </a:moveTo>
                    <a:lnTo>
                      <a:pt x="177276" y="0"/>
                    </a:lnTo>
                    <a:lnTo>
                      <a:pt x="177276" y="701710"/>
                    </a:lnTo>
                    <a:lnTo>
                      <a:pt x="42222" y="701710"/>
                    </a:lnTo>
                    <a:cubicBezTo>
                      <a:pt x="18903" y="701710"/>
                      <a:pt x="0" y="682807"/>
                      <a:pt x="0" y="659488"/>
                    </a:cubicBezTo>
                    <a:lnTo>
                      <a:pt x="0" y="42222"/>
                    </a:lnTo>
                    <a:cubicBezTo>
                      <a:pt x="0" y="18903"/>
                      <a:pt x="18903" y="0"/>
                      <a:pt x="42222" y="0"/>
                    </a:cubicBezTo>
                    <a:close/>
                  </a:path>
                </a:pathLst>
              </a:custGeom>
              <a:solidFill>
                <a:srgbClr val="42205E"/>
              </a:solidFill>
              <a:ln>
                <a:noFill/>
              </a:ln>
            </xdr:spPr>
            <xdr:style>
              <a:lnRef idx="2">
                <a:schemeClr val="accent1">
                  <a:shade val="15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rot="0" spcFirstLastPara="0" vert="horz" wrap="square" lIns="91440" tIns="45720" rIns="91440" bIns="45720" numCol="1" spcCol="0" rtlCol="0" fromWordArt="0" anchor="t" anchorCtr="0" forceAA="0" compatLnSpc="1">
                <a:prstTxWarp prst="textNoShape">
                  <a:avLst/>
                </a:prstTxWarp>
                <a:noAutofit/>
              </a:bodyPr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/>
                <a:endParaRPr lang="en-US" sz="1100"/>
              </a:p>
            </xdr:txBody>
          </xdr:sp>
        </xdr:grpSp>
        <xdr:sp macro="" textlink="">
          <xdr:nvSpPr>
            <xdr:cNvPr id="68" name="TextBox 67">
              <a:extLst>
                <a:ext uri="{FF2B5EF4-FFF2-40B4-BE49-F238E27FC236}">
                  <a16:creationId xmlns:a16="http://schemas.microsoft.com/office/drawing/2014/main" id="{8C40C6F7-9E2E-DE12-9EF3-320BD0F9A03E}"/>
                </a:ext>
              </a:extLst>
            </xdr:cNvPr>
            <xdr:cNvSpPr txBox="1"/>
          </xdr:nvSpPr>
          <xdr:spPr>
            <a:xfrm>
              <a:off x="3150752" y="2311985"/>
              <a:ext cx="1732674" cy="22845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 anchorCtr="0">
              <a:noAutofit/>
            </a:bodyPr>
            <a:lstStyle/>
            <a:p>
              <a:r>
                <a:rPr lang="en-US" sz="1000" b="1">
                  <a:solidFill>
                    <a:schemeClr val="bg1"/>
                  </a:solidFill>
                  <a:latin typeface="Bahnschrift" panose="020B0502040204020203" pitchFamily="34" charset="0"/>
                </a:rPr>
                <a:t>Official Hiring</a:t>
              </a:r>
            </a:p>
          </xdr:txBody>
        </xdr:sp>
        <xdr:sp macro="" textlink="'Helper Sheet'!C6">
          <xdr:nvSpPr>
            <xdr:cNvPr id="69" name="TextBox 68">
              <a:extLst>
                <a:ext uri="{FF2B5EF4-FFF2-40B4-BE49-F238E27FC236}">
                  <a16:creationId xmlns:a16="http://schemas.microsoft.com/office/drawing/2014/main" id="{5F25D138-4922-78F1-3D2D-2D3982926D2B}"/>
                </a:ext>
              </a:extLst>
            </xdr:cNvPr>
            <xdr:cNvSpPr txBox="1"/>
          </xdr:nvSpPr>
          <xdr:spPr>
            <a:xfrm>
              <a:off x="3124247" y="2550524"/>
              <a:ext cx="1394743" cy="31194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 anchorCtr="0">
              <a:noAutofit/>
            </a:bodyPr>
            <a:lstStyle/>
            <a:p>
              <a:fld id="{CBF19620-5236-4BC9-941A-8D9B0052D744}" type="TxLink">
                <a:rPr lang="en-US" sz="2400" b="1" i="0" u="none" strike="noStrike">
                  <a:solidFill>
                    <a:schemeClr val="bg1"/>
                  </a:solidFill>
                  <a:latin typeface="Bahnschrift"/>
                </a:rPr>
                <a:pPr/>
                <a:t>11.5 DAYS</a:t>
              </a:fld>
              <a:endParaRPr lang="en-US" sz="2400" b="1">
                <a:solidFill>
                  <a:schemeClr val="bg1"/>
                </a:solidFill>
                <a:latin typeface="Bahnschrift" panose="020B0502040204020203" pitchFamily="34" charset="0"/>
              </a:endParaRPr>
            </a:p>
          </xdr:txBody>
        </xdr:sp>
      </xdr:grpSp>
    </xdr:grpSp>
    <xdr:clientData/>
  </xdr:twoCellAnchor>
  <xdr:twoCellAnchor>
    <xdr:from>
      <xdr:col>0</xdr:col>
      <xdr:colOff>195943</xdr:colOff>
      <xdr:row>8</xdr:row>
      <xdr:rowOff>29967</xdr:rowOff>
    </xdr:from>
    <xdr:to>
      <xdr:col>4</xdr:col>
      <xdr:colOff>134469</xdr:colOff>
      <xdr:row>21</xdr:row>
      <xdr:rowOff>116995</xdr:rowOff>
    </xdr:to>
    <xdr:grpSp>
      <xdr:nvGrpSpPr>
        <xdr:cNvPr id="91" name="Group 90">
          <a:extLst>
            <a:ext uri="{FF2B5EF4-FFF2-40B4-BE49-F238E27FC236}">
              <a16:creationId xmlns:a16="http://schemas.microsoft.com/office/drawing/2014/main" id="{0C4EC2FC-8406-0EF4-ACDD-0A4F6E5398A1}"/>
            </a:ext>
          </a:extLst>
        </xdr:cNvPr>
        <xdr:cNvGrpSpPr/>
      </xdr:nvGrpSpPr>
      <xdr:grpSpPr>
        <a:xfrm>
          <a:off x="195943" y="1392602"/>
          <a:ext cx="2376926" cy="2301311"/>
          <a:chOff x="195943" y="1449464"/>
          <a:chExt cx="2376926" cy="2296828"/>
        </a:xfrm>
      </xdr:grpSpPr>
      <xdr:sp macro="" textlink="">
        <xdr:nvSpPr>
          <xdr:cNvPr id="9" name="Rectangle 8">
            <a:extLst>
              <a:ext uri="{FF2B5EF4-FFF2-40B4-BE49-F238E27FC236}">
                <a16:creationId xmlns:a16="http://schemas.microsoft.com/office/drawing/2014/main" id="{1C61EE6E-1A06-4308-8F68-D403AC0E392A}"/>
              </a:ext>
            </a:extLst>
          </xdr:cNvPr>
          <xdr:cNvSpPr/>
        </xdr:nvSpPr>
        <xdr:spPr>
          <a:xfrm>
            <a:off x="195943" y="1449464"/>
            <a:ext cx="2376926" cy="2296828"/>
          </a:xfrm>
          <a:prstGeom prst="rect">
            <a:avLst/>
          </a:prstGeom>
          <a:noFill/>
          <a:ln>
            <a:solidFill>
              <a:schemeClr val="bg1">
                <a:lumMod val="65000"/>
              </a:schemeClr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79" name="TextBox 78">
            <a:extLst>
              <a:ext uri="{FF2B5EF4-FFF2-40B4-BE49-F238E27FC236}">
                <a16:creationId xmlns:a16="http://schemas.microsoft.com/office/drawing/2014/main" id="{A21016F8-579F-496E-8B1A-F602DB8B9A74}"/>
              </a:ext>
            </a:extLst>
          </xdr:cNvPr>
          <xdr:cNvSpPr txBox="1"/>
        </xdr:nvSpPr>
        <xdr:spPr>
          <a:xfrm>
            <a:off x="371338" y="1561429"/>
            <a:ext cx="1947264" cy="225343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lIns="0" tIns="0" rIns="0" bIns="0" rtlCol="0" anchor="ctr" anchorCtr="0">
            <a:noAutofit/>
          </a:bodyPr>
          <a:lstStyle/>
          <a:p>
            <a:r>
              <a:rPr lang="sr-Latn-RS" sz="1100" b="1">
                <a:latin typeface="Bahnschrift" panose="020B0502040204020203" pitchFamily="34" charset="0"/>
              </a:rPr>
              <a:t>Recruitment Funnel</a:t>
            </a:r>
            <a:endParaRPr lang="en-US" sz="1100" b="1">
              <a:latin typeface="Bahnschrift" panose="020B0502040204020203" pitchFamily="34" charset="0"/>
            </a:endParaRPr>
          </a:p>
        </xdr:txBody>
      </xdr:sp>
      <xdr:grpSp>
        <xdr:nvGrpSpPr>
          <xdr:cNvPr id="90" name="Group 89">
            <a:extLst>
              <a:ext uri="{FF2B5EF4-FFF2-40B4-BE49-F238E27FC236}">
                <a16:creationId xmlns:a16="http://schemas.microsoft.com/office/drawing/2014/main" id="{1AF0B76C-8EC1-1BF5-9D7B-084500ECC6E7}"/>
              </a:ext>
            </a:extLst>
          </xdr:cNvPr>
          <xdr:cNvGrpSpPr/>
        </xdr:nvGrpSpPr>
        <xdr:grpSpPr>
          <a:xfrm>
            <a:off x="212558" y="1850570"/>
            <a:ext cx="2346159" cy="1845815"/>
            <a:chOff x="212558" y="1850570"/>
            <a:chExt cx="2346159" cy="1845815"/>
          </a:xfrm>
        </xdr:grpSpPr>
        <xdr:pic>
          <xdr:nvPicPr>
            <xdr:cNvPr id="73" name="Picture 72">
              <a:extLst>
                <a:ext uri="{FF2B5EF4-FFF2-40B4-BE49-F238E27FC236}">
                  <a16:creationId xmlns:a16="http://schemas.microsoft.com/office/drawing/2014/main" id="{28D056F9-F618-097A-7563-2AB2C883BA76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808385" y="1850570"/>
              <a:ext cx="1578195" cy="1845815"/>
            </a:xfrm>
            <a:prstGeom prst="rect">
              <a:avLst/>
            </a:prstGeom>
          </xdr:spPr>
        </xdr:pic>
        <xdr:sp macro="" textlink="">
          <xdr:nvSpPr>
            <xdr:cNvPr id="74" name="TextBox 73">
              <a:extLst>
                <a:ext uri="{FF2B5EF4-FFF2-40B4-BE49-F238E27FC236}">
                  <a16:creationId xmlns:a16="http://schemas.microsoft.com/office/drawing/2014/main" id="{FE6EE33A-2513-4039-B9B8-7EB1194F6820}"/>
                </a:ext>
              </a:extLst>
            </xdr:cNvPr>
            <xdr:cNvSpPr txBox="1"/>
          </xdr:nvSpPr>
          <xdr:spPr>
            <a:xfrm>
              <a:off x="212558" y="2171654"/>
              <a:ext cx="655461" cy="16387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 anchorCtr="0">
              <a:noAutofit/>
            </a:bodyPr>
            <a:lstStyle/>
            <a:p>
              <a:pPr algn="r"/>
              <a:r>
                <a:rPr lang="en-US" sz="800" b="1">
                  <a:solidFill>
                    <a:srgbClr val="00B0F0"/>
                  </a:solidFill>
                  <a:latin typeface="Bahnschrift" panose="020B0502040204020203" pitchFamily="34" charset="0"/>
                </a:rPr>
                <a:t>Application</a:t>
              </a:r>
            </a:p>
          </xdr:txBody>
        </xdr:sp>
        <xdr:sp macro="" textlink="">
          <xdr:nvSpPr>
            <xdr:cNvPr id="75" name="TextBox 74">
              <a:extLst>
                <a:ext uri="{FF2B5EF4-FFF2-40B4-BE49-F238E27FC236}">
                  <a16:creationId xmlns:a16="http://schemas.microsoft.com/office/drawing/2014/main" id="{8A22D18E-CC71-4FC2-8BE8-9C37559F8390}"/>
                </a:ext>
              </a:extLst>
            </xdr:cNvPr>
            <xdr:cNvSpPr txBox="1"/>
          </xdr:nvSpPr>
          <xdr:spPr>
            <a:xfrm>
              <a:off x="220579" y="2501764"/>
              <a:ext cx="809365" cy="16387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 anchorCtr="0">
              <a:noAutofit/>
            </a:bodyPr>
            <a:lstStyle/>
            <a:p>
              <a:pPr algn="r"/>
              <a:r>
                <a:rPr lang="en-US" sz="800" b="1">
                  <a:solidFill>
                    <a:srgbClr val="EA5C8A"/>
                  </a:solidFill>
                  <a:latin typeface="Bahnschrift" panose="020B0502040204020203" pitchFamily="34" charset="0"/>
                </a:rPr>
                <a:t>Phone Interview</a:t>
              </a:r>
            </a:p>
          </xdr:txBody>
        </xdr:sp>
        <xdr:sp macro="" textlink="">
          <xdr:nvSpPr>
            <xdr:cNvPr id="76" name="TextBox 75">
              <a:extLst>
                <a:ext uri="{FF2B5EF4-FFF2-40B4-BE49-F238E27FC236}">
                  <a16:creationId xmlns:a16="http://schemas.microsoft.com/office/drawing/2014/main" id="{0CCBA129-0BBF-4DE6-A7A8-BA3763B35617}"/>
                </a:ext>
              </a:extLst>
            </xdr:cNvPr>
            <xdr:cNvSpPr txBox="1"/>
          </xdr:nvSpPr>
          <xdr:spPr>
            <a:xfrm>
              <a:off x="220579" y="2817584"/>
              <a:ext cx="904615" cy="16387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 anchorCtr="0">
              <a:noAutofit/>
            </a:bodyPr>
            <a:lstStyle/>
            <a:p>
              <a:pPr algn="r"/>
              <a:r>
                <a:rPr lang="en-US" sz="800" b="1">
                  <a:solidFill>
                    <a:srgbClr val="21D7B0"/>
                  </a:solidFill>
                  <a:latin typeface="Bahnschrift" panose="020B0502040204020203" pitchFamily="34" charset="0"/>
                </a:rPr>
                <a:t>Onsite Interview</a:t>
              </a:r>
            </a:p>
          </xdr:txBody>
        </xdr:sp>
        <xdr:sp macro="" textlink="">
          <xdr:nvSpPr>
            <xdr:cNvPr id="77" name="TextBox 76">
              <a:extLst>
                <a:ext uri="{FF2B5EF4-FFF2-40B4-BE49-F238E27FC236}">
                  <a16:creationId xmlns:a16="http://schemas.microsoft.com/office/drawing/2014/main" id="{142112BA-8C51-4135-8A89-710C131ED130}"/>
                </a:ext>
              </a:extLst>
            </xdr:cNvPr>
            <xdr:cNvSpPr txBox="1"/>
          </xdr:nvSpPr>
          <xdr:spPr>
            <a:xfrm>
              <a:off x="216567" y="3100069"/>
              <a:ext cx="999115" cy="16387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 anchorCtr="0">
              <a:noAutofit/>
            </a:bodyPr>
            <a:lstStyle/>
            <a:p>
              <a:pPr algn="r"/>
              <a:r>
                <a:rPr lang="en-US" sz="800" b="1">
                  <a:solidFill>
                    <a:srgbClr val="FFC000"/>
                  </a:solidFill>
                  <a:latin typeface="Bahnschrift" panose="020B0502040204020203" pitchFamily="34" charset="0"/>
                </a:rPr>
                <a:t>Offer</a:t>
              </a:r>
            </a:p>
          </xdr:txBody>
        </xdr:sp>
        <xdr:sp macro="" textlink="">
          <xdr:nvSpPr>
            <xdr:cNvPr id="78" name="TextBox 77">
              <a:extLst>
                <a:ext uri="{FF2B5EF4-FFF2-40B4-BE49-F238E27FC236}">
                  <a16:creationId xmlns:a16="http://schemas.microsoft.com/office/drawing/2014/main" id="{D5397C67-FE48-4BF2-9BD6-908C6411979E}"/>
                </a:ext>
              </a:extLst>
            </xdr:cNvPr>
            <xdr:cNvSpPr txBox="1"/>
          </xdr:nvSpPr>
          <xdr:spPr>
            <a:xfrm>
              <a:off x="232611" y="3355612"/>
              <a:ext cx="1044984" cy="16387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 anchorCtr="0">
              <a:noAutofit/>
            </a:bodyPr>
            <a:lstStyle/>
            <a:p>
              <a:pPr algn="r"/>
              <a:r>
                <a:rPr lang="en-US" sz="800" b="1">
                  <a:solidFill>
                    <a:srgbClr val="673291"/>
                  </a:solidFill>
                  <a:latin typeface="Bahnschrift" panose="020B0502040204020203" pitchFamily="34" charset="0"/>
                </a:rPr>
                <a:t>Official Hiring</a:t>
              </a:r>
            </a:p>
          </xdr:txBody>
        </xdr:sp>
        <xdr:sp macro="" textlink="'Helper Sheet'!E2">
          <xdr:nvSpPr>
            <xdr:cNvPr id="80" name="TextBox 79">
              <a:extLst>
                <a:ext uri="{FF2B5EF4-FFF2-40B4-BE49-F238E27FC236}">
                  <a16:creationId xmlns:a16="http://schemas.microsoft.com/office/drawing/2014/main" id="{F27788E8-10E1-4CB7-AAB9-55CEFFBF4C82}"/>
                </a:ext>
              </a:extLst>
            </xdr:cNvPr>
            <xdr:cNvSpPr txBox="1"/>
          </xdr:nvSpPr>
          <xdr:spPr>
            <a:xfrm>
              <a:off x="2237871" y="2171654"/>
              <a:ext cx="320846" cy="16387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 anchorCtr="0">
              <a:noAutofit/>
            </a:bodyPr>
            <a:lstStyle/>
            <a:p>
              <a:pPr algn="l"/>
              <a:fld id="{47C7BE94-9014-46D2-9401-5712856BC274}" type="TxLink">
                <a:rPr lang="en-US" sz="800" b="1" i="0" u="none" strike="noStrike">
                  <a:solidFill>
                    <a:srgbClr val="00B0F0"/>
                  </a:solidFill>
                  <a:latin typeface="Bahnschrift"/>
                </a:rPr>
                <a:pPr algn="l"/>
                <a:t>100%</a:t>
              </a:fld>
              <a:endParaRPr lang="en-US" sz="600" b="1">
                <a:solidFill>
                  <a:srgbClr val="00B0F0"/>
                </a:solidFill>
                <a:latin typeface="Bahnschrift" panose="020B0502040204020203" pitchFamily="34" charset="0"/>
              </a:endParaRPr>
            </a:p>
          </xdr:txBody>
        </xdr:sp>
        <xdr:sp macro="" textlink="'Helper Sheet'!E3">
          <xdr:nvSpPr>
            <xdr:cNvPr id="81" name="TextBox 80">
              <a:extLst>
                <a:ext uri="{FF2B5EF4-FFF2-40B4-BE49-F238E27FC236}">
                  <a16:creationId xmlns:a16="http://schemas.microsoft.com/office/drawing/2014/main" id="{668BDE6A-9622-48B0-BA83-BFD0C056654F}"/>
                </a:ext>
              </a:extLst>
            </xdr:cNvPr>
            <xdr:cNvSpPr txBox="1"/>
          </xdr:nvSpPr>
          <xdr:spPr>
            <a:xfrm>
              <a:off x="2141610" y="2501764"/>
              <a:ext cx="409085" cy="16387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 anchorCtr="0">
              <a:noAutofit/>
            </a:bodyPr>
            <a:lstStyle/>
            <a:p>
              <a:pPr algn="l"/>
              <a:fld id="{F0FCC4EF-A9E6-423E-8F68-6C97FB98705C}" type="TxLink">
                <a:rPr lang="en-US" sz="800" b="1" i="0" u="none" strike="noStrike">
                  <a:solidFill>
                    <a:srgbClr val="EA5C8A"/>
                  </a:solidFill>
                  <a:latin typeface="Bahnschrift"/>
                </a:rPr>
                <a:pPr algn="l"/>
                <a:t>98%</a:t>
              </a:fld>
              <a:endParaRPr lang="en-US" sz="600" b="1">
                <a:solidFill>
                  <a:srgbClr val="EA5C8A"/>
                </a:solidFill>
                <a:latin typeface="Bahnschrift" panose="020B0502040204020203" pitchFamily="34" charset="0"/>
              </a:endParaRPr>
            </a:p>
          </xdr:txBody>
        </xdr:sp>
        <xdr:sp macro="" textlink="'Helper Sheet'!E4">
          <xdr:nvSpPr>
            <xdr:cNvPr id="82" name="TextBox 81">
              <a:extLst>
                <a:ext uri="{FF2B5EF4-FFF2-40B4-BE49-F238E27FC236}">
                  <a16:creationId xmlns:a16="http://schemas.microsoft.com/office/drawing/2014/main" id="{81D25780-1673-4838-8D68-D0472A0487DB}"/>
                </a:ext>
              </a:extLst>
            </xdr:cNvPr>
            <xdr:cNvSpPr txBox="1"/>
          </xdr:nvSpPr>
          <xdr:spPr>
            <a:xfrm>
              <a:off x="2033324" y="2817584"/>
              <a:ext cx="521381" cy="16387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 anchorCtr="0">
              <a:noAutofit/>
            </a:bodyPr>
            <a:lstStyle/>
            <a:p>
              <a:pPr algn="l"/>
              <a:fld id="{9B491670-810D-4FFD-BA46-92D0CAE46C28}" type="TxLink">
                <a:rPr lang="en-US" sz="800" b="1" i="0" u="none" strike="noStrike">
                  <a:solidFill>
                    <a:srgbClr val="21D7B0"/>
                  </a:solidFill>
                  <a:latin typeface="Bahnschrift"/>
                </a:rPr>
                <a:pPr algn="l"/>
                <a:t>60%</a:t>
              </a:fld>
              <a:endParaRPr lang="en-US" sz="600" b="1">
                <a:solidFill>
                  <a:srgbClr val="21D7B0"/>
                </a:solidFill>
                <a:latin typeface="Bahnschrift" panose="020B0502040204020203" pitchFamily="34" charset="0"/>
              </a:endParaRPr>
            </a:p>
          </xdr:txBody>
        </xdr:sp>
        <xdr:sp macro="" textlink="'Helper Sheet'!E5">
          <xdr:nvSpPr>
            <xdr:cNvPr id="83" name="TextBox 82">
              <a:extLst>
                <a:ext uri="{FF2B5EF4-FFF2-40B4-BE49-F238E27FC236}">
                  <a16:creationId xmlns:a16="http://schemas.microsoft.com/office/drawing/2014/main" id="{4C48D848-66A9-421E-A14D-E9EDD6D0BCFB}"/>
                </a:ext>
              </a:extLst>
            </xdr:cNvPr>
            <xdr:cNvSpPr txBox="1"/>
          </xdr:nvSpPr>
          <xdr:spPr>
            <a:xfrm>
              <a:off x="1969158" y="3100069"/>
              <a:ext cx="585547" cy="16387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 anchorCtr="0">
              <a:noAutofit/>
            </a:bodyPr>
            <a:lstStyle/>
            <a:p>
              <a:pPr algn="l"/>
              <a:fld id="{7FD4F676-CC76-476D-A555-21C1354C9E91}" type="TxLink">
                <a:rPr lang="en-US" sz="800" b="1" i="0" u="none" strike="noStrike">
                  <a:solidFill>
                    <a:srgbClr val="FFC000"/>
                  </a:solidFill>
                  <a:latin typeface="Bahnschrift"/>
                </a:rPr>
                <a:pPr algn="l"/>
                <a:t>22%</a:t>
              </a:fld>
              <a:endParaRPr lang="en-US" sz="600" b="1">
                <a:solidFill>
                  <a:srgbClr val="FFC000"/>
                </a:solidFill>
                <a:latin typeface="Bahnschrift" panose="020B0502040204020203" pitchFamily="34" charset="0"/>
              </a:endParaRPr>
            </a:p>
          </xdr:txBody>
        </xdr:sp>
        <xdr:sp macro="" textlink="'Helper Sheet'!E6">
          <xdr:nvSpPr>
            <xdr:cNvPr id="84" name="TextBox 83">
              <a:extLst>
                <a:ext uri="{FF2B5EF4-FFF2-40B4-BE49-F238E27FC236}">
                  <a16:creationId xmlns:a16="http://schemas.microsoft.com/office/drawing/2014/main" id="{72608505-4A2D-4886-9CA8-281C22DC7007}"/>
                </a:ext>
              </a:extLst>
            </xdr:cNvPr>
            <xdr:cNvSpPr txBox="1"/>
          </xdr:nvSpPr>
          <xdr:spPr>
            <a:xfrm>
              <a:off x="1913013" y="3355612"/>
              <a:ext cx="645703" cy="16387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 anchorCtr="0">
              <a:noAutofit/>
            </a:bodyPr>
            <a:lstStyle/>
            <a:p>
              <a:pPr algn="l"/>
              <a:fld id="{342E22F5-CBC7-4EBA-B632-78AEC675B225}" type="TxLink">
                <a:rPr lang="en-US" sz="800" b="1" i="0" u="none" strike="noStrike">
                  <a:solidFill>
                    <a:srgbClr val="673291"/>
                  </a:solidFill>
                  <a:latin typeface="Bahnschrift"/>
                </a:rPr>
                <a:pPr algn="l"/>
                <a:t>20%</a:t>
              </a:fld>
              <a:endParaRPr lang="en-US" sz="600" b="1">
                <a:solidFill>
                  <a:srgbClr val="673291"/>
                </a:solidFill>
                <a:latin typeface="Bahnschrift" panose="020B0502040204020203" pitchFamily="34" charset="0"/>
              </a:endParaRPr>
            </a:p>
          </xdr:txBody>
        </xdr:sp>
        <xdr:sp macro="" textlink="'Helper Sheet'!D2">
          <xdr:nvSpPr>
            <xdr:cNvPr id="85" name="TextBox 84">
              <a:extLst>
                <a:ext uri="{FF2B5EF4-FFF2-40B4-BE49-F238E27FC236}">
                  <a16:creationId xmlns:a16="http://schemas.microsoft.com/office/drawing/2014/main" id="{454C4A2D-5241-4F3A-A25C-D2C8AA7E3C92}"/>
                </a:ext>
              </a:extLst>
            </xdr:cNvPr>
            <xdr:cNvSpPr txBox="1"/>
          </xdr:nvSpPr>
          <xdr:spPr>
            <a:xfrm>
              <a:off x="1396085" y="2171801"/>
              <a:ext cx="402795" cy="16387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 anchorCtr="0">
              <a:noAutofit/>
            </a:bodyPr>
            <a:lstStyle/>
            <a:p>
              <a:pPr algn="ctr"/>
              <a:fld id="{D3FE3F0F-7337-4826-BCBF-7D37105DD04A}" type="TxLink">
                <a:rPr lang="en-US" sz="1000" b="1" i="0" u="none" strike="noStrike">
                  <a:solidFill>
                    <a:schemeClr val="bg1"/>
                  </a:solidFill>
                  <a:latin typeface="Bahnschrift"/>
                </a:rPr>
                <a:pPr algn="ctr"/>
                <a:t>50</a:t>
              </a:fld>
              <a:endParaRPr lang="en-US" sz="800" b="1">
                <a:solidFill>
                  <a:schemeClr val="bg1"/>
                </a:solidFill>
                <a:latin typeface="Bahnschrift" panose="020B0502040204020203" pitchFamily="34" charset="0"/>
              </a:endParaRPr>
            </a:p>
          </xdr:txBody>
        </xdr:sp>
        <xdr:sp macro="" textlink="'Helper Sheet'!D3">
          <xdr:nvSpPr>
            <xdr:cNvPr id="86" name="TextBox 85">
              <a:extLst>
                <a:ext uri="{FF2B5EF4-FFF2-40B4-BE49-F238E27FC236}">
                  <a16:creationId xmlns:a16="http://schemas.microsoft.com/office/drawing/2014/main" id="{32DF458B-0FC1-4D04-82D0-2EE3510EC1DF}"/>
                </a:ext>
              </a:extLst>
            </xdr:cNvPr>
            <xdr:cNvSpPr txBox="1"/>
          </xdr:nvSpPr>
          <xdr:spPr>
            <a:xfrm>
              <a:off x="1396085" y="2507081"/>
              <a:ext cx="402795" cy="16387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 anchorCtr="0">
              <a:noAutofit/>
            </a:bodyPr>
            <a:lstStyle/>
            <a:p>
              <a:pPr algn="ctr"/>
              <a:fld id="{14DD2AA9-A647-4547-B78C-3C9802E92F2D}" type="TxLink">
                <a:rPr lang="en-US" sz="1000" b="1" i="0" u="none" strike="noStrike">
                  <a:solidFill>
                    <a:schemeClr val="bg1"/>
                  </a:solidFill>
                  <a:latin typeface="Bahnschrift"/>
                </a:rPr>
                <a:pPr algn="ctr"/>
                <a:t>49</a:t>
              </a:fld>
              <a:endParaRPr lang="en-US" sz="800" b="1">
                <a:solidFill>
                  <a:schemeClr val="bg1"/>
                </a:solidFill>
                <a:latin typeface="Bahnschrift" panose="020B0502040204020203" pitchFamily="34" charset="0"/>
              </a:endParaRPr>
            </a:p>
          </xdr:txBody>
        </xdr:sp>
        <xdr:sp macro="" textlink="'Helper Sheet'!D4">
          <xdr:nvSpPr>
            <xdr:cNvPr id="87" name="TextBox 86">
              <a:extLst>
                <a:ext uri="{FF2B5EF4-FFF2-40B4-BE49-F238E27FC236}">
                  <a16:creationId xmlns:a16="http://schemas.microsoft.com/office/drawing/2014/main" id="{21881BE8-DCF7-4412-991B-3D19231FB1C0}"/>
                </a:ext>
              </a:extLst>
            </xdr:cNvPr>
            <xdr:cNvSpPr txBox="1"/>
          </xdr:nvSpPr>
          <xdr:spPr>
            <a:xfrm>
              <a:off x="1396085" y="2824944"/>
              <a:ext cx="402795" cy="16387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 anchorCtr="0">
              <a:noAutofit/>
            </a:bodyPr>
            <a:lstStyle/>
            <a:p>
              <a:pPr algn="ctr"/>
              <a:fld id="{B988EAAF-7736-43CA-B9BC-05551272D3FC}" type="TxLink">
                <a:rPr lang="en-US" sz="1000" b="1" i="0" u="none" strike="noStrike">
                  <a:solidFill>
                    <a:schemeClr val="bg1"/>
                  </a:solidFill>
                  <a:latin typeface="Bahnschrift"/>
                </a:rPr>
                <a:pPr algn="ctr"/>
                <a:t>30</a:t>
              </a:fld>
              <a:endParaRPr lang="en-US" sz="800" b="1">
                <a:solidFill>
                  <a:schemeClr val="bg1"/>
                </a:solidFill>
                <a:latin typeface="Bahnschrift" panose="020B0502040204020203" pitchFamily="34" charset="0"/>
              </a:endParaRPr>
            </a:p>
          </xdr:txBody>
        </xdr:sp>
        <xdr:sp macro="" textlink="'Helper Sheet'!D5">
          <xdr:nvSpPr>
            <xdr:cNvPr id="88" name="TextBox 87">
              <a:extLst>
                <a:ext uri="{FF2B5EF4-FFF2-40B4-BE49-F238E27FC236}">
                  <a16:creationId xmlns:a16="http://schemas.microsoft.com/office/drawing/2014/main" id="{66F160DF-EE5D-423D-B1FA-4A252008BF87}"/>
                </a:ext>
              </a:extLst>
            </xdr:cNvPr>
            <xdr:cNvSpPr txBox="1"/>
          </xdr:nvSpPr>
          <xdr:spPr>
            <a:xfrm>
              <a:off x="1396085" y="3108551"/>
              <a:ext cx="402795" cy="16387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 anchorCtr="0">
              <a:noAutofit/>
            </a:bodyPr>
            <a:lstStyle/>
            <a:p>
              <a:pPr algn="ctr"/>
              <a:fld id="{436B3386-6222-4FA3-B5DC-43F474C0B35F}" type="TxLink">
                <a:rPr lang="en-US" sz="1000" b="1" i="0" u="none" strike="noStrike">
                  <a:solidFill>
                    <a:schemeClr val="bg1"/>
                  </a:solidFill>
                  <a:latin typeface="Bahnschrift"/>
                </a:rPr>
                <a:pPr algn="ctr"/>
                <a:t>11</a:t>
              </a:fld>
              <a:endParaRPr lang="en-US" sz="800" b="1">
                <a:solidFill>
                  <a:schemeClr val="bg1"/>
                </a:solidFill>
                <a:latin typeface="Bahnschrift" panose="020B0502040204020203" pitchFamily="34" charset="0"/>
              </a:endParaRPr>
            </a:p>
          </xdr:txBody>
        </xdr:sp>
        <xdr:sp macro="" textlink="'Helper Sheet'!D6">
          <xdr:nvSpPr>
            <xdr:cNvPr id="89" name="TextBox 88">
              <a:extLst>
                <a:ext uri="{FF2B5EF4-FFF2-40B4-BE49-F238E27FC236}">
                  <a16:creationId xmlns:a16="http://schemas.microsoft.com/office/drawing/2014/main" id="{3C8F1C03-DB97-4881-900A-3F3A6D78AA2E}"/>
                </a:ext>
              </a:extLst>
            </xdr:cNvPr>
            <xdr:cNvSpPr txBox="1"/>
          </xdr:nvSpPr>
          <xdr:spPr>
            <a:xfrm>
              <a:off x="1396085" y="3386647"/>
              <a:ext cx="402795" cy="16387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 anchorCtr="0">
              <a:noAutofit/>
            </a:bodyPr>
            <a:lstStyle/>
            <a:p>
              <a:pPr algn="ctr"/>
              <a:fld id="{88E1F8CC-DD48-4058-9607-BBD2A7C9F2F8}" type="TxLink">
                <a:rPr lang="en-US" sz="1000" b="1" i="0" u="none" strike="noStrike">
                  <a:solidFill>
                    <a:schemeClr val="bg1"/>
                  </a:solidFill>
                  <a:latin typeface="Bahnschrift"/>
                </a:rPr>
                <a:pPr algn="ctr"/>
                <a:t>10</a:t>
              </a:fld>
              <a:endParaRPr lang="en-US" sz="800" b="1">
                <a:solidFill>
                  <a:schemeClr val="bg1"/>
                </a:solidFill>
                <a:latin typeface="Bahnschrift" panose="020B0502040204020203" pitchFamily="34" charset="0"/>
              </a:endParaRPr>
            </a:p>
          </xdr:txBody>
        </xdr:sp>
      </xdr:grpSp>
    </xdr:grpSp>
    <xdr:clientData/>
  </xdr:twoCellAnchor>
  <xdr:twoCellAnchor>
    <xdr:from>
      <xdr:col>0</xdr:col>
      <xdr:colOff>195943</xdr:colOff>
      <xdr:row>22</xdr:row>
      <xdr:rowOff>125890</xdr:rowOff>
    </xdr:from>
    <xdr:to>
      <xdr:col>4</xdr:col>
      <xdr:colOff>134469</xdr:colOff>
      <xdr:row>36</xdr:row>
      <xdr:rowOff>47967</xdr:rowOff>
    </xdr:to>
    <xdr:grpSp>
      <xdr:nvGrpSpPr>
        <xdr:cNvPr id="130" name="Group 129">
          <a:extLst>
            <a:ext uri="{FF2B5EF4-FFF2-40B4-BE49-F238E27FC236}">
              <a16:creationId xmlns:a16="http://schemas.microsoft.com/office/drawing/2014/main" id="{31365B35-AF7B-181C-254C-F515442E8135}"/>
            </a:ext>
          </a:extLst>
        </xdr:cNvPr>
        <xdr:cNvGrpSpPr/>
      </xdr:nvGrpSpPr>
      <xdr:grpSpPr>
        <a:xfrm>
          <a:off x="195943" y="3873137"/>
          <a:ext cx="2376926" cy="2306689"/>
          <a:chOff x="195943" y="3774781"/>
          <a:chExt cx="2376926" cy="2212432"/>
        </a:xfrm>
      </xdr:grpSpPr>
      <xdr:sp macro="" textlink="">
        <xdr:nvSpPr>
          <xdr:cNvPr id="15" name="Rectangle 14">
            <a:extLst>
              <a:ext uri="{FF2B5EF4-FFF2-40B4-BE49-F238E27FC236}">
                <a16:creationId xmlns:a16="http://schemas.microsoft.com/office/drawing/2014/main" id="{EC227E4F-7D20-454C-BE84-E56D285DE013}"/>
              </a:ext>
            </a:extLst>
          </xdr:cNvPr>
          <xdr:cNvSpPr/>
        </xdr:nvSpPr>
        <xdr:spPr>
          <a:xfrm>
            <a:off x="195943" y="3774781"/>
            <a:ext cx="2376926" cy="2212432"/>
          </a:xfrm>
          <a:prstGeom prst="rect">
            <a:avLst/>
          </a:prstGeom>
          <a:noFill/>
          <a:ln>
            <a:solidFill>
              <a:schemeClr val="bg1">
                <a:lumMod val="65000"/>
              </a:schemeClr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graphicFrame macro="">
        <xdr:nvGraphicFramePr>
          <xdr:cNvPr id="93" name="Chart 92">
            <a:extLst>
              <a:ext uri="{FF2B5EF4-FFF2-40B4-BE49-F238E27FC236}">
                <a16:creationId xmlns:a16="http://schemas.microsoft.com/office/drawing/2014/main" id="{FF3ED8AB-546A-4738-8E74-45A268EE6864}"/>
              </a:ext>
            </a:extLst>
          </xdr:cNvPr>
          <xdr:cNvGraphicFramePr>
            <a:graphicFrameLocks/>
          </xdr:cNvGraphicFramePr>
        </xdr:nvGraphicFramePr>
        <xdr:xfrm>
          <a:off x="251012" y="4044361"/>
          <a:ext cx="2292896" cy="186081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sp macro="" textlink="">
        <xdr:nvSpPr>
          <xdr:cNvPr id="94" name="TextBox 93">
            <a:extLst>
              <a:ext uri="{FF2B5EF4-FFF2-40B4-BE49-F238E27FC236}">
                <a16:creationId xmlns:a16="http://schemas.microsoft.com/office/drawing/2014/main" id="{8CBD3172-2E0F-450F-924A-B61169900510}"/>
              </a:ext>
            </a:extLst>
          </xdr:cNvPr>
          <xdr:cNvSpPr txBox="1"/>
        </xdr:nvSpPr>
        <xdr:spPr>
          <a:xfrm>
            <a:off x="337833" y="3862263"/>
            <a:ext cx="1947264" cy="21819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lIns="0" tIns="0" rIns="0" bIns="0" rtlCol="0" anchor="ctr" anchorCtr="0">
            <a:noAutofit/>
          </a:bodyPr>
          <a:lstStyle/>
          <a:p>
            <a:r>
              <a:rPr lang="en-US" sz="1100" b="1">
                <a:latin typeface="Bahnschrift" panose="020B0502040204020203" pitchFamily="34" charset="0"/>
              </a:rPr>
              <a:t>Positions by Sectors</a:t>
            </a:r>
          </a:p>
        </xdr:txBody>
      </xdr:sp>
    </xdr:grpSp>
    <xdr:clientData/>
  </xdr:twoCellAnchor>
  <xdr:twoCellAnchor>
    <xdr:from>
      <xdr:col>0</xdr:col>
      <xdr:colOff>195943</xdr:colOff>
      <xdr:row>0</xdr:row>
      <xdr:rowOff>166551</xdr:rowOff>
    </xdr:from>
    <xdr:to>
      <xdr:col>16</xdr:col>
      <xdr:colOff>250371</xdr:colOff>
      <xdr:row>7</xdr:row>
      <xdr:rowOff>64226</xdr:rowOff>
    </xdr:to>
    <xdr:grpSp>
      <xdr:nvGrpSpPr>
        <xdr:cNvPr id="129" name="Group 128">
          <a:extLst>
            <a:ext uri="{FF2B5EF4-FFF2-40B4-BE49-F238E27FC236}">
              <a16:creationId xmlns:a16="http://schemas.microsoft.com/office/drawing/2014/main" id="{B3C28121-2F55-100A-C8C3-6EEBD5623589}"/>
            </a:ext>
          </a:extLst>
        </xdr:cNvPr>
        <xdr:cNvGrpSpPr/>
      </xdr:nvGrpSpPr>
      <xdr:grpSpPr>
        <a:xfrm>
          <a:off x="195943" y="166551"/>
          <a:ext cx="9808028" cy="1089981"/>
          <a:chOff x="195943" y="185057"/>
          <a:chExt cx="9808028" cy="1045029"/>
        </a:xfrm>
      </xdr:grpSpPr>
      <xdr:sp macro="" textlink="">
        <xdr:nvSpPr>
          <xdr:cNvPr id="8" name="Rectangle 7">
            <a:extLst>
              <a:ext uri="{FF2B5EF4-FFF2-40B4-BE49-F238E27FC236}">
                <a16:creationId xmlns:a16="http://schemas.microsoft.com/office/drawing/2014/main" id="{0BA4A505-5F4F-2EEC-B39B-EB38311DDFD4}"/>
              </a:ext>
            </a:extLst>
          </xdr:cNvPr>
          <xdr:cNvSpPr/>
        </xdr:nvSpPr>
        <xdr:spPr>
          <a:xfrm>
            <a:off x="195943" y="185057"/>
            <a:ext cx="9808028" cy="1045029"/>
          </a:xfrm>
          <a:prstGeom prst="rect">
            <a:avLst/>
          </a:prstGeom>
          <a:solidFill>
            <a:schemeClr val="bg1">
              <a:lumMod val="95000"/>
            </a:schemeClr>
          </a:solidFill>
          <a:ln>
            <a:solidFill>
              <a:schemeClr val="bg1">
                <a:lumMod val="65000"/>
              </a:schemeClr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grpSp>
        <xdr:nvGrpSpPr>
          <xdr:cNvPr id="128" name="Group 127">
            <a:extLst>
              <a:ext uri="{FF2B5EF4-FFF2-40B4-BE49-F238E27FC236}">
                <a16:creationId xmlns:a16="http://schemas.microsoft.com/office/drawing/2014/main" id="{2F7DC9EF-9361-79DD-ADF8-C541A9E5744B}"/>
              </a:ext>
            </a:extLst>
          </xdr:cNvPr>
          <xdr:cNvGrpSpPr/>
        </xdr:nvGrpSpPr>
        <xdr:grpSpPr>
          <a:xfrm>
            <a:off x="348411" y="370114"/>
            <a:ext cx="9503093" cy="674914"/>
            <a:chOff x="328492" y="346249"/>
            <a:chExt cx="9503093" cy="674914"/>
          </a:xfrm>
        </xdr:grpSpPr>
        <xdr:grpSp>
          <xdr:nvGrpSpPr>
            <xdr:cNvPr id="98" name="Group 97">
              <a:extLst>
                <a:ext uri="{FF2B5EF4-FFF2-40B4-BE49-F238E27FC236}">
                  <a16:creationId xmlns:a16="http://schemas.microsoft.com/office/drawing/2014/main" id="{9CEF8689-449B-1E38-7303-34F1F38E1779}"/>
                </a:ext>
              </a:extLst>
            </xdr:cNvPr>
            <xdr:cNvGrpSpPr/>
          </xdr:nvGrpSpPr>
          <xdr:grpSpPr>
            <a:xfrm>
              <a:off x="328492" y="346249"/>
              <a:ext cx="2160000" cy="674914"/>
              <a:chOff x="328492" y="354958"/>
              <a:chExt cx="2160000" cy="692331"/>
            </a:xfrm>
          </xdr:grpSpPr>
          <xdr:sp macro="" textlink="">
            <xdr:nvSpPr>
              <xdr:cNvPr id="4" name="Rectangle: Rounded Corners 3">
                <a:extLst>
                  <a:ext uri="{FF2B5EF4-FFF2-40B4-BE49-F238E27FC236}">
                    <a16:creationId xmlns:a16="http://schemas.microsoft.com/office/drawing/2014/main" id="{988DFB14-16B5-C399-AC0F-FBCB01DFCAB7}"/>
                  </a:ext>
                </a:extLst>
              </xdr:cNvPr>
              <xdr:cNvSpPr/>
            </xdr:nvSpPr>
            <xdr:spPr>
              <a:xfrm>
                <a:off x="328492" y="354958"/>
                <a:ext cx="2160000" cy="692331"/>
              </a:xfrm>
              <a:prstGeom prst="roundRect">
                <a:avLst>
                  <a:gd name="adj" fmla="val 6017"/>
                </a:avLst>
              </a:prstGeom>
              <a:solidFill>
                <a:srgbClr val="00B0F0"/>
              </a:solidFill>
              <a:ln>
                <a:noFill/>
              </a:ln>
            </xdr:spPr>
            <xdr:style>
              <a:lnRef idx="2">
                <a:schemeClr val="accent1">
                  <a:shade val="15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n-US" sz="1100"/>
              </a:p>
            </xdr:txBody>
          </xdr:sp>
          <xdr:sp macro="" textlink="">
            <xdr:nvSpPr>
              <xdr:cNvPr id="95" name="TextBox 94">
                <a:extLst>
                  <a:ext uri="{FF2B5EF4-FFF2-40B4-BE49-F238E27FC236}">
                    <a16:creationId xmlns:a16="http://schemas.microsoft.com/office/drawing/2014/main" id="{DCDA6AF6-68F6-4847-8077-E425D8043A92}"/>
                  </a:ext>
                </a:extLst>
              </xdr:cNvPr>
              <xdr:cNvSpPr txBox="1"/>
            </xdr:nvSpPr>
            <xdr:spPr>
              <a:xfrm>
                <a:off x="485503" y="410967"/>
                <a:ext cx="1947264" cy="222353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lIns="0" tIns="0" rIns="0" bIns="0" rtlCol="0" anchor="ctr" anchorCtr="0">
                <a:noAutofit/>
              </a:bodyPr>
              <a:lstStyle/>
              <a:p>
                <a:r>
                  <a:rPr lang="en-US" sz="1000" b="1">
                    <a:solidFill>
                      <a:schemeClr val="bg1"/>
                    </a:solidFill>
                    <a:latin typeface="Bahnschrift" panose="020B0502040204020203" pitchFamily="34" charset="0"/>
                  </a:rPr>
                  <a:t>Jobs</a:t>
                </a:r>
              </a:p>
            </xdr:txBody>
          </xdr:sp>
          <xdr:sp macro="" textlink="'Helper Sheet'!F10">
            <xdr:nvSpPr>
              <xdr:cNvPr id="96" name="TextBox 95">
                <a:extLst>
                  <a:ext uri="{FF2B5EF4-FFF2-40B4-BE49-F238E27FC236}">
                    <a16:creationId xmlns:a16="http://schemas.microsoft.com/office/drawing/2014/main" id="{9B2609D6-57AC-41BB-B535-A39F30ECB13E}"/>
                  </a:ext>
                </a:extLst>
              </xdr:cNvPr>
              <xdr:cNvSpPr txBox="1"/>
            </xdr:nvSpPr>
            <xdr:spPr>
              <a:xfrm>
                <a:off x="484607" y="631946"/>
                <a:ext cx="1001293" cy="358653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lIns="0" tIns="0" rIns="0" bIns="0" rtlCol="0" anchor="ctr" anchorCtr="0">
                <a:noAutofit/>
              </a:bodyPr>
              <a:lstStyle/>
              <a:p>
                <a:fld id="{71FA303A-8168-47B4-BD6F-3A59AF0B4451}" type="TxLink">
                  <a:rPr lang="en-US" sz="2400" b="1" i="0" u="none" strike="noStrike">
                    <a:solidFill>
                      <a:schemeClr val="bg1"/>
                    </a:solidFill>
                    <a:latin typeface="Bahnschrift"/>
                  </a:rPr>
                  <a:pPr/>
                  <a:t>10</a:t>
                </a:fld>
                <a:endParaRPr lang="en-US" sz="16600" b="1">
                  <a:solidFill>
                    <a:schemeClr val="bg1"/>
                  </a:solidFill>
                  <a:latin typeface="Bahnschrift" panose="020B0502040204020203" pitchFamily="34" charset="0"/>
                </a:endParaRPr>
              </a:p>
            </xdr:txBody>
          </xdr:sp>
          <xdr:pic>
            <xdr:nvPicPr>
              <xdr:cNvPr id="97" name="Graphic 96">
                <a:extLst>
                  <a:ext uri="{FF2B5EF4-FFF2-40B4-BE49-F238E27FC236}">
                    <a16:creationId xmlns:a16="http://schemas.microsoft.com/office/drawing/2014/main" id="{43452656-D186-CCF5-64E4-1749E259FE60}"/>
                  </a:ext>
                </a:extLst>
              </xdr:cNvPr>
              <xdr:cNvPicPr>
                <a:picLocks noChangeAspect="1"/>
              </xdr:cNvPicPr>
            </xdr:nvPicPr>
            <xdr:blipFill>
              <a:blip xmlns:r="http://schemas.openxmlformats.org/officeDocument/2006/relationships" r:embed="rId3">
                <a:extLst>
                  <a:ext uri="{96DAC541-7B7A-43D3-8B79-37D633B846F1}">
                    <asvg:svgBlip xmlns:asvg="http://schemas.microsoft.com/office/drawing/2016/SVG/main" r:embed="rId4"/>
                  </a:ext>
                </a:extLst>
              </a:blip>
              <a:stretch>
                <a:fillRect/>
              </a:stretch>
            </xdr:blipFill>
            <xdr:spPr>
              <a:xfrm>
                <a:off x="1895203" y="489279"/>
                <a:ext cx="442537" cy="432000"/>
              </a:xfrm>
              <a:prstGeom prst="rect">
                <a:avLst/>
              </a:prstGeom>
            </xdr:spPr>
          </xdr:pic>
        </xdr:grpSp>
        <xdr:grpSp>
          <xdr:nvGrpSpPr>
            <xdr:cNvPr id="108" name="Group 107">
              <a:extLst>
                <a:ext uri="{FF2B5EF4-FFF2-40B4-BE49-F238E27FC236}">
                  <a16:creationId xmlns:a16="http://schemas.microsoft.com/office/drawing/2014/main" id="{C6E1AE6A-36C0-9FEA-A8F6-51E527CD8EC1}"/>
                </a:ext>
              </a:extLst>
            </xdr:cNvPr>
            <xdr:cNvGrpSpPr/>
          </xdr:nvGrpSpPr>
          <xdr:grpSpPr>
            <a:xfrm>
              <a:off x="2776190" y="346249"/>
              <a:ext cx="2160000" cy="674914"/>
              <a:chOff x="2759272" y="359647"/>
              <a:chExt cx="2160000" cy="701710"/>
            </a:xfrm>
          </xdr:grpSpPr>
          <xdr:grpSp>
            <xdr:nvGrpSpPr>
              <xdr:cNvPr id="105" name="Group 104">
                <a:extLst>
                  <a:ext uri="{FF2B5EF4-FFF2-40B4-BE49-F238E27FC236}">
                    <a16:creationId xmlns:a16="http://schemas.microsoft.com/office/drawing/2014/main" id="{43C2562B-8693-A799-64EB-407E2229CBD9}"/>
                  </a:ext>
                </a:extLst>
              </xdr:cNvPr>
              <xdr:cNvGrpSpPr/>
            </xdr:nvGrpSpPr>
            <xdr:grpSpPr>
              <a:xfrm>
                <a:off x="2759272" y="359647"/>
                <a:ext cx="2160000" cy="701710"/>
                <a:chOff x="2759272" y="354958"/>
                <a:chExt cx="2160000" cy="692331"/>
              </a:xfrm>
            </xdr:grpSpPr>
            <xdr:grpSp>
              <xdr:nvGrpSpPr>
                <xdr:cNvPr id="99" name="Group 98">
                  <a:extLst>
                    <a:ext uri="{FF2B5EF4-FFF2-40B4-BE49-F238E27FC236}">
                      <a16:creationId xmlns:a16="http://schemas.microsoft.com/office/drawing/2014/main" id="{51F66F81-DE45-4EEF-99E8-1F73E7E2173A}"/>
                    </a:ext>
                  </a:extLst>
                </xdr:cNvPr>
                <xdr:cNvGrpSpPr/>
              </xdr:nvGrpSpPr>
              <xdr:grpSpPr>
                <a:xfrm>
                  <a:off x="2759272" y="354958"/>
                  <a:ext cx="2160000" cy="692331"/>
                  <a:chOff x="328492" y="354958"/>
                  <a:chExt cx="2160000" cy="692331"/>
                </a:xfrm>
              </xdr:grpSpPr>
              <xdr:sp macro="" textlink="">
                <xdr:nvSpPr>
                  <xdr:cNvPr id="100" name="Rectangle: Rounded Corners 99">
                    <a:extLst>
                      <a:ext uri="{FF2B5EF4-FFF2-40B4-BE49-F238E27FC236}">
                        <a16:creationId xmlns:a16="http://schemas.microsoft.com/office/drawing/2014/main" id="{E1EE0955-3001-9F50-8408-368FBAEEF3E7}"/>
                      </a:ext>
                    </a:extLst>
                  </xdr:cNvPr>
                  <xdr:cNvSpPr/>
                </xdr:nvSpPr>
                <xdr:spPr>
                  <a:xfrm>
                    <a:off x="328492" y="354958"/>
                    <a:ext cx="2160000" cy="692331"/>
                  </a:xfrm>
                  <a:prstGeom prst="roundRect">
                    <a:avLst>
                      <a:gd name="adj" fmla="val 6017"/>
                    </a:avLst>
                  </a:prstGeom>
                  <a:solidFill>
                    <a:srgbClr val="EA5C8A"/>
                  </a:solidFill>
                  <a:ln>
                    <a:noFill/>
                  </a:ln>
                </xdr:spPr>
                <xdr:style>
                  <a:lnRef idx="2">
                    <a:schemeClr val="accent1">
                      <a:shade val="15000"/>
                    </a:schemeClr>
                  </a:lnRef>
                  <a:fillRef idx="1">
                    <a:schemeClr val="accent1"/>
                  </a:fillRef>
                  <a:effectRef idx="0">
                    <a:schemeClr val="accent1"/>
                  </a:effectRef>
                  <a:fontRef idx="minor">
                    <a:schemeClr val="lt1"/>
                  </a:fontRef>
                </xdr:style>
                <xdr:txBody>
                  <a:bodyPr vertOverflow="clip" horzOverflow="clip" rtlCol="0" anchor="t"/>
                  <a:lstStyle/>
                  <a:p>
                    <a:pPr algn="l"/>
                    <a:endParaRPr lang="en-US" sz="1100"/>
                  </a:p>
                </xdr:txBody>
              </xdr:sp>
              <xdr:sp macro="" textlink="">
                <xdr:nvSpPr>
                  <xdr:cNvPr id="101" name="TextBox 100">
                    <a:extLst>
                      <a:ext uri="{FF2B5EF4-FFF2-40B4-BE49-F238E27FC236}">
                        <a16:creationId xmlns:a16="http://schemas.microsoft.com/office/drawing/2014/main" id="{6B7A2576-DF64-AE4B-12DD-768BB5B0D8F4}"/>
                      </a:ext>
                    </a:extLst>
                  </xdr:cNvPr>
                  <xdr:cNvSpPr txBox="1"/>
                </xdr:nvSpPr>
                <xdr:spPr>
                  <a:xfrm>
                    <a:off x="485503" y="410967"/>
                    <a:ext cx="1947264" cy="222353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lIns="0" tIns="0" rIns="0" bIns="0" rtlCol="0" anchor="ctr" anchorCtr="0">
                    <a:noAutofit/>
                  </a:bodyPr>
                  <a:lstStyle/>
                  <a:p>
                    <a:r>
                      <a:rPr lang="en-US" sz="1000" b="1">
                        <a:solidFill>
                          <a:schemeClr val="bg1"/>
                        </a:solidFill>
                        <a:latin typeface="Bahnschrift" panose="020B0502040204020203" pitchFamily="34" charset="0"/>
                      </a:rPr>
                      <a:t>Hires</a:t>
                    </a:r>
                  </a:p>
                </xdr:txBody>
              </xdr:sp>
              <xdr:sp macro="" textlink="'Helper Sheet'!E10">
                <xdr:nvSpPr>
                  <xdr:cNvPr id="102" name="TextBox 101">
                    <a:extLst>
                      <a:ext uri="{FF2B5EF4-FFF2-40B4-BE49-F238E27FC236}">
                        <a16:creationId xmlns:a16="http://schemas.microsoft.com/office/drawing/2014/main" id="{AB285853-BA88-B010-CE75-FDBCC3936D65}"/>
                      </a:ext>
                    </a:extLst>
                  </xdr:cNvPr>
                  <xdr:cNvSpPr txBox="1"/>
                </xdr:nvSpPr>
                <xdr:spPr>
                  <a:xfrm>
                    <a:off x="484607" y="631946"/>
                    <a:ext cx="1001293" cy="358653"/>
                  </a:xfrm>
                  <a:prstGeom prst="rect">
                    <a:avLst/>
                  </a:prstGeom>
                  <a:noFill/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tx1"/>
                  </a:fontRef>
                </xdr:style>
                <xdr:txBody>
                  <a:bodyPr vertOverflow="clip" horzOverflow="clip" wrap="none" lIns="0" tIns="0" rIns="0" bIns="0" rtlCol="0" anchor="ctr" anchorCtr="0">
                    <a:noAutofit/>
                  </a:bodyPr>
                  <a:lstStyle/>
                  <a:p>
                    <a:fld id="{DF682B5D-0093-400A-AF2E-B0D92A24D46E}" type="TxLink">
                      <a:rPr lang="en-US" sz="2400" b="1" i="0" u="none" strike="noStrike">
                        <a:solidFill>
                          <a:schemeClr val="bg1"/>
                        </a:solidFill>
                        <a:latin typeface="Bahnschrift"/>
                      </a:rPr>
                      <a:pPr/>
                      <a:t>10</a:t>
                    </a:fld>
                    <a:endParaRPr lang="en-US" sz="16600" b="1">
                      <a:solidFill>
                        <a:schemeClr val="bg1"/>
                      </a:solidFill>
                      <a:latin typeface="Bahnschrift" panose="020B0502040204020203" pitchFamily="34" charset="0"/>
                    </a:endParaRPr>
                  </a:p>
                </xdr:txBody>
              </xdr:sp>
            </xdr:grpSp>
            <xdr:pic>
              <xdr:nvPicPr>
                <xdr:cNvPr id="104" name="Graphic 103">
                  <a:extLst>
                    <a:ext uri="{FF2B5EF4-FFF2-40B4-BE49-F238E27FC236}">
                      <a16:creationId xmlns:a16="http://schemas.microsoft.com/office/drawing/2014/main" id="{F66179F5-4B51-F817-481D-8470816A549D}"/>
                    </a:ext>
                  </a:extLst>
                </xdr:cNvPr>
                <xdr:cNvPicPr>
                  <a:picLocks noChangeAspect="1"/>
                </xdr:cNvPicPr>
              </xdr:nvPicPr>
              <xdr:blipFill>
                <a:blip xmlns:r="http://schemas.openxmlformats.org/officeDocument/2006/relationships" r:embed="rId5">
                  <a:extLst>
                    <a:ext uri="{96DAC541-7B7A-43D3-8B79-37D633B846F1}">
                      <asvg:svgBlip xmlns:asvg="http://schemas.microsoft.com/office/drawing/2016/SVG/main" r:embed="rId6"/>
                    </a:ext>
                  </a:extLst>
                </a:blip>
                <a:stretch>
                  <a:fillRect/>
                </a:stretch>
              </xdr:blipFill>
              <xdr:spPr>
                <a:xfrm>
                  <a:off x="4420434" y="469258"/>
                  <a:ext cx="345912" cy="468000"/>
                </a:xfrm>
                <a:prstGeom prst="rect">
                  <a:avLst/>
                </a:prstGeom>
              </xdr:spPr>
            </xdr:pic>
          </xdr:grpSp>
          <xdr:graphicFrame macro="">
            <xdr:nvGraphicFramePr>
              <xdr:cNvPr id="106" name="Chart 105">
                <a:extLst>
                  <a:ext uri="{FF2B5EF4-FFF2-40B4-BE49-F238E27FC236}">
                    <a16:creationId xmlns:a16="http://schemas.microsoft.com/office/drawing/2014/main" id="{EFCDAAC8-8DB9-4D3A-A3CF-65AC5D431DB8}"/>
                  </a:ext>
                </a:extLst>
              </xdr:cNvPr>
              <xdr:cNvGraphicFramePr>
                <a:graphicFrameLocks/>
              </xdr:cNvGraphicFramePr>
            </xdr:nvGraphicFramePr>
            <xdr:xfrm>
              <a:off x="3980411" y="450805"/>
              <a:ext cx="416329" cy="516882"/>
            </xdr:xfrm>
            <a:graphic>
              <a:graphicData uri="http://schemas.openxmlformats.org/drawingml/2006/chart">
                <c:chart xmlns:c="http://schemas.openxmlformats.org/drawingml/2006/chart" xmlns:r="http://schemas.openxmlformats.org/officeDocument/2006/relationships" r:id="rId7"/>
              </a:graphicData>
            </a:graphic>
          </xdr:graphicFrame>
          <xdr:sp macro="" textlink="'Helper Sheet'!G10">
            <xdr:nvSpPr>
              <xdr:cNvPr id="107" name="TextBox 106">
                <a:extLst>
                  <a:ext uri="{FF2B5EF4-FFF2-40B4-BE49-F238E27FC236}">
                    <a16:creationId xmlns:a16="http://schemas.microsoft.com/office/drawing/2014/main" id="{2B99F151-DA18-4F11-93E3-A7C7B06EA235}"/>
                  </a:ext>
                </a:extLst>
              </xdr:cNvPr>
              <xdr:cNvSpPr txBox="1"/>
            </xdr:nvSpPr>
            <xdr:spPr>
              <a:xfrm>
                <a:off x="3897429" y="638015"/>
                <a:ext cx="163844" cy="324008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vert="vert270" wrap="none" lIns="0" tIns="0" rIns="0" bIns="0" rtlCol="0" anchor="ctr" anchorCtr="0">
                <a:noAutofit/>
              </a:bodyPr>
              <a:lstStyle/>
              <a:p>
                <a:fld id="{4D3CEF06-A63B-4C07-8308-FE5B17B90F2C}" type="TxLink">
                  <a:rPr lang="en-US" sz="1000" b="1" i="0" u="none" strike="noStrike">
                    <a:solidFill>
                      <a:schemeClr val="bg1"/>
                    </a:solidFill>
                    <a:latin typeface="Bahnschrift"/>
                  </a:rPr>
                  <a:pPr/>
                  <a:t>100%</a:t>
                </a:fld>
                <a:endParaRPr lang="en-US" sz="1000" b="1">
                  <a:solidFill>
                    <a:schemeClr val="bg1"/>
                  </a:solidFill>
                  <a:latin typeface="Bahnschrift" panose="020B0502040204020203" pitchFamily="34" charset="0"/>
                </a:endParaRPr>
              </a:p>
            </xdr:txBody>
          </xdr:sp>
        </xdr:grpSp>
        <xdr:grpSp>
          <xdr:nvGrpSpPr>
            <xdr:cNvPr id="119" name="Group 118">
              <a:extLst>
                <a:ext uri="{FF2B5EF4-FFF2-40B4-BE49-F238E27FC236}">
                  <a16:creationId xmlns:a16="http://schemas.microsoft.com/office/drawing/2014/main" id="{5F2D019C-A3EB-9FFC-9499-FC0854A8123D}"/>
                </a:ext>
              </a:extLst>
            </xdr:cNvPr>
            <xdr:cNvGrpSpPr/>
          </xdr:nvGrpSpPr>
          <xdr:grpSpPr>
            <a:xfrm>
              <a:off x="5223888" y="346249"/>
              <a:ext cx="2160000" cy="674914"/>
              <a:chOff x="5215256" y="350982"/>
              <a:chExt cx="2160000" cy="684380"/>
            </a:xfrm>
          </xdr:grpSpPr>
          <xdr:grpSp>
            <xdr:nvGrpSpPr>
              <xdr:cNvPr id="113" name="Group 112">
                <a:extLst>
                  <a:ext uri="{FF2B5EF4-FFF2-40B4-BE49-F238E27FC236}">
                    <a16:creationId xmlns:a16="http://schemas.microsoft.com/office/drawing/2014/main" id="{E932C036-08A6-CF25-5569-1E3E8CB475E7}"/>
                  </a:ext>
                </a:extLst>
              </xdr:cNvPr>
              <xdr:cNvGrpSpPr/>
            </xdr:nvGrpSpPr>
            <xdr:grpSpPr>
              <a:xfrm>
                <a:off x="5215256" y="350982"/>
                <a:ext cx="2160000" cy="684380"/>
                <a:chOff x="328492" y="354958"/>
                <a:chExt cx="2160000" cy="692331"/>
              </a:xfrm>
            </xdr:grpSpPr>
            <xdr:sp macro="" textlink="">
              <xdr:nvSpPr>
                <xdr:cNvPr id="115" name="Rectangle: Rounded Corners 114">
                  <a:extLst>
                    <a:ext uri="{FF2B5EF4-FFF2-40B4-BE49-F238E27FC236}">
                      <a16:creationId xmlns:a16="http://schemas.microsoft.com/office/drawing/2014/main" id="{D081AA40-3607-ED75-519C-37542234076A}"/>
                    </a:ext>
                  </a:extLst>
                </xdr:cNvPr>
                <xdr:cNvSpPr/>
              </xdr:nvSpPr>
              <xdr:spPr>
                <a:xfrm>
                  <a:off x="328492" y="354958"/>
                  <a:ext cx="2160000" cy="692331"/>
                </a:xfrm>
                <a:prstGeom prst="roundRect">
                  <a:avLst>
                    <a:gd name="adj" fmla="val 6017"/>
                  </a:avLst>
                </a:prstGeom>
                <a:solidFill>
                  <a:srgbClr val="21D7B0"/>
                </a:solidFill>
                <a:ln>
                  <a:noFill/>
                </a:ln>
              </xdr:spPr>
              <xdr:style>
                <a:lnRef idx="2">
                  <a:schemeClr val="accent1">
                    <a:shade val="15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t"/>
                <a:lstStyle/>
                <a:p>
                  <a:pPr algn="l"/>
                  <a:endParaRPr lang="en-US" sz="1100"/>
                </a:p>
              </xdr:txBody>
            </xdr:sp>
            <xdr:sp macro="" textlink="">
              <xdr:nvSpPr>
                <xdr:cNvPr id="116" name="TextBox 115">
                  <a:extLst>
                    <a:ext uri="{FF2B5EF4-FFF2-40B4-BE49-F238E27FC236}">
                      <a16:creationId xmlns:a16="http://schemas.microsoft.com/office/drawing/2014/main" id="{6D262882-55F2-EE11-58C4-DFB83B3966B6}"/>
                    </a:ext>
                  </a:extLst>
                </xdr:cNvPr>
                <xdr:cNvSpPr txBox="1"/>
              </xdr:nvSpPr>
              <xdr:spPr>
                <a:xfrm>
                  <a:off x="485503" y="410967"/>
                  <a:ext cx="1947264" cy="222353"/>
                </a:xfrm>
                <a:prstGeom prst="rect">
                  <a:avLst/>
                </a:prstGeom>
                <a:noFill/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tx1"/>
                </a:fontRef>
              </xdr:style>
              <xdr:txBody>
                <a:bodyPr vertOverflow="clip" horzOverflow="clip" wrap="none" lIns="0" tIns="0" rIns="0" bIns="0" rtlCol="0" anchor="ctr" anchorCtr="0">
                  <a:noAutofit/>
                </a:bodyPr>
                <a:lstStyle/>
                <a:p>
                  <a:r>
                    <a:rPr lang="en-US" sz="1000" b="1">
                      <a:solidFill>
                        <a:schemeClr val="bg1"/>
                      </a:solidFill>
                      <a:latin typeface="Bahnschrift" panose="020B0502040204020203" pitchFamily="34" charset="0"/>
                    </a:rPr>
                    <a:t>Applicants</a:t>
                  </a:r>
                </a:p>
              </xdr:txBody>
            </xdr:sp>
            <xdr:sp macro="" textlink="'Helper Sheet'!B16">
              <xdr:nvSpPr>
                <xdr:cNvPr id="117" name="TextBox 116">
                  <a:extLst>
                    <a:ext uri="{FF2B5EF4-FFF2-40B4-BE49-F238E27FC236}">
                      <a16:creationId xmlns:a16="http://schemas.microsoft.com/office/drawing/2014/main" id="{9A0E989E-1FFF-FAAD-9B6A-9C8B17F6C468}"/>
                    </a:ext>
                  </a:extLst>
                </xdr:cNvPr>
                <xdr:cNvSpPr txBox="1"/>
              </xdr:nvSpPr>
              <xdr:spPr>
                <a:xfrm>
                  <a:off x="484607" y="631946"/>
                  <a:ext cx="1001293" cy="358653"/>
                </a:xfrm>
                <a:prstGeom prst="rect">
                  <a:avLst/>
                </a:prstGeom>
                <a:noFill/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tx1"/>
                </a:fontRef>
              </xdr:style>
              <xdr:txBody>
                <a:bodyPr vertOverflow="clip" horzOverflow="clip" wrap="none" lIns="0" tIns="0" rIns="0" bIns="0" rtlCol="0" anchor="ctr" anchorCtr="0">
                  <a:noAutofit/>
                </a:bodyPr>
                <a:lstStyle/>
                <a:p>
                  <a:fld id="{F987C326-5A8A-4215-93D9-816AD4E3F168}" type="TxLink">
                    <a:rPr lang="en-US" sz="2400" b="1" i="0" u="none" strike="noStrike">
                      <a:solidFill>
                        <a:schemeClr val="bg1"/>
                      </a:solidFill>
                      <a:latin typeface="Bahnschrift"/>
                    </a:rPr>
                    <a:pPr/>
                    <a:t>50</a:t>
                  </a:fld>
                  <a:endParaRPr lang="en-US" sz="71400" b="1">
                    <a:solidFill>
                      <a:schemeClr val="bg1"/>
                    </a:solidFill>
                    <a:latin typeface="Bahnschrift" panose="020B0502040204020203" pitchFamily="34" charset="0"/>
                  </a:endParaRPr>
                </a:p>
              </xdr:txBody>
            </xdr:sp>
          </xdr:grpSp>
          <xdr:pic>
            <xdr:nvPicPr>
              <xdr:cNvPr id="118" name="Graphic 117">
                <a:extLst>
                  <a:ext uri="{FF2B5EF4-FFF2-40B4-BE49-F238E27FC236}">
                    <a16:creationId xmlns:a16="http://schemas.microsoft.com/office/drawing/2014/main" id="{81FBCDB6-A565-8EEE-D6FE-0E26A32C7C55}"/>
                  </a:ext>
                </a:extLst>
              </xdr:cNvPr>
              <xdr:cNvPicPr>
                <a:picLocks noChangeAspect="1"/>
              </xdr:cNvPicPr>
            </xdr:nvPicPr>
            <xdr:blipFill>
              <a:blip xmlns:r="http://schemas.openxmlformats.org/officeDocument/2006/relationships" r:embed="rId8">
                <a:extLst>
                  <a:ext uri="{96DAC541-7B7A-43D3-8B79-37D633B846F1}">
                    <asvg:svgBlip xmlns:asvg="http://schemas.microsoft.com/office/drawing/2016/SVG/main" r:embed="rId9"/>
                  </a:ext>
                </a:extLst>
              </a:blip>
              <a:stretch>
                <a:fillRect/>
              </a:stretch>
            </xdr:blipFill>
            <xdr:spPr>
              <a:xfrm>
                <a:off x="6869596" y="483705"/>
                <a:ext cx="342620" cy="432000"/>
              </a:xfrm>
              <a:prstGeom prst="rect">
                <a:avLst/>
              </a:prstGeom>
            </xdr:spPr>
          </xdr:pic>
        </xdr:grpSp>
        <xdr:grpSp>
          <xdr:nvGrpSpPr>
            <xdr:cNvPr id="127" name="Group 126">
              <a:extLst>
                <a:ext uri="{FF2B5EF4-FFF2-40B4-BE49-F238E27FC236}">
                  <a16:creationId xmlns:a16="http://schemas.microsoft.com/office/drawing/2014/main" id="{0937AA7C-C033-D7A3-5D46-17BDFDD86D69}"/>
                </a:ext>
              </a:extLst>
            </xdr:cNvPr>
            <xdr:cNvGrpSpPr/>
          </xdr:nvGrpSpPr>
          <xdr:grpSpPr>
            <a:xfrm>
              <a:off x="7671585" y="346249"/>
              <a:ext cx="2160000" cy="674914"/>
              <a:chOff x="7671585" y="359647"/>
              <a:chExt cx="2160000" cy="701710"/>
            </a:xfrm>
          </xdr:grpSpPr>
          <xdr:grpSp>
            <xdr:nvGrpSpPr>
              <xdr:cNvPr id="121" name="Group 120">
                <a:extLst>
                  <a:ext uri="{FF2B5EF4-FFF2-40B4-BE49-F238E27FC236}">
                    <a16:creationId xmlns:a16="http://schemas.microsoft.com/office/drawing/2014/main" id="{2008B435-F0B7-05AB-3BFB-9A0DCDD779E3}"/>
                  </a:ext>
                </a:extLst>
              </xdr:cNvPr>
              <xdr:cNvGrpSpPr/>
            </xdr:nvGrpSpPr>
            <xdr:grpSpPr>
              <a:xfrm>
                <a:off x="7671585" y="359647"/>
                <a:ext cx="2160000" cy="701710"/>
                <a:chOff x="328492" y="354958"/>
                <a:chExt cx="2160000" cy="692331"/>
              </a:xfrm>
            </xdr:grpSpPr>
            <xdr:sp macro="" textlink="">
              <xdr:nvSpPr>
                <xdr:cNvPr id="123" name="Rectangle: Rounded Corners 122">
                  <a:extLst>
                    <a:ext uri="{FF2B5EF4-FFF2-40B4-BE49-F238E27FC236}">
                      <a16:creationId xmlns:a16="http://schemas.microsoft.com/office/drawing/2014/main" id="{5668CF76-EFB4-3317-E015-4BA07CFD4AF1}"/>
                    </a:ext>
                  </a:extLst>
                </xdr:cNvPr>
                <xdr:cNvSpPr/>
              </xdr:nvSpPr>
              <xdr:spPr>
                <a:xfrm>
                  <a:off x="328492" y="354958"/>
                  <a:ext cx="2160000" cy="692331"/>
                </a:xfrm>
                <a:prstGeom prst="roundRect">
                  <a:avLst>
                    <a:gd name="adj" fmla="val 6017"/>
                  </a:avLst>
                </a:prstGeom>
                <a:solidFill>
                  <a:srgbClr val="FFC000"/>
                </a:solidFill>
                <a:ln>
                  <a:noFill/>
                </a:ln>
              </xdr:spPr>
              <xdr:style>
                <a:lnRef idx="2">
                  <a:schemeClr val="accent1">
                    <a:shade val="15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t"/>
                <a:lstStyle/>
                <a:p>
                  <a:pPr algn="l"/>
                  <a:endParaRPr lang="en-US" sz="1100"/>
                </a:p>
              </xdr:txBody>
            </xdr:sp>
            <xdr:sp macro="" textlink="">
              <xdr:nvSpPr>
                <xdr:cNvPr id="124" name="TextBox 123">
                  <a:extLst>
                    <a:ext uri="{FF2B5EF4-FFF2-40B4-BE49-F238E27FC236}">
                      <a16:creationId xmlns:a16="http://schemas.microsoft.com/office/drawing/2014/main" id="{EDDCE429-78C9-CA61-2D16-DF41C3789EAC}"/>
                    </a:ext>
                  </a:extLst>
                </xdr:cNvPr>
                <xdr:cNvSpPr txBox="1"/>
              </xdr:nvSpPr>
              <xdr:spPr>
                <a:xfrm>
                  <a:off x="485503" y="410967"/>
                  <a:ext cx="1947264" cy="222353"/>
                </a:xfrm>
                <a:prstGeom prst="rect">
                  <a:avLst/>
                </a:prstGeom>
                <a:noFill/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tx1"/>
                </a:fontRef>
              </xdr:style>
              <xdr:txBody>
                <a:bodyPr vertOverflow="clip" horzOverflow="clip" wrap="none" lIns="0" tIns="0" rIns="0" bIns="0" rtlCol="0" anchor="ctr" anchorCtr="0">
                  <a:noAutofit/>
                </a:bodyPr>
                <a:lstStyle/>
                <a:p>
                  <a:r>
                    <a:rPr lang="en-US" sz="1000" b="1">
                      <a:solidFill>
                        <a:schemeClr val="bg1"/>
                      </a:solidFill>
                      <a:latin typeface="Bahnschrift" panose="020B0502040204020203" pitchFamily="34" charset="0"/>
                    </a:rPr>
                    <a:t>Days to Hire</a:t>
                  </a:r>
                </a:p>
              </xdr:txBody>
            </xdr:sp>
            <xdr:sp macro="" textlink="'Helper Sheet'!F13">
              <xdr:nvSpPr>
                <xdr:cNvPr id="125" name="TextBox 124">
                  <a:extLst>
                    <a:ext uri="{FF2B5EF4-FFF2-40B4-BE49-F238E27FC236}">
                      <a16:creationId xmlns:a16="http://schemas.microsoft.com/office/drawing/2014/main" id="{9E621D16-EF5D-CF1D-A90D-4A862A513D10}"/>
                    </a:ext>
                  </a:extLst>
                </xdr:cNvPr>
                <xdr:cNvSpPr txBox="1"/>
              </xdr:nvSpPr>
              <xdr:spPr>
                <a:xfrm>
                  <a:off x="484607" y="631946"/>
                  <a:ext cx="1468700" cy="358653"/>
                </a:xfrm>
                <a:prstGeom prst="rect">
                  <a:avLst/>
                </a:prstGeom>
                <a:noFill/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tx1"/>
                </a:fontRef>
              </xdr:style>
              <xdr:txBody>
                <a:bodyPr vertOverflow="clip" horzOverflow="clip" wrap="none" lIns="0" tIns="0" rIns="0" bIns="0" rtlCol="0" anchor="ctr" anchorCtr="0">
                  <a:noAutofit/>
                </a:bodyPr>
                <a:lstStyle/>
                <a:p>
                  <a:fld id="{84C590F0-99DC-46F3-9307-7895201791DB}" type="TxLink">
                    <a:rPr lang="en-US" sz="2400" b="1" i="0" u="none" strike="noStrike">
                      <a:solidFill>
                        <a:schemeClr val="bg1"/>
                      </a:solidFill>
                      <a:latin typeface="Bahnschrift"/>
                    </a:rPr>
                    <a:pPr/>
                    <a:t>37.4 Days</a:t>
                  </a:fld>
                  <a:endParaRPr lang="en-US" sz="307000" b="1">
                    <a:solidFill>
                      <a:schemeClr val="bg1"/>
                    </a:solidFill>
                    <a:latin typeface="Bahnschrift" panose="020B0502040204020203" pitchFamily="34" charset="0"/>
                  </a:endParaRPr>
                </a:p>
              </xdr:txBody>
            </xdr:sp>
          </xdr:grpSp>
          <xdr:pic>
            <xdr:nvPicPr>
              <xdr:cNvPr id="126" name="Graphic 125">
                <a:extLst>
                  <a:ext uri="{FF2B5EF4-FFF2-40B4-BE49-F238E27FC236}">
                    <a16:creationId xmlns:a16="http://schemas.microsoft.com/office/drawing/2014/main" id="{FD7DC04E-7ACA-F78E-25CA-8711A7C71D6D}"/>
                  </a:ext>
                </a:extLst>
              </xdr:cNvPr>
              <xdr:cNvPicPr>
                <a:picLocks noChangeAspect="1"/>
              </xdr:cNvPicPr>
            </xdr:nvPicPr>
            <xdr:blipFill>
              <a:blip xmlns:r="http://schemas.openxmlformats.org/officeDocument/2006/relationships" r:embed="rId10">
                <a:extLst>
                  <a:ext uri="{96DAC541-7B7A-43D3-8B79-37D633B846F1}">
                    <asvg:svgBlip xmlns:asvg="http://schemas.microsoft.com/office/drawing/2016/SVG/main" r:embed="rId11"/>
                  </a:ext>
                </a:extLst>
              </a:blip>
              <a:stretch>
                <a:fillRect/>
              </a:stretch>
            </xdr:blipFill>
            <xdr:spPr>
              <a:xfrm>
                <a:off x="9304027" y="488599"/>
                <a:ext cx="424256" cy="510828"/>
              </a:xfrm>
              <a:prstGeom prst="rect">
                <a:avLst/>
              </a:prstGeom>
            </xdr:spPr>
          </xdr:pic>
        </xdr:grpSp>
      </xdr:grpSp>
    </xdr:grpSp>
    <xdr:clientData/>
  </xdr:twoCellAnchor>
  <xdr:twoCellAnchor>
    <xdr:from>
      <xdr:col>8</xdr:col>
      <xdr:colOff>297916</xdr:colOff>
      <xdr:row>8</xdr:row>
      <xdr:rowOff>29967</xdr:rowOff>
    </xdr:from>
    <xdr:to>
      <xdr:col>16</xdr:col>
      <xdr:colOff>251011</xdr:colOff>
      <xdr:row>21</xdr:row>
      <xdr:rowOff>116995</xdr:rowOff>
    </xdr:to>
    <xdr:grpSp>
      <xdr:nvGrpSpPr>
        <xdr:cNvPr id="135" name="Group 134">
          <a:extLst>
            <a:ext uri="{FF2B5EF4-FFF2-40B4-BE49-F238E27FC236}">
              <a16:creationId xmlns:a16="http://schemas.microsoft.com/office/drawing/2014/main" id="{AEB4C633-44AD-FC93-EDD1-19963DA73A5F}"/>
            </a:ext>
          </a:extLst>
        </xdr:cNvPr>
        <xdr:cNvGrpSpPr/>
      </xdr:nvGrpSpPr>
      <xdr:grpSpPr>
        <a:xfrm>
          <a:off x="5174716" y="1392602"/>
          <a:ext cx="4829895" cy="2301311"/>
          <a:chOff x="5174716" y="1432047"/>
          <a:chExt cx="4829895" cy="2266348"/>
        </a:xfrm>
      </xdr:grpSpPr>
      <xdr:sp macro="" textlink="">
        <xdr:nvSpPr>
          <xdr:cNvPr id="16" name="Rectangle 15">
            <a:extLst>
              <a:ext uri="{FF2B5EF4-FFF2-40B4-BE49-F238E27FC236}">
                <a16:creationId xmlns:a16="http://schemas.microsoft.com/office/drawing/2014/main" id="{EAC38536-6A4E-40E6-9946-EE49F377C0B7}"/>
              </a:ext>
            </a:extLst>
          </xdr:cNvPr>
          <xdr:cNvSpPr/>
        </xdr:nvSpPr>
        <xdr:spPr>
          <a:xfrm>
            <a:off x="5174716" y="1432047"/>
            <a:ext cx="4829895" cy="2266348"/>
          </a:xfrm>
          <a:prstGeom prst="rect">
            <a:avLst/>
          </a:prstGeom>
          <a:noFill/>
          <a:ln>
            <a:solidFill>
              <a:schemeClr val="bg1">
                <a:lumMod val="65000"/>
              </a:schemeClr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graphicFrame macro="">
        <xdr:nvGraphicFramePr>
          <xdr:cNvPr id="131" name="Chart 130">
            <a:extLst>
              <a:ext uri="{FF2B5EF4-FFF2-40B4-BE49-F238E27FC236}">
                <a16:creationId xmlns:a16="http://schemas.microsoft.com/office/drawing/2014/main" id="{4B7ADE5B-CE89-4617-92E6-0AEDE7A263A5}"/>
              </a:ext>
            </a:extLst>
          </xdr:cNvPr>
          <xdr:cNvGraphicFramePr>
            <a:graphicFrameLocks/>
          </xdr:cNvGraphicFramePr>
        </xdr:nvGraphicFramePr>
        <xdr:xfrm>
          <a:off x="5257800" y="1807029"/>
          <a:ext cx="4593771" cy="18004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2"/>
          </a:graphicData>
        </a:graphic>
      </xdr:graphicFrame>
      <xdr:sp macro="" textlink="">
        <xdr:nvSpPr>
          <xdr:cNvPr id="132" name="TextBox 131">
            <a:extLst>
              <a:ext uri="{FF2B5EF4-FFF2-40B4-BE49-F238E27FC236}">
                <a16:creationId xmlns:a16="http://schemas.microsoft.com/office/drawing/2014/main" id="{587D9A98-93BB-478C-B7AE-A6B6F838C420}"/>
              </a:ext>
            </a:extLst>
          </xdr:cNvPr>
          <xdr:cNvSpPr txBox="1"/>
        </xdr:nvSpPr>
        <xdr:spPr>
          <a:xfrm>
            <a:off x="5334000" y="1545259"/>
            <a:ext cx="1947264" cy="22072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lIns="0" tIns="0" rIns="0" bIns="0" rtlCol="0" anchor="ctr" anchorCtr="0">
            <a:noAutofit/>
          </a:bodyPr>
          <a:lstStyle/>
          <a:p>
            <a:r>
              <a:rPr lang="en-US" sz="1100" b="1">
                <a:latin typeface="Bahnschrift" panose="020B0502040204020203" pitchFamily="34" charset="0"/>
              </a:rPr>
              <a:t>Application Source</a:t>
            </a:r>
          </a:p>
        </xdr:txBody>
      </xdr:sp>
    </xdr:grpSp>
    <xdr:clientData/>
  </xdr:twoCellAnchor>
  <xdr:twoCellAnchor>
    <xdr:from>
      <xdr:col>8</xdr:col>
      <xdr:colOff>297916</xdr:colOff>
      <xdr:row>22</xdr:row>
      <xdr:rowOff>148750</xdr:rowOff>
    </xdr:from>
    <xdr:to>
      <xdr:col>16</xdr:col>
      <xdr:colOff>251011</xdr:colOff>
      <xdr:row>36</xdr:row>
      <xdr:rowOff>70827</xdr:rowOff>
    </xdr:to>
    <xdr:grpSp>
      <xdr:nvGrpSpPr>
        <xdr:cNvPr id="136" name="Group 135">
          <a:extLst>
            <a:ext uri="{FF2B5EF4-FFF2-40B4-BE49-F238E27FC236}">
              <a16:creationId xmlns:a16="http://schemas.microsoft.com/office/drawing/2014/main" id="{821F5D69-2BC6-AFF4-DF50-D349C1820F52}"/>
            </a:ext>
          </a:extLst>
        </xdr:cNvPr>
        <xdr:cNvGrpSpPr/>
      </xdr:nvGrpSpPr>
      <xdr:grpSpPr>
        <a:xfrm>
          <a:off x="5174716" y="3895997"/>
          <a:ext cx="4829895" cy="2306689"/>
          <a:chOff x="5174716" y="3874930"/>
          <a:chExt cx="4829895" cy="2269037"/>
        </a:xfrm>
      </xdr:grpSpPr>
      <xdr:sp macro="" textlink="">
        <xdr:nvSpPr>
          <xdr:cNvPr id="17" name="Rectangle 16">
            <a:extLst>
              <a:ext uri="{FF2B5EF4-FFF2-40B4-BE49-F238E27FC236}">
                <a16:creationId xmlns:a16="http://schemas.microsoft.com/office/drawing/2014/main" id="{6865DCC7-21CD-4976-9D79-94BA7450083C}"/>
              </a:ext>
            </a:extLst>
          </xdr:cNvPr>
          <xdr:cNvSpPr/>
        </xdr:nvSpPr>
        <xdr:spPr>
          <a:xfrm>
            <a:off x="5174716" y="3874930"/>
            <a:ext cx="4829895" cy="2269037"/>
          </a:xfrm>
          <a:prstGeom prst="rect">
            <a:avLst/>
          </a:prstGeom>
          <a:noFill/>
          <a:ln>
            <a:solidFill>
              <a:schemeClr val="bg1">
                <a:lumMod val="65000"/>
              </a:schemeClr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graphicFrame macro="">
        <xdr:nvGraphicFramePr>
          <xdr:cNvPr id="133" name="Chart 132">
            <a:extLst>
              <a:ext uri="{FF2B5EF4-FFF2-40B4-BE49-F238E27FC236}">
                <a16:creationId xmlns:a16="http://schemas.microsoft.com/office/drawing/2014/main" id="{E00E326D-868F-4D26-BE42-2FA63664D62A}"/>
              </a:ext>
            </a:extLst>
          </xdr:cNvPr>
          <xdr:cNvGraphicFramePr>
            <a:graphicFrameLocks/>
          </xdr:cNvGraphicFramePr>
        </xdr:nvGraphicFramePr>
        <xdr:xfrm>
          <a:off x="5311140" y="4267200"/>
          <a:ext cx="4593771" cy="18004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3"/>
          </a:graphicData>
        </a:graphic>
      </xdr:graphicFrame>
      <xdr:sp macro="" textlink="">
        <xdr:nvSpPr>
          <xdr:cNvPr id="134" name="TextBox 133">
            <a:extLst>
              <a:ext uri="{FF2B5EF4-FFF2-40B4-BE49-F238E27FC236}">
                <a16:creationId xmlns:a16="http://schemas.microsoft.com/office/drawing/2014/main" id="{10E3063F-5D87-4045-9638-EEFB974AC86F}"/>
              </a:ext>
            </a:extLst>
          </xdr:cNvPr>
          <xdr:cNvSpPr txBox="1"/>
        </xdr:nvSpPr>
        <xdr:spPr>
          <a:xfrm>
            <a:off x="5349240" y="4010654"/>
            <a:ext cx="1947264" cy="22072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lIns="0" tIns="0" rIns="0" bIns="0" rtlCol="0" anchor="ctr" anchorCtr="0">
            <a:noAutofit/>
          </a:bodyPr>
          <a:lstStyle/>
          <a:p>
            <a:r>
              <a:rPr lang="en-US" sz="1100" b="1">
                <a:latin typeface="Bahnschrift" panose="020B0502040204020203" pitchFamily="34" charset="0"/>
              </a:rPr>
              <a:t>Decline Reasons</a:t>
            </a:r>
          </a:p>
        </xdr:txBody>
      </xdr:sp>
    </xdr:grpSp>
    <xdr:clientData/>
  </xdr:twoCellAnchor>
  <xdr:twoCellAnchor>
    <xdr:from>
      <xdr:col>0</xdr:col>
      <xdr:colOff>195943</xdr:colOff>
      <xdr:row>37</xdr:row>
      <xdr:rowOff>37458</xdr:rowOff>
    </xdr:from>
    <xdr:to>
      <xdr:col>16</xdr:col>
      <xdr:colOff>250371</xdr:colOff>
      <xdr:row>43</xdr:row>
      <xdr:rowOff>102773</xdr:rowOff>
    </xdr:to>
    <xdr:grpSp>
      <xdr:nvGrpSpPr>
        <xdr:cNvPr id="161" name="Group 160">
          <a:extLst>
            <a:ext uri="{FF2B5EF4-FFF2-40B4-BE49-F238E27FC236}">
              <a16:creationId xmlns:a16="http://schemas.microsoft.com/office/drawing/2014/main" id="{07544C43-BA5C-3CC0-5CD9-881CF84718C9}"/>
            </a:ext>
          </a:extLst>
        </xdr:cNvPr>
        <xdr:cNvGrpSpPr/>
      </xdr:nvGrpSpPr>
      <xdr:grpSpPr>
        <a:xfrm>
          <a:off x="195943" y="6339646"/>
          <a:ext cx="9808028" cy="1087292"/>
          <a:chOff x="195943" y="6332028"/>
          <a:chExt cx="9808028" cy="1071155"/>
        </a:xfrm>
      </xdr:grpSpPr>
      <xdr:sp macro="" textlink="">
        <xdr:nvSpPr>
          <xdr:cNvPr id="14" name="Rectangle 13">
            <a:extLst>
              <a:ext uri="{FF2B5EF4-FFF2-40B4-BE49-F238E27FC236}">
                <a16:creationId xmlns:a16="http://schemas.microsoft.com/office/drawing/2014/main" id="{157C47B9-D087-4004-80E7-74BD0F762A7E}"/>
              </a:ext>
            </a:extLst>
          </xdr:cNvPr>
          <xdr:cNvSpPr/>
        </xdr:nvSpPr>
        <xdr:spPr>
          <a:xfrm>
            <a:off x="195943" y="6332028"/>
            <a:ext cx="9808028" cy="1071155"/>
          </a:xfrm>
          <a:prstGeom prst="rect">
            <a:avLst/>
          </a:prstGeom>
          <a:solidFill>
            <a:schemeClr val="bg1">
              <a:lumMod val="95000"/>
            </a:schemeClr>
          </a:solidFill>
          <a:ln>
            <a:solidFill>
              <a:schemeClr val="bg1">
                <a:lumMod val="65000"/>
              </a:schemeClr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grpSp>
        <xdr:nvGrpSpPr>
          <xdr:cNvPr id="139" name="Group 138">
            <a:extLst>
              <a:ext uri="{FF2B5EF4-FFF2-40B4-BE49-F238E27FC236}">
                <a16:creationId xmlns:a16="http://schemas.microsoft.com/office/drawing/2014/main" id="{94191A14-451E-5223-8D46-AC538E85349A}"/>
              </a:ext>
            </a:extLst>
          </xdr:cNvPr>
          <xdr:cNvGrpSpPr/>
        </xdr:nvGrpSpPr>
        <xdr:grpSpPr>
          <a:xfrm>
            <a:off x="206458" y="6343928"/>
            <a:ext cx="1620197" cy="1051967"/>
            <a:chOff x="206458" y="6343928"/>
            <a:chExt cx="1620197" cy="1051967"/>
          </a:xfrm>
        </xdr:grpSpPr>
        <xdr:sp macro="" textlink="">
          <xdr:nvSpPr>
            <xdr:cNvPr id="137" name="Rectangle 136">
              <a:extLst>
                <a:ext uri="{FF2B5EF4-FFF2-40B4-BE49-F238E27FC236}">
                  <a16:creationId xmlns:a16="http://schemas.microsoft.com/office/drawing/2014/main" id="{D8B90041-0963-75C7-7C60-2BB808C1CA86}"/>
                </a:ext>
              </a:extLst>
            </xdr:cNvPr>
            <xdr:cNvSpPr/>
          </xdr:nvSpPr>
          <xdr:spPr>
            <a:xfrm>
              <a:off x="206458" y="6343928"/>
              <a:ext cx="1620197" cy="1051967"/>
            </a:xfrm>
            <a:prstGeom prst="rect">
              <a:avLst/>
            </a:prstGeom>
            <a:solidFill>
              <a:srgbClr val="21D7B0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sp macro="" textlink="">
          <xdr:nvSpPr>
            <xdr:cNvPr id="138" name="TextBox 137">
              <a:extLst>
                <a:ext uri="{FF2B5EF4-FFF2-40B4-BE49-F238E27FC236}">
                  <a16:creationId xmlns:a16="http://schemas.microsoft.com/office/drawing/2014/main" id="{DDEF51CE-E450-4CDD-8AD7-49177F319639}"/>
                </a:ext>
              </a:extLst>
            </xdr:cNvPr>
            <xdr:cNvSpPr txBox="1"/>
          </xdr:nvSpPr>
          <xdr:spPr>
            <a:xfrm>
              <a:off x="352528" y="6583996"/>
              <a:ext cx="1328057" cy="57183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 anchorCtr="0">
              <a:noAutofit/>
            </a:bodyPr>
            <a:lstStyle/>
            <a:p>
              <a:pPr algn="ctr"/>
              <a:r>
                <a:rPr lang="en-US" sz="1100" b="1">
                  <a:solidFill>
                    <a:schemeClr val="bg1"/>
                  </a:solidFill>
                  <a:latin typeface="Bahnschrift" panose="020B0502040204020203" pitchFamily="34" charset="0"/>
                </a:rPr>
                <a:t>RECRUITMENT</a:t>
              </a:r>
            </a:p>
            <a:p>
              <a:pPr algn="ctr"/>
              <a:br>
                <a:rPr lang="en-US" sz="400" b="1">
                  <a:solidFill>
                    <a:schemeClr val="bg1"/>
                  </a:solidFill>
                  <a:latin typeface="Bahnschrift" panose="020B0502040204020203" pitchFamily="34" charset="0"/>
                </a:rPr>
              </a:br>
              <a:r>
                <a:rPr lang="en-US" sz="1100" b="1">
                  <a:solidFill>
                    <a:schemeClr val="bg1"/>
                  </a:solidFill>
                  <a:latin typeface="Bahnschrift" panose="020B0502040204020203" pitchFamily="34" charset="0"/>
                </a:rPr>
                <a:t>EXPENSES</a:t>
              </a:r>
              <a:endParaRPr lang="en-US" sz="1000" b="1">
                <a:solidFill>
                  <a:schemeClr val="bg1"/>
                </a:solidFill>
                <a:latin typeface="Bahnschrift" panose="020B0502040204020203" pitchFamily="34" charset="0"/>
              </a:endParaRPr>
            </a:p>
          </xdr:txBody>
        </xdr:sp>
      </xdr:grpSp>
      <xdr:grpSp>
        <xdr:nvGrpSpPr>
          <xdr:cNvPr id="160" name="Group 159">
            <a:extLst>
              <a:ext uri="{FF2B5EF4-FFF2-40B4-BE49-F238E27FC236}">
                <a16:creationId xmlns:a16="http://schemas.microsoft.com/office/drawing/2014/main" id="{F2E561CC-19C6-5476-3FF7-67D7B5CC41FA}"/>
              </a:ext>
            </a:extLst>
          </xdr:cNvPr>
          <xdr:cNvGrpSpPr/>
        </xdr:nvGrpSpPr>
        <xdr:grpSpPr>
          <a:xfrm>
            <a:off x="2113722" y="6449945"/>
            <a:ext cx="7607031" cy="845701"/>
            <a:chOff x="2113722" y="6411845"/>
            <a:chExt cx="7607031" cy="845701"/>
          </a:xfrm>
        </xdr:grpSpPr>
        <xdr:grpSp>
          <xdr:nvGrpSpPr>
            <xdr:cNvPr id="154" name="Group 153">
              <a:extLst>
                <a:ext uri="{FF2B5EF4-FFF2-40B4-BE49-F238E27FC236}">
                  <a16:creationId xmlns:a16="http://schemas.microsoft.com/office/drawing/2014/main" id="{F315C9C1-8C1E-386F-70F7-D8999EC30849}"/>
                </a:ext>
              </a:extLst>
            </xdr:cNvPr>
            <xdr:cNvGrpSpPr/>
          </xdr:nvGrpSpPr>
          <xdr:grpSpPr>
            <a:xfrm>
              <a:off x="2113722" y="6777605"/>
              <a:ext cx="7607031" cy="479941"/>
              <a:chOff x="2113722" y="6698092"/>
              <a:chExt cx="7607031" cy="473977"/>
            </a:xfrm>
          </xdr:grpSpPr>
          <xdr:grpSp>
            <xdr:nvGrpSpPr>
              <xdr:cNvPr id="148" name="Group 147">
                <a:extLst>
                  <a:ext uri="{FF2B5EF4-FFF2-40B4-BE49-F238E27FC236}">
                    <a16:creationId xmlns:a16="http://schemas.microsoft.com/office/drawing/2014/main" id="{9715B68A-88FB-C680-716F-F513F9E3D939}"/>
                  </a:ext>
                </a:extLst>
              </xdr:cNvPr>
              <xdr:cNvGrpSpPr/>
            </xdr:nvGrpSpPr>
            <xdr:grpSpPr>
              <a:xfrm>
                <a:off x="2720340" y="6698092"/>
                <a:ext cx="6382680" cy="178012"/>
                <a:chOff x="2720340" y="6739505"/>
                <a:chExt cx="6382680" cy="179048"/>
              </a:xfrm>
            </xdr:grpSpPr>
            <xdr:sp macro="" textlink="">
              <xdr:nvSpPr>
                <xdr:cNvPr id="140" name="Oval 139">
                  <a:extLst>
                    <a:ext uri="{FF2B5EF4-FFF2-40B4-BE49-F238E27FC236}">
                      <a16:creationId xmlns:a16="http://schemas.microsoft.com/office/drawing/2014/main" id="{4EC63229-E7C5-55CB-C28A-EC704B7DDB10}"/>
                    </a:ext>
                  </a:extLst>
                </xdr:cNvPr>
                <xdr:cNvSpPr/>
              </xdr:nvSpPr>
              <xdr:spPr>
                <a:xfrm>
                  <a:off x="2720340" y="6739505"/>
                  <a:ext cx="180000" cy="179048"/>
                </a:xfrm>
                <a:prstGeom prst="ellipse">
                  <a:avLst/>
                </a:prstGeom>
                <a:solidFill>
                  <a:srgbClr val="673291"/>
                </a:solidFill>
                <a:ln>
                  <a:noFill/>
                </a:ln>
              </xdr:spPr>
              <xdr:style>
                <a:lnRef idx="2">
                  <a:schemeClr val="accent1">
                    <a:shade val="15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t"/>
                <a:lstStyle/>
                <a:p>
                  <a:pPr algn="l"/>
                  <a:endParaRPr lang="en-US" sz="1100"/>
                </a:p>
              </xdr:txBody>
            </xdr:sp>
            <xdr:sp macro="" textlink="">
              <xdr:nvSpPr>
                <xdr:cNvPr id="141" name="Oval 140">
                  <a:extLst>
                    <a:ext uri="{FF2B5EF4-FFF2-40B4-BE49-F238E27FC236}">
                      <a16:creationId xmlns:a16="http://schemas.microsoft.com/office/drawing/2014/main" id="{72F42A23-270F-4DB8-ADD2-A7DF9EB9AFDF}"/>
                    </a:ext>
                  </a:extLst>
                </xdr:cNvPr>
                <xdr:cNvSpPr/>
              </xdr:nvSpPr>
              <xdr:spPr>
                <a:xfrm>
                  <a:off x="4787900" y="6739505"/>
                  <a:ext cx="180000" cy="179048"/>
                </a:xfrm>
                <a:prstGeom prst="ellipse">
                  <a:avLst/>
                </a:prstGeom>
                <a:solidFill>
                  <a:srgbClr val="673291"/>
                </a:solidFill>
                <a:ln>
                  <a:noFill/>
                </a:ln>
              </xdr:spPr>
              <xdr:style>
                <a:lnRef idx="2">
                  <a:schemeClr val="accent1">
                    <a:shade val="15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t"/>
                <a:lstStyle/>
                <a:p>
                  <a:pPr algn="l"/>
                  <a:endParaRPr lang="en-US" sz="1100"/>
                </a:p>
              </xdr:txBody>
            </xdr:sp>
            <xdr:sp macro="" textlink="">
              <xdr:nvSpPr>
                <xdr:cNvPr id="142" name="Oval 141">
                  <a:extLst>
                    <a:ext uri="{FF2B5EF4-FFF2-40B4-BE49-F238E27FC236}">
                      <a16:creationId xmlns:a16="http://schemas.microsoft.com/office/drawing/2014/main" id="{684F6D59-DEC4-4FB0-A2B8-1689487E25FB}"/>
                    </a:ext>
                  </a:extLst>
                </xdr:cNvPr>
                <xdr:cNvSpPr/>
              </xdr:nvSpPr>
              <xdr:spPr>
                <a:xfrm>
                  <a:off x="6855460" y="6739505"/>
                  <a:ext cx="180000" cy="179048"/>
                </a:xfrm>
                <a:prstGeom prst="ellipse">
                  <a:avLst/>
                </a:prstGeom>
                <a:solidFill>
                  <a:srgbClr val="673291"/>
                </a:solidFill>
                <a:ln>
                  <a:noFill/>
                </a:ln>
              </xdr:spPr>
              <xdr:style>
                <a:lnRef idx="2">
                  <a:schemeClr val="accent1">
                    <a:shade val="15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t"/>
                <a:lstStyle/>
                <a:p>
                  <a:pPr algn="l"/>
                  <a:endParaRPr lang="en-US" sz="1100"/>
                </a:p>
              </xdr:txBody>
            </xdr:sp>
            <xdr:sp macro="" textlink="">
              <xdr:nvSpPr>
                <xdr:cNvPr id="143" name="Oval 142">
                  <a:extLst>
                    <a:ext uri="{FF2B5EF4-FFF2-40B4-BE49-F238E27FC236}">
                      <a16:creationId xmlns:a16="http://schemas.microsoft.com/office/drawing/2014/main" id="{891DF079-AF10-4CCE-BA58-5A0ECF27858D}"/>
                    </a:ext>
                  </a:extLst>
                </xdr:cNvPr>
                <xdr:cNvSpPr/>
              </xdr:nvSpPr>
              <xdr:spPr>
                <a:xfrm>
                  <a:off x="8923020" y="6739505"/>
                  <a:ext cx="180000" cy="179048"/>
                </a:xfrm>
                <a:prstGeom prst="ellipse">
                  <a:avLst/>
                </a:prstGeom>
                <a:solidFill>
                  <a:srgbClr val="21D7B0"/>
                </a:solidFill>
                <a:ln>
                  <a:noFill/>
                </a:ln>
              </xdr:spPr>
              <xdr:style>
                <a:lnRef idx="2">
                  <a:schemeClr val="accent1">
                    <a:shade val="15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t"/>
                <a:lstStyle/>
                <a:p>
                  <a:pPr algn="l"/>
                  <a:endParaRPr lang="en-US" sz="1100"/>
                </a:p>
              </xdr:txBody>
            </xdr:sp>
            <xdr:cxnSp macro="">
              <xdr:nvCxnSpPr>
                <xdr:cNvPr id="145" name="Straight Connector 144">
                  <a:extLst>
                    <a:ext uri="{FF2B5EF4-FFF2-40B4-BE49-F238E27FC236}">
                      <a16:creationId xmlns:a16="http://schemas.microsoft.com/office/drawing/2014/main" id="{4FA1D745-8063-7FC6-4D05-E359386C24A1}"/>
                    </a:ext>
                  </a:extLst>
                </xdr:cNvPr>
                <xdr:cNvCxnSpPr>
                  <a:stCxn id="140" idx="6"/>
                  <a:endCxn id="143" idx="2"/>
                </xdr:cNvCxnSpPr>
              </xdr:nvCxnSpPr>
              <xdr:spPr>
                <a:xfrm>
                  <a:off x="2900340" y="6829768"/>
                  <a:ext cx="6022680" cy="0"/>
                </a:xfrm>
                <a:prstGeom prst="line">
                  <a:avLst/>
                </a:prstGeom>
                <a:ln w="28575">
                  <a:solidFill>
                    <a:srgbClr val="673291"/>
                  </a:solidFill>
                </a:ln>
              </xdr:spPr>
              <xdr:style>
                <a:lnRef idx="1">
                  <a:schemeClr val="accent1"/>
                </a:lnRef>
                <a:fillRef idx="0">
                  <a:schemeClr val="accent1"/>
                </a:fillRef>
                <a:effectRef idx="0">
                  <a:schemeClr val="accent1"/>
                </a:effectRef>
                <a:fontRef idx="minor">
                  <a:schemeClr val="tx1"/>
                </a:fontRef>
              </xdr:style>
            </xdr:cxnSp>
          </xdr:grpSp>
          <xdr:sp macro="" textlink="">
            <xdr:nvSpPr>
              <xdr:cNvPr id="150" name="TextBox 149">
                <a:extLst>
                  <a:ext uri="{FF2B5EF4-FFF2-40B4-BE49-F238E27FC236}">
                    <a16:creationId xmlns:a16="http://schemas.microsoft.com/office/drawing/2014/main" id="{92361EA6-DBD9-455D-84D0-A1E719D18B42}"/>
                  </a:ext>
                </a:extLst>
              </xdr:cNvPr>
              <xdr:cNvSpPr txBox="1"/>
            </xdr:nvSpPr>
            <xdr:spPr>
              <a:xfrm>
                <a:off x="2113722" y="6943257"/>
                <a:ext cx="1398388" cy="228812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lIns="0" tIns="0" rIns="0" bIns="0" rtlCol="0" anchor="ctr" anchorCtr="0">
                <a:noAutofit/>
              </a:bodyPr>
              <a:lstStyle/>
              <a:p>
                <a:pPr algn="ctr"/>
                <a:r>
                  <a:rPr lang="en-US" sz="1000" b="1">
                    <a:solidFill>
                      <a:sysClr val="windowText" lastClr="000000"/>
                    </a:solidFill>
                    <a:latin typeface="Bahnschrift" panose="020B0502040204020203" pitchFamily="34" charset="0"/>
                  </a:rPr>
                  <a:t>Internal</a:t>
                </a:r>
                <a:r>
                  <a:rPr lang="en-US" sz="1000" b="1" baseline="0">
                    <a:solidFill>
                      <a:sysClr val="windowText" lastClr="000000"/>
                    </a:solidFill>
                    <a:latin typeface="Bahnschrift" panose="020B0502040204020203" pitchFamily="34" charset="0"/>
                  </a:rPr>
                  <a:t> Costs</a:t>
                </a:r>
                <a:endParaRPr lang="en-US" sz="1000" b="1">
                  <a:solidFill>
                    <a:sysClr val="windowText" lastClr="000000"/>
                  </a:solidFill>
                  <a:latin typeface="Bahnschrift" panose="020B0502040204020203" pitchFamily="34" charset="0"/>
                </a:endParaRPr>
              </a:p>
            </xdr:txBody>
          </xdr:sp>
          <xdr:sp macro="" textlink="">
            <xdr:nvSpPr>
              <xdr:cNvPr id="151" name="TextBox 150">
                <a:extLst>
                  <a:ext uri="{FF2B5EF4-FFF2-40B4-BE49-F238E27FC236}">
                    <a16:creationId xmlns:a16="http://schemas.microsoft.com/office/drawing/2014/main" id="{4DA31896-4A61-4140-8507-D79915AB9F87}"/>
                  </a:ext>
                </a:extLst>
              </xdr:cNvPr>
              <xdr:cNvSpPr txBox="1"/>
            </xdr:nvSpPr>
            <xdr:spPr>
              <a:xfrm>
                <a:off x="4183270" y="6943257"/>
                <a:ext cx="1398388" cy="228812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lIns="0" tIns="0" rIns="0" bIns="0" rtlCol="0" anchor="ctr" anchorCtr="0">
                <a:noAutofit/>
              </a:bodyPr>
              <a:lstStyle/>
              <a:p>
                <a:pPr algn="ctr"/>
                <a:r>
                  <a:rPr lang="en-US" sz="1000" b="1">
                    <a:solidFill>
                      <a:sysClr val="windowText" lastClr="000000"/>
                    </a:solidFill>
                    <a:latin typeface="Bahnschrift" panose="020B0502040204020203" pitchFamily="34" charset="0"/>
                  </a:rPr>
                  <a:t>External</a:t>
                </a:r>
                <a:r>
                  <a:rPr lang="en-US" sz="1000" b="1" baseline="0">
                    <a:solidFill>
                      <a:sysClr val="windowText" lastClr="000000"/>
                    </a:solidFill>
                    <a:latin typeface="Bahnschrift" panose="020B0502040204020203" pitchFamily="34" charset="0"/>
                  </a:rPr>
                  <a:t> Costs</a:t>
                </a:r>
                <a:endParaRPr lang="en-US" sz="1000" b="1">
                  <a:solidFill>
                    <a:sysClr val="windowText" lastClr="000000"/>
                  </a:solidFill>
                  <a:latin typeface="Bahnschrift" panose="020B0502040204020203" pitchFamily="34" charset="0"/>
                </a:endParaRPr>
              </a:p>
            </xdr:txBody>
          </xdr:sp>
          <xdr:sp macro="" textlink="">
            <xdr:nvSpPr>
              <xdr:cNvPr id="152" name="TextBox 151">
                <a:extLst>
                  <a:ext uri="{FF2B5EF4-FFF2-40B4-BE49-F238E27FC236}">
                    <a16:creationId xmlns:a16="http://schemas.microsoft.com/office/drawing/2014/main" id="{2AF351F0-5E1C-4EDF-8B8C-239822077372}"/>
                  </a:ext>
                </a:extLst>
              </xdr:cNvPr>
              <xdr:cNvSpPr txBox="1"/>
            </xdr:nvSpPr>
            <xdr:spPr>
              <a:xfrm>
                <a:off x="6252818" y="6943257"/>
                <a:ext cx="1398388" cy="228812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lIns="0" tIns="0" rIns="0" bIns="0" rtlCol="0" anchor="ctr" anchorCtr="0">
                <a:noAutofit/>
              </a:bodyPr>
              <a:lstStyle/>
              <a:p>
                <a:pPr algn="ctr"/>
                <a:r>
                  <a:rPr lang="en-US" sz="1000" b="1">
                    <a:solidFill>
                      <a:sysClr val="windowText" lastClr="000000"/>
                    </a:solidFill>
                    <a:latin typeface="Bahnschrift" panose="020B0502040204020203" pitchFamily="34" charset="0"/>
                  </a:rPr>
                  <a:t>Total </a:t>
                </a:r>
                <a:r>
                  <a:rPr lang="en-US" sz="1000" b="1" baseline="0">
                    <a:solidFill>
                      <a:sysClr val="windowText" lastClr="000000"/>
                    </a:solidFill>
                    <a:latin typeface="Bahnschrift" panose="020B0502040204020203" pitchFamily="34" charset="0"/>
                  </a:rPr>
                  <a:t>Costs</a:t>
                </a:r>
                <a:endParaRPr lang="en-US" sz="1000" b="1">
                  <a:solidFill>
                    <a:sysClr val="windowText" lastClr="000000"/>
                  </a:solidFill>
                  <a:latin typeface="Bahnschrift" panose="020B0502040204020203" pitchFamily="34" charset="0"/>
                </a:endParaRPr>
              </a:p>
            </xdr:txBody>
          </xdr:sp>
          <xdr:sp macro="" textlink="">
            <xdr:nvSpPr>
              <xdr:cNvPr id="153" name="TextBox 152">
                <a:extLst>
                  <a:ext uri="{FF2B5EF4-FFF2-40B4-BE49-F238E27FC236}">
                    <a16:creationId xmlns:a16="http://schemas.microsoft.com/office/drawing/2014/main" id="{68A1DA0D-607E-4719-AF03-51DDF17CEB52}"/>
                  </a:ext>
                </a:extLst>
              </xdr:cNvPr>
              <xdr:cNvSpPr txBox="1"/>
            </xdr:nvSpPr>
            <xdr:spPr>
              <a:xfrm>
                <a:off x="8322365" y="6943257"/>
                <a:ext cx="1398388" cy="228812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lIns="0" tIns="0" rIns="0" bIns="0" rtlCol="0" anchor="ctr" anchorCtr="0">
                <a:noAutofit/>
              </a:bodyPr>
              <a:lstStyle/>
              <a:p>
                <a:pPr algn="ctr"/>
                <a:r>
                  <a:rPr lang="en-US" sz="1000" b="1" baseline="0">
                    <a:solidFill>
                      <a:sysClr val="windowText" lastClr="000000"/>
                    </a:solidFill>
                    <a:latin typeface="Bahnschrift" panose="020B0502040204020203" pitchFamily="34" charset="0"/>
                  </a:rPr>
                  <a:t>Costs Per Hire</a:t>
                </a:r>
                <a:endParaRPr lang="en-US" sz="1000" b="1">
                  <a:solidFill>
                    <a:sysClr val="windowText" lastClr="000000"/>
                  </a:solidFill>
                  <a:latin typeface="Bahnschrift" panose="020B0502040204020203" pitchFamily="34" charset="0"/>
                </a:endParaRPr>
              </a:p>
            </xdr:txBody>
          </xdr:sp>
        </xdr:grpSp>
        <xdr:sp macro="" textlink="'Helper Sheet'!E20">
          <xdr:nvSpPr>
            <xdr:cNvPr id="156" name="TextBox 155">
              <a:extLst>
                <a:ext uri="{FF2B5EF4-FFF2-40B4-BE49-F238E27FC236}">
                  <a16:creationId xmlns:a16="http://schemas.microsoft.com/office/drawing/2014/main" id="{79818632-42DD-4BA1-865B-B3CAF7F1EB78}"/>
                </a:ext>
              </a:extLst>
            </xdr:cNvPr>
            <xdr:cNvSpPr txBox="1"/>
          </xdr:nvSpPr>
          <xdr:spPr>
            <a:xfrm>
              <a:off x="2121342" y="6411845"/>
              <a:ext cx="1394743" cy="31616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 anchorCtr="0">
              <a:noAutofit/>
            </a:bodyPr>
            <a:lstStyle/>
            <a:p>
              <a:pPr algn="ctr"/>
              <a:fld id="{67A4BA72-DFE6-4118-A5ED-8C2FC885E37B}" type="TxLink">
                <a:rPr lang="en-US" sz="1800" b="1" i="0" u="none" strike="noStrike">
                  <a:solidFill>
                    <a:schemeClr val="tx1"/>
                  </a:solidFill>
                  <a:latin typeface="Bahnschrift"/>
                </a:rPr>
                <a:pPr algn="ctr"/>
                <a:t>$6,500</a:t>
              </a:fld>
              <a:endParaRPr lang="en-US" sz="3600" b="1">
                <a:solidFill>
                  <a:schemeClr val="tx1"/>
                </a:solidFill>
                <a:latin typeface="Bahnschrift" panose="020B0502040204020203" pitchFamily="34" charset="0"/>
              </a:endParaRPr>
            </a:p>
          </xdr:txBody>
        </xdr:sp>
        <xdr:sp macro="" textlink="'Helper Sheet'!F20">
          <xdr:nvSpPr>
            <xdr:cNvPr id="157" name="TextBox 156">
              <a:extLst>
                <a:ext uri="{FF2B5EF4-FFF2-40B4-BE49-F238E27FC236}">
                  <a16:creationId xmlns:a16="http://schemas.microsoft.com/office/drawing/2014/main" id="{C48E915F-440E-49D0-93F7-191EAD2BB283}"/>
                </a:ext>
              </a:extLst>
            </xdr:cNvPr>
            <xdr:cNvSpPr txBox="1"/>
          </xdr:nvSpPr>
          <xdr:spPr>
            <a:xfrm>
              <a:off x="4186362" y="6411845"/>
              <a:ext cx="1394743" cy="31616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 anchorCtr="0">
              <a:noAutofit/>
            </a:bodyPr>
            <a:lstStyle/>
            <a:p>
              <a:pPr marL="0" indent="0" algn="ctr"/>
              <a:fld id="{221D06DE-10B8-4074-A373-FD6D0B205DBB}" type="TxLink">
                <a:rPr lang="en-US" sz="1800" b="1" i="0" u="none" strike="noStrike">
                  <a:solidFill>
                    <a:schemeClr val="tx1"/>
                  </a:solidFill>
                  <a:latin typeface="Bahnschrift"/>
                  <a:ea typeface="+mn-ea"/>
                  <a:cs typeface="+mn-cs"/>
                </a:rPr>
                <a:pPr marL="0" indent="0" algn="ctr"/>
                <a:t>$6,220</a:t>
              </a:fld>
              <a:endParaRPr lang="en-US" sz="1800" b="1" i="0" u="none" strike="noStrike">
                <a:solidFill>
                  <a:schemeClr val="tx1"/>
                </a:solidFill>
                <a:latin typeface="Bahnschrift"/>
                <a:ea typeface="+mn-ea"/>
                <a:cs typeface="+mn-cs"/>
              </a:endParaRPr>
            </a:p>
          </xdr:txBody>
        </xdr:sp>
        <xdr:sp macro="" textlink="'Helper Sheet'!G20">
          <xdr:nvSpPr>
            <xdr:cNvPr id="158" name="TextBox 157">
              <a:extLst>
                <a:ext uri="{FF2B5EF4-FFF2-40B4-BE49-F238E27FC236}">
                  <a16:creationId xmlns:a16="http://schemas.microsoft.com/office/drawing/2014/main" id="{EB3B1070-3B2E-4571-84BB-6CDD2DD12CA4}"/>
                </a:ext>
              </a:extLst>
            </xdr:cNvPr>
            <xdr:cNvSpPr txBox="1"/>
          </xdr:nvSpPr>
          <xdr:spPr>
            <a:xfrm>
              <a:off x="6251382" y="6411845"/>
              <a:ext cx="1394743" cy="31616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 anchorCtr="0">
              <a:noAutofit/>
            </a:bodyPr>
            <a:lstStyle/>
            <a:p>
              <a:pPr marL="0" indent="0" algn="ctr"/>
              <a:fld id="{4AD5B37C-313C-4255-8B2D-C9E747F6A286}" type="TxLink">
                <a:rPr lang="en-US" sz="1800" b="1" i="0" u="none" strike="noStrike">
                  <a:solidFill>
                    <a:schemeClr val="tx1"/>
                  </a:solidFill>
                  <a:latin typeface="Bahnschrift"/>
                  <a:ea typeface="+mn-ea"/>
                  <a:cs typeface="+mn-cs"/>
                </a:rPr>
                <a:pPr marL="0" indent="0" algn="ctr"/>
                <a:t>$12,720</a:t>
              </a:fld>
              <a:endParaRPr lang="en-US" sz="1800" b="1" i="0" u="none" strike="noStrike">
                <a:solidFill>
                  <a:schemeClr val="tx1"/>
                </a:solidFill>
                <a:latin typeface="Bahnschrift"/>
                <a:ea typeface="+mn-ea"/>
                <a:cs typeface="+mn-cs"/>
              </a:endParaRPr>
            </a:p>
          </xdr:txBody>
        </xdr:sp>
        <xdr:sp macro="" textlink="'Helper Sheet'!H20">
          <xdr:nvSpPr>
            <xdr:cNvPr id="159" name="TextBox 158">
              <a:extLst>
                <a:ext uri="{FF2B5EF4-FFF2-40B4-BE49-F238E27FC236}">
                  <a16:creationId xmlns:a16="http://schemas.microsoft.com/office/drawing/2014/main" id="{C4FB06F3-4860-476B-A26A-65BBE118E666}"/>
                </a:ext>
              </a:extLst>
            </xdr:cNvPr>
            <xdr:cNvSpPr txBox="1"/>
          </xdr:nvSpPr>
          <xdr:spPr>
            <a:xfrm>
              <a:off x="8316402" y="6411845"/>
              <a:ext cx="1394743" cy="31616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 anchorCtr="0">
              <a:noAutofit/>
            </a:bodyPr>
            <a:lstStyle/>
            <a:p>
              <a:pPr marL="0" indent="0" algn="ctr"/>
              <a:fld id="{F7CE13B9-F15B-4D23-99A9-CE5F7C0757A1}" type="TxLink">
                <a:rPr lang="en-US" sz="1800" b="1" i="0" u="none" strike="noStrike">
                  <a:solidFill>
                    <a:schemeClr val="tx1"/>
                  </a:solidFill>
                  <a:latin typeface="Bahnschrift"/>
                  <a:ea typeface="+mn-ea"/>
                  <a:cs typeface="+mn-cs"/>
                </a:rPr>
                <a:pPr marL="0" indent="0" algn="ctr"/>
                <a:t>$1,272</a:t>
              </a:fld>
              <a:endParaRPr lang="en-US" sz="1800" b="1" i="0" u="none" strike="noStrike">
                <a:solidFill>
                  <a:schemeClr val="tx1"/>
                </a:solidFill>
                <a:latin typeface="Bahnschrift"/>
                <a:ea typeface="+mn-ea"/>
                <a:cs typeface="+mn-cs"/>
              </a:endParaRPr>
            </a:p>
          </xdr:txBody>
        </xdr:sp>
      </xdr:grp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14287</xdr:rowOff>
    </xdr:from>
    <xdr:to>
      <xdr:col>1</xdr:col>
      <xdr:colOff>2160027</xdr:colOff>
      <xdr:row>4</xdr:row>
      <xdr:rowOff>104775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960C834-3870-4C17-AF4A-FF13DC305B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380047"/>
          <a:ext cx="2160027" cy="45624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no"?>
<Relationships xmlns="http://schemas.openxmlformats.org/package/2006/relationships">
<Relationship Id="rId1" Target="/UPWORK%202024/Alexey%20Nikolayev%20-%20Dashboards/CEO/CEO%20Dashboard%20Template%20-%20TemplateLab.com.xlsx" TargetMode="External" Type="http://schemas.openxmlformats.org/officeDocument/2006/relationships/externalLinkPath"/>
<Relationship Id="rId2" Target="file:///D:/UPWORK%202024/Alexey%20Nikolayev%20-%20Dashboards/CEO/CEO%20Dashboard%20Template%20-%20TemplateLab.com.xlsx" TargetMode="External" Type="http://schemas.openxmlformats.org/officeDocument/2006/relationships/externalLinkPath"/>
</Relationships>
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ta"/>
      <sheetName val="Dashboard"/>
      <sheetName val="©"/>
    </sheetNames>
    <sheetDataSet>
      <sheetData sheetId="0">
        <row r="65">
          <cell r="K65" t="str">
            <v>INCREASE</v>
          </cell>
        </row>
        <row r="83">
          <cell r="K83" t="str">
            <v>DECREASE</v>
          </cell>
        </row>
        <row r="115">
          <cell r="C115" t="str">
            <v>Emp_6</v>
          </cell>
        </row>
      </sheetData>
      <sheetData sheetId="1" refreshError="1"/>
      <sheetData sheetId="2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6ECBC9B-D343-4525-BC21-4D3E4EA10901}" name="Recruitment" displayName="Recruitment" ref="A1:T51" totalsRowShown="0" headerRowDxfId="33" dataDxfId="31" headerRowBorderDxfId="32" tableBorderDxfId="30" totalsRowBorderDxfId="29">
  <tableColumns count="20">
    <tableColumn id="1" xr3:uid="{2D38D3BF-48D9-4B23-BBC1-3D34BEBC17AC}" name="JOB ID" dataDxfId="18"/>
    <tableColumn id="2" xr3:uid="{73D86D13-B390-4F6A-8760-D3DE1D98D150}" name="POSITION" dataDxfId="17"/>
    <tableColumn id="3" xr3:uid="{94177E21-11B3-44EA-B49C-EC0E0D89F5D4}" name="SECTOR" dataDxfId="16"/>
    <tableColumn id="4" xr3:uid="{226379C1-60EA-48CE-8921-6E43D77435B8}" name="CANDIDATE NAME" dataDxfId="15"/>
    <tableColumn id="5" xr3:uid="{85D0D9A6-9793-4E15-B66B-578E885280F1}" name="CANDIDATE PHONE" dataDxfId="14"/>
    <tableColumn id="6" xr3:uid="{B1E8A9FF-1F04-4A92-8B90-BD27070DED5D}" name="CANDIDATE EMAIL" dataDxfId="13"/>
    <tableColumn id="7" xr3:uid="{891203A6-F4B4-4244-B48A-147E93ADD603}" name="APPLICATION SOURCE" dataDxfId="12"/>
    <tableColumn id="8" xr3:uid="{949FF183-F058-4D0C-AD7D-1350488AA3CF}" name="START" dataDxfId="11"/>
    <tableColumn id="9" xr3:uid="{5DDE65BA-387C-45FA-ACC8-F0497A81B6A7}" name="APPLICATION CV" dataDxfId="10"/>
    <tableColumn id="10" xr3:uid="{94D679E9-B1A2-48C7-AA6C-14B7BE4A8DE6}" name="APPLICATION CV (T)" dataDxfId="9">
      <calculatedColumnFormula>I2-H2</calculatedColumnFormula>
    </tableColumn>
    <tableColumn id="11" xr3:uid="{55548A12-AE87-4CB7-985B-16B914B99064}" name="HR PHONE INTERVIEW" dataDxfId="8"/>
    <tableColumn id="12" xr3:uid="{B212CC99-E172-4A25-8B55-BBDD0A61E7E0}" name="HR PHONE INTERVIEW (T)" dataDxfId="7">
      <calculatedColumnFormula>IF(ISBLANK(K2),"",K2-I2)</calculatedColumnFormula>
    </tableColumn>
    <tableColumn id="13" xr3:uid="{13E9C5DF-F531-44DB-98F9-CF0F2EF97F8B}" name="ONSITE INTERVIEW" dataDxfId="6"/>
    <tableColumn id="14" xr3:uid="{61ED698F-81DF-4953-BD5A-717E03B787AB}" name="ONSITE INTERVIEW (T)" dataDxfId="5">
      <calculatedColumnFormula>IF(ISBLANK(M2),"",M2-K2)</calculatedColumnFormula>
    </tableColumn>
    <tableColumn id="15" xr3:uid="{37424250-7DB2-402B-B514-CA5470A2028C}" name="OFFER" dataDxfId="4"/>
    <tableColumn id="16" xr3:uid="{FBF4A061-5C04-46AF-8B4C-B2FEDD60B0A5}" name="OFFER (T)" dataDxfId="3"/>
    <tableColumn id="17" xr3:uid="{FC0A4190-8FB6-4A46-9799-D465D47E9086}" name="HIRE" dataDxfId="2"/>
    <tableColumn id="18" xr3:uid="{352A6E6F-12EB-4EC1-AD64-759E3BF86E32}" name="HIRE (T)" dataDxfId="1"/>
    <tableColumn id="19" xr3:uid="{4B130E75-73BB-482D-9610-279E573735B1}" name="DECLINE REASON" dataDxfId="0"/>
    <tableColumn id="20" xr3:uid="{7DD96762-563A-4031-8A6B-6829C1657E18}" name="DAYS TO HIRE" dataDxfId="28">
      <calculatedColumnFormula>IF(Recruitment[[#This Row],[HIRE (T)]]="","",Recruitment[[#This Row],[HIRE]]-Recruitment[[#This Row],[START]])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97A0A90-14F5-43FF-9B3A-4A4EDBBC3C99}" name="Costs" displayName="Costs" ref="V1:Y9" totalsRowShown="0" headerRowDxfId="27" dataDxfId="25" headerRowBorderDxfId="26" tableBorderDxfId="24" totalsRowBorderDxfId="23">
  <tableColumns count="4">
    <tableColumn id="1" xr3:uid="{09085F02-5B8D-45CD-968F-208B3769175C}" name="DATE" dataDxfId="22"/>
    <tableColumn id="2" xr3:uid="{BCE2A366-41B5-4D83-B900-740E4BF55BD8}" name="EXPENSE" dataDxfId="21"/>
    <tableColumn id="3" xr3:uid="{6ECD4325-A841-45E8-903F-59BE50D9E14E}" name="TYPE" dataDxfId="20"/>
    <tableColumn id="4" xr3:uid="{0CE61F4D-1375-4300-B7D8-3C6A48E133DE}" name="AMOUNT" dataDxfId="19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no"?>
<Relationships xmlns="http://schemas.openxmlformats.org/package/2006/relationships">
<Relationship Id="rId1" Target="../tables/table1.xml" Type="http://schemas.openxmlformats.org/officeDocument/2006/relationships/table"/>
<Relationship Id="rId2" Target="../tables/table2.xml" Type="http://schemas.openxmlformats.org/officeDocument/2006/relationships/table"/>
</Relationships>

</file>

<file path=xl/worksheets/_rels/sheet4.xml.rels><?xml version="1.0" encoding="UTF-8" standalone="no"?>
<Relationships xmlns="http://schemas.openxmlformats.org/package/2006/relationships">
<Relationship Id="rId1" Target="../printerSettings/printerSettings1.bin" Type="http://schemas.openxmlformats.org/officeDocument/2006/relationships/printerSettings"/>
<Relationship Id="rId2" Target="../drawings/drawing1.xml" Type="http://schemas.openxmlformats.org/officeDocument/2006/relationships/drawing"/>
</Relationships>

</file>

<file path=xl/worksheets/_rels/sheet5.xml.rels><?xml version="1.0" encoding="UTF-8" standalone="no"?>
<Relationships xmlns="http://schemas.openxmlformats.org/package/2006/relationships">
<Relationship Id="rId1" Target="https://templatelab.com/" TargetMode="External" Type="http://schemas.openxmlformats.org/officeDocument/2006/relationships/hyperlink"/>
<Relationship Id="rId2" Target="../drawings/drawing2.xml" Type="http://schemas.openxmlformats.org/officeDocument/2006/relationships/drawing"/>
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405518-3D93-41CD-97B6-B378BE6736DA}">
  <dimension ref="A1:Z53"/>
  <sheetViews>
    <sheetView topLeftCell="A4" zoomScale="70" zoomScaleNormal="70" workbookViewId="0">
      <selection activeCell="W27" sqref="W27"/>
    </sheetView>
  </sheetViews>
  <sheetFormatPr defaultRowHeight="14.4" x14ac:dyDescent="0.3"/>
  <cols>
    <col min="1" max="1" width="9" customWidth="1"/>
    <col min="2" max="3" width="21.33203125" customWidth="1"/>
    <col min="4" max="5" width="20.109375" customWidth="1"/>
    <col min="6" max="7" width="25.6640625" customWidth="1"/>
    <col min="8" max="8" width="11.77734375" customWidth="1"/>
    <col min="9" max="9" width="15.21875" customWidth="1"/>
    <col min="10" max="10" width="20" hidden="1" customWidth="1"/>
    <col min="11" max="11" width="19.88671875" customWidth="1"/>
    <col min="12" max="12" width="25.6640625" hidden="1" customWidth="1"/>
    <col min="13" max="13" width="17.88671875" customWidth="1"/>
    <col min="14" max="14" width="24.21875" hidden="1" customWidth="1"/>
    <col min="15" max="15" width="13.44140625" customWidth="1"/>
    <col min="16" max="16" width="17.88671875" hidden="1" customWidth="1"/>
    <col min="17" max="17" width="13" customWidth="1"/>
    <col min="18" max="18" width="24.44140625" hidden="1" customWidth="1"/>
    <col min="19" max="19" width="18.5546875" customWidth="1"/>
    <col min="20" max="20" width="18.5546875" hidden="1" customWidth="1"/>
    <col min="22" max="22" width="15.5546875" customWidth="1"/>
    <col min="23" max="23" width="33.33203125" customWidth="1"/>
    <col min="24" max="24" width="18.5546875" customWidth="1"/>
    <col min="25" max="25" width="19.33203125" customWidth="1"/>
  </cols>
  <sheetData>
    <row r="1" spans="1:26" ht="26.4" x14ac:dyDescent="0.3">
      <c r="A1" s="36" t="s">
        <v>0</v>
      </c>
      <c r="B1" s="36" t="s">
        <v>1</v>
      </c>
      <c r="C1" s="36" t="s">
        <v>100</v>
      </c>
      <c r="D1" s="36" t="s">
        <v>2</v>
      </c>
      <c r="E1" s="36" t="s">
        <v>3</v>
      </c>
      <c r="F1" s="36" t="s">
        <v>4</v>
      </c>
      <c r="G1" s="36" t="s">
        <v>147</v>
      </c>
      <c r="H1" s="36" t="s">
        <v>155</v>
      </c>
      <c r="I1" s="36" t="s">
        <v>142</v>
      </c>
      <c r="J1" s="36" t="s">
        <v>153</v>
      </c>
      <c r="K1" s="36" t="s">
        <v>143</v>
      </c>
      <c r="L1" s="36" t="s">
        <v>154</v>
      </c>
      <c r="M1" s="36" t="s">
        <v>144</v>
      </c>
      <c r="N1" s="36" t="s">
        <v>156</v>
      </c>
      <c r="O1" s="36" t="s">
        <v>145</v>
      </c>
      <c r="P1" s="36" t="s">
        <v>157</v>
      </c>
      <c r="Q1" s="36" t="s">
        <v>146</v>
      </c>
      <c r="R1" s="36" t="s">
        <v>158</v>
      </c>
      <c r="S1" s="36" t="s">
        <v>159</v>
      </c>
      <c r="T1" s="4" t="s">
        <v>191</v>
      </c>
      <c r="U1" s="16"/>
      <c r="V1" s="3" t="s">
        <v>167</v>
      </c>
      <c r="W1" s="4" t="s">
        <v>165</v>
      </c>
      <c r="X1" s="4" t="s">
        <v>166</v>
      </c>
      <c r="Y1" s="5" t="s">
        <v>168</v>
      </c>
      <c r="Z1" s="16"/>
    </row>
    <row r="2" spans="1:26" x14ac:dyDescent="0.3">
      <c r="A2" s="6">
        <v>1010</v>
      </c>
      <c r="B2" s="6" t="s">
        <v>112</v>
      </c>
      <c r="C2" s="6" t="s">
        <v>101</v>
      </c>
      <c r="D2" s="6" t="s">
        <v>97</v>
      </c>
      <c r="E2" s="6" t="s">
        <v>98</v>
      </c>
      <c r="F2" s="6" t="s">
        <v>99</v>
      </c>
      <c r="G2" s="6" t="s">
        <v>152</v>
      </c>
      <c r="H2" s="7">
        <v>45443</v>
      </c>
      <c r="I2" s="7">
        <v>45444</v>
      </c>
      <c r="J2" s="8">
        <f>I2-H2</f>
        <v>1</v>
      </c>
      <c r="K2" s="7">
        <v>45445</v>
      </c>
      <c r="L2" s="8">
        <f t="shared" ref="L2:L50" si="0">IF(ISBLANK(K2),"",K2-I2)</f>
        <v>1</v>
      </c>
      <c r="M2" s="7">
        <v>45451</v>
      </c>
      <c r="N2" s="8">
        <f t="shared" ref="N2:R51" si="1">IF(ISBLANK(M2),"",M2-K2)</f>
        <v>6</v>
      </c>
      <c r="O2" s="7">
        <v>45465</v>
      </c>
      <c r="P2" s="8">
        <f t="shared" si="1"/>
        <v>14</v>
      </c>
      <c r="Q2" s="7">
        <v>45473</v>
      </c>
      <c r="R2" s="8">
        <f t="shared" si="1"/>
        <v>8</v>
      </c>
      <c r="S2" s="6"/>
      <c r="T2" s="8">
        <f>IF(Recruitment[[#This Row],[HIRE (T)]]="","",Recruitment[[#This Row],[HIRE]]-Recruitment[[#This Row],[START]])</f>
        <v>30</v>
      </c>
      <c r="U2" s="16"/>
      <c r="V2" s="10">
        <v>45444</v>
      </c>
      <c r="W2" s="6" t="s">
        <v>169</v>
      </c>
      <c r="X2" s="11" t="s">
        <v>170</v>
      </c>
      <c r="Y2" s="12">
        <v>2850</v>
      </c>
      <c r="Z2" s="16"/>
    </row>
    <row r="3" spans="1:26" x14ac:dyDescent="0.3">
      <c r="A3" s="6">
        <v>1010</v>
      </c>
      <c r="B3" s="6" t="s">
        <v>112</v>
      </c>
      <c r="C3" s="6" t="s">
        <v>101</v>
      </c>
      <c r="D3" s="6" t="s">
        <v>139</v>
      </c>
      <c r="E3" s="6" t="s">
        <v>140</v>
      </c>
      <c r="F3" s="6" t="s">
        <v>141</v>
      </c>
      <c r="G3" s="6" t="s">
        <v>148</v>
      </c>
      <c r="H3" s="7">
        <v>45443</v>
      </c>
      <c r="I3" s="7">
        <v>45444</v>
      </c>
      <c r="J3" s="8">
        <f t="shared" ref="J3:J51" si="2">I3-H3</f>
        <v>1</v>
      </c>
      <c r="K3" s="7">
        <v>45445</v>
      </c>
      <c r="L3" s="8">
        <f t="shared" si="0"/>
        <v>1</v>
      </c>
      <c r="M3" s="7">
        <v>45452</v>
      </c>
      <c r="N3" s="8">
        <f t="shared" si="1"/>
        <v>7</v>
      </c>
      <c r="O3" s="7"/>
      <c r="P3" s="8" t="str">
        <f t="shared" si="1"/>
        <v/>
      </c>
      <c r="Q3" s="7"/>
      <c r="R3" s="8" t="str">
        <f t="shared" si="1"/>
        <v/>
      </c>
      <c r="S3" s="6" t="s">
        <v>160</v>
      </c>
      <c r="T3" s="8" t="str">
        <f>IF(Recruitment[[#This Row],[HIRE (T)]]="","",Recruitment[[#This Row],[HIRE]]-Recruitment[[#This Row],[START]])</f>
        <v/>
      </c>
      <c r="U3" s="16"/>
      <c r="V3" s="10">
        <v>45445</v>
      </c>
      <c r="W3" s="6" t="s">
        <v>171</v>
      </c>
      <c r="X3" s="11" t="s">
        <v>172</v>
      </c>
      <c r="Y3" s="12">
        <v>1400</v>
      </c>
      <c r="Z3" s="16"/>
    </row>
    <row r="4" spans="1:26" x14ac:dyDescent="0.3">
      <c r="A4" s="6">
        <v>1001</v>
      </c>
      <c r="B4" s="6" t="s">
        <v>106</v>
      </c>
      <c r="C4" s="6" t="s">
        <v>101</v>
      </c>
      <c r="D4" s="6" t="s">
        <v>73</v>
      </c>
      <c r="E4" s="6" t="s">
        <v>74</v>
      </c>
      <c r="F4" s="6" t="s">
        <v>75</v>
      </c>
      <c r="G4" s="6" t="s">
        <v>149</v>
      </c>
      <c r="H4" s="7">
        <v>45443</v>
      </c>
      <c r="I4" s="7">
        <v>45444</v>
      </c>
      <c r="J4" s="8">
        <f t="shared" si="2"/>
        <v>1</v>
      </c>
      <c r="K4" s="7">
        <v>45445</v>
      </c>
      <c r="L4" s="8">
        <f t="shared" si="0"/>
        <v>1</v>
      </c>
      <c r="M4" s="7"/>
      <c r="N4" s="8" t="str">
        <f t="shared" si="1"/>
        <v/>
      </c>
      <c r="O4" s="7"/>
      <c r="P4" s="8" t="str">
        <f t="shared" si="1"/>
        <v/>
      </c>
      <c r="Q4" s="7"/>
      <c r="R4" s="8" t="str">
        <f t="shared" si="1"/>
        <v/>
      </c>
      <c r="S4" s="6" t="s">
        <v>161</v>
      </c>
      <c r="T4" s="8" t="str">
        <f>IF(Recruitment[[#This Row],[HIRE (T)]]="","",Recruitment[[#This Row],[HIRE]]-Recruitment[[#This Row],[START]])</f>
        <v/>
      </c>
      <c r="U4" s="16"/>
      <c r="V4" s="10">
        <v>45446</v>
      </c>
      <c r="W4" s="6" t="s">
        <v>173</v>
      </c>
      <c r="X4" s="11" t="s">
        <v>172</v>
      </c>
      <c r="Y4" s="12">
        <v>2720</v>
      </c>
      <c r="Z4" s="16"/>
    </row>
    <row r="5" spans="1:26" x14ac:dyDescent="0.3">
      <c r="A5" s="6">
        <v>1008</v>
      </c>
      <c r="B5" s="6" t="s">
        <v>109</v>
      </c>
      <c r="C5" s="6" t="s">
        <v>105</v>
      </c>
      <c r="D5" s="6" t="s">
        <v>113</v>
      </c>
      <c r="E5" s="6" t="s">
        <v>114</v>
      </c>
      <c r="F5" s="6" t="s">
        <v>115</v>
      </c>
      <c r="G5" s="6" t="s">
        <v>151</v>
      </c>
      <c r="H5" s="7">
        <v>45443</v>
      </c>
      <c r="I5" s="7">
        <v>45444</v>
      </c>
      <c r="J5" s="8">
        <f t="shared" si="2"/>
        <v>1</v>
      </c>
      <c r="K5" s="7">
        <v>45446</v>
      </c>
      <c r="L5" s="8">
        <f t="shared" si="0"/>
        <v>2</v>
      </c>
      <c r="M5" s="7">
        <v>45455</v>
      </c>
      <c r="N5" s="8">
        <f t="shared" si="1"/>
        <v>9</v>
      </c>
      <c r="O5" s="7"/>
      <c r="P5" s="8" t="str">
        <f t="shared" si="1"/>
        <v/>
      </c>
      <c r="Q5" s="7"/>
      <c r="R5" s="8" t="str">
        <f t="shared" si="1"/>
        <v/>
      </c>
      <c r="S5" s="6" t="s">
        <v>160</v>
      </c>
      <c r="T5" s="8" t="str">
        <f>IF(Recruitment[[#This Row],[HIRE (T)]]="","",Recruitment[[#This Row],[HIRE]]-Recruitment[[#This Row],[START]])</f>
        <v/>
      </c>
      <c r="U5" s="16"/>
      <c r="V5" s="10">
        <v>45447</v>
      </c>
      <c r="W5" s="6" t="s">
        <v>174</v>
      </c>
      <c r="X5" s="11" t="s">
        <v>170</v>
      </c>
      <c r="Y5" s="12">
        <v>1500</v>
      </c>
      <c r="Z5" s="16"/>
    </row>
    <row r="6" spans="1:26" x14ac:dyDescent="0.3">
      <c r="A6" s="6">
        <v>1001</v>
      </c>
      <c r="B6" s="6" t="s">
        <v>106</v>
      </c>
      <c r="C6" s="6" t="s">
        <v>101</v>
      </c>
      <c r="D6" s="6" t="s">
        <v>5</v>
      </c>
      <c r="E6" s="6" t="s">
        <v>6</v>
      </c>
      <c r="F6" s="6" t="s">
        <v>7</v>
      </c>
      <c r="G6" s="6" t="s">
        <v>151</v>
      </c>
      <c r="H6" s="7">
        <v>45443</v>
      </c>
      <c r="I6" s="7">
        <v>45444</v>
      </c>
      <c r="J6" s="8">
        <f t="shared" si="2"/>
        <v>1</v>
      </c>
      <c r="K6" s="7">
        <v>45447</v>
      </c>
      <c r="L6" s="8">
        <f t="shared" si="0"/>
        <v>3</v>
      </c>
      <c r="M6" s="7">
        <v>45451</v>
      </c>
      <c r="N6" s="8">
        <f t="shared" si="1"/>
        <v>4</v>
      </c>
      <c r="O6" s="7">
        <v>45459</v>
      </c>
      <c r="P6" s="8">
        <f t="shared" si="1"/>
        <v>8</v>
      </c>
      <c r="Q6" s="7">
        <v>45472</v>
      </c>
      <c r="R6" s="8">
        <f t="shared" si="1"/>
        <v>13</v>
      </c>
      <c r="S6" s="6"/>
      <c r="T6" s="8">
        <f>IF(Recruitment[[#This Row],[HIRE (T)]]="","",Recruitment[[#This Row],[HIRE]]-Recruitment[[#This Row],[START]])</f>
        <v>29</v>
      </c>
      <c r="U6" s="16"/>
      <c r="V6" s="10">
        <v>45448</v>
      </c>
      <c r="W6" s="6" t="s">
        <v>175</v>
      </c>
      <c r="X6" s="11" t="s">
        <v>170</v>
      </c>
      <c r="Y6" s="12">
        <v>1100</v>
      </c>
      <c r="Z6" s="16"/>
    </row>
    <row r="7" spans="1:26" x14ac:dyDescent="0.3">
      <c r="A7" s="6">
        <v>1001</v>
      </c>
      <c r="B7" s="6" t="s">
        <v>106</v>
      </c>
      <c r="C7" s="6" t="s">
        <v>101</v>
      </c>
      <c r="D7" s="6" t="s">
        <v>33</v>
      </c>
      <c r="E7" s="6" t="s">
        <v>6</v>
      </c>
      <c r="F7" s="6" t="s">
        <v>34</v>
      </c>
      <c r="G7" s="6" t="s">
        <v>148</v>
      </c>
      <c r="H7" s="7">
        <v>45443</v>
      </c>
      <c r="I7" s="7">
        <v>45444</v>
      </c>
      <c r="J7" s="8">
        <f t="shared" si="2"/>
        <v>1</v>
      </c>
      <c r="K7" s="7">
        <v>45447</v>
      </c>
      <c r="L7" s="8">
        <f t="shared" si="0"/>
        <v>3</v>
      </c>
      <c r="M7" s="7"/>
      <c r="N7" s="8" t="str">
        <f t="shared" si="1"/>
        <v/>
      </c>
      <c r="O7" s="7"/>
      <c r="P7" s="8" t="str">
        <f t="shared" si="1"/>
        <v/>
      </c>
      <c r="Q7" s="7"/>
      <c r="R7" s="8" t="str">
        <f t="shared" si="1"/>
        <v/>
      </c>
      <c r="S7" s="6" t="s">
        <v>162</v>
      </c>
      <c r="T7" s="8" t="str">
        <f>IF(Recruitment[[#This Row],[HIRE (T)]]="","",Recruitment[[#This Row],[HIRE]]-Recruitment[[#This Row],[START]])</f>
        <v/>
      </c>
      <c r="U7" s="16"/>
      <c r="V7" s="10">
        <v>45449</v>
      </c>
      <c r="W7" s="6" t="s">
        <v>176</v>
      </c>
      <c r="X7" s="11" t="s">
        <v>170</v>
      </c>
      <c r="Y7" s="12">
        <v>550</v>
      </c>
      <c r="Z7" s="16"/>
    </row>
    <row r="8" spans="1:26" x14ac:dyDescent="0.3">
      <c r="A8" s="6">
        <v>1008</v>
      </c>
      <c r="B8" s="6" t="s">
        <v>109</v>
      </c>
      <c r="C8" s="6" t="s">
        <v>105</v>
      </c>
      <c r="D8" s="6" t="s">
        <v>53</v>
      </c>
      <c r="E8" s="6" t="s">
        <v>6</v>
      </c>
      <c r="F8" s="6" t="s">
        <v>54</v>
      </c>
      <c r="G8" s="6" t="s">
        <v>148</v>
      </c>
      <c r="H8" s="7">
        <v>45443</v>
      </c>
      <c r="I8" s="7">
        <v>45444</v>
      </c>
      <c r="J8" s="8">
        <f t="shared" si="2"/>
        <v>1</v>
      </c>
      <c r="K8" s="7">
        <v>45447</v>
      </c>
      <c r="L8" s="8">
        <f t="shared" si="0"/>
        <v>3</v>
      </c>
      <c r="M8" s="7">
        <v>45452</v>
      </c>
      <c r="N8" s="8">
        <f t="shared" si="1"/>
        <v>5</v>
      </c>
      <c r="O8" s="7"/>
      <c r="P8" s="8" t="str">
        <f t="shared" si="1"/>
        <v/>
      </c>
      <c r="Q8" s="7"/>
      <c r="R8" s="8" t="str">
        <f t="shared" si="1"/>
        <v/>
      </c>
      <c r="S8" s="6"/>
      <c r="T8" s="8" t="str">
        <f>IF(Recruitment[[#This Row],[HIRE (T)]]="","",Recruitment[[#This Row],[HIRE]]-Recruitment[[#This Row],[START]])</f>
        <v/>
      </c>
      <c r="U8" s="16"/>
      <c r="V8" s="10">
        <v>45450</v>
      </c>
      <c r="W8" s="6" t="s">
        <v>177</v>
      </c>
      <c r="X8" s="11" t="s">
        <v>172</v>
      </c>
      <c r="Y8" s="12">
        <v>2100</v>
      </c>
      <c r="Z8" s="16"/>
    </row>
    <row r="9" spans="1:26" x14ac:dyDescent="0.3">
      <c r="A9" s="6">
        <v>1002</v>
      </c>
      <c r="B9" s="6" t="s">
        <v>185</v>
      </c>
      <c r="C9" s="6" t="s">
        <v>102</v>
      </c>
      <c r="D9" s="6" t="s">
        <v>76</v>
      </c>
      <c r="E9" s="6" t="s">
        <v>77</v>
      </c>
      <c r="F9" s="6" t="s">
        <v>7</v>
      </c>
      <c r="G9" s="6" t="s">
        <v>152</v>
      </c>
      <c r="H9" s="7">
        <v>45443</v>
      </c>
      <c r="I9" s="7">
        <v>45445</v>
      </c>
      <c r="J9" s="8">
        <f t="shared" si="2"/>
        <v>2</v>
      </c>
      <c r="K9" s="7">
        <v>45447</v>
      </c>
      <c r="L9" s="8">
        <f t="shared" si="0"/>
        <v>2</v>
      </c>
      <c r="M9" s="7">
        <v>45454</v>
      </c>
      <c r="N9" s="8">
        <f t="shared" si="1"/>
        <v>7</v>
      </c>
      <c r="O9" s="7">
        <v>45467</v>
      </c>
      <c r="P9" s="8">
        <f t="shared" si="1"/>
        <v>13</v>
      </c>
      <c r="Q9" s="7">
        <v>45473</v>
      </c>
      <c r="R9" s="8">
        <f t="shared" si="1"/>
        <v>6</v>
      </c>
      <c r="S9" s="6"/>
      <c r="T9" s="8">
        <f>IF(Recruitment[[#This Row],[HIRE (T)]]="","",Recruitment[[#This Row],[HIRE]]-Recruitment[[#This Row],[START]])</f>
        <v>30</v>
      </c>
      <c r="U9" s="16"/>
      <c r="V9" s="13">
        <v>45451</v>
      </c>
      <c r="W9" s="9" t="s">
        <v>178</v>
      </c>
      <c r="X9" s="14" t="s">
        <v>170</v>
      </c>
      <c r="Y9" s="15">
        <v>500</v>
      </c>
      <c r="Z9" s="16"/>
    </row>
    <row r="10" spans="1:26" x14ac:dyDescent="0.3">
      <c r="A10" s="6">
        <v>1002</v>
      </c>
      <c r="B10" s="6" t="s">
        <v>185</v>
      </c>
      <c r="C10" s="6" t="s">
        <v>102</v>
      </c>
      <c r="D10" s="6" t="s">
        <v>116</v>
      </c>
      <c r="E10" s="6" t="s">
        <v>117</v>
      </c>
      <c r="F10" s="6" t="s">
        <v>118</v>
      </c>
      <c r="G10" s="6" t="s">
        <v>152</v>
      </c>
      <c r="H10" s="7">
        <v>45443</v>
      </c>
      <c r="I10" s="7">
        <v>45446</v>
      </c>
      <c r="J10" s="8">
        <f t="shared" si="2"/>
        <v>3</v>
      </c>
      <c r="K10" s="7">
        <v>45448</v>
      </c>
      <c r="L10" s="8">
        <f t="shared" si="0"/>
        <v>2</v>
      </c>
      <c r="M10" s="7">
        <v>45453</v>
      </c>
      <c r="N10" s="8">
        <f t="shared" si="1"/>
        <v>5</v>
      </c>
      <c r="O10" s="7"/>
      <c r="P10" s="8" t="str">
        <f t="shared" si="1"/>
        <v/>
      </c>
      <c r="Q10" s="7"/>
      <c r="R10" s="8" t="str">
        <f t="shared" si="1"/>
        <v/>
      </c>
      <c r="S10" s="6" t="s">
        <v>160</v>
      </c>
      <c r="T10" s="8" t="str">
        <f>IF(Recruitment[[#This Row],[HIRE (T)]]="","",Recruitment[[#This Row],[HIRE]]-Recruitment[[#This Row],[START]])</f>
        <v/>
      </c>
      <c r="U10" s="16"/>
      <c r="V10" s="30"/>
      <c r="W10" s="31"/>
      <c r="X10" s="32"/>
      <c r="Y10" s="33"/>
      <c r="Z10" s="16"/>
    </row>
    <row r="11" spans="1:26" x14ac:dyDescent="0.3">
      <c r="A11" s="6">
        <v>1005</v>
      </c>
      <c r="B11" s="6" t="s">
        <v>108</v>
      </c>
      <c r="C11" s="6" t="s">
        <v>102</v>
      </c>
      <c r="D11" s="6" t="s">
        <v>19</v>
      </c>
      <c r="E11" s="6" t="s">
        <v>20</v>
      </c>
      <c r="F11" s="6" t="s">
        <v>21</v>
      </c>
      <c r="G11" s="6" t="s">
        <v>152</v>
      </c>
      <c r="H11" s="7">
        <v>45443</v>
      </c>
      <c r="I11" s="7">
        <v>45446</v>
      </c>
      <c r="J11" s="8">
        <f t="shared" si="2"/>
        <v>3</v>
      </c>
      <c r="K11" s="7">
        <v>45448</v>
      </c>
      <c r="L11" s="8">
        <f t="shared" si="0"/>
        <v>2</v>
      </c>
      <c r="M11" s="7">
        <v>45457</v>
      </c>
      <c r="N11" s="8">
        <f t="shared" si="1"/>
        <v>9</v>
      </c>
      <c r="O11" s="7"/>
      <c r="P11" s="8" t="str">
        <f t="shared" si="1"/>
        <v/>
      </c>
      <c r="Q11" s="7"/>
      <c r="R11" s="8" t="str">
        <f t="shared" si="1"/>
        <v/>
      </c>
      <c r="S11" s="6" t="s">
        <v>160</v>
      </c>
      <c r="T11" s="8" t="str">
        <f>IF(Recruitment[[#This Row],[HIRE (T)]]="","",Recruitment[[#This Row],[HIRE]]-Recruitment[[#This Row],[START]])</f>
        <v/>
      </c>
      <c r="U11" s="16"/>
      <c r="V11" s="30"/>
      <c r="W11" s="31"/>
      <c r="X11" s="32"/>
      <c r="Y11" s="33"/>
      <c r="Z11" s="16"/>
    </row>
    <row r="12" spans="1:26" x14ac:dyDescent="0.3">
      <c r="A12" s="6">
        <v>1005</v>
      </c>
      <c r="B12" s="6" t="s">
        <v>108</v>
      </c>
      <c r="C12" s="6" t="s">
        <v>102</v>
      </c>
      <c r="D12" s="6" t="s">
        <v>41</v>
      </c>
      <c r="E12" s="6" t="s">
        <v>20</v>
      </c>
      <c r="F12" s="6" t="s">
        <v>42</v>
      </c>
      <c r="G12" s="6" t="s">
        <v>150</v>
      </c>
      <c r="H12" s="7">
        <v>45443</v>
      </c>
      <c r="I12" s="7">
        <v>45446</v>
      </c>
      <c r="J12" s="8">
        <f t="shared" si="2"/>
        <v>3</v>
      </c>
      <c r="K12" s="7">
        <v>45448</v>
      </c>
      <c r="L12" s="8">
        <f t="shared" si="0"/>
        <v>2</v>
      </c>
      <c r="M12" s="7"/>
      <c r="N12" s="8" t="str">
        <f t="shared" si="1"/>
        <v/>
      </c>
      <c r="O12" s="7"/>
      <c r="P12" s="8" t="str">
        <f t="shared" si="1"/>
        <v/>
      </c>
      <c r="Q12" s="7"/>
      <c r="R12" s="8" t="str">
        <f t="shared" si="1"/>
        <v/>
      </c>
      <c r="S12" s="6" t="s">
        <v>160</v>
      </c>
      <c r="T12" s="8" t="str">
        <f>IF(Recruitment[[#This Row],[HIRE (T)]]="","",Recruitment[[#This Row],[HIRE]]-Recruitment[[#This Row],[START]])</f>
        <v/>
      </c>
      <c r="U12" s="16"/>
      <c r="V12" s="30"/>
      <c r="W12" s="31"/>
      <c r="X12" s="32"/>
      <c r="Y12" s="33"/>
      <c r="Z12" s="16"/>
    </row>
    <row r="13" spans="1:26" x14ac:dyDescent="0.3">
      <c r="A13" s="6">
        <v>1005</v>
      </c>
      <c r="B13" s="6" t="s">
        <v>108</v>
      </c>
      <c r="C13" s="6" t="s">
        <v>102</v>
      </c>
      <c r="D13" s="6" t="s">
        <v>61</v>
      </c>
      <c r="E13" s="6" t="s">
        <v>20</v>
      </c>
      <c r="F13" s="6" t="s">
        <v>62</v>
      </c>
      <c r="G13" s="6" t="s">
        <v>149</v>
      </c>
      <c r="H13" s="7">
        <v>45443</v>
      </c>
      <c r="I13" s="7">
        <v>45446</v>
      </c>
      <c r="J13" s="8">
        <f t="shared" si="2"/>
        <v>3</v>
      </c>
      <c r="K13" s="7">
        <v>45449</v>
      </c>
      <c r="L13" s="8">
        <f t="shared" si="0"/>
        <v>3</v>
      </c>
      <c r="M13" s="7">
        <v>45455</v>
      </c>
      <c r="N13" s="8">
        <f t="shared" si="1"/>
        <v>6</v>
      </c>
      <c r="O13" s="7"/>
      <c r="P13" s="8" t="str">
        <f t="shared" si="1"/>
        <v/>
      </c>
      <c r="Q13" s="7"/>
      <c r="R13" s="8" t="str">
        <f t="shared" si="1"/>
        <v/>
      </c>
      <c r="S13" s="6" t="s">
        <v>160</v>
      </c>
      <c r="T13" s="8" t="str">
        <f>IF(Recruitment[[#This Row],[HIRE (T)]]="","",Recruitment[[#This Row],[HIRE]]-Recruitment[[#This Row],[START]])</f>
        <v/>
      </c>
      <c r="U13" s="16"/>
      <c r="V13" s="16"/>
      <c r="W13" s="16"/>
      <c r="X13" s="16"/>
      <c r="Y13" s="16"/>
      <c r="Z13" s="16"/>
    </row>
    <row r="14" spans="1:26" x14ac:dyDescent="0.3">
      <c r="A14" s="6">
        <v>1007</v>
      </c>
      <c r="B14" s="6" t="s">
        <v>107</v>
      </c>
      <c r="C14" s="6" t="s">
        <v>104</v>
      </c>
      <c r="D14" s="6" t="s">
        <v>25</v>
      </c>
      <c r="E14" s="6" t="s">
        <v>20</v>
      </c>
      <c r="F14" s="6" t="s">
        <v>26</v>
      </c>
      <c r="G14" s="6" t="s">
        <v>149</v>
      </c>
      <c r="H14" s="7">
        <v>45443</v>
      </c>
      <c r="I14" s="7">
        <v>45446</v>
      </c>
      <c r="J14" s="8">
        <f t="shared" si="2"/>
        <v>3</v>
      </c>
      <c r="K14" s="7">
        <v>45449</v>
      </c>
      <c r="L14" s="8">
        <f t="shared" si="0"/>
        <v>3</v>
      </c>
      <c r="M14" s="7">
        <v>45458</v>
      </c>
      <c r="N14" s="8">
        <f t="shared" si="1"/>
        <v>9</v>
      </c>
      <c r="O14" s="7"/>
      <c r="P14" s="8" t="str">
        <f t="shared" si="1"/>
        <v/>
      </c>
      <c r="Q14" s="7"/>
      <c r="R14" s="8" t="str">
        <f t="shared" si="1"/>
        <v/>
      </c>
      <c r="S14" s="6" t="s">
        <v>160</v>
      </c>
      <c r="T14" s="8" t="str">
        <f>IF(Recruitment[[#This Row],[HIRE (T)]]="","",Recruitment[[#This Row],[HIRE]]-Recruitment[[#This Row],[START]])</f>
        <v/>
      </c>
      <c r="U14" s="16"/>
      <c r="V14" s="16"/>
      <c r="W14" s="16"/>
      <c r="X14" s="16"/>
      <c r="Y14" s="16"/>
      <c r="Z14" s="16"/>
    </row>
    <row r="15" spans="1:26" x14ac:dyDescent="0.3">
      <c r="A15" s="6">
        <v>1007</v>
      </c>
      <c r="B15" s="6" t="s">
        <v>107</v>
      </c>
      <c r="C15" s="6" t="s">
        <v>104</v>
      </c>
      <c r="D15" s="6" t="s">
        <v>45</v>
      </c>
      <c r="E15" s="6" t="s">
        <v>20</v>
      </c>
      <c r="F15" s="6" t="s">
        <v>46</v>
      </c>
      <c r="G15" s="6" t="s">
        <v>149</v>
      </c>
      <c r="H15" s="7">
        <v>45443</v>
      </c>
      <c r="I15" s="7">
        <v>45447</v>
      </c>
      <c r="J15" s="8">
        <f t="shared" si="2"/>
        <v>4</v>
      </c>
      <c r="K15" s="7">
        <v>45449</v>
      </c>
      <c r="L15" s="8">
        <f t="shared" si="0"/>
        <v>2</v>
      </c>
      <c r="M15" s="7">
        <v>45454</v>
      </c>
      <c r="N15" s="8">
        <f t="shared" si="1"/>
        <v>5</v>
      </c>
      <c r="O15" s="7"/>
      <c r="P15" s="8" t="str">
        <f t="shared" si="1"/>
        <v/>
      </c>
      <c r="Q15" s="7"/>
      <c r="R15" s="8" t="str">
        <f t="shared" si="1"/>
        <v/>
      </c>
      <c r="S15" s="6" t="s">
        <v>162</v>
      </c>
      <c r="T15" s="8" t="str">
        <f>IF(Recruitment[[#This Row],[HIRE (T)]]="","",Recruitment[[#This Row],[HIRE]]-Recruitment[[#This Row],[START]])</f>
        <v/>
      </c>
      <c r="U15" s="16"/>
      <c r="V15" s="16"/>
      <c r="W15" s="16"/>
      <c r="X15" s="16"/>
      <c r="Y15" s="16"/>
      <c r="Z15" s="16"/>
    </row>
    <row r="16" spans="1:26" x14ac:dyDescent="0.3">
      <c r="A16" s="6">
        <v>1007</v>
      </c>
      <c r="B16" s="6" t="s">
        <v>107</v>
      </c>
      <c r="C16" s="6" t="s">
        <v>104</v>
      </c>
      <c r="D16" s="6" t="s">
        <v>65</v>
      </c>
      <c r="E16" s="6" t="s">
        <v>20</v>
      </c>
      <c r="F16" s="6" t="s">
        <v>66</v>
      </c>
      <c r="G16" s="6" t="s">
        <v>151</v>
      </c>
      <c r="H16" s="7">
        <v>45443</v>
      </c>
      <c r="I16" s="7">
        <v>45447</v>
      </c>
      <c r="J16" s="8">
        <f t="shared" si="2"/>
        <v>4</v>
      </c>
      <c r="K16" s="7">
        <v>45449</v>
      </c>
      <c r="L16" s="8">
        <f t="shared" si="0"/>
        <v>2</v>
      </c>
      <c r="M16" s="7"/>
      <c r="N16" s="8" t="str">
        <f t="shared" si="1"/>
        <v/>
      </c>
      <c r="O16" s="7"/>
      <c r="P16" s="8" t="str">
        <f t="shared" si="1"/>
        <v/>
      </c>
      <c r="Q16" s="7"/>
      <c r="R16" s="8" t="str">
        <f t="shared" si="1"/>
        <v/>
      </c>
      <c r="S16" s="6" t="s">
        <v>160</v>
      </c>
      <c r="T16" s="8" t="str">
        <f>IF(Recruitment[[#This Row],[HIRE (T)]]="","",Recruitment[[#This Row],[HIRE]]-Recruitment[[#This Row],[START]])</f>
        <v/>
      </c>
      <c r="U16" s="16"/>
      <c r="V16" s="16"/>
      <c r="W16" s="16"/>
      <c r="X16" s="16"/>
      <c r="Y16" s="16"/>
      <c r="Z16" s="16"/>
    </row>
    <row r="17" spans="1:26" x14ac:dyDescent="0.3">
      <c r="A17" s="6">
        <v>1009</v>
      </c>
      <c r="B17" s="6" t="s">
        <v>111</v>
      </c>
      <c r="C17" s="6" t="s">
        <v>110</v>
      </c>
      <c r="D17" s="6" t="s">
        <v>29</v>
      </c>
      <c r="E17" s="6" t="s">
        <v>20</v>
      </c>
      <c r="F17" s="6" t="s">
        <v>30</v>
      </c>
      <c r="G17" s="6" t="s">
        <v>152</v>
      </c>
      <c r="H17" s="7">
        <v>45443</v>
      </c>
      <c r="I17" s="7">
        <v>45447</v>
      </c>
      <c r="J17" s="8">
        <f t="shared" si="2"/>
        <v>4</v>
      </c>
      <c r="K17" s="7">
        <v>45450</v>
      </c>
      <c r="L17" s="8">
        <f t="shared" si="0"/>
        <v>3</v>
      </c>
      <c r="M17" s="7">
        <v>45460</v>
      </c>
      <c r="N17" s="8">
        <f t="shared" si="1"/>
        <v>10</v>
      </c>
      <c r="O17" s="7"/>
      <c r="P17" s="8" t="str">
        <f t="shared" si="1"/>
        <v/>
      </c>
      <c r="Q17" s="7"/>
      <c r="R17" s="8" t="str">
        <f t="shared" si="1"/>
        <v/>
      </c>
      <c r="S17" s="6" t="s">
        <v>162</v>
      </c>
      <c r="T17" s="8" t="str">
        <f>IF(Recruitment[[#This Row],[HIRE (T)]]="","",Recruitment[[#This Row],[HIRE]]-Recruitment[[#This Row],[START]])</f>
        <v/>
      </c>
      <c r="U17" s="16"/>
      <c r="V17" s="16"/>
      <c r="W17" s="16"/>
      <c r="X17" s="16"/>
      <c r="Y17" s="16"/>
      <c r="Z17" s="16"/>
    </row>
    <row r="18" spans="1:26" x14ac:dyDescent="0.3">
      <c r="A18" s="6">
        <v>1009</v>
      </c>
      <c r="B18" s="6" t="s">
        <v>111</v>
      </c>
      <c r="C18" s="6" t="s">
        <v>110</v>
      </c>
      <c r="D18" s="6" t="s">
        <v>49</v>
      </c>
      <c r="E18" s="6" t="s">
        <v>20</v>
      </c>
      <c r="F18" s="6" t="s">
        <v>50</v>
      </c>
      <c r="G18" s="6" t="s">
        <v>152</v>
      </c>
      <c r="H18" s="7">
        <v>45443</v>
      </c>
      <c r="I18" s="7">
        <v>45447</v>
      </c>
      <c r="J18" s="8">
        <f t="shared" si="2"/>
        <v>4</v>
      </c>
      <c r="K18" s="7">
        <v>45450</v>
      </c>
      <c r="L18" s="8">
        <f t="shared" si="0"/>
        <v>3</v>
      </c>
      <c r="M18" s="7">
        <v>45459</v>
      </c>
      <c r="N18" s="8">
        <f t="shared" si="1"/>
        <v>9</v>
      </c>
      <c r="O18" s="7">
        <v>45466</v>
      </c>
      <c r="P18" s="8">
        <f t="shared" si="1"/>
        <v>7</v>
      </c>
      <c r="Q18" s="7">
        <v>45468</v>
      </c>
      <c r="R18" s="8">
        <f t="shared" si="1"/>
        <v>2</v>
      </c>
      <c r="S18" s="6"/>
      <c r="T18" s="8">
        <f>IF(Recruitment[[#This Row],[HIRE (T)]]="","",Recruitment[[#This Row],[HIRE]]-Recruitment[[#This Row],[START]])</f>
        <v>25</v>
      </c>
      <c r="U18" s="16"/>
      <c r="V18" s="16"/>
      <c r="W18" s="16"/>
      <c r="X18" s="16"/>
      <c r="Y18" s="16"/>
      <c r="Z18" s="16"/>
    </row>
    <row r="19" spans="1:26" x14ac:dyDescent="0.3">
      <c r="A19" s="6">
        <v>1009</v>
      </c>
      <c r="B19" s="6" t="s">
        <v>111</v>
      </c>
      <c r="C19" s="6" t="s">
        <v>110</v>
      </c>
      <c r="D19" s="6" t="s">
        <v>69</v>
      </c>
      <c r="E19" s="6" t="s">
        <v>20</v>
      </c>
      <c r="F19" s="6" t="s">
        <v>70</v>
      </c>
      <c r="G19" s="6" t="s">
        <v>152</v>
      </c>
      <c r="H19" s="7">
        <v>45443</v>
      </c>
      <c r="I19" s="7">
        <v>45447</v>
      </c>
      <c r="J19" s="8">
        <f t="shared" si="2"/>
        <v>4</v>
      </c>
      <c r="K19" s="7">
        <v>45450</v>
      </c>
      <c r="L19" s="8">
        <f t="shared" si="0"/>
        <v>3</v>
      </c>
      <c r="M19" s="7">
        <v>45456</v>
      </c>
      <c r="N19" s="8">
        <f t="shared" si="1"/>
        <v>6</v>
      </c>
      <c r="O19" s="7">
        <v>45466</v>
      </c>
      <c r="P19" s="8">
        <f t="shared" si="1"/>
        <v>10</v>
      </c>
      <c r="Q19" s="7"/>
      <c r="R19" s="8" t="str">
        <f t="shared" si="1"/>
        <v/>
      </c>
      <c r="S19" s="6" t="s">
        <v>164</v>
      </c>
      <c r="T19" s="8" t="str">
        <f>IF(Recruitment[[#This Row],[HIRE (T)]]="","",Recruitment[[#This Row],[HIRE]]-Recruitment[[#This Row],[START]])</f>
        <v/>
      </c>
      <c r="U19" s="16"/>
      <c r="V19" s="16"/>
      <c r="W19" s="16"/>
      <c r="X19" s="16"/>
      <c r="Y19" s="16"/>
      <c r="Z19" s="16"/>
    </row>
    <row r="20" spans="1:26" x14ac:dyDescent="0.3">
      <c r="A20" s="6">
        <v>1008</v>
      </c>
      <c r="B20" s="6" t="s">
        <v>109</v>
      </c>
      <c r="C20" s="6" t="s">
        <v>105</v>
      </c>
      <c r="D20" s="6" t="s">
        <v>78</v>
      </c>
      <c r="E20" s="6" t="s">
        <v>79</v>
      </c>
      <c r="F20" s="6" t="s">
        <v>80</v>
      </c>
      <c r="G20" s="6" t="s">
        <v>151</v>
      </c>
      <c r="H20" s="7">
        <v>45443</v>
      </c>
      <c r="I20" s="7">
        <v>45447</v>
      </c>
      <c r="J20" s="8">
        <f t="shared" si="2"/>
        <v>4</v>
      </c>
      <c r="K20" s="7">
        <v>45453</v>
      </c>
      <c r="L20" s="8">
        <f t="shared" si="0"/>
        <v>6</v>
      </c>
      <c r="M20" s="7"/>
      <c r="N20" s="8" t="str">
        <f t="shared" si="1"/>
        <v/>
      </c>
      <c r="O20" s="7"/>
      <c r="P20" s="8" t="str">
        <f t="shared" si="1"/>
        <v/>
      </c>
      <c r="Q20" s="7"/>
      <c r="R20" s="8" t="str">
        <f t="shared" si="1"/>
        <v/>
      </c>
      <c r="S20" s="6" t="s">
        <v>160</v>
      </c>
      <c r="T20" s="8" t="str">
        <f>IF(Recruitment[[#This Row],[HIRE (T)]]="","",Recruitment[[#This Row],[HIRE]]-Recruitment[[#This Row],[START]])</f>
        <v/>
      </c>
      <c r="U20" s="16"/>
      <c r="V20" s="16"/>
      <c r="W20" s="16"/>
      <c r="X20" s="16"/>
      <c r="Y20" s="16"/>
      <c r="Z20" s="16"/>
    </row>
    <row r="21" spans="1:26" x14ac:dyDescent="0.3">
      <c r="A21" s="6">
        <v>1003</v>
      </c>
      <c r="B21" s="6" t="s">
        <v>11</v>
      </c>
      <c r="C21" s="6" t="s">
        <v>101</v>
      </c>
      <c r="D21" s="6" t="s">
        <v>119</v>
      </c>
      <c r="E21" s="6" t="s">
        <v>120</v>
      </c>
      <c r="F21" s="6" t="s">
        <v>121</v>
      </c>
      <c r="G21" s="6" t="s">
        <v>148</v>
      </c>
      <c r="H21" s="7">
        <v>45443</v>
      </c>
      <c r="I21" s="7">
        <v>45448</v>
      </c>
      <c r="J21" s="8">
        <f t="shared" si="2"/>
        <v>5</v>
      </c>
      <c r="K21" s="7">
        <v>45453</v>
      </c>
      <c r="L21" s="8">
        <f t="shared" si="0"/>
        <v>5</v>
      </c>
      <c r="M21" s="7"/>
      <c r="N21" s="8" t="str">
        <f t="shared" si="1"/>
        <v/>
      </c>
      <c r="O21" s="7"/>
      <c r="P21" s="8" t="str">
        <f t="shared" si="1"/>
        <v/>
      </c>
      <c r="Q21" s="7"/>
      <c r="R21" s="8" t="str">
        <f t="shared" si="1"/>
        <v/>
      </c>
      <c r="S21" s="6" t="s">
        <v>162</v>
      </c>
      <c r="T21" s="8" t="str">
        <f>IF(Recruitment[[#This Row],[HIRE (T)]]="","",Recruitment[[#This Row],[HIRE]]-Recruitment[[#This Row],[START]])</f>
        <v/>
      </c>
      <c r="U21" s="16"/>
      <c r="V21" s="16"/>
      <c r="W21" s="16"/>
      <c r="X21" s="16"/>
      <c r="Y21" s="16"/>
      <c r="Z21" s="16"/>
    </row>
    <row r="22" spans="1:26" x14ac:dyDescent="0.3">
      <c r="A22" s="6">
        <v>1003</v>
      </c>
      <c r="B22" s="6" t="s">
        <v>11</v>
      </c>
      <c r="C22" s="6" t="s">
        <v>101</v>
      </c>
      <c r="D22" s="6" t="s">
        <v>119</v>
      </c>
      <c r="E22" s="6" t="s">
        <v>81</v>
      </c>
      <c r="F22" s="6" t="s">
        <v>82</v>
      </c>
      <c r="G22" s="6" t="s">
        <v>150</v>
      </c>
      <c r="H22" s="7">
        <v>45443</v>
      </c>
      <c r="I22" s="7">
        <v>45448</v>
      </c>
      <c r="J22" s="8">
        <f t="shared" si="2"/>
        <v>5</v>
      </c>
      <c r="K22" s="7">
        <v>45454</v>
      </c>
      <c r="L22" s="8">
        <f t="shared" si="0"/>
        <v>6</v>
      </c>
      <c r="M22" s="7">
        <v>45462</v>
      </c>
      <c r="N22" s="8">
        <f t="shared" si="1"/>
        <v>8</v>
      </c>
      <c r="O22" s="7"/>
      <c r="P22" s="8" t="str">
        <f t="shared" si="1"/>
        <v/>
      </c>
      <c r="Q22" s="7"/>
      <c r="R22" s="8" t="str">
        <f t="shared" si="1"/>
        <v/>
      </c>
      <c r="S22" s="6" t="s">
        <v>161</v>
      </c>
      <c r="T22" s="8" t="str">
        <f>IF(Recruitment[[#This Row],[HIRE (T)]]="","",Recruitment[[#This Row],[HIRE]]-Recruitment[[#This Row],[START]])</f>
        <v/>
      </c>
      <c r="U22" s="16"/>
      <c r="V22" s="16"/>
      <c r="W22" s="16"/>
      <c r="X22" s="16"/>
      <c r="Y22" s="16"/>
      <c r="Z22" s="16"/>
    </row>
    <row r="23" spans="1:26" x14ac:dyDescent="0.3">
      <c r="A23" s="6">
        <v>1004</v>
      </c>
      <c r="B23" s="6" t="s">
        <v>15</v>
      </c>
      <c r="C23" s="6" t="s">
        <v>101</v>
      </c>
      <c r="D23" s="6" t="s">
        <v>122</v>
      </c>
      <c r="E23" s="6" t="s">
        <v>123</v>
      </c>
      <c r="F23" s="6" t="s">
        <v>124</v>
      </c>
      <c r="G23" s="6" t="s">
        <v>150</v>
      </c>
      <c r="H23" s="7">
        <v>45443</v>
      </c>
      <c r="I23" s="7">
        <v>45448</v>
      </c>
      <c r="J23" s="8">
        <f t="shared" si="2"/>
        <v>5</v>
      </c>
      <c r="K23" s="7">
        <v>45454</v>
      </c>
      <c r="L23" s="8">
        <f t="shared" si="0"/>
        <v>6</v>
      </c>
      <c r="M23" s="7">
        <v>45464</v>
      </c>
      <c r="N23" s="8">
        <f t="shared" si="1"/>
        <v>10</v>
      </c>
      <c r="O23" s="7">
        <v>45473</v>
      </c>
      <c r="P23" s="8">
        <f t="shared" si="1"/>
        <v>9</v>
      </c>
      <c r="Q23" s="7">
        <v>45484</v>
      </c>
      <c r="R23" s="8">
        <f t="shared" si="1"/>
        <v>11</v>
      </c>
      <c r="S23" s="6"/>
      <c r="T23" s="8">
        <f>IF(Recruitment[[#This Row],[HIRE (T)]]="","",Recruitment[[#This Row],[HIRE]]-Recruitment[[#This Row],[START]])</f>
        <v>41</v>
      </c>
      <c r="U23" s="16"/>
      <c r="V23" s="16"/>
      <c r="W23" s="16"/>
      <c r="X23" s="16"/>
      <c r="Y23" s="16"/>
      <c r="Z23" s="16"/>
    </row>
    <row r="24" spans="1:26" x14ac:dyDescent="0.3">
      <c r="A24" s="6">
        <v>1003</v>
      </c>
      <c r="B24" s="6" t="s">
        <v>11</v>
      </c>
      <c r="C24" s="6" t="s">
        <v>101</v>
      </c>
      <c r="D24" s="6" t="s">
        <v>12</v>
      </c>
      <c r="E24" s="6" t="s">
        <v>13</v>
      </c>
      <c r="F24" s="6" t="s">
        <v>14</v>
      </c>
      <c r="G24" s="6" t="s">
        <v>152</v>
      </c>
      <c r="H24" s="7">
        <v>45443</v>
      </c>
      <c r="I24" s="7">
        <v>45448</v>
      </c>
      <c r="J24" s="8">
        <f t="shared" si="2"/>
        <v>5</v>
      </c>
      <c r="K24" s="7">
        <v>45454</v>
      </c>
      <c r="L24" s="8">
        <f t="shared" si="0"/>
        <v>6</v>
      </c>
      <c r="M24" s="7">
        <v>45460</v>
      </c>
      <c r="N24" s="8">
        <f t="shared" si="1"/>
        <v>6</v>
      </c>
      <c r="O24" s="7"/>
      <c r="P24" s="8" t="str">
        <f t="shared" si="1"/>
        <v/>
      </c>
      <c r="Q24" s="7"/>
      <c r="R24" s="8" t="str">
        <f t="shared" si="1"/>
        <v/>
      </c>
      <c r="S24" s="6" t="s">
        <v>162</v>
      </c>
      <c r="T24" s="8" t="str">
        <f>IF(Recruitment[[#This Row],[HIRE (T)]]="","",Recruitment[[#This Row],[HIRE]]-Recruitment[[#This Row],[START]])</f>
        <v/>
      </c>
      <c r="U24" s="16"/>
      <c r="V24" s="16"/>
      <c r="W24" s="16"/>
      <c r="X24" s="16"/>
      <c r="Y24" s="16"/>
      <c r="Z24" s="16"/>
    </row>
    <row r="25" spans="1:26" x14ac:dyDescent="0.3">
      <c r="A25" s="6">
        <v>1003</v>
      </c>
      <c r="B25" s="6" t="s">
        <v>11</v>
      </c>
      <c r="C25" s="6" t="s">
        <v>101</v>
      </c>
      <c r="D25" s="6" t="s">
        <v>37</v>
      </c>
      <c r="E25" s="6" t="s">
        <v>13</v>
      </c>
      <c r="F25" s="6" t="s">
        <v>38</v>
      </c>
      <c r="G25" s="6" t="s">
        <v>152</v>
      </c>
      <c r="H25" s="7">
        <v>45443</v>
      </c>
      <c r="I25" s="7">
        <v>45448</v>
      </c>
      <c r="J25" s="8">
        <f t="shared" si="2"/>
        <v>5</v>
      </c>
      <c r="K25" s="7">
        <v>45455</v>
      </c>
      <c r="L25" s="8">
        <f t="shared" si="0"/>
        <v>7</v>
      </c>
      <c r="M25" s="7">
        <v>45464</v>
      </c>
      <c r="N25" s="8">
        <f t="shared" si="1"/>
        <v>9</v>
      </c>
      <c r="O25" s="7">
        <v>45471</v>
      </c>
      <c r="P25" s="8">
        <f t="shared" si="1"/>
        <v>7</v>
      </c>
      <c r="Q25" s="7">
        <v>45485</v>
      </c>
      <c r="R25" s="8">
        <f t="shared" si="1"/>
        <v>14</v>
      </c>
      <c r="S25" s="6"/>
      <c r="T25" s="8">
        <f>IF(Recruitment[[#This Row],[HIRE (T)]]="","",Recruitment[[#This Row],[HIRE]]-Recruitment[[#This Row],[START]])</f>
        <v>42</v>
      </c>
      <c r="U25" s="16"/>
      <c r="V25" s="16"/>
      <c r="W25" s="16"/>
      <c r="X25" s="16"/>
      <c r="Y25" s="16"/>
      <c r="Z25" s="16"/>
    </row>
    <row r="26" spans="1:26" x14ac:dyDescent="0.3">
      <c r="A26" s="6">
        <v>1003</v>
      </c>
      <c r="B26" s="6" t="s">
        <v>11</v>
      </c>
      <c r="C26" s="6" t="s">
        <v>101</v>
      </c>
      <c r="D26" s="6" t="s">
        <v>57</v>
      </c>
      <c r="E26" s="6" t="s">
        <v>13</v>
      </c>
      <c r="F26" s="6" t="s">
        <v>58</v>
      </c>
      <c r="G26" s="6" t="s">
        <v>151</v>
      </c>
      <c r="H26" s="7">
        <v>45443</v>
      </c>
      <c r="I26" s="7">
        <v>45448</v>
      </c>
      <c r="J26" s="8">
        <f t="shared" si="2"/>
        <v>5</v>
      </c>
      <c r="K26" s="7">
        <v>45455</v>
      </c>
      <c r="L26" s="8">
        <f t="shared" si="0"/>
        <v>7</v>
      </c>
      <c r="M26" s="7"/>
      <c r="N26" s="8" t="str">
        <f t="shared" si="1"/>
        <v/>
      </c>
      <c r="O26" s="7"/>
      <c r="P26" s="8" t="str">
        <f t="shared" si="1"/>
        <v/>
      </c>
      <c r="Q26" s="7"/>
      <c r="R26" s="8" t="str">
        <f t="shared" si="1"/>
        <v/>
      </c>
      <c r="S26" s="6" t="s">
        <v>163</v>
      </c>
      <c r="T26" s="8" t="str">
        <f>IF(Recruitment[[#This Row],[HIRE (T)]]="","",Recruitment[[#This Row],[HIRE]]-Recruitment[[#This Row],[START]])</f>
        <v/>
      </c>
      <c r="U26" s="16"/>
      <c r="V26" s="16"/>
      <c r="W26" s="16"/>
      <c r="X26" s="16"/>
      <c r="Y26" s="16"/>
      <c r="Z26" s="16"/>
    </row>
    <row r="27" spans="1:26" x14ac:dyDescent="0.3">
      <c r="A27" s="6">
        <v>1005</v>
      </c>
      <c r="B27" s="6" t="s">
        <v>108</v>
      </c>
      <c r="C27" s="6" t="s">
        <v>102</v>
      </c>
      <c r="D27" s="6" t="s">
        <v>83</v>
      </c>
      <c r="E27" s="6" t="s">
        <v>13</v>
      </c>
      <c r="F27" s="6" t="s">
        <v>84</v>
      </c>
      <c r="G27" s="6" t="s">
        <v>151</v>
      </c>
      <c r="H27" s="7">
        <v>45443</v>
      </c>
      <c r="I27" s="7">
        <v>45453</v>
      </c>
      <c r="J27" s="8">
        <f t="shared" si="2"/>
        <v>10</v>
      </c>
      <c r="K27" s="7">
        <v>45456</v>
      </c>
      <c r="L27" s="8">
        <f t="shared" si="0"/>
        <v>3</v>
      </c>
      <c r="M27" s="7">
        <v>45466</v>
      </c>
      <c r="N27" s="8">
        <f t="shared" si="1"/>
        <v>10</v>
      </c>
      <c r="O27" s="7">
        <v>45474</v>
      </c>
      <c r="P27" s="8">
        <f t="shared" si="1"/>
        <v>8</v>
      </c>
      <c r="Q27" s="7">
        <v>45490</v>
      </c>
      <c r="R27" s="8">
        <f t="shared" si="1"/>
        <v>16</v>
      </c>
      <c r="S27" s="6" t="s">
        <v>161</v>
      </c>
      <c r="T27" s="8">
        <f>IF(Recruitment[[#This Row],[HIRE (T)]]="","",Recruitment[[#This Row],[HIRE]]-Recruitment[[#This Row],[START]])</f>
        <v>47</v>
      </c>
      <c r="U27" s="16"/>
      <c r="V27" s="16"/>
      <c r="W27" s="16"/>
      <c r="X27" s="16"/>
      <c r="Y27" s="16"/>
      <c r="Z27" s="16"/>
    </row>
    <row r="28" spans="1:26" x14ac:dyDescent="0.3">
      <c r="A28" s="6">
        <v>1005</v>
      </c>
      <c r="B28" s="6" t="s">
        <v>108</v>
      </c>
      <c r="C28" s="6" t="s">
        <v>102</v>
      </c>
      <c r="D28" s="6" t="s">
        <v>125</v>
      </c>
      <c r="E28" s="6" t="s">
        <v>126</v>
      </c>
      <c r="F28" s="6" t="s">
        <v>127</v>
      </c>
      <c r="G28" s="6" t="s">
        <v>151</v>
      </c>
      <c r="H28" s="7">
        <v>45443</v>
      </c>
      <c r="I28" s="7">
        <v>45454</v>
      </c>
      <c r="J28" s="8">
        <f t="shared" si="2"/>
        <v>11</v>
      </c>
      <c r="K28" s="7">
        <v>45456</v>
      </c>
      <c r="L28" s="8">
        <f t="shared" si="0"/>
        <v>2</v>
      </c>
      <c r="M28" s="7">
        <v>45463</v>
      </c>
      <c r="N28" s="8">
        <f t="shared" si="1"/>
        <v>7</v>
      </c>
      <c r="O28" s="7"/>
      <c r="P28" s="8" t="str">
        <f t="shared" si="1"/>
        <v/>
      </c>
      <c r="Q28" s="7"/>
      <c r="R28" s="8" t="str">
        <f t="shared" si="1"/>
        <v/>
      </c>
      <c r="S28" s="6" t="s">
        <v>160</v>
      </c>
      <c r="T28" s="8" t="str">
        <f>IF(Recruitment[[#This Row],[HIRE (T)]]="","",Recruitment[[#This Row],[HIRE]]-Recruitment[[#This Row],[START]])</f>
        <v/>
      </c>
      <c r="U28" s="16"/>
      <c r="V28" s="16"/>
      <c r="W28" s="16"/>
      <c r="X28" s="16"/>
      <c r="Y28" s="16"/>
      <c r="Z28" s="16"/>
    </row>
    <row r="29" spans="1:26" x14ac:dyDescent="0.3">
      <c r="A29" s="6">
        <v>1006</v>
      </c>
      <c r="B29" s="6" t="s">
        <v>22</v>
      </c>
      <c r="C29" s="6" t="s">
        <v>103</v>
      </c>
      <c r="D29" s="6" t="s">
        <v>85</v>
      </c>
      <c r="E29" s="6" t="s">
        <v>86</v>
      </c>
      <c r="F29" s="6" t="s">
        <v>87</v>
      </c>
      <c r="G29" s="6" t="s">
        <v>148</v>
      </c>
      <c r="H29" s="7">
        <v>45443</v>
      </c>
      <c r="I29" s="7">
        <v>45455</v>
      </c>
      <c r="J29" s="8">
        <f t="shared" si="2"/>
        <v>12</v>
      </c>
      <c r="K29" s="7">
        <v>45457</v>
      </c>
      <c r="L29" s="8">
        <f t="shared" si="0"/>
        <v>2</v>
      </c>
      <c r="M29" s="7"/>
      <c r="N29" s="8" t="str">
        <f t="shared" si="1"/>
        <v/>
      </c>
      <c r="O29" s="7"/>
      <c r="P29" s="8" t="str">
        <f t="shared" si="1"/>
        <v/>
      </c>
      <c r="Q29" s="7"/>
      <c r="R29" s="8" t="str">
        <f t="shared" si="1"/>
        <v/>
      </c>
      <c r="S29" s="6" t="s">
        <v>164</v>
      </c>
      <c r="T29" s="8" t="str">
        <f>IF(Recruitment[[#This Row],[HIRE (T)]]="","",Recruitment[[#This Row],[HIRE]]-Recruitment[[#This Row],[START]])</f>
        <v/>
      </c>
      <c r="U29" s="16"/>
      <c r="V29" s="16"/>
      <c r="W29" s="16"/>
      <c r="X29" s="16"/>
      <c r="Y29" s="16"/>
      <c r="Z29" s="16"/>
    </row>
    <row r="30" spans="1:26" ht="15" customHeight="1" x14ac:dyDescent="0.3">
      <c r="A30" s="6">
        <v>1006</v>
      </c>
      <c r="B30" s="6" t="s">
        <v>22</v>
      </c>
      <c r="C30" s="6" t="s">
        <v>103</v>
      </c>
      <c r="D30" s="6" t="s">
        <v>128</v>
      </c>
      <c r="E30" s="6" t="s">
        <v>129</v>
      </c>
      <c r="F30" s="6" t="s">
        <v>130</v>
      </c>
      <c r="G30" s="6" t="s">
        <v>148</v>
      </c>
      <c r="H30" s="7">
        <v>45443</v>
      </c>
      <c r="I30" s="7">
        <v>45456</v>
      </c>
      <c r="J30" s="8">
        <f t="shared" si="2"/>
        <v>13</v>
      </c>
      <c r="K30" s="7">
        <v>45457</v>
      </c>
      <c r="L30" s="8">
        <f t="shared" si="0"/>
        <v>1</v>
      </c>
      <c r="M30" s="7">
        <v>45466</v>
      </c>
      <c r="N30" s="8">
        <f t="shared" si="1"/>
        <v>9</v>
      </c>
      <c r="O30" s="7">
        <v>45475</v>
      </c>
      <c r="P30" s="8">
        <f t="shared" si="1"/>
        <v>9</v>
      </c>
      <c r="Q30" s="7">
        <v>45495</v>
      </c>
      <c r="R30" s="8">
        <f t="shared" si="1"/>
        <v>20</v>
      </c>
      <c r="S30" s="6"/>
      <c r="T30" s="8">
        <f>IF(Recruitment[[#This Row],[HIRE (T)]]="","",Recruitment[[#This Row],[HIRE]]-Recruitment[[#This Row],[START]])</f>
        <v>52</v>
      </c>
      <c r="U30" s="16"/>
      <c r="V30" s="16"/>
      <c r="W30" s="16"/>
      <c r="X30" s="16"/>
      <c r="Y30" s="16"/>
      <c r="Z30" s="16"/>
    </row>
    <row r="31" spans="1:26" x14ac:dyDescent="0.3">
      <c r="A31" s="6">
        <v>1007</v>
      </c>
      <c r="B31" s="6" t="s">
        <v>107</v>
      </c>
      <c r="C31" s="6" t="s">
        <v>104</v>
      </c>
      <c r="D31" s="6" t="s">
        <v>88</v>
      </c>
      <c r="E31" s="6" t="s">
        <v>89</v>
      </c>
      <c r="F31" s="6" t="s">
        <v>90</v>
      </c>
      <c r="G31" s="6" t="s">
        <v>150</v>
      </c>
      <c r="H31" s="7">
        <v>45443</v>
      </c>
      <c r="I31" s="7">
        <v>45456</v>
      </c>
      <c r="J31" s="8">
        <f t="shared" si="2"/>
        <v>13</v>
      </c>
      <c r="K31" s="7">
        <v>45457</v>
      </c>
      <c r="L31" s="8">
        <f t="shared" si="0"/>
        <v>1</v>
      </c>
      <c r="M31" s="7"/>
      <c r="N31" s="8" t="str">
        <f t="shared" si="1"/>
        <v/>
      </c>
      <c r="O31" s="7"/>
      <c r="P31" s="8" t="str">
        <f t="shared" si="1"/>
        <v/>
      </c>
      <c r="Q31" s="7"/>
      <c r="R31" s="8" t="str">
        <f t="shared" si="1"/>
        <v/>
      </c>
      <c r="S31" s="6" t="s">
        <v>161</v>
      </c>
      <c r="T31" s="8" t="str">
        <f>IF(Recruitment[[#This Row],[HIRE (T)]]="","",Recruitment[[#This Row],[HIRE]]-Recruitment[[#This Row],[START]])</f>
        <v/>
      </c>
      <c r="U31" s="16"/>
      <c r="V31" s="16"/>
      <c r="W31" s="16"/>
      <c r="X31" s="16"/>
      <c r="Y31" s="16"/>
      <c r="Z31" s="16"/>
    </row>
    <row r="32" spans="1:26" x14ac:dyDescent="0.3">
      <c r="A32" s="6">
        <v>1007</v>
      </c>
      <c r="B32" s="6" t="s">
        <v>107</v>
      </c>
      <c r="C32" s="6" t="s">
        <v>104</v>
      </c>
      <c r="D32" s="6" t="s">
        <v>131</v>
      </c>
      <c r="E32" s="6" t="s">
        <v>132</v>
      </c>
      <c r="F32" s="6" t="s">
        <v>133</v>
      </c>
      <c r="G32" s="6" t="s">
        <v>150</v>
      </c>
      <c r="H32" s="7">
        <v>45443</v>
      </c>
      <c r="I32" s="7">
        <v>45456</v>
      </c>
      <c r="J32" s="8">
        <f t="shared" si="2"/>
        <v>13</v>
      </c>
      <c r="K32" s="7">
        <v>45457</v>
      </c>
      <c r="L32" s="8">
        <f t="shared" si="0"/>
        <v>1</v>
      </c>
      <c r="M32" s="7">
        <v>45464</v>
      </c>
      <c r="N32" s="8">
        <f t="shared" si="1"/>
        <v>7</v>
      </c>
      <c r="O32" s="7">
        <v>45472</v>
      </c>
      <c r="P32" s="8">
        <f t="shared" si="1"/>
        <v>8</v>
      </c>
      <c r="Q32" s="7">
        <v>45487</v>
      </c>
      <c r="R32" s="8">
        <f t="shared" si="1"/>
        <v>15</v>
      </c>
      <c r="S32" s="6"/>
      <c r="T32" s="8">
        <f>IF(Recruitment[[#This Row],[HIRE (T)]]="","",Recruitment[[#This Row],[HIRE]]-Recruitment[[#This Row],[START]])</f>
        <v>44</v>
      </c>
      <c r="U32" s="16"/>
      <c r="V32" s="16"/>
      <c r="W32" s="16"/>
      <c r="X32" s="16"/>
      <c r="Y32" s="16"/>
      <c r="Z32" s="16"/>
    </row>
    <row r="33" spans="1:26" x14ac:dyDescent="0.3">
      <c r="A33" s="6">
        <v>1004</v>
      </c>
      <c r="B33" s="6" t="s">
        <v>15</v>
      </c>
      <c r="C33" s="6" t="s">
        <v>101</v>
      </c>
      <c r="D33" s="6" t="s">
        <v>16</v>
      </c>
      <c r="E33" s="6" t="s">
        <v>17</v>
      </c>
      <c r="F33" s="6" t="s">
        <v>18</v>
      </c>
      <c r="G33" s="6" t="s">
        <v>150</v>
      </c>
      <c r="H33" s="7">
        <v>45443</v>
      </c>
      <c r="I33" s="7">
        <v>45456</v>
      </c>
      <c r="J33" s="8">
        <f t="shared" si="2"/>
        <v>13</v>
      </c>
      <c r="K33" s="7">
        <v>45458</v>
      </c>
      <c r="L33" s="8">
        <f t="shared" si="0"/>
        <v>2</v>
      </c>
      <c r="M33" s="7"/>
      <c r="N33" s="8" t="str">
        <f t="shared" si="1"/>
        <v/>
      </c>
      <c r="O33" s="7"/>
      <c r="P33" s="8" t="str">
        <f t="shared" si="1"/>
        <v/>
      </c>
      <c r="Q33" s="7"/>
      <c r="R33" s="8" t="str">
        <f t="shared" si="1"/>
        <v/>
      </c>
      <c r="S33" s="6" t="s">
        <v>163</v>
      </c>
      <c r="T33" s="8" t="str">
        <f>IF(Recruitment[[#This Row],[HIRE (T)]]="","",Recruitment[[#This Row],[HIRE]]-Recruitment[[#This Row],[START]])</f>
        <v/>
      </c>
      <c r="U33" s="16"/>
      <c r="V33" s="16"/>
      <c r="W33" s="16"/>
      <c r="X33" s="16"/>
      <c r="Y33" s="16"/>
      <c r="Z33" s="16"/>
    </row>
    <row r="34" spans="1:26" x14ac:dyDescent="0.3">
      <c r="A34" s="6">
        <v>1004</v>
      </c>
      <c r="B34" s="6" t="s">
        <v>15</v>
      </c>
      <c r="C34" s="6" t="s">
        <v>101</v>
      </c>
      <c r="D34" s="6" t="s">
        <v>39</v>
      </c>
      <c r="E34" s="6" t="s">
        <v>17</v>
      </c>
      <c r="F34" s="6" t="s">
        <v>40</v>
      </c>
      <c r="G34" s="6" t="s">
        <v>149</v>
      </c>
      <c r="H34" s="7">
        <v>45443</v>
      </c>
      <c r="I34" s="7">
        <v>45456</v>
      </c>
      <c r="J34" s="8">
        <f t="shared" si="2"/>
        <v>13</v>
      </c>
      <c r="K34" s="7">
        <v>45458</v>
      </c>
      <c r="L34" s="8">
        <f t="shared" si="0"/>
        <v>2</v>
      </c>
      <c r="M34" s="7">
        <v>45466</v>
      </c>
      <c r="N34" s="8">
        <f t="shared" si="1"/>
        <v>8</v>
      </c>
      <c r="O34" s="7"/>
      <c r="P34" s="8" t="str">
        <f t="shared" si="1"/>
        <v/>
      </c>
      <c r="Q34" s="7"/>
      <c r="R34" s="8" t="str">
        <f t="shared" si="1"/>
        <v/>
      </c>
      <c r="S34" s="6" t="s">
        <v>162</v>
      </c>
      <c r="T34" s="8" t="str">
        <f>IF(Recruitment[[#This Row],[HIRE (T)]]="","",Recruitment[[#This Row],[HIRE]]-Recruitment[[#This Row],[START]])</f>
        <v/>
      </c>
      <c r="U34" s="16"/>
      <c r="V34" s="16"/>
      <c r="W34" s="16"/>
      <c r="X34" s="16"/>
      <c r="Y34" s="16"/>
      <c r="Z34" s="16"/>
    </row>
    <row r="35" spans="1:26" x14ac:dyDescent="0.3">
      <c r="A35" s="6">
        <v>1004</v>
      </c>
      <c r="B35" s="6" t="s">
        <v>15</v>
      </c>
      <c r="C35" s="6" t="s">
        <v>101</v>
      </c>
      <c r="D35" s="6" t="s">
        <v>59</v>
      </c>
      <c r="E35" s="6" t="s">
        <v>17</v>
      </c>
      <c r="F35" s="6" t="s">
        <v>60</v>
      </c>
      <c r="G35" s="6" t="s">
        <v>149</v>
      </c>
      <c r="H35" s="7">
        <v>45443</v>
      </c>
      <c r="I35" s="7">
        <v>45456</v>
      </c>
      <c r="J35" s="8">
        <f t="shared" si="2"/>
        <v>13</v>
      </c>
      <c r="K35" s="7">
        <v>45459</v>
      </c>
      <c r="L35" s="8">
        <f t="shared" si="0"/>
        <v>3</v>
      </c>
      <c r="M35" s="7">
        <v>45468</v>
      </c>
      <c r="N35" s="8">
        <f t="shared" si="1"/>
        <v>9</v>
      </c>
      <c r="O35" s="7"/>
      <c r="P35" s="8" t="str">
        <f t="shared" si="1"/>
        <v/>
      </c>
      <c r="Q35" s="7"/>
      <c r="R35" s="8" t="str">
        <f t="shared" si="1"/>
        <v/>
      </c>
      <c r="S35" s="6" t="s">
        <v>160</v>
      </c>
      <c r="T35" s="8" t="str">
        <f>IF(Recruitment[[#This Row],[HIRE (T)]]="","",Recruitment[[#This Row],[HIRE]]-Recruitment[[#This Row],[START]])</f>
        <v/>
      </c>
      <c r="U35" s="16"/>
      <c r="V35" s="16"/>
      <c r="W35" s="16"/>
      <c r="X35" s="16"/>
      <c r="Y35" s="16"/>
      <c r="Z35" s="16"/>
    </row>
    <row r="36" spans="1:26" x14ac:dyDescent="0.3">
      <c r="A36" s="6">
        <v>1006</v>
      </c>
      <c r="B36" s="6" t="s">
        <v>22</v>
      </c>
      <c r="C36" s="6" t="s">
        <v>103</v>
      </c>
      <c r="D36" s="6" t="s">
        <v>23</v>
      </c>
      <c r="E36" s="6" t="s">
        <v>17</v>
      </c>
      <c r="F36" s="6" t="s">
        <v>24</v>
      </c>
      <c r="G36" s="6" t="s">
        <v>149</v>
      </c>
      <c r="H36" s="7">
        <v>45443</v>
      </c>
      <c r="I36" s="7">
        <v>45456</v>
      </c>
      <c r="J36" s="8">
        <f t="shared" si="2"/>
        <v>13</v>
      </c>
      <c r="K36" s="7">
        <v>45459</v>
      </c>
      <c r="L36" s="8">
        <f t="shared" si="0"/>
        <v>3</v>
      </c>
      <c r="M36" s="7"/>
      <c r="N36" s="8" t="str">
        <f t="shared" si="1"/>
        <v/>
      </c>
      <c r="O36" s="7"/>
      <c r="P36" s="8" t="str">
        <f t="shared" si="1"/>
        <v/>
      </c>
      <c r="Q36" s="7"/>
      <c r="R36" s="8" t="str">
        <f t="shared" si="1"/>
        <v/>
      </c>
      <c r="S36" s="6" t="s">
        <v>160</v>
      </c>
      <c r="T36" s="8" t="str">
        <f>IF(Recruitment[[#This Row],[HIRE (T)]]="","",Recruitment[[#This Row],[HIRE]]-Recruitment[[#This Row],[START]])</f>
        <v/>
      </c>
      <c r="U36" s="16"/>
      <c r="V36" s="16"/>
      <c r="W36" s="16"/>
      <c r="X36" s="16"/>
      <c r="Y36" s="16"/>
      <c r="Z36" s="16"/>
    </row>
    <row r="37" spans="1:26" x14ac:dyDescent="0.3">
      <c r="A37" s="6">
        <v>1006</v>
      </c>
      <c r="B37" s="6" t="s">
        <v>22</v>
      </c>
      <c r="C37" s="6" t="s">
        <v>103</v>
      </c>
      <c r="D37" s="6" t="s">
        <v>43</v>
      </c>
      <c r="E37" s="6" t="s">
        <v>17</v>
      </c>
      <c r="F37" s="6" t="s">
        <v>44</v>
      </c>
      <c r="G37" s="6" t="s">
        <v>151</v>
      </c>
      <c r="H37" s="7">
        <v>45443</v>
      </c>
      <c r="I37" s="7">
        <v>45456</v>
      </c>
      <c r="J37" s="8">
        <f t="shared" si="2"/>
        <v>13</v>
      </c>
      <c r="K37" s="7">
        <v>45459</v>
      </c>
      <c r="L37" s="8">
        <f t="shared" si="0"/>
        <v>3</v>
      </c>
      <c r="M37" s="7">
        <v>45466</v>
      </c>
      <c r="N37" s="8">
        <f t="shared" si="1"/>
        <v>7</v>
      </c>
      <c r="O37" s="7"/>
      <c r="P37" s="8" t="str">
        <f t="shared" si="1"/>
        <v/>
      </c>
      <c r="Q37" s="7"/>
      <c r="R37" s="8" t="str">
        <f t="shared" si="1"/>
        <v/>
      </c>
      <c r="S37" s="6" t="s">
        <v>160</v>
      </c>
      <c r="T37" s="8" t="str">
        <f>IF(Recruitment[[#This Row],[HIRE (T)]]="","",Recruitment[[#This Row],[HIRE]]-Recruitment[[#This Row],[START]])</f>
        <v/>
      </c>
      <c r="U37" s="16"/>
      <c r="V37" s="16"/>
      <c r="W37" s="16"/>
      <c r="X37" s="16"/>
      <c r="Y37" s="16"/>
      <c r="Z37" s="16"/>
    </row>
    <row r="38" spans="1:26" x14ac:dyDescent="0.3">
      <c r="A38" s="6">
        <v>1006</v>
      </c>
      <c r="B38" s="6" t="s">
        <v>22</v>
      </c>
      <c r="C38" s="6" t="s">
        <v>103</v>
      </c>
      <c r="D38" s="6" t="s">
        <v>63</v>
      </c>
      <c r="E38" s="6" t="s">
        <v>17</v>
      </c>
      <c r="F38" s="6" t="s">
        <v>64</v>
      </c>
      <c r="G38" s="6" t="s">
        <v>152</v>
      </c>
      <c r="H38" s="7">
        <v>45443</v>
      </c>
      <c r="I38" s="7">
        <v>45457</v>
      </c>
      <c r="J38" s="8">
        <f t="shared" si="2"/>
        <v>14</v>
      </c>
      <c r="K38" s="7">
        <v>45460</v>
      </c>
      <c r="L38" s="8">
        <f t="shared" si="0"/>
        <v>3</v>
      </c>
      <c r="M38" s="7">
        <v>45466</v>
      </c>
      <c r="N38" s="8">
        <f t="shared" si="1"/>
        <v>6</v>
      </c>
      <c r="O38" s="7"/>
      <c r="P38" s="8" t="str">
        <f t="shared" si="1"/>
        <v/>
      </c>
      <c r="Q38" s="7"/>
      <c r="R38" s="8" t="str">
        <f t="shared" si="1"/>
        <v/>
      </c>
      <c r="S38" s="6" t="s">
        <v>161</v>
      </c>
      <c r="T38" s="8" t="str">
        <f>IF(Recruitment[[#This Row],[HIRE (T)]]="","",Recruitment[[#This Row],[HIRE]]-Recruitment[[#This Row],[START]])</f>
        <v/>
      </c>
      <c r="U38" s="16"/>
      <c r="V38" s="16"/>
      <c r="W38" s="16"/>
      <c r="X38" s="16"/>
      <c r="Y38" s="16"/>
      <c r="Z38" s="16"/>
    </row>
    <row r="39" spans="1:26" x14ac:dyDescent="0.3">
      <c r="A39" s="6">
        <v>1008</v>
      </c>
      <c r="B39" s="6" t="s">
        <v>109</v>
      </c>
      <c r="C39" s="6" t="s">
        <v>105</v>
      </c>
      <c r="D39" s="6" t="s">
        <v>27</v>
      </c>
      <c r="E39" s="6" t="s">
        <v>17</v>
      </c>
      <c r="F39" s="6" t="s">
        <v>28</v>
      </c>
      <c r="G39" s="6" t="s">
        <v>152</v>
      </c>
      <c r="H39" s="7">
        <v>45443</v>
      </c>
      <c r="I39" s="7">
        <v>45458</v>
      </c>
      <c r="J39" s="8">
        <f t="shared" si="2"/>
        <v>15</v>
      </c>
      <c r="K39" s="7">
        <v>45460</v>
      </c>
      <c r="L39" s="8">
        <f t="shared" si="0"/>
        <v>2</v>
      </c>
      <c r="M39" s="7"/>
      <c r="N39" s="8" t="str">
        <f t="shared" si="1"/>
        <v/>
      </c>
      <c r="O39" s="7"/>
      <c r="P39" s="8" t="str">
        <f t="shared" si="1"/>
        <v/>
      </c>
      <c r="Q39" s="7"/>
      <c r="R39" s="8" t="str">
        <f t="shared" si="1"/>
        <v/>
      </c>
      <c r="S39" s="6" t="s">
        <v>162</v>
      </c>
      <c r="T39" s="8" t="str">
        <f>IF(Recruitment[[#This Row],[HIRE (T)]]="","",Recruitment[[#This Row],[HIRE]]-Recruitment[[#This Row],[START]])</f>
        <v/>
      </c>
      <c r="U39" s="16"/>
      <c r="V39" s="16"/>
      <c r="W39" s="16"/>
      <c r="X39" s="16"/>
      <c r="Y39" s="16"/>
      <c r="Z39" s="16"/>
    </row>
    <row r="40" spans="1:26" x14ac:dyDescent="0.3">
      <c r="A40" s="6">
        <v>1008</v>
      </c>
      <c r="B40" s="6" t="s">
        <v>109</v>
      </c>
      <c r="C40" s="6" t="s">
        <v>105</v>
      </c>
      <c r="D40" s="6" t="s">
        <v>47</v>
      </c>
      <c r="E40" s="6" t="s">
        <v>17</v>
      </c>
      <c r="F40" s="6" t="s">
        <v>48</v>
      </c>
      <c r="G40" s="6" t="s">
        <v>150</v>
      </c>
      <c r="H40" s="7">
        <v>45443</v>
      </c>
      <c r="I40" s="7">
        <v>45458</v>
      </c>
      <c r="J40" s="8">
        <f t="shared" si="2"/>
        <v>15</v>
      </c>
      <c r="K40" s="7">
        <v>45460</v>
      </c>
      <c r="L40" s="8">
        <f t="shared" si="0"/>
        <v>2</v>
      </c>
      <c r="M40" s="7">
        <v>45465</v>
      </c>
      <c r="N40" s="8">
        <f t="shared" si="1"/>
        <v>5</v>
      </c>
      <c r="O40" s="7">
        <v>45467</v>
      </c>
      <c r="P40" s="8">
        <f t="shared" si="1"/>
        <v>2</v>
      </c>
      <c r="Q40" s="7">
        <v>45477</v>
      </c>
      <c r="R40" s="8">
        <f t="shared" si="1"/>
        <v>10</v>
      </c>
      <c r="S40" s="6"/>
      <c r="T40" s="8">
        <f>IF(Recruitment[[#This Row],[HIRE (T)]]="","",Recruitment[[#This Row],[HIRE]]-Recruitment[[#This Row],[START]])</f>
        <v>34</v>
      </c>
      <c r="U40" s="16"/>
      <c r="V40" s="16"/>
      <c r="W40" s="16"/>
      <c r="X40" s="16"/>
      <c r="Y40" s="16"/>
      <c r="Z40" s="16"/>
    </row>
    <row r="41" spans="1:26" x14ac:dyDescent="0.3">
      <c r="A41" s="6">
        <v>1008</v>
      </c>
      <c r="B41" s="6" t="s">
        <v>109</v>
      </c>
      <c r="C41" s="6" t="s">
        <v>105</v>
      </c>
      <c r="D41" s="6" t="s">
        <v>67</v>
      </c>
      <c r="E41" s="6" t="s">
        <v>17</v>
      </c>
      <c r="F41" s="6" t="s">
        <v>68</v>
      </c>
      <c r="G41" s="6" t="s">
        <v>150</v>
      </c>
      <c r="H41" s="7">
        <v>45443</v>
      </c>
      <c r="I41" s="7">
        <v>45458</v>
      </c>
      <c r="J41" s="8">
        <f t="shared" si="2"/>
        <v>15</v>
      </c>
      <c r="K41" s="7">
        <v>45461</v>
      </c>
      <c r="L41" s="8">
        <f t="shared" si="0"/>
        <v>3</v>
      </c>
      <c r="M41" s="7">
        <v>45467</v>
      </c>
      <c r="N41" s="8">
        <f t="shared" si="1"/>
        <v>6</v>
      </c>
      <c r="O41" s="7"/>
      <c r="P41" s="8" t="str">
        <f t="shared" si="1"/>
        <v/>
      </c>
      <c r="Q41" s="7"/>
      <c r="R41" s="8" t="str">
        <f t="shared" si="1"/>
        <v/>
      </c>
      <c r="S41" s="6" t="s">
        <v>162</v>
      </c>
      <c r="T41" s="8" t="str">
        <f>IF(Recruitment[[#This Row],[HIRE (T)]]="","",Recruitment[[#This Row],[HIRE]]-Recruitment[[#This Row],[START]])</f>
        <v/>
      </c>
      <c r="U41" s="16"/>
      <c r="V41" s="16"/>
      <c r="W41" s="16"/>
      <c r="X41" s="16"/>
      <c r="Y41" s="16"/>
      <c r="Z41" s="16"/>
    </row>
    <row r="42" spans="1:26" x14ac:dyDescent="0.3">
      <c r="A42" s="6">
        <v>1008</v>
      </c>
      <c r="B42" s="6" t="s">
        <v>109</v>
      </c>
      <c r="C42" s="6" t="s">
        <v>105</v>
      </c>
      <c r="D42" s="6" t="s">
        <v>71</v>
      </c>
      <c r="E42" s="6" t="s">
        <v>17</v>
      </c>
      <c r="F42" s="6" t="s">
        <v>72</v>
      </c>
      <c r="G42" s="6" t="s">
        <v>148</v>
      </c>
      <c r="H42" s="7">
        <v>45443</v>
      </c>
      <c r="I42" s="7">
        <v>45458</v>
      </c>
      <c r="J42" s="8">
        <f t="shared" si="2"/>
        <v>15</v>
      </c>
      <c r="K42" s="7">
        <v>45461</v>
      </c>
      <c r="L42" s="8">
        <f t="shared" si="0"/>
        <v>3</v>
      </c>
      <c r="M42" s="7"/>
      <c r="N42" s="8" t="str">
        <f t="shared" si="1"/>
        <v/>
      </c>
      <c r="O42" s="7"/>
      <c r="P42" s="8" t="str">
        <f t="shared" si="1"/>
        <v/>
      </c>
      <c r="Q42" s="7"/>
      <c r="R42" s="8" t="str">
        <f t="shared" si="1"/>
        <v/>
      </c>
      <c r="S42" s="6" t="s">
        <v>163</v>
      </c>
      <c r="T42" s="8" t="str">
        <f>IF(Recruitment[[#This Row],[HIRE (T)]]="","",Recruitment[[#This Row],[HIRE]]-Recruitment[[#This Row],[START]])</f>
        <v/>
      </c>
      <c r="U42" s="16"/>
      <c r="V42" s="16"/>
      <c r="W42" s="16"/>
      <c r="X42" s="16"/>
      <c r="Y42" s="16"/>
      <c r="Z42" s="16"/>
    </row>
    <row r="43" spans="1:26" x14ac:dyDescent="0.3">
      <c r="A43" s="6">
        <v>1010</v>
      </c>
      <c r="B43" s="6" t="s">
        <v>112</v>
      </c>
      <c r="C43" s="6" t="s">
        <v>101</v>
      </c>
      <c r="D43" s="6" t="s">
        <v>31</v>
      </c>
      <c r="E43" s="6" t="s">
        <v>17</v>
      </c>
      <c r="F43" s="6" t="s">
        <v>32</v>
      </c>
      <c r="G43" s="6" t="s">
        <v>151</v>
      </c>
      <c r="H43" s="7">
        <v>45443</v>
      </c>
      <c r="I43" s="7">
        <v>45458</v>
      </c>
      <c r="J43" s="8">
        <f t="shared" si="2"/>
        <v>15</v>
      </c>
      <c r="K43" s="7">
        <v>45461</v>
      </c>
      <c r="L43" s="8">
        <f t="shared" si="0"/>
        <v>3</v>
      </c>
      <c r="M43" s="7">
        <v>45466</v>
      </c>
      <c r="N43" s="8">
        <f t="shared" si="1"/>
        <v>5</v>
      </c>
      <c r="O43" s="7"/>
      <c r="P43" s="8" t="str">
        <f t="shared" si="1"/>
        <v/>
      </c>
      <c r="Q43" s="7"/>
      <c r="R43" s="8" t="str">
        <f t="shared" si="1"/>
        <v/>
      </c>
      <c r="S43" s="6" t="s">
        <v>162</v>
      </c>
      <c r="T43" s="8" t="str">
        <f>IF(Recruitment[[#This Row],[HIRE (T)]]="","",Recruitment[[#This Row],[HIRE]]-Recruitment[[#This Row],[START]])</f>
        <v/>
      </c>
      <c r="U43" s="16"/>
      <c r="V43" s="16"/>
      <c r="W43" s="16"/>
      <c r="X43" s="16"/>
      <c r="Y43" s="16"/>
      <c r="Z43" s="16"/>
    </row>
    <row r="44" spans="1:26" x14ac:dyDescent="0.3">
      <c r="A44" s="6">
        <v>1010</v>
      </c>
      <c r="B44" s="6" t="s">
        <v>112</v>
      </c>
      <c r="C44" s="6" t="s">
        <v>101</v>
      </c>
      <c r="D44" s="6" t="s">
        <v>51</v>
      </c>
      <c r="E44" s="6" t="s">
        <v>17</v>
      </c>
      <c r="F44" s="6" t="s">
        <v>52</v>
      </c>
      <c r="G44" s="6" t="s">
        <v>149</v>
      </c>
      <c r="H44" s="7">
        <v>45443</v>
      </c>
      <c r="I44" s="7">
        <v>45458</v>
      </c>
      <c r="J44" s="8">
        <f t="shared" si="2"/>
        <v>15</v>
      </c>
      <c r="K44" s="7">
        <v>45461</v>
      </c>
      <c r="L44" s="8">
        <f t="shared" si="0"/>
        <v>3</v>
      </c>
      <c r="M44" s="7"/>
      <c r="N44" s="8" t="str">
        <f t="shared" si="1"/>
        <v/>
      </c>
      <c r="O44" s="7"/>
      <c r="P44" s="8" t="str">
        <f t="shared" si="1"/>
        <v/>
      </c>
      <c r="Q44" s="7"/>
      <c r="R44" s="8" t="str">
        <f t="shared" si="1"/>
        <v/>
      </c>
      <c r="S44" s="6" t="s">
        <v>160</v>
      </c>
      <c r="T44" s="8" t="str">
        <f>IF(Recruitment[[#This Row],[HIRE (T)]]="","",Recruitment[[#This Row],[HIRE]]-Recruitment[[#This Row],[START]])</f>
        <v/>
      </c>
      <c r="U44" s="16"/>
      <c r="V44" s="16"/>
      <c r="W44" s="16"/>
      <c r="X44" s="16"/>
      <c r="Y44" s="16"/>
      <c r="Z44" s="16"/>
    </row>
    <row r="45" spans="1:26" x14ac:dyDescent="0.3">
      <c r="A45" s="6">
        <v>1008</v>
      </c>
      <c r="B45" s="6" t="s">
        <v>109</v>
      </c>
      <c r="C45" s="6" t="s">
        <v>105</v>
      </c>
      <c r="D45" s="6" t="s">
        <v>91</v>
      </c>
      <c r="E45" s="6" t="s">
        <v>92</v>
      </c>
      <c r="F45" s="6" t="s">
        <v>93</v>
      </c>
      <c r="G45" s="6" t="s">
        <v>149</v>
      </c>
      <c r="H45" s="7">
        <v>45443</v>
      </c>
      <c r="I45" s="7">
        <v>45458</v>
      </c>
      <c r="J45" s="8">
        <f t="shared" si="2"/>
        <v>15</v>
      </c>
      <c r="K45" s="7">
        <v>45463</v>
      </c>
      <c r="L45" s="8">
        <f t="shared" si="0"/>
        <v>5</v>
      </c>
      <c r="M45" s="7">
        <v>45473</v>
      </c>
      <c r="N45" s="8">
        <f t="shared" si="1"/>
        <v>10</v>
      </c>
      <c r="O45" s="7"/>
      <c r="P45" s="8" t="str">
        <f t="shared" si="1"/>
        <v/>
      </c>
      <c r="Q45" s="7"/>
      <c r="R45" s="8" t="str">
        <f t="shared" si="1"/>
        <v/>
      </c>
      <c r="S45" s="6" t="s">
        <v>160</v>
      </c>
      <c r="T45" s="8" t="str">
        <f>IF(Recruitment[[#This Row],[HIRE (T)]]="","",Recruitment[[#This Row],[HIRE]]-Recruitment[[#This Row],[START]])</f>
        <v/>
      </c>
      <c r="U45" s="16"/>
      <c r="V45" s="16"/>
      <c r="W45" s="16"/>
      <c r="X45" s="16"/>
      <c r="Y45" s="16"/>
      <c r="Z45" s="16"/>
    </row>
    <row r="46" spans="1:26" x14ac:dyDescent="0.3">
      <c r="A46" s="6">
        <v>1008</v>
      </c>
      <c r="B46" s="6" t="s">
        <v>109</v>
      </c>
      <c r="C46" s="6" t="s">
        <v>105</v>
      </c>
      <c r="D46" s="6" t="s">
        <v>134</v>
      </c>
      <c r="E46" s="6" t="s">
        <v>135</v>
      </c>
      <c r="F46" s="6" t="s">
        <v>52</v>
      </c>
      <c r="G46" s="6" t="s">
        <v>149</v>
      </c>
      <c r="H46" s="7">
        <v>45443</v>
      </c>
      <c r="I46" s="7">
        <v>45459</v>
      </c>
      <c r="J46" s="8">
        <f t="shared" si="2"/>
        <v>16</v>
      </c>
      <c r="K46" s="7">
        <v>45463</v>
      </c>
      <c r="L46" s="8">
        <f t="shared" si="0"/>
        <v>4</v>
      </c>
      <c r="M46" s="7"/>
      <c r="N46" s="8" t="str">
        <f t="shared" si="1"/>
        <v/>
      </c>
      <c r="O46" s="7"/>
      <c r="P46" s="8" t="str">
        <f t="shared" si="1"/>
        <v/>
      </c>
      <c r="Q46" s="7"/>
      <c r="R46" s="8" t="str">
        <f t="shared" si="1"/>
        <v/>
      </c>
      <c r="S46" s="6" t="s">
        <v>160</v>
      </c>
      <c r="T46" s="8" t="str">
        <f>IF(Recruitment[[#This Row],[HIRE (T)]]="","",Recruitment[[#This Row],[HIRE]]-Recruitment[[#This Row],[START]])</f>
        <v/>
      </c>
      <c r="U46" s="16"/>
      <c r="V46" s="16"/>
      <c r="W46" s="16"/>
      <c r="X46" s="16"/>
      <c r="Y46" s="16"/>
      <c r="Z46" s="16"/>
    </row>
    <row r="47" spans="1:26" x14ac:dyDescent="0.3">
      <c r="A47" s="6">
        <v>1007</v>
      </c>
      <c r="B47" s="6" t="s">
        <v>107</v>
      </c>
      <c r="C47" s="6" t="s">
        <v>104</v>
      </c>
      <c r="D47" s="6" t="s">
        <v>8</v>
      </c>
      <c r="E47" s="6" t="s">
        <v>9</v>
      </c>
      <c r="F47" s="6" t="s">
        <v>10</v>
      </c>
      <c r="G47" s="6" t="s">
        <v>149</v>
      </c>
      <c r="H47" s="7">
        <v>45443</v>
      </c>
      <c r="I47" s="7">
        <v>45460</v>
      </c>
      <c r="J47" s="8">
        <f t="shared" si="2"/>
        <v>17</v>
      </c>
      <c r="K47" s="7">
        <v>45463</v>
      </c>
      <c r="L47" s="8">
        <f t="shared" si="0"/>
        <v>3</v>
      </c>
      <c r="M47" s="7"/>
      <c r="N47" s="8" t="str">
        <f t="shared" si="1"/>
        <v/>
      </c>
      <c r="O47" s="7"/>
      <c r="P47" s="8" t="str">
        <f t="shared" si="1"/>
        <v/>
      </c>
      <c r="Q47" s="7"/>
      <c r="R47" s="8" t="str">
        <f t="shared" si="1"/>
        <v/>
      </c>
      <c r="S47" s="6" t="s">
        <v>160</v>
      </c>
      <c r="T47" s="8" t="str">
        <f>IF(Recruitment[[#This Row],[HIRE (T)]]="","",Recruitment[[#This Row],[HIRE]]-Recruitment[[#This Row],[START]])</f>
        <v/>
      </c>
      <c r="U47" s="16"/>
      <c r="V47" s="16"/>
      <c r="W47" s="16"/>
      <c r="X47" s="16"/>
      <c r="Y47" s="16"/>
      <c r="Z47" s="16"/>
    </row>
    <row r="48" spans="1:26" x14ac:dyDescent="0.3">
      <c r="A48" s="6">
        <v>1007</v>
      </c>
      <c r="B48" s="6" t="s">
        <v>107</v>
      </c>
      <c r="C48" s="6" t="s">
        <v>104</v>
      </c>
      <c r="D48" s="6" t="s">
        <v>35</v>
      </c>
      <c r="E48" s="6" t="s">
        <v>9</v>
      </c>
      <c r="F48" s="6" t="s">
        <v>36</v>
      </c>
      <c r="G48" s="6" t="s">
        <v>152</v>
      </c>
      <c r="H48" s="7">
        <v>45443</v>
      </c>
      <c r="I48" s="7">
        <v>45461</v>
      </c>
      <c r="J48" s="8">
        <f t="shared" si="2"/>
        <v>18</v>
      </c>
      <c r="K48" s="7">
        <v>45465</v>
      </c>
      <c r="L48" s="8">
        <f t="shared" si="0"/>
        <v>4</v>
      </c>
      <c r="M48" s="7"/>
      <c r="N48" s="8" t="str">
        <f t="shared" si="1"/>
        <v/>
      </c>
      <c r="O48" s="7"/>
      <c r="P48" s="8" t="str">
        <f t="shared" si="1"/>
        <v/>
      </c>
      <c r="Q48" s="7"/>
      <c r="R48" s="8" t="str">
        <f t="shared" si="1"/>
        <v/>
      </c>
      <c r="S48" s="6" t="s">
        <v>164</v>
      </c>
      <c r="T48" s="8" t="str">
        <f>IF(Recruitment[[#This Row],[HIRE (T)]]="","",Recruitment[[#This Row],[HIRE]]-Recruitment[[#This Row],[START]])</f>
        <v/>
      </c>
      <c r="U48" s="16"/>
      <c r="V48" s="16"/>
      <c r="W48" s="16"/>
      <c r="X48" s="16"/>
      <c r="Y48" s="16"/>
      <c r="Z48" s="16"/>
    </row>
    <row r="49" spans="1:26" x14ac:dyDescent="0.3">
      <c r="A49" s="6">
        <v>1007</v>
      </c>
      <c r="B49" s="6" t="s">
        <v>107</v>
      </c>
      <c r="C49" s="6" t="s">
        <v>104</v>
      </c>
      <c r="D49" s="6" t="s">
        <v>55</v>
      </c>
      <c r="E49" s="6" t="s">
        <v>9</v>
      </c>
      <c r="F49" s="6" t="s">
        <v>56</v>
      </c>
      <c r="G49" s="6" t="s">
        <v>152</v>
      </c>
      <c r="H49" s="7">
        <v>45443</v>
      </c>
      <c r="I49" s="7">
        <v>45461</v>
      </c>
      <c r="J49" s="8">
        <f t="shared" si="2"/>
        <v>18</v>
      </c>
      <c r="K49" s="7">
        <v>45465</v>
      </c>
      <c r="L49" s="8">
        <f t="shared" si="0"/>
        <v>4</v>
      </c>
      <c r="M49" s="7"/>
      <c r="N49" s="8" t="str">
        <f t="shared" si="1"/>
        <v/>
      </c>
      <c r="O49" s="7"/>
      <c r="P49" s="8" t="str">
        <f t="shared" si="1"/>
        <v/>
      </c>
      <c r="Q49" s="7"/>
      <c r="R49" s="8" t="str">
        <f t="shared" si="1"/>
        <v/>
      </c>
      <c r="S49" s="6" t="s">
        <v>164</v>
      </c>
      <c r="T49" s="8" t="str">
        <f>IF(Recruitment[[#This Row],[HIRE (T)]]="","",Recruitment[[#This Row],[HIRE]]-Recruitment[[#This Row],[START]])</f>
        <v/>
      </c>
      <c r="U49" s="16"/>
      <c r="V49" s="16"/>
      <c r="W49" s="16"/>
      <c r="X49" s="16"/>
      <c r="Y49" s="16"/>
      <c r="Z49" s="16"/>
    </row>
    <row r="50" spans="1:26" x14ac:dyDescent="0.3">
      <c r="A50" s="6">
        <v>1009</v>
      </c>
      <c r="B50" s="6" t="s">
        <v>111</v>
      </c>
      <c r="C50" s="6" t="s">
        <v>110</v>
      </c>
      <c r="D50" s="6" t="s">
        <v>136</v>
      </c>
      <c r="E50" s="6" t="s">
        <v>137</v>
      </c>
      <c r="F50" s="6" t="s">
        <v>138</v>
      </c>
      <c r="G50" s="6" t="s">
        <v>150</v>
      </c>
      <c r="H50" s="7">
        <v>45443</v>
      </c>
      <c r="I50" s="7">
        <v>45461</v>
      </c>
      <c r="J50" s="8">
        <f t="shared" si="2"/>
        <v>18</v>
      </c>
      <c r="K50" s="7">
        <v>45465</v>
      </c>
      <c r="L50" s="8">
        <f t="shared" si="0"/>
        <v>4</v>
      </c>
      <c r="M50" s="7"/>
      <c r="N50" s="8" t="str">
        <f t="shared" si="1"/>
        <v/>
      </c>
      <c r="O50" s="7"/>
      <c r="P50" s="8" t="str">
        <f t="shared" si="1"/>
        <v/>
      </c>
      <c r="Q50" s="7"/>
      <c r="R50" s="8" t="str">
        <f t="shared" si="1"/>
        <v/>
      </c>
      <c r="S50" s="6" t="s">
        <v>161</v>
      </c>
      <c r="T50" s="8" t="str">
        <f>IF(Recruitment[[#This Row],[HIRE (T)]]="","",Recruitment[[#This Row],[HIRE]]-Recruitment[[#This Row],[START]])</f>
        <v/>
      </c>
      <c r="U50" s="16"/>
      <c r="V50" s="16"/>
      <c r="W50" s="16"/>
      <c r="X50" s="16"/>
      <c r="Y50" s="16"/>
      <c r="Z50" s="16"/>
    </row>
    <row r="51" spans="1:26" x14ac:dyDescent="0.3">
      <c r="A51" s="6">
        <v>1009</v>
      </c>
      <c r="B51" s="6" t="s">
        <v>111</v>
      </c>
      <c r="C51" s="6" t="s">
        <v>110</v>
      </c>
      <c r="D51" s="6" t="s">
        <v>94</v>
      </c>
      <c r="E51" s="6" t="s">
        <v>95</v>
      </c>
      <c r="F51" s="6" t="s">
        <v>96</v>
      </c>
      <c r="G51" s="6" t="s">
        <v>148</v>
      </c>
      <c r="H51" s="7">
        <v>45443</v>
      </c>
      <c r="I51" s="7">
        <v>45461</v>
      </c>
      <c r="J51" s="8">
        <f t="shared" si="2"/>
        <v>18</v>
      </c>
      <c r="K51" s="7"/>
      <c r="L51" s="8" t="str">
        <f>IF(ISBLANK(K51),"",K51-I51)</f>
        <v/>
      </c>
      <c r="M51" s="7"/>
      <c r="N51" s="8" t="str">
        <f t="shared" si="1"/>
        <v/>
      </c>
      <c r="O51" s="7"/>
      <c r="P51" s="7"/>
      <c r="Q51" s="7"/>
      <c r="R51" s="7"/>
      <c r="S51" s="6" t="s">
        <v>164</v>
      </c>
      <c r="T51" s="8" t="str">
        <f>IF(Recruitment[[#This Row],[HIRE (T)]]="","",Recruitment[[#This Row],[HIRE]]-Recruitment[[#This Row],[START]])</f>
        <v/>
      </c>
      <c r="U51" s="16"/>
      <c r="V51" s="16"/>
      <c r="W51" s="16"/>
      <c r="X51" s="16"/>
      <c r="Y51" s="16"/>
      <c r="Z51" s="16"/>
    </row>
    <row r="52" spans="1:26" x14ac:dyDescent="0.3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29"/>
      <c r="M52" s="16"/>
      <c r="N52" s="16"/>
      <c r="O52" s="16"/>
      <c r="P52" s="16"/>
      <c r="Q52" s="16"/>
      <c r="R52" s="16"/>
      <c r="S52" s="16"/>
      <c r="U52" s="16"/>
      <c r="V52" s="16"/>
      <c r="W52" s="16"/>
      <c r="X52" s="16"/>
      <c r="Y52" s="16"/>
      <c r="Z52" s="16"/>
    </row>
    <row r="53" spans="1:26" x14ac:dyDescent="0.3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U53" s="16"/>
      <c r="V53" s="16"/>
      <c r="W53" s="16"/>
      <c r="X53" s="16"/>
      <c r="Y53" s="16"/>
      <c r="Z53" s="16"/>
    </row>
  </sheetData>
  <sortState xmlns:xlrd2="http://schemas.microsoft.com/office/spreadsheetml/2017/richdata2" ref="A2:F51">
    <sortCondition ref="E2:E51"/>
  </sortState>
  <dataValidations count="1">
    <dataValidation type="list" allowBlank="1" showInputMessage="1" showErrorMessage="1" sqref="X2:X12" xr:uid="{6BBA3403-951E-4066-8823-C7CCDDF0148E}">
      <formula1>"Internal, External"</formula1>
    </dataValidation>
  </dataValidations>
  <pageMargins left="0.7" right="0.7" top="0.75" bottom="0.75" header="0.3" footer="0.3"/>
  <tableParts count="2">
    <tablePart r:id="rId1"/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41085CA-D2CC-4A5F-895F-B403E222F3C9}">
          <x14:formula1>
            <xm:f>References!$A$2:$A$6</xm:f>
          </x14:formula1>
          <xm:sqref>G2:G51</xm:sqref>
        </x14:dataValidation>
        <x14:dataValidation type="list" allowBlank="1" showInputMessage="1" showErrorMessage="1" xr:uid="{4770EDAC-36A5-43C6-B253-0FF2058A721B}">
          <x14:formula1>
            <xm:f>References!$C$2:$C$6</xm:f>
          </x14:formula1>
          <xm:sqref>S2:S51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3409B-D3D9-4422-A93A-CC4BEBAFEF01}">
  <dimension ref="A1:D7"/>
  <sheetViews>
    <sheetView workbookViewId="0">
      <selection activeCell="E12" sqref="E12"/>
    </sheetView>
  </sheetViews>
  <sheetFormatPr defaultRowHeight="14.4" x14ac:dyDescent="0.3"/>
  <cols>
    <col min="1" max="1" width="26.77734375" customWidth="1"/>
    <col min="3" max="3" width="28.44140625" customWidth="1"/>
  </cols>
  <sheetData>
    <row r="1" spans="1:4" x14ac:dyDescent="0.3">
      <c r="A1" s="2" t="s">
        <v>147</v>
      </c>
      <c r="B1" s="16"/>
      <c r="C1" s="2" t="s">
        <v>159</v>
      </c>
      <c r="D1" s="16"/>
    </row>
    <row r="2" spans="1:4" x14ac:dyDescent="0.3">
      <c r="A2" s="34" t="s">
        <v>152</v>
      </c>
      <c r="B2" s="16"/>
      <c r="C2" s="34" t="s">
        <v>160</v>
      </c>
      <c r="D2" s="16"/>
    </row>
    <row r="3" spans="1:4" x14ac:dyDescent="0.3">
      <c r="A3" s="34" t="s">
        <v>148</v>
      </c>
      <c r="B3" s="16"/>
      <c r="C3" s="34" t="s">
        <v>161</v>
      </c>
      <c r="D3" s="16"/>
    </row>
    <row r="4" spans="1:4" x14ac:dyDescent="0.3">
      <c r="A4" s="34" t="s">
        <v>149</v>
      </c>
      <c r="B4" s="16"/>
      <c r="C4" s="34" t="s">
        <v>162</v>
      </c>
      <c r="D4" s="16"/>
    </row>
    <row r="5" spans="1:4" x14ac:dyDescent="0.3">
      <c r="A5" s="34" t="s">
        <v>150</v>
      </c>
      <c r="B5" s="16"/>
      <c r="C5" s="34" t="s">
        <v>163</v>
      </c>
      <c r="D5" s="16"/>
    </row>
    <row r="6" spans="1:4" x14ac:dyDescent="0.3">
      <c r="A6" s="34" t="s">
        <v>151</v>
      </c>
      <c r="B6" s="16"/>
      <c r="C6" s="34" t="s">
        <v>164</v>
      </c>
      <c r="D6" s="16"/>
    </row>
    <row r="7" spans="1:4" x14ac:dyDescent="0.3">
      <c r="A7" s="16"/>
      <c r="B7" s="16"/>
      <c r="C7" s="16"/>
      <c r="D7" s="16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0487E4-1957-41CC-A994-2EDAA3B75706}">
  <dimension ref="A1:I33"/>
  <sheetViews>
    <sheetView workbookViewId="0">
      <selection activeCell="F29" sqref="F29"/>
    </sheetView>
  </sheetViews>
  <sheetFormatPr defaultRowHeight="13.2" x14ac:dyDescent="0.3"/>
  <cols>
    <col min="1" max="1" width="29.44140625" style="19" customWidth="1"/>
    <col min="2" max="2" width="22.21875" style="1" customWidth="1"/>
    <col min="3" max="3" width="20.109375" style="1" customWidth="1"/>
    <col min="4" max="4" width="23.77734375" style="1" customWidth="1"/>
    <col min="5" max="8" width="19.44140625" style="1" customWidth="1"/>
    <col min="9" max="16384" width="8.88671875" style="1"/>
  </cols>
  <sheetData>
    <row r="1" spans="1:9" x14ac:dyDescent="0.3">
      <c r="A1" s="20" t="s">
        <v>179</v>
      </c>
      <c r="B1" s="21" t="s">
        <v>180</v>
      </c>
      <c r="C1" s="21" t="s">
        <v>181</v>
      </c>
      <c r="D1" s="21" t="s">
        <v>182</v>
      </c>
      <c r="E1" s="21" t="s">
        <v>183</v>
      </c>
      <c r="F1" s="17"/>
      <c r="G1" s="17"/>
      <c r="H1" s="17"/>
      <c r="I1" s="17"/>
    </row>
    <row r="2" spans="1:9" x14ac:dyDescent="0.3">
      <c r="A2" s="22" t="str">
        <f>Recruitment[[#Headers],[APPLICATION CV (T)]]</f>
        <v>APPLICATION CV (T)</v>
      </c>
      <c r="B2" s="23">
        <f>AVERAGE(Recruitment[APPLICATION CV (T)])</f>
        <v>8.7799999999999994</v>
      </c>
      <c r="C2" s="23" t="str">
        <f>ROUND(B2,1) &amp;" DAYS"</f>
        <v>8.8 DAYS</v>
      </c>
      <c r="D2" s="24">
        <f>COUNT(Recruitment[APPLICATION CV (T)])</f>
        <v>50</v>
      </c>
      <c r="E2" s="25">
        <f>D2/$D$2</f>
        <v>1</v>
      </c>
      <c r="F2" s="17"/>
      <c r="G2" s="17"/>
      <c r="H2" s="17"/>
      <c r="I2" s="17"/>
    </row>
    <row r="3" spans="1:9" x14ac:dyDescent="0.3">
      <c r="A3" s="22" t="str">
        <f>Recruitment[[#Headers],[HR PHONE INTERVIEW (T)]]</f>
        <v>HR PHONE INTERVIEW (T)</v>
      </c>
      <c r="B3" s="23">
        <f>AVERAGE(Recruitment[HR PHONE INTERVIEW (T)])</f>
        <v>3.0612244897959182</v>
      </c>
      <c r="C3" s="23" t="str">
        <f t="shared" ref="C3:C6" si="0">ROUND(B3,1) &amp;" DAYS"</f>
        <v>3.1 DAYS</v>
      </c>
      <c r="D3" s="24">
        <f>COUNT(Recruitment[HR PHONE INTERVIEW (T)])</f>
        <v>49</v>
      </c>
      <c r="E3" s="25">
        <f t="shared" ref="E3:E6" si="1">D3/$D$2</f>
        <v>0.98</v>
      </c>
      <c r="F3" s="17"/>
      <c r="G3" s="17"/>
      <c r="H3" s="17"/>
      <c r="I3" s="17"/>
    </row>
    <row r="4" spans="1:9" x14ac:dyDescent="0.3">
      <c r="A4" s="22" t="str">
        <f>Recruitment[[#Headers],[ONSITE INTERVIEW (T)]]</f>
        <v>ONSITE INTERVIEW (T)</v>
      </c>
      <c r="B4" s="23">
        <f>AVERAGE(Recruitment[ONSITE INTERVIEW (T)])</f>
        <v>7.3</v>
      </c>
      <c r="C4" s="23" t="str">
        <f t="shared" si="0"/>
        <v>7.3 DAYS</v>
      </c>
      <c r="D4" s="24">
        <f>COUNT(Recruitment[ONSITE INTERVIEW (T)])</f>
        <v>30</v>
      </c>
      <c r="E4" s="25">
        <f t="shared" si="1"/>
        <v>0.6</v>
      </c>
      <c r="F4" s="17"/>
      <c r="G4" s="17"/>
      <c r="H4" s="17"/>
      <c r="I4" s="17"/>
    </row>
    <row r="5" spans="1:9" x14ac:dyDescent="0.3">
      <c r="A5" s="22" t="str">
        <f>Recruitment[[#Headers],[OFFER (T)]]</f>
        <v>OFFER (T)</v>
      </c>
      <c r="B5" s="23">
        <f>AVERAGE(Recruitment[OFFER (T)])</f>
        <v>8.6363636363636367</v>
      </c>
      <c r="C5" s="23" t="str">
        <f t="shared" si="0"/>
        <v>8.6 DAYS</v>
      </c>
      <c r="D5" s="24">
        <f>COUNT(Recruitment[OFFER (T)])</f>
        <v>11</v>
      </c>
      <c r="E5" s="25">
        <f t="shared" si="1"/>
        <v>0.22</v>
      </c>
      <c r="F5" s="17"/>
      <c r="G5" s="17"/>
      <c r="H5" s="17"/>
      <c r="I5" s="17"/>
    </row>
    <row r="6" spans="1:9" x14ac:dyDescent="0.3">
      <c r="A6" s="22" t="str">
        <f>Recruitment[[#Headers],[HIRE (T)]]</f>
        <v>HIRE (T)</v>
      </c>
      <c r="B6" s="23">
        <f>AVERAGE(Recruitment[HIRE (T)])</f>
        <v>11.5</v>
      </c>
      <c r="C6" s="23" t="str">
        <f t="shared" si="0"/>
        <v>11.5 DAYS</v>
      </c>
      <c r="D6" s="24">
        <f>COUNT(Recruitment[HIRE (T)])</f>
        <v>10</v>
      </c>
      <c r="E6" s="25">
        <f t="shared" si="1"/>
        <v>0.2</v>
      </c>
      <c r="F6" s="17"/>
      <c r="G6" s="17"/>
      <c r="H6" s="17"/>
      <c r="I6" s="17"/>
    </row>
    <row r="7" spans="1:9" x14ac:dyDescent="0.3">
      <c r="A7" s="35"/>
      <c r="B7" s="17"/>
      <c r="C7" s="17"/>
      <c r="D7" s="17"/>
      <c r="E7" s="17"/>
      <c r="F7" s="17"/>
      <c r="G7" s="17"/>
      <c r="H7" s="17"/>
      <c r="I7" s="17"/>
    </row>
    <row r="8" spans="1:9" x14ac:dyDescent="0.3">
      <c r="A8" s="35"/>
      <c r="B8" s="17"/>
      <c r="C8" s="17"/>
      <c r="D8" s="17"/>
      <c r="E8" s="17"/>
      <c r="F8" s="17"/>
      <c r="G8" s="17"/>
      <c r="H8" s="17"/>
      <c r="I8" s="17"/>
    </row>
    <row r="9" spans="1:9" x14ac:dyDescent="0.3">
      <c r="A9" s="20" t="s">
        <v>184</v>
      </c>
      <c r="B9" s="21" t="s">
        <v>186</v>
      </c>
      <c r="C9" s="21" t="s">
        <v>187</v>
      </c>
      <c r="D9" s="17"/>
      <c r="E9" s="21" t="s">
        <v>188</v>
      </c>
      <c r="F9" s="21" t="s">
        <v>189</v>
      </c>
      <c r="G9" s="21" t="s">
        <v>190</v>
      </c>
      <c r="H9" s="17"/>
      <c r="I9" s="17"/>
    </row>
    <row r="10" spans="1:9" x14ac:dyDescent="0.3">
      <c r="A10" s="22" t="s">
        <v>101</v>
      </c>
      <c r="B10" s="24">
        <f>COUNTIF(Recruitment[SECTOR], "IT")</f>
        <v>16</v>
      </c>
      <c r="C10" s="24" cm="1">
        <f t="array" ref="C10">SUM(--(LEN(_xlfn.UNIQUE(_xlfn._xlws.FILTER(Recruitment[JOB ID], Recruitment[SECTOR]="IT")))&gt;0))</f>
        <v>4</v>
      </c>
      <c r="D10" s="17"/>
      <c r="E10" s="24">
        <f>COUNT(Recruitment[HIRE])</f>
        <v>10</v>
      </c>
      <c r="F10" s="24">
        <f>C16</f>
        <v>10</v>
      </c>
      <c r="G10" s="25">
        <f>E10/F10</f>
        <v>1</v>
      </c>
      <c r="H10" s="17"/>
      <c r="I10" s="17"/>
    </row>
    <row r="11" spans="1:9" x14ac:dyDescent="0.3">
      <c r="A11" s="22" t="s">
        <v>105</v>
      </c>
      <c r="B11" s="24">
        <f>COUNTIF(Recruitment[SECTOR], "SALES")</f>
        <v>9</v>
      </c>
      <c r="C11" s="24" cm="1">
        <f t="array" ref="C11">SUM(--(LEN(_xlfn.UNIQUE(_xlfn._xlws.FILTER(Recruitment[JOB ID], Recruitment[SECTOR]="SALES")))&gt;0))</f>
        <v>1</v>
      </c>
      <c r="D11" s="17"/>
      <c r="E11" s="17"/>
      <c r="F11" s="17"/>
      <c r="G11" s="17"/>
      <c r="H11" s="17"/>
      <c r="I11" s="17"/>
    </row>
    <row r="12" spans="1:9" x14ac:dyDescent="0.3">
      <c r="A12" s="22" t="s">
        <v>102</v>
      </c>
      <c r="B12" s="24">
        <f>COUNTIF(Recruitment[SECTOR], "MANUFACTURE")</f>
        <v>7</v>
      </c>
      <c r="C12" s="24" cm="1">
        <f t="array" ref="C12">SUM(--(LEN(_xlfn.UNIQUE(_xlfn._xlws.FILTER(Recruitment[JOB ID], Recruitment[SECTOR]="MANUFACTURE")))&gt;0))</f>
        <v>2</v>
      </c>
      <c r="D12" s="17"/>
      <c r="E12" s="21" t="s">
        <v>192</v>
      </c>
      <c r="F12" s="21" t="s">
        <v>181</v>
      </c>
      <c r="G12" s="17"/>
      <c r="H12" s="17"/>
      <c r="I12" s="17"/>
    </row>
    <row r="13" spans="1:9" x14ac:dyDescent="0.3">
      <c r="A13" s="22" t="s">
        <v>104</v>
      </c>
      <c r="B13" s="24">
        <f>COUNTIF(Recruitment[SECTOR], "MARKETING")</f>
        <v>8</v>
      </c>
      <c r="C13" s="24" cm="1">
        <f t="array" ref="C13">SUM(--(LEN(_xlfn.UNIQUE(_xlfn._xlws.FILTER(Recruitment[JOB ID], Recruitment[SECTOR]="MARKETING")))&gt;0))</f>
        <v>1</v>
      </c>
      <c r="D13" s="17"/>
      <c r="E13" s="23">
        <f>AVERAGE(Recruitment[DAYS TO HIRE])</f>
        <v>37.4</v>
      </c>
      <c r="F13" s="23" t="str">
        <f>ROUND(E13,1) &amp;" Days"</f>
        <v>37.4 Days</v>
      </c>
      <c r="G13" s="17"/>
      <c r="H13" s="17"/>
      <c r="I13" s="17"/>
    </row>
    <row r="14" spans="1:9" x14ac:dyDescent="0.3">
      <c r="A14" s="22" t="s">
        <v>110</v>
      </c>
      <c r="B14" s="24">
        <f>COUNTIF(Recruitment[SECTOR], "FINANCE")</f>
        <v>5</v>
      </c>
      <c r="C14" s="24" cm="1">
        <f t="array" ref="C14">SUM(--(LEN(_xlfn.UNIQUE(_xlfn._xlws.FILTER(Recruitment[JOB ID], Recruitment[SECTOR]="FINANCE")))&gt;0))</f>
        <v>1</v>
      </c>
      <c r="D14" s="17"/>
      <c r="E14" s="17"/>
      <c r="F14" s="17"/>
      <c r="G14" s="17"/>
      <c r="H14" s="17"/>
      <c r="I14" s="17"/>
    </row>
    <row r="15" spans="1:9" x14ac:dyDescent="0.3">
      <c r="A15" s="22" t="s">
        <v>103</v>
      </c>
      <c r="B15" s="24">
        <f>COUNTIF(Recruitment[SECTOR], "ADMINISTRATION")</f>
        <v>5</v>
      </c>
      <c r="C15" s="24" cm="1">
        <f t="array" ref="C15">SUM(--(LEN(_xlfn.UNIQUE(_xlfn._xlws.FILTER(Recruitment[JOB ID], Recruitment[SECTOR]="ADMINISTRATION")))&gt;0))</f>
        <v>1</v>
      </c>
      <c r="D15" s="17"/>
      <c r="E15" s="17"/>
      <c r="F15" s="17"/>
      <c r="G15" s="17"/>
      <c r="H15" s="17"/>
      <c r="I15" s="17"/>
    </row>
    <row r="16" spans="1:9" x14ac:dyDescent="0.3">
      <c r="A16" s="35"/>
      <c r="B16" s="26">
        <f>SUM(B10:B15)</f>
        <v>50</v>
      </c>
      <c r="C16" s="26">
        <f>SUM(C10:C15)</f>
        <v>10</v>
      </c>
      <c r="D16" s="17"/>
      <c r="E16" s="17"/>
      <c r="F16" s="17"/>
      <c r="G16" s="17"/>
      <c r="H16" s="17"/>
      <c r="I16" s="17"/>
    </row>
    <row r="17" spans="1:9" x14ac:dyDescent="0.3">
      <c r="A17" s="35"/>
      <c r="B17" s="17"/>
      <c r="C17" s="17"/>
      <c r="D17" s="17"/>
      <c r="E17" s="17"/>
      <c r="F17" s="17"/>
      <c r="G17" s="17"/>
      <c r="H17" s="17"/>
      <c r="I17" s="17"/>
    </row>
    <row r="18" spans="1:9" x14ac:dyDescent="0.3">
      <c r="A18" s="35"/>
      <c r="B18" s="17"/>
      <c r="C18" s="17"/>
      <c r="D18" s="17"/>
      <c r="E18" s="17"/>
      <c r="F18" s="17"/>
      <c r="G18" s="17"/>
      <c r="H18" s="17"/>
      <c r="I18" s="17"/>
    </row>
    <row r="19" spans="1:9" x14ac:dyDescent="0.3">
      <c r="A19" s="20" t="s">
        <v>193</v>
      </c>
      <c r="B19" s="21" t="s">
        <v>186</v>
      </c>
      <c r="C19" s="17"/>
      <c r="D19" s="17"/>
      <c r="E19" s="21" t="s">
        <v>195</v>
      </c>
      <c r="F19" s="21" t="s">
        <v>196</v>
      </c>
      <c r="G19" s="21" t="s">
        <v>197</v>
      </c>
      <c r="H19" s="21" t="s">
        <v>198</v>
      </c>
      <c r="I19" s="17"/>
    </row>
    <row r="20" spans="1:9" x14ac:dyDescent="0.3">
      <c r="A20" s="22" t="s">
        <v>152</v>
      </c>
      <c r="B20" s="24">
        <f>COUNTIF(Recruitment[APPLICATION SOURCE], "Job Platforms")</f>
        <v>13</v>
      </c>
      <c r="C20" s="17"/>
      <c r="D20" s="17"/>
      <c r="E20" s="27">
        <f>SUMIF(Costs[TYPE],"Internal",Costs[AMOUNT])</f>
        <v>6500</v>
      </c>
      <c r="F20" s="27">
        <f>SUMIF(Costs[TYPE],"External",Costs[AMOUNT])</f>
        <v>6220</v>
      </c>
      <c r="G20" s="27">
        <f>E20+F20</f>
        <v>12720</v>
      </c>
      <c r="H20" s="27">
        <f>G20/E10</f>
        <v>1272</v>
      </c>
      <c r="I20" s="17"/>
    </row>
    <row r="21" spans="1:9" x14ac:dyDescent="0.3">
      <c r="A21" s="22" t="s">
        <v>148</v>
      </c>
      <c r="B21" s="24">
        <f>COUNTIF(Recruitment[APPLICATION SOURCE], "Referral")</f>
        <v>8</v>
      </c>
      <c r="C21" s="17"/>
      <c r="D21" s="17"/>
      <c r="E21" s="17"/>
      <c r="F21" s="17"/>
      <c r="G21" s="17"/>
      <c r="H21" s="17"/>
      <c r="I21" s="17"/>
    </row>
    <row r="22" spans="1:9" x14ac:dyDescent="0.3">
      <c r="A22" s="22" t="s">
        <v>149</v>
      </c>
      <c r="B22" s="24">
        <f>COUNTIF(Recruitment[APPLICATION SOURCE], "Agency")</f>
        <v>11</v>
      </c>
      <c r="C22" s="17"/>
      <c r="D22" s="17"/>
      <c r="E22" s="17"/>
      <c r="F22" s="17"/>
      <c r="G22" s="17"/>
      <c r="H22" s="17"/>
      <c r="I22" s="17"/>
    </row>
    <row r="23" spans="1:9" x14ac:dyDescent="0.3">
      <c r="A23" s="22" t="s">
        <v>150</v>
      </c>
      <c r="B23" s="24">
        <f>COUNTIF(Recruitment[APPLICATION SOURCE], "Social Media")</f>
        <v>9</v>
      </c>
      <c r="C23" s="17"/>
      <c r="D23" s="17"/>
      <c r="E23" s="17"/>
      <c r="F23" s="17"/>
      <c r="G23" s="17"/>
      <c r="H23" s="17"/>
      <c r="I23" s="17"/>
    </row>
    <row r="24" spans="1:9" x14ac:dyDescent="0.3">
      <c r="A24" s="22" t="s">
        <v>151</v>
      </c>
      <c r="B24" s="24">
        <f>COUNTIF(Recruitment[APPLICATION SOURCE], "Company Website")</f>
        <v>9</v>
      </c>
      <c r="C24" s="17"/>
      <c r="D24" s="17"/>
      <c r="E24" s="17"/>
      <c r="F24" s="17"/>
      <c r="G24" s="17"/>
      <c r="H24" s="17"/>
      <c r="I24" s="17"/>
    </row>
    <row r="25" spans="1:9" x14ac:dyDescent="0.3">
      <c r="A25" s="35"/>
      <c r="B25" s="17"/>
      <c r="C25" s="17"/>
      <c r="D25" s="17"/>
      <c r="E25" s="17"/>
      <c r="F25" s="17"/>
      <c r="G25" s="17"/>
      <c r="H25" s="17"/>
      <c r="I25" s="17"/>
    </row>
    <row r="26" spans="1:9" x14ac:dyDescent="0.3">
      <c r="A26" s="20" t="s">
        <v>194</v>
      </c>
      <c r="B26" s="21" t="s">
        <v>186</v>
      </c>
      <c r="C26" s="17"/>
      <c r="D26" s="17"/>
      <c r="E26" s="17"/>
      <c r="F26" s="17"/>
      <c r="G26" s="17"/>
      <c r="H26" s="17"/>
      <c r="I26" s="17"/>
    </row>
    <row r="27" spans="1:9" x14ac:dyDescent="0.3">
      <c r="A27" s="22" t="s">
        <v>160</v>
      </c>
      <c r="B27" s="24">
        <f>COUNTIF(Recruitment[DECLINE REASON], "Technical")</f>
        <v>17</v>
      </c>
      <c r="C27" s="17"/>
      <c r="D27" s="17"/>
      <c r="E27" s="17"/>
      <c r="F27" s="17"/>
      <c r="G27" s="17"/>
      <c r="H27" s="17"/>
      <c r="I27" s="17"/>
    </row>
    <row r="28" spans="1:9" x14ac:dyDescent="0.3">
      <c r="A28" s="22" t="s">
        <v>161</v>
      </c>
      <c r="B28" s="24">
        <f>COUNTIF(Recruitment[DECLINE REASON], "Culture")</f>
        <v>6</v>
      </c>
      <c r="C28" s="17"/>
      <c r="D28" s="17"/>
      <c r="E28" s="17"/>
      <c r="F28" s="17"/>
      <c r="G28" s="17"/>
      <c r="H28" s="17"/>
      <c r="I28" s="17"/>
    </row>
    <row r="29" spans="1:9" x14ac:dyDescent="0.3">
      <c r="A29" s="22" t="s">
        <v>162</v>
      </c>
      <c r="B29" s="24">
        <f>COUNTIF(Recruitment[DECLINE REASON], "Salary")</f>
        <v>9</v>
      </c>
      <c r="C29" s="17"/>
      <c r="D29" s="17"/>
      <c r="E29" s="17"/>
      <c r="F29" s="17"/>
      <c r="G29" s="17"/>
      <c r="H29" s="17"/>
      <c r="I29" s="17"/>
    </row>
    <row r="30" spans="1:9" x14ac:dyDescent="0.3">
      <c r="A30" s="22" t="s">
        <v>163</v>
      </c>
      <c r="B30" s="24">
        <f>COUNTIF(Recruitment[DECLINE REASON], "Experience")</f>
        <v>3</v>
      </c>
      <c r="C30" s="17"/>
      <c r="D30" s="17"/>
      <c r="E30" s="17"/>
      <c r="F30" s="17"/>
      <c r="G30" s="17"/>
      <c r="H30" s="17"/>
      <c r="I30" s="17"/>
    </row>
    <row r="31" spans="1:9" x14ac:dyDescent="0.3">
      <c r="A31" s="22" t="s">
        <v>164</v>
      </c>
      <c r="B31" s="24">
        <f>COUNTIF(Recruitment[DECLINE REASON], "Other")</f>
        <v>5</v>
      </c>
      <c r="C31" s="17"/>
      <c r="D31" s="17"/>
      <c r="E31" s="17"/>
      <c r="F31" s="17"/>
      <c r="G31" s="17"/>
      <c r="H31" s="17"/>
      <c r="I31" s="17"/>
    </row>
    <row r="32" spans="1:9" x14ac:dyDescent="0.3">
      <c r="A32" s="35"/>
      <c r="B32" s="17"/>
      <c r="C32" s="17"/>
      <c r="D32" s="17"/>
      <c r="E32" s="17"/>
      <c r="F32" s="17"/>
      <c r="G32" s="17"/>
      <c r="H32" s="17"/>
      <c r="I32" s="17"/>
    </row>
    <row r="33" spans="1:9" x14ac:dyDescent="0.3">
      <c r="A33" s="35"/>
      <c r="B33" s="17"/>
      <c r="C33" s="17"/>
      <c r="D33" s="17"/>
      <c r="E33" s="17"/>
      <c r="F33" s="17"/>
      <c r="G33" s="17"/>
      <c r="H33" s="17"/>
      <c r="I33" s="17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EDD4F2-F054-4E36-BE5B-58AF8300BC20}">
  <dimension ref="A1:T44"/>
  <sheetViews>
    <sheetView tabSelected="1" zoomScale="85" zoomScaleNormal="85" workbookViewId="0">
      <selection activeCell="Q44" sqref="Q44"/>
    </sheetView>
  </sheetViews>
  <sheetFormatPr defaultRowHeight="13.2" x14ac:dyDescent="0.3"/>
  <cols>
    <col min="1" max="16" width="8.88671875" style="1"/>
    <col min="17" max="17" width="6.44140625" style="1" customWidth="1"/>
    <col min="18" max="16384" width="8.88671875" style="1"/>
  </cols>
  <sheetData>
    <row r="1" spans="1:17" x14ac:dyDescent="0.3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</row>
    <row r="2" spans="1:17" x14ac:dyDescent="0.3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spans="1:17" x14ac:dyDescent="0.3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</row>
    <row r="4" spans="1:17" x14ac:dyDescent="0.3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</row>
    <row r="5" spans="1:17" x14ac:dyDescent="0.3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</row>
    <row r="6" spans="1:17" x14ac:dyDescent="0.3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</row>
    <row r="7" spans="1:17" x14ac:dyDescent="0.3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</row>
    <row r="8" spans="1:17" x14ac:dyDescent="0.3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</row>
    <row r="9" spans="1:17" x14ac:dyDescent="0.3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</row>
    <row r="10" spans="1:17" x14ac:dyDescent="0.3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</row>
    <row r="11" spans="1:17" x14ac:dyDescent="0.3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</row>
    <row r="12" spans="1:17" x14ac:dyDescent="0.3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</row>
    <row r="13" spans="1:17" x14ac:dyDescent="0.3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</row>
    <row r="14" spans="1:17" x14ac:dyDescent="0.3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</row>
    <row r="15" spans="1:17" x14ac:dyDescent="0.3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</row>
    <row r="16" spans="1:17" x14ac:dyDescent="0.3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</row>
    <row r="17" spans="1:20" x14ac:dyDescent="0.3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</row>
    <row r="18" spans="1:20" x14ac:dyDescent="0.3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</row>
    <row r="19" spans="1:20" x14ac:dyDescent="0.3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</row>
    <row r="20" spans="1:20" x14ac:dyDescent="0.3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</row>
    <row r="21" spans="1:20" x14ac:dyDescent="0.3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T21" s="18"/>
    </row>
    <row r="22" spans="1:20" x14ac:dyDescent="0.3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</row>
    <row r="23" spans="1:20" x14ac:dyDescent="0.3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</row>
    <row r="24" spans="1:20" x14ac:dyDescent="0.3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</row>
    <row r="25" spans="1:20" x14ac:dyDescent="0.3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</row>
    <row r="26" spans="1:20" x14ac:dyDescent="0.3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</row>
    <row r="27" spans="1:20" x14ac:dyDescent="0.3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</row>
    <row r="28" spans="1:20" x14ac:dyDescent="0.3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</row>
    <row r="29" spans="1:20" x14ac:dyDescent="0.3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</row>
    <row r="30" spans="1:20" x14ac:dyDescent="0.3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</row>
    <row r="31" spans="1:20" x14ac:dyDescent="0.3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</row>
    <row r="32" spans="1:20" x14ac:dyDescent="0.3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</row>
    <row r="33" spans="1:17" x14ac:dyDescent="0.3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</row>
    <row r="34" spans="1:17" x14ac:dyDescent="0.3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</row>
    <row r="35" spans="1:17" x14ac:dyDescent="0.3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</row>
    <row r="36" spans="1:17" x14ac:dyDescent="0.3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</row>
    <row r="37" spans="1:17" x14ac:dyDescent="0.3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</row>
    <row r="38" spans="1:17" x14ac:dyDescent="0.3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</row>
    <row r="39" spans="1:17" x14ac:dyDescent="0.3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</row>
    <row r="40" spans="1:17" x14ac:dyDescent="0.3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</row>
    <row r="41" spans="1:17" x14ac:dyDescent="0.3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</row>
    <row r="42" spans="1:17" x14ac:dyDescent="0.3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</row>
    <row r="43" spans="1:17" x14ac:dyDescent="0.3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</row>
    <row r="44" spans="1:17" ht="20.399999999999999" customHeight="1" x14ac:dyDescent="0.3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</row>
  </sheetData>
  <pageMargins left="0" right="0" top="0" bottom="0" header="0" footer="0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373E20-D638-42A9-A92A-8398F79DE9C1}">
  <dimension ref="B6"/>
  <sheetViews>
    <sheetView workbookViewId="0">
      <selection activeCell="B15" sqref="B15"/>
    </sheetView>
  </sheetViews>
  <sheetFormatPr defaultRowHeight="14.4" x14ac:dyDescent="0.3"/>
  <cols>
    <col min="2" max="2" width="31.88671875" customWidth="1"/>
  </cols>
  <sheetData>
    <row r="6" spans="2:2" x14ac:dyDescent="0.3">
      <c r="B6" s="28" t="s">
        <v>199</v>
      </c>
    </row>
  </sheetData>
  <hyperlinks>
    <hyperlink ref="B6" r:id="rId1" xr:uid="{F9FC5F30-BF77-4906-89A3-9580C2D464FF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baseType="variant" size="2">
      <vt:variant>
        <vt:lpstr>Worksheets</vt:lpstr>
      </vt:variant>
      <vt:variant>
        <vt:i4>5</vt:i4>
      </vt:variant>
    </vt:vector>
  </HeadingPairs>
  <TitlesOfParts>
    <vt:vector baseType="lpstr" size="5">
      <vt:lpstr>Data</vt:lpstr>
      <vt:lpstr>References</vt:lpstr>
      <vt:lpstr>Helper Sheet</vt:lpstr>
      <vt:lpstr>Dashboard</vt:lpstr>
      <vt:lpstr>©</vt:lpstr>
    </vt:vector>
  </TitlesOfParts>
  <Company/>
  <LinksUpToDate>false</LinksUpToDate>
  <SharedDoc>false</SharedDoc>
  <HyperlinksChanged>false</HyperlinksChanged>
  <AppVersion>16.0300</AppVersion>
  <Template/>
  <Manager/>
  <TotalTime>0</TotalTime>
  <Application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revision>0</cp:revision>
</cp:coreProperties>
</file>