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lste\Box Sync\AAnns Files\AgDM\3-18\"/>
    </mc:Choice>
  </mc:AlternateContent>
  <bookViews>
    <workbookView xWindow="0" yWindow="0" windowWidth="28800" windowHeight="14100"/>
  </bookViews>
  <sheets>
    <sheet name="Example" sheetId="1" r:id="rId1"/>
    <sheet name="Blank" sheetId="3" r:id="rId2"/>
  </sheets>
  <definedNames>
    <definedName name="_xlnm.Print_Area" localSheetId="1">Blank!$A$1:$R$71</definedName>
    <definedName name="_xlnm.Print_Area" localSheetId="0">Example!$A$1:$R$71</definedName>
  </definedNames>
  <calcPr calcId="162913"/>
</workbook>
</file>

<file path=xl/calcChain.xml><?xml version="1.0" encoding="utf-8"?>
<calcChain xmlns="http://schemas.openxmlformats.org/spreadsheetml/2006/main">
  <c r="A67" i="3" l="1"/>
  <c r="I61" i="3"/>
  <c r="H61" i="3"/>
  <c r="G61" i="3"/>
  <c r="F61" i="3"/>
  <c r="I57" i="3"/>
  <c r="H57" i="3"/>
  <c r="G57" i="3"/>
  <c r="F57" i="3"/>
  <c r="E57" i="3"/>
  <c r="D57" i="3"/>
  <c r="C57" i="3"/>
  <c r="B57" i="3"/>
  <c r="B56" i="3"/>
  <c r="I55" i="3"/>
  <c r="H55" i="3"/>
  <c r="G55" i="3"/>
  <c r="F55" i="3"/>
  <c r="E55" i="3"/>
  <c r="D55" i="3"/>
  <c r="C55" i="3"/>
  <c r="B55" i="3"/>
  <c r="I54" i="3"/>
  <c r="H54" i="3"/>
  <c r="H60" i="3" s="1"/>
  <c r="G54" i="3"/>
  <c r="G60" i="3" s="1"/>
  <c r="F54" i="3"/>
  <c r="F60" i="3" s="1"/>
  <c r="E54" i="3"/>
  <c r="D54" i="3"/>
  <c r="C54" i="3"/>
  <c r="B54" i="3"/>
  <c r="I52" i="3"/>
  <c r="H52" i="3"/>
  <c r="G52" i="3"/>
  <c r="F52" i="3"/>
  <c r="I50" i="3"/>
  <c r="H50" i="3"/>
  <c r="G50" i="3"/>
  <c r="F50" i="3"/>
  <c r="E50" i="3"/>
  <c r="D50" i="3"/>
  <c r="C50" i="3"/>
  <c r="B50" i="3"/>
  <c r="I49" i="3"/>
  <c r="I51" i="3" s="1"/>
  <c r="H49" i="3"/>
  <c r="H51" i="3" s="1"/>
  <c r="G49" i="3"/>
  <c r="G51" i="3" s="1"/>
  <c r="F49" i="3"/>
  <c r="F51" i="3" s="1"/>
  <c r="E49" i="3"/>
  <c r="E51" i="3" s="1"/>
  <c r="E52" i="3" s="1"/>
  <c r="D49" i="3"/>
  <c r="D51" i="3" s="1"/>
  <c r="D52" i="3" s="1"/>
  <c r="C49" i="3"/>
  <c r="C51" i="3" s="1"/>
  <c r="C52" i="3" s="1"/>
  <c r="B49" i="3"/>
  <c r="B51" i="3" s="1"/>
  <c r="B52" i="3" s="1"/>
  <c r="I48" i="3"/>
  <c r="H48" i="3"/>
  <c r="G48" i="3"/>
  <c r="F48" i="3"/>
  <c r="E48" i="3"/>
  <c r="D48" i="3"/>
  <c r="C48" i="3"/>
  <c r="B48" i="3"/>
  <c r="I37" i="3"/>
  <c r="I56" i="3" s="1"/>
  <c r="H37" i="3"/>
  <c r="H56" i="3" s="1"/>
  <c r="G37" i="3"/>
  <c r="G56" i="3" s="1"/>
  <c r="F37" i="3"/>
  <c r="F56" i="3" s="1"/>
  <c r="B37" i="3"/>
  <c r="E23" i="3"/>
  <c r="D23" i="3"/>
  <c r="F22" i="3"/>
  <c r="E22" i="3"/>
  <c r="D22" i="3"/>
  <c r="C22" i="3"/>
  <c r="B22" i="3"/>
  <c r="F21" i="3"/>
  <c r="F23" i="3" s="1"/>
  <c r="E21" i="3"/>
  <c r="D21" i="3"/>
  <c r="C21" i="3"/>
  <c r="B21" i="3"/>
  <c r="F20" i="3"/>
  <c r="E20" i="3"/>
  <c r="D20" i="3"/>
  <c r="C20" i="3"/>
  <c r="B20" i="3"/>
  <c r="C57" i="1"/>
  <c r="D57" i="1"/>
  <c r="E57" i="1"/>
  <c r="F57" i="1"/>
  <c r="G57" i="1"/>
  <c r="H57" i="1"/>
  <c r="I57" i="1"/>
  <c r="B57" i="1"/>
  <c r="C23" i="3" l="1"/>
  <c r="E37" i="3" s="1"/>
  <c r="E56" i="3" s="1"/>
  <c r="B23" i="3"/>
  <c r="C37" i="3" s="1"/>
  <c r="C56" i="3" s="1"/>
  <c r="C58" i="3" s="1"/>
  <c r="I60" i="3"/>
  <c r="B60" i="3"/>
  <c r="B61" i="3" s="1"/>
  <c r="H58" i="3"/>
  <c r="F58" i="3"/>
  <c r="G58" i="3"/>
  <c r="I58" i="3"/>
  <c r="B58" i="3"/>
  <c r="I61" i="1"/>
  <c r="H61" i="1"/>
  <c r="G61" i="1"/>
  <c r="F61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2" i="1"/>
  <c r="H52" i="1"/>
  <c r="G52" i="1"/>
  <c r="F52" i="1"/>
  <c r="I50" i="1"/>
  <c r="H50" i="1"/>
  <c r="G50" i="1"/>
  <c r="F50" i="1"/>
  <c r="E50" i="1"/>
  <c r="D50" i="1"/>
  <c r="C50" i="1"/>
  <c r="B50" i="1"/>
  <c r="I49" i="1"/>
  <c r="I51" i="1" s="1"/>
  <c r="H49" i="1"/>
  <c r="H51" i="1" s="1"/>
  <c r="G49" i="1"/>
  <c r="G51" i="1" s="1"/>
  <c r="F49" i="1"/>
  <c r="F51" i="1" s="1"/>
  <c r="E49" i="1"/>
  <c r="E51" i="1" s="1"/>
  <c r="E52" i="1" s="1"/>
  <c r="D49" i="1"/>
  <c r="D51" i="1" s="1"/>
  <c r="D52" i="1" s="1"/>
  <c r="C49" i="1"/>
  <c r="C51" i="1" s="1"/>
  <c r="C52" i="1" s="1"/>
  <c r="B49" i="1"/>
  <c r="B51" i="1" s="1"/>
  <c r="B52" i="1" s="1"/>
  <c r="I48" i="1"/>
  <c r="H48" i="1"/>
  <c r="G48" i="1"/>
  <c r="F48" i="1"/>
  <c r="E48" i="1"/>
  <c r="D48" i="1"/>
  <c r="C48" i="1"/>
  <c r="B48" i="1"/>
  <c r="E60" i="3" l="1"/>
  <c r="E61" i="3" s="1"/>
  <c r="E58" i="3"/>
  <c r="C60" i="3"/>
  <c r="C61" i="3" s="1"/>
  <c r="D37" i="3"/>
  <c r="D56" i="3" s="1"/>
  <c r="D58" i="3" s="1"/>
  <c r="B60" i="1"/>
  <c r="B61" i="1" s="1"/>
  <c r="B58" i="1"/>
  <c r="D60" i="3" l="1"/>
  <c r="D61" i="3" s="1"/>
  <c r="B37" i="1"/>
  <c r="B20" i="1"/>
  <c r="B21" i="1"/>
  <c r="B22" i="1"/>
  <c r="B23" i="1"/>
  <c r="C37" i="1" s="1"/>
  <c r="C56" i="1" s="1"/>
  <c r="C20" i="1"/>
  <c r="C23" i="1" s="1"/>
  <c r="C21" i="1"/>
  <c r="C22" i="1"/>
  <c r="F37" i="1"/>
  <c r="F56" i="1" s="1"/>
  <c r="G37" i="1"/>
  <c r="G56" i="1" s="1"/>
  <c r="H37" i="1"/>
  <c r="H56" i="1" s="1"/>
  <c r="I37" i="1"/>
  <c r="I56" i="1" s="1"/>
  <c r="A67" i="1"/>
  <c r="F22" i="1"/>
  <c r="F21" i="1"/>
  <c r="F20" i="1"/>
  <c r="F23" i="1" s="1"/>
  <c r="E22" i="1"/>
  <c r="D22" i="1"/>
  <c r="E21" i="1"/>
  <c r="D21" i="1"/>
  <c r="E20" i="1"/>
  <c r="D20" i="1"/>
  <c r="D23" i="1" s="1"/>
  <c r="E23" i="1"/>
  <c r="C58" i="1" l="1"/>
  <c r="C60" i="1"/>
  <c r="C61" i="1" s="1"/>
  <c r="I58" i="1"/>
  <c r="I60" i="1"/>
  <c r="H58" i="1"/>
  <c r="H60" i="1"/>
  <c r="F60" i="1"/>
  <c r="F58" i="1"/>
  <c r="G58" i="1"/>
  <c r="G60" i="1"/>
  <c r="D37" i="1"/>
  <c r="D56" i="1" s="1"/>
  <c r="E37" i="1"/>
  <c r="E56" i="1" s="1"/>
  <c r="E60" i="1" l="1"/>
  <c r="E61" i="1" s="1"/>
  <c r="E58" i="1"/>
  <c r="D58" i="1"/>
  <c r="D60" i="1"/>
  <c r="D61" i="1" s="1"/>
</calcChain>
</file>

<file path=xl/sharedStrings.xml><?xml version="1.0" encoding="utf-8"?>
<sst xmlns="http://schemas.openxmlformats.org/spreadsheetml/2006/main" count="208" uniqueCount="96">
  <si>
    <t xml:space="preserve">Moisture discount, total $ </t>
  </si>
  <si>
    <t>Net revenue after shrink, discount, drying &amp; transportation</t>
  </si>
  <si>
    <t>Bushels hauled per load</t>
  </si>
  <si>
    <t xml:space="preserve">Repair and maintenance cost </t>
  </si>
  <si>
    <t>Fuel and lubrication cost</t>
  </si>
  <si>
    <t>Average hauling speed, miles per hour</t>
  </si>
  <si>
    <t>Fuel efficiency, miles per gallon</t>
  </si>
  <si>
    <t>Price of fuel, $ per gallon</t>
  </si>
  <si>
    <t>Driver labor rate, $ per hour</t>
  </si>
  <si>
    <t>Total operating cost per mile</t>
  </si>
  <si>
    <t>Name of grain buyer</t>
  </si>
  <si>
    <t>Location of grain buyer</t>
  </si>
  <si>
    <t>Bushels lost to shrink and handling</t>
  </si>
  <si>
    <t>Net bushels after shrink and handling</t>
  </si>
  <si>
    <t>Farmertown</t>
  </si>
  <si>
    <t>Mayberry</t>
  </si>
  <si>
    <t>Wet bushels in load</t>
  </si>
  <si>
    <t>Labor cost for hauling</t>
  </si>
  <si>
    <t>or</t>
  </si>
  <si>
    <t>Distance to haul grain, miles, one-way</t>
  </si>
  <si>
    <t>Expected unloading time, hours</t>
  </si>
  <si>
    <t>Transportation cost, total $</t>
  </si>
  <si>
    <t>Labor cost for unloading, total $</t>
  </si>
  <si>
    <t>Truck #1</t>
  </si>
  <si>
    <t>Truck #2</t>
  </si>
  <si>
    <t>Name or type of truck</t>
  </si>
  <si>
    <t>GMC</t>
  </si>
  <si>
    <t>Freightliner</t>
  </si>
  <si>
    <t>Truck #3</t>
  </si>
  <si>
    <t>Truck #4</t>
  </si>
  <si>
    <t>Miles truck is driven per year</t>
  </si>
  <si>
    <t>Note: ownership costs for trucks do not need to be considered when comparing among selling points.</t>
  </si>
  <si>
    <t>Adjustment for moisture percentage</t>
  </si>
  <si>
    <t>Moisture discount factor, % per point over final moisture %</t>
  </si>
  <si>
    <t>Drying charge or discount, $ per point of moisture over final %</t>
  </si>
  <si>
    <t>Shrink factor, % per point of moisture over final %</t>
  </si>
  <si>
    <t>Crop</t>
  </si>
  <si>
    <t>Corn</t>
  </si>
  <si>
    <t>Soybeans</t>
  </si>
  <si>
    <t>Cash grain price bid, $ per bushel</t>
  </si>
  <si>
    <t>ABC Processor</t>
  </si>
  <si>
    <t>Circleville</t>
  </si>
  <si>
    <t>Gross revenue paid on net bushels</t>
  </si>
  <si>
    <t>Estimated moisture level of wet grain, %</t>
  </si>
  <si>
    <t>Drying cost or discount, total $</t>
  </si>
  <si>
    <t>Comparison, $ per load</t>
  </si>
  <si>
    <t>Total discounts and costs, total $</t>
  </si>
  <si>
    <t xml:space="preserve">Number of bushels in load, wet </t>
  </si>
  <si>
    <t>Truck #5</t>
  </si>
  <si>
    <t>Net revenue per wet bushel</t>
  </si>
  <si>
    <t>Click here to find distance between locations.</t>
  </si>
  <si>
    <t>Total operating cost per mile (from table above)</t>
  </si>
  <si>
    <t>Note: the actual revenue received may differ from these estimates if the actual wet bushels or the actual moisture level values differ from the values inputted above.</t>
  </si>
  <si>
    <t>Date Printed:</t>
  </si>
  <si>
    <t>Ag Decision Maker -- Iowa State University Extension and Outreach</t>
  </si>
  <si>
    <t>Enter your input values in shaded cells.</t>
  </si>
  <si>
    <t>Annual cost of repairs, including tires, $ per year</t>
  </si>
  <si>
    <t>Operating costs per mile</t>
  </si>
  <si>
    <t>Grain Truck</t>
  </si>
  <si>
    <t xml:space="preserve"> or Semi #1</t>
  </si>
  <si>
    <t xml:space="preserve"> or Semi #2</t>
  </si>
  <si>
    <t xml:space="preserve"> or Semi #3</t>
  </si>
  <si>
    <t xml:space="preserve"> or Semi #4</t>
  </si>
  <si>
    <t xml:space="preserve"> or Semi #5</t>
  </si>
  <si>
    <t>Grain Bid Price Comparison</t>
  </si>
  <si>
    <t>Ethanol Plant</t>
  </si>
  <si>
    <t>Farm Co-op</t>
  </si>
  <si>
    <t>Hauling charge to this location, $ per bushel</t>
  </si>
  <si>
    <t>Fuel surcharge factor (1.0 is no extra charge or discount)</t>
  </si>
  <si>
    <t>Commercial hauling charge (leave blank for owner-operator hauling)</t>
  </si>
  <si>
    <t>Owner-operator hauling (leave blank for commercial hauling)</t>
  </si>
  <si>
    <t>Truck number used for hauling (from table above, 1, 2, 3, 4, or 5)</t>
  </si>
  <si>
    <t>Feed Mill</t>
  </si>
  <si>
    <t>Lincoln</t>
  </si>
  <si>
    <t>Find cash grain bids in your area.</t>
  </si>
  <si>
    <t>Step 1. Transportation costs</t>
  </si>
  <si>
    <t>Step 1 can be omitted if all hauling is done by commercial drivers.</t>
  </si>
  <si>
    <t>Step 2. Grain buyer information</t>
  </si>
  <si>
    <t>Note: Does not include time for unloading</t>
  </si>
  <si>
    <t>Note: Lubrication cost is estimated at 15% of fuel cost.</t>
  </si>
  <si>
    <t>Final moisture level (for No. 2) required for sale or storage, %</t>
  </si>
  <si>
    <t>Note: obtain from buyer</t>
  </si>
  <si>
    <t>Note: Number of pounds in wet load can be divided by 56 for corn or 60 for soybeans.</t>
  </si>
  <si>
    <t>Note: entry expressed as % value, obtain value from buyer</t>
  </si>
  <si>
    <t>Moisture discount per point per bushel x points of moisture over final % x wet bushels, x price.</t>
  </si>
  <si>
    <t>Gross revenue paid on net bushels = Net bushels x price</t>
  </si>
  <si>
    <t>Bushels lost to shrink and handling = shrink factor x points of moisture removed x bushels at harvest.</t>
  </si>
  <si>
    <t>Drying charge or discount per point per bushel  x points of moisture over final % x wet bushels.</t>
  </si>
  <si>
    <t>Version 1.1_32018</t>
  </si>
  <si>
    <t>Email author: William Edwards</t>
  </si>
  <si>
    <t>Iowa State University Extension and Outreach does not discriminate on the basis of age, disability, ethnicity, gender identity, genetic information, marital status, national origin, pregnancy, race, religion, sex,</t>
  </si>
  <si>
    <t xml:space="preserve">sexual orientation, socioeconomic status, or status as a U.S. veteran. (Not all prohibited bases apply to all programs.) Inquiries regarding non-discrimination policies may be directed to the Diversity Officer, </t>
  </si>
  <si>
    <t>2150 Beardshear Hall, 515 Morrill Road, Ames, Iowa 50011, 515-294-1482, extdiversity@iastate.edu. All other inquiries may be directed to 1-800-262-3804.</t>
  </si>
  <si>
    <t>See survey of grain harvesting equipment for typical repair costs.</t>
  </si>
  <si>
    <t>See Estimating Grain Transportation Costs for more information, or</t>
  </si>
  <si>
    <t>the Crop Marketing resources on Ag Decision Maker.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</si>
</sst>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.0000"/>
    <numFmt numFmtId="167" formatCode="_(* #,##0.0_);_(* \(#,##0.0\);_(* &quot;-&quot;??_);_(@_)"/>
    <numFmt numFmtId="168" formatCode="_(* #,##0.000_);_(* \(#,##0.000\);_(* &quot;-&quot;??_);_(@_)"/>
    <numFmt numFmtId="169" formatCode="&quot;$&quot;#,##0.000"/>
    <numFmt numFmtId="171" formatCode="_(&quot;$&quot;#,##0.00_);_(&quot;$&quot;\(#,##0.00\);_(&quot;$&quot;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u/>
      <sz val="10"/>
      <color rgb="FFC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rgb="FF001BA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 val="singleAccounting"/>
      <sz val="11"/>
      <name val="Arial"/>
      <family val="2"/>
    </font>
    <font>
      <sz val="9"/>
      <name val="Arial"/>
      <family val="2"/>
    </font>
    <font>
      <u/>
      <sz val="11"/>
      <color rgb="FFC00000"/>
      <name val="Arial"/>
      <family val="2"/>
    </font>
    <font>
      <sz val="11"/>
      <color rgb="FFC00000"/>
      <name val="Arial"/>
      <family val="2"/>
    </font>
    <font>
      <i/>
      <sz val="11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/>
      <top style="thick">
        <color theme="2" tint="-9.9948118533890809E-2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6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Protection="1">
      <protection hidden="1"/>
    </xf>
    <xf numFmtId="164" fontId="4" fillId="0" borderId="0" xfId="2" applyNumberFormat="1" applyFont="1" applyFill="1" applyBorder="1"/>
    <xf numFmtId="164" fontId="4" fillId="0" borderId="0" xfId="0" applyNumberFormat="1" applyFont="1" applyFill="1" applyBorder="1"/>
    <xf numFmtId="7" fontId="4" fillId="0" borderId="0" xfId="0" applyNumberFormat="1" applyFont="1" applyFill="1" applyBorder="1" applyProtection="1">
      <protection locked="0"/>
    </xf>
    <xf numFmtId="0" fontId="4" fillId="0" borderId="0" xfId="0" applyFont="1" applyBorder="1"/>
    <xf numFmtId="7" fontId="4" fillId="0" borderId="17" xfId="0" applyNumberFormat="1" applyFont="1" applyBorder="1" applyAlignment="1">
      <alignment horizontal="right"/>
    </xf>
    <xf numFmtId="7" fontId="4" fillId="0" borderId="23" xfId="0" applyNumberFormat="1" applyFont="1" applyBorder="1" applyAlignment="1">
      <alignment horizontal="right"/>
    </xf>
    <xf numFmtId="39" fontId="4" fillId="0" borderId="17" xfId="0" applyNumberFormat="1" applyFont="1" applyBorder="1" applyAlignment="1">
      <alignment horizontal="right"/>
    </xf>
    <xf numFmtId="39" fontId="4" fillId="0" borderId="23" xfId="0" applyNumberFormat="1" applyFont="1" applyBorder="1" applyAlignment="1">
      <alignment horizontal="right"/>
    </xf>
    <xf numFmtId="0" fontId="6" fillId="0" borderId="4" xfId="0" applyFont="1" applyBorder="1"/>
    <xf numFmtId="7" fontId="6" fillId="0" borderId="20" xfId="0" applyNumberFormat="1" applyFont="1" applyBorder="1" applyAlignment="1">
      <alignment horizontal="right"/>
    </xf>
    <xf numFmtId="7" fontId="6" fillId="0" borderId="24" xfId="0" applyNumberFormat="1" applyFont="1" applyBorder="1" applyAlignment="1">
      <alignment horizontal="right"/>
    </xf>
    <xf numFmtId="7" fontId="4" fillId="0" borderId="0" xfId="0" applyNumberFormat="1" applyFont="1"/>
    <xf numFmtId="165" fontId="4" fillId="0" borderId="14" xfId="1" applyNumberFormat="1" applyFont="1" applyFill="1" applyBorder="1"/>
    <xf numFmtId="165" fontId="4" fillId="0" borderId="13" xfId="1" applyNumberFormat="1" applyFont="1" applyFill="1" applyBorder="1"/>
    <xf numFmtId="165" fontId="4" fillId="0" borderId="15" xfId="1" applyNumberFormat="1" applyFont="1" applyFill="1" applyBorder="1"/>
    <xf numFmtId="165" fontId="4" fillId="0" borderId="16" xfId="1" applyNumberFormat="1" applyFont="1" applyFill="1" applyBorder="1"/>
    <xf numFmtId="0" fontId="4" fillId="0" borderId="4" xfId="0" applyFont="1" applyBorder="1"/>
    <xf numFmtId="0" fontId="5" fillId="0" borderId="0" xfId="0" applyFont="1"/>
    <xf numFmtId="0" fontId="8" fillId="2" borderId="25" xfId="0" applyFont="1" applyFill="1" applyBorder="1"/>
    <xf numFmtId="0" fontId="9" fillId="2" borderId="25" xfId="0" applyFont="1" applyFill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1" fillId="0" borderId="0" xfId="4" applyFont="1" applyAlignment="1" applyProtection="1">
      <alignment vertical="center"/>
    </xf>
    <xf numFmtId="0" fontId="6" fillId="0" borderId="0" xfId="0" applyFont="1"/>
    <xf numFmtId="0" fontId="7" fillId="0" borderId="1" xfId="0" applyFont="1" applyBorder="1" applyProtection="1">
      <protection hidden="1"/>
    </xf>
    <xf numFmtId="0" fontId="14" fillId="0" borderId="0" xfId="0" applyFont="1"/>
    <xf numFmtId="0" fontId="7" fillId="0" borderId="1" xfId="0" applyFont="1" applyBorder="1"/>
    <xf numFmtId="39" fontId="16" fillId="0" borderId="17" xfId="0" applyNumberFormat="1" applyFont="1" applyBorder="1" applyAlignment="1">
      <alignment horizontal="right"/>
    </xf>
    <xf numFmtId="39" fontId="16" fillId="0" borderId="23" xfId="0" applyNumberFormat="1" applyFont="1" applyBorder="1" applyAlignment="1">
      <alignment horizontal="right"/>
    </xf>
    <xf numFmtId="0" fontId="15" fillId="0" borderId="1" xfId="0" applyFont="1" applyBorder="1" applyAlignment="1" applyProtection="1">
      <alignment horizontal="left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left"/>
    </xf>
    <xf numFmtId="164" fontId="7" fillId="0" borderId="2" xfId="0" applyNumberFormat="1" applyFont="1" applyFill="1" applyBorder="1" applyAlignment="1" applyProtection="1">
      <alignment horizontal="right" wrapText="1"/>
    </xf>
    <xf numFmtId="164" fontId="7" fillId="0" borderId="5" xfId="0" applyNumberFormat="1" applyFont="1" applyFill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left"/>
    </xf>
    <xf numFmtId="0" fontId="15" fillId="0" borderId="3" xfId="0" applyFont="1" applyBorder="1" applyAlignment="1" applyProtection="1">
      <alignment horizontal="left"/>
    </xf>
    <xf numFmtId="165" fontId="7" fillId="0" borderId="9" xfId="1" applyNumberFormat="1" applyFont="1" applyFill="1" applyBorder="1" applyAlignment="1" applyProtection="1">
      <alignment horizontal="right"/>
      <protection locked="0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15" fillId="0" borderId="26" xfId="4" applyFont="1" applyBorder="1" applyAlignment="1" applyProtection="1"/>
    <xf numFmtId="0" fontId="2" fillId="0" borderId="0" xfId="0" applyFont="1"/>
    <xf numFmtId="0" fontId="18" fillId="0" borderId="0" xfId="0" applyFont="1" applyFill="1" applyBorder="1" applyAlignment="1" applyProtection="1"/>
    <xf numFmtId="0" fontId="19" fillId="0" borderId="0" xfId="4" applyFont="1" applyAlignment="1" applyProtection="1"/>
    <xf numFmtId="0" fontId="20" fillId="0" borderId="0" xfId="0" applyFont="1" applyAlignment="1">
      <alignment vertical="top"/>
    </xf>
    <xf numFmtId="0" fontId="4" fillId="0" borderId="27" xfId="0" applyFont="1" applyBorder="1"/>
    <xf numFmtId="7" fontId="4" fillId="3" borderId="31" xfId="0" applyNumberFormat="1" applyFont="1" applyFill="1" applyBorder="1"/>
    <xf numFmtId="0" fontId="4" fillId="3" borderId="31" xfId="0" applyFont="1" applyFill="1" applyBorder="1"/>
    <xf numFmtId="0" fontId="4" fillId="3" borderId="32" xfId="0" applyFont="1" applyFill="1" applyBorder="1"/>
    <xf numFmtId="0" fontId="12" fillId="3" borderId="29" xfId="0" applyFont="1" applyFill="1" applyBorder="1"/>
    <xf numFmtId="0" fontId="13" fillId="3" borderId="29" xfId="0" applyFont="1" applyFill="1" applyBorder="1" applyAlignment="1" applyProtection="1">
      <alignment horizontal="left"/>
    </xf>
    <xf numFmtId="165" fontId="7" fillId="0" borderId="17" xfId="1" applyNumberFormat="1" applyFont="1" applyFill="1" applyBorder="1" applyProtection="1">
      <protection locked="0"/>
    </xf>
    <xf numFmtId="165" fontId="7" fillId="0" borderId="23" xfId="1" applyNumberFormat="1" applyFont="1" applyFill="1" applyBorder="1" applyProtection="1">
      <protection locked="0"/>
    </xf>
    <xf numFmtId="165" fontId="17" fillId="0" borderId="17" xfId="1" applyNumberFormat="1" applyFont="1" applyFill="1" applyBorder="1" applyProtection="1">
      <protection locked="0"/>
    </xf>
    <xf numFmtId="165" fontId="17" fillId="0" borderId="17" xfId="1" applyNumberFormat="1" applyFont="1" applyFill="1" applyBorder="1" applyAlignment="1" applyProtection="1">
      <alignment horizontal="right"/>
      <protection locked="0"/>
    </xf>
    <xf numFmtId="165" fontId="17" fillId="0" borderId="23" xfId="1" applyNumberFormat="1" applyFont="1" applyFill="1" applyBorder="1" applyProtection="1">
      <protection locked="0"/>
    </xf>
    <xf numFmtId="7" fontId="7" fillId="0" borderId="17" xfId="3" applyNumberFormat="1" applyFont="1" applyFill="1" applyBorder="1" applyProtection="1">
      <protection locked="0"/>
    </xf>
    <xf numFmtId="7" fontId="7" fillId="0" borderId="23" xfId="3" applyNumberFormat="1" applyFont="1" applyFill="1" applyBorder="1" applyProtection="1">
      <protection locked="0"/>
    </xf>
    <xf numFmtId="7" fontId="7" fillId="0" borderId="17" xfId="2" applyNumberFormat="1" applyFont="1" applyFill="1" applyBorder="1" applyProtection="1"/>
    <xf numFmtId="7" fontId="7" fillId="0" borderId="23" xfId="2" applyNumberFormat="1" applyFont="1" applyFill="1" applyBorder="1" applyProtection="1"/>
    <xf numFmtId="7" fontId="7" fillId="0" borderId="17" xfId="2" applyNumberFormat="1" applyFont="1" applyFill="1" applyBorder="1" applyAlignment="1" applyProtection="1">
      <alignment horizontal="right"/>
    </xf>
    <xf numFmtId="7" fontId="7" fillId="0" borderId="23" xfId="2" applyNumberFormat="1" applyFont="1" applyFill="1" applyBorder="1" applyAlignment="1" applyProtection="1">
      <alignment horizontal="right"/>
    </xf>
    <xf numFmtId="7" fontId="15" fillId="0" borderId="17" xfId="2" applyNumberFormat="1" applyFont="1" applyFill="1" applyBorder="1" applyProtection="1"/>
    <xf numFmtId="7" fontId="15" fillId="0" borderId="23" xfId="2" applyNumberFormat="1" applyFont="1" applyFill="1" applyBorder="1" applyProtection="1"/>
    <xf numFmtId="7" fontId="4" fillId="0" borderId="20" xfId="2" applyNumberFormat="1" applyFont="1" applyBorder="1"/>
    <xf numFmtId="7" fontId="4" fillId="0" borderId="24" xfId="2" applyNumberFormat="1" applyFont="1" applyBorder="1"/>
    <xf numFmtId="165" fontId="7" fillId="3" borderId="30" xfId="1" applyNumberFormat="1" applyFont="1" applyFill="1" applyBorder="1" applyAlignment="1" applyProtection="1">
      <alignment horizontal="center" wrapText="1"/>
      <protection locked="0"/>
    </xf>
    <xf numFmtId="165" fontId="7" fillId="3" borderId="10" xfId="1" applyNumberFormat="1" applyFont="1" applyFill="1" applyBorder="1" applyAlignment="1" applyProtection="1">
      <alignment horizontal="center" wrapText="1"/>
      <protection locked="0"/>
    </xf>
    <xf numFmtId="0" fontId="4" fillId="0" borderId="28" xfId="0" applyFont="1" applyBorder="1" applyProtection="1">
      <protection hidden="1"/>
    </xf>
    <xf numFmtId="0" fontId="15" fillId="0" borderId="33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21" fillId="0" borderId="1" xfId="0" applyFont="1" applyBorder="1" applyAlignment="1" applyProtection="1">
      <alignment horizontal="center"/>
    </xf>
    <xf numFmtId="0" fontId="3" fillId="0" borderId="0" xfId="4" applyAlignment="1" applyProtection="1"/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5" fontId="4" fillId="4" borderId="2" xfId="2" applyNumberFormat="1" applyFont="1" applyFill="1" applyBorder="1" applyProtection="1">
      <protection locked="0"/>
    </xf>
    <xf numFmtId="5" fontId="7" fillId="4" borderId="2" xfId="2" applyNumberFormat="1" applyFont="1" applyFill="1" applyBorder="1" applyAlignment="1" applyProtection="1">
      <alignment horizontal="left"/>
      <protection locked="0"/>
    </xf>
    <xf numFmtId="5" fontId="7" fillId="4" borderId="7" xfId="2" applyNumberFormat="1" applyFont="1" applyFill="1" applyBorder="1" applyAlignment="1" applyProtection="1">
      <alignment horizontal="left"/>
      <protection locked="0"/>
    </xf>
    <xf numFmtId="5" fontId="7" fillId="4" borderId="5" xfId="2" applyNumberFormat="1" applyFont="1" applyFill="1" applyBorder="1" applyAlignment="1" applyProtection="1">
      <alignment horizontal="left"/>
      <protection locked="0"/>
    </xf>
    <xf numFmtId="165" fontId="4" fillId="4" borderId="2" xfId="1" applyNumberFormat="1" applyFont="1" applyFill="1" applyBorder="1" applyProtection="1">
      <protection locked="0"/>
    </xf>
    <xf numFmtId="165" fontId="7" fillId="4" borderId="2" xfId="1" applyNumberFormat="1" applyFont="1" applyFill="1" applyBorder="1" applyAlignment="1" applyProtection="1">
      <alignment horizontal="left"/>
      <protection locked="0"/>
    </xf>
    <xf numFmtId="165" fontId="7" fillId="4" borderId="7" xfId="1" applyNumberFormat="1" applyFont="1" applyFill="1" applyBorder="1" applyAlignment="1" applyProtection="1">
      <alignment horizontal="left"/>
      <protection locked="0"/>
    </xf>
    <xf numFmtId="165" fontId="7" fillId="4" borderId="5" xfId="1" applyNumberFormat="1" applyFont="1" applyFill="1" applyBorder="1" applyAlignment="1" applyProtection="1">
      <alignment horizontal="left"/>
      <protection locked="0"/>
    </xf>
    <xf numFmtId="165" fontId="4" fillId="4" borderId="2" xfId="1" applyNumberFormat="1" applyFont="1" applyFill="1" applyBorder="1" applyAlignment="1" applyProtection="1">
      <alignment horizontal="left"/>
      <protection locked="0"/>
    </xf>
    <xf numFmtId="165" fontId="4" fillId="4" borderId="7" xfId="1" applyNumberFormat="1" applyFont="1" applyFill="1" applyBorder="1" applyAlignment="1" applyProtection="1">
      <alignment horizontal="left"/>
      <protection locked="0"/>
    </xf>
    <xf numFmtId="165" fontId="4" fillId="4" borderId="5" xfId="1" applyNumberFormat="1" applyFont="1" applyFill="1" applyBorder="1" applyAlignment="1" applyProtection="1">
      <alignment horizontal="left"/>
      <protection locked="0"/>
    </xf>
    <xf numFmtId="165" fontId="4" fillId="4" borderId="2" xfId="1" applyNumberFormat="1" applyFont="1" applyFill="1" applyBorder="1" applyAlignment="1" applyProtection="1">
      <alignment horizontal="right"/>
      <protection locked="0"/>
    </xf>
    <xf numFmtId="167" fontId="4" fillId="4" borderId="2" xfId="1" applyNumberFormat="1" applyFont="1" applyFill="1" applyBorder="1" applyProtection="1">
      <protection locked="0"/>
    </xf>
    <xf numFmtId="167" fontId="4" fillId="4" borderId="2" xfId="1" applyNumberFormat="1" applyFont="1" applyFill="1" applyBorder="1" applyAlignment="1" applyProtection="1">
      <alignment horizontal="left"/>
      <protection locked="0"/>
    </xf>
    <xf numFmtId="167" fontId="4" fillId="4" borderId="7" xfId="1" applyNumberFormat="1" applyFont="1" applyFill="1" applyBorder="1" applyAlignment="1" applyProtection="1">
      <alignment horizontal="left"/>
      <protection locked="0"/>
    </xf>
    <xf numFmtId="167" fontId="4" fillId="4" borderId="5" xfId="1" applyNumberFormat="1" applyFont="1" applyFill="1" applyBorder="1" applyAlignment="1" applyProtection="1">
      <alignment horizontal="left"/>
      <protection locked="0"/>
    </xf>
    <xf numFmtId="7" fontId="4" fillId="4" borderId="2" xfId="0" applyNumberFormat="1" applyFont="1" applyFill="1" applyBorder="1" applyProtection="1">
      <protection locked="0"/>
    </xf>
    <xf numFmtId="7" fontId="4" fillId="4" borderId="2" xfId="0" applyNumberFormat="1" applyFont="1" applyFill="1" applyBorder="1" applyAlignment="1" applyProtection="1">
      <alignment horizontal="left"/>
      <protection locked="0"/>
    </xf>
    <xf numFmtId="7" fontId="4" fillId="4" borderId="7" xfId="0" applyNumberFormat="1" applyFont="1" applyFill="1" applyBorder="1" applyAlignment="1" applyProtection="1">
      <alignment horizontal="left"/>
      <protection locked="0"/>
    </xf>
    <xf numFmtId="7" fontId="4" fillId="4" borderId="5" xfId="0" applyNumberFormat="1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/>
    <xf numFmtId="0" fontId="4" fillId="4" borderId="2" xfId="0" applyFont="1" applyFill="1" applyBorder="1" applyAlignment="1" applyProtection="1">
      <alignment horizontal="center" wrapText="1"/>
      <protection locked="0"/>
    </xf>
    <xf numFmtId="9" fontId="4" fillId="4" borderId="2" xfId="3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7" fillId="4" borderId="18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1" fontId="7" fillId="4" borderId="2" xfId="1" applyNumberFormat="1" applyFont="1" applyFill="1" applyBorder="1" applyAlignment="1" applyProtection="1">
      <alignment horizontal="right" wrapText="1"/>
      <protection locked="0"/>
    </xf>
    <xf numFmtId="1" fontId="4" fillId="4" borderId="7" xfId="1" applyNumberFormat="1" applyFont="1" applyFill="1" applyBorder="1" applyAlignment="1" applyProtection="1">
      <alignment horizontal="right"/>
      <protection locked="0"/>
    </xf>
    <xf numFmtId="1" fontId="4" fillId="4" borderId="2" xfId="1" applyNumberFormat="1" applyFont="1" applyFill="1" applyBorder="1" applyAlignment="1" applyProtection="1">
      <alignment horizontal="right"/>
      <protection locked="0"/>
    </xf>
    <xf numFmtId="1" fontId="4" fillId="4" borderId="8" xfId="1" applyNumberFormat="1" applyFont="1" applyFill="1" applyBorder="1" applyAlignment="1" applyProtection="1">
      <alignment horizontal="right"/>
      <protection locked="0"/>
    </xf>
    <xf numFmtId="1" fontId="4" fillId="4" borderId="5" xfId="1" applyNumberFormat="1" applyFont="1" applyFill="1" applyBorder="1" applyAlignment="1" applyProtection="1">
      <alignment horizontal="right"/>
      <protection locked="0"/>
    </xf>
    <xf numFmtId="2" fontId="7" fillId="4" borderId="2" xfId="0" applyNumberFormat="1" applyFont="1" applyFill="1" applyBorder="1" applyAlignment="1" applyProtection="1">
      <alignment horizontal="right" wrapText="1"/>
      <protection locked="0"/>
    </xf>
    <xf numFmtId="2" fontId="4" fillId="4" borderId="7" xfId="0" applyNumberFormat="1" applyFont="1" applyFill="1" applyBorder="1" applyAlignment="1" applyProtection="1">
      <alignment horizontal="right"/>
      <protection locked="0"/>
    </xf>
    <xf numFmtId="2" fontId="4" fillId="4" borderId="2" xfId="0" applyNumberFormat="1" applyFont="1" applyFill="1" applyBorder="1" applyAlignment="1" applyProtection="1">
      <alignment horizontal="right"/>
      <protection locked="0"/>
    </xf>
    <xf numFmtId="2" fontId="4" fillId="4" borderId="8" xfId="0" applyNumberFormat="1" applyFont="1" applyFill="1" applyBorder="1" applyAlignment="1" applyProtection="1">
      <alignment horizontal="right"/>
      <protection locked="0"/>
    </xf>
    <xf numFmtId="2" fontId="4" fillId="4" borderId="5" xfId="0" applyNumberFormat="1" applyFont="1" applyFill="1" applyBorder="1" applyAlignment="1" applyProtection="1">
      <alignment horizontal="right"/>
      <protection locked="0"/>
    </xf>
    <xf numFmtId="165" fontId="7" fillId="4" borderId="2" xfId="1" applyNumberFormat="1" applyFont="1" applyFill="1" applyBorder="1" applyAlignment="1" applyProtection="1">
      <alignment horizontal="right" wrapText="1"/>
      <protection locked="0"/>
    </xf>
    <xf numFmtId="165" fontId="4" fillId="4" borderId="7" xfId="1" applyNumberFormat="1" applyFont="1" applyFill="1" applyBorder="1" applyAlignment="1" applyProtection="1">
      <alignment horizontal="right"/>
      <protection locked="0"/>
    </xf>
    <xf numFmtId="165" fontId="4" fillId="4" borderId="8" xfId="1" applyNumberFormat="1" applyFont="1" applyFill="1" applyBorder="1" applyAlignment="1" applyProtection="1">
      <alignment horizontal="right"/>
      <protection locked="0"/>
    </xf>
    <xf numFmtId="165" fontId="4" fillId="4" borderId="5" xfId="1" applyNumberFormat="1" applyFont="1" applyFill="1" applyBorder="1" applyAlignment="1" applyProtection="1">
      <alignment horizontal="right"/>
      <protection locked="0"/>
    </xf>
    <xf numFmtId="165" fontId="7" fillId="4" borderId="11" xfId="1" applyNumberFormat="1" applyFont="1" applyFill="1" applyBorder="1" applyAlignment="1" applyProtection="1">
      <alignment horizontal="right"/>
      <protection locked="0"/>
    </xf>
    <xf numFmtId="165" fontId="7" fillId="4" borderId="12" xfId="1" applyNumberFormat="1" applyFont="1" applyFill="1" applyBorder="1" applyAlignment="1" applyProtection="1">
      <alignment horizontal="right"/>
      <protection locked="0"/>
    </xf>
    <xf numFmtId="10" fontId="7" fillId="4" borderId="2" xfId="3" applyNumberFormat="1" applyFont="1" applyFill="1" applyBorder="1" applyAlignment="1" applyProtection="1">
      <alignment horizontal="right"/>
      <protection locked="0"/>
    </xf>
    <xf numFmtId="10" fontId="4" fillId="4" borderId="2" xfId="3" applyNumberFormat="1" applyFont="1" applyFill="1" applyBorder="1" applyProtection="1">
      <protection locked="0"/>
    </xf>
    <xf numFmtId="10" fontId="4" fillId="4" borderId="5" xfId="3" applyNumberFormat="1" applyFont="1" applyFill="1" applyBorder="1" applyProtection="1">
      <protection locked="0"/>
    </xf>
    <xf numFmtId="10" fontId="7" fillId="4" borderId="2" xfId="3" applyNumberFormat="1" applyFont="1" applyFill="1" applyBorder="1" applyProtection="1">
      <protection locked="0"/>
    </xf>
    <xf numFmtId="166" fontId="7" fillId="4" borderId="2" xfId="0" applyNumberFormat="1" applyFont="1" applyFill="1" applyBorder="1" applyProtection="1">
      <protection locked="0"/>
    </xf>
    <xf numFmtId="166" fontId="7" fillId="4" borderId="5" xfId="0" applyNumberFormat="1" applyFont="1" applyFill="1" applyBorder="1" applyProtection="1">
      <protection locked="0"/>
    </xf>
    <xf numFmtId="10" fontId="7" fillId="4" borderId="5" xfId="3" applyNumberFormat="1" applyFont="1" applyFill="1" applyBorder="1" applyProtection="1">
      <protection locked="0"/>
    </xf>
    <xf numFmtId="10" fontId="7" fillId="4" borderId="6" xfId="3" applyNumberFormat="1" applyFont="1" applyFill="1" applyBorder="1" applyProtection="1">
      <protection locked="0"/>
    </xf>
    <xf numFmtId="0" fontId="19" fillId="0" borderId="0" xfId="4" applyFont="1" applyBorder="1" applyAlignment="1" applyProtection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3" borderId="18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16" xfId="0" applyFont="1" applyFill="1" applyBorder="1" applyAlignment="1">
      <alignment wrapText="1"/>
    </xf>
    <xf numFmtId="0" fontId="6" fillId="3" borderId="19" xfId="0" applyFont="1" applyFill="1" applyBorder="1" applyAlignment="1">
      <alignment wrapText="1"/>
    </xf>
    <xf numFmtId="0" fontId="15" fillId="0" borderId="1" xfId="0" applyFont="1" applyFill="1" applyBorder="1" applyAlignment="1" applyProtection="1">
      <alignment horizontal="left"/>
    </xf>
    <xf numFmtId="164" fontId="7" fillId="4" borderId="2" xfId="0" applyNumberFormat="1" applyFont="1" applyFill="1" applyBorder="1" applyAlignment="1" applyProtection="1">
      <alignment horizontal="right"/>
      <protection locked="0"/>
    </xf>
    <xf numFmtId="164" fontId="7" fillId="4" borderId="5" xfId="0" applyNumberFormat="1" applyFont="1" applyFill="1" applyBorder="1" applyAlignment="1" applyProtection="1">
      <alignment horizontal="right"/>
      <protection locked="0"/>
    </xf>
    <xf numFmtId="168" fontId="4" fillId="4" borderId="7" xfId="1" applyNumberFormat="1" applyFont="1" applyFill="1" applyBorder="1" applyAlignment="1" applyProtection="1">
      <alignment horizontal="right"/>
      <protection locked="0"/>
    </xf>
    <xf numFmtId="168" fontId="4" fillId="4" borderId="2" xfId="1" applyNumberFormat="1" applyFont="1" applyFill="1" applyBorder="1" applyAlignment="1" applyProtection="1">
      <alignment horizontal="right"/>
      <protection locked="0"/>
    </xf>
    <xf numFmtId="168" fontId="4" fillId="4" borderId="8" xfId="1" applyNumberFormat="1" applyFont="1" applyFill="1" applyBorder="1" applyAlignment="1" applyProtection="1">
      <alignment horizontal="right"/>
      <protection locked="0"/>
    </xf>
    <xf numFmtId="168" fontId="4" fillId="4" borderId="5" xfId="1" applyNumberFormat="1" applyFont="1" applyFill="1" applyBorder="1" applyAlignment="1" applyProtection="1">
      <alignment horizontal="right"/>
      <protection locked="0"/>
    </xf>
    <xf numFmtId="167" fontId="7" fillId="4" borderId="2" xfId="1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19" fillId="0" borderId="0" xfId="4" applyFont="1" applyBorder="1" applyAlignment="1" applyProtection="1"/>
    <xf numFmtId="7" fontId="6" fillId="0" borderId="0" xfId="0" applyNumberFormat="1" applyFont="1" applyBorder="1" applyAlignment="1">
      <alignment horizontal="right"/>
    </xf>
    <xf numFmtId="0" fontId="12" fillId="3" borderId="34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11" fillId="0" borderId="0" xfId="4" applyFont="1" applyAlignment="1" applyProtection="1"/>
    <xf numFmtId="169" fontId="7" fillId="4" borderId="2" xfId="0" applyNumberFormat="1" applyFont="1" applyFill="1" applyBorder="1" applyAlignment="1" applyProtection="1">
      <alignment horizontal="right"/>
      <protection locked="0"/>
    </xf>
    <xf numFmtId="0" fontId="7" fillId="0" borderId="36" xfId="0" applyFont="1" applyBorder="1" applyProtection="1"/>
    <xf numFmtId="0" fontId="7" fillId="0" borderId="37" xfId="0" applyFont="1" applyBorder="1" applyProtection="1"/>
    <xf numFmtId="0" fontId="7" fillId="0" borderId="37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</xf>
    <xf numFmtId="0" fontId="15" fillId="0" borderId="36" xfId="0" applyFont="1" applyFill="1" applyBorder="1" applyProtection="1"/>
    <xf numFmtId="0" fontId="7" fillId="0" borderId="37" xfId="0" applyFont="1" applyFill="1" applyBorder="1" applyProtection="1"/>
    <xf numFmtId="169" fontId="7" fillId="4" borderId="5" xfId="0" applyNumberFormat="1" applyFont="1" applyFill="1" applyBorder="1" applyAlignment="1" applyProtection="1">
      <alignment horizontal="right"/>
      <protection locked="0"/>
    </xf>
    <xf numFmtId="0" fontId="7" fillId="0" borderId="35" xfId="0" applyFont="1" applyFill="1" applyBorder="1" applyProtection="1"/>
    <xf numFmtId="10" fontId="7" fillId="4" borderId="38" xfId="3" applyNumberFormat="1" applyFont="1" applyFill="1" applyBorder="1" applyProtection="1">
      <protection locked="0"/>
    </xf>
    <xf numFmtId="0" fontId="5" fillId="0" borderId="1" xfId="0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/>
    <xf numFmtId="0" fontId="11" fillId="0" borderId="0" xfId="4" applyFont="1" applyBorder="1" applyAlignment="1" applyProtection="1">
      <alignment vertical="top"/>
    </xf>
    <xf numFmtId="1" fontId="7" fillId="0" borderId="2" xfId="1" applyNumberFormat="1" applyFont="1" applyFill="1" applyBorder="1" applyAlignment="1" applyProtection="1">
      <alignment horizontal="right" wrapText="1"/>
    </xf>
    <xf numFmtId="1" fontId="4" fillId="0" borderId="7" xfId="1" applyNumberFormat="1" applyFont="1" applyFill="1" applyBorder="1" applyAlignment="1" applyProtection="1">
      <alignment horizontal="right"/>
    </xf>
    <xf numFmtId="1" fontId="4" fillId="0" borderId="2" xfId="1" applyNumberFormat="1" applyFont="1" applyFill="1" applyBorder="1" applyAlignment="1" applyProtection="1">
      <alignment horizontal="right"/>
    </xf>
    <xf numFmtId="1" fontId="4" fillId="0" borderId="8" xfId="1" applyNumberFormat="1" applyFont="1" applyFill="1" applyBorder="1" applyAlignment="1" applyProtection="1">
      <alignment horizontal="right"/>
    </xf>
    <xf numFmtId="1" fontId="4" fillId="0" borderId="5" xfId="1" applyNumberFormat="1" applyFont="1" applyFill="1" applyBorder="1" applyAlignment="1" applyProtection="1">
      <alignment horizontal="right"/>
    </xf>
    <xf numFmtId="2" fontId="9" fillId="0" borderId="2" xfId="0" applyNumberFormat="1" applyFont="1" applyFill="1" applyBorder="1" applyAlignment="1" applyProtection="1">
      <alignment horizontal="right" wrapText="1"/>
    </xf>
    <xf numFmtId="2" fontId="9" fillId="0" borderId="7" xfId="0" applyNumberFormat="1" applyFont="1" applyFill="1" applyBorder="1" applyAlignment="1" applyProtection="1">
      <alignment horizontal="right"/>
    </xf>
    <xf numFmtId="2" fontId="9" fillId="0" borderId="2" xfId="0" applyNumberFormat="1" applyFont="1" applyFill="1" applyBorder="1" applyAlignment="1" applyProtection="1">
      <alignment horizontal="right"/>
    </xf>
    <xf numFmtId="2" fontId="9" fillId="0" borderId="8" xfId="0" applyNumberFormat="1" applyFont="1" applyFill="1" applyBorder="1" applyAlignment="1" applyProtection="1">
      <alignment horizontal="right"/>
    </xf>
    <xf numFmtId="2" fontId="9" fillId="0" borderId="5" xfId="0" applyNumberFormat="1" applyFont="1" applyFill="1" applyBorder="1" applyAlignment="1" applyProtection="1">
      <alignment horizontal="right"/>
    </xf>
    <xf numFmtId="171" fontId="17" fillId="0" borderId="17" xfId="2" applyNumberFormat="1" applyFont="1" applyFill="1" applyBorder="1" applyProtection="1">
      <protection locked="0"/>
    </xf>
    <xf numFmtId="171" fontId="17" fillId="0" borderId="23" xfId="2" applyNumberFormat="1" applyFont="1" applyFill="1" applyBorder="1" applyProtection="1"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81593</xdr:colOff>
      <xdr:row>11</xdr:row>
      <xdr:rowOff>71438</xdr:rowOff>
    </xdr:from>
    <xdr:to>
      <xdr:col>8</xdr:col>
      <xdr:colOff>466685</xdr:colOff>
      <xdr:row>19</xdr:row>
      <xdr:rowOff>2653</xdr:rowOff>
    </xdr:to>
    <xdr:pic>
      <xdr:nvPicPr>
        <xdr:cNvPr id="4" name="Picture 3" title="Semi-truc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3187" y="2047876"/>
          <a:ext cx="2075779" cy="137187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</xdr:col>
      <xdr:colOff>707366</xdr:colOff>
      <xdr:row>63</xdr:row>
      <xdr:rowOff>51758</xdr:rowOff>
    </xdr:from>
    <xdr:to>
      <xdr:col>5</xdr:col>
      <xdr:colOff>410013</xdr:colOff>
      <xdr:row>66</xdr:row>
      <xdr:rowOff>53836</xdr:rowOff>
    </xdr:to>
    <xdr:pic>
      <xdr:nvPicPr>
        <xdr:cNvPr id="3" name="Picture 4" descr="Image for Iowa State University Extension and Outreach" title="Iowa State University Extension and Outreac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2241" y="11969914"/>
          <a:ext cx="3084022" cy="5735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81593</xdr:colOff>
      <xdr:row>11</xdr:row>
      <xdr:rowOff>71438</xdr:rowOff>
    </xdr:from>
    <xdr:to>
      <xdr:col>8</xdr:col>
      <xdr:colOff>466685</xdr:colOff>
      <xdr:row>19</xdr:row>
      <xdr:rowOff>2653</xdr:rowOff>
    </xdr:to>
    <xdr:pic>
      <xdr:nvPicPr>
        <xdr:cNvPr id="2" name="Picture 1" title="Semi-truck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5093" y="2243138"/>
          <a:ext cx="2080542" cy="138854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1</xdr:col>
      <xdr:colOff>707366</xdr:colOff>
      <xdr:row>63</xdr:row>
      <xdr:rowOff>51758</xdr:rowOff>
    </xdr:from>
    <xdr:to>
      <xdr:col>5</xdr:col>
      <xdr:colOff>410013</xdr:colOff>
      <xdr:row>66</xdr:row>
      <xdr:rowOff>53836</xdr:rowOff>
    </xdr:to>
    <xdr:pic>
      <xdr:nvPicPr>
        <xdr:cNvPr id="3" name="Picture 4" descr="Image for Iowa State University Extension and Outreach" title="Iowa State University Extension and Outreac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2241" y="12272333"/>
          <a:ext cx="3093547" cy="57357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extension.iastate.edu/agdm/crops/pdf/a3-16.pdf" TargetMode="External" Type="http://schemas.openxmlformats.org/officeDocument/2006/relationships/hyperlink"/>
<Relationship Id="rId10" Target="../drawings/drawing1.xml" Type="http://schemas.openxmlformats.org/officeDocument/2006/relationships/drawing"/>
<Relationship Id="rId2" Target="http://maps.randmcnally.com/mileage_calculator" TargetMode="External" Type="http://schemas.openxmlformats.org/officeDocument/2006/relationships/hyperlink"/>
<Relationship Id="rId3" Target="mailto:wedwards@iastate.edu?subject=AgDM%20Spreadsheet" TargetMode="External" Type="http://schemas.openxmlformats.org/officeDocument/2006/relationships/hyperlink"/>
<Relationship Id="rId4" Target="http://www.extension.iastate.edu/agdm/crops/pdf/a3-29.pdf" TargetMode="External" Type="http://schemas.openxmlformats.org/officeDocument/2006/relationships/hyperlink"/>
<Relationship Id="rId5" Target="http://www.extension.iastate.edu/agdm/" TargetMode="External" Type="http://schemas.openxmlformats.org/officeDocument/2006/relationships/hyperlink"/>
<Relationship Id="rId6" Target="https://www.extension.iastate.edu/agdm/crops/html/a3-41.html" TargetMode="External" Type="http://schemas.openxmlformats.org/officeDocument/2006/relationships/hyperlink"/>
<Relationship Id="rId7" Target="https://www.agweb.com/markets/cash-grain-bids/" TargetMode="External" Type="http://schemas.openxmlformats.org/officeDocument/2006/relationships/hyperlink"/>
<Relationship Id="rId8" Target="https://www.extension.iastate.edu/agdm/cdmarkets.html" TargetMode="External" Type="http://schemas.openxmlformats.org/officeDocument/2006/relationships/hyperlink"/>
<Relationship Id="rId9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http://www.extension.iastate.edu/agdm/crops/pdf/a3-16.pdf" TargetMode="External" Type="http://schemas.openxmlformats.org/officeDocument/2006/relationships/hyperlink"/>
<Relationship Id="rId10" Target="../drawings/drawing2.xml" Type="http://schemas.openxmlformats.org/officeDocument/2006/relationships/drawing"/>
<Relationship Id="rId2" Target="http://maps.randmcnally.com/mileage_calculator" TargetMode="External" Type="http://schemas.openxmlformats.org/officeDocument/2006/relationships/hyperlink"/>
<Relationship Id="rId3" Target="mailto:wedwards@iastate.edu?subject=AgDM%20Spreadsheet" TargetMode="External" Type="http://schemas.openxmlformats.org/officeDocument/2006/relationships/hyperlink"/>
<Relationship Id="rId4" Target="http://www.extension.iastate.edu/agdm/crops/pdf/a3-29.pdf" TargetMode="External" Type="http://schemas.openxmlformats.org/officeDocument/2006/relationships/hyperlink"/>
<Relationship Id="rId5" Target="http://www.extension.iastate.edu/agdm/" TargetMode="External" Type="http://schemas.openxmlformats.org/officeDocument/2006/relationships/hyperlink"/>
<Relationship Id="rId6" Target="https://www.extension.iastate.edu/agdm/crops/html/a3-41.html" TargetMode="External" Type="http://schemas.openxmlformats.org/officeDocument/2006/relationships/hyperlink"/>
<Relationship Id="rId7" Target="https://www.agweb.com/markets/cash-grain-bids/" TargetMode="External" Type="http://schemas.openxmlformats.org/officeDocument/2006/relationships/hyperlink"/>
<Relationship Id="rId8" Target="https://www.extension.iastate.edu/agdm/cdmarkets.html" TargetMode="External" Type="http://schemas.openxmlformats.org/officeDocument/2006/relationships/hyperlink"/>
<Relationship Id="rId9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zoomScale="90" zoomScaleNormal="90" workbookViewId="0"/>
  </sheetViews>
  <sheetFormatPr defaultColWidth="9.140625" defaultRowHeight="14.25" x14ac:dyDescent="0.2"/>
  <cols>
    <col min="1" max="1" width="70.7109375" style="26" customWidth="1"/>
    <col min="2" max="12" width="12.7109375" style="1" customWidth="1"/>
    <col min="13" max="16384" width="9.140625" style="1"/>
  </cols>
  <sheetData>
    <row r="1" spans="1:10" s="28" customFormat="1" ht="21" thickBot="1" x14ac:dyDescent="0.35">
      <c r="A1" s="27" t="s">
        <v>64</v>
      </c>
    </row>
    <row r="2" spans="1:10" ht="15.75" thickTop="1" x14ac:dyDescent="0.25">
      <c r="A2" s="53" t="s">
        <v>54</v>
      </c>
      <c r="B2" s="53"/>
    </row>
    <row r="3" spans="1:10" x14ac:dyDescent="0.2">
      <c r="A3" s="165" t="s">
        <v>94</v>
      </c>
      <c r="B3" s="86"/>
    </row>
    <row r="4" spans="1:10" x14ac:dyDescent="0.2">
      <c r="A4" s="165" t="s">
        <v>95</v>
      </c>
      <c r="B4" s="86"/>
    </row>
    <row r="5" spans="1:10" x14ac:dyDescent="0.2">
      <c r="A5" s="54"/>
      <c r="B5" s="54"/>
    </row>
    <row r="6" spans="1:10" x14ac:dyDescent="0.2">
      <c r="A6" s="110" t="s">
        <v>55</v>
      </c>
      <c r="B6" s="55"/>
    </row>
    <row r="7" spans="1:10" ht="18" customHeight="1" thickBot="1" x14ac:dyDescent="0.3">
      <c r="A7" s="34"/>
    </row>
    <row r="8" spans="1:10" ht="15.6" customHeight="1" x14ac:dyDescent="0.25">
      <c r="A8" s="163" t="s">
        <v>75</v>
      </c>
      <c r="B8" s="148" t="s">
        <v>58</v>
      </c>
      <c r="C8" s="148" t="s">
        <v>58</v>
      </c>
      <c r="D8" s="148" t="s">
        <v>58</v>
      </c>
      <c r="E8" s="148" t="s">
        <v>58</v>
      </c>
      <c r="F8" s="149" t="s">
        <v>58</v>
      </c>
      <c r="G8" s="2"/>
      <c r="H8" s="2"/>
      <c r="I8" s="2"/>
    </row>
    <row r="9" spans="1:10" ht="15.75" customHeight="1" x14ac:dyDescent="0.25">
      <c r="A9" s="164" t="s">
        <v>76</v>
      </c>
      <c r="B9" s="147" t="s">
        <v>59</v>
      </c>
      <c r="C9" s="147" t="s">
        <v>60</v>
      </c>
      <c r="D9" s="147" t="s">
        <v>61</v>
      </c>
      <c r="E9" s="147" t="s">
        <v>62</v>
      </c>
      <c r="F9" s="150" t="s">
        <v>63</v>
      </c>
      <c r="G9" s="3"/>
      <c r="H9" s="4"/>
      <c r="I9" s="5"/>
      <c r="J9" s="6"/>
    </row>
    <row r="10" spans="1:10" ht="13.7" customHeight="1" x14ac:dyDescent="0.2">
      <c r="A10" s="7" t="s">
        <v>25</v>
      </c>
      <c r="B10" s="87" t="s">
        <v>27</v>
      </c>
      <c r="C10" s="87" t="s">
        <v>26</v>
      </c>
      <c r="D10" s="87"/>
      <c r="E10" s="88"/>
      <c r="F10" s="89"/>
      <c r="H10" s="145"/>
      <c r="I10" s="145"/>
      <c r="J10" s="57"/>
    </row>
    <row r="11" spans="1:10" ht="15" customHeight="1" x14ac:dyDescent="0.2">
      <c r="A11" s="35" t="s">
        <v>56</v>
      </c>
      <c r="B11" s="90">
        <v>4000</v>
      </c>
      <c r="C11" s="90">
        <v>1000</v>
      </c>
      <c r="D11" s="91"/>
      <c r="E11" s="92"/>
      <c r="F11" s="93"/>
      <c r="G11" s="184" t="s">
        <v>93</v>
      </c>
      <c r="H11" s="145"/>
      <c r="I11" s="145"/>
      <c r="J11" s="57"/>
    </row>
    <row r="12" spans="1:10" x14ac:dyDescent="0.2">
      <c r="A12" s="35" t="s">
        <v>30</v>
      </c>
      <c r="B12" s="94">
        <v>7000</v>
      </c>
      <c r="C12" s="94">
        <v>4000</v>
      </c>
      <c r="D12" s="95"/>
      <c r="E12" s="96"/>
      <c r="F12" s="97"/>
      <c r="G12" s="145"/>
      <c r="H12" s="145"/>
      <c r="I12" s="145"/>
      <c r="J12" s="57"/>
    </row>
    <row r="13" spans="1:10" x14ac:dyDescent="0.2">
      <c r="A13" s="8" t="s">
        <v>5</v>
      </c>
      <c r="B13" s="94">
        <v>55</v>
      </c>
      <c r="C13" s="94">
        <v>50</v>
      </c>
      <c r="D13" s="98"/>
      <c r="E13" s="99"/>
      <c r="F13" s="100"/>
      <c r="G13" s="145"/>
      <c r="H13" s="145"/>
      <c r="I13" s="145"/>
    </row>
    <row r="14" spans="1:10" x14ac:dyDescent="0.2">
      <c r="A14" s="35" t="s">
        <v>2</v>
      </c>
      <c r="B14" s="101">
        <v>1000</v>
      </c>
      <c r="C14" s="94">
        <v>550</v>
      </c>
      <c r="D14" s="95"/>
      <c r="E14" s="96"/>
      <c r="F14" s="97"/>
      <c r="G14" s="4"/>
      <c r="H14" s="4"/>
      <c r="I14" s="4"/>
    </row>
    <row r="15" spans="1:10" x14ac:dyDescent="0.2">
      <c r="A15" s="8" t="s">
        <v>6</v>
      </c>
      <c r="B15" s="102">
        <v>5</v>
      </c>
      <c r="C15" s="102">
        <v>8</v>
      </c>
      <c r="D15" s="103"/>
      <c r="E15" s="104"/>
      <c r="F15" s="105"/>
      <c r="G15" s="4"/>
      <c r="H15" s="4"/>
      <c r="I15" s="4"/>
      <c r="J15" s="36"/>
    </row>
    <row r="16" spans="1:10" x14ac:dyDescent="0.2">
      <c r="A16" s="8" t="s">
        <v>7</v>
      </c>
      <c r="B16" s="106">
        <v>2.4500000000000002</v>
      </c>
      <c r="C16" s="106">
        <v>2.4500000000000002</v>
      </c>
      <c r="D16" s="107"/>
      <c r="E16" s="108"/>
      <c r="F16" s="109"/>
      <c r="G16" s="9"/>
      <c r="H16" s="4"/>
      <c r="I16" s="4"/>
    </row>
    <row r="17" spans="1:12" x14ac:dyDescent="0.2">
      <c r="A17" s="81" t="s">
        <v>8</v>
      </c>
      <c r="B17" s="106">
        <v>20</v>
      </c>
      <c r="C17" s="106">
        <v>20</v>
      </c>
      <c r="D17" s="107"/>
      <c r="E17" s="108"/>
      <c r="F17" s="109"/>
      <c r="G17" s="10"/>
      <c r="H17" s="4"/>
      <c r="I17" s="4"/>
    </row>
    <row r="18" spans="1:12" s="12" customFormat="1" x14ac:dyDescent="0.2">
      <c r="A18" s="8"/>
      <c r="B18" s="11"/>
      <c r="F18" s="58"/>
      <c r="J18" s="1"/>
    </row>
    <row r="19" spans="1:12" ht="15" customHeight="1" x14ac:dyDescent="0.25">
      <c r="A19" s="82" t="s">
        <v>57</v>
      </c>
      <c r="B19" s="83" t="s">
        <v>23</v>
      </c>
      <c r="C19" s="83" t="s">
        <v>24</v>
      </c>
      <c r="D19" s="83" t="s">
        <v>28</v>
      </c>
      <c r="E19" s="83" t="s">
        <v>29</v>
      </c>
      <c r="F19" s="84" t="s">
        <v>48</v>
      </c>
      <c r="H19" s="146"/>
      <c r="I19" s="146"/>
    </row>
    <row r="20" spans="1:12" ht="14.25" customHeight="1" x14ac:dyDescent="0.2">
      <c r="A20" s="37" t="s">
        <v>3</v>
      </c>
      <c r="B20" s="13">
        <f>IF(B12&gt;0,B11/B12," ")</f>
        <v>0.5714285714285714</v>
      </c>
      <c r="C20" s="13">
        <f>IF(C12&gt;0,C11/C12," ")</f>
        <v>0.25</v>
      </c>
      <c r="D20" s="13" t="str">
        <f t="shared" ref="D20:E20" si="0">IF(D12&gt;0,D11/D12," ")</f>
        <v xml:space="preserve"> </v>
      </c>
      <c r="E20" s="13" t="str">
        <f t="shared" si="0"/>
        <v xml:space="preserve"> </v>
      </c>
      <c r="F20" s="14" t="str">
        <f>IF(F12&gt;0,G11/F12," ")</f>
        <v xml:space="preserve"> </v>
      </c>
      <c r="G20" s="146"/>
      <c r="H20" s="146"/>
      <c r="I20" s="146"/>
    </row>
    <row r="21" spans="1:12" ht="14.25" customHeight="1" x14ac:dyDescent="0.2">
      <c r="A21" s="7" t="s">
        <v>4</v>
      </c>
      <c r="B21" s="15">
        <f>IF(B15&gt;0,1.15*B16/B15," ")</f>
        <v>0.5635</v>
      </c>
      <c r="C21" s="15">
        <f>IF(C15&gt;0,1.15*C16/C15," ")</f>
        <v>0.35218749999999999</v>
      </c>
      <c r="D21" s="15" t="str">
        <f t="shared" ref="D21:E21" si="1">IF(D15&gt;0,1.15*D16/D15," ")</f>
        <v xml:space="preserve"> </v>
      </c>
      <c r="E21" s="15" t="str">
        <f t="shared" si="1"/>
        <v xml:space="preserve"> </v>
      </c>
      <c r="F21" s="16" t="str">
        <f t="shared" ref="F21" si="2">IF(F15&gt;0,1.15*F16/F15," ")</f>
        <v xml:space="preserve"> </v>
      </c>
      <c r="G21" s="26" t="s">
        <v>79</v>
      </c>
      <c r="H21" s="146"/>
      <c r="I21" s="146"/>
    </row>
    <row r="22" spans="1:12" ht="14.25" customHeight="1" x14ac:dyDescent="0.2">
      <c r="A22" s="7" t="s">
        <v>17</v>
      </c>
      <c r="B22" s="38">
        <f>IF(B13&gt;0,B17/B13," ")</f>
        <v>0.36363636363636365</v>
      </c>
      <c r="C22" s="38">
        <f>IF(C13&gt;0,C17/C13," ")</f>
        <v>0.4</v>
      </c>
      <c r="D22" s="38" t="str">
        <f t="shared" ref="D22:E22" si="3">IF(D13&gt;0,D17/D13," ")</f>
        <v xml:space="preserve"> </v>
      </c>
      <c r="E22" s="38" t="str">
        <f t="shared" si="3"/>
        <v xml:space="preserve"> </v>
      </c>
      <c r="F22" s="39" t="str">
        <f t="shared" ref="F22" si="4">IF(F13&gt;0,F17/F13," ")</f>
        <v xml:space="preserve"> </v>
      </c>
      <c r="G22" s="176" t="s">
        <v>78</v>
      </c>
      <c r="H22" s="146"/>
      <c r="I22" s="146"/>
    </row>
    <row r="23" spans="1:12" ht="15.75" thickBot="1" x14ac:dyDescent="0.3">
      <c r="A23" s="17" t="s">
        <v>9</v>
      </c>
      <c r="B23" s="18">
        <f>IF(SUM(B20:B22)&gt;0,SUM(B20:B22)," ")</f>
        <v>1.4985649350649353</v>
      </c>
      <c r="C23" s="18">
        <f>IF(SUM(C20:C22)&gt;0,SUM(C20:C22)," ")</f>
        <v>1.0021875</v>
      </c>
      <c r="D23" s="18" t="str">
        <f t="shared" ref="D23:E23" si="5">IF(SUM(D20:D22)&gt;0,SUM(D20:D22)," ")</f>
        <v xml:space="preserve"> </v>
      </c>
      <c r="E23" s="18" t="str">
        <f t="shared" si="5"/>
        <v xml:space="preserve"> </v>
      </c>
      <c r="F23" s="19" t="str">
        <f t="shared" ref="F23" si="6">IF(SUM(F20:F22)&gt;0,SUM(F20:F22)," ")</f>
        <v xml:space="preserve"> </v>
      </c>
      <c r="G23" s="159"/>
      <c r="H23" s="146"/>
      <c r="I23" s="146"/>
    </row>
    <row r="24" spans="1:12" ht="15" x14ac:dyDescent="0.25">
      <c r="A24" s="160" t="s">
        <v>31</v>
      </c>
      <c r="B24" s="162"/>
      <c r="C24" s="162"/>
      <c r="D24" s="162"/>
      <c r="E24" s="162"/>
      <c r="F24" s="162"/>
      <c r="G24" s="146"/>
      <c r="H24" s="146"/>
      <c r="I24" s="146"/>
    </row>
    <row r="25" spans="1:12" ht="15" thickBot="1" x14ac:dyDescent="0.25">
      <c r="A25" s="1"/>
      <c r="B25" s="20"/>
      <c r="F25" s="20"/>
    </row>
    <row r="26" spans="1:12" ht="18.399999999999999" customHeight="1" x14ac:dyDescent="0.25">
      <c r="A26" s="62" t="s">
        <v>77</v>
      </c>
      <c r="B26" s="59"/>
      <c r="C26" s="60"/>
      <c r="D26" s="60"/>
      <c r="E26" s="60"/>
      <c r="F26" s="59"/>
      <c r="G26" s="60"/>
      <c r="H26" s="60"/>
      <c r="I26" s="61"/>
    </row>
    <row r="27" spans="1:12" ht="30.2" customHeight="1" x14ac:dyDescent="0.2">
      <c r="A27" s="167" t="s">
        <v>10</v>
      </c>
      <c r="B27" s="111" t="s">
        <v>65</v>
      </c>
      <c r="C27" s="111" t="s">
        <v>66</v>
      </c>
      <c r="D27" s="111" t="s">
        <v>72</v>
      </c>
      <c r="E27" s="111" t="s">
        <v>40</v>
      </c>
      <c r="F27" s="112"/>
      <c r="G27" s="111"/>
      <c r="H27" s="111"/>
      <c r="I27" s="113"/>
    </row>
    <row r="28" spans="1:12" x14ac:dyDescent="0.2">
      <c r="A28" s="168" t="s">
        <v>11</v>
      </c>
      <c r="B28" s="114" t="s">
        <v>15</v>
      </c>
      <c r="C28" s="88" t="s">
        <v>14</v>
      </c>
      <c r="D28" s="87" t="s">
        <v>73</v>
      </c>
      <c r="E28" s="87" t="s">
        <v>41</v>
      </c>
      <c r="F28" s="115"/>
      <c r="G28" s="87"/>
      <c r="H28" s="87"/>
      <c r="I28" s="89"/>
    </row>
    <row r="29" spans="1:12" x14ac:dyDescent="0.2">
      <c r="A29" s="168" t="s">
        <v>36</v>
      </c>
      <c r="B29" s="116" t="s">
        <v>37</v>
      </c>
      <c r="C29" s="117" t="s">
        <v>37</v>
      </c>
      <c r="D29" s="118" t="s">
        <v>37</v>
      </c>
      <c r="E29" s="118" t="s">
        <v>38</v>
      </c>
      <c r="F29" s="119"/>
      <c r="G29" s="118"/>
      <c r="H29" s="118"/>
      <c r="I29" s="120"/>
    </row>
    <row r="30" spans="1:12" x14ac:dyDescent="0.2">
      <c r="A30" s="169" t="s">
        <v>47</v>
      </c>
      <c r="B30" s="135">
        <v>1000</v>
      </c>
      <c r="C30" s="135">
        <v>1000</v>
      </c>
      <c r="D30" s="135">
        <v>575</v>
      </c>
      <c r="E30" s="135">
        <v>500</v>
      </c>
      <c r="F30" s="135"/>
      <c r="G30" s="135"/>
      <c r="H30" s="135"/>
      <c r="I30" s="136"/>
      <c r="J30" s="26" t="s">
        <v>82</v>
      </c>
    </row>
    <row r="31" spans="1:12" ht="14.25" customHeight="1" x14ac:dyDescent="0.2">
      <c r="A31" s="170" t="s">
        <v>39</v>
      </c>
      <c r="B31" s="152">
        <v>3.5</v>
      </c>
      <c r="C31" s="152">
        <v>3.75</v>
      </c>
      <c r="D31" s="152">
        <v>3.6</v>
      </c>
      <c r="E31" s="152">
        <v>9</v>
      </c>
      <c r="F31" s="152"/>
      <c r="G31" s="152"/>
      <c r="H31" s="152"/>
      <c r="I31" s="153"/>
      <c r="J31" s="161" t="s">
        <v>74</v>
      </c>
      <c r="K31" s="161"/>
      <c r="L31" s="161"/>
    </row>
    <row r="32" spans="1:12" ht="15" x14ac:dyDescent="0.25">
      <c r="A32" s="171" t="s">
        <v>69</v>
      </c>
      <c r="B32" s="185"/>
      <c r="C32" s="186"/>
      <c r="D32" s="187"/>
      <c r="E32" s="187"/>
      <c r="F32" s="188"/>
      <c r="G32" s="187"/>
      <c r="H32" s="187"/>
      <c r="I32" s="189"/>
      <c r="J32" s="161"/>
      <c r="K32" s="161"/>
      <c r="L32" s="161"/>
    </row>
    <row r="33" spans="1:10" x14ac:dyDescent="0.2">
      <c r="A33" s="172" t="s">
        <v>67</v>
      </c>
      <c r="B33" s="166">
        <v>7.4999999999999997E-2</v>
      </c>
      <c r="C33" s="166"/>
      <c r="D33" s="166"/>
      <c r="E33" s="166"/>
      <c r="F33" s="166"/>
      <c r="G33" s="166"/>
      <c r="H33" s="166"/>
      <c r="I33" s="173"/>
      <c r="J33" s="56"/>
    </row>
    <row r="34" spans="1:10" x14ac:dyDescent="0.2">
      <c r="A34" s="174" t="s">
        <v>68</v>
      </c>
      <c r="B34" s="158">
        <v>1.1000000000000001</v>
      </c>
      <c r="C34" s="154"/>
      <c r="D34" s="155"/>
      <c r="E34" s="155"/>
      <c r="F34" s="156"/>
      <c r="G34" s="155"/>
      <c r="H34" s="155"/>
      <c r="I34" s="157"/>
      <c r="J34" s="56"/>
    </row>
    <row r="35" spans="1:10" ht="15" x14ac:dyDescent="0.25">
      <c r="A35" s="151" t="s">
        <v>70</v>
      </c>
      <c r="B35" s="190"/>
      <c r="C35" s="191"/>
      <c r="D35" s="192"/>
      <c r="E35" s="192"/>
      <c r="F35" s="193"/>
      <c r="G35" s="192"/>
      <c r="H35" s="192"/>
      <c r="I35" s="194"/>
    </row>
    <row r="36" spans="1:10" x14ac:dyDescent="0.2">
      <c r="A36" s="42" t="s">
        <v>71</v>
      </c>
      <c r="B36" s="131"/>
      <c r="C36" s="132">
        <v>1</v>
      </c>
      <c r="D36" s="101">
        <v>2</v>
      </c>
      <c r="E36" s="101">
        <v>2</v>
      </c>
      <c r="F36" s="133"/>
      <c r="G36" s="101"/>
      <c r="H36" s="101"/>
      <c r="I36" s="134"/>
    </row>
    <row r="37" spans="1:10" x14ac:dyDescent="0.2">
      <c r="A37" s="42" t="s">
        <v>51</v>
      </c>
      <c r="B37" s="43">
        <f t="shared" ref="B37:I37" si="7">IF(B36,CHOOSE(B36,$B23,$C23,$D23,$E23,$F23),0)</f>
        <v>0</v>
      </c>
      <c r="C37" s="43">
        <f t="shared" si="7"/>
        <v>1.4985649350649353</v>
      </c>
      <c r="D37" s="43">
        <f t="shared" si="7"/>
        <v>1.0021875</v>
      </c>
      <c r="E37" s="43">
        <f t="shared" si="7"/>
        <v>1.0021875</v>
      </c>
      <c r="F37" s="43">
        <f t="shared" si="7"/>
        <v>0</v>
      </c>
      <c r="G37" s="43">
        <f t="shared" si="7"/>
        <v>0</v>
      </c>
      <c r="H37" s="43">
        <f t="shared" si="7"/>
        <v>0</v>
      </c>
      <c r="I37" s="44">
        <f t="shared" si="7"/>
        <v>0</v>
      </c>
    </row>
    <row r="38" spans="1:10" x14ac:dyDescent="0.2">
      <c r="A38" s="172" t="s">
        <v>19</v>
      </c>
      <c r="B38" s="121"/>
      <c r="C38" s="122">
        <v>85</v>
      </c>
      <c r="D38" s="123">
        <v>45</v>
      </c>
      <c r="E38" s="123">
        <v>45</v>
      </c>
      <c r="F38" s="124"/>
      <c r="G38" s="123"/>
      <c r="H38" s="123"/>
      <c r="I38" s="125"/>
      <c r="J38" s="56" t="s">
        <v>50</v>
      </c>
    </row>
    <row r="39" spans="1:10" ht="15" thickBot="1" x14ac:dyDescent="0.25">
      <c r="A39" s="42" t="s">
        <v>20</v>
      </c>
      <c r="B39" s="126"/>
      <c r="C39" s="127">
        <v>0.75</v>
      </c>
      <c r="D39" s="128">
        <v>1</v>
      </c>
      <c r="E39" s="128">
        <v>0.5</v>
      </c>
      <c r="F39" s="129"/>
      <c r="G39" s="128"/>
      <c r="H39" s="128"/>
      <c r="I39" s="130"/>
    </row>
    <row r="40" spans="1:10" ht="15" x14ac:dyDescent="0.25">
      <c r="A40" s="46" t="s">
        <v>32</v>
      </c>
      <c r="B40" s="47"/>
      <c r="C40" s="21"/>
      <c r="D40" s="22"/>
      <c r="E40" s="22"/>
      <c r="F40" s="23"/>
      <c r="G40" s="22"/>
      <c r="H40" s="22"/>
      <c r="I40" s="24"/>
    </row>
    <row r="41" spans="1:10" x14ac:dyDescent="0.2">
      <c r="A41" s="45" t="s">
        <v>43</v>
      </c>
      <c r="B41" s="137">
        <v>0.2</v>
      </c>
      <c r="C41" s="138">
        <v>0.2</v>
      </c>
      <c r="D41" s="138">
        <v>0.18</v>
      </c>
      <c r="E41" s="138">
        <v>0.15</v>
      </c>
      <c r="F41" s="138"/>
      <c r="G41" s="138"/>
      <c r="H41" s="138"/>
      <c r="I41" s="139"/>
    </row>
    <row r="42" spans="1:10" x14ac:dyDescent="0.2">
      <c r="A42" s="45" t="s">
        <v>80</v>
      </c>
      <c r="B42" s="140">
        <v>0.15</v>
      </c>
      <c r="C42" s="138">
        <v>0.15</v>
      </c>
      <c r="D42" s="138">
        <v>0.15</v>
      </c>
      <c r="E42" s="138">
        <v>0.13</v>
      </c>
      <c r="F42" s="138"/>
      <c r="G42" s="138"/>
      <c r="H42" s="138"/>
      <c r="I42" s="139"/>
    </row>
    <row r="43" spans="1:10" x14ac:dyDescent="0.2">
      <c r="A43" s="45" t="s">
        <v>34</v>
      </c>
      <c r="B43" s="141"/>
      <c r="C43" s="141">
        <v>3.7499999999999999E-2</v>
      </c>
      <c r="D43" s="141"/>
      <c r="E43" s="141"/>
      <c r="F43" s="141"/>
      <c r="G43" s="141"/>
      <c r="H43" s="141"/>
      <c r="I43" s="142"/>
      <c r="J43" s="26" t="s">
        <v>81</v>
      </c>
    </row>
    <row r="44" spans="1:10" x14ac:dyDescent="0.2">
      <c r="A44" s="45" t="s">
        <v>35</v>
      </c>
      <c r="B44" s="140"/>
      <c r="C44" s="140">
        <v>1.4999999999999999E-2</v>
      </c>
      <c r="D44" s="140"/>
      <c r="E44" s="140"/>
      <c r="F44" s="140"/>
      <c r="G44" s="140"/>
      <c r="H44" s="140"/>
      <c r="I44" s="143"/>
      <c r="J44" s="26" t="s">
        <v>81</v>
      </c>
    </row>
    <row r="45" spans="1:10" x14ac:dyDescent="0.2">
      <c r="A45" s="85" t="s">
        <v>18</v>
      </c>
      <c r="B45" s="48" t="s">
        <v>18</v>
      </c>
      <c r="C45" s="48" t="s">
        <v>18</v>
      </c>
      <c r="D45" s="48" t="s">
        <v>18</v>
      </c>
      <c r="E45" s="48" t="s">
        <v>18</v>
      </c>
      <c r="F45" s="48" t="s">
        <v>18</v>
      </c>
      <c r="G45" s="48" t="s">
        <v>18</v>
      </c>
      <c r="H45" s="48" t="s">
        <v>18</v>
      </c>
      <c r="I45" s="49" t="s">
        <v>18</v>
      </c>
    </row>
    <row r="46" spans="1:10" ht="15" thickBot="1" x14ac:dyDescent="0.25">
      <c r="A46" s="50" t="s">
        <v>33</v>
      </c>
      <c r="B46" s="144">
        <v>0.02</v>
      </c>
      <c r="C46" s="144"/>
      <c r="D46" s="144">
        <v>1.6500000000000001E-2</v>
      </c>
      <c r="E46" s="144">
        <v>3.5000000000000003E-2</v>
      </c>
      <c r="F46" s="144"/>
      <c r="G46" s="144"/>
      <c r="H46" s="144"/>
      <c r="I46" s="175"/>
      <c r="J46" s="26" t="s">
        <v>83</v>
      </c>
    </row>
    <row r="47" spans="1:10" ht="15" thickBot="1" x14ac:dyDescent="0.25">
      <c r="A47" s="51"/>
      <c r="B47" s="52"/>
      <c r="C47" s="4"/>
      <c r="F47" s="4"/>
      <c r="G47" s="4"/>
      <c r="H47" s="4"/>
      <c r="I47" s="4"/>
    </row>
    <row r="48" spans="1:10" ht="30.2" customHeight="1" x14ac:dyDescent="0.25">
      <c r="A48" s="63" t="s">
        <v>45</v>
      </c>
      <c r="B48" s="79" t="str">
        <f t="shared" ref="B48:I48" si="8">B27</f>
        <v>Ethanol Plant</v>
      </c>
      <c r="C48" s="79" t="str">
        <f t="shared" si="8"/>
        <v>Farm Co-op</v>
      </c>
      <c r="D48" s="79" t="str">
        <f t="shared" si="8"/>
        <v>Feed Mill</v>
      </c>
      <c r="E48" s="79" t="str">
        <f t="shared" si="8"/>
        <v>ABC Processor</v>
      </c>
      <c r="F48" s="79">
        <f t="shared" si="8"/>
        <v>0</v>
      </c>
      <c r="G48" s="79">
        <f t="shared" si="8"/>
        <v>0</v>
      </c>
      <c r="H48" s="79">
        <f t="shared" si="8"/>
        <v>0</v>
      </c>
      <c r="I48" s="80">
        <f t="shared" si="8"/>
        <v>0</v>
      </c>
    </row>
    <row r="49" spans="1:10" x14ac:dyDescent="0.2">
      <c r="A49" s="42" t="s">
        <v>16</v>
      </c>
      <c r="B49" s="64">
        <f>IF(B30,B30," ")</f>
        <v>1000</v>
      </c>
      <c r="C49" s="64">
        <f t="shared" ref="C49:I49" si="9">IF(C30,C30," ")</f>
        <v>1000</v>
      </c>
      <c r="D49" s="64">
        <f t="shared" si="9"/>
        <v>575</v>
      </c>
      <c r="E49" s="64">
        <f t="shared" si="9"/>
        <v>500</v>
      </c>
      <c r="F49" s="64" t="str">
        <f t="shared" si="9"/>
        <v xml:space="preserve"> </v>
      </c>
      <c r="G49" s="64" t="str">
        <f t="shared" si="9"/>
        <v xml:space="preserve"> </v>
      </c>
      <c r="H49" s="64" t="str">
        <f t="shared" si="9"/>
        <v xml:space="preserve"> </v>
      </c>
      <c r="I49" s="65" t="str">
        <f t="shared" si="9"/>
        <v xml:space="preserve"> </v>
      </c>
    </row>
    <row r="50" spans="1:10" ht="16.5" x14ac:dyDescent="0.35">
      <c r="A50" s="42" t="s">
        <v>12</v>
      </c>
      <c r="B50" s="66" t="str">
        <f t="shared" ref="B50:I50" si="10">IF(B44&gt;0,-MAX(B44*(MAX(B41,B42)-B42)*100*B30, 0)," ")</f>
        <v xml:space="preserve"> </v>
      </c>
      <c r="C50" s="66">
        <f t="shared" si="10"/>
        <v>-75.000000000000028</v>
      </c>
      <c r="D50" s="67" t="str">
        <f t="shared" si="10"/>
        <v xml:space="preserve"> </v>
      </c>
      <c r="E50" s="66" t="str">
        <f t="shared" si="10"/>
        <v xml:space="preserve"> </v>
      </c>
      <c r="F50" s="66" t="str">
        <f t="shared" si="10"/>
        <v xml:space="preserve"> </v>
      </c>
      <c r="G50" s="66" t="str">
        <f t="shared" si="10"/>
        <v xml:space="preserve"> </v>
      </c>
      <c r="H50" s="66" t="str">
        <f t="shared" si="10"/>
        <v xml:space="preserve"> </v>
      </c>
      <c r="I50" s="68" t="str">
        <f t="shared" si="10"/>
        <v xml:space="preserve"> </v>
      </c>
      <c r="J50" s="26" t="s">
        <v>86</v>
      </c>
    </row>
    <row r="51" spans="1:10" x14ac:dyDescent="0.2">
      <c r="A51" s="42" t="s">
        <v>13</v>
      </c>
      <c r="B51" s="64">
        <f t="shared" ref="B51:C51" si="11">IF(SUM(B49:B50)&gt;0,SUM(B49,B50)," ")</f>
        <v>1000</v>
      </c>
      <c r="C51" s="64">
        <f t="shared" si="11"/>
        <v>925</v>
      </c>
      <c r="D51" s="64">
        <f>IF(SUM(D49:D50)&gt;0,SUM(D49,D50)," ")</f>
        <v>575</v>
      </c>
      <c r="E51" s="64">
        <f t="shared" ref="E51:I51" si="12">IF(SUM(E49:E50)&gt;0,SUM(E49,E50)," ")</f>
        <v>500</v>
      </c>
      <c r="F51" s="64" t="str">
        <f t="shared" si="12"/>
        <v xml:space="preserve"> </v>
      </c>
      <c r="G51" s="64" t="str">
        <f t="shared" si="12"/>
        <v xml:space="preserve"> </v>
      </c>
      <c r="H51" s="64" t="str">
        <f t="shared" si="12"/>
        <v xml:space="preserve"> </v>
      </c>
      <c r="I51" s="65" t="str">
        <f t="shared" si="12"/>
        <v xml:space="preserve"> </v>
      </c>
    </row>
    <row r="52" spans="1:10" x14ac:dyDescent="0.2">
      <c r="A52" s="42" t="s">
        <v>42</v>
      </c>
      <c r="B52" s="69">
        <f t="shared" ref="B52:I52" si="13">IF(B30&gt;0,B31*B51," ")</f>
        <v>3500</v>
      </c>
      <c r="C52" s="69">
        <f t="shared" si="13"/>
        <v>3468.75</v>
      </c>
      <c r="D52" s="69">
        <f t="shared" si="13"/>
        <v>2070</v>
      </c>
      <c r="E52" s="69">
        <f t="shared" si="13"/>
        <v>4500</v>
      </c>
      <c r="F52" s="69" t="str">
        <f t="shared" si="13"/>
        <v xml:space="preserve"> </v>
      </c>
      <c r="G52" s="69" t="str">
        <f t="shared" si="13"/>
        <v xml:space="preserve"> </v>
      </c>
      <c r="H52" s="69" t="str">
        <f t="shared" si="13"/>
        <v xml:space="preserve"> </v>
      </c>
      <c r="I52" s="70" t="str">
        <f t="shared" si="13"/>
        <v xml:space="preserve"> </v>
      </c>
      <c r="J52" s="26" t="s">
        <v>85</v>
      </c>
    </row>
    <row r="53" spans="1:10" x14ac:dyDescent="0.2">
      <c r="A53" s="42"/>
      <c r="B53" s="69"/>
      <c r="C53" s="69"/>
      <c r="D53" s="69"/>
      <c r="E53" s="69"/>
      <c r="F53" s="69"/>
      <c r="G53" s="69"/>
      <c r="H53" s="69"/>
      <c r="I53" s="70"/>
    </row>
    <row r="54" spans="1:10" x14ac:dyDescent="0.2">
      <c r="A54" s="45" t="s">
        <v>0</v>
      </c>
      <c r="B54" s="71">
        <f t="shared" ref="B54:I54" si="14">IF(B46&gt;0,B46*(MAX(B41,B42)-B42)*B30*B31*100," ")</f>
        <v>350.00000000000017</v>
      </c>
      <c r="C54" s="71" t="str">
        <f t="shared" si="14"/>
        <v xml:space="preserve"> </v>
      </c>
      <c r="D54" s="71">
        <f t="shared" si="14"/>
        <v>102.465</v>
      </c>
      <c r="E54" s="71">
        <f t="shared" si="14"/>
        <v>314.99999999999983</v>
      </c>
      <c r="F54" s="71" t="str">
        <f t="shared" si="14"/>
        <v xml:space="preserve"> </v>
      </c>
      <c r="G54" s="71" t="str">
        <f t="shared" si="14"/>
        <v xml:space="preserve"> </v>
      </c>
      <c r="H54" s="71" t="str">
        <f t="shared" si="14"/>
        <v xml:space="preserve"> </v>
      </c>
      <c r="I54" s="72" t="str">
        <f t="shared" si="14"/>
        <v xml:space="preserve"> </v>
      </c>
      <c r="J54" s="26" t="s">
        <v>84</v>
      </c>
    </row>
    <row r="55" spans="1:10" x14ac:dyDescent="0.2">
      <c r="A55" s="45" t="s">
        <v>44</v>
      </c>
      <c r="B55" s="73" t="str">
        <f t="shared" ref="B55:I55" si="15">IF(B43&gt;0,B43*(MAX(B41,B42)-B42)*B30*100," ")</f>
        <v xml:space="preserve"> </v>
      </c>
      <c r="C55" s="73">
        <f t="shared" si="15"/>
        <v>187.50000000000006</v>
      </c>
      <c r="D55" s="73" t="str">
        <f t="shared" si="15"/>
        <v xml:space="preserve"> </v>
      </c>
      <c r="E55" s="73" t="str">
        <f t="shared" si="15"/>
        <v xml:space="preserve"> </v>
      </c>
      <c r="F55" s="73" t="str">
        <f t="shared" si="15"/>
        <v xml:space="preserve"> </v>
      </c>
      <c r="G55" s="73" t="str">
        <f t="shared" si="15"/>
        <v xml:space="preserve"> </v>
      </c>
      <c r="H55" s="73" t="str">
        <f t="shared" si="15"/>
        <v xml:space="preserve"> </v>
      </c>
      <c r="I55" s="74" t="str">
        <f t="shared" si="15"/>
        <v xml:space="preserve"> </v>
      </c>
      <c r="J55" s="26" t="s">
        <v>87</v>
      </c>
    </row>
    <row r="56" spans="1:10" x14ac:dyDescent="0.2">
      <c r="A56" s="45" t="s">
        <v>21</v>
      </c>
      <c r="B56" s="73">
        <f>IF(B33&gt;0,B33*B34*B30,IF(B37&gt;0,B37*B38*2," "))</f>
        <v>82.5</v>
      </c>
      <c r="C56" s="73">
        <f t="shared" ref="C56:I56" si="16">IF(C33&gt;0,C33*C34*C30,IF(C37&gt;0,C37*C38*2," "))</f>
        <v>254.756038961039</v>
      </c>
      <c r="D56" s="73">
        <f t="shared" si="16"/>
        <v>90.196875000000006</v>
      </c>
      <c r="E56" s="73">
        <f t="shared" si="16"/>
        <v>90.196875000000006</v>
      </c>
      <c r="F56" s="73" t="str">
        <f t="shared" si="16"/>
        <v xml:space="preserve"> </v>
      </c>
      <c r="G56" s="73" t="str">
        <f t="shared" si="16"/>
        <v xml:space="preserve"> </v>
      </c>
      <c r="H56" s="73" t="str">
        <f t="shared" si="16"/>
        <v xml:space="preserve"> </v>
      </c>
      <c r="I56" s="74" t="str">
        <f t="shared" si="16"/>
        <v xml:space="preserve"> </v>
      </c>
    </row>
    <row r="57" spans="1:10" ht="16.5" x14ac:dyDescent="0.35">
      <c r="A57" s="41" t="s">
        <v>22</v>
      </c>
      <c r="B57" s="195" t="str">
        <f>IF(B39&gt;0,B39*$B17," ")</f>
        <v xml:space="preserve"> </v>
      </c>
      <c r="C57" s="195">
        <f t="shared" ref="C57:I57" si="17">IF(C39&gt;0,C39*$B17," ")</f>
        <v>15</v>
      </c>
      <c r="D57" s="195">
        <f t="shared" si="17"/>
        <v>20</v>
      </c>
      <c r="E57" s="195">
        <f t="shared" si="17"/>
        <v>10</v>
      </c>
      <c r="F57" s="195" t="str">
        <f t="shared" si="17"/>
        <v xml:space="preserve"> </v>
      </c>
      <c r="G57" s="195" t="str">
        <f t="shared" si="17"/>
        <v xml:space="preserve"> </v>
      </c>
      <c r="H57" s="195" t="str">
        <f t="shared" si="17"/>
        <v xml:space="preserve"> </v>
      </c>
      <c r="I57" s="196" t="str">
        <f t="shared" si="17"/>
        <v xml:space="preserve"> </v>
      </c>
    </row>
    <row r="58" spans="1:10" x14ac:dyDescent="0.2">
      <c r="A58" s="41" t="s">
        <v>46</v>
      </c>
      <c r="B58" s="73">
        <f t="shared" ref="B58:C58" si="18">IF(SUM(B54:B57)&gt;0,SUM(B54:B57)," ")</f>
        <v>432.50000000000017</v>
      </c>
      <c r="C58" s="73">
        <f t="shared" si="18"/>
        <v>457.25603896103905</v>
      </c>
      <c r="D58" s="73">
        <f>IF(SUM(D54:D57)&gt;0,SUM(D54:D57)," ")</f>
        <v>212.66187500000001</v>
      </c>
      <c r="E58" s="73">
        <f t="shared" ref="E58:I58" si="19">IF(SUM(E54:E57)&gt;0,SUM(E54:E57)," ")</f>
        <v>415.19687499999986</v>
      </c>
      <c r="F58" s="73" t="str">
        <f t="shared" si="19"/>
        <v xml:space="preserve"> </v>
      </c>
      <c r="G58" s="73" t="str">
        <f t="shared" si="19"/>
        <v xml:space="preserve"> </v>
      </c>
      <c r="H58" s="73" t="str">
        <f t="shared" si="19"/>
        <v xml:space="preserve"> </v>
      </c>
      <c r="I58" s="74" t="str">
        <f t="shared" si="19"/>
        <v xml:space="preserve"> </v>
      </c>
    </row>
    <row r="59" spans="1:10" ht="15" x14ac:dyDescent="0.25">
      <c r="A59" s="41"/>
      <c r="B59" s="75"/>
      <c r="C59" s="75"/>
      <c r="D59" s="75"/>
      <c r="E59" s="75"/>
      <c r="F59" s="75"/>
      <c r="G59" s="75"/>
      <c r="H59" s="75"/>
      <c r="I59" s="76"/>
    </row>
    <row r="60" spans="1:10" ht="15" x14ac:dyDescent="0.25">
      <c r="A60" s="40" t="s">
        <v>1</v>
      </c>
      <c r="B60" s="75">
        <f t="shared" ref="B60:C60" si="20">IF(SUM(B54:B57)&gt;0,B52-SUM(B54:B57)," ")</f>
        <v>3067.5</v>
      </c>
      <c r="C60" s="75">
        <f t="shared" si="20"/>
        <v>3011.4939610389611</v>
      </c>
      <c r="D60" s="75">
        <f>IF(SUM(D54:D57)&gt;0,D52-SUM(D54:D57)," ")</f>
        <v>1857.338125</v>
      </c>
      <c r="E60" s="75">
        <f t="shared" ref="E60:I60" si="21">IF(SUM(E54:E57)&gt;0,E52-SUM(E54:E57)," ")</f>
        <v>4084.8031250000004</v>
      </c>
      <c r="F60" s="75" t="str">
        <f t="shared" si="21"/>
        <v xml:space="preserve"> </v>
      </c>
      <c r="G60" s="75" t="str">
        <f t="shared" si="21"/>
        <v xml:space="preserve"> </v>
      </c>
      <c r="H60" s="75" t="str">
        <f t="shared" si="21"/>
        <v xml:space="preserve"> </v>
      </c>
      <c r="I60" s="76" t="str">
        <f t="shared" si="21"/>
        <v xml:space="preserve"> </v>
      </c>
    </row>
    <row r="61" spans="1:10" ht="15" thickBot="1" x14ac:dyDescent="0.25">
      <c r="A61" s="25" t="s">
        <v>49</v>
      </c>
      <c r="B61" s="77">
        <f t="shared" ref="B61:I61" si="22">IF(B30&gt;0,B60/B30," ")</f>
        <v>3.0674999999999999</v>
      </c>
      <c r="C61" s="77">
        <f t="shared" si="22"/>
        <v>3.0114939610389611</v>
      </c>
      <c r="D61" s="77">
        <f t="shared" si="22"/>
        <v>3.2301532608695651</v>
      </c>
      <c r="E61" s="77">
        <f t="shared" si="22"/>
        <v>8.1696062500000011</v>
      </c>
      <c r="F61" s="77" t="str">
        <f t="shared" si="22"/>
        <v xml:space="preserve"> </v>
      </c>
      <c r="G61" s="77" t="str">
        <f t="shared" si="22"/>
        <v xml:space="preserve"> </v>
      </c>
      <c r="H61" s="77" t="str">
        <f t="shared" si="22"/>
        <v xml:space="preserve"> </v>
      </c>
      <c r="I61" s="78" t="str">
        <f t="shared" si="22"/>
        <v xml:space="preserve"> </v>
      </c>
    </row>
    <row r="62" spans="1:10" x14ac:dyDescent="0.2">
      <c r="A62" s="26" t="s">
        <v>52</v>
      </c>
    </row>
    <row r="64" spans="1:10" ht="15" x14ac:dyDescent="0.25">
      <c r="A64" s="29" t="s">
        <v>88</v>
      </c>
      <c r="B64"/>
      <c r="C64"/>
      <c r="D64"/>
      <c r="E64"/>
      <c r="F64"/>
      <c r="G64" s="30"/>
    </row>
    <row r="65" spans="1:9" ht="15" x14ac:dyDescent="0.25">
      <c r="A65" s="33" t="s">
        <v>89</v>
      </c>
      <c r="B65"/>
      <c r="C65"/>
      <c r="D65"/>
      <c r="E65"/>
      <c r="F65"/>
      <c r="G65" s="30"/>
    </row>
    <row r="66" spans="1:9" ht="15" x14ac:dyDescent="0.25">
      <c r="A66" s="29" t="s">
        <v>53</v>
      </c>
      <c r="B66"/>
      <c r="C66"/>
      <c r="D66"/>
      <c r="E66"/>
      <c r="F66"/>
      <c r="G66" s="30"/>
    </row>
    <row r="67" spans="1:9" ht="15" x14ac:dyDescent="0.25">
      <c r="A67" s="32">
        <f ca="1">TODAY()</f>
        <v>43157</v>
      </c>
      <c r="B67" s="31"/>
      <c r="C67"/>
      <c r="D67"/>
      <c r="E67"/>
      <c r="F67"/>
      <c r="G67" s="30"/>
    </row>
    <row r="68" spans="1:9" s="181" customFormat="1" ht="12" x14ac:dyDescent="0.2">
      <c r="G68" s="182"/>
    </row>
    <row r="69" spans="1:9" s="179" customFormat="1" ht="11.25" x14ac:dyDescent="0.2">
      <c r="A69" s="177" t="s">
        <v>90</v>
      </c>
      <c r="B69" s="178"/>
      <c r="C69" s="178"/>
      <c r="D69" s="178"/>
      <c r="E69" s="178"/>
      <c r="F69" s="178"/>
      <c r="G69" s="178"/>
      <c r="H69" s="178"/>
      <c r="I69" s="178"/>
    </row>
    <row r="70" spans="1:9" s="179" customFormat="1" ht="11.25" x14ac:dyDescent="0.2">
      <c r="A70" s="178" t="s">
        <v>91</v>
      </c>
      <c r="B70" s="178"/>
      <c r="C70" s="178"/>
      <c r="D70" s="178"/>
      <c r="E70" s="178"/>
      <c r="F70" s="178"/>
      <c r="G70" s="180"/>
    </row>
    <row r="71" spans="1:9" s="181" customFormat="1" ht="12" x14ac:dyDescent="0.2">
      <c r="A71" s="179" t="s">
        <v>92</v>
      </c>
    </row>
    <row r="72" spans="1:9" s="181" customFormat="1" ht="12" x14ac:dyDescent="0.2">
      <c r="A72" s="183"/>
    </row>
    <row r="73" spans="1:9" s="181" customFormat="1" ht="12" x14ac:dyDescent="0.2">
      <c r="A73" s="183"/>
    </row>
    <row r="74" spans="1:9" s="181" customFormat="1" ht="12" x14ac:dyDescent="0.2">
      <c r="A74" s="183"/>
    </row>
    <row r="75" spans="1:9" s="181" customFormat="1" ht="12" x14ac:dyDescent="0.2">
      <c r="A75" s="183"/>
    </row>
    <row r="76" spans="1:9" s="181" customFormat="1" ht="12" x14ac:dyDescent="0.2">
      <c r="A76" s="183"/>
    </row>
  </sheetData>
  <sheetProtection sheet="1" objects="1" scenarios="1"/>
  <dataValidations count="1">
    <dataValidation type="whole" allowBlank="1" showInputMessage="1" showErrorMessage="1" error="Enter number from 1 to 5 to match truck information entered in Step 1 above." sqref="B36:I36">
      <formula1>1</formula1>
      <formula2>5</formula2>
    </dataValidation>
  </dataValidations>
  <hyperlinks>
    <hyperlink ref="G11" r:id="rId1"/>
    <hyperlink ref="J38" r:id="rId2" display="Find distance between locations."/>
    <hyperlink ref="A65" r:id="rId3"/>
    <hyperlink ref="A3:B3" r:id="rId4" display="See Estimating Farm Machinery Costs for more information."/>
    <hyperlink ref="A2:B2" r:id="rId5" display="Ag Decision Maker -- Iowa State University Extension and Outreach"/>
    <hyperlink ref="A3" r:id="rId6" display="See Estimating Grain Transportation Costs for more information."/>
    <hyperlink ref="J31" r:id="rId7" display="Find five cash grain bids in your area."/>
    <hyperlink ref="A4" r:id="rId8"/>
  </hyperlinks>
  <pageMargins left="0.5" right="0.5" top="0.75" bottom="0.75" header="0.3" footer="0.3"/>
  <pageSetup scale="48" orientation="landscape" r:id="rId9"/>
  <headerFooter>
    <oddHeader>&amp;LIowa State University Extension and Outreach&amp;RAg Decision Maker File A2-32 &amp; A3-41</oddHead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zoomScale="90" zoomScaleNormal="90" workbookViewId="0"/>
  </sheetViews>
  <sheetFormatPr defaultColWidth="9.140625" defaultRowHeight="14.25" x14ac:dyDescent="0.2"/>
  <cols>
    <col min="1" max="1" width="70.7109375" style="26" customWidth="1"/>
    <col min="2" max="12" width="12.7109375" style="1" customWidth="1"/>
    <col min="13" max="16384" width="9.140625" style="1"/>
  </cols>
  <sheetData>
    <row r="1" spans="1:10" s="28" customFormat="1" ht="21" thickBot="1" x14ac:dyDescent="0.35">
      <c r="A1" s="27" t="s">
        <v>64</v>
      </c>
    </row>
    <row r="2" spans="1:10" ht="15.75" thickTop="1" x14ac:dyDescent="0.25">
      <c r="A2" s="53" t="s">
        <v>54</v>
      </c>
      <c r="B2" s="53"/>
    </row>
    <row r="3" spans="1:10" x14ac:dyDescent="0.2">
      <c r="A3" s="165" t="s">
        <v>94</v>
      </c>
      <c r="B3" s="86"/>
    </row>
    <row r="4" spans="1:10" x14ac:dyDescent="0.2">
      <c r="A4" s="165" t="s">
        <v>95</v>
      </c>
      <c r="B4" s="86"/>
    </row>
    <row r="5" spans="1:10" x14ac:dyDescent="0.2">
      <c r="A5" s="54"/>
      <c r="B5" s="54"/>
    </row>
    <row r="6" spans="1:10" x14ac:dyDescent="0.2">
      <c r="A6" s="110" t="s">
        <v>55</v>
      </c>
      <c r="B6" s="55"/>
    </row>
    <row r="7" spans="1:10" ht="18" customHeight="1" thickBot="1" x14ac:dyDescent="0.3">
      <c r="A7" s="34"/>
    </row>
    <row r="8" spans="1:10" ht="15.6" customHeight="1" x14ac:dyDescent="0.25">
      <c r="A8" s="163" t="s">
        <v>75</v>
      </c>
      <c r="B8" s="148" t="s">
        <v>58</v>
      </c>
      <c r="C8" s="148" t="s">
        <v>58</v>
      </c>
      <c r="D8" s="148" t="s">
        <v>58</v>
      </c>
      <c r="E8" s="148" t="s">
        <v>58</v>
      </c>
      <c r="F8" s="149" t="s">
        <v>58</v>
      </c>
      <c r="G8" s="2"/>
      <c r="H8" s="2"/>
      <c r="I8" s="2"/>
    </row>
    <row r="9" spans="1:10" ht="15.75" customHeight="1" x14ac:dyDescent="0.25">
      <c r="A9" s="164" t="s">
        <v>76</v>
      </c>
      <c r="B9" s="147" t="s">
        <v>59</v>
      </c>
      <c r="C9" s="147" t="s">
        <v>60</v>
      </c>
      <c r="D9" s="147" t="s">
        <v>61</v>
      </c>
      <c r="E9" s="147" t="s">
        <v>62</v>
      </c>
      <c r="F9" s="150" t="s">
        <v>63</v>
      </c>
      <c r="G9" s="3"/>
      <c r="H9" s="4"/>
      <c r="I9" s="5"/>
      <c r="J9" s="6"/>
    </row>
    <row r="10" spans="1:10" ht="13.7" customHeight="1" x14ac:dyDescent="0.2">
      <c r="A10" s="7" t="s">
        <v>25</v>
      </c>
      <c r="B10" s="87"/>
      <c r="C10" s="87"/>
      <c r="D10" s="87"/>
      <c r="E10" s="88"/>
      <c r="F10" s="89"/>
      <c r="H10" s="145"/>
      <c r="I10" s="145"/>
      <c r="J10" s="57"/>
    </row>
    <row r="11" spans="1:10" ht="15" customHeight="1" x14ac:dyDescent="0.2">
      <c r="A11" s="35" t="s">
        <v>56</v>
      </c>
      <c r="B11" s="90"/>
      <c r="C11" s="90"/>
      <c r="D11" s="91"/>
      <c r="E11" s="92"/>
      <c r="F11" s="93"/>
      <c r="G11" s="184" t="s">
        <v>93</v>
      </c>
      <c r="H11" s="145"/>
      <c r="I11" s="145"/>
      <c r="J11" s="57"/>
    </row>
    <row r="12" spans="1:10" x14ac:dyDescent="0.2">
      <c r="A12" s="35" t="s">
        <v>30</v>
      </c>
      <c r="B12" s="94"/>
      <c r="C12" s="94"/>
      <c r="D12" s="95"/>
      <c r="E12" s="96"/>
      <c r="F12" s="97"/>
      <c r="G12" s="145"/>
      <c r="H12" s="145"/>
      <c r="I12" s="145"/>
      <c r="J12" s="57"/>
    </row>
    <row r="13" spans="1:10" x14ac:dyDescent="0.2">
      <c r="A13" s="8" t="s">
        <v>5</v>
      </c>
      <c r="B13" s="94"/>
      <c r="C13" s="94"/>
      <c r="D13" s="98"/>
      <c r="E13" s="99"/>
      <c r="F13" s="100"/>
      <c r="G13" s="145"/>
      <c r="H13" s="145"/>
      <c r="I13" s="145"/>
    </row>
    <row r="14" spans="1:10" x14ac:dyDescent="0.2">
      <c r="A14" s="35" t="s">
        <v>2</v>
      </c>
      <c r="B14" s="101"/>
      <c r="C14" s="94"/>
      <c r="D14" s="95"/>
      <c r="E14" s="96"/>
      <c r="F14" s="97"/>
      <c r="G14" s="4"/>
      <c r="H14" s="4"/>
      <c r="I14" s="4"/>
    </row>
    <row r="15" spans="1:10" x14ac:dyDescent="0.2">
      <c r="A15" s="8" t="s">
        <v>6</v>
      </c>
      <c r="B15" s="102"/>
      <c r="C15" s="102"/>
      <c r="D15" s="103"/>
      <c r="E15" s="104"/>
      <c r="F15" s="105"/>
      <c r="G15" s="4"/>
      <c r="H15" s="4"/>
      <c r="I15" s="4"/>
      <c r="J15" s="36"/>
    </row>
    <row r="16" spans="1:10" x14ac:dyDescent="0.2">
      <c r="A16" s="8" t="s">
        <v>7</v>
      </c>
      <c r="B16" s="106"/>
      <c r="C16" s="106"/>
      <c r="D16" s="107"/>
      <c r="E16" s="108"/>
      <c r="F16" s="109"/>
      <c r="G16" s="9"/>
      <c r="H16" s="4"/>
      <c r="I16" s="4"/>
    </row>
    <row r="17" spans="1:12" x14ac:dyDescent="0.2">
      <c r="A17" s="81" t="s">
        <v>8</v>
      </c>
      <c r="B17" s="106"/>
      <c r="C17" s="106"/>
      <c r="D17" s="107"/>
      <c r="E17" s="108"/>
      <c r="F17" s="109"/>
      <c r="G17" s="10"/>
      <c r="H17" s="4"/>
      <c r="I17" s="4"/>
    </row>
    <row r="18" spans="1:12" s="12" customFormat="1" x14ac:dyDescent="0.2">
      <c r="A18" s="8"/>
      <c r="B18" s="11"/>
      <c r="F18" s="58"/>
      <c r="J18" s="1"/>
    </row>
    <row r="19" spans="1:12" ht="15" customHeight="1" x14ac:dyDescent="0.25">
      <c r="A19" s="82" t="s">
        <v>57</v>
      </c>
      <c r="B19" s="83" t="s">
        <v>23</v>
      </c>
      <c r="C19" s="83" t="s">
        <v>24</v>
      </c>
      <c r="D19" s="83" t="s">
        <v>28</v>
      </c>
      <c r="E19" s="83" t="s">
        <v>29</v>
      </c>
      <c r="F19" s="84" t="s">
        <v>48</v>
      </c>
      <c r="H19" s="146"/>
      <c r="I19" s="146"/>
    </row>
    <row r="20" spans="1:12" ht="14.25" customHeight="1" x14ac:dyDescent="0.2">
      <c r="A20" s="37" t="s">
        <v>3</v>
      </c>
      <c r="B20" s="13" t="str">
        <f>IF(B12&gt;0,B11/B12," ")</f>
        <v xml:space="preserve"> </v>
      </c>
      <c r="C20" s="13" t="str">
        <f>IF(C12&gt;0,C11/C12," ")</f>
        <v xml:space="preserve"> </v>
      </c>
      <c r="D20" s="13" t="str">
        <f t="shared" ref="D20:E20" si="0">IF(D12&gt;0,D11/D12," ")</f>
        <v xml:space="preserve"> </v>
      </c>
      <c r="E20" s="13" t="str">
        <f t="shared" si="0"/>
        <v xml:space="preserve"> </v>
      </c>
      <c r="F20" s="14" t="str">
        <f>IF(F12&gt;0,G11/F12," ")</f>
        <v xml:space="preserve"> </v>
      </c>
      <c r="G20" s="146"/>
      <c r="H20" s="146"/>
      <c r="I20" s="146"/>
    </row>
    <row r="21" spans="1:12" ht="14.25" customHeight="1" x14ac:dyDescent="0.2">
      <c r="A21" s="7" t="s">
        <v>4</v>
      </c>
      <c r="B21" s="15" t="str">
        <f>IF(B15&gt;0,1.15*B16/B15," ")</f>
        <v xml:space="preserve"> </v>
      </c>
      <c r="C21" s="15" t="str">
        <f>IF(C15&gt;0,1.15*C16/C15," ")</f>
        <v xml:space="preserve"> </v>
      </c>
      <c r="D21" s="15" t="str">
        <f t="shared" ref="D21:F21" si="1">IF(D15&gt;0,1.15*D16/D15," ")</f>
        <v xml:space="preserve"> </v>
      </c>
      <c r="E21" s="15" t="str">
        <f t="shared" si="1"/>
        <v xml:space="preserve"> </v>
      </c>
      <c r="F21" s="16" t="str">
        <f t="shared" si="1"/>
        <v xml:space="preserve"> </v>
      </c>
      <c r="G21" s="26" t="s">
        <v>79</v>
      </c>
      <c r="H21" s="146"/>
      <c r="I21" s="146"/>
    </row>
    <row r="22" spans="1:12" ht="14.25" customHeight="1" x14ac:dyDescent="0.2">
      <c r="A22" s="7" t="s">
        <v>17</v>
      </c>
      <c r="B22" s="38" t="str">
        <f>IF(B13&gt;0,B17/B13," ")</f>
        <v xml:space="preserve"> </v>
      </c>
      <c r="C22" s="38" t="str">
        <f>IF(C13&gt;0,C17/C13," ")</f>
        <v xml:space="preserve"> </v>
      </c>
      <c r="D22" s="38" t="str">
        <f t="shared" ref="D22:F22" si="2">IF(D13&gt;0,D17/D13," ")</f>
        <v xml:space="preserve"> </v>
      </c>
      <c r="E22" s="38" t="str">
        <f t="shared" si="2"/>
        <v xml:space="preserve"> </v>
      </c>
      <c r="F22" s="39" t="str">
        <f t="shared" si="2"/>
        <v xml:space="preserve"> </v>
      </c>
      <c r="G22" s="176" t="s">
        <v>78</v>
      </c>
      <c r="H22" s="146"/>
      <c r="I22" s="146"/>
    </row>
    <row r="23" spans="1:12" ht="15.75" thickBot="1" x14ac:dyDescent="0.3">
      <c r="A23" s="17" t="s">
        <v>9</v>
      </c>
      <c r="B23" s="18" t="str">
        <f>IF(SUM(B20:B22)&gt;0,SUM(B20:B22)," ")</f>
        <v xml:space="preserve"> </v>
      </c>
      <c r="C23" s="18" t="str">
        <f>IF(SUM(C20:C22)&gt;0,SUM(C20:C22)," ")</f>
        <v xml:space="preserve"> </v>
      </c>
      <c r="D23" s="18" t="str">
        <f t="shared" ref="D23:F23" si="3">IF(SUM(D20:D22)&gt;0,SUM(D20:D22)," ")</f>
        <v xml:space="preserve"> </v>
      </c>
      <c r="E23" s="18" t="str">
        <f t="shared" si="3"/>
        <v xml:space="preserve"> </v>
      </c>
      <c r="F23" s="19" t="str">
        <f t="shared" si="3"/>
        <v xml:space="preserve"> </v>
      </c>
      <c r="G23" s="159"/>
      <c r="H23" s="146"/>
      <c r="I23" s="146"/>
    </row>
    <row r="24" spans="1:12" ht="15" x14ac:dyDescent="0.25">
      <c r="A24" s="160" t="s">
        <v>31</v>
      </c>
      <c r="B24" s="162"/>
      <c r="C24" s="162"/>
      <c r="D24" s="162"/>
      <c r="E24" s="162"/>
      <c r="F24" s="162"/>
      <c r="G24" s="146"/>
      <c r="H24" s="146"/>
      <c r="I24" s="146"/>
    </row>
    <row r="25" spans="1:12" ht="15" thickBot="1" x14ac:dyDescent="0.25">
      <c r="A25" s="1"/>
      <c r="B25" s="20"/>
      <c r="F25" s="20"/>
    </row>
    <row r="26" spans="1:12" ht="18.399999999999999" customHeight="1" x14ac:dyDescent="0.25">
      <c r="A26" s="62" t="s">
        <v>77</v>
      </c>
      <c r="B26" s="59"/>
      <c r="C26" s="60"/>
      <c r="D26" s="60"/>
      <c r="E26" s="60"/>
      <c r="F26" s="59"/>
      <c r="G26" s="60"/>
      <c r="H26" s="60"/>
      <c r="I26" s="61"/>
    </row>
    <row r="27" spans="1:12" ht="30.2" customHeight="1" x14ac:dyDescent="0.2">
      <c r="A27" s="167" t="s">
        <v>10</v>
      </c>
      <c r="B27" s="111"/>
      <c r="C27" s="111"/>
      <c r="D27" s="111"/>
      <c r="E27" s="111"/>
      <c r="F27" s="112"/>
      <c r="G27" s="111"/>
      <c r="H27" s="111"/>
      <c r="I27" s="113"/>
    </row>
    <row r="28" spans="1:12" x14ac:dyDescent="0.2">
      <c r="A28" s="168" t="s">
        <v>11</v>
      </c>
      <c r="B28" s="114"/>
      <c r="C28" s="88"/>
      <c r="D28" s="87"/>
      <c r="E28" s="87"/>
      <c r="F28" s="115"/>
      <c r="G28" s="87"/>
      <c r="H28" s="87"/>
      <c r="I28" s="89"/>
    </row>
    <row r="29" spans="1:12" x14ac:dyDescent="0.2">
      <c r="A29" s="168" t="s">
        <v>36</v>
      </c>
      <c r="B29" s="116"/>
      <c r="C29" s="117"/>
      <c r="D29" s="118"/>
      <c r="E29" s="118"/>
      <c r="F29" s="119"/>
      <c r="G29" s="118"/>
      <c r="H29" s="118"/>
      <c r="I29" s="120"/>
    </row>
    <row r="30" spans="1:12" x14ac:dyDescent="0.2">
      <c r="A30" s="169" t="s">
        <v>47</v>
      </c>
      <c r="B30" s="135"/>
      <c r="C30" s="135"/>
      <c r="D30" s="135"/>
      <c r="E30" s="135"/>
      <c r="F30" s="135"/>
      <c r="G30" s="135"/>
      <c r="H30" s="135"/>
      <c r="I30" s="136"/>
      <c r="J30" s="26" t="s">
        <v>82</v>
      </c>
    </row>
    <row r="31" spans="1:12" ht="14.25" customHeight="1" x14ac:dyDescent="0.2">
      <c r="A31" s="170" t="s">
        <v>39</v>
      </c>
      <c r="B31" s="152"/>
      <c r="C31" s="152"/>
      <c r="D31" s="152"/>
      <c r="E31" s="152"/>
      <c r="F31" s="152"/>
      <c r="G31" s="152"/>
      <c r="H31" s="152"/>
      <c r="I31" s="153"/>
      <c r="J31" s="161" t="s">
        <v>74</v>
      </c>
      <c r="K31" s="161"/>
      <c r="L31" s="161"/>
    </row>
    <row r="32" spans="1:12" ht="15" x14ac:dyDescent="0.25">
      <c r="A32" s="171" t="s">
        <v>69</v>
      </c>
      <c r="B32" s="185"/>
      <c r="C32" s="186"/>
      <c r="D32" s="187"/>
      <c r="E32" s="187"/>
      <c r="F32" s="188"/>
      <c r="G32" s="187"/>
      <c r="H32" s="187"/>
      <c r="I32" s="189"/>
      <c r="J32" s="161"/>
      <c r="K32" s="161"/>
      <c r="L32" s="161"/>
    </row>
    <row r="33" spans="1:10" x14ac:dyDescent="0.2">
      <c r="A33" s="172" t="s">
        <v>67</v>
      </c>
      <c r="B33" s="166"/>
      <c r="C33" s="166"/>
      <c r="D33" s="166"/>
      <c r="E33" s="166"/>
      <c r="F33" s="166"/>
      <c r="G33" s="166"/>
      <c r="H33" s="166"/>
      <c r="I33" s="173"/>
      <c r="J33" s="56"/>
    </row>
    <row r="34" spans="1:10" x14ac:dyDescent="0.2">
      <c r="A34" s="174" t="s">
        <v>68</v>
      </c>
      <c r="B34" s="158"/>
      <c r="C34" s="154"/>
      <c r="D34" s="155"/>
      <c r="E34" s="155"/>
      <c r="F34" s="156"/>
      <c r="G34" s="155"/>
      <c r="H34" s="155"/>
      <c r="I34" s="157"/>
      <c r="J34" s="56"/>
    </row>
    <row r="35" spans="1:10" ht="15" x14ac:dyDescent="0.25">
      <c r="A35" s="151" t="s">
        <v>70</v>
      </c>
      <c r="B35" s="190"/>
      <c r="C35" s="191"/>
      <c r="D35" s="192"/>
      <c r="E35" s="192"/>
      <c r="F35" s="193"/>
      <c r="G35" s="192"/>
      <c r="H35" s="192"/>
      <c r="I35" s="194"/>
    </row>
    <row r="36" spans="1:10" x14ac:dyDescent="0.2">
      <c r="A36" s="42" t="s">
        <v>71</v>
      </c>
      <c r="B36" s="131"/>
      <c r="C36" s="132"/>
      <c r="D36" s="101"/>
      <c r="E36" s="101"/>
      <c r="F36" s="133"/>
      <c r="G36" s="101"/>
      <c r="H36" s="101"/>
      <c r="I36" s="134"/>
    </row>
    <row r="37" spans="1:10" x14ac:dyDescent="0.2">
      <c r="A37" s="42" t="s">
        <v>51</v>
      </c>
      <c r="B37" s="43">
        <f t="shared" ref="B37:I37" si="4">IF(B36,CHOOSE(B36,$B23,$C23,$D23,$E23,$F23),0)</f>
        <v>0</v>
      </c>
      <c r="C37" s="43">
        <f t="shared" si="4"/>
        <v>0</v>
      </c>
      <c r="D37" s="43">
        <f t="shared" si="4"/>
        <v>0</v>
      </c>
      <c r="E37" s="43">
        <f t="shared" si="4"/>
        <v>0</v>
      </c>
      <c r="F37" s="43">
        <f t="shared" si="4"/>
        <v>0</v>
      </c>
      <c r="G37" s="43">
        <f t="shared" si="4"/>
        <v>0</v>
      </c>
      <c r="H37" s="43">
        <f t="shared" si="4"/>
        <v>0</v>
      </c>
      <c r="I37" s="44">
        <f t="shared" si="4"/>
        <v>0</v>
      </c>
    </row>
    <row r="38" spans="1:10" x14ac:dyDescent="0.2">
      <c r="A38" s="172" t="s">
        <v>19</v>
      </c>
      <c r="B38" s="121"/>
      <c r="C38" s="122"/>
      <c r="D38" s="123"/>
      <c r="E38" s="123"/>
      <c r="F38" s="124"/>
      <c r="G38" s="123"/>
      <c r="H38" s="123"/>
      <c r="I38" s="125"/>
      <c r="J38" s="56" t="s">
        <v>50</v>
      </c>
    </row>
    <row r="39" spans="1:10" ht="15" thickBot="1" x14ac:dyDescent="0.25">
      <c r="A39" s="42" t="s">
        <v>20</v>
      </c>
      <c r="B39" s="126"/>
      <c r="C39" s="127"/>
      <c r="D39" s="128"/>
      <c r="E39" s="128"/>
      <c r="F39" s="129"/>
      <c r="G39" s="128"/>
      <c r="H39" s="128"/>
      <c r="I39" s="130"/>
    </row>
    <row r="40" spans="1:10" ht="15" x14ac:dyDescent="0.25">
      <c r="A40" s="46" t="s">
        <v>32</v>
      </c>
      <c r="B40" s="47"/>
      <c r="C40" s="21"/>
      <c r="D40" s="22"/>
      <c r="E40" s="22"/>
      <c r="F40" s="23"/>
      <c r="G40" s="22"/>
      <c r="H40" s="22"/>
      <c r="I40" s="24"/>
    </row>
    <row r="41" spans="1:10" x14ac:dyDescent="0.2">
      <c r="A41" s="45" t="s">
        <v>43</v>
      </c>
      <c r="B41" s="137"/>
      <c r="C41" s="138"/>
      <c r="D41" s="138"/>
      <c r="E41" s="138"/>
      <c r="F41" s="138"/>
      <c r="G41" s="138"/>
      <c r="H41" s="138"/>
      <c r="I41" s="139"/>
    </row>
    <row r="42" spans="1:10" x14ac:dyDescent="0.2">
      <c r="A42" s="45" t="s">
        <v>80</v>
      </c>
      <c r="B42" s="140"/>
      <c r="C42" s="138"/>
      <c r="D42" s="138"/>
      <c r="E42" s="138"/>
      <c r="F42" s="138"/>
      <c r="G42" s="138"/>
      <c r="H42" s="138"/>
      <c r="I42" s="139"/>
    </row>
    <row r="43" spans="1:10" x14ac:dyDescent="0.2">
      <c r="A43" s="45" t="s">
        <v>34</v>
      </c>
      <c r="B43" s="141"/>
      <c r="C43" s="141"/>
      <c r="D43" s="141"/>
      <c r="E43" s="141"/>
      <c r="F43" s="141"/>
      <c r="G43" s="141"/>
      <c r="H43" s="141"/>
      <c r="I43" s="142"/>
      <c r="J43" s="26" t="s">
        <v>81</v>
      </c>
    </row>
    <row r="44" spans="1:10" x14ac:dyDescent="0.2">
      <c r="A44" s="45" t="s">
        <v>35</v>
      </c>
      <c r="B44" s="140"/>
      <c r="C44" s="140"/>
      <c r="D44" s="140"/>
      <c r="E44" s="140"/>
      <c r="F44" s="140"/>
      <c r="G44" s="140"/>
      <c r="H44" s="140"/>
      <c r="I44" s="143"/>
      <c r="J44" s="26" t="s">
        <v>81</v>
      </c>
    </row>
    <row r="45" spans="1:10" x14ac:dyDescent="0.2">
      <c r="A45" s="85" t="s">
        <v>18</v>
      </c>
      <c r="B45" s="48" t="s">
        <v>18</v>
      </c>
      <c r="C45" s="48" t="s">
        <v>18</v>
      </c>
      <c r="D45" s="48" t="s">
        <v>18</v>
      </c>
      <c r="E45" s="48" t="s">
        <v>18</v>
      </c>
      <c r="F45" s="48" t="s">
        <v>18</v>
      </c>
      <c r="G45" s="48" t="s">
        <v>18</v>
      </c>
      <c r="H45" s="48" t="s">
        <v>18</v>
      </c>
      <c r="I45" s="49" t="s">
        <v>18</v>
      </c>
    </row>
    <row r="46" spans="1:10" ht="15" thickBot="1" x14ac:dyDescent="0.25">
      <c r="A46" s="50" t="s">
        <v>33</v>
      </c>
      <c r="B46" s="144"/>
      <c r="C46" s="144"/>
      <c r="D46" s="144"/>
      <c r="E46" s="144"/>
      <c r="F46" s="144"/>
      <c r="G46" s="144"/>
      <c r="H46" s="144"/>
      <c r="I46" s="175"/>
      <c r="J46" s="26" t="s">
        <v>83</v>
      </c>
    </row>
    <row r="47" spans="1:10" ht="15" thickBot="1" x14ac:dyDescent="0.25">
      <c r="A47" s="51"/>
      <c r="B47" s="52"/>
      <c r="C47" s="4"/>
      <c r="F47" s="4"/>
      <c r="G47" s="4"/>
      <c r="H47" s="4"/>
      <c r="I47" s="4"/>
    </row>
    <row r="48" spans="1:10" ht="30.2" customHeight="1" x14ac:dyDescent="0.25">
      <c r="A48" s="63" t="s">
        <v>45</v>
      </c>
      <c r="B48" s="79">
        <f t="shared" ref="B48:I48" si="5">B27</f>
        <v>0</v>
      </c>
      <c r="C48" s="79">
        <f t="shared" si="5"/>
        <v>0</v>
      </c>
      <c r="D48" s="79">
        <f t="shared" si="5"/>
        <v>0</v>
      </c>
      <c r="E48" s="79">
        <f t="shared" si="5"/>
        <v>0</v>
      </c>
      <c r="F48" s="79">
        <f t="shared" si="5"/>
        <v>0</v>
      </c>
      <c r="G48" s="79">
        <f t="shared" si="5"/>
        <v>0</v>
      </c>
      <c r="H48" s="79">
        <f t="shared" si="5"/>
        <v>0</v>
      </c>
      <c r="I48" s="80">
        <f t="shared" si="5"/>
        <v>0</v>
      </c>
    </row>
    <row r="49" spans="1:10" x14ac:dyDescent="0.2">
      <c r="A49" s="42" t="s">
        <v>16</v>
      </c>
      <c r="B49" s="64" t="str">
        <f>IF(B30,B30," ")</f>
        <v xml:space="preserve"> </v>
      </c>
      <c r="C49" s="64" t="str">
        <f t="shared" ref="C49:I49" si="6">IF(C30,C30," ")</f>
        <v xml:space="preserve"> </v>
      </c>
      <c r="D49" s="64" t="str">
        <f t="shared" si="6"/>
        <v xml:space="preserve"> </v>
      </c>
      <c r="E49" s="64" t="str">
        <f t="shared" si="6"/>
        <v xml:space="preserve"> </v>
      </c>
      <c r="F49" s="64" t="str">
        <f t="shared" si="6"/>
        <v xml:space="preserve"> </v>
      </c>
      <c r="G49" s="64" t="str">
        <f t="shared" si="6"/>
        <v xml:space="preserve"> </v>
      </c>
      <c r="H49" s="64" t="str">
        <f t="shared" si="6"/>
        <v xml:space="preserve"> </v>
      </c>
      <c r="I49" s="65" t="str">
        <f t="shared" si="6"/>
        <v xml:space="preserve"> </v>
      </c>
    </row>
    <row r="50" spans="1:10" ht="16.5" x14ac:dyDescent="0.35">
      <c r="A50" s="42" t="s">
        <v>12</v>
      </c>
      <c r="B50" s="66" t="str">
        <f t="shared" ref="B50:I50" si="7">IF(B44&gt;0,-MAX(B44*(MAX(B41,B42)-B42)*100*B30, 0)," ")</f>
        <v xml:space="preserve"> </v>
      </c>
      <c r="C50" s="66" t="str">
        <f t="shared" si="7"/>
        <v xml:space="preserve"> </v>
      </c>
      <c r="D50" s="67" t="str">
        <f t="shared" si="7"/>
        <v xml:space="preserve"> </v>
      </c>
      <c r="E50" s="66" t="str">
        <f t="shared" si="7"/>
        <v xml:space="preserve"> </v>
      </c>
      <c r="F50" s="66" t="str">
        <f t="shared" si="7"/>
        <v xml:space="preserve"> </v>
      </c>
      <c r="G50" s="66" t="str">
        <f t="shared" si="7"/>
        <v xml:space="preserve"> </v>
      </c>
      <c r="H50" s="66" t="str">
        <f t="shared" si="7"/>
        <v xml:space="preserve"> </v>
      </c>
      <c r="I50" s="68" t="str">
        <f t="shared" si="7"/>
        <v xml:space="preserve"> </v>
      </c>
      <c r="J50" s="26" t="s">
        <v>86</v>
      </c>
    </row>
    <row r="51" spans="1:10" x14ac:dyDescent="0.2">
      <c r="A51" s="42" t="s">
        <v>13</v>
      </c>
      <c r="B51" s="64" t="str">
        <f t="shared" ref="B51:C51" si="8">IF(SUM(B49:B50)&gt;0,SUM(B49,B50)," ")</f>
        <v xml:space="preserve"> </v>
      </c>
      <c r="C51" s="64" t="str">
        <f t="shared" si="8"/>
        <v xml:space="preserve"> </v>
      </c>
      <c r="D51" s="64" t="str">
        <f>IF(SUM(D49:D50)&gt;0,SUM(D49,D50)," ")</f>
        <v xml:space="preserve"> </v>
      </c>
      <c r="E51" s="64" t="str">
        <f t="shared" ref="E51:I51" si="9">IF(SUM(E49:E50)&gt;0,SUM(E49,E50)," ")</f>
        <v xml:space="preserve"> </v>
      </c>
      <c r="F51" s="64" t="str">
        <f t="shared" si="9"/>
        <v xml:space="preserve"> </v>
      </c>
      <c r="G51" s="64" t="str">
        <f t="shared" si="9"/>
        <v xml:space="preserve"> </v>
      </c>
      <c r="H51" s="64" t="str">
        <f t="shared" si="9"/>
        <v xml:space="preserve"> </v>
      </c>
      <c r="I51" s="65" t="str">
        <f t="shared" si="9"/>
        <v xml:space="preserve"> </v>
      </c>
    </row>
    <row r="52" spans="1:10" x14ac:dyDescent="0.2">
      <c r="A52" s="42" t="s">
        <v>42</v>
      </c>
      <c r="B52" s="69" t="str">
        <f t="shared" ref="B52:I52" si="10">IF(B30&gt;0,B31*B51," ")</f>
        <v xml:space="preserve"> </v>
      </c>
      <c r="C52" s="69" t="str">
        <f t="shared" si="10"/>
        <v xml:space="preserve"> </v>
      </c>
      <c r="D52" s="69" t="str">
        <f t="shared" si="10"/>
        <v xml:space="preserve"> </v>
      </c>
      <c r="E52" s="69" t="str">
        <f t="shared" si="10"/>
        <v xml:space="preserve"> </v>
      </c>
      <c r="F52" s="69" t="str">
        <f t="shared" si="10"/>
        <v xml:space="preserve"> </v>
      </c>
      <c r="G52" s="69" t="str">
        <f t="shared" si="10"/>
        <v xml:space="preserve"> </v>
      </c>
      <c r="H52" s="69" t="str">
        <f t="shared" si="10"/>
        <v xml:space="preserve"> </v>
      </c>
      <c r="I52" s="70" t="str">
        <f t="shared" si="10"/>
        <v xml:space="preserve"> </v>
      </c>
      <c r="J52" s="26" t="s">
        <v>85</v>
      </c>
    </row>
    <row r="53" spans="1:10" x14ac:dyDescent="0.2">
      <c r="A53" s="42"/>
      <c r="B53" s="69"/>
      <c r="C53" s="69"/>
      <c r="D53" s="69"/>
      <c r="E53" s="69"/>
      <c r="F53" s="69"/>
      <c r="G53" s="69"/>
      <c r="H53" s="69"/>
      <c r="I53" s="70"/>
    </row>
    <row r="54" spans="1:10" x14ac:dyDescent="0.2">
      <c r="A54" s="45" t="s">
        <v>0</v>
      </c>
      <c r="B54" s="71" t="str">
        <f t="shared" ref="B54:I54" si="11">IF(B46&gt;0,B46*(MAX(B41,B42)-B42)*B30*B31*100," ")</f>
        <v xml:space="preserve"> </v>
      </c>
      <c r="C54" s="71" t="str">
        <f t="shared" si="11"/>
        <v xml:space="preserve"> </v>
      </c>
      <c r="D54" s="71" t="str">
        <f t="shared" si="11"/>
        <v xml:space="preserve"> </v>
      </c>
      <c r="E54" s="71" t="str">
        <f t="shared" si="11"/>
        <v xml:space="preserve"> </v>
      </c>
      <c r="F54" s="71" t="str">
        <f t="shared" si="11"/>
        <v xml:space="preserve"> </v>
      </c>
      <c r="G54" s="71" t="str">
        <f t="shared" si="11"/>
        <v xml:space="preserve"> </v>
      </c>
      <c r="H54" s="71" t="str">
        <f t="shared" si="11"/>
        <v xml:space="preserve"> </v>
      </c>
      <c r="I54" s="72" t="str">
        <f t="shared" si="11"/>
        <v xml:space="preserve"> </v>
      </c>
      <c r="J54" s="26" t="s">
        <v>84</v>
      </c>
    </row>
    <row r="55" spans="1:10" x14ac:dyDescent="0.2">
      <c r="A55" s="45" t="s">
        <v>44</v>
      </c>
      <c r="B55" s="73" t="str">
        <f t="shared" ref="B55:I55" si="12">IF(B43&gt;0,B43*(MAX(B41,B42)-B42)*B30*100," ")</f>
        <v xml:space="preserve"> </v>
      </c>
      <c r="C55" s="73" t="str">
        <f t="shared" si="12"/>
        <v xml:space="preserve"> </v>
      </c>
      <c r="D55" s="73" t="str">
        <f t="shared" si="12"/>
        <v xml:space="preserve"> </v>
      </c>
      <c r="E55" s="73" t="str">
        <f t="shared" si="12"/>
        <v xml:space="preserve"> </v>
      </c>
      <c r="F55" s="73" t="str">
        <f t="shared" si="12"/>
        <v xml:space="preserve"> </v>
      </c>
      <c r="G55" s="73" t="str">
        <f t="shared" si="12"/>
        <v xml:space="preserve"> </v>
      </c>
      <c r="H55" s="73" t="str">
        <f t="shared" si="12"/>
        <v xml:space="preserve"> </v>
      </c>
      <c r="I55" s="74" t="str">
        <f t="shared" si="12"/>
        <v xml:space="preserve"> </v>
      </c>
      <c r="J55" s="26" t="s">
        <v>87</v>
      </c>
    </row>
    <row r="56" spans="1:10" x14ac:dyDescent="0.2">
      <c r="A56" s="45" t="s">
        <v>21</v>
      </c>
      <c r="B56" s="73" t="str">
        <f>IF(B33&gt;0,B33*B34*B30,IF(B37&gt;0,B37*B38*2," "))</f>
        <v xml:space="preserve"> </v>
      </c>
      <c r="C56" s="73" t="str">
        <f t="shared" ref="C56:I56" si="13">IF(C33&gt;0,C33*C34*C30,IF(C37&gt;0,C37*C38*2," "))</f>
        <v xml:space="preserve"> </v>
      </c>
      <c r="D56" s="73" t="str">
        <f t="shared" si="13"/>
        <v xml:space="preserve"> </v>
      </c>
      <c r="E56" s="73" t="str">
        <f t="shared" si="13"/>
        <v xml:space="preserve"> </v>
      </c>
      <c r="F56" s="73" t="str">
        <f t="shared" si="13"/>
        <v xml:space="preserve"> </v>
      </c>
      <c r="G56" s="73" t="str">
        <f t="shared" si="13"/>
        <v xml:space="preserve"> </v>
      </c>
      <c r="H56" s="73" t="str">
        <f t="shared" si="13"/>
        <v xml:space="preserve"> </v>
      </c>
      <c r="I56" s="74" t="str">
        <f t="shared" si="13"/>
        <v xml:space="preserve"> </v>
      </c>
    </row>
    <row r="57" spans="1:10" ht="16.5" x14ac:dyDescent="0.35">
      <c r="A57" s="41" t="s">
        <v>22</v>
      </c>
      <c r="B57" s="195" t="str">
        <f>IF(B39&gt;0,B39*$B17," ")</f>
        <v xml:space="preserve"> </v>
      </c>
      <c r="C57" s="195" t="str">
        <f t="shared" ref="C57:I57" si="14">IF(C39&gt;0,C39*$B17," ")</f>
        <v xml:space="preserve"> </v>
      </c>
      <c r="D57" s="195" t="str">
        <f t="shared" si="14"/>
        <v xml:space="preserve"> </v>
      </c>
      <c r="E57" s="195" t="str">
        <f t="shared" si="14"/>
        <v xml:space="preserve"> </v>
      </c>
      <c r="F57" s="195" t="str">
        <f t="shared" si="14"/>
        <v xml:space="preserve"> </v>
      </c>
      <c r="G57" s="195" t="str">
        <f t="shared" si="14"/>
        <v xml:space="preserve"> </v>
      </c>
      <c r="H57" s="195" t="str">
        <f t="shared" si="14"/>
        <v xml:space="preserve"> </v>
      </c>
      <c r="I57" s="196" t="str">
        <f t="shared" si="14"/>
        <v xml:space="preserve"> </v>
      </c>
    </row>
    <row r="58" spans="1:10" x14ac:dyDescent="0.2">
      <c r="A58" s="41" t="s">
        <v>46</v>
      </c>
      <c r="B58" s="73" t="str">
        <f t="shared" ref="B58:C58" si="15">IF(SUM(B54:B57)&gt;0,SUM(B54:B57)," ")</f>
        <v xml:space="preserve"> </v>
      </c>
      <c r="C58" s="73" t="str">
        <f t="shared" si="15"/>
        <v xml:space="preserve"> </v>
      </c>
      <c r="D58" s="73" t="str">
        <f>IF(SUM(D54:D57)&gt;0,SUM(D54:D57)," ")</f>
        <v xml:space="preserve"> </v>
      </c>
      <c r="E58" s="73" t="str">
        <f t="shared" ref="E58:I58" si="16">IF(SUM(E54:E57)&gt;0,SUM(E54:E57)," ")</f>
        <v xml:space="preserve"> </v>
      </c>
      <c r="F58" s="73" t="str">
        <f t="shared" si="16"/>
        <v xml:space="preserve"> </v>
      </c>
      <c r="G58" s="73" t="str">
        <f t="shared" si="16"/>
        <v xml:space="preserve"> </v>
      </c>
      <c r="H58" s="73" t="str">
        <f t="shared" si="16"/>
        <v xml:space="preserve"> </v>
      </c>
      <c r="I58" s="74" t="str">
        <f t="shared" si="16"/>
        <v xml:space="preserve"> </v>
      </c>
    </row>
    <row r="59" spans="1:10" ht="15" x14ac:dyDescent="0.25">
      <c r="A59" s="41"/>
      <c r="B59" s="75"/>
      <c r="C59" s="75"/>
      <c r="D59" s="75"/>
      <c r="E59" s="75"/>
      <c r="F59" s="75"/>
      <c r="G59" s="75"/>
      <c r="H59" s="75"/>
      <c r="I59" s="76"/>
    </row>
    <row r="60" spans="1:10" ht="15" x14ac:dyDescent="0.25">
      <c r="A60" s="40" t="s">
        <v>1</v>
      </c>
      <c r="B60" s="75" t="str">
        <f t="shared" ref="B60:C60" si="17">IF(SUM(B54:B57)&gt;0,B52-SUM(B54:B57)," ")</f>
        <v xml:space="preserve"> </v>
      </c>
      <c r="C60" s="75" t="str">
        <f t="shared" si="17"/>
        <v xml:space="preserve"> </v>
      </c>
      <c r="D60" s="75" t="str">
        <f>IF(SUM(D54:D57)&gt;0,D52-SUM(D54:D57)," ")</f>
        <v xml:space="preserve"> </v>
      </c>
      <c r="E60" s="75" t="str">
        <f t="shared" ref="E60:I60" si="18">IF(SUM(E54:E57)&gt;0,E52-SUM(E54:E57)," ")</f>
        <v xml:space="preserve"> </v>
      </c>
      <c r="F60" s="75" t="str">
        <f t="shared" si="18"/>
        <v xml:space="preserve"> </v>
      </c>
      <c r="G60" s="75" t="str">
        <f t="shared" si="18"/>
        <v xml:space="preserve"> </v>
      </c>
      <c r="H60" s="75" t="str">
        <f t="shared" si="18"/>
        <v xml:space="preserve"> </v>
      </c>
      <c r="I60" s="76" t="str">
        <f t="shared" si="18"/>
        <v xml:space="preserve"> </v>
      </c>
    </row>
    <row r="61" spans="1:10" ht="15" thickBot="1" x14ac:dyDescent="0.25">
      <c r="A61" s="25" t="s">
        <v>49</v>
      </c>
      <c r="B61" s="77" t="str">
        <f t="shared" ref="B61:I61" si="19">IF(B30&gt;0,B60/B30," ")</f>
        <v xml:space="preserve"> </v>
      </c>
      <c r="C61" s="77" t="str">
        <f t="shared" si="19"/>
        <v xml:space="preserve"> </v>
      </c>
      <c r="D61" s="77" t="str">
        <f t="shared" si="19"/>
        <v xml:space="preserve"> </v>
      </c>
      <c r="E61" s="77" t="str">
        <f t="shared" si="19"/>
        <v xml:space="preserve"> </v>
      </c>
      <c r="F61" s="77" t="str">
        <f t="shared" si="19"/>
        <v xml:space="preserve"> </v>
      </c>
      <c r="G61" s="77" t="str">
        <f t="shared" si="19"/>
        <v xml:space="preserve"> </v>
      </c>
      <c r="H61" s="77" t="str">
        <f t="shared" si="19"/>
        <v xml:space="preserve"> </v>
      </c>
      <c r="I61" s="78" t="str">
        <f t="shared" si="19"/>
        <v xml:space="preserve"> </v>
      </c>
    </row>
    <row r="62" spans="1:10" x14ac:dyDescent="0.2">
      <c r="A62" s="26" t="s">
        <v>52</v>
      </c>
    </row>
    <row r="64" spans="1:10" ht="15" x14ac:dyDescent="0.25">
      <c r="A64" s="29" t="s">
        <v>88</v>
      </c>
      <c r="B64"/>
      <c r="C64"/>
      <c r="D64"/>
      <c r="E64"/>
      <c r="F64"/>
      <c r="G64" s="30"/>
    </row>
    <row r="65" spans="1:9" ht="15" x14ac:dyDescent="0.25">
      <c r="A65" s="33" t="s">
        <v>89</v>
      </c>
      <c r="B65"/>
      <c r="C65"/>
      <c r="D65"/>
      <c r="E65"/>
      <c r="F65"/>
      <c r="G65" s="30"/>
    </row>
    <row r="66" spans="1:9" ht="15" x14ac:dyDescent="0.25">
      <c r="A66" s="29" t="s">
        <v>53</v>
      </c>
      <c r="B66"/>
      <c r="C66"/>
      <c r="D66"/>
      <c r="E66"/>
      <c r="F66"/>
      <c r="G66" s="30"/>
    </row>
    <row r="67" spans="1:9" ht="15" x14ac:dyDescent="0.25">
      <c r="A67" s="32">
        <f ca="1">TODAY()</f>
        <v>43157</v>
      </c>
      <c r="B67" s="31"/>
      <c r="C67"/>
      <c r="D67"/>
      <c r="E67"/>
      <c r="F67"/>
      <c r="G67" s="30"/>
    </row>
    <row r="68" spans="1:9" s="181" customFormat="1" ht="12" x14ac:dyDescent="0.2">
      <c r="G68" s="182"/>
    </row>
    <row r="69" spans="1:9" s="179" customFormat="1" ht="11.25" x14ac:dyDescent="0.2">
      <c r="A69" s="177" t="s">
        <v>90</v>
      </c>
      <c r="B69" s="178"/>
      <c r="C69" s="178"/>
      <c r="D69" s="178"/>
      <c r="E69" s="178"/>
      <c r="F69" s="178"/>
      <c r="G69" s="178"/>
      <c r="H69" s="178"/>
      <c r="I69" s="178"/>
    </row>
    <row r="70" spans="1:9" s="179" customFormat="1" ht="11.25" x14ac:dyDescent="0.2">
      <c r="A70" s="178" t="s">
        <v>91</v>
      </c>
      <c r="B70" s="178"/>
      <c r="C70" s="178"/>
      <c r="D70" s="178"/>
      <c r="E70" s="178"/>
      <c r="F70" s="178"/>
      <c r="G70" s="180"/>
    </row>
    <row r="71" spans="1:9" s="181" customFormat="1" ht="12" x14ac:dyDescent="0.2">
      <c r="A71" s="179" t="s">
        <v>92</v>
      </c>
    </row>
    <row r="72" spans="1:9" s="181" customFormat="1" ht="12" x14ac:dyDescent="0.2">
      <c r="A72" s="183"/>
    </row>
    <row r="73" spans="1:9" s="181" customFormat="1" ht="12" x14ac:dyDescent="0.2">
      <c r="A73" s="183"/>
    </row>
    <row r="74" spans="1:9" s="181" customFormat="1" ht="12" x14ac:dyDescent="0.2">
      <c r="A74" s="183"/>
    </row>
    <row r="75" spans="1:9" s="181" customFormat="1" ht="12" x14ac:dyDescent="0.2">
      <c r="A75" s="183"/>
    </row>
    <row r="76" spans="1:9" s="181" customFormat="1" ht="12" x14ac:dyDescent="0.2">
      <c r="A76" s="183"/>
    </row>
  </sheetData>
  <sheetProtection sheet="1" objects="1" scenarios="1"/>
  <dataValidations count="1">
    <dataValidation type="whole" allowBlank="1" showInputMessage="1" showErrorMessage="1" error="Enter number from 1 to 5 to match truck information entered in Step 1 above." sqref="B36:I36">
      <formula1>1</formula1>
      <formula2>5</formula2>
    </dataValidation>
  </dataValidations>
  <hyperlinks>
    <hyperlink ref="G11" r:id="rId1"/>
    <hyperlink ref="J38" r:id="rId2" display="Find distance between locations."/>
    <hyperlink ref="A65" r:id="rId3"/>
    <hyperlink ref="A3:B3" r:id="rId4" display="See Estimating Farm Machinery Costs for more information."/>
    <hyperlink ref="A2:B2" r:id="rId5" display="Ag Decision Maker -- Iowa State University Extension and Outreach"/>
    <hyperlink ref="A3" r:id="rId6" display="See Estimating Grain Transportation Costs for more information."/>
    <hyperlink ref="J31" r:id="rId7" display="Find five cash grain bids in your area."/>
    <hyperlink ref="A4" r:id="rId8"/>
  </hyperlinks>
  <pageMargins left="0.5" right="0.5" top="0.75" bottom="0.75" header="0.3" footer="0.3"/>
  <pageSetup scale="48" orientation="landscape" r:id="rId9"/>
  <headerFooter>
    <oddHeader>&amp;LIowa State University Extension and Outreach&amp;RAg Decision Maker File A2-32 &amp; A3-41</oddHead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Example</vt:lpstr>
      <vt:lpstr>Blank</vt:lpstr>
      <vt:lpstr>Blank!Print_Area</vt:lpstr>
      <vt:lpstr>Example!Print_Area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