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Alexy\debt snowball spreadsheet\"/>
    </mc:Choice>
  </mc:AlternateContent>
  <bookViews>
    <workbookView xWindow="0" yWindow="0" windowWidth="20490" windowHeight="7755" tabRatio="754" activeTab="1"/>
  </bookViews>
  <sheets>
    <sheet name="Creditors" sheetId="1" r:id="rId1"/>
    <sheet name="Results" sheetId="4" r:id="rId2"/>
    <sheet name="Payment Schedule" sheetId="3" r:id="rId3"/>
    <sheet name="Help" sheetId="16" r:id="rId4"/>
    <sheet name="Summary Calculation" sheetId="12" state="hidden" r:id="rId5"/>
    <sheet name="Info" sheetId="11" state="hidden" r:id="rId6"/>
    <sheet name="Balance" sheetId="6" state="hidden" r:id="rId7"/>
    <sheet name="Interest" sheetId="7" state="hidden" r:id="rId8"/>
    <sheet name="Minimum Payment" sheetId="8" state="hidden" r:id="rId9"/>
    <sheet name="Extra Payment" sheetId="9" state="hidden" r:id="rId10"/>
    <sheet name="Settings" sheetId="5" state="hidden" r:id="rId11"/>
    <sheet name="©" sheetId="15" r:id="rId12"/>
    <sheet name="Version" sheetId="17" r:id="rId13"/>
  </sheets>
  <definedNames>
    <definedName name="_xlnm.Print_Area" localSheetId="0">Creditors!$A$1:$J$38</definedName>
    <definedName name="_xlnm.Print_Area" localSheetId="2">OFFSET('Payment Schedule'!$B$1,0,0,MAX('Payment Schedule'!$B$26:$B$505)+15,7)</definedName>
    <definedName name="_xlnm.Print_Area" localSheetId="1">Results!$B$1:$J$55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3" i="1" l="1"/>
  <c r="AD13" i="1"/>
  <c r="T13" i="1"/>
  <c r="X13" i="1"/>
  <c r="R13" i="1"/>
  <c r="P13" i="1"/>
  <c r="N13" i="1"/>
  <c r="AD22" i="1"/>
  <c r="E15" i="5" l="1"/>
  <c r="N14" i="1" l="1"/>
  <c r="I3" i="15"/>
  <c r="T14" i="1" l="1"/>
  <c r="N15" i="1"/>
  <c r="AF14" i="1"/>
  <c r="X14" i="1"/>
  <c r="D5" i="4"/>
  <c r="E9" i="1"/>
  <c r="E8" i="1" s="1"/>
  <c r="T15" i="1" l="1"/>
  <c r="AF15" i="1"/>
  <c r="N16" i="1"/>
  <c r="X15" i="1"/>
  <c r="N17" i="1"/>
  <c r="AF17" i="1" s="1"/>
  <c r="O2" i="9"/>
  <c r="AF16" i="1" l="1"/>
  <c r="X17" i="1"/>
  <c r="N18" i="1"/>
  <c r="T16" i="1"/>
  <c r="X16" i="1"/>
  <c r="T17" i="1"/>
  <c r="H2" i="3"/>
  <c r="O2" i="6"/>
  <c r="M2" i="7"/>
  <c r="O2" i="8"/>
  <c r="X18" i="1" l="1"/>
  <c r="T18" i="1"/>
  <c r="AF18" i="1"/>
  <c r="N20" i="1"/>
  <c r="N19" i="1"/>
  <c r="M14" i="1"/>
  <c r="M15" i="1"/>
  <c r="M16" i="1"/>
  <c r="M17" i="1"/>
  <c r="M18" i="1"/>
  <c r="M19" i="1"/>
  <c r="M20" i="1"/>
  <c r="M21" i="1"/>
  <c r="M22" i="1"/>
  <c r="M13" i="1"/>
  <c r="L13" i="1"/>
  <c r="L14" i="1"/>
  <c r="L15" i="1"/>
  <c r="L16" i="1"/>
  <c r="L17" i="1"/>
  <c r="L18" i="1"/>
  <c r="L19" i="1"/>
  <c r="L20" i="1"/>
  <c r="L21" i="1"/>
  <c r="L22" i="1"/>
  <c r="AG13" i="1"/>
  <c r="J13" i="1"/>
  <c r="J14" i="1"/>
  <c r="J15" i="1"/>
  <c r="J16" i="1"/>
  <c r="J17" i="1"/>
  <c r="J18" i="1"/>
  <c r="J19" i="1"/>
  <c r="J20" i="1"/>
  <c r="J21" i="1"/>
  <c r="J22" i="1"/>
  <c r="AF19" i="1" l="1"/>
  <c r="T20" i="1"/>
  <c r="X19" i="1"/>
  <c r="T19" i="1"/>
  <c r="P14" i="1"/>
  <c r="P22" i="1"/>
  <c r="P15" i="1"/>
  <c r="P17" i="1"/>
  <c r="P16" i="1"/>
  <c r="P18" i="1"/>
  <c r="P21" i="1"/>
  <c r="P19" i="1"/>
  <c r="P20" i="1"/>
  <c r="N21" i="1"/>
  <c r="N22" i="1" s="1"/>
  <c r="AF20" i="1"/>
  <c r="R14" i="1"/>
  <c r="R22" i="1"/>
  <c r="R21" i="1"/>
  <c r="R20" i="1"/>
  <c r="R15" i="1"/>
  <c r="R19" i="1"/>
  <c r="R18" i="1"/>
  <c r="R17" i="1"/>
  <c r="R16" i="1"/>
  <c r="B7" i="3"/>
  <c r="T22" i="1" l="1"/>
  <c r="X22" i="1"/>
  <c r="AF22" i="1"/>
  <c r="X21" i="1"/>
  <c r="X20" i="1"/>
  <c r="AF21" i="1"/>
  <c r="T21" i="1"/>
  <c r="B15" i="9"/>
  <c r="B15" i="8"/>
  <c r="B15" i="7"/>
  <c r="B15" i="6"/>
  <c r="D6" i="4"/>
  <c r="V13" i="1" l="1"/>
  <c r="D7" i="4"/>
  <c r="F5" i="4"/>
  <c r="AG14" i="1" l="1"/>
  <c r="AG15" i="1"/>
  <c r="AG16" i="1" l="1"/>
  <c r="AG17" i="1" l="1"/>
  <c r="AG18" i="1" l="1"/>
  <c r="AG20" i="1"/>
  <c r="AG19" i="1"/>
  <c r="AG21" i="1" l="1"/>
  <c r="AG22" i="1" l="1"/>
  <c r="AB20" i="1" l="1"/>
  <c r="AB22" i="1"/>
  <c r="Z18" i="1"/>
  <c r="AB21" i="1"/>
  <c r="Z22" i="1"/>
  <c r="Z14" i="1"/>
  <c r="Z15" i="1"/>
  <c r="Z16" i="1"/>
  <c r="AB15" i="1"/>
  <c r="AB13" i="1"/>
  <c r="AB19" i="1"/>
  <c r="Z17" i="1"/>
  <c r="Z19" i="1"/>
  <c r="AB16" i="1"/>
  <c r="AB17" i="1"/>
  <c r="AB18" i="1"/>
  <c r="Z13" i="1"/>
  <c r="AB14" i="1"/>
  <c r="Z21" i="1"/>
  <c r="Z20" i="1"/>
  <c r="V22" i="1"/>
  <c r="V18" i="1"/>
  <c r="V16" i="1"/>
  <c r="V20" i="1"/>
  <c r="V14" i="1"/>
  <c r="V15" i="1"/>
  <c r="V21" i="1"/>
  <c r="V19" i="1"/>
  <c r="V17" i="1"/>
  <c r="AD20" i="1"/>
  <c r="AD17" i="1"/>
  <c r="AD14" i="1"/>
  <c r="AD21" i="1"/>
  <c r="AD15" i="1"/>
  <c r="AD16" i="1"/>
  <c r="AD18" i="1" l="1"/>
  <c r="C12" i="4" s="1"/>
  <c r="AD19" i="1"/>
  <c r="C9" i="11" l="1"/>
  <c r="D9" i="11" s="1"/>
  <c r="C14" i="4"/>
  <c r="C13" i="11"/>
  <c r="F13" i="11" s="1"/>
  <c r="C10" i="11"/>
  <c r="E10" i="11" s="1"/>
  <c r="C17" i="4"/>
  <c r="C18" i="4"/>
  <c r="C21" i="4"/>
  <c r="C15" i="4"/>
  <c r="C8" i="11"/>
  <c r="D8" i="11" s="1"/>
  <c r="C14" i="11"/>
  <c r="E14" i="11" s="1"/>
  <c r="C12" i="11"/>
  <c r="E12" i="11" s="1"/>
  <c r="C6" i="11"/>
  <c r="F6" i="11" s="1"/>
  <c r="C16" i="4"/>
  <c r="C20" i="4"/>
  <c r="C15" i="11"/>
  <c r="F15" i="11" s="1"/>
  <c r="C13" i="4"/>
  <c r="C19" i="4"/>
  <c r="C7" i="11"/>
  <c r="F7" i="11" s="1"/>
  <c r="C11" i="11"/>
  <c r="F11" i="11" s="1"/>
  <c r="B5" i="12" l="1" a="1"/>
  <c r="D14" i="9" a="1"/>
  <c r="D14" i="6" a="1"/>
  <c r="D14" i="8" a="1"/>
  <c r="D14" i="7" a="1"/>
  <c r="E9" i="11"/>
  <c r="G9" i="11" s="1"/>
  <c r="F9" i="11"/>
  <c r="D14" i="11"/>
  <c r="G14" i="11" s="1"/>
  <c r="D10" i="11"/>
  <c r="G10" i="11" s="1"/>
  <c r="F10" i="11"/>
  <c r="E15" i="11"/>
  <c r="E13" i="11"/>
  <c r="D13" i="11"/>
  <c r="F12" i="11"/>
  <c r="D12" i="11"/>
  <c r="G12" i="11" s="1"/>
  <c r="E7" i="11"/>
  <c r="F14" i="11"/>
  <c r="F8" i="11"/>
  <c r="E8" i="11"/>
  <c r="G8" i="11" s="1"/>
  <c r="D11" i="11"/>
  <c r="D15" i="11"/>
  <c r="E11" i="11"/>
  <c r="D7" i="11"/>
  <c r="E6" i="11"/>
  <c r="D6" i="11"/>
  <c r="D14" i="7" l="1"/>
  <c r="K14" i="7"/>
  <c r="H14" i="7"/>
  <c r="G14" i="7"/>
  <c r="M14" i="7"/>
  <c r="I14" i="7"/>
  <c r="J14" i="7"/>
  <c r="L14" i="7"/>
  <c r="F14" i="7"/>
  <c r="E14" i="7"/>
  <c r="D14" i="8"/>
  <c r="E14" i="8"/>
  <c r="L14" i="8"/>
  <c r="J14" i="8"/>
  <c r="J15" i="8" s="1"/>
  <c r="I14" i="8"/>
  <c r="I15" i="8" s="1"/>
  <c r="K14" i="8"/>
  <c r="H14" i="8"/>
  <c r="H15" i="8" s="1"/>
  <c r="G14" i="8"/>
  <c r="F14" i="8"/>
  <c r="M14" i="8"/>
  <c r="D14" i="6"/>
  <c r="F14" i="6"/>
  <c r="F15" i="6" s="1"/>
  <c r="G14" i="6"/>
  <c r="G15" i="6" s="1"/>
  <c r="J14" i="6"/>
  <c r="J15" i="6" s="1"/>
  <c r="H14" i="6"/>
  <c r="H15" i="6" s="1"/>
  <c r="M14" i="6"/>
  <c r="I14" i="6"/>
  <c r="E14" i="6"/>
  <c r="K14" i="6"/>
  <c r="K15" i="6" s="1"/>
  <c r="L14" i="6"/>
  <c r="L15" i="6" s="1"/>
  <c r="D14" i="9"/>
  <c r="G14" i="9"/>
  <c r="I14" i="9"/>
  <c r="H14" i="9"/>
  <c r="J14" i="9"/>
  <c r="F14" i="9"/>
  <c r="L14" i="9"/>
  <c r="M14" i="9"/>
  <c r="E14" i="9"/>
  <c r="K14" i="9"/>
  <c r="B5" i="12"/>
  <c r="B6" i="12" s="1"/>
  <c r="I5" i="12"/>
  <c r="J5" i="12"/>
  <c r="J7" i="12" s="1"/>
  <c r="H5" i="12"/>
  <c r="F5" i="12"/>
  <c r="F7" i="12" s="1"/>
  <c r="E5" i="12"/>
  <c r="E7" i="12" s="1"/>
  <c r="C5" i="12"/>
  <c r="G5" i="12"/>
  <c r="D5" i="12"/>
  <c r="D7" i="12" s="1"/>
  <c r="K5" i="12"/>
  <c r="G15" i="11"/>
  <c r="G13" i="11"/>
  <c r="E15" i="8"/>
  <c r="L15" i="8"/>
  <c r="D15" i="8"/>
  <c r="K15" i="8"/>
  <c r="G15" i="8"/>
  <c r="G7" i="11"/>
  <c r="F15" i="8"/>
  <c r="G11" i="11"/>
  <c r="M15" i="8"/>
  <c r="E15" i="6"/>
  <c r="G6" i="11"/>
  <c r="I15" i="6"/>
  <c r="M15" i="6"/>
  <c r="I7" i="12"/>
  <c r="K7" i="12"/>
  <c r="D6" i="12" l="1"/>
  <c r="B14" i="5" a="1"/>
  <c r="D15" i="6"/>
  <c r="O15" i="6" s="1"/>
  <c r="A16" i="7" s="1"/>
  <c r="B16" i="7" s="1"/>
  <c r="E16" i="7"/>
  <c r="E16" i="8" s="1"/>
  <c r="I16" i="7"/>
  <c r="I16" i="8" s="1"/>
  <c r="L16" i="7"/>
  <c r="L16" i="8" s="1"/>
  <c r="K16" i="7"/>
  <c r="K16" i="8" s="1"/>
  <c r="H16" i="7"/>
  <c r="H16" i="8" s="1"/>
  <c r="C6" i="12"/>
  <c r="C7" i="12"/>
  <c r="G16" i="7"/>
  <c r="G16" i="8" s="1"/>
  <c r="G6" i="12"/>
  <c r="G7" i="12"/>
  <c r="H6" i="12"/>
  <c r="H7" i="12"/>
  <c r="J16" i="7"/>
  <c r="J16" i="8" s="1"/>
  <c r="M16" i="7"/>
  <c r="M16" i="8" s="1"/>
  <c r="F16" i="7"/>
  <c r="F16" i="8" s="1"/>
  <c r="B7" i="12"/>
  <c r="J6" i="12"/>
  <c r="I6" i="12"/>
  <c r="E6" i="12"/>
  <c r="K6" i="12"/>
  <c r="F6" i="12"/>
  <c r="E12" i="4" l="1" a="1"/>
  <c r="E13" i="4" s="1"/>
  <c r="D12" i="4" a="1"/>
  <c r="D12" i="4" s="1"/>
  <c r="B14" i="5"/>
  <c r="B23" i="5"/>
  <c r="B20" i="5"/>
  <c r="B15" i="5"/>
  <c r="B21" i="5"/>
  <c r="B22" i="5"/>
  <c r="B16" i="5"/>
  <c r="B19" i="5"/>
  <c r="B18" i="5"/>
  <c r="B17" i="5"/>
  <c r="D16" i="7"/>
  <c r="D16" i="8" s="1"/>
  <c r="O16" i="8" s="1"/>
  <c r="E16" i="3" s="1"/>
  <c r="B16" i="3"/>
  <c r="C16" i="3" s="1"/>
  <c r="A16" i="6"/>
  <c r="B16" i="6" s="1"/>
  <c r="A16" i="9"/>
  <c r="B16" i="9" s="1"/>
  <c r="A16" i="8"/>
  <c r="B16" i="8" s="1"/>
  <c r="E16" i="4" l="1"/>
  <c r="E17" i="4"/>
  <c r="E15" i="4"/>
  <c r="E18" i="4"/>
  <c r="E19" i="4"/>
  <c r="E14" i="4"/>
  <c r="E21" i="4"/>
  <c r="E12" i="4"/>
  <c r="E20" i="4"/>
  <c r="D13" i="4"/>
  <c r="D21" i="4"/>
  <c r="D19" i="4"/>
  <c r="D14" i="4"/>
  <c r="D17" i="4"/>
  <c r="D16" i="4"/>
  <c r="D20" i="4"/>
  <c r="D18" i="4"/>
  <c r="D15" i="4"/>
  <c r="O16" i="7"/>
  <c r="G16" i="3" s="1"/>
  <c r="D7" i="3"/>
  <c r="D6" i="3"/>
  <c r="C16" i="9"/>
  <c r="D16" i="9" l="1"/>
  <c r="E16" i="9" s="1"/>
  <c r="F16" i="9" s="1"/>
  <c r="G16" i="9" l="1"/>
  <c r="H16" i="9" s="1"/>
  <c r="D16" i="6"/>
  <c r="E16" i="6"/>
  <c r="I16" i="9" l="1"/>
  <c r="J16" i="9" s="1"/>
  <c r="K16" i="9" s="1"/>
  <c r="L16" i="9" s="1"/>
  <c r="M16" i="9" s="1"/>
  <c r="G16" i="6"/>
  <c r="E17" i="7"/>
  <c r="E17" i="8" s="1"/>
  <c r="D17" i="7"/>
  <c r="D17" i="8" s="1"/>
  <c r="F16" i="6" l="1"/>
  <c r="G17" i="7"/>
  <c r="G17" i="8" s="1"/>
  <c r="H16" i="6" l="1"/>
  <c r="F17" i="7"/>
  <c r="F17" i="8" s="1"/>
  <c r="I16" i="6"/>
  <c r="H17" i="7" l="1"/>
  <c r="H17" i="8" s="1"/>
  <c r="I17" i="7"/>
  <c r="I17" i="8" s="1"/>
  <c r="J16" i="6"/>
  <c r="J17" i="7" l="1"/>
  <c r="J17" i="8" s="1"/>
  <c r="K16" i="6"/>
  <c r="K17" i="7" l="1"/>
  <c r="K17" i="8" s="1"/>
  <c r="L16" i="6"/>
  <c r="L17" i="7" l="1"/>
  <c r="L17" i="8" s="1"/>
  <c r="M16" i="6"/>
  <c r="M17" i="7" l="1"/>
  <c r="M17" i="8" s="1"/>
  <c r="O16" i="9" l="1"/>
  <c r="F16" i="3" s="1"/>
  <c r="O17" i="7" l="1"/>
  <c r="G17" i="3" s="1"/>
  <c r="O16" i="6"/>
  <c r="H16" i="3" l="1"/>
  <c r="B17" i="3" s="1"/>
  <c r="C17" i="3" s="1"/>
  <c r="A17" i="8"/>
  <c r="B17" i="8" s="1"/>
  <c r="A17" i="6"/>
  <c r="B17" i="6" s="1"/>
  <c r="A17" i="9"/>
  <c r="A17" i="7"/>
  <c r="B17" i="7" s="1"/>
  <c r="O17" i="8" l="1"/>
  <c r="E17" i="3" s="1"/>
  <c r="B17" i="9"/>
  <c r="C17" i="9"/>
  <c r="D17" i="9" s="1"/>
  <c r="E17" i="9" l="1"/>
  <c r="F17" i="9" s="1"/>
  <c r="D17" i="6"/>
  <c r="G17" i="9" l="1"/>
  <c r="E17" i="6"/>
  <c r="D18" i="7"/>
  <c r="D18" i="8" s="1"/>
  <c r="F17" i="6"/>
  <c r="H17" i="9" l="1"/>
  <c r="E18" i="7"/>
  <c r="E18" i="8" s="1"/>
  <c r="F18" i="7"/>
  <c r="F18" i="8" s="1"/>
  <c r="G17" i="6"/>
  <c r="I17" i="9" l="1"/>
  <c r="J17" i="9" s="1"/>
  <c r="K17" i="9" s="1"/>
  <c r="L17" i="9" s="1"/>
  <c r="G18" i="7"/>
  <c r="G18" i="8" s="1"/>
  <c r="H17" i="6"/>
  <c r="M17" i="9" l="1"/>
  <c r="H18" i="7"/>
  <c r="H18" i="8" s="1"/>
  <c r="I17" i="6"/>
  <c r="I18" i="7" l="1"/>
  <c r="I18" i="8" s="1"/>
  <c r="J17" i="6"/>
  <c r="J18" i="7" l="1"/>
  <c r="J18" i="8" s="1"/>
  <c r="K17" i="6"/>
  <c r="K18" i="7" l="1"/>
  <c r="K18" i="8" s="1"/>
  <c r="L17" i="6"/>
  <c r="L18" i="7" l="1"/>
  <c r="L18" i="8" s="1"/>
  <c r="M17" i="6"/>
  <c r="M18" i="7" l="1"/>
  <c r="M18" i="8" s="1"/>
  <c r="O17" i="9" l="1"/>
  <c r="F17" i="3" s="1"/>
  <c r="O18" i="7" l="1"/>
  <c r="G18" i="3" s="1"/>
  <c r="O17" i="6"/>
  <c r="A18" i="7" l="1"/>
  <c r="B18" i="7" s="1"/>
  <c r="A18" i="6"/>
  <c r="B18" i="6" s="1"/>
  <c r="A18" i="9"/>
  <c r="A18" i="8"/>
  <c r="B18" i="8" s="1"/>
  <c r="H17" i="3"/>
  <c r="B18" i="3" s="1"/>
  <c r="C18" i="3" s="1"/>
  <c r="O18" i="8" l="1"/>
  <c r="E18" i="3" s="1"/>
  <c r="B18" i="9"/>
  <c r="C18" i="9"/>
  <c r="D18" i="9" l="1"/>
  <c r="E18" i="9" s="1"/>
  <c r="D18" i="6" l="1"/>
  <c r="D19" i="7" s="1"/>
  <c r="D19" i="8" s="1"/>
  <c r="F18" i="9"/>
  <c r="E18" i="6"/>
  <c r="G18" i="9" l="1"/>
  <c r="H18" i="9" s="1"/>
  <c r="E19" i="7"/>
  <c r="E19" i="8" s="1"/>
  <c r="F18" i="6"/>
  <c r="F19" i="7" s="1"/>
  <c r="F19" i="8" s="1"/>
  <c r="G18" i="6" l="1"/>
  <c r="G19" i="7" s="1"/>
  <c r="G19" i="8" s="1"/>
  <c r="I18" i="9"/>
  <c r="J18" i="9" s="1"/>
  <c r="K18" i="9" s="1"/>
  <c r="L18" i="9" s="1"/>
  <c r="M18" i="9" s="1"/>
  <c r="I18" i="6" l="1"/>
  <c r="H18" i="6"/>
  <c r="J18" i="6"/>
  <c r="I19" i="7" l="1"/>
  <c r="I19" i="8" s="1"/>
  <c r="H19" i="7"/>
  <c r="H19" i="8" s="1"/>
  <c r="J19" i="7"/>
  <c r="J19" i="8" s="1"/>
  <c r="K18" i="6"/>
  <c r="K19" i="7" l="1"/>
  <c r="K19" i="8" s="1"/>
  <c r="L18" i="6"/>
  <c r="L19" i="7" l="1"/>
  <c r="L19" i="8" s="1"/>
  <c r="M18" i="6"/>
  <c r="M19" i="7" l="1"/>
  <c r="M19" i="8" s="1"/>
  <c r="O18" i="9" l="1"/>
  <c r="F18" i="3" s="1"/>
  <c r="O19" i="7" l="1"/>
  <c r="G19" i="3" s="1"/>
  <c r="O18" i="6"/>
  <c r="A19" i="8" l="1"/>
  <c r="B19" i="8" s="1"/>
  <c r="H18" i="3"/>
  <c r="B19" i="3" s="1"/>
  <c r="C19" i="3" s="1"/>
  <c r="A19" i="7"/>
  <c r="B19" i="7" s="1"/>
  <c r="A19" i="9"/>
  <c r="A19" i="6"/>
  <c r="B19" i="6" s="1"/>
  <c r="B19" i="9" l="1"/>
  <c r="O19" i="8"/>
  <c r="E19" i="3" s="1"/>
  <c r="C19" i="9" l="1"/>
  <c r="D19" i="9" l="1"/>
  <c r="E19" i="9" s="1"/>
  <c r="D19" i="6" l="1"/>
  <c r="D20" i="7" s="1"/>
  <c r="D20" i="8" s="1"/>
  <c r="F19" i="9"/>
  <c r="F19" i="6" s="1"/>
  <c r="E19" i="6"/>
  <c r="E20" i="9" s="1"/>
  <c r="G19" i="9" l="1"/>
  <c r="G19" i="6" s="1"/>
  <c r="F20" i="7"/>
  <c r="F20" i="8" s="1"/>
  <c r="E20" i="7"/>
  <c r="E20" i="8" s="1"/>
  <c r="G20" i="7" l="1"/>
  <c r="G20" i="8" s="1"/>
  <c r="H19" i="9"/>
  <c r="I19" i="9" l="1"/>
  <c r="I19" i="6" s="1"/>
  <c r="I20" i="7" s="1"/>
  <c r="I20" i="8" s="1"/>
  <c r="H19" i="6"/>
  <c r="J19" i="9"/>
  <c r="K19" i="9" s="1"/>
  <c r="L19" i="9" s="1"/>
  <c r="M19" i="9" s="1"/>
  <c r="H20" i="7" l="1"/>
  <c r="H20" i="8" s="1"/>
  <c r="K19" i="6"/>
  <c r="J19" i="6"/>
  <c r="L19" i="6"/>
  <c r="J20" i="7" l="1"/>
  <c r="J20" i="8" s="1"/>
  <c r="L20" i="7"/>
  <c r="L20" i="8" s="1"/>
  <c r="K20" i="7"/>
  <c r="K20" i="8" s="1"/>
  <c r="M19" i="6"/>
  <c r="M20" i="7" l="1"/>
  <c r="M20" i="8" s="1"/>
  <c r="O19" i="9" l="1"/>
  <c r="F19" i="3" s="1"/>
  <c r="O20" i="7" l="1"/>
  <c r="G20" i="3" s="1"/>
  <c r="O19" i="6"/>
  <c r="A20" i="8" l="1"/>
  <c r="B20" i="8" s="1"/>
  <c r="A20" i="9"/>
  <c r="A20" i="7"/>
  <c r="B20" i="7" s="1"/>
  <c r="A20" i="6"/>
  <c r="B20" i="6" s="1"/>
  <c r="H19" i="3"/>
  <c r="B20" i="3" s="1"/>
  <c r="C20" i="3" s="1"/>
  <c r="O20" i="8" l="1"/>
  <c r="E20" i="3" s="1"/>
  <c r="B20" i="9"/>
  <c r="C20" i="9"/>
  <c r="D20" i="9" l="1"/>
  <c r="F20" i="9" s="1"/>
  <c r="D20" i="6" l="1"/>
  <c r="G20" i="9"/>
  <c r="H20" i="9" s="1"/>
  <c r="D21" i="7"/>
  <c r="D21" i="8" s="1"/>
  <c r="F20" i="6"/>
  <c r="E20" i="6"/>
  <c r="E21" i="9" s="1"/>
  <c r="G20" i="6"/>
  <c r="I20" i="9" l="1"/>
  <c r="J20" i="9" s="1"/>
  <c r="K20" i="9" s="1"/>
  <c r="E21" i="7"/>
  <c r="E21" i="8" s="1"/>
  <c r="G21" i="7"/>
  <c r="G21" i="8" s="1"/>
  <c r="F21" i="7"/>
  <c r="F21" i="8" s="1"/>
  <c r="H20" i="6"/>
  <c r="L20" i="9" l="1"/>
  <c r="M20" i="9" s="1"/>
  <c r="H21" i="7"/>
  <c r="H21" i="8" s="1"/>
  <c r="I20" i="6"/>
  <c r="I21" i="7" l="1"/>
  <c r="I21" i="8" s="1"/>
  <c r="J20" i="6"/>
  <c r="J21" i="7" l="1"/>
  <c r="J21" i="8" s="1"/>
  <c r="K20" i="6"/>
  <c r="K21" i="7" l="1"/>
  <c r="K21" i="8" s="1"/>
  <c r="L20" i="6"/>
  <c r="L21" i="7" l="1"/>
  <c r="L21" i="8" s="1"/>
  <c r="M20" i="6"/>
  <c r="M21" i="7" l="1"/>
  <c r="M21" i="8" s="1"/>
  <c r="O20" i="9" l="1"/>
  <c r="F20" i="3" s="1"/>
  <c r="O21" i="7" l="1"/>
  <c r="G21" i="3" s="1"/>
  <c r="O20" i="6"/>
  <c r="A21" i="6" l="1"/>
  <c r="B21" i="6" s="1"/>
  <c r="A21" i="8"/>
  <c r="B21" i="8" s="1"/>
  <c r="A21" i="9"/>
  <c r="H20" i="3"/>
  <c r="B21" i="3" s="1"/>
  <c r="C21" i="3" s="1"/>
  <c r="A21" i="7"/>
  <c r="B21" i="7" s="1"/>
  <c r="B21" i="9" l="1"/>
  <c r="O21" i="8"/>
  <c r="E21" i="3" s="1"/>
  <c r="C21" i="9" l="1"/>
  <c r="D21" i="9" l="1"/>
  <c r="F21" i="9" s="1"/>
  <c r="G21" i="9" s="1"/>
  <c r="H21" i="9" s="1"/>
  <c r="E21" i="6"/>
  <c r="D21" i="6" l="1"/>
  <c r="D22" i="7" s="1"/>
  <c r="D22" i="8" s="1"/>
  <c r="I21" i="9"/>
  <c r="J21" i="9" s="1"/>
  <c r="E22" i="7"/>
  <c r="E22" i="9"/>
  <c r="F21" i="6"/>
  <c r="E22" i="8"/>
  <c r="G21" i="6"/>
  <c r="H21" i="6"/>
  <c r="F22" i="7" l="1"/>
  <c r="F22" i="8" s="1"/>
  <c r="H22" i="7"/>
  <c r="H22" i="8" s="1"/>
  <c r="K21" i="9"/>
  <c r="L21" i="9" s="1"/>
  <c r="M21" i="9" s="1"/>
  <c r="G22" i="7"/>
  <c r="G22" i="8" s="1"/>
  <c r="I21" i="6"/>
  <c r="I22" i="7" l="1"/>
  <c r="I22" i="8" s="1"/>
  <c r="J21" i="6"/>
  <c r="J22" i="7" l="1"/>
  <c r="J22" i="8" s="1"/>
  <c r="K21" i="6"/>
  <c r="L21" i="6" l="1"/>
  <c r="K22" i="7"/>
  <c r="K22" i="8" s="1"/>
  <c r="L22" i="7" l="1"/>
  <c r="L22" i="8" s="1"/>
  <c r="M21" i="6"/>
  <c r="M22" i="7" l="1"/>
  <c r="M22" i="8" s="1"/>
  <c r="O21" i="9"/>
  <c r="F21" i="3" s="1"/>
  <c r="O22" i="7" l="1"/>
  <c r="G22" i="3" s="1"/>
  <c r="O21" i="6"/>
  <c r="A22" i="8" l="1"/>
  <c r="B22" i="8" s="1"/>
  <c r="A22" i="7"/>
  <c r="B22" i="7" s="1"/>
  <c r="A22" i="9"/>
  <c r="A22" i="6"/>
  <c r="B22" i="6" s="1"/>
  <c r="H21" i="3"/>
  <c r="B22" i="3" s="1"/>
  <c r="C22" i="3" s="1"/>
  <c r="O22" i="8"/>
  <c r="E22" i="3" s="1"/>
  <c r="B22" i="9" l="1"/>
  <c r="C22" i="9"/>
  <c r="D22" i="9" l="1"/>
  <c r="F22" i="9" s="1"/>
  <c r="G22" i="9" s="1"/>
  <c r="E22" i="6"/>
  <c r="E23" i="9" s="1"/>
  <c r="D22" i="6" l="1"/>
  <c r="H22" i="9"/>
  <c r="I22" i="9" s="1"/>
  <c r="J22" i="9" s="1"/>
  <c r="K22" i="9" s="1"/>
  <c r="E23" i="7"/>
  <c r="E23" i="8" s="1"/>
  <c r="D23" i="7"/>
  <c r="D23" i="8" s="1"/>
  <c r="L22" i="9" l="1"/>
  <c r="M22" i="9" s="1"/>
  <c r="F22" i="6"/>
  <c r="F23" i="7" l="1"/>
  <c r="F23" i="8" s="1"/>
  <c r="H22" i="6"/>
  <c r="G22" i="6"/>
  <c r="H23" i="7" l="1"/>
  <c r="H23" i="8" s="1"/>
  <c r="G23" i="7"/>
  <c r="G23" i="8" s="1"/>
  <c r="I22" i="6"/>
  <c r="I23" i="7" l="1"/>
  <c r="I23" i="8" s="1"/>
  <c r="J22" i="6"/>
  <c r="K22" i="6"/>
  <c r="J23" i="7" l="1"/>
  <c r="J23" i="8" s="1"/>
  <c r="L22" i="6"/>
  <c r="K23" i="7"/>
  <c r="K23" i="8" s="1"/>
  <c r="L23" i="7" l="1"/>
  <c r="L23" i="8" s="1"/>
  <c r="M22" i="6"/>
  <c r="M23" i="7" l="1"/>
  <c r="M23" i="8" s="1"/>
  <c r="O23" i="8" s="1"/>
  <c r="E23" i="3" s="1"/>
  <c r="O22" i="6"/>
  <c r="O22" i="9"/>
  <c r="F22" i="3" s="1"/>
  <c r="A23" i="9"/>
  <c r="B23" i="9" s="1"/>
  <c r="O23" i="7" l="1"/>
  <c r="G23" i="3" s="1"/>
  <c r="A23" i="8"/>
  <c r="B23" i="8" s="1"/>
  <c r="H22" i="3"/>
  <c r="B23" i="3" s="1"/>
  <c r="C23" i="3" s="1"/>
  <c r="A23" i="7"/>
  <c r="B23" i="7" s="1"/>
  <c r="A23" i="6"/>
  <c r="B23" i="6" s="1"/>
  <c r="C23" i="9"/>
  <c r="D23" i="9" l="1"/>
  <c r="D23" i="6" s="1"/>
  <c r="D24" i="7" s="1"/>
  <c r="E23" i="6"/>
  <c r="E24" i="9" s="1"/>
  <c r="F23" i="9" l="1"/>
  <c r="G23" i="9" s="1"/>
  <c r="G23" i="6" s="1"/>
  <c r="D24" i="8"/>
  <c r="E24" i="7"/>
  <c r="E24" i="8" s="1"/>
  <c r="F23" i="6" l="1"/>
  <c r="F24" i="7" s="1"/>
  <c r="F24" i="8" s="1"/>
  <c r="H23" i="9"/>
  <c r="H23" i="6" s="1"/>
  <c r="H24" i="7" s="1"/>
  <c r="H24" i="8" s="1"/>
  <c r="G24" i="7"/>
  <c r="G24" i="8" s="1"/>
  <c r="I23" i="9" l="1"/>
  <c r="J23" i="9" s="1"/>
  <c r="K23" i="9" s="1"/>
  <c r="J23" i="6" l="1"/>
  <c r="J24" i="7" s="1"/>
  <c r="J24" i="8" s="1"/>
  <c r="I23" i="6"/>
  <c r="I24" i="7" s="1"/>
  <c r="I24" i="8" s="1"/>
  <c r="L23" i="9"/>
  <c r="M23" i="9" s="1"/>
  <c r="K23" i="6"/>
  <c r="L23" i="6" l="1"/>
  <c r="L24" i="7" s="1"/>
  <c r="L24" i="8" s="1"/>
  <c r="K24" i="7"/>
  <c r="K24" i="8" s="1"/>
  <c r="M23" i="6"/>
  <c r="M24" i="7" l="1"/>
  <c r="M24" i="8" s="1"/>
  <c r="O23" i="9" l="1"/>
  <c r="F23" i="3" s="1"/>
  <c r="O23" i="6"/>
  <c r="O24" i="7" l="1"/>
  <c r="G24" i="3" s="1"/>
  <c r="A24" i="7"/>
  <c r="B24" i="7" s="1"/>
  <c r="H23" i="3"/>
  <c r="B24" i="3" s="1"/>
  <c r="C24" i="3" s="1"/>
  <c r="A24" i="8"/>
  <c r="B24" i="8" s="1"/>
  <c r="A24" i="9"/>
  <c r="A24" i="6"/>
  <c r="B24" i="6" s="1"/>
  <c r="O24" i="8" l="1"/>
  <c r="E24" i="3" s="1"/>
  <c r="B24" i="9"/>
  <c r="C24" i="9" l="1"/>
  <c r="D24" i="9" l="1"/>
  <c r="F24" i="9" s="1"/>
  <c r="E24" i="6"/>
  <c r="E25" i="9" s="1"/>
  <c r="D24" i="6" l="1"/>
  <c r="G24" i="9"/>
  <c r="G24" i="6" s="1"/>
  <c r="D25" i="7"/>
  <c r="D25" i="8"/>
  <c r="E25" i="7"/>
  <c r="E25" i="8"/>
  <c r="F24" i="6"/>
  <c r="H24" i="9" l="1"/>
  <c r="H24" i="6" s="1"/>
  <c r="H25" i="7" s="1"/>
  <c r="H25" i="8" s="1"/>
  <c r="G25" i="7"/>
  <c r="G25" i="8" s="1"/>
  <c r="I24" i="9"/>
  <c r="F25" i="7"/>
  <c r="F25" i="8" s="1"/>
  <c r="J24" i="9" l="1"/>
  <c r="K24" i="9" s="1"/>
  <c r="K24" i="6" s="1"/>
  <c r="K25" i="7" s="1"/>
  <c r="K25" i="8" s="1"/>
  <c r="I24" i="6"/>
  <c r="J24" i="6" l="1"/>
  <c r="J25" i="7" s="1"/>
  <c r="J25" i="8" s="1"/>
  <c r="I25" i="7"/>
  <c r="I25" i="8" s="1"/>
  <c r="L24" i="9"/>
  <c r="M24" i="9" s="1"/>
  <c r="M24" i="6" s="1"/>
  <c r="L24" i="6" l="1"/>
  <c r="M25" i="7"/>
  <c r="M25" i="8" s="1"/>
  <c r="L25" i="7" l="1"/>
  <c r="L25" i="8" s="1"/>
  <c r="O24" i="9"/>
  <c r="F24" i="3" s="1"/>
  <c r="O25" i="7" l="1"/>
  <c r="G25" i="3" s="1"/>
  <c r="O24" i="6"/>
  <c r="A25" i="6" l="1"/>
  <c r="B25" i="6" s="1"/>
  <c r="H24" i="3"/>
  <c r="B25" i="3" s="1"/>
  <c r="C25" i="3" s="1"/>
  <c r="A25" i="8"/>
  <c r="B25" i="8" s="1"/>
  <c r="A25" i="9"/>
  <c r="A25" i="7"/>
  <c r="B25" i="7" s="1"/>
  <c r="B25" i="9" l="1"/>
  <c r="O25" i="8"/>
  <c r="E25" i="3" s="1"/>
  <c r="C25" i="9" l="1"/>
  <c r="D25" i="9" l="1"/>
  <c r="D25" i="6" s="1"/>
  <c r="F25" i="9" l="1"/>
  <c r="F25" i="6" s="1"/>
  <c r="D26" i="7"/>
  <c r="D26" i="8"/>
  <c r="E25" i="6"/>
  <c r="E26" i="9" s="1"/>
  <c r="G25" i="9" l="1"/>
  <c r="H25" i="9" s="1"/>
  <c r="H25" i="6" s="1"/>
  <c r="F26" i="7"/>
  <c r="F26" i="8" s="1"/>
  <c r="E26" i="7"/>
  <c r="E26" i="8" s="1"/>
  <c r="G25" i="6" l="1"/>
  <c r="G26" i="7" s="1"/>
  <c r="G26" i="8" s="1"/>
  <c r="I25" i="9"/>
  <c r="J25" i="9" s="1"/>
  <c r="K25" i="9" s="1"/>
  <c r="L25" i="9" s="1"/>
  <c r="M25" i="9" s="1"/>
  <c r="H26" i="7"/>
  <c r="H26" i="8" s="1"/>
  <c r="I25" i="6"/>
  <c r="J25" i="6" l="1"/>
  <c r="J26" i="7" s="1"/>
  <c r="J26" i="8" s="1"/>
  <c r="I26" i="7"/>
  <c r="I26" i="8" s="1"/>
  <c r="K25" i="6"/>
  <c r="K26" i="7" l="1"/>
  <c r="K26" i="8" s="1"/>
  <c r="L25" i="6"/>
  <c r="L26" i="7" l="1"/>
  <c r="L26" i="8" s="1"/>
  <c r="M25" i="6"/>
  <c r="M26" i="7" l="1"/>
  <c r="M26" i="8" s="1"/>
  <c r="O25" i="9" l="1"/>
  <c r="F25" i="3" s="1"/>
  <c r="O26" i="7" l="1"/>
  <c r="G26" i="3" s="1"/>
  <c r="O25" i="6"/>
  <c r="A26" i="7" l="1"/>
  <c r="B26" i="7" s="1"/>
  <c r="H25" i="3"/>
  <c r="B26" i="3" s="1"/>
  <c r="C26" i="3" s="1"/>
  <c r="A26" i="9"/>
  <c r="A26" i="8"/>
  <c r="B26" i="8" s="1"/>
  <c r="A26" i="6"/>
  <c r="B26" i="6" s="1"/>
  <c r="B26" i="9" l="1"/>
  <c r="O26" i="8"/>
  <c r="E26" i="3" s="1"/>
  <c r="C26" i="9" l="1"/>
  <c r="E26" i="6"/>
  <c r="E27" i="9" s="1"/>
  <c r="D26" i="9" l="1"/>
  <c r="D26" i="6" s="1"/>
  <c r="D27" i="7" s="1"/>
  <c r="D27" i="8" s="1"/>
  <c r="E27" i="7"/>
  <c r="E27" i="8" s="1"/>
  <c r="F26" i="9" l="1"/>
  <c r="F26" i="6" s="1"/>
  <c r="F27" i="7" s="1"/>
  <c r="F27" i="8" s="1"/>
  <c r="F27" i="9" l="1"/>
  <c r="G26" i="9"/>
  <c r="H26" i="9" s="1"/>
  <c r="I26" i="9" l="1"/>
  <c r="I26" i="6" s="1"/>
  <c r="I27" i="7" s="1"/>
  <c r="I27" i="8" s="1"/>
  <c r="H26" i="6"/>
  <c r="H27" i="7" s="1"/>
  <c r="H27" i="8" s="1"/>
  <c r="G26" i="6"/>
  <c r="G27" i="7" s="1"/>
  <c r="G27" i="8" s="1"/>
  <c r="J26" i="9" l="1"/>
  <c r="J26" i="6" s="1"/>
  <c r="K26" i="9"/>
  <c r="L26" i="9" l="1"/>
  <c r="K26" i="6"/>
  <c r="J27" i="7"/>
  <c r="J27" i="8" s="1"/>
  <c r="K27" i="7" l="1"/>
  <c r="K27" i="8" s="1"/>
  <c r="M26" i="9"/>
  <c r="M26" i="6" s="1"/>
  <c r="L26" i="6"/>
  <c r="L27" i="7" l="1"/>
  <c r="L27" i="8" s="1"/>
  <c r="M27" i="7"/>
  <c r="M27" i="8" s="1"/>
  <c r="O26" i="9"/>
  <c r="F26" i="3" s="1"/>
  <c r="O26" i="6"/>
  <c r="O27" i="7" l="1"/>
  <c r="G27" i="3" s="1"/>
  <c r="A27" i="6"/>
  <c r="B27" i="6" s="1"/>
  <c r="A27" i="8"/>
  <c r="B27" i="8" s="1"/>
  <c r="A27" i="9"/>
  <c r="A27" i="7"/>
  <c r="B27" i="7" s="1"/>
  <c r="H26" i="3"/>
  <c r="B27" i="3" s="1"/>
  <c r="C27" i="3" s="1"/>
  <c r="O27" i="8" l="1"/>
  <c r="E27" i="3" s="1"/>
  <c r="B27" i="9"/>
  <c r="C27" i="9" l="1"/>
  <c r="F27" i="6"/>
  <c r="F28" i="9" s="1"/>
  <c r="E27" i="6"/>
  <c r="E28" i="9" s="1"/>
  <c r="D27" i="9" l="1"/>
  <c r="D27" i="6" s="1"/>
  <c r="D28" i="7" s="1"/>
  <c r="E28" i="7"/>
  <c r="E28" i="8" s="1"/>
  <c r="F28" i="7"/>
  <c r="F28" i="8" s="1"/>
  <c r="D28" i="8" l="1"/>
  <c r="G27" i="9"/>
  <c r="G27" i="6" s="1"/>
  <c r="H27" i="9" l="1"/>
  <c r="H27" i="6" s="1"/>
  <c r="G28" i="7"/>
  <c r="G28" i="8" s="1"/>
  <c r="I27" i="9" l="1"/>
  <c r="H28" i="7"/>
  <c r="H28" i="8" s="1"/>
  <c r="I27" i="6" l="1"/>
  <c r="J27" i="9"/>
  <c r="J27" i="6" s="1"/>
  <c r="K27" i="9" l="1"/>
  <c r="K27" i="6" s="1"/>
  <c r="J28" i="7"/>
  <c r="J28" i="8" s="1"/>
  <c r="I28" i="7"/>
  <c r="I28" i="8" s="1"/>
  <c r="L27" i="9" l="1"/>
  <c r="L27" i="6" s="1"/>
  <c r="K28" i="7"/>
  <c r="K28" i="8" s="1"/>
  <c r="M27" i="9" l="1"/>
  <c r="M27" i="6" s="1"/>
  <c r="M28" i="7" s="1"/>
  <c r="M28" i="8" s="1"/>
  <c r="L28" i="7"/>
  <c r="L28" i="8" s="1"/>
  <c r="O27" i="9" l="1"/>
  <c r="F27" i="3" s="1"/>
  <c r="O28" i="7"/>
  <c r="G28" i="3" s="1"/>
  <c r="O27" i="6"/>
  <c r="H27" i="3" l="1"/>
  <c r="B28" i="3" s="1"/>
  <c r="C28" i="3" s="1"/>
  <c r="A28" i="7"/>
  <c r="B28" i="7" s="1"/>
  <c r="A28" i="9"/>
  <c r="A28" i="8"/>
  <c r="B28" i="8" s="1"/>
  <c r="A28" i="6"/>
  <c r="B28" i="6" s="1"/>
  <c r="O28" i="8" l="1"/>
  <c r="E28" i="3" s="1"/>
  <c r="B28" i="9"/>
  <c r="C28" i="9"/>
  <c r="D28" i="9" l="1"/>
  <c r="G28" i="9" s="1"/>
  <c r="H28" i="9" s="1"/>
  <c r="E28" i="6"/>
  <c r="E29" i="9" s="1"/>
  <c r="I28" i="9" l="1"/>
  <c r="E29" i="7"/>
  <c r="E29" i="8" s="1"/>
  <c r="D28" i="6"/>
  <c r="F28" i="6"/>
  <c r="F29" i="9" s="1"/>
  <c r="J28" i="9" l="1"/>
  <c r="K28" i="9" s="1"/>
  <c r="L28" i="9" s="1"/>
  <c r="M28" i="9" s="1"/>
  <c r="D29" i="7"/>
  <c r="F29" i="7"/>
  <c r="F29" i="8" s="1"/>
  <c r="D29" i="8"/>
  <c r="G28" i="6"/>
  <c r="G29" i="7" l="1"/>
  <c r="G29" i="8" s="1"/>
  <c r="H28" i="6"/>
  <c r="H29" i="7" l="1"/>
  <c r="H29" i="8" s="1"/>
  <c r="I28" i="6"/>
  <c r="I29" i="7" l="1"/>
  <c r="I29" i="8" s="1"/>
  <c r="J28" i="6"/>
  <c r="J29" i="7" l="1"/>
  <c r="J29" i="8" s="1"/>
  <c r="K28" i="6"/>
  <c r="K29" i="7" l="1"/>
  <c r="K29" i="8" s="1"/>
  <c r="L28" i="6"/>
  <c r="L29" i="7" l="1"/>
  <c r="L29" i="8" s="1"/>
  <c r="M28" i="6"/>
  <c r="M29" i="7" l="1"/>
  <c r="M29" i="8" s="1"/>
  <c r="O28" i="9" l="1"/>
  <c r="F28" i="3" s="1"/>
  <c r="O29" i="7" l="1"/>
  <c r="G29" i="3" s="1"/>
  <c r="O28" i="6"/>
  <c r="A29" i="6" l="1"/>
  <c r="B29" i="6" s="1"/>
  <c r="H28" i="3"/>
  <c r="B29" i="3" s="1"/>
  <c r="C29" i="3" s="1"/>
  <c r="A29" i="8"/>
  <c r="B29" i="8" s="1"/>
  <c r="A29" i="9"/>
  <c r="A29" i="7"/>
  <c r="B29" i="7" s="1"/>
  <c r="O29" i="8" l="1"/>
  <c r="E29" i="3" s="1"/>
  <c r="C29" i="9"/>
  <c r="B29" i="9"/>
  <c r="D29" i="9" l="1"/>
  <c r="G29" i="9" s="1"/>
  <c r="H29" i="9" s="1"/>
  <c r="E29" i="6"/>
  <c r="E30" i="9" s="1"/>
  <c r="D29" i="6" l="1"/>
  <c r="I29" i="9"/>
  <c r="E30" i="7"/>
  <c r="D30" i="7"/>
  <c r="D30" i="8"/>
  <c r="E30" i="8"/>
  <c r="F29" i="6"/>
  <c r="F30" i="9" s="1"/>
  <c r="J29" i="9" l="1"/>
  <c r="K29" i="9" s="1"/>
  <c r="L29" i="9" s="1"/>
  <c r="F30" i="7"/>
  <c r="F30" i="8" s="1"/>
  <c r="G29" i="6"/>
  <c r="M29" i="9" l="1"/>
  <c r="G30" i="7"/>
  <c r="G30" i="8" s="1"/>
  <c r="H29" i="6"/>
  <c r="H30" i="7" l="1"/>
  <c r="H30" i="8" s="1"/>
  <c r="I29" i="6"/>
  <c r="I30" i="7" l="1"/>
  <c r="I30" i="8" s="1"/>
  <c r="J29" i="6"/>
  <c r="J30" i="7" l="1"/>
  <c r="J30" i="8" s="1"/>
  <c r="K29" i="6"/>
  <c r="K30" i="7" l="1"/>
  <c r="K30" i="8" s="1"/>
  <c r="L29" i="6"/>
  <c r="L30" i="7" l="1"/>
  <c r="L30" i="8" s="1"/>
  <c r="M29" i="6"/>
  <c r="M30" i="7" l="1"/>
  <c r="M30" i="8" s="1"/>
  <c r="O29" i="9" l="1"/>
  <c r="F29" i="3" s="1"/>
  <c r="O30" i="7" l="1"/>
  <c r="G30" i="3" s="1"/>
  <c r="O29" i="6"/>
  <c r="A30" i="9" l="1"/>
  <c r="A30" i="8"/>
  <c r="B30" i="8" s="1"/>
  <c r="A30" i="7"/>
  <c r="B30" i="7" s="1"/>
  <c r="H29" i="3"/>
  <c r="B30" i="3" s="1"/>
  <c r="C30" i="3" s="1"/>
  <c r="A30" i="6"/>
  <c r="B30" i="6" s="1"/>
  <c r="O30" i="8" l="1"/>
  <c r="E30" i="3" s="1"/>
  <c r="B30" i="9"/>
  <c r="C30" i="9" l="1"/>
  <c r="D30" i="9" s="1"/>
  <c r="G30" i="9" s="1"/>
  <c r="H30" i="9" s="1"/>
  <c r="E30" i="6"/>
  <c r="E31" i="9" s="1"/>
  <c r="D30" i="6" l="1"/>
  <c r="I30" i="9"/>
  <c r="J30" i="9" s="1"/>
  <c r="K30" i="9" s="1"/>
  <c r="E31" i="7"/>
  <c r="D31" i="7"/>
  <c r="D31" i="8"/>
  <c r="E31" i="8"/>
  <c r="F30" i="6"/>
  <c r="F31" i="9" s="1"/>
  <c r="L30" i="9" l="1"/>
  <c r="M30" i="9" s="1"/>
  <c r="F31" i="7"/>
  <c r="F31" i="8" s="1"/>
  <c r="G30" i="6"/>
  <c r="G31" i="7" l="1"/>
  <c r="G31" i="8" s="1"/>
  <c r="H30" i="6"/>
  <c r="H31" i="7" l="1"/>
  <c r="H31" i="8" s="1"/>
  <c r="I30" i="6"/>
  <c r="I31" i="7" l="1"/>
  <c r="I31" i="8" s="1"/>
  <c r="J30" i="6"/>
  <c r="J31" i="7" l="1"/>
  <c r="J31" i="8" s="1"/>
  <c r="K30" i="6"/>
  <c r="K31" i="7" l="1"/>
  <c r="K31" i="8" s="1"/>
  <c r="L30" i="6"/>
  <c r="L31" i="7" l="1"/>
  <c r="L31" i="8" s="1"/>
  <c r="M30" i="6"/>
  <c r="M31" i="7" l="1"/>
  <c r="M31" i="8" s="1"/>
  <c r="O30" i="9" l="1"/>
  <c r="F30" i="3" s="1"/>
  <c r="O31" i="7" l="1"/>
  <c r="G31" i="3" s="1"/>
  <c r="O30" i="6"/>
  <c r="A31" i="8" l="1"/>
  <c r="B31" i="8" s="1"/>
  <c r="A31" i="7"/>
  <c r="B31" i="7" s="1"/>
  <c r="A31" i="6"/>
  <c r="B31" i="6" s="1"/>
  <c r="A31" i="9"/>
  <c r="H30" i="3"/>
  <c r="B31" i="3" s="1"/>
  <c r="C31" i="3" s="1"/>
  <c r="O31" i="8" l="1"/>
  <c r="E31" i="3" s="1"/>
  <c r="B31" i="9"/>
  <c r="C31" i="9" l="1"/>
  <c r="E31" i="6"/>
  <c r="E32" i="9" s="1"/>
  <c r="D31" i="9" l="1"/>
  <c r="D31" i="6" s="1"/>
  <c r="D32" i="7" s="1"/>
  <c r="D32" i="8" s="1"/>
  <c r="E32" i="7"/>
  <c r="E32" i="8"/>
  <c r="G31" i="9" l="1"/>
  <c r="H31" i="9" s="1"/>
  <c r="H31" i="6" s="1"/>
  <c r="F31" i="6"/>
  <c r="F32" i="9" s="1"/>
  <c r="G31" i="6" l="1"/>
  <c r="I31" i="9"/>
  <c r="J31" i="9" s="1"/>
  <c r="K31" i="9" s="1"/>
  <c r="L31" i="9" s="1"/>
  <c r="M31" i="9" s="1"/>
  <c r="F32" i="7"/>
  <c r="F32" i="8" s="1"/>
  <c r="H32" i="7"/>
  <c r="H32" i="8" s="1"/>
  <c r="G32" i="7"/>
  <c r="G32" i="8" s="1"/>
  <c r="I31" i="6"/>
  <c r="I32" i="7" l="1"/>
  <c r="I32" i="8" s="1"/>
  <c r="J31" i="6"/>
  <c r="J32" i="7" l="1"/>
  <c r="J32" i="8" s="1"/>
  <c r="K31" i="6"/>
  <c r="K32" i="7" l="1"/>
  <c r="K32" i="8" s="1"/>
  <c r="L31" i="6"/>
  <c r="L32" i="7" l="1"/>
  <c r="L32" i="8" s="1"/>
  <c r="M31" i="6"/>
  <c r="M32" i="7" l="1"/>
  <c r="M32" i="8" s="1"/>
  <c r="O31" i="9" l="1"/>
  <c r="F31" i="3" s="1"/>
  <c r="O32" i="7" l="1"/>
  <c r="G32" i="3" s="1"/>
  <c r="O31" i="6"/>
  <c r="A32" i="6" l="1"/>
  <c r="B32" i="6" s="1"/>
  <c r="A32" i="7"/>
  <c r="B32" i="7" s="1"/>
  <c r="A32" i="8"/>
  <c r="B32" i="8" s="1"/>
  <c r="A32" i="9"/>
  <c r="H31" i="3"/>
  <c r="B32" i="3" s="1"/>
  <c r="C32" i="3" s="1"/>
  <c r="B32" i="9" l="1"/>
  <c r="O32" i="8"/>
  <c r="E32" i="3" s="1"/>
  <c r="C32" i="9" l="1"/>
  <c r="D32" i="9" l="1"/>
  <c r="G32" i="9" s="1"/>
  <c r="E32" i="6"/>
  <c r="E33" i="9" s="1"/>
  <c r="D32" i="6" l="1"/>
  <c r="H32" i="9"/>
  <c r="I32" i="9" s="1"/>
  <c r="E33" i="7"/>
  <c r="D33" i="7"/>
  <c r="D33" i="8"/>
  <c r="E33" i="8"/>
  <c r="F32" i="6"/>
  <c r="F33" i="9" s="1"/>
  <c r="G32" i="6"/>
  <c r="H32" i="6" l="1"/>
  <c r="J32" i="9"/>
  <c r="K32" i="9" s="1"/>
  <c r="L32" i="9" s="1"/>
  <c r="M32" i="9" s="1"/>
  <c r="F33" i="7"/>
  <c r="F33" i="8" s="1"/>
  <c r="G33" i="7"/>
  <c r="G33" i="8" s="1"/>
  <c r="H33" i="7"/>
  <c r="H33" i="8" s="1"/>
  <c r="I32" i="6"/>
  <c r="I33" i="7" l="1"/>
  <c r="I33" i="8" s="1"/>
  <c r="J32" i="6"/>
  <c r="J33" i="7" l="1"/>
  <c r="J33" i="8" s="1"/>
  <c r="K32" i="6"/>
  <c r="L32" i="6"/>
  <c r="L33" i="7" l="1"/>
  <c r="L33" i="8" s="1"/>
  <c r="K33" i="7"/>
  <c r="K33" i="8" s="1"/>
  <c r="M32" i="6"/>
  <c r="M33" i="7" l="1"/>
  <c r="M33" i="8" s="1"/>
  <c r="O32" i="9" l="1"/>
  <c r="F32" i="3" s="1"/>
  <c r="O32" i="6" l="1"/>
  <c r="A33" i="7" l="1"/>
  <c r="B33" i="7" s="1"/>
  <c r="A33" i="6"/>
  <c r="B33" i="6" s="1"/>
  <c r="A33" i="8"/>
  <c r="B33" i="8" s="1"/>
  <c r="A33" i="9"/>
  <c r="H32" i="3"/>
  <c r="B33" i="3" s="1"/>
  <c r="C33" i="3" s="1"/>
  <c r="O33" i="7"/>
  <c r="G33" i="3" s="1"/>
  <c r="O33" i="8" l="1"/>
  <c r="E33" i="3" s="1"/>
  <c r="B33" i="9"/>
  <c r="C33" i="9"/>
  <c r="D33" i="9" l="1"/>
  <c r="F33" i="6"/>
  <c r="F34" i="9" s="1"/>
  <c r="G33" i="9" l="1"/>
  <c r="H33" i="9" s="1"/>
  <c r="D33" i="6"/>
  <c r="F34" i="7"/>
  <c r="F34" i="8" s="1"/>
  <c r="E33" i="6"/>
  <c r="E34" i="9" s="1"/>
  <c r="I33" i="9" l="1"/>
  <c r="J33" i="9" s="1"/>
  <c r="K33" i="9" s="1"/>
  <c r="L33" i="9" s="1"/>
  <c r="M33" i="9" s="1"/>
  <c r="G33" i="6"/>
  <c r="D34" i="7"/>
  <c r="D34" i="8"/>
  <c r="E34" i="7"/>
  <c r="E34" i="8" s="1"/>
  <c r="H33" i="6"/>
  <c r="G34" i="7" l="1"/>
  <c r="G34" i="8" s="1"/>
  <c r="H34" i="7"/>
  <c r="H34" i="8" s="1"/>
  <c r="I33" i="6"/>
  <c r="I34" i="7" l="1"/>
  <c r="I34" i="8" s="1"/>
  <c r="J33" i="6"/>
  <c r="J34" i="7" l="1"/>
  <c r="J34" i="8" s="1"/>
  <c r="K33" i="6"/>
  <c r="K34" i="7" l="1"/>
  <c r="K34" i="8" s="1"/>
  <c r="L33" i="6"/>
  <c r="L34" i="7" l="1"/>
  <c r="L34" i="8" s="1"/>
  <c r="M33" i="6"/>
  <c r="M34" i="7" l="1"/>
  <c r="M34" i="8" s="1"/>
  <c r="O33" i="9" l="1"/>
  <c r="F33" i="3" s="1"/>
  <c r="O34" i="7" l="1"/>
  <c r="G34" i="3" s="1"/>
  <c r="O33" i="6"/>
  <c r="A34" i="9" l="1"/>
  <c r="A34" i="7"/>
  <c r="B34" i="7" s="1"/>
  <c r="H33" i="3"/>
  <c r="B34" i="3" s="1"/>
  <c r="C34" i="3" s="1"/>
  <c r="A34" i="8"/>
  <c r="B34" i="8" s="1"/>
  <c r="A34" i="6"/>
  <c r="B34" i="6" s="1"/>
  <c r="O34" i="8" l="1"/>
  <c r="E34" i="3" s="1"/>
  <c r="B34" i="9"/>
  <c r="C34" i="9" l="1"/>
  <c r="E34" i="6"/>
  <c r="E35" i="9" s="1"/>
  <c r="D34" i="9" l="1"/>
  <c r="D34" i="6" s="1"/>
  <c r="D35" i="7" s="1"/>
  <c r="E35" i="7"/>
  <c r="E35" i="8"/>
  <c r="F34" i="6"/>
  <c r="F35" i="9" s="1"/>
  <c r="G34" i="9" l="1"/>
  <c r="H34" i="9" s="1"/>
  <c r="I34" i="9" s="1"/>
  <c r="J34" i="9" s="1"/>
  <c r="K34" i="9" s="1"/>
  <c r="D35" i="8"/>
  <c r="F35" i="7"/>
  <c r="F35" i="8" s="1"/>
  <c r="G34" i="6" l="1"/>
  <c r="G35" i="7" s="1"/>
  <c r="G35" i="8" s="1"/>
  <c r="L34" i="9"/>
  <c r="M34" i="9" s="1"/>
  <c r="H34" i="6"/>
  <c r="J34" i="6" l="1"/>
  <c r="I34" i="6"/>
  <c r="H35" i="7"/>
  <c r="H35" i="8" s="1"/>
  <c r="J35" i="7" l="1"/>
  <c r="J35" i="8" s="1"/>
  <c r="K34" i="6"/>
  <c r="I35" i="7"/>
  <c r="I35" i="8" s="1"/>
  <c r="K35" i="7" l="1"/>
  <c r="K35" i="8" s="1"/>
  <c r="L34" i="6"/>
  <c r="M34" i="6"/>
  <c r="L35" i="7" l="1"/>
  <c r="L35" i="8" s="1"/>
  <c r="M35" i="7"/>
  <c r="M35" i="8" s="1"/>
  <c r="O34" i="9" l="1"/>
  <c r="F34" i="3" s="1"/>
  <c r="O35" i="7" l="1"/>
  <c r="G35" i="3" s="1"/>
  <c r="O34" i="6"/>
  <c r="A35" i="7" l="1"/>
  <c r="B35" i="7" s="1"/>
  <c r="A35" i="9"/>
  <c r="A35" i="6"/>
  <c r="B35" i="6" s="1"/>
  <c r="A35" i="8"/>
  <c r="B35" i="8" s="1"/>
  <c r="H34" i="3"/>
  <c r="B35" i="3" s="1"/>
  <c r="C35" i="3" s="1"/>
  <c r="B35" i="9" l="1"/>
  <c r="O35" i="8"/>
  <c r="E35" i="3" s="1"/>
  <c r="C35" i="9" l="1"/>
  <c r="D35" i="9" l="1"/>
  <c r="D35" i="6" s="1"/>
  <c r="E35" i="6"/>
  <c r="E36" i="9" s="1"/>
  <c r="G35" i="9" l="1"/>
  <c r="H35" i="9" s="1"/>
  <c r="E36" i="7"/>
  <c r="D36" i="7"/>
  <c r="D36" i="8" s="1"/>
  <c r="E36" i="8"/>
  <c r="F35" i="6"/>
  <c r="F36" i="9" s="1"/>
  <c r="G35" i="6" l="1"/>
  <c r="I35" i="9"/>
  <c r="J35" i="9" s="1"/>
  <c r="K35" i="9" s="1"/>
  <c r="F36" i="7"/>
  <c r="F36" i="8" s="1"/>
  <c r="G36" i="7"/>
  <c r="G36" i="8" s="1"/>
  <c r="H35" i="6"/>
  <c r="L35" i="9" l="1"/>
  <c r="M35" i="9" s="1"/>
  <c r="H36" i="7"/>
  <c r="H36" i="8" s="1"/>
  <c r="I35" i="6"/>
  <c r="I36" i="7" l="1"/>
  <c r="I36" i="8" s="1"/>
  <c r="J35" i="6"/>
  <c r="J36" i="7" l="1"/>
  <c r="J36" i="8" s="1"/>
  <c r="K35" i="6"/>
  <c r="K36" i="7" l="1"/>
  <c r="K36" i="8" s="1"/>
  <c r="L35" i="6"/>
  <c r="L36" i="7" l="1"/>
  <c r="L36" i="8" s="1"/>
  <c r="M35" i="6"/>
  <c r="M36" i="7" l="1"/>
  <c r="M36" i="8" s="1"/>
  <c r="O35" i="9" l="1"/>
  <c r="F35" i="3" s="1"/>
  <c r="O36" i="7" l="1"/>
  <c r="G36" i="3" s="1"/>
  <c r="O35" i="6"/>
  <c r="A36" i="9" l="1"/>
  <c r="H35" i="3"/>
  <c r="B36" i="3" s="1"/>
  <c r="C36" i="3" s="1"/>
  <c r="A36" i="7"/>
  <c r="B36" i="7" s="1"/>
  <c r="A36" i="8"/>
  <c r="B36" i="8" s="1"/>
  <c r="A36" i="6"/>
  <c r="B36" i="6" s="1"/>
  <c r="O36" i="8" l="1"/>
  <c r="E36" i="3" s="1"/>
  <c r="B36" i="9"/>
  <c r="C36" i="9"/>
  <c r="D36" i="9" l="1"/>
  <c r="G36" i="9" s="1"/>
  <c r="H36" i="9" s="1"/>
  <c r="E36" i="6"/>
  <c r="E37" i="9" s="1"/>
  <c r="D36" i="6" l="1"/>
  <c r="I36" i="9"/>
  <c r="E37" i="7"/>
  <c r="D37" i="7"/>
  <c r="D37" i="8"/>
  <c r="E37" i="8"/>
  <c r="F36" i="6"/>
  <c r="F37" i="9" s="1"/>
  <c r="J36" i="9" l="1"/>
  <c r="K36" i="9" s="1"/>
  <c r="L36" i="9" s="1"/>
  <c r="M36" i="9" s="1"/>
  <c r="F37" i="7"/>
  <c r="F37" i="8" s="1"/>
  <c r="G36" i="6"/>
  <c r="G37" i="7" l="1"/>
  <c r="G37" i="8" s="1"/>
  <c r="H36" i="6"/>
  <c r="H37" i="7" l="1"/>
  <c r="H37" i="8" s="1"/>
  <c r="I36" i="6"/>
  <c r="I37" i="7" l="1"/>
  <c r="I37" i="8" s="1"/>
  <c r="J36" i="6"/>
  <c r="J37" i="7" l="1"/>
  <c r="J37" i="8" s="1"/>
  <c r="K36" i="6"/>
  <c r="K37" i="7" l="1"/>
  <c r="K37" i="8" s="1"/>
  <c r="L36" i="6"/>
  <c r="L37" i="7" l="1"/>
  <c r="L37" i="8" s="1"/>
  <c r="M36" i="6"/>
  <c r="M37" i="7" l="1"/>
  <c r="M37" i="8" s="1"/>
  <c r="O36" i="9" l="1"/>
  <c r="F36" i="3" s="1"/>
  <c r="O37" i="7" l="1"/>
  <c r="G37" i="3" s="1"/>
  <c r="O36" i="6"/>
  <c r="A37" i="6" l="1"/>
  <c r="B37" i="6" s="1"/>
  <c r="A37" i="7"/>
  <c r="B37" i="7" s="1"/>
  <c r="A37" i="8"/>
  <c r="B37" i="8" s="1"/>
  <c r="H36" i="3"/>
  <c r="B37" i="3" s="1"/>
  <c r="C37" i="3" s="1"/>
  <c r="A37" i="9"/>
  <c r="O37" i="8" l="1"/>
  <c r="E37" i="3" s="1"/>
  <c r="B37" i="9"/>
  <c r="C37" i="9"/>
  <c r="D37" i="9" l="1"/>
  <c r="D37" i="6" s="1"/>
  <c r="E37" i="6"/>
  <c r="E38" i="9" s="1"/>
  <c r="G37" i="9" l="1"/>
  <c r="H37" i="9" s="1"/>
  <c r="E38" i="7"/>
  <c r="D38" i="7"/>
  <c r="D38" i="8" s="1"/>
  <c r="E38" i="8"/>
  <c r="F37" i="6"/>
  <c r="F38" i="9" s="1"/>
  <c r="I37" i="9" l="1"/>
  <c r="J37" i="9" s="1"/>
  <c r="K37" i="9" s="1"/>
  <c r="L37" i="9" s="1"/>
  <c r="M37" i="9" s="1"/>
  <c r="F38" i="7"/>
  <c r="F38" i="8" s="1"/>
  <c r="H37" i="6"/>
  <c r="H38" i="7" l="1"/>
  <c r="H38" i="8" s="1"/>
  <c r="G37" i="6"/>
  <c r="I37" i="6"/>
  <c r="I38" i="7" l="1"/>
  <c r="I38" i="8" s="1"/>
  <c r="G38" i="7"/>
  <c r="G38" i="8" s="1"/>
  <c r="J37" i="6"/>
  <c r="J38" i="7" l="1"/>
  <c r="J38" i="8" s="1"/>
  <c r="K37" i="6"/>
  <c r="K38" i="7" l="1"/>
  <c r="K38" i="8" s="1"/>
  <c r="L37" i="6"/>
  <c r="L38" i="7" l="1"/>
  <c r="L38" i="8" s="1"/>
  <c r="M37" i="6"/>
  <c r="M38" i="7" l="1"/>
  <c r="M38" i="8" s="1"/>
  <c r="O37" i="9" l="1"/>
  <c r="F37" i="3" s="1"/>
  <c r="O38" i="7" l="1"/>
  <c r="G38" i="3" s="1"/>
  <c r="O37" i="6"/>
  <c r="A38" i="6" l="1"/>
  <c r="B38" i="6" s="1"/>
  <c r="A38" i="8"/>
  <c r="B38" i="8" s="1"/>
  <c r="H37" i="3"/>
  <c r="B38" i="3" s="1"/>
  <c r="C38" i="3" s="1"/>
  <c r="A38" i="7"/>
  <c r="B38" i="7" s="1"/>
  <c r="A38" i="9"/>
  <c r="B38" i="9" l="1"/>
  <c r="O38" i="8"/>
  <c r="E38" i="3" s="1"/>
  <c r="C38" i="9" l="1"/>
  <c r="D38" i="9" l="1"/>
  <c r="G38" i="9" s="1"/>
  <c r="D38" i="6" l="1"/>
  <c r="H38" i="9"/>
  <c r="D39" i="7"/>
  <c r="D39" i="8"/>
  <c r="F38" i="6"/>
  <c r="F39" i="9" s="1"/>
  <c r="I38" i="9" l="1"/>
  <c r="J38" i="9" s="1"/>
  <c r="K38" i="9" s="1"/>
  <c r="L38" i="9" s="1"/>
  <c r="M38" i="9" s="1"/>
  <c r="F39" i="7"/>
  <c r="F39" i="8" s="1"/>
  <c r="E38" i="6"/>
  <c r="E39" i="9" s="1"/>
  <c r="G38" i="6"/>
  <c r="H38" i="6"/>
  <c r="G39" i="7" l="1"/>
  <c r="G39" i="8" s="1"/>
  <c r="H39" i="7"/>
  <c r="H39" i="8" s="1"/>
  <c r="E39" i="7"/>
  <c r="E39" i="8" s="1"/>
  <c r="I38" i="6"/>
  <c r="I39" i="7" l="1"/>
  <c r="I39" i="8" s="1"/>
  <c r="J38" i="6"/>
  <c r="J39" i="7" l="1"/>
  <c r="J39" i="8" s="1"/>
  <c r="K38" i="6"/>
  <c r="K39" i="7" l="1"/>
  <c r="K39" i="8" s="1"/>
  <c r="L38" i="6"/>
  <c r="L39" i="7" l="1"/>
  <c r="L39" i="8" s="1"/>
  <c r="M38" i="6"/>
  <c r="M39" i="7" l="1"/>
  <c r="M39" i="8" s="1"/>
  <c r="O38" i="9" l="1"/>
  <c r="F38" i="3" s="1"/>
  <c r="O39" i="7" l="1"/>
  <c r="G39" i="3" s="1"/>
  <c r="O38" i="6"/>
  <c r="H38" i="3" l="1"/>
  <c r="B39" i="3" s="1"/>
  <c r="C39" i="3" s="1"/>
  <c r="A39" i="8"/>
  <c r="B39" i="8" s="1"/>
  <c r="A39" i="6"/>
  <c r="B39" i="6" s="1"/>
  <c r="A39" i="7"/>
  <c r="B39" i="7" s="1"/>
  <c r="A39" i="9"/>
  <c r="O39" i="8" l="1"/>
  <c r="E39" i="3" s="1"/>
  <c r="C39" i="9"/>
  <c r="B39" i="9"/>
  <c r="D39" i="9" l="1"/>
  <c r="G39" i="9" s="1"/>
  <c r="E39" i="6"/>
  <c r="E40" i="9" s="1"/>
  <c r="D39" i="6" l="1"/>
  <c r="H39" i="9"/>
  <c r="E40" i="7"/>
  <c r="E40" i="8" s="1"/>
  <c r="D40" i="7"/>
  <c r="D40" i="8" s="1"/>
  <c r="F39" i="6"/>
  <c r="F40" i="9" s="1"/>
  <c r="I39" i="9" l="1"/>
  <c r="J39" i="9" s="1"/>
  <c r="K39" i="9" s="1"/>
  <c r="L39" i="9" s="1"/>
  <c r="M39" i="9" s="1"/>
  <c r="F40" i="7"/>
  <c r="F40" i="8" s="1"/>
  <c r="G39" i="6"/>
  <c r="G40" i="9" s="1"/>
  <c r="G40" i="7" l="1"/>
  <c r="G40" i="8" s="1"/>
  <c r="H39" i="6"/>
  <c r="H40" i="7" l="1"/>
  <c r="H40" i="8" s="1"/>
  <c r="I39" i="6"/>
  <c r="I40" i="7" l="1"/>
  <c r="I40" i="8" s="1"/>
  <c r="J39" i="6"/>
  <c r="J40" i="7" l="1"/>
  <c r="J40" i="8" s="1"/>
  <c r="K39" i="6"/>
  <c r="K40" i="7" l="1"/>
  <c r="K40" i="8" s="1"/>
  <c r="L39" i="6"/>
  <c r="L40" i="7" l="1"/>
  <c r="L40" i="8" s="1"/>
  <c r="M39" i="6"/>
  <c r="M40" i="7" l="1"/>
  <c r="M40" i="8" s="1"/>
  <c r="O39" i="9" l="1"/>
  <c r="F39" i="3" s="1"/>
  <c r="O40" i="7" l="1"/>
  <c r="G40" i="3" s="1"/>
  <c r="O39" i="6"/>
  <c r="A40" i="6" l="1"/>
  <c r="B40" i="6" s="1"/>
  <c r="A40" i="9"/>
  <c r="A40" i="8"/>
  <c r="B40" i="8" s="1"/>
  <c r="H39" i="3"/>
  <c r="B40" i="3" s="1"/>
  <c r="C40" i="3" s="1"/>
  <c r="A40" i="7"/>
  <c r="B40" i="7" s="1"/>
  <c r="O40" i="8" l="1"/>
  <c r="E40" i="3" s="1"/>
  <c r="B40" i="9"/>
  <c r="C40" i="9"/>
  <c r="D40" i="9" l="1"/>
  <c r="D40" i="6" s="1"/>
  <c r="E40" i="6"/>
  <c r="E41" i="9" s="1"/>
  <c r="H40" i="9" l="1"/>
  <c r="I40" i="9" s="1"/>
  <c r="E41" i="7"/>
  <c r="E41" i="8" s="1"/>
  <c r="D41" i="7"/>
  <c r="D41" i="8"/>
  <c r="F40" i="6"/>
  <c r="F41" i="9" s="1"/>
  <c r="J40" i="9" l="1"/>
  <c r="K40" i="9" s="1"/>
  <c r="L40" i="9" s="1"/>
  <c r="M40" i="9" s="1"/>
  <c r="F41" i="7"/>
  <c r="F41" i="8" s="1"/>
  <c r="G40" i="6"/>
  <c r="G41" i="9" s="1"/>
  <c r="G41" i="7" l="1"/>
  <c r="G41" i="8" s="1"/>
  <c r="H40" i="6"/>
  <c r="H41" i="7" l="1"/>
  <c r="H41" i="8" s="1"/>
  <c r="I40" i="6"/>
  <c r="I41" i="7" l="1"/>
  <c r="I41" i="8" s="1"/>
  <c r="J40" i="6"/>
  <c r="J41" i="7" l="1"/>
  <c r="J41" i="8" s="1"/>
  <c r="K40" i="6"/>
  <c r="K41" i="7" l="1"/>
  <c r="K41" i="8" s="1"/>
  <c r="L40" i="6"/>
  <c r="L41" i="7" l="1"/>
  <c r="L41" i="8" s="1"/>
  <c r="M40" i="6"/>
  <c r="M41" i="7" l="1"/>
  <c r="M41" i="8" s="1"/>
  <c r="O40" i="9" l="1"/>
  <c r="F40" i="3" s="1"/>
  <c r="O41" i="7" l="1"/>
  <c r="G41" i="3" s="1"/>
  <c r="O40" i="6"/>
  <c r="H40" i="3" l="1"/>
  <c r="B41" i="3" s="1"/>
  <c r="C41" i="3" s="1"/>
  <c r="A41" i="9"/>
  <c r="A41" i="8"/>
  <c r="B41" i="8" s="1"/>
  <c r="A41" i="7"/>
  <c r="B41" i="7" s="1"/>
  <c r="A41" i="6"/>
  <c r="B41" i="6" s="1"/>
  <c r="O41" i="8" l="1"/>
  <c r="E41" i="3" s="1"/>
  <c r="B41" i="9"/>
  <c r="C41" i="9"/>
  <c r="D41" i="9" l="1"/>
  <c r="H41" i="9" s="1"/>
  <c r="E41" i="6"/>
  <c r="E42" i="9" s="1"/>
  <c r="I41" i="9" l="1"/>
  <c r="E42" i="7"/>
  <c r="E42" i="8" s="1"/>
  <c r="D41" i="6"/>
  <c r="J41" i="9" l="1"/>
  <c r="K41" i="9" s="1"/>
  <c r="L41" i="9" s="1"/>
  <c r="D42" i="7"/>
  <c r="D42" i="8" s="1"/>
  <c r="G41" i="6"/>
  <c r="G42" i="9" s="1"/>
  <c r="F41" i="6"/>
  <c r="F42" i="9" s="1"/>
  <c r="H41" i="6"/>
  <c r="M41" i="9" l="1"/>
  <c r="F42" i="7"/>
  <c r="H42" i="7"/>
  <c r="H42" i="8" s="1"/>
  <c r="G42" i="7"/>
  <c r="G42" i="8" s="1"/>
  <c r="F42" i="8"/>
  <c r="I41" i="6"/>
  <c r="I42" i="7" l="1"/>
  <c r="I42" i="8" s="1"/>
  <c r="J41" i="6"/>
  <c r="J42" i="7" l="1"/>
  <c r="J42" i="8" s="1"/>
  <c r="K41" i="6"/>
  <c r="K42" i="7" l="1"/>
  <c r="K42" i="8" s="1"/>
  <c r="L41" i="6"/>
  <c r="L42" i="7" l="1"/>
  <c r="L42" i="8" s="1"/>
  <c r="M41" i="6"/>
  <c r="M42" i="7" l="1"/>
  <c r="M42" i="8" s="1"/>
  <c r="O41" i="9" l="1"/>
  <c r="F41" i="3" s="1"/>
  <c r="O42" i="7" l="1"/>
  <c r="G42" i="3" s="1"/>
  <c r="O41" i="6"/>
  <c r="A42" i="9" l="1"/>
  <c r="A42" i="6"/>
  <c r="B42" i="6" s="1"/>
  <c r="H41" i="3"/>
  <c r="B42" i="3" s="1"/>
  <c r="C42" i="3" s="1"/>
  <c r="A42" i="7"/>
  <c r="B42" i="7" s="1"/>
  <c r="A42" i="8"/>
  <c r="B42" i="8" s="1"/>
  <c r="O42" i="8" l="1"/>
  <c r="E42" i="3" s="1"/>
  <c r="B42" i="9"/>
  <c r="C42" i="9"/>
  <c r="D42" i="9" l="1"/>
  <c r="H42" i="9" s="1"/>
  <c r="E42" i="6"/>
  <c r="E43" i="9" s="1"/>
  <c r="D42" i="6" l="1"/>
  <c r="I42" i="9"/>
  <c r="E43" i="7"/>
  <c r="D43" i="7"/>
  <c r="D43" i="8" s="1"/>
  <c r="E43" i="8"/>
  <c r="F42" i="6"/>
  <c r="F43" i="9" s="1"/>
  <c r="G42" i="6"/>
  <c r="G43" i="9" s="1"/>
  <c r="H42" i="6"/>
  <c r="J42" i="9" l="1"/>
  <c r="F43" i="7"/>
  <c r="F43" i="8" s="1"/>
  <c r="G43" i="7"/>
  <c r="G43" i="8" s="1"/>
  <c r="H43" i="7"/>
  <c r="H43" i="8" s="1"/>
  <c r="I42" i="6"/>
  <c r="K42" i="9" l="1"/>
  <c r="L42" i="9" s="1"/>
  <c r="M42" i="9" s="1"/>
  <c r="I43" i="7"/>
  <c r="I43" i="8" s="1"/>
  <c r="J42" i="6"/>
  <c r="K42" i="6"/>
  <c r="K43" i="7" l="1"/>
  <c r="K43" i="8" s="1"/>
  <c r="J43" i="7"/>
  <c r="J43" i="8" s="1"/>
  <c r="L42" i="6"/>
  <c r="L43" i="7" l="1"/>
  <c r="L43" i="8" s="1"/>
  <c r="M42" i="6"/>
  <c r="M43" i="7" l="1"/>
  <c r="M43" i="8" s="1"/>
  <c r="O42" i="9" l="1"/>
  <c r="F42" i="3" s="1"/>
  <c r="O43" i="7" l="1"/>
  <c r="G43" i="3" s="1"/>
  <c r="O42" i="6"/>
  <c r="A43" i="8" l="1"/>
  <c r="B43" i="8" s="1"/>
  <c r="A43" i="9"/>
  <c r="H42" i="3"/>
  <c r="B43" i="3" s="1"/>
  <c r="C43" i="3" s="1"/>
  <c r="A43" i="6"/>
  <c r="B43" i="6" s="1"/>
  <c r="A43" i="7"/>
  <c r="B43" i="7" s="1"/>
  <c r="O43" i="8" l="1"/>
  <c r="E43" i="3" s="1"/>
  <c r="B43" i="9"/>
  <c r="C43" i="9" l="1"/>
  <c r="E43" i="6"/>
  <c r="E44" i="9" s="1"/>
  <c r="D43" i="9" l="1"/>
  <c r="D43" i="6" s="1"/>
  <c r="D44" i="7" s="1"/>
  <c r="D44" i="8" s="1"/>
  <c r="E44" i="7"/>
  <c r="E44" i="8"/>
  <c r="F43" i="6"/>
  <c r="F44" i="9" s="1"/>
  <c r="G43" i="6"/>
  <c r="G44" i="9" s="1"/>
  <c r="H43" i="9" l="1"/>
  <c r="F44" i="7"/>
  <c r="F44" i="8" s="1"/>
  <c r="G44" i="7"/>
  <c r="G44" i="8" s="1"/>
  <c r="I43" i="9" l="1"/>
  <c r="I43" i="6" s="1"/>
  <c r="I44" i="7" s="1"/>
  <c r="I44" i="8" s="1"/>
  <c r="J43" i="9"/>
  <c r="K43" i="9" s="1"/>
  <c r="L43" i="9" s="1"/>
  <c r="M43" i="9" s="1"/>
  <c r="H43" i="6"/>
  <c r="H44" i="7" s="1"/>
  <c r="H44" i="8" s="1"/>
  <c r="J43" i="6" l="1"/>
  <c r="J44" i="7" s="1"/>
  <c r="J44" i="8" s="1"/>
  <c r="K43" i="6"/>
  <c r="K44" i="7" l="1"/>
  <c r="K44" i="8" s="1"/>
  <c r="L43" i="6"/>
  <c r="L44" i="7" l="1"/>
  <c r="L44" i="8" s="1"/>
  <c r="M43" i="6"/>
  <c r="M44" i="7" l="1"/>
  <c r="M44" i="8" s="1"/>
  <c r="O43" i="9" l="1"/>
  <c r="F43" i="3" s="1"/>
  <c r="O44" i="7" l="1"/>
  <c r="G44" i="3" s="1"/>
  <c r="O43" i="6"/>
  <c r="A44" i="6" l="1"/>
  <c r="B44" i="6" s="1"/>
  <c r="A44" i="8"/>
  <c r="B44" i="8" s="1"/>
  <c r="H43" i="3"/>
  <c r="B44" i="3" s="1"/>
  <c r="C44" i="3" s="1"/>
  <c r="A44" i="9"/>
  <c r="A44" i="7"/>
  <c r="B44" i="7" s="1"/>
  <c r="O44" i="8" l="1"/>
  <c r="E44" i="3" s="1"/>
  <c r="B44" i="9"/>
  <c r="C44" i="9"/>
  <c r="D44" i="9" l="1"/>
  <c r="H44" i="9" s="1"/>
  <c r="E44" i="6"/>
  <c r="E45" i="9" s="1"/>
  <c r="D44" i="6" l="1"/>
  <c r="D45" i="7" s="1"/>
  <c r="D45" i="8" s="1"/>
  <c r="I44" i="9"/>
  <c r="E45" i="7"/>
  <c r="E45" i="8" s="1"/>
  <c r="H44" i="6"/>
  <c r="G44" i="6"/>
  <c r="G45" i="9" s="1"/>
  <c r="F44" i="6"/>
  <c r="F45" i="9" s="1"/>
  <c r="I44" i="6" l="1"/>
  <c r="J44" i="9"/>
  <c r="J44" i="6" s="1"/>
  <c r="H45" i="7"/>
  <c r="H45" i="8" s="1"/>
  <c r="G45" i="7"/>
  <c r="G45" i="8" s="1"/>
  <c r="I45" i="7"/>
  <c r="I45" i="8" s="1"/>
  <c r="F45" i="7"/>
  <c r="F45" i="8" s="1"/>
  <c r="K44" i="9" l="1"/>
  <c r="L44" i="9" s="1"/>
  <c r="J45" i="7"/>
  <c r="J45" i="8" s="1"/>
  <c r="K44" i="6" l="1"/>
  <c r="K45" i="7" s="1"/>
  <c r="K45" i="8" s="1"/>
  <c r="M44" i="9"/>
  <c r="L44" i="6"/>
  <c r="L45" i="7" l="1"/>
  <c r="L45" i="8" s="1"/>
  <c r="M44" i="6"/>
  <c r="M45" i="7" l="1"/>
  <c r="M45" i="8" s="1"/>
  <c r="O44" i="9" l="1"/>
  <c r="F44" i="3" s="1"/>
  <c r="O45" i="7" l="1"/>
  <c r="G45" i="3" s="1"/>
  <c r="O44" i="6"/>
  <c r="H44" i="3" l="1"/>
  <c r="B45" i="3" s="1"/>
  <c r="C45" i="3" s="1"/>
  <c r="A45" i="7"/>
  <c r="B45" i="7" s="1"/>
  <c r="A45" i="8"/>
  <c r="B45" i="8" s="1"/>
  <c r="A45" i="6"/>
  <c r="B45" i="6" s="1"/>
  <c r="A45" i="9"/>
  <c r="B45" i="9" l="1"/>
  <c r="O45" i="8"/>
  <c r="E45" i="3" s="1"/>
  <c r="C45" i="9" l="1"/>
  <c r="D45" i="9" l="1"/>
  <c r="H45" i="9" s="1"/>
  <c r="D45" i="6" l="1"/>
  <c r="I45" i="9"/>
  <c r="D46" i="7"/>
  <c r="D46" i="8"/>
  <c r="F45" i="6"/>
  <c r="F46" i="9" s="1"/>
  <c r="E45" i="6"/>
  <c r="E46" i="9" s="1"/>
  <c r="G45" i="6"/>
  <c r="G46" i="9" s="1"/>
  <c r="J45" i="9" l="1"/>
  <c r="K45" i="9" s="1"/>
  <c r="L45" i="9" s="1"/>
  <c r="M45" i="9" s="1"/>
  <c r="E46" i="7"/>
  <c r="E46" i="8" s="1"/>
  <c r="G46" i="7"/>
  <c r="G46" i="8" s="1"/>
  <c r="F46" i="7"/>
  <c r="F46" i="8" s="1"/>
  <c r="H45" i="6"/>
  <c r="H46" i="7" l="1"/>
  <c r="H46" i="8" s="1"/>
  <c r="I45" i="6"/>
  <c r="I46" i="7" l="1"/>
  <c r="I46" i="8" s="1"/>
  <c r="J45" i="6"/>
  <c r="J46" i="7" l="1"/>
  <c r="J46" i="8" s="1"/>
  <c r="K45" i="6"/>
  <c r="K46" i="7" l="1"/>
  <c r="K46" i="8" s="1"/>
  <c r="L45" i="6"/>
  <c r="L46" i="7" l="1"/>
  <c r="L46" i="8" s="1"/>
  <c r="M45" i="6"/>
  <c r="M46" i="7" l="1"/>
  <c r="M46" i="8" s="1"/>
  <c r="O45" i="9" l="1"/>
  <c r="F45" i="3" s="1"/>
  <c r="O46" i="7" l="1"/>
  <c r="G46" i="3" s="1"/>
  <c r="O45" i="6"/>
  <c r="A46" i="9" l="1"/>
  <c r="A46" i="8"/>
  <c r="B46" i="8" s="1"/>
  <c r="H45" i="3"/>
  <c r="B46" i="3" s="1"/>
  <c r="C46" i="3" s="1"/>
  <c r="A46" i="7"/>
  <c r="B46" i="7" s="1"/>
  <c r="A46" i="6"/>
  <c r="B46" i="6" s="1"/>
  <c r="O46" i="8" l="1"/>
  <c r="E46" i="3" s="1"/>
  <c r="B46" i="9"/>
  <c r="C46" i="9" l="1"/>
  <c r="F46" i="6"/>
  <c r="F47" i="9" s="1"/>
  <c r="D46" i="9" l="1"/>
  <c r="D46" i="6" s="1"/>
  <c r="D47" i="7" s="1"/>
  <c r="D47" i="8" s="1"/>
  <c r="F47" i="7"/>
  <c r="F47" i="8" s="1"/>
  <c r="E46" i="6"/>
  <c r="E47" i="9" s="1"/>
  <c r="G46" i="6"/>
  <c r="G47" i="9" s="1"/>
  <c r="H46" i="9" l="1"/>
  <c r="I46" i="9" s="1"/>
  <c r="E47" i="7"/>
  <c r="E47" i="8" s="1"/>
  <c r="G47" i="7"/>
  <c r="G47" i="8" s="1"/>
  <c r="H46" i="6" l="1"/>
  <c r="H47" i="7" s="1"/>
  <c r="H47" i="8" s="1"/>
  <c r="J46" i="9"/>
  <c r="K46" i="9" s="1"/>
  <c r="L46" i="9" s="1"/>
  <c r="M46" i="9" s="1"/>
  <c r="I46" i="6"/>
  <c r="I47" i="7" l="1"/>
  <c r="I47" i="8" s="1"/>
  <c r="J46" i="6"/>
  <c r="J47" i="7" l="1"/>
  <c r="J47" i="8" s="1"/>
  <c r="K46" i="6"/>
  <c r="K47" i="7" l="1"/>
  <c r="K47" i="8" s="1"/>
  <c r="L46" i="6"/>
  <c r="L47" i="7" l="1"/>
  <c r="L47" i="8" s="1"/>
  <c r="M46" i="6"/>
  <c r="M47" i="7" l="1"/>
  <c r="M47" i="8" s="1"/>
  <c r="O46" i="9" l="1"/>
  <c r="F46" i="3" s="1"/>
  <c r="O47" i="7" l="1"/>
  <c r="G47" i="3" s="1"/>
  <c r="O46" i="6"/>
  <c r="A47" i="9" l="1"/>
  <c r="A47" i="6"/>
  <c r="B47" i="6" s="1"/>
  <c r="A47" i="7"/>
  <c r="B47" i="7" s="1"/>
  <c r="H46" i="3"/>
  <c r="B47" i="3" s="1"/>
  <c r="C47" i="3" s="1"/>
  <c r="A47" i="8"/>
  <c r="B47" i="8" s="1"/>
  <c r="O47" i="8" l="1"/>
  <c r="E47" i="3" s="1"/>
  <c r="B47" i="9"/>
  <c r="C47" i="9" l="1"/>
  <c r="D47" i="9" s="1"/>
  <c r="D47" i="6" s="1"/>
  <c r="E47" i="6"/>
  <c r="E48" i="9" s="1"/>
  <c r="H47" i="9" l="1"/>
  <c r="I47" i="9" s="1"/>
  <c r="E48" i="7"/>
  <c r="D48" i="7"/>
  <c r="D48" i="8" s="1"/>
  <c r="E48" i="8"/>
  <c r="F47" i="6"/>
  <c r="F48" i="9" s="1"/>
  <c r="J47" i="9" l="1"/>
  <c r="K47" i="9" s="1"/>
  <c r="F48" i="7"/>
  <c r="F48" i="8" s="1"/>
  <c r="G47" i="6"/>
  <c r="G48" i="9" s="1"/>
  <c r="L47" i="9" l="1"/>
  <c r="M47" i="9" s="1"/>
  <c r="G48" i="7"/>
  <c r="G48" i="8" s="1"/>
  <c r="H47" i="6"/>
  <c r="H48" i="7" l="1"/>
  <c r="H48" i="8" s="1"/>
  <c r="I47" i="6"/>
  <c r="I48" i="7" l="1"/>
  <c r="I48" i="8" s="1"/>
  <c r="J47" i="6"/>
  <c r="J48" i="7" l="1"/>
  <c r="J48" i="8" s="1"/>
  <c r="K47" i="6"/>
  <c r="K48" i="7" l="1"/>
  <c r="K48" i="8" s="1"/>
  <c r="L47" i="6"/>
  <c r="L48" i="7" l="1"/>
  <c r="L48" i="8" s="1"/>
  <c r="M47" i="6"/>
  <c r="M48" i="7" l="1"/>
  <c r="M48" i="8" s="1"/>
  <c r="O47" i="9" l="1"/>
  <c r="F47" i="3" s="1"/>
  <c r="O48" i="7" l="1"/>
  <c r="G48" i="3" s="1"/>
  <c r="O47" i="6"/>
  <c r="A48" i="9" l="1"/>
  <c r="A48" i="7"/>
  <c r="B48" i="7" s="1"/>
  <c r="A48" i="6"/>
  <c r="B48" i="6" s="1"/>
  <c r="H47" i="3"/>
  <c r="B48" i="3" s="1"/>
  <c r="C48" i="3" s="1"/>
  <c r="A48" i="8"/>
  <c r="B48" i="8" s="1"/>
  <c r="B48" i="9" l="1"/>
  <c r="O48" i="8"/>
  <c r="E48" i="3" s="1"/>
  <c r="C48" i="9" l="1"/>
  <c r="D48" i="9" l="1"/>
  <c r="H48" i="9" s="1"/>
  <c r="I48" i="9" s="1"/>
  <c r="F48" i="6"/>
  <c r="F49" i="9" s="1"/>
  <c r="D48" i="6" l="1"/>
  <c r="D49" i="7" s="1"/>
  <c r="J48" i="9"/>
  <c r="K48" i="9" s="1"/>
  <c r="F49" i="7"/>
  <c r="F49" i="8" s="1"/>
  <c r="E48" i="6"/>
  <c r="E49" i="9" s="1"/>
  <c r="G48" i="6"/>
  <c r="G49" i="9" s="1"/>
  <c r="D49" i="8" l="1"/>
  <c r="L48" i="9"/>
  <c r="M48" i="9" s="1"/>
  <c r="G49" i="7"/>
  <c r="G49" i="8" s="1"/>
  <c r="E49" i="7"/>
  <c r="E49" i="8" s="1"/>
  <c r="H48" i="6"/>
  <c r="H49" i="7" l="1"/>
  <c r="H49" i="8" s="1"/>
  <c r="I48" i="6"/>
  <c r="J48" i="6"/>
  <c r="I49" i="7" l="1"/>
  <c r="I49" i="8" s="1"/>
  <c r="J49" i="7"/>
  <c r="J49" i="8" s="1"/>
  <c r="K48" i="6"/>
  <c r="K49" i="7" l="1"/>
  <c r="K49" i="8" s="1"/>
  <c r="L48" i="6"/>
  <c r="L49" i="7" l="1"/>
  <c r="L49" i="8" s="1"/>
  <c r="M48" i="6"/>
  <c r="M49" i="7" l="1"/>
  <c r="M49" i="8" s="1"/>
  <c r="O48" i="9" l="1"/>
  <c r="F48" i="3" s="1"/>
  <c r="O49" i="7" l="1"/>
  <c r="G49" i="3" s="1"/>
  <c r="O48" i="6"/>
  <c r="A49" i="6" l="1"/>
  <c r="B49" i="6" s="1"/>
  <c r="A49" i="9"/>
  <c r="A49" i="8"/>
  <c r="B49" i="8" s="1"/>
  <c r="H48" i="3"/>
  <c r="B49" i="3" s="1"/>
  <c r="C49" i="3" s="1"/>
  <c r="A49" i="7"/>
  <c r="B49" i="7" s="1"/>
  <c r="O49" i="8" l="1"/>
  <c r="E49" i="3" s="1"/>
  <c r="B49" i="9"/>
  <c r="C49" i="9"/>
  <c r="D49" i="9" l="1"/>
  <c r="H49" i="9" s="1"/>
  <c r="D49" i="6" l="1"/>
  <c r="D50" i="7" s="1"/>
  <c r="I49" i="9"/>
  <c r="F49" i="6"/>
  <c r="F50" i="9" s="1"/>
  <c r="E49" i="6"/>
  <c r="E50" i="9" s="1"/>
  <c r="G49" i="6"/>
  <c r="G50" i="9" s="1"/>
  <c r="D50" i="8" l="1"/>
  <c r="J49" i="9"/>
  <c r="K49" i="9" s="1"/>
  <c r="L49" i="9" s="1"/>
  <c r="M49" i="9" s="1"/>
  <c r="E50" i="7"/>
  <c r="E50" i="8" s="1"/>
  <c r="G50" i="7"/>
  <c r="G50" i="8" s="1"/>
  <c r="F50" i="7"/>
  <c r="F50" i="8" s="1"/>
  <c r="H49" i="6"/>
  <c r="H50" i="7" l="1"/>
  <c r="H50" i="8" s="1"/>
  <c r="I49" i="6"/>
  <c r="I50" i="7" l="1"/>
  <c r="I50" i="8" s="1"/>
  <c r="J49" i="6"/>
  <c r="J50" i="7" l="1"/>
  <c r="J50" i="8" s="1"/>
  <c r="K49" i="6"/>
  <c r="K50" i="7" l="1"/>
  <c r="K50" i="8" s="1"/>
  <c r="L49" i="6"/>
  <c r="L50" i="7" l="1"/>
  <c r="L50" i="8" s="1"/>
  <c r="M49" i="6"/>
  <c r="M50" i="7" l="1"/>
  <c r="M50" i="8" s="1"/>
  <c r="O49" i="9" l="1"/>
  <c r="F49" i="3" s="1"/>
  <c r="O50" i="7" l="1"/>
  <c r="G50" i="3" s="1"/>
  <c r="O49" i="6"/>
  <c r="A50" i="9" l="1"/>
  <c r="A50" i="7"/>
  <c r="B50" i="7" s="1"/>
  <c r="A50" i="6"/>
  <c r="B50" i="6" s="1"/>
  <c r="A50" i="8"/>
  <c r="B50" i="8" s="1"/>
  <c r="H49" i="3"/>
  <c r="B50" i="3" s="1"/>
  <c r="C50" i="3" s="1"/>
  <c r="B50" i="9" l="1"/>
  <c r="O50" i="8"/>
  <c r="E50" i="3" s="1"/>
  <c r="C50" i="9" l="1"/>
  <c r="D50" i="9" l="1"/>
  <c r="H50" i="9" s="1"/>
  <c r="D50" i="6" l="1"/>
  <c r="D51" i="7" s="1"/>
  <c r="D51" i="8" s="1"/>
  <c r="I50" i="9"/>
  <c r="G50" i="6"/>
  <c r="G51" i="9" s="1"/>
  <c r="F50" i="6"/>
  <c r="F51" i="9" s="1"/>
  <c r="E50" i="6"/>
  <c r="E51" i="9" s="1"/>
  <c r="H50" i="6"/>
  <c r="J50" i="9" l="1"/>
  <c r="K50" i="9" s="1"/>
  <c r="H51" i="7"/>
  <c r="H51" i="8" s="1"/>
  <c r="G51" i="7"/>
  <c r="G51" i="8" s="1"/>
  <c r="E51" i="7"/>
  <c r="F51" i="7"/>
  <c r="F51" i="8" s="1"/>
  <c r="E51" i="8"/>
  <c r="I50" i="6"/>
  <c r="L50" i="9" l="1"/>
  <c r="M50" i="9" s="1"/>
  <c r="K50" i="6"/>
  <c r="K51" i="7" s="1"/>
  <c r="K51" i="8" s="1"/>
  <c r="I51" i="7"/>
  <c r="I51" i="8" s="1"/>
  <c r="J50" i="6"/>
  <c r="L50" i="6"/>
  <c r="J51" i="7" l="1"/>
  <c r="J51" i="8" s="1"/>
  <c r="L51" i="7"/>
  <c r="L51" i="8" s="1"/>
  <c r="M50" i="6"/>
  <c r="M51" i="7" l="1"/>
  <c r="M51" i="8" s="1"/>
  <c r="O50" i="9" l="1"/>
  <c r="F50" i="3" s="1"/>
  <c r="O51" i="7" l="1"/>
  <c r="G51" i="3" s="1"/>
  <c r="O50" i="6"/>
  <c r="H50" i="3" l="1"/>
  <c r="B51" i="3" s="1"/>
  <c r="C51" i="3" s="1"/>
  <c r="A51" i="7"/>
  <c r="B51" i="7" s="1"/>
  <c r="A51" i="6"/>
  <c r="B51" i="6" s="1"/>
  <c r="A51" i="9"/>
  <c r="A51" i="8"/>
  <c r="B51" i="8" s="1"/>
  <c r="B51" i="9" l="1"/>
  <c r="O51" i="8"/>
  <c r="E51" i="3" s="1"/>
  <c r="C51" i="9" l="1"/>
  <c r="D51" i="9" l="1"/>
  <c r="H51" i="9" s="1"/>
  <c r="E51" i="6"/>
  <c r="E52" i="9" s="1"/>
  <c r="D51" i="6" l="1"/>
  <c r="I51" i="9"/>
  <c r="E52" i="7"/>
  <c r="E52" i="8" s="1"/>
  <c r="D52" i="7"/>
  <c r="D52" i="8" s="1"/>
  <c r="F51" i="6"/>
  <c r="F52" i="9" s="1"/>
  <c r="J51" i="9" l="1"/>
  <c r="K51" i="9" s="1"/>
  <c r="L51" i="9" s="1"/>
  <c r="M51" i="9" s="1"/>
  <c r="F52" i="7"/>
  <c r="F52" i="8" s="1"/>
  <c r="G51" i="6"/>
  <c r="G52" i="9" s="1"/>
  <c r="G52" i="7" l="1"/>
  <c r="G52" i="8" s="1"/>
  <c r="H51" i="6"/>
  <c r="H52" i="9" s="1"/>
  <c r="H52" i="7" l="1"/>
  <c r="H52" i="8" s="1"/>
  <c r="I51" i="6"/>
  <c r="I52" i="7" l="1"/>
  <c r="I52" i="8" s="1"/>
  <c r="J51" i="6"/>
  <c r="J52" i="7" l="1"/>
  <c r="J52" i="8" s="1"/>
  <c r="K51" i="6"/>
  <c r="K52" i="7" l="1"/>
  <c r="K52" i="8" s="1"/>
  <c r="L51" i="6"/>
  <c r="L52" i="7" l="1"/>
  <c r="L52" i="8" s="1"/>
  <c r="M51" i="6"/>
  <c r="M52" i="7" l="1"/>
  <c r="M52" i="8" s="1"/>
  <c r="O51" i="9" l="1"/>
  <c r="F51" i="3" s="1"/>
  <c r="O52" i="7" l="1"/>
  <c r="G52" i="3" s="1"/>
  <c r="O51" i="6"/>
  <c r="A52" i="6" l="1"/>
  <c r="B52" i="6" s="1"/>
  <c r="H51" i="3"/>
  <c r="B52" i="3" s="1"/>
  <c r="C52" i="3" s="1"/>
  <c r="A52" i="8"/>
  <c r="B52" i="8" s="1"/>
  <c r="A52" i="9"/>
  <c r="A52" i="7"/>
  <c r="B52" i="7" s="1"/>
  <c r="B52" i="9" l="1"/>
  <c r="O52" i="8"/>
  <c r="E52" i="3" s="1"/>
  <c r="C52" i="9" l="1"/>
  <c r="F52" i="6"/>
  <c r="F53" i="9" s="1"/>
  <c r="G52" i="6"/>
  <c r="G53" i="9" s="1"/>
  <c r="D52" i="9" l="1"/>
  <c r="I52" i="9" s="1"/>
  <c r="J52" i="9" s="1"/>
  <c r="K52" i="9" s="1"/>
  <c r="F53" i="7"/>
  <c r="F53" i="8" s="1"/>
  <c r="G53" i="7"/>
  <c r="G53" i="8" s="1"/>
  <c r="E52" i="6"/>
  <c r="E53" i="9" s="1"/>
  <c r="H52" i="6"/>
  <c r="H53" i="9" s="1"/>
  <c r="D52" i="6" l="1"/>
  <c r="D53" i="7" s="1"/>
  <c r="D53" i="8" s="1"/>
  <c r="L52" i="9"/>
  <c r="M52" i="9" s="1"/>
  <c r="H53" i="7"/>
  <c r="H53" i="8" s="1"/>
  <c r="E53" i="7"/>
  <c r="E53" i="8"/>
  <c r="I52" i="6"/>
  <c r="I53" i="7" l="1"/>
  <c r="I53" i="8" s="1"/>
  <c r="J52" i="6"/>
  <c r="J53" i="7" l="1"/>
  <c r="J53" i="8" s="1"/>
  <c r="L52" i="6"/>
  <c r="L53" i="7" l="1"/>
  <c r="L53" i="8" s="1"/>
  <c r="K52" i="6"/>
  <c r="M52" i="6"/>
  <c r="K53" i="7" l="1"/>
  <c r="K53" i="8" s="1"/>
  <c r="M53" i="7"/>
  <c r="M53" i="8" s="1"/>
  <c r="O52" i="9" l="1"/>
  <c r="F52" i="3" s="1"/>
  <c r="O53" i="7" l="1"/>
  <c r="G53" i="3" s="1"/>
  <c r="O52" i="6"/>
  <c r="A53" i="6" l="1"/>
  <c r="B53" i="6" s="1"/>
  <c r="A53" i="8"/>
  <c r="B53" i="8" s="1"/>
  <c r="A53" i="7"/>
  <c r="B53" i="7" s="1"/>
  <c r="A53" i="9"/>
  <c r="H52" i="3"/>
  <c r="B53" i="3" s="1"/>
  <c r="C53" i="3" s="1"/>
  <c r="B53" i="9" l="1"/>
  <c r="O53" i="8"/>
  <c r="E53" i="3" s="1"/>
  <c r="C53" i="9" l="1"/>
  <c r="E53" i="6"/>
  <c r="E54" i="9" s="1"/>
  <c r="D53" i="9" l="1"/>
  <c r="I53" i="9" s="1"/>
  <c r="J53" i="9" s="1"/>
  <c r="E54" i="7"/>
  <c r="E54" i="8" s="1"/>
  <c r="F53" i="6"/>
  <c r="F54" i="9" s="1"/>
  <c r="D53" i="6" l="1"/>
  <c r="D54" i="7" s="1"/>
  <c r="D54" i="8" s="1"/>
  <c r="K53" i="9"/>
  <c r="L53" i="9" s="1"/>
  <c r="M53" i="9" s="1"/>
  <c r="F54" i="7"/>
  <c r="F54" i="8" s="1"/>
  <c r="H53" i="6" l="1"/>
  <c r="H54" i="9" s="1"/>
  <c r="G53" i="6"/>
  <c r="G54" i="9" s="1"/>
  <c r="J53" i="6"/>
  <c r="G54" i="7" l="1"/>
  <c r="J54" i="7"/>
  <c r="J54" i="8" s="1"/>
  <c r="H54" i="7"/>
  <c r="H54" i="8" s="1"/>
  <c r="G54" i="8"/>
  <c r="I53" i="6"/>
  <c r="K53" i="6"/>
  <c r="K54" i="7" l="1"/>
  <c r="K54" i="8" s="1"/>
  <c r="I54" i="7"/>
  <c r="I54" i="8" s="1"/>
  <c r="L53" i="6"/>
  <c r="L54" i="7" l="1"/>
  <c r="L54" i="8" s="1"/>
  <c r="M53" i="6"/>
  <c r="M54" i="7" l="1"/>
  <c r="M54" i="8" s="1"/>
  <c r="O53" i="9" l="1"/>
  <c r="F53" i="3" s="1"/>
  <c r="O54" i="7" l="1"/>
  <c r="G54" i="3" s="1"/>
  <c r="O53" i="6"/>
  <c r="A54" i="8" l="1"/>
  <c r="B54" i="8" s="1"/>
  <c r="A54" i="9"/>
  <c r="H53" i="3"/>
  <c r="B54" i="3" s="1"/>
  <c r="C54" i="3" s="1"/>
  <c r="A54" i="7"/>
  <c r="B54" i="7" s="1"/>
  <c r="A54" i="6"/>
  <c r="B54" i="6" s="1"/>
  <c r="B54" i="9" l="1"/>
  <c r="O54" i="8"/>
  <c r="E54" i="3" s="1"/>
  <c r="C54" i="9" l="1"/>
  <c r="D54" i="9" l="1"/>
  <c r="I54" i="9" s="1"/>
  <c r="F54" i="6"/>
  <c r="F55" i="9" s="1"/>
  <c r="D54" i="6" l="1"/>
  <c r="D55" i="8" s="1"/>
  <c r="J54" i="9"/>
  <c r="F55" i="7"/>
  <c r="F55" i="8" s="1"/>
  <c r="E54" i="6"/>
  <c r="E55" i="9" s="1"/>
  <c r="G54" i="6"/>
  <c r="G55" i="9" s="1"/>
  <c r="H54" i="6"/>
  <c r="H55" i="9" s="1"/>
  <c r="D55" i="7" l="1"/>
  <c r="K54" i="9"/>
  <c r="L54" i="9" s="1"/>
  <c r="M54" i="9" s="1"/>
  <c r="E55" i="7"/>
  <c r="E55" i="8" s="1"/>
  <c r="G55" i="7"/>
  <c r="G55" i="8" s="1"/>
  <c r="H55" i="7"/>
  <c r="H55" i="8" s="1"/>
  <c r="I54" i="6"/>
  <c r="I55" i="7" l="1"/>
  <c r="I55" i="8" s="1"/>
  <c r="J54" i="6"/>
  <c r="J55" i="7" l="1"/>
  <c r="J55" i="8" s="1"/>
  <c r="K54" i="6"/>
  <c r="K55" i="7" l="1"/>
  <c r="K55" i="8" s="1"/>
  <c r="L54" i="6"/>
  <c r="L55" i="7" l="1"/>
  <c r="L55" i="8" s="1"/>
  <c r="M54" i="6"/>
  <c r="M55" i="7" l="1"/>
  <c r="M55" i="8" s="1"/>
  <c r="O54" i="9" l="1"/>
  <c r="F54" i="3" s="1"/>
  <c r="O55" i="7" l="1"/>
  <c r="G55" i="3" s="1"/>
  <c r="O54" i="6"/>
  <c r="H54" i="3" l="1"/>
  <c r="B55" i="3" s="1"/>
  <c r="C55" i="3" s="1"/>
  <c r="A55" i="8"/>
  <c r="B55" i="8" s="1"/>
  <c r="A55" i="6"/>
  <c r="B55" i="6" s="1"/>
  <c r="A55" i="9"/>
  <c r="A55" i="7"/>
  <c r="B55" i="7" s="1"/>
  <c r="B55" i="9" l="1"/>
  <c r="O55" i="8"/>
  <c r="E55" i="3" s="1"/>
  <c r="C55" i="9" l="1"/>
  <c r="E55" i="6"/>
  <c r="E56" i="9" s="1"/>
  <c r="D55" i="9" l="1"/>
  <c r="I55" i="9" s="1"/>
  <c r="E56" i="7"/>
  <c r="E56" i="8"/>
  <c r="F55" i="6"/>
  <c r="F56" i="9" s="1"/>
  <c r="D55" i="6" l="1"/>
  <c r="D56" i="7" s="1"/>
  <c r="D56" i="8" s="1"/>
  <c r="J55" i="9"/>
  <c r="K55" i="9" s="1"/>
  <c r="L55" i="9" s="1"/>
  <c r="F56" i="7"/>
  <c r="F56" i="8" s="1"/>
  <c r="M55" i="9" l="1"/>
  <c r="G55" i="6"/>
  <c r="G56" i="9" s="1"/>
  <c r="H55" i="6"/>
  <c r="H56" i="9" s="1"/>
  <c r="H56" i="7" l="1"/>
  <c r="H56" i="8" s="1"/>
  <c r="G56" i="7"/>
  <c r="G56" i="8" s="1"/>
  <c r="I55" i="6"/>
  <c r="I56" i="7" l="1"/>
  <c r="I56" i="8" s="1"/>
  <c r="J55" i="6"/>
  <c r="J56" i="7" l="1"/>
  <c r="J56" i="8" s="1"/>
  <c r="K55" i="6"/>
  <c r="K56" i="7" l="1"/>
  <c r="K56" i="8" s="1"/>
  <c r="L55" i="6"/>
  <c r="L56" i="7" l="1"/>
  <c r="L56" i="8" s="1"/>
  <c r="M55" i="6"/>
  <c r="M56" i="7" l="1"/>
  <c r="M56" i="8" s="1"/>
  <c r="O55" i="9" l="1"/>
  <c r="F55" i="3" s="1"/>
  <c r="O56" i="7" l="1"/>
  <c r="G56" i="3" s="1"/>
  <c r="O55" i="6"/>
  <c r="A56" i="6" l="1"/>
  <c r="B56" i="6" s="1"/>
  <c r="A56" i="7"/>
  <c r="B56" i="7" s="1"/>
  <c r="A56" i="9"/>
  <c r="A56" i="8"/>
  <c r="B56" i="8" s="1"/>
  <c r="H55" i="3"/>
  <c r="B56" i="3" s="1"/>
  <c r="C56" i="3" s="1"/>
  <c r="O56" i="8" l="1"/>
  <c r="E56" i="3" s="1"/>
  <c r="B56" i="9"/>
  <c r="C56" i="9" l="1"/>
  <c r="D56" i="9" s="1"/>
  <c r="I56" i="9" s="1"/>
  <c r="E56" i="6"/>
  <c r="E57" i="9" s="1"/>
  <c r="D56" i="6" l="1"/>
  <c r="D57" i="7" s="1"/>
  <c r="D57" i="8" s="1"/>
  <c r="J56" i="9"/>
  <c r="E57" i="7"/>
  <c r="E57" i="8"/>
  <c r="K56" i="9" l="1"/>
  <c r="L56" i="9" s="1"/>
  <c r="M56" i="9" s="1"/>
  <c r="F56" i="6"/>
  <c r="F57" i="9" s="1"/>
  <c r="F57" i="7" l="1"/>
  <c r="F57" i="8" s="1"/>
  <c r="H56" i="6"/>
  <c r="H57" i="9" s="1"/>
  <c r="G56" i="6"/>
  <c r="G57" i="9" s="1"/>
  <c r="I56" i="6"/>
  <c r="G57" i="7" l="1"/>
  <c r="G57" i="8" s="1"/>
  <c r="I57" i="7"/>
  <c r="I57" i="8" s="1"/>
  <c r="H57" i="7"/>
  <c r="H57" i="8" s="1"/>
  <c r="J56" i="6" l="1"/>
  <c r="L56" i="6"/>
  <c r="L57" i="7" l="1"/>
  <c r="L57" i="8" s="1"/>
  <c r="J57" i="7"/>
  <c r="J57" i="8" s="1"/>
  <c r="K56" i="6"/>
  <c r="M56" i="6"/>
  <c r="K57" i="7" l="1"/>
  <c r="K57" i="8" s="1"/>
  <c r="M57" i="7"/>
  <c r="M57" i="8" s="1"/>
  <c r="O57" i="7" l="1"/>
  <c r="G57" i="3" s="1"/>
  <c r="O56" i="9"/>
  <c r="F56" i="3" s="1"/>
  <c r="O56" i="6" l="1"/>
  <c r="O57" i="8"/>
  <c r="E57" i="3" s="1"/>
  <c r="H56" i="3" l="1"/>
  <c r="B57" i="3" s="1"/>
  <c r="C57" i="3" s="1"/>
  <c r="A57" i="9"/>
  <c r="B57" i="9" s="1"/>
  <c r="A57" i="6"/>
  <c r="B57" i="6" s="1"/>
  <c r="A57" i="8"/>
  <c r="B57" i="8" s="1"/>
  <c r="A57" i="7"/>
  <c r="B57" i="7" s="1"/>
  <c r="C57" i="9" l="1"/>
  <c r="D57" i="9" l="1"/>
  <c r="D57" i="6" s="1"/>
  <c r="D58" i="7" s="1"/>
  <c r="D58" i="8" s="1"/>
  <c r="F57" i="6"/>
  <c r="F58" i="9" s="1"/>
  <c r="E57" i="6"/>
  <c r="E58" i="9" s="1"/>
  <c r="G57" i="6"/>
  <c r="G58" i="9" s="1"/>
  <c r="I57" i="9" l="1"/>
  <c r="J57" i="9" s="1"/>
  <c r="F58" i="7"/>
  <c r="F58" i="8" s="1"/>
  <c r="G58" i="7"/>
  <c r="G58" i="8" s="1"/>
  <c r="E58" i="7"/>
  <c r="E58" i="8" s="1"/>
  <c r="H57" i="6"/>
  <c r="H58" i="9" s="1"/>
  <c r="K57" i="9" l="1"/>
  <c r="L57" i="9" s="1"/>
  <c r="H58" i="7"/>
  <c r="H58" i="8" s="1"/>
  <c r="I57" i="6"/>
  <c r="M57" i="9" l="1"/>
  <c r="I58" i="7"/>
  <c r="I58" i="8" s="1"/>
  <c r="J57" i="6"/>
  <c r="J58" i="7" l="1"/>
  <c r="J58" i="8" s="1"/>
  <c r="K57" i="6"/>
  <c r="K58" i="7" l="1"/>
  <c r="K58" i="8" s="1"/>
  <c r="L57" i="6"/>
  <c r="L58" i="7" l="1"/>
  <c r="L58" i="8" s="1"/>
  <c r="M57" i="6"/>
  <c r="M58" i="7" l="1"/>
  <c r="M58" i="8" s="1"/>
  <c r="O57" i="9" l="1"/>
  <c r="F57" i="3" s="1"/>
  <c r="O58" i="7" l="1"/>
  <c r="G58" i="3" s="1"/>
  <c r="O57" i="6"/>
  <c r="A58" i="7" l="1"/>
  <c r="B58" i="7" s="1"/>
  <c r="H57" i="3"/>
  <c r="B58" i="3" s="1"/>
  <c r="C58" i="3" s="1"/>
  <c r="A58" i="6"/>
  <c r="B58" i="6" s="1"/>
  <c r="A58" i="8"/>
  <c r="B58" i="8" s="1"/>
  <c r="A58" i="9"/>
  <c r="O58" i="8" l="1"/>
  <c r="E58" i="3" s="1"/>
  <c r="C58" i="9"/>
  <c r="B58" i="9"/>
  <c r="D58" i="9" l="1"/>
  <c r="D58" i="6" s="1"/>
  <c r="I58" i="9" l="1"/>
  <c r="J58" i="9" s="1"/>
  <c r="D59" i="7"/>
  <c r="D59" i="8"/>
  <c r="E58" i="6"/>
  <c r="E59" i="9" s="1"/>
  <c r="F58" i="6"/>
  <c r="F59" i="9" s="1"/>
  <c r="K58" i="9" l="1"/>
  <c r="L58" i="9" s="1"/>
  <c r="M58" i="9" s="1"/>
  <c r="E59" i="7"/>
  <c r="E59" i="8" s="1"/>
  <c r="F59" i="7"/>
  <c r="F59" i="8" s="1"/>
  <c r="H58" i="6"/>
  <c r="H59" i="9" s="1"/>
  <c r="H59" i="7" l="1"/>
  <c r="H59" i="8" s="1"/>
  <c r="G58" i="6"/>
  <c r="G59" i="9" s="1"/>
  <c r="I58" i="6"/>
  <c r="I59" i="7" l="1"/>
  <c r="I59" i="8" s="1"/>
  <c r="G59" i="7"/>
  <c r="G59" i="8" s="1"/>
  <c r="J58" i="6"/>
  <c r="J59" i="7" l="1"/>
  <c r="J59" i="8" s="1"/>
  <c r="K58" i="6"/>
  <c r="K59" i="7" l="1"/>
  <c r="K59" i="8" s="1"/>
  <c r="L58" i="6"/>
  <c r="L59" i="7" l="1"/>
  <c r="L59" i="8" s="1"/>
  <c r="M58" i="6"/>
  <c r="M59" i="7" l="1"/>
  <c r="M59" i="8" s="1"/>
  <c r="O58" i="9" l="1"/>
  <c r="F58" i="3" s="1"/>
  <c r="O59" i="7" l="1"/>
  <c r="G59" i="3" s="1"/>
  <c r="O58" i="6"/>
  <c r="A59" i="9" l="1"/>
  <c r="A59" i="8"/>
  <c r="B59" i="8" s="1"/>
  <c r="A59" i="7"/>
  <c r="B59" i="7" s="1"/>
  <c r="A59" i="6"/>
  <c r="B59" i="6" s="1"/>
  <c r="H58" i="3"/>
  <c r="B59" i="3" s="1"/>
  <c r="C59" i="3" s="1"/>
  <c r="O59" i="8" l="1"/>
  <c r="E59" i="3" s="1"/>
  <c r="B59" i="9"/>
  <c r="C59" i="9"/>
  <c r="D59" i="9" l="1"/>
  <c r="D59" i="6" s="1"/>
  <c r="E59" i="6"/>
  <c r="E60" i="9" s="1"/>
  <c r="I59" i="9" l="1"/>
  <c r="J59" i="9" s="1"/>
  <c r="K59" i="9" s="1"/>
  <c r="E60" i="7"/>
  <c r="E60" i="8" s="1"/>
  <c r="D60" i="7"/>
  <c r="D60" i="8"/>
  <c r="F59" i="6"/>
  <c r="F60" i="9" s="1"/>
  <c r="G59" i="6"/>
  <c r="G60" i="9" s="1"/>
  <c r="L59" i="9" l="1"/>
  <c r="M59" i="9" s="1"/>
  <c r="G60" i="7"/>
  <c r="G60" i="8" s="1"/>
  <c r="F60" i="7"/>
  <c r="F60" i="8" s="1"/>
  <c r="H59" i="6"/>
  <c r="H60" i="9" s="1"/>
  <c r="H60" i="7" l="1"/>
  <c r="H60" i="8" s="1"/>
  <c r="I59" i="6"/>
  <c r="I60" i="7" l="1"/>
  <c r="I60" i="8" s="1"/>
  <c r="J59" i="6"/>
  <c r="J60" i="7" l="1"/>
  <c r="J60" i="8" s="1"/>
  <c r="K59" i="6"/>
  <c r="K60" i="7" l="1"/>
  <c r="K60" i="8" s="1"/>
  <c r="L59" i="6"/>
  <c r="L60" i="7" l="1"/>
  <c r="L60" i="8" s="1"/>
  <c r="M59" i="6"/>
  <c r="M60" i="7" l="1"/>
  <c r="M60" i="8" s="1"/>
  <c r="O59" i="9" l="1"/>
  <c r="F59" i="3" s="1"/>
  <c r="O60" i="7" l="1"/>
  <c r="G60" i="3" s="1"/>
  <c r="O59" i="6"/>
  <c r="A60" i="9" l="1"/>
  <c r="A60" i="6"/>
  <c r="B60" i="6" s="1"/>
  <c r="A60" i="7"/>
  <c r="B60" i="7" s="1"/>
  <c r="H59" i="3"/>
  <c r="B60" i="3" s="1"/>
  <c r="C60" i="3" s="1"/>
  <c r="A60" i="8"/>
  <c r="B60" i="8" s="1"/>
  <c r="O60" i="8" l="1"/>
  <c r="E60" i="3" s="1"/>
  <c r="B60" i="9"/>
  <c r="C60" i="9"/>
  <c r="D60" i="9" l="1"/>
  <c r="I60" i="9" s="1"/>
  <c r="E60" i="6"/>
  <c r="E61" i="9" s="1"/>
  <c r="F60" i="6"/>
  <c r="F61" i="9" s="1"/>
  <c r="J60" i="9" l="1"/>
  <c r="K60" i="9" s="1"/>
  <c r="F61" i="7"/>
  <c r="F61" i="8" s="1"/>
  <c r="E61" i="7"/>
  <c r="E61" i="8" s="1"/>
  <c r="D60" i="6"/>
  <c r="G60" i="6"/>
  <c r="G61" i="9" s="1"/>
  <c r="L60" i="9" l="1"/>
  <c r="M60" i="9" s="1"/>
  <c r="D61" i="7"/>
  <c r="G61" i="7"/>
  <c r="G61" i="8" s="1"/>
  <c r="D61" i="8"/>
  <c r="H60" i="6"/>
  <c r="H61" i="9" s="1"/>
  <c r="H61" i="7" l="1"/>
  <c r="H61" i="8" s="1"/>
  <c r="J60" i="6"/>
  <c r="J61" i="7" l="1"/>
  <c r="J61" i="8" s="1"/>
  <c r="I60" i="6"/>
  <c r="K60" i="6"/>
  <c r="I61" i="7" l="1"/>
  <c r="I61" i="8" s="1"/>
  <c r="K61" i="7"/>
  <c r="K61" i="8" s="1"/>
  <c r="L60" i="6"/>
  <c r="L61" i="7" l="1"/>
  <c r="L61" i="8" s="1"/>
  <c r="M60" i="6"/>
  <c r="M61" i="7" l="1"/>
  <c r="M61" i="8" s="1"/>
  <c r="O60" i="9" l="1"/>
  <c r="F60" i="3" s="1"/>
  <c r="O61" i="7" l="1"/>
  <c r="G61" i="3" s="1"/>
  <c r="O60" i="6"/>
  <c r="A61" i="8" l="1"/>
  <c r="B61" i="8" s="1"/>
  <c r="H60" i="3"/>
  <c r="B61" i="3" s="1"/>
  <c r="C61" i="3" s="1"/>
  <c r="A61" i="7"/>
  <c r="B61" i="7" s="1"/>
  <c r="A61" i="6"/>
  <c r="B61" i="6" s="1"/>
  <c r="A61" i="9"/>
  <c r="O61" i="8" l="1"/>
  <c r="E61" i="3" s="1"/>
  <c r="B61" i="9"/>
  <c r="C61" i="9" l="1"/>
  <c r="D61" i="9" s="1"/>
  <c r="D61" i="6" s="1"/>
  <c r="E61" i="6"/>
  <c r="E62" i="9" s="1"/>
  <c r="I61" i="9" l="1"/>
  <c r="J61" i="9" s="1"/>
  <c r="E62" i="7"/>
  <c r="E62" i="8" s="1"/>
  <c r="D62" i="7"/>
  <c r="D62" i="8"/>
  <c r="F61" i="6"/>
  <c r="F62" i="9" s="1"/>
  <c r="K61" i="9" l="1"/>
  <c r="L61" i="9" s="1"/>
  <c r="M61" i="9" s="1"/>
  <c r="F62" i="7"/>
  <c r="F62" i="8" s="1"/>
  <c r="G61" i="6"/>
  <c r="G62" i="9" s="1"/>
  <c r="H61" i="6"/>
  <c r="H62" i="9" s="1"/>
  <c r="H62" i="7" l="1"/>
  <c r="H62" i="8" s="1"/>
  <c r="G62" i="7"/>
  <c r="G62" i="8" s="1"/>
  <c r="I61" i="6"/>
  <c r="J61" i="6"/>
  <c r="I62" i="7" l="1"/>
  <c r="I62" i="8" s="1"/>
  <c r="J62" i="7"/>
  <c r="J62" i="8" s="1"/>
  <c r="K61" i="6"/>
  <c r="K62" i="7" l="1"/>
  <c r="K62" i="8" s="1"/>
  <c r="L61" i="6"/>
  <c r="L62" i="7" l="1"/>
  <c r="L62" i="8" s="1"/>
  <c r="M61" i="6"/>
  <c r="M62" i="7" l="1"/>
  <c r="M62" i="8" s="1"/>
  <c r="O61" i="9" l="1"/>
  <c r="F61" i="3" s="1"/>
  <c r="O62" i="7" l="1"/>
  <c r="G62" i="3" s="1"/>
  <c r="O61" i="6"/>
  <c r="A62" i="8" l="1"/>
  <c r="B62" i="8" s="1"/>
  <c r="H61" i="3"/>
  <c r="B62" i="3" s="1"/>
  <c r="C62" i="3" s="1"/>
  <c r="A62" i="7"/>
  <c r="B62" i="7" s="1"/>
  <c r="A62" i="9"/>
  <c r="A62" i="6"/>
  <c r="B62" i="6" s="1"/>
  <c r="O62" i="8" l="1"/>
  <c r="E62" i="3" s="1"/>
  <c r="B62" i="9"/>
  <c r="C62" i="9" l="1"/>
  <c r="D62" i="9" s="1"/>
  <c r="I62" i="9" s="1"/>
  <c r="E62" i="6"/>
  <c r="E63" i="9" s="1"/>
  <c r="J62" i="9" l="1"/>
  <c r="K62" i="9" s="1"/>
  <c r="L62" i="9" s="1"/>
  <c r="M62" i="9" s="1"/>
  <c r="E63" i="7"/>
  <c r="E63" i="8"/>
  <c r="D62" i="6"/>
  <c r="F62" i="6"/>
  <c r="F63" i="9" s="1"/>
  <c r="D63" i="7" l="1"/>
  <c r="D63" i="8" s="1"/>
  <c r="F63" i="7"/>
  <c r="F63" i="8" s="1"/>
  <c r="H62" i="6" l="1"/>
  <c r="H63" i="9" s="1"/>
  <c r="G62" i="6"/>
  <c r="G63" i="9" s="1"/>
  <c r="I62" i="6"/>
  <c r="G63" i="7" l="1"/>
  <c r="G63" i="8" s="1"/>
  <c r="I63" i="7"/>
  <c r="I63" i="8" s="1"/>
  <c r="H63" i="7"/>
  <c r="H63" i="8" s="1"/>
  <c r="J62" i="6"/>
  <c r="J63" i="7" l="1"/>
  <c r="J63" i="8" s="1"/>
  <c r="K62" i="6"/>
  <c r="K63" i="7" l="1"/>
  <c r="K63" i="8" s="1"/>
  <c r="L62" i="6"/>
  <c r="L63" i="7" l="1"/>
  <c r="L63" i="8" s="1"/>
  <c r="M62" i="6"/>
  <c r="M63" i="7" l="1"/>
  <c r="M63" i="8" s="1"/>
  <c r="O62" i="9" l="1"/>
  <c r="F62" i="3" s="1"/>
  <c r="O63" i="7" l="1"/>
  <c r="G63" i="3" s="1"/>
  <c r="O62" i="6"/>
  <c r="A63" i="8" l="1"/>
  <c r="B63" i="8" s="1"/>
  <c r="A63" i="6"/>
  <c r="B63" i="6" s="1"/>
  <c r="H62" i="3"/>
  <c r="B63" i="3" s="1"/>
  <c r="C63" i="3" s="1"/>
  <c r="A63" i="9"/>
  <c r="A63" i="7"/>
  <c r="B63" i="7" s="1"/>
  <c r="O63" i="8" l="1"/>
  <c r="E63" i="3" s="1"/>
  <c r="B63" i="9"/>
  <c r="C63" i="9"/>
  <c r="D63" i="9" l="1"/>
  <c r="I63" i="9" s="1"/>
  <c r="E63" i="6"/>
  <c r="E64" i="9" s="1"/>
  <c r="D63" i="6" l="1"/>
  <c r="D64" i="7" s="1"/>
  <c r="D64" i="8" s="1"/>
  <c r="J63" i="9"/>
  <c r="E64" i="7"/>
  <c r="E64" i="8" s="1"/>
  <c r="F63" i="6"/>
  <c r="F64" i="9" s="1"/>
  <c r="K63" i="9" l="1"/>
  <c r="L63" i="9" s="1"/>
  <c r="M63" i="9" s="1"/>
  <c r="F64" i="7"/>
  <c r="F64" i="8"/>
  <c r="G63" i="6"/>
  <c r="G64" i="9" s="1"/>
  <c r="G64" i="7" l="1"/>
  <c r="G64" i="8" s="1"/>
  <c r="H63" i="6"/>
  <c r="H64" i="9" s="1"/>
  <c r="H64" i="7" l="1"/>
  <c r="H64" i="8" s="1"/>
  <c r="I63" i="6"/>
  <c r="I64" i="7" l="1"/>
  <c r="I64" i="8" s="1"/>
  <c r="J63" i="6"/>
  <c r="J64" i="7" l="1"/>
  <c r="J64" i="8" s="1"/>
  <c r="K63" i="6"/>
  <c r="K64" i="7" l="1"/>
  <c r="K64" i="8" s="1"/>
  <c r="L63" i="6"/>
  <c r="L64" i="7" l="1"/>
  <c r="L64" i="8" s="1"/>
  <c r="M63" i="6"/>
  <c r="M64" i="7" l="1"/>
  <c r="M64" i="8" s="1"/>
  <c r="O63" i="9" l="1"/>
  <c r="F63" i="3" s="1"/>
  <c r="O64" i="7" l="1"/>
  <c r="G64" i="3" s="1"/>
  <c r="O63" i="6"/>
  <c r="H63" i="3" l="1"/>
  <c r="B64" i="3" s="1"/>
  <c r="C64" i="3" s="1"/>
  <c r="A64" i="6"/>
  <c r="B64" i="6" s="1"/>
  <c r="A64" i="8"/>
  <c r="B64" i="8" s="1"/>
  <c r="A64" i="7"/>
  <c r="B64" i="7" s="1"/>
  <c r="A64" i="9"/>
  <c r="B64" i="9" l="1"/>
  <c r="O64" i="8"/>
  <c r="E64" i="3" s="1"/>
  <c r="C64" i="9" l="1"/>
  <c r="D64" i="9" l="1"/>
  <c r="D64" i="6" s="1"/>
  <c r="D65" i="7" s="1"/>
  <c r="D65" i="8" s="1"/>
  <c r="I64" i="9" l="1"/>
  <c r="J64" i="9" s="1"/>
  <c r="F64" i="6"/>
  <c r="F65" i="9" s="1"/>
  <c r="E64" i="6"/>
  <c r="E65" i="9" s="1"/>
  <c r="G64" i="6"/>
  <c r="G65" i="9" s="1"/>
  <c r="K64" i="9" l="1"/>
  <c r="L64" i="9" s="1"/>
  <c r="E65" i="7"/>
  <c r="E65" i="8" s="1"/>
  <c r="G65" i="7"/>
  <c r="G65" i="8" s="1"/>
  <c r="F65" i="7"/>
  <c r="F65" i="8"/>
  <c r="H64" i="6"/>
  <c r="H65" i="9" s="1"/>
  <c r="M64" i="9" l="1"/>
  <c r="H65" i="7"/>
  <c r="H65" i="8" s="1"/>
  <c r="I64" i="6"/>
  <c r="K64" i="6"/>
  <c r="K65" i="7" l="1"/>
  <c r="K65" i="8" s="1"/>
  <c r="I65" i="7"/>
  <c r="I65" i="8" s="1"/>
  <c r="J64" i="6"/>
  <c r="L64" i="6"/>
  <c r="J65" i="7" l="1"/>
  <c r="J65" i="8" s="1"/>
  <c r="L65" i="7"/>
  <c r="L65" i="8" s="1"/>
  <c r="M64" i="6"/>
  <c r="M65" i="7" l="1"/>
  <c r="M65" i="8" s="1"/>
  <c r="O64" i="6" l="1"/>
  <c r="H64" i="3" s="1"/>
  <c r="B65" i="3" s="1"/>
  <c r="C65" i="3" s="1"/>
  <c r="O64" i="9"/>
  <c r="F64" i="3" s="1"/>
  <c r="O65" i="7" l="1"/>
  <c r="G65" i="3" s="1"/>
  <c r="A65" i="8"/>
  <c r="B65" i="8" s="1"/>
  <c r="A65" i="7"/>
  <c r="B65" i="7" s="1"/>
  <c r="O65" i="8"/>
  <c r="E65" i="3" s="1"/>
  <c r="A65" i="6"/>
  <c r="B65" i="6" s="1"/>
  <c r="A65" i="9"/>
  <c r="B65" i="9" s="1"/>
  <c r="C65" i="9" l="1"/>
  <c r="D65" i="9" l="1"/>
  <c r="D65" i="6" s="1"/>
  <c r="I65" i="9"/>
  <c r="E65" i="6"/>
  <c r="E66" i="9" s="1"/>
  <c r="J65" i="9" l="1"/>
  <c r="E66" i="7"/>
  <c r="E66" i="8" s="1"/>
  <c r="D66" i="7"/>
  <c r="D66" i="8"/>
  <c r="F65" i="6"/>
  <c r="F66" i="9" s="1"/>
  <c r="G65" i="6"/>
  <c r="G66" i="9" s="1"/>
  <c r="K65" i="9" l="1"/>
  <c r="L65" i="9" s="1"/>
  <c r="M65" i="9" s="1"/>
  <c r="F66" i="7"/>
  <c r="F66" i="8" s="1"/>
  <c r="G66" i="7"/>
  <c r="G66" i="8" s="1"/>
  <c r="H65" i="6"/>
  <c r="H66" i="9" s="1"/>
  <c r="H66" i="7" l="1"/>
  <c r="H66" i="8" s="1"/>
  <c r="I65" i="6"/>
  <c r="I66" i="7" l="1"/>
  <c r="I66" i="8" s="1"/>
  <c r="J65" i="6"/>
  <c r="J66" i="7" l="1"/>
  <c r="J66" i="8" s="1"/>
  <c r="K65" i="6"/>
  <c r="K66" i="7" l="1"/>
  <c r="K66" i="8" s="1"/>
  <c r="L65" i="6"/>
  <c r="L66" i="7" l="1"/>
  <c r="L66" i="8" s="1"/>
  <c r="M65" i="6"/>
  <c r="M66" i="7" l="1"/>
  <c r="M66" i="8" s="1"/>
  <c r="O65" i="9" l="1"/>
  <c r="F65" i="3" s="1"/>
  <c r="O66" i="7" l="1"/>
  <c r="G66" i="3" s="1"/>
  <c r="O65" i="6"/>
  <c r="A66" i="6" l="1"/>
  <c r="B66" i="6" s="1"/>
  <c r="A66" i="9"/>
  <c r="A66" i="7"/>
  <c r="B66" i="7" s="1"/>
  <c r="A66" i="8"/>
  <c r="B66" i="8" s="1"/>
  <c r="H65" i="3"/>
  <c r="B66" i="3" s="1"/>
  <c r="C66" i="3" s="1"/>
  <c r="B66" i="9" l="1"/>
  <c r="O66" i="8"/>
  <c r="E66" i="3" s="1"/>
  <c r="C66" i="9" l="1"/>
  <c r="D66" i="9" l="1"/>
  <c r="I66" i="9" s="1"/>
  <c r="J66" i="9" s="1"/>
  <c r="E66" i="6"/>
  <c r="E67" i="9" s="1"/>
  <c r="F66" i="6"/>
  <c r="F67" i="9" s="1"/>
  <c r="D66" i="6" l="1"/>
  <c r="D67" i="7" s="1"/>
  <c r="K66" i="9"/>
  <c r="E67" i="7"/>
  <c r="E67" i="8" s="1"/>
  <c r="F67" i="7"/>
  <c r="F67" i="8" s="1"/>
  <c r="G66" i="6"/>
  <c r="G67" i="9" s="1"/>
  <c r="D67" i="8" l="1"/>
  <c r="L66" i="9"/>
  <c r="M66" i="9" s="1"/>
  <c r="G67" i="7"/>
  <c r="G67" i="8" s="1"/>
  <c r="I66" i="6"/>
  <c r="I67" i="7" l="1"/>
  <c r="I67" i="8" s="1"/>
  <c r="H66" i="6"/>
  <c r="H67" i="9" s="1"/>
  <c r="J66" i="6"/>
  <c r="J67" i="7" l="1"/>
  <c r="J67" i="8" s="1"/>
  <c r="H67" i="7"/>
  <c r="H67" i="8" s="1"/>
  <c r="K66" i="6"/>
  <c r="K67" i="7" l="1"/>
  <c r="K67" i="8" s="1"/>
  <c r="L66" i="6"/>
  <c r="L67" i="7" l="1"/>
  <c r="L67" i="8" s="1"/>
  <c r="M66" i="6"/>
  <c r="M67" i="7" l="1"/>
  <c r="M67" i="8" s="1"/>
  <c r="O66" i="9" l="1"/>
  <c r="F66" i="3" s="1"/>
  <c r="O67" i="7" l="1"/>
  <c r="G67" i="3" s="1"/>
  <c r="O66" i="6"/>
  <c r="A67" i="6" l="1"/>
  <c r="B67" i="6" s="1"/>
  <c r="A67" i="7"/>
  <c r="B67" i="7" s="1"/>
  <c r="A67" i="9"/>
  <c r="H66" i="3"/>
  <c r="B67" i="3" s="1"/>
  <c r="C67" i="3" s="1"/>
  <c r="A67" i="8"/>
  <c r="B67" i="8" s="1"/>
  <c r="B67" i="9" l="1"/>
  <c r="O67" i="8"/>
  <c r="E67" i="3" s="1"/>
  <c r="C67" i="9" l="1"/>
  <c r="D67" i="9" l="1"/>
  <c r="I67" i="9" s="1"/>
  <c r="E67" i="6"/>
  <c r="E68" i="9" s="1"/>
  <c r="D67" i="6" l="1"/>
  <c r="J67" i="9"/>
  <c r="E68" i="7"/>
  <c r="D68" i="7"/>
  <c r="D68" i="8" s="1"/>
  <c r="E68" i="8"/>
  <c r="F67" i="6"/>
  <c r="F68" i="9" s="1"/>
  <c r="K67" i="9" l="1"/>
  <c r="L67" i="9" s="1"/>
  <c r="M67" i="9" s="1"/>
  <c r="F68" i="7"/>
  <c r="F68" i="8" s="1"/>
  <c r="G67" i="6"/>
  <c r="G68" i="9" s="1"/>
  <c r="G68" i="7" l="1"/>
  <c r="G68" i="8" s="1"/>
  <c r="H67" i="6"/>
  <c r="H68" i="9" s="1"/>
  <c r="H68" i="7" l="1"/>
  <c r="H68" i="8" s="1"/>
  <c r="I67" i="6"/>
  <c r="I68" i="7" l="1"/>
  <c r="I68" i="8" s="1"/>
  <c r="J67" i="6"/>
  <c r="J68" i="7" l="1"/>
  <c r="J68" i="8" s="1"/>
  <c r="K67" i="6"/>
  <c r="K68" i="7" l="1"/>
  <c r="K68" i="8" s="1"/>
  <c r="L67" i="6"/>
  <c r="L68" i="7" l="1"/>
  <c r="L68" i="8" s="1"/>
  <c r="M67" i="6"/>
  <c r="M68" i="7" l="1"/>
  <c r="M68" i="8" s="1"/>
  <c r="O67" i="9" l="1"/>
  <c r="F67" i="3" s="1"/>
  <c r="O68" i="7" l="1"/>
  <c r="G68" i="3" s="1"/>
  <c r="O67" i="6"/>
  <c r="A68" i="6" l="1"/>
  <c r="B68" i="6" s="1"/>
  <c r="H67" i="3"/>
  <c r="B68" i="3" s="1"/>
  <c r="C68" i="3" s="1"/>
  <c r="A68" i="8"/>
  <c r="B68" i="8" s="1"/>
  <c r="A68" i="7"/>
  <c r="B68" i="7" s="1"/>
  <c r="A68" i="9"/>
  <c r="B68" i="9" l="1"/>
  <c r="O68" i="8"/>
  <c r="E68" i="3" s="1"/>
  <c r="C68" i="9" l="1"/>
  <c r="D68" i="9" l="1"/>
  <c r="D68" i="6" s="1"/>
  <c r="E68" i="6"/>
  <c r="E69" i="9" s="1"/>
  <c r="I68" i="9" l="1"/>
  <c r="J68" i="9" s="1"/>
  <c r="E69" i="7"/>
  <c r="D69" i="7"/>
  <c r="D69" i="8"/>
  <c r="E69" i="8"/>
  <c r="F68" i="6"/>
  <c r="F69" i="9" s="1"/>
  <c r="G68" i="6"/>
  <c r="G69" i="9" s="1"/>
  <c r="K68" i="9" l="1"/>
  <c r="L68" i="9" s="1"/>
  <c r="M68" i="9" s="1"/>
  <c r="G69" i="7"/>
  <c r="G69" i="8" s="1"/>
  <c r="F69" i="7"/>
  <c r="F69" i="8"/>
  <c r="H68" i="6"/>
  <c r="H69" i="9" s="1"/>
  <c r="H69" i="7" l="1"/>
  <c r="H69" i="8" s="1"/>
  <c r="I68" i="6"/>
  <c r="I69" i="7" l="1"/>
  <c r="I69" i="8" s="1"/>
  <c r="J68" i="6"/>
  <c r="J69" i="7" l="1"/>
  <c r="J69" i="8" s="1"/>
  <c r="K68" i="6"/>
  <c r="K69" i="7" l="1"/>
  <c r="K69" i="8" s="1"/>
  <c r="L68" i="6"/>
  <c r="L69" i="7" l="1"/>
  <c r="L69" i="8" s="1"/>
  <c r="M68" i="6"/>
  <c r="M69" i="7" l="1"/>
  <c r="M69" i="8" s="1"/>
  <c r="O68" i="9" l="1"/>
  <c r="F68" i="3" s="1"/>
  <c r="O69" i="7" l="1"/>
  <c r="G69" i="3" s="1"/>
  <c r="O68" i="6"/>
  <c r="A69" i="8" l="1"/>
  <c r="B69" i="8" s="1"/>
  <c r="A69" i="6"/>
  <c r="B69" i="6" s="1"/>
  <c r="A69" i="9"/>
  <c r="H68" i="3"/>
  <c r="B69" i="3" s="1"/>
  <c r="C69" i="3" s="1"/>
  <c r="A69" i="7"/>
  <c r="B69" i="7" s="1"/>
  <c r="B69" i="9" l="1"/>
  <c r="O69" i="8"/>
  <c r="E69" i="3" s="1"/>
  <c r="C69" i="9" l="1"/>
  <c r="D69" i="9" l="1"/>
  <c r="I69" i="9" s="1"/>
  <c r="D69" i="6" l="1"/>
  <c r="D70" i="7" s="1"/>
  <c r="D70" i="8" s="1"/>
  <c r="J69" i="9"/>
  <c r="K69" i="9" s="1"/>
  <c r="E69" i="6"/>
  <c r="E70" i="9" s="1"/>
  <c r="G69" i="6"/>
  <c r="G70" i="9" s="1"/>
  <c r="L69" i="9" l="1"/>
  <c r="M69" i="9" s="1"/>
  <c r="G70" i="7"/>
  <c r="G70" i="8" s="1"/>
  <c r="E70" i="7"/>
  <c r="E70" i="8"/>
  <c r="F69" i="6"/>
  <c r="F70" i="9" s="1"/>
  <c r="H69" i="6"/>
  <c r="H70" i="9" s="1"/>
  <c r="F70" i="7" l="1"/>
  <c r="H70" i="7"/>
  <c r="H70" i="8" s="1"/>
  <c r="F70" i="8"/>
  <c r="I69" i="6"/>
  <c r="I70" i="7" l="1"/>
  <c r="I70" i="8" s="1"/>
  <c r="J69" i="6"/>
  <c r="J70" i="7" l="1"/>
  <c r="J70" i="8" s="1"/>
  <c r="K69" i="6"/>
  <c r="K70" i="7" l="1"/>
  <c r="K70" i="8" s="1"/>
  <c r="L69" i="6"/>
  <c r="L70" i="7" l="1"/>
  <c r="L70" i="8" s="1"/>
  <c r="M69" i="6"/>
  <c r="M70" i="7" l="1"/>
  <c r="M70" i="8" s="1"/>
  <c r="O69" i="9" l="1"/>
  <c r="F69" i="3" s="1"/>
  <c r="O70" i="7" l="1"/>
  <c r="G70" i="3" s="1"/>
  <c r="O69" i="6"/>
  <c r="A70" i="7" l="1"/>
  <c r="B70" i="7" s="1"/>
  <c r="A70" i="9"/>
  <c r="A70" i="8"/>
  <c r="B70" i="8" s="1"/>
  <c r="A70" i="6"/>
  <c r="B70" i="6" s="1"/>
  <c r="H69" i="3"/>
  <c r="B70" i="3" s="1"/>
  <c r="C70" i="3" s="1"/>
  <c r="O70" i="8" l="1"/>
  <c r="E70" i="3" s="1"/>
  <c r="B70" i="9"/>
  <c r="C70" i="9" l="1"/>
  <c r="D70" i="9" s="1"/>
  <c r="I70" i="9" s="1"/>
  <c r="D70" i="6" l="1"/>
  <c r="D71" i="7" s="1"/>
  <c r="D71" i="8" s="1"/>
  <c r="J70" i="9"/>
  <c r="E70" i="6"/>
  <c r="E71" i="9" s="1"/>
  <c r="F70" i="6"/>
  <c r="F71" i="9" s="1"/>
  <c r="K70" i="9" l="1"/>
  <c r="L70" i="9" s="1"/>
  <c r="M70" i="9" s="1"/>
  <c r="F71" i="7"/>
  <c r="E71" i="7"/>
  <c r="F71" i="8"/>
  <c r="E71" i="8"/>
  <c r="G70" i="6"/>
  <c r="G71" i="9" s="1"/>
  <c r="H70" i="6"/>
  <c r="H71" i="9" s="1"/>
  <c r="H71" i="7" l="1"/>
  <c r="H71" i="8" s="1"/>
  <c r="G71" i="7"/>
  <c r="G71" i="8" s="1"/>
  <c r="I70" i="6"/>
  <c r="I71" i="7" l="1"/>
  <c r="I71" i="8" s="1"/>
  <c r="J70" i="6"/>
  <c r="J71" i="7" l="1"/>
  <c r="J71" i="8" s="1"/>
  <c r="K70" i="6"/>
  <c r="K71" i="7" l="1"/>
  <c r="K71" i="8" s="1"/>
  <c r="L70" i="6"/>
  <c r="L71" i="7" l="1"/>
  <c r="L71" i="8" s="1"/>
  <c r="M70" i="6"/>
  <c r="M71" i="7" l="1"/>
  <c r="M71" i="8" s="1"/>
  <c r="O70" i="9" l="1"/>
  <c r="F70" i="3" s="1"/>
  <c r="O71" i="7" l="1"/>
  <c r="G71" i="3" s="1"/>
  <c r="O70" i="6"/>
  <c r="H70" i="3" l="1"/>
  <c r="B71" i="3" s="1"/>
  <c r="C71" i="3" s="1"/>
  <c r="A71" i="8"/>
  <c r="B71" i="8" s="1"/>
  <c r="A71" i="9"/>
  <c r="A71" i="6"/>
  <c r="B71" i="6" s="1"/>
  <c r="A71" i="7"/>
  <c r="B71" i="7" s="1"/>
  <c r="O71" i="8" l="1"/>
  <c r="E71" i="3" s="1"/>
  <c r="B71" i="9"/>
  <c r="C71" i="9"/>
  <c r="D71" i="9" l="1"/>
  <c r="I71" i="9" s="1"/>
  <c r="J71" i="9" s="1"/>
  <c r="D71" i="6" l="1"/>
  <c r="D72" i="7" s="1"/>
  <c r="D72" i="8" s="1"/>
  <c r="K71" i="9"/>
  <c r="E71" i="6"/>
  <c r="E72" i="9" s="1"/>
  <c r="G71" i="6"/>
  <c r="G72" i="9" s="1"/>
  <c r="L71" i="9" l="1"/>
  <c r="M71" i="9" s="1"/>
  <c r="E72" i="7"/>
  <c r="G72" i="7"/>
  <c r="G72" i="8" s="1"/>
  <c r="E72" i="8"/>
  <c r="F71" i="6"/>
  <c r="F72" i="9" s="1"/>
  <c r="H71" i="6"/>
  <c r="H72" i="9" s="1"/>
  <c r="H72" i="7" l="1"/>
  <c r="H72" i="8" s="1"/>
  <c r="F72" i="7"/>
  <c r="F72" i="8"/>
  <c r="I71" i="6"/>
  <c r="I72" i="7" l="1"/>
  <c r="I72" i="8" s="1"/>
  <c r="J71" i="6"/>
  <c r="J72" i="7" l="1"/>
  <c r="J72" i="8" s="1"/>
  <c r="K71" i="6"/>
  <c r="K72" i="7" l="1"/>
  <c r="K72" i="8" s="1"/>
  <c r="L71" i="6"/>
  <c r="L72" i="7" l="1"/>
  <c r="L72" i="8" s="1"/>
  <c r="M71" i="6"/>
  <c r="M72" i="7" l="1"/>
  <c r="M72" i="8" s="1"/>
  <c r="O71" i="9" l="1"/>
  <c r="F71" i="3" s="1"/>
  <c r="O72" i="7" l="1"/>
  <c r="G72" i="3" s="1"/>
  <c r="O71" i="6"/>
  <c r="H71" i="3" l="1"/>
  <c r="B72" i="3" s="1"/>
  <c r="C72" i="3" s="1"/>
  <c r="A72" i="6"/>
  <c r="B72" i="6" s="1"/>
  <c r="A72" i="9"/>
  <c r="A72" i="7"/>
  <c r="B72" i="7" s="1"/>
  <c r="A72" i="8"/>
  <c r="B72" i="8" s="1"/>
  <c r="O72" i="8" l="1"/>
  <c r="E72" i="3" s="1"/>
  <c r="B72" i="9"/>
  <c r="C72" i="9" l="1"/>
  <c r="D72" i="9" s="1"/>
  <c r="I72" i="9" s="1"/>
  <c r="E72" i="6"/>
  <c r="E73" i="9" s="1"/>
  <c r="D72" i="6" l="1"/>
  <c r="J72" i="9"/>
  <c r="E73" i="7"/>
  <c r="E73" i="8" s="1"/>
  <c r="D73" i="7"/>
  <c r="D73" i="8" s="1"/>
  <c r="F72" i="6"/>
  <c r="F73" i="9" s="1"/>
  <c r="G72" i="6"/>
  <c r="G73" i="9" s="1"/>
  <c r="K72" i="9" l="1"/>
  <c r="L72" i="9" s="1"/>
  <c r="M72" i="9" s="1"/>
  <c r="G73" i="7"/>
  <c r="G73" i="8" s="1"/>
  <c r="F73" i="7"/>
  <c r="F73" i="8"/>
  <c r="H72" i="6"/>
  <c r="H73" i="9" s="1"/>
  <c r="H73" i="7" l="1"/>
  <c r="H73" i="8" s="1"/>
  <c r="I72" i="6"/>
  <c r="I73" i="9" s="1"/>
  <c r="I73" i="7" l="1"/>
  <c r="I73" i="8" s="1"/>
  <c r="J72" i="6"/>
  <c r="J73" i="7" l="1"/>
  <c r="J73" i="8" s="1"/>
  <c r="K72" i="6"/>
  <c r="K73" i="7" l="1"/>
  <c r="K73" i="8" s="1"/>
  <c r="L72" i="6"/>
  <c r="L73" i="7" l="1"/>
  <c r="L73" i="8" s="1"/>
  <c r="M72" i="6"/>
  <c r="M73" i="7" l="1"/>
  <c r="M73" i="8" s="1"/>
  <c r="O72" i="9" l="1"/>
  <c r="F72" i="3" s="1"/>
  <c r="O73" i="7" l="1"/>
  <c r="G73" i="3" s="1"/>
  <c r="O72" i="6"/>
  <c r="O73" i="8" l="1"/>
  <c r="E73" i="3" s="1"/>
  <c r="H72" i="3"/>
  <c r="B73" i="3" s="1"/>
  <c r="C73" i="3" s="1"/>
  <c r="A73" i="9"/>
  <c r="A73" i="7"/>
  <c r="B73" i="7" s="1"/>
  <c r="A73" i="8"/>
  <c r="B73" i="8" s="1"/>
  <c r="A73" i="6"/>
  <c r="B73" i="6" s="1"/>
  <c r="C73" i="9" l="1"/>
  <c r="B73" i="9"/>
  <c r="D73" i="9" l="1"/>
  <c r="J73" i="9" s="1"/>
  <c r="G73" i="6"/>
  <c r="G74" i="9" s="1"/>
  <c r="D73" i="6" l="1"/>
  <c r="D74" i="7" s="1"/>
  <c r="D74" i="8" s="1"/>
  <c r="K73" i="9"/>
  <c r="L73" i="9" s="1"/>
  <c r="G74" i="7"/>
  <c r="G74" i="8" s="1"/>
  <c r="E73" i="6"/>
  <c r="E74" i="9" s="1"/>
  <c r="F73" i="6"/>
  <c r="F74" i="9" s="1"/>
  <c r="H73" i="6"/>
  <c r="H74" i="9" s="1"/>
  <c r="M73" i="9" l="1"/>
  <c r="E74" i="7"/>
  <c r="F74" i="7"/>
  <c r="F74" i="8" s="1"/>
  <c r="H74" i="7"/>
  <c r="H74" i="8" s="1"/>
  <c r="E74" i="8"/>
  <c r="I73" i="6"/>
  <c r="I74" i="9" s="1"/>
  <c r="I74" i="7" l="1"/>
  <c r="I74" i="8" s="1"/>
  <c r="J73" i="6"/>
  <c r="J74" i="7" l="1"/>
  <c r="J74" i="8" s="1"/>
  <c r="K73" i="6"/>
  <c r="L73" i="6"/>
  <c r="K74" i="7" l="1"/>
  <c r="K74" i="8" s="1"/>
  <c r="L74" i="7"/>
  <c r="L74" i="8" s="1"/>
  <c r="M73" i="6"/>
  <c r="M74" i="7" l="1"/>
  <c r="M74" i="8" s="1"/>
  <c r="O73" i="9" l="1"/>
  <c r="F73" i="3" s="1"/>
  <c r="O74" i="7" l="1"/>
  <c r="G74" i="3" s="1"/>
  <c r="O73" i="6"/>
  <c r="O74" i="8" l="1"/>
  <c r="E74" i="3" s="1"/>
  <c r="A74" i="6"/>
  <c r="B74" i="6" s="1"/>
  <c r="A74" i="7"/>
  <c r="B74" i="7" s="1"/>
  <c r="A74" i="9"/>
  <c r="H73" i="3"/>
  <c r="B74" i="3" s="1"/>
  <c r="C74" i="3" s="1"/>
  <c r="A74" i="8"/>
  <c r="B74" i="8" s="1"/>
  <c r="C74" i="9" l="1"/>
  <c r="B74" i="9"/>
  <c r="D74" i="9" l="1"/>
  <c r="J74" i="9" s="1"/>
  <c r="E74" i="6"/>
  <c r="E75" i="9" s="1"/>
  <c r="D74" i="6" l="1"/>
  <c r="K74" i="9"/>
  <c r="L74" i="9" s="1"/>
  <c r="E75" i="7"/>
  <c r="E75" i="8" s="1"/>
  <c r="D75" i="7"/>
  <c r="D75" i="8" s="1"/>
  <c r="F74" i="6"/>
  <c r="F75" i="9" s="1"/>
  <c r="M74" i="9" l="1"/>
  <c r="F75" i="7"/>
  <c r="F75" i="8" s="1"/>
  <c r="H74" i="6"/>
  <c r="H75" i="9" s="1"/>
  <c r="H75" i="7" l="1"/>
  <c r="H75" i="8" s="1"/>
  <c r="G74" i="6"/>
  <c r="G75" i="9" s="1"/>
  <c r="I74" i="6"/>
  <c r="I75" i="9" s="1"/>
  <c r="G75" i="7" l="1"/>
  <c r="G75" i="8" s="1"/>
  <c r="I75" i="7"/>
  <c r="I75" i="8" s="1"/>
  <c r="J74" i="6"/>
  <c r="J75" i="7" l="1"/>
  <c r="J75" i="8" s="1"/>
  <c r="K74" i="6"/>
  <c r="K75" i="7" l="1"/>
  <c r="K75" i="8" s="1"/>
  <c r="L74" i="6"/>
  <c r="L75" i="7" l="1"/>
  <c r="L75" i="8" s="1"/>
  <c r="M74" i="6"/>
  <c r="M75" i="7" l="1"/>
  <c r="M75" i="8" s="1"/>
  <c r="O74" i="9" l="1"/>
  <c r="F74" i="3" s="1"/>
  <c r="O75" i="7" l="1"/>
  <c r="G75" i="3" s="1"/>
  <c r="O74" i="6"/>
  <c r="O75" i="8" l="1"/>
  <c r="E75" i="3" s="1"/>
  <c r="H74" i="3"/>
  <c r="B75" i="3" s="1"/>
  <c r="C75" i="3" s="1"/>
  <c r="A75" i="7"/>
  <c r="B75" i="7" s="1"/>
  <c r="A75" i="9"/>
  <c r="A75" i="8"/>
  <c r="B75" i="8" s="1"/>
  <c r="A75" i="6"/>
  <c r="B75" i="6" s="1"/>
  <c r="B75" i="9" l="1"/>
  <c r="C75" i="9"/>
  <c r="D75" i="9" l="1"/>
  <c r="J75" i="9" s="1"/>
  <c r="G75" i="6"/>
  <c r="G76" i="9" s="1"/>
  <c r="D75" i="6" l="1"/>
  <c r="K75" i="9"/>
  <c r="L75" i="9" s="1"/>
  <c r="M75" i="9" s="1"/>
  <c r="G76" i="7"/>
  <c r="G76" i="8" s="1"/>
  <c r="D76" i="7"/>
  <c r="D76" i="8" s="1"/>
  <c r="E75" i="6"/>
  <c r="E76" i="9" s="1"/>
  <c r="F75" i="6"/>
  <c r="F76" i="9" s="1"/>
  <c r="H75" i="6"/>
  <c r="H76" i="9" s="1"/>
  <c r="E76" i="7" l="1"/>
  <c r="E76" i="8" s="1"/>
  <c r="F76" i="7"/>
  <c r="H76" i="7"/>
  <c r="H76" i="8" s="1"/>
  <c r="F76" i="8"/>
  <c r="I75" i="6"/>
  <c r="I76" i="9" s="1"/>
  <c r="I76" i="7" l="1"/>
  <c r="I76" i="8" s="1"/>
  <c r="J75" i="6"/>
  <c r="J76" i="7" l="1"/>
  <c r="J76" i="8" s="1"/>
  <c r="K75" i="6"/>
  <c r="K76" i="7" l="1"/>
  <c r="K76" i="8" s="1"/>
  <c r="L75" i="6"/>
  <c r="L76" i="7" l="1"/>
  <c r="L76" i="8" s="1"/>
  <c r="M75" i="6"/>
  <c r="M76" i="7" l="1"/>
  <c r="M76" i="8" s="1"/>
  <c r="O75" i="9" l="1"/>
  <c r="F75" i="3" s="1"/>
  <c r="O76" i="7" l="1"/>
  <c r="G76" i="3" s="1"/>
  <c r="O75" i="6"/>
  <c r="A76" i="7" l="1"/>
  <c r="B76" i="7" s="1"/>
  <c r="A76" i="9"/>
  <c r="A76" i="6"/>
  <c r="B76" i="6" s="1"/>
  <c r="H75" i="3"/>
  <c r="B76" i="3" s="1"/>
  <c r="C76" i="3" s="1"/>
  <c r="A76" i="8"/>
  <c r="B76" i="8" s="1"/>
  <c r="B76" i="9" l="1"/>
  <c r="O76" i="8"/>
  <c r="E76" i="3" s="1"/>
  <c r="C76" i="9" l="1"/>
  <c r="D76" i="9" l="1"/>
  <c r="J76" i="9" s="1"/>
  <c r="E76" i="6"/>
  <c r="E77" i="9" s="1"/>
  <c r="D76" i="6" l="1"/>
  <c r="D77" i="8" s="1"/>
  <c r="K76" i="9"/>
  <c r="L76" i="9" s="1"/>
  <c r="M76" i="9" s="1"/>
  <c r="E77" i="7"/>
  <c r="E77" i="8"/>
  <c r="F76" i="6"/>
  <c r="F77" i="9" s="1"/>
  <c r="G76" i="6"/>
  <c r="G77" i="9" s="1"/>
  <c r="D77" i="7" l="1"/>
  <c r="F77" i="7"/>
  <c r="G77" i="7"/>
  <c r="G77" i="8" s="1"/>
  <c r="F77" i="8"/>
  <c r="H76" i="6"/>
  <c r="H77" i="9" s="1"/>
  <c r="I76" i="6"/>
  <c r="I77" i="9" s="1"/>
  <c r="H77" i="7" l="1"/>
  <c r="I77" i="7"/>
  <c r="I77" i="8" s="1"/>
  <c r="H77" i="8"/>
  <c r="J76" i="6"/>
  <c r="J77" i="7" l="1"/>
  <c r="J77" i="8" s="1"/>
  <c r="K76" i="6"/>
  <c r="K77" i="7" l="1"/>
  <c r="K77" i="8" s="1"/>
  <c r="L76" i="6"/>
  <c r="L77" i="7" l="1"/>
  <c r="L77" i="8" s="1"/>
  <c r="M76" i="6"/>
  <c r="M77" i="7" l="1"/>
  <c r="M77" i="8" s="1"/>
  <c r="O76" i="9" l="1"/>
  <c r="F76" i="3" s="1"/>
  <c r="O77" i="7" l="1"/>
  <c r="G77" i="3" s="1"/>
  <c r="O76" i="6"/>
  <c r="A77" i="8" l="1"/>
  <c r="B77" i="8" s="1"/>
  <c r="H76" i="3"/>
  <c r="B77" i="3" s="1"/>
  <c r="C77" i="3" s="1"/>
  <c r="A77" i="9"/>
  <c r="A77" i="7"/>
  <c r="B77" i="7" s="1"/>
  <c r="A77" i="6"/>
  <c r="B77" i="6" s="1"/>
  <c r="B77" i="9" l="1"/>
  <c r="O77" i="8"/>
  <c r="E77" i="3" s="1"/>
  <c r="C77" i="9" l="1"/>
  <c r="D77" i="9" l="1"/>
  <c r="J77" i="9" s="1"/>
  <c r="E77" i="6"/>
  <c r="E78" i="9" s="1"/>
  <c r="K77" i="9" l="1"/>
  <c r="L77" i="9"/>
  <c r="E78" i="7"/>
  <c r="E78" i="8" s="1"/>
  <c r="F77" i="6"/>
  <c r="F78" i="9" s="1"/>
  <c r="D77" i="6"/>
  <c r="G77" i="6"/>
  <c r="G78" i="9" s="1"/>
  <c r="M77" i="9" l="1"/>
  <c r="G78" i="7"/>
  <c r="D78" i="7"/>
  <c r="F78" i="7"/>
  <c r="F78" i="8" s="1"/>
  <c r="G78" i="8"/>
  <c r="D78" i="8"/>
  <c r="H77" i="6"/>
  <c r="H78" i="9" s="1"/>
  <c r="H78" i="7" l="1"/>
  <c r="H78" i="8" s="1"/>
  <c r="I77" i="6"/>
  <c r="I78" i="9" s="1"/>
  <c r="I78" i="7" l="1"/>
  <c r="I78" i="8" s="1"/>
  <c r="J77" i="6"/>
  <c r="J78" i="7" l="1"/>
  <c r="J78" i="8" s="1"/>
  <c r="K77" i="6"/>
  <c r="K78" i="7" l="1"/>
  <c r="K78" i="8" s="1"/>
  <c r="L77" i="6"/>
  <c r="L78" i="7" l="1"/>
  <c r="L78" i="8" s="1"/>
  <c r="M77" i="6"/>
  <c r="M78" i="7" l="1"/>
  <c r="M78" i="8" s="1"/>
  <c r="O77" i="9" l="1"/>
  <c r="F77" i="3" s="1"/>
  <c r="O78" i="7" l="1"/>
  <c r="G78" i="3" s="1"/>
  <c r="O77" i="6"/>
  <c r="A78" i="7" l="1"/>
  <c r="B78" i="7" s="1"/>
  <c r="A78" i="6"/>
  <c r="B78" i="6" s="1"/>
  <c r="A78" i="8"/>
  <c r="B78" i="8" s="1"/>
  <c r="H77" i="3"/>
  <c r="B78" i="3" s="1"/>
  <c r="C78" i="3" s="1"/>
  <c r="A78" i="9"/>
  <c r="B78" i="9" l="1"/>
  <c r="O78" i="8"/>
  <c r="E78" i="3" s="1"/>
  <c r="C78" i="9" l="1"/>
  <c r="D78" i="9" l="1"/>
  <c r="J78" i="9" s="1"/>
  <c r="K78" i="9" s="1"/>
  <c r="E78" i="6"/>
  <c r="E79" i="9" s="1"/>
  <c r="F78" i="6"/>
  <c r="F79" i="9" s="1"/>
  <c r="D78" i="6" l="1"/>
  <c r="D79" i="7" s="1"/>
  <c r="D79" i="8" s="1"/>
  <c r="L78" i="9"/>
  <c r="M78" i="9" s="1"/>
  <c r="E79" i="7"/>
  <c r="F79" i="7"/>
  <c r="F79" i="8" s="1"/>
  <c r="E79" i="8"/>
  <c r="G78" i="6"/>
  <c r="G79" i="9" s="1"/>
  <c r="G79" i="7" l="1"/>
  <c r="G79" i="8" s="1"/>
  <c r="H78" i="6"/>
  <c r="H79" i="9" s="1"/>
  <c r="H79" i="7" l="1"/>
  <c r="H79" i="8" s="1"/>
  <c r="I78" i="6"/>
  <c r="I79" i="9" s="1"/>
  <c r="I79" i="7" l="1"/>
  <c r="I79" i="8" s="1"/>
  <c r="J78" i="6"/>
  <c r="J79" i="7" l="1"/>
  <c r="J79" i="8" s="1"/>
  <c r="K78" i="6"/>
  <c r="K79" i="7" l="1"/>
  <c r="K79" i="8" s="1"/>
  <c r="L78" i="6"/>
  <c r="L79" i="7" l="1"/>
  <c r="L79" i="8" s="1"/>
  <c r="M78" i="6"/>
  <c r="M79" i="7" l="1"/>
  <c r="M79" i="8" s="1"/>
  <c r="O78" i="9" l="1"/>
  <c r="F78" i="3" s="1"/>
  <c r="O79" i="7" l="1"/>
  <c r="G79" i="3" s="1"/>
  <c r="O78" i="6"/>
  <c r="O79" i="8" l="1"/>
  <c r="E79" i="3" s="1"/>
  <c r="H78" i="3"/>
  <c r="B79" i="3" s="1"/>
  <c r="C79" i="3" s="1"/>
  <c r="A79" i="9"/>
  <c r="A79" i="6"/>
  <c r="B79" i="6" s="1"/>
  <c r="A79" i="8"/>
  <c r="B79" i="8" s="1"/>
  <c r="A79" i="7"/>
  <c r="B79" i="7" s="1"/>
  <c r="B79" i="9" l="1"/>
  <c r="C79" i="9"/>
  <c r="D79" i="9" l="1"/>
  <c r="J79" i="9" s="1"/>
  <c r="E79" i="6"/>
  <c r="E80" i="9" s="1"/>
  <c r="F79" i="6"/>
  <c r="F80" i="9" s="1"/>
  <c r="K79" i="9" l="1"/>
  <c r="L79" i="9" s="1"/>
  <c r="F80" i="7"/>
  <c r="E80" i="7"/>
  <c r="F80" i="8"/>
  <c r="E80" i="8"/>
  <c r="D79" i="6"/>
  <c r="G79" i="6"/>
  <c r="G80" i="9" s="1"/>
  <c r="M79" i="9" l="1"/>
  <c r="G80" i="7"/>
  <c r="G80" i="8" s="1"/>
  <c r="D80" i="7"/>
  <c r="D80" i="8" s="1"/>
  <c r="I79" i="6" l="1"/>
  <c r="I80" i="9" s="1"/>
  <c r="H79" i="6"/>
  <c r="H80" i="9" s="1"/>
  <c r="J79" i="6"/>
  <c r="J80" i="7" l="1"/>
  <c r="J80" i="8" s="1"/>
  <c r="H80" i="7"/>
  <c r="H80" i="8" s="1"/>
  <c r="I80" i="7"/>
  <c r="I80" i="8" s="1"/>
  <c r="K79" i="6"/>
  <c r="K80" i="7" l="1"/>
  <c r="K80" i="8" s="1"/>
  <c r="L79" i="6"/>
  <c r="L80" i="7" l="1"/>
  <c r="L80" i="8" s="1"/>
  <c r="M79" i="6"/>
  <c r="M80" i="7" l="1"/>
  <c r="M80" i="8" s="1"/>
  <c r="O79" i="9" l="1"/>
  <c r="F79" i="3" s="1"/>
  <c r="O80" i="7" l="1"/>
  <c r="G80" i="3" s="1"/>
  <c r="O79" i="6"/>
  <c r="H79" i="3" l="1"/>
  <c r="B80" i="3" s="1"/>
  <c r="C80" i="3" s="1"/>
  <c r="A80" i="7"/>
  <c r="B80" i="7" s="1"/>
  <c r="A80" i="6"/>
  <c r="B80" i="6" s="1"/>
  <c r="A80" i="8"/>
  <c r="B80" i="8" s="1"/>
  <c r="A80" i="9"/>
  <c r="O80" i="8" l="1"/>
  <c r="E80" i="3" s="1"/>
  <c r="B80" i="9"/>
  <c r="C80" i="9" l="1"/>
  <c r="D80" i="9" s="1"/>
  <c r="J80" i="9" s="1"/>
  <c r="D80" i="6" l="1"/>
  <c r="D81" i="7" s="1"/>
  <c r="D81" i="8" s="1"/>
  <c r="K80" i="9"/>
  <c r="L80" i="9" s="1"/>
  <c r="M80" i="9" s="1"/>
  <c r="F80" i="6"/>
  <c r="F81" i="9" s="1"/>
  <c r="E80" i="6"/>
  <c r="E81" i="9" s="1"/>
  <c r="E81" i="7" l="1"/>
  <c r="F81" i="7"/>
  <c r="E81" i="8"/>
  <c r="F81" i="8"/>
  <c r="G80" i="6"/>
  <c r="G81" i="9" s="1"/>
  <c r="I80" i="6"/>
  <c r="I81" i="9" s="1"/>
  <c r="G81" i="7" l="1"/>
  <c r="G81" i="8" s="1"/>
  <c r="I81" i="7"/>
  <c r="I81" i="8" s="1"/>
  <c r="H80" i="6"/>
  <c r="H81" i="9" s="1"/>
  <c r="J80" i="6"/>
  <c r="J81" i="7" l="1"/>
  <c r="J81" i="8" s="1"/>
  <c r="H81" i="7"/>
  <c r="H81" i="8" s="1"/>
  <c r="K80" i="6"/>
  <c r="K81" i="7" l="1"/>
  <c r="K81" i="8" s="1"/>
  <c r="L80" i="6"/>
  <c r="L81" i="7" l="1"/>
  <c r="L81" i="8" s="1"/>
  <c r="M80" i="6"/>
  <c r="M81" i="7" l="1"/>
  <c r="M81" i="8" s="1"/>
  <c r="O80" i="9" l="1"/>
  <c r="F80" i="3" s="1"/>
  <c r="O81" i="7" l="1"/>
  <c r="G81" i="3" s="1"/>
  <c r="O80" i="6"/>
  <c r="A81" i="9" l="1"/>
  <c r="A81" i="7"/>
  <c r="B81" i="7" s="1"/>
  <c r="A81" i="6"/>
  <c r="B81" i="6" s="1"/>
  <c r="H80" i="3"/>
  <c r="B81" i="3" s="1"/>
  <c r="C81" i="3" s="1"/>
  <c r="A81" i="8"/>
  <c r="B81" i="8" s="1"/>
  <c r="O81" i="8" l="1"/>
  <c r="E81" i="3" s="1"/>
  <c r="B81" i="9"/>
  <c r="C81" i="9" l="1"/>
  <c r="D81" i="9" s="1"/>
  <c r="J81" i="9" s="1"/>
  <c r="F81" i="6"/>
  <c r="F82" i="9" s="1"/>
  <c r="D81" i="6" l="1"/>
  <c r="D82" i="7" s="1"/>
  <c r="D82" i="8" s="1"/>
  <c r="K81" i="9"/>
  <c r="L81" i="9" s="1"/>
  <c r="M81" i="9" s="1"/>
  <c r="F82" i="7"/>
  <c r="F82" i="8"/>
  <c r="E81" i="6"/>
  <c r="E82" i="9" s="1"/>
  <c r="G81" i="6"/>
  <c r="G82" i="9" s="1"/>
  <c r="G82" i="7" l="1"/>
  <c r="G82" i="8" s="1"/>
  <c r="E82" i="7"/>
  <c r="E82" i="8"/>
  <c r="I81" i="6" l="1"/>
  <c r="I82" i="9" s="1"/>
  <c r="H81" i="6"/>
  <c r="H82" i="9" s="1"/>
  <c r="J81" i="6"/>
  <c r="J82" i="7" l="1"/>
  <c r="J82" i="8" s="1"/>
  <c r="H82" i="7"/>
  <c r="H82" i="8" s="1"/>
  <c r="I82" i="7"/>
  <c r="I82" i="8" s="1"/>
  <c r="K81" i="6"/>
  <c r="K82" i="7" l="1"/>
  <c r="K82" i="8" s="1"/>
  <c r="L81" i="6"/>
  <c r="L82" i="7" l="1"/>
  <c r="L82" i="8" s="1"/>
  <c r="M81" i="6"/>
  <c r="M82" i="7" l="1"/>
  <c r="M82" i="8" s="1"/>
  <c r="O81" i="9" l="1"/>
  <c r="F81" i="3" s="1"/>
  <c r="O82" i="7" l="1"/>
  <c r="G82" i="3" s="1"/>
  <c r="O81" i="6"/>
  <c r="A82" i="7" l="1"/>
  <c r="B82" i="7" s="1"/>
  <c r="A82" i="6"/>
  <c r="B82" i="6" s="1"/>
  <c r="A82" i="8"/>
  <c r="B82" i="8" s="1"/>
  <c r="H81" i="3"/>
  <c r="B82" i="3" s="1"/>
  <c r="C82" i="3" s="1"/>
  <c r="A82" i="9"/>
  <c r="O82" i="8" l="1"/>
  <c r="E82" i="3" s="1"/>
  <c r="B82" i="9"/>
  <c r="C82" i="9" l="1"/>
  <c r="D82" i="9"/>
  <c r="J82" i="9" s="1"/>
  <c r="K82" i="9" s="1"/>
  <c r="D82" i="6" l="1"/>
  <c r="L82" i="9"/>
  <c r="M82" i="9" s="1"/>
  <c r="D83" i="7"/>
  <c r="D83" i="8" s="1"/>
  <c r="E82" i="6"/>
  <c r="E83" i="9" s="1"/>
  <c r="G82" i="6"/>
  <c r="G83" i="9" s="1"/>
  <c r="G83" i="7" l="1"/>
  <c r="G83" i="8" s="1"/>
  <c r="E83" i="7"/>
  <c r="E83" i="8" s="1"/>
  <c r="F82" i="6"/>
  <c r="F83" i="9" s="1"/>
  <c r="H82" i="6"/>
  <c r="H83" i="9" s="1"/>
  <c r="H83" i="7" l="1"/>
  <c r="H83" i="8" s="1"/>
  <c r="F83" i="7"/>
  <c r="F83" i="8"/>
  <c r="I82" i="6"/>
  <c r="I83" i="9" s="1"/>
  <c r="I83" i="7" l="1"/>
  <c r="I83" i="8" s="1"/>
  <c r="J82" i="6"/>
  <c r="J83" i="7" l="1"/>
  <c r="J83" i="8" s="1"/>
  <c r="K82" i="6"/>
  <c r="K83" i="7" l="1"/>
  <c r="K83" i="8" s="1"/>
  <c r="L82" i="6"/>
  <c r="L83" i="7" l="1"/>
  <c r="L83" i="8" s="1"/>
  <c r="M82" i="6"/>
  <c r="M83" i="7" l="1"/>
  <c r="M83" i="8" s="1"/>
  <c r="O82" i="9" l="1"/>
  <c r="F82" i="3" s="1"/>
  <c r="O83" i="7" l="1"/>
  <c r="G83" i="3" s="1"/>
  <c r="O82" i="6"/>
  <c r="A83" i="7" l="1"/>
  <c r="B83" i="7" s="1"/>
  <c r="A83" i="8"/>
  <c r="B83" i="8" s="1"/>
  <c r="H82" i="3"/>
  <c r="B83" i="3" s="1"/>
  <c r="C83" i="3" s="1"/>
  <c r="A83" i="6"/>
  <c r="B83" i="6" s="1"/>
  <c r="A83" i="9"/>
  <c r="O83" i="8" l="1"/>
  <c r="E83" i="3" s="1"/>
  <c r="B83" i="9"/>
  <c r="C83" i="9" l="1"/>
  <c r="D83" i="9" s="1"/>
  <c r="J83" i="9" s="1"/>
  <c r="K83" i="9" l="1"/>
  <c r="L83" i="9" s="1"/>
  <c r="M83" i="9" s="1"/>
  <c r="D83" i="6"/>
  <c r="D84" i="7" s="1"/>
  <c r="D84" i="8" s="1"/>
  <c r="E83" i="6"/>
  <c r="E84" i="9" s="1"/>
  <c r="F83" i="6"/>
  <c r="F84" i="9" s="1"/>
  <c r="F84" i="7" l="1"/>
  <c r="E84" i="7"/>
  <c r="F84" i="8"/>
  <c r="E84" i="8"/>
  <c r="G83" i="6"/>
  <c r="G84" i="9" s="1"/>
  <c r="G84" i="7" l="1"/>
  <c r="G84" i="8" s="1"/>
  <c r="H83" i="6"/>
  <c r="H84" i="9" s="1"/>
  <c r="H84" i="7" l="1"/>
  <c r="H84" i="8" s="1"/>
  <c r="I83" i="6"/>
  <c r="I84" i="9" s="1"/>
  <c r="I84" i="7" l="1"/>
  <c r="I84" i="8" s="1"/>
  <c r="J83" i="6"/>
  <c r="J84" i="7" l="1"/>
  <c r="J84" i="8" s="1"/>
  <c r="K83" i="6"/>
  <c r="K84" i="7" l="1"/>
  <c r="K84" i="8" s="1"/>
  <c r="L83" i="6"/>
  <c r="L84" i="7" l="1"/>
  <c r="L84" i="8" s="1"/>
  <c r="M83" i="6"/>
  <c r="M84" i="7" l="1"/>
  <c r="M84" i="8" s="1"/>
  <c r="O83" i="9" l="1"/>
  <c r="F83" i="3" s="1"/>
  <c r="O84" i="7" l="1"/>
  <c r="G84" i="3" s="1"/>
  <c r="O83" i="6"/>
  <c r="A84" i="8" l="1"/>
  <c r="B84" i="8" s="1"/>
  <c r="A84" i="9"/>
  <c r="H83" i="3"/>
  <c r="B84" i="3" s="1"/>
  <c r="C84" i="3" s="1"/>
  <c r="A84" i="6"/>
  <c r="B84" i="6" s="1"/>
  <c r="A84" i="7"/>
  <c r="B84" i="7" s="1"/>
  <c r="O84" i="8" l="1"/>
  <c r="E84" i="3" s="1"/>
  <c r="B84" i="9"/>
  <c r="C84" i="9" l="1"/>
  <c r="D84" i="9" s="1"/>
  <c r="J84" i="9" s="1"/>
  <c r="G84" i="6"/>
  <c r="G85" i="9" s="1"/>
  <c r="D84" i="6" l="1"/>
  <c r="K84" i="9"/>
  <c r="L84" i="9" s="1"/>
  <c r="M84" i="9" s="1"/>
  <c r="G85" i="7"/>
  <c r="G85" i="8" s="1"/>
  <c r="D85" i="7"/>
  <c r="D85" i="8" s="1"/>
  <c r="H84" i="6"/>
  <c r="H85" i="9" s="1"/>
  <c r="F84" i="6"/>
  <c r="F85" i="9" s="1"/>
  <c r="E84" i="6"/>
  <c r="E85" i="9" s="1"/>
  <c r="I84" i="6"/>
  <c r="I85" i="9" s="1"/>
  <c r="F85" i="7" l="1"/>
  <c r="F85" i="8" s="1"/>
  <c r="H85" i="7"/>
  <c r="H85" i="8" s="1"/>
  <c r="I85" i="7"/>
  <c r="I85" i="8" s="1"/>
  <c r="E85" i="7"/>
  <c r="E85" i="8" s="1"/>
  <c r="J84" i="6"/>
  <c r="J85" i="7" l="1"/>
  <c r="J85" i="8" s="1"/>
  <c r="K84" i="6"/>
  <c r="K85" i="7" l="1"/>
  <c r="K85" i="8" s="1"/>
  <c r="L84" i="6"/>
  <c r="L85" i="7" l="1"/>
  <c r="L85" i="8" s="1"/>
  <c r="M84" i="6"/>
  <c r="M85" i="7" l="1"/>
  <c r="M85" i="8" s="1"/>
  <c r="O84" i="9" l="1"/>
  <c r="F84" i="3" s="1"/>
  <c r="O85" i="7" l="1"/>
  <c r="G85" i="3" s="1"/>
  <c r="O84" i="6"/>
  <c r="A85" i="6" l="1"/>
  <c r="B85" i="6" s="1"/>
  <c r="H84" i="3"/>
  <c r="B85" i="3" s="1"/>
  <c r="C85" i="3" s="1"/>
  <c r="A85" i="7"/>
  <c r="B85" i="7" s="1"/>
  <c r="A85" i="8"/>
  <c r="B85" i="8" s="1"/>
  <c r="A85" i="9"/>
  <c r="O85" i="8" l="1"/>
  <c r="E85" i="3" s="1"/>
  <c r="B85" i="9"/>
  <c r="C85" i="9"/>
  <c r="D85" i="9" l="1"/>
  <c r="J85" i="9" s="1"/>
  <c r="E85" i="6"/>
  <c r="E86" i="9" s="1"/>
  <c r="K85" i="9" l="1"/>
  <c r="E86" i="7"/>
  <c r="E86" i="8" s="1"/>
  <c r="D85" i="6"/>
  <c r="F85" i="6"/>
  <c r="F86" i="9" s="1"/>
  <c r="G85" i="6"/>
  <c r="G86" i="9" s="1"/>
  <c r="L85" i="9" l="1"/>
  <c r="M85" i="9" s="1"/>
  <c r="G86" i="7"/>
  <c r="G86" i="8" s="1"/>
  <c r="F86" i="7"/>
  <c r="D86" i="7"/>
  <c r="D86" i="8"/>
  <c r="F86" i="8"/>
  <c r="H85" i="6"/>
  <c r="H86" i="9" s="1"/>
  <c r="H86" i="7" l="1"/>
  <c r="H86" i="8" s="1"/>
  <c r="I85" i="6"/>
  <c r="I86" i="9" s="1"/>
  <c r="I86" i="7" l="1"/>
  <c r="I86" i="8" s="1"/>
  <c r="J85" i="6"/>
  <c r="J86" i="7" l="1"/>
  <c r="J86" i="8" s="1"/>
  <c r="K85" i="6"/>
  <c r="K86" i="7" l="1"/>
  <c r="K86" i="8" s="1"/>
  <c r="L85" i="6"/>
  <c r="L86" i="7" l="1"/>
  <c r="L86" i="8" s="1"/>
  <c r="M85" i="6"/>
  <c r="M86" i="7" l="1"/>
  <c r="M86" i="8" s="1"/>
  <c r="O85" i="9" l="1"/>
  <c r="F85" i="3" s="1"/>
  <c r="O86" i="7" l="1"/>
  <c r="G86" i="3" s="1"/>
  <c r="O85" i="6"/>
  <c r="A86" i="8" l="1"/>
  <c r="B86" i="8" s="1"/>
  <c r="A86" i="6"/>
  <c r="B86" i="6" s="1"/>
  <c r="A86" i="9"/>
  <c r="H85" i="3"/>
  <c r="B86" i="3" s="1"/>
  <c r="C86" i="3" s="1"/>
  <c r="A86" i="7"/>
  <c r="B86" i="7" s="1"/>
  <c r="O86" i="8" l="1"/>
  <c r="E86" i="3" s="1"/>
  <c r="B86" i="9"/>
  <c r="C86" i="9" l="1"/>
  <c r="G86" i="6"/>
  <c r="G87" i="9" s="1"/>
  <c r="H86" i="6"/>
  <c r="H87" i="9" s="1"/>
  <c r="D86" i="9" l="1"/>
  <c r="J86" i="9" s="1"/>
  <c r="K86" i="9" s="1"/>
  <c r="L86" i="9" s="1"/>
  <c r="M86" i="9" s="1"/>
  <c r="H87" i="7"/>
  <c r="H87" i="8" s="1"/>
  <c r="G87" i="7"/>
  <c r="G87" i="8" s="1"/>
  <c r="F86" i="6"/>
  <c r="F87" i="9" s="1"/>
  <c r="E86" i="6"/>
  <c r="E87" i="9" s="1"/>
  <c r="I86" i="6"/>
  <c r="I87" i="9" s="1"/>
  <c r="D86" i="6" l="1"/>
  <c r="D87" i="7" s="1"/>
  <c r="D87" i="8" s="1"/>
  <c r="I87" i="7"/>
  <c r="I87" i="8" s="1"/>
  <c r="F87" i="7"/>
  <c r="F87" i="8" s="1"/>
  <c r="E87" i="7"/>
  <c r="E87" i="8"/>
  <c r="J86" i="6"/>
  <c r="J87" i="7" l="1"/>
  <c r="J87" i="8" s="1"/>
  <c r="K86" i="6"/>
  <c r="K87" i="7" l="1"/>
  <c r="K87" i="8" s="1"/>
  <c r="L86" i="6"/>
  <c r="L87" i="7" l="1"/>
  <c r="L87" i="8" s="1"/>
  <c r="M86" i="6"/>
  <c r="M87" i="7" l="1"/>
  <c r="M87" i="8" s="1"/>
  <c r="O86" i="9" l="1"/>
  <c r="F86" i="3" s="1"/>
  <c r="O87" i="7" l="1"/>
  <c r="G87" i="3" s="1"/>
  <c r="O86" i="6"/>
  <c r="A87" i="6" l="1"/>
  <c r="B87" i="6" s="1"/>
  <c r="A87" i="8"/>
  <c r="B87" i="8" s="1"/>
  <c r="A87" i="7"/>
  <c r="B87" i="7" s="1"/>
  <c r="A87" i="9"/>
  <c r="H86" i="3"/>
  <c r="B87" i="3" s="1"/>
  <c r="C87" i="3" s="1"/>
  <c r="O87" i="8" l="1"/>
  <c r="E87" i="3" s="1"/>
  <c r="B87" i="9"/>
  <c r="C87" i="9" l="1"/>
  <c r="D87" i="9" s="1"/>
  <c r="J87" i="9" s="1"/>
  <c r="H87" i="6"/>
  <c r="H88" i="9" s="1"/>
  <c r="D87" i="6" l="1"/>
  <c r="K87" i="9"/>
  <c r="L87" i="9" s="1"/>
  <c r="H88" i="7"/>
  <c r="H88" i="8" s="1"/>
  <c r="D88" i="7"/>
  <c r="D88" i="8"/>
  <c r="G87" i="6"/>
  <c r="G88" i="9" s="1"/>
  <c r="E87" i="6"/>
  <c r="E88" i="9" s="1"/>
  <c r="F87" i="6"/>
  <c r="F88" i="9" s="1"/>
  <c r="I87" i="6"/>
  <c r="I88" i="9" s="1"/>
  <c r="M87" i="9" l="1"/>
  <c r="E88" i="7"/>
  <c r="G88" i="7"/>
  <c r="G88" i="8" s="1"/>
  <c r="I88" i="7"/>
  <c r="I88" i="8" s="1"/>
  <c r="F88" i="7"/>
  <c r="F88" i="8" s="1"/>
  <c r="E88" i="8"/>
  <c r="K87" i="6"/>
  <c r="L87" i="6"/>
  <c r="L88" i="7" l="1"/>
  <c r="L88" i="8" s="1"/>
  <c r="K88" i="7"/>
  <c r="K88" i="8" s="1"/>
  <c r="J87" i="6"/>
  <c r="M87" i="6"/>
  <c r="J88" i="7" l="1"/>
  <c r="J88" i="8" s="1"/>
  <c r="M88" i="7"/>
  <c r="M88" i="8" s="1"/>
  <c r="O87" i="9" l="1"/>
  <c r="F87" i="3" s="1"/>
  <c r="O88" i="7" l="1"/>
  <c r="G88" i="3" s="1"/>
  <c r="O87" i="6"/>
  <c r="A88" i="7" l="1"/>
  <c r="B88" i="7" s="1"/>
  <c r="A88" i="9"/>
  <c r="A88" i="6"/>
  <c r="B88" i="6" s="1"/>
  <c r="A88" i="8"/>
  <c r="B88" i="8" s="1"/>
  <c r="H87" i="3"/>
  <c r="B88" i="3" s="1"/>
  <c r="C88" i="3" s="1"/>
  <c r="O88" i="8" l="1"/>
  <c r="E88" i="3" s="1"/>
  <c r="B88" i="9"/>
  <c r="C88" i="9" l="1"/>
  <c r="D88" i="9" s="1"/>
  <c r="D88" i="6" s="1"/>
  <c r="E88" i="6"/>
  <c r="E89" i="9" s="1"/>
  <c r="J88" i="9" l="1"/>
  <c r="K88" i="9" s="1"/>
  <c r="L88" i="9" s="1"/>
  <c r="M88" i="9" s="1"/>
  <c r="E89" i="7"/>
  <c r="E89" i="8" s="1"/>
  <c r="D89" i="7"/>
  <c r="D89" i="8" s="1"/>
  <c r="F88" i="6"/>
  <c r="F89" i="9" s="1"/>
  <c r="F89" i="7" l="1"/>
  <c r="F89" i="8" s="1"/>
  <c r="H88" i="6" l="1"/>
  <c r="H89" i="9" s="1"/>
  <c r="G88" i="6"/>
  <c r="G89" i="9" s="1"/>
  <c r="K88" i="6"/>
  <c r="K89" i="7" l="1"/>
  <c r="K89" i="8" s="1"/>
  <c r="G89" i="7"/>
  <c r="G89" i="8" s="1"/>
  <c r="H89" i="7"/>
  <c r="H89" i="8" s="1"/>
  <c r="I88" i="6"/>
  <c r="I89" i="9" s="1"/>
  <c r="J88" i="6"/>
  <c r="L88" i="6"/>
  <c r="L89" i="7" l="1"/>
  <c r="L89" i="8" s="1"/>
  <c r="I89" i="7"/>
  <c r="I89" i="8" s="1"/>
  <c r="J89" i="7"/>
  <c r="J89" i="8" s="1"/>
  <c r="M88" i="6"/>
  <c r="M89" i="7" l="1"/>
  <c r="M89" i="8" s="1"/>
  <c r="O88" i="9" l="1"/>
  <c r="F88" i="3" s="1"/>
  <c r="O89" i="7" l="1"/>
  <c r="G89" i="3" s="1"/>
  <c r="O88" i="6"/>
  <c r="A89" i="9" l="1"/>
  <c r="A89" i="8"/>
  <c r="B89" i="8" s="1"/>
  <c r="H88" i="3"/>
  <c r="B89" i="3" s="1"/>
  <c r="C89" i="3" s="1"/>
  <c r="A89" i="7"/>
  <c r="B89" i="7" s="1"/>
  <c r="A89" i="6"/>
  <c r="B89" i="6" s="1"/>
  <c r="O89" i="8" l="1"/>
  <c r="E89" i="3" s="1"/>
  <c r="B89" i="9"/>
  <c r="C89" i="9"/>
  <c r="D89" i="9" l="1"/>
  <c r="D89" i="6" s="1"/>
  <c r="G89" i="6"/>
  <c r="G90" i="9" s="1"/>
  <c r="J89" i="9" l="1"/>
  <c r="K89" i="9" s="1"/>
  <c r="G90" i="7"/>
  <c r="G90" i="8" s="1"/>
  <c r="D90" i="7"/>
  <c r="D90" i="8" s="1"/>
  <c r="F89" i="6"/>
  <c r="F90" i="9" s="1"/>
  <c r="E89" i="6"/>
  <c r="E90" i="9" s="1"/>
  <c r="H89" i="6"/>
  <c r="H90" i="9" s="1"/>
  <c r="L89" i="9" l="1"/>
  <c r="M89" i="9" s="1"/>
  <c r="F90" i="7"/>
  <c r="E90" i="7"/>
  <c r="H90" i="7"/>
  <c r="H90" i="8" s="1"/>
  <c r="E90" i="8"/>
  <c r="F90" i="8"/>
  <c r="I89" i="6"/>
  <c r="I90" i="9" s="1"/>
  <c r="I90" i="7" l="1"/>
  <c r="I90" i="8" s="1"/>
  <c r="J89" i="6"/>
  <c r="J90" i="7" l="1"/>
  <c r="J90" i="8" s="1"/>
  <c r="K89" i="6"/>
  <c r="K90" i="7" l="1"/>
  <c r="K90" i="8" s="1"/>
  <c r="L89" i="6"/>
  <c r="L90" i="7" l="1"/>
  <c r="L90" i="8" s="1"/>
  <c r="M89" i="6"/>
  <c r="M90" i="7" l="1"/>
  <c r="M90" i="8" s="1"/>
  <c r="O89" i="9" l="1"/>
  <c r="F89" i="3" s="1"/>
  <c r="O90" i="7" l="1"/>
  <c r="G90" i="3" s="1"/>
  <c r="O89" i="6"/>
  <c r="O90" i="8" l="1"/>
  <c r="E90" i="3" s="1"/>
  <c r="H89" i="3"/>
  <c r="B90" i="3" s="1"/>
  <c r="C90" i="3" s="1"/>
  <c r="A90" i="6"/>
  <c r="B90" i="6" s="1"/>
  <c r="A90" i="7"/>
  <c r="B90" i="7" s="1"/>
  <c r="A90" i="9"/>
  <c r="A90" i="8"/>
  <c r="B90" i="8" s="1"/>
  <c r="B90" i="9" l="1"/>
  <c r="C90" i="9"/>
  <c r="D90" i="9" l="1"/>
  <c r="J90" i="9" s="1"/>
  <c r="E90" i="6"/>
  <c r="E91" i="9" s="1"/>
  <c r="D90" i="6" l="1"/>
  <c r="K90" i="9"/>
  <c r="L90" i="9" s="1"/>
  <c r="M90" i="9" s="1"/>
  <c r="E91" i="7"/>
  <c r="D91" i="7"/>
  <c r="D91" i="8"/>
  <c r="E91" i="8"/>
  <c r="F90" i="6"/>
  <c r="F91" i="9" s="1"/>
  <c r="G90" i="6"/>
  <c r="G91" i="9" s="1"/>
  <c r="F91" i="7" l="1"/>
  <c r="G91" i="7"/>
  <c r="G91" i="8" s="1"/>
  <c r="F91" i="8"/>
  <c r="H90" i="6"/>
  <c r="H91" i="9" s="1"/>
  <c r="I90" i="6"/>
  <c r="I91" i="9" s="1"/>
  <c r="J90" i="6"/>
  <c r="I91" i="7" l="1"/>
  <c r="I91" i="8" s="1"/>
  <c r="H91" i="7"/>
  <c r="H91" i="8" s="1"/>
  <c r="J91" i="7"/>
  <c r="J91" i="8" s="1"/>
  <c r="K90" i="6"/>
  <c r="K91" i="7" l="1"/>
  <c r="K91" i="8" s="1"/>
  <c r="L90" i="6"/>
  <c r="L91" i="7" l="1"/>
  <c r="L91" i="8" s="1"/>
  <c r="M90" i="6"/>
  <c r="M91" i="7" l="1"/>
  <c r="M91" i="8" s="1"/>
  <c r="O90" i="9" l="1"/>
  <c r="F90" i="3" s="1"/>
  <c r="O91" i="7" l="1"/>
  <c r="G91" i="3" s="1"/>
  <c r="O90" i="6"/>
  <c r="A91" i="9" l="1"/>
  <c r="A91" i="8"/>
  <c r="B91" i="8" s="1"/>
  <c r="A91" i="7"/>
  <c r="B91" i="7" s="1"/>
  <c r="A91" i="6"/>
  <c r="B91" i="6" s="1"/>
  <c r="H90" i="3"/>
  <c r="B91" i="3" s="1"/>
  <c r="C91" i="3" s="1"/>
  <c r="O91" i="8" l="1"/>
  <c r="E91" i="3" s="1"/>
  <c r="B91" i="9"/>
  <c r="C91" i="9" l="1"/>
  <c r="D91" i="9" s="1"/>
  <c r="J91" i="9" s="1"/>
  <c r="E91" i="6"/>
  <c r="E92" i="9" s="1"/>
  <c r="K91" i="9" l="1"/>
  <c r="L91" i="9" s="1"/>
  <c r="M91" i="9" s="1"/>
  <c r="E92" i="7"/>
  <c r="E92" i="8" s="1"/>
  <c r="D91" i="6"/>
  <c r="F91" i="6"/>
  <c r="F92" i="9" s="1"/>
  <c r="D92" i="7" l="1"/>
  <c r="F92" i="7"/>
  <c r="F92" i="8" s="1"/>
  <c r="D92" i="8"/>
  <c r="G91" i="6"/>
  <c r="G92" i="9" s="1"/>
  <c r="H91" i="6"/>
  <c r="H92" i="9" s="1"/>
  <c r="H92" i="7" l="1"/>
  <c r="H92" i="8" s="1"/>
  <c r="G92" i="7"/>
  <c r="G92" i="8" s="1"/>
  <c r="I91" i="6"/>
  <c r="I92" i="9" s="1"/>
  <c r="I92" i="7" l="1"/>
  <c r="I92" i="8" s="1"/>
  <c r="J91" i="6"/>
  <c r="J92" i="7" l="1"/>
  <c r="J92" i="8" s="1"/>
  <c r="K91" i="6"/>
  <c r="K92" i="7" l="1"/>
  <c r="K92" i="8" s="1"/>
  <c r="L91" i="6"/>
  <c r="L92" i="7" l="1"/>
  <c r="L92" i="8" s="1"/>
  <c r="M91" i="6"/>
  <c r="M92" i="7" l="1"/>
  <c r="M92" i="8" s="1"/>
  <c r="O91" i="9" l="1"/>
  <c r="F91" i="3" s="1"/>
  <c r="O92" i="7" l="1"/>
  <c r="G92" i="3" s="1"/>
  <c r="O91" i="6"/>
  <c r="O92" i="8" l="1"/>
  <c r="E92" i="3" s="1"/>
  <c r="A92" i="9"/>
  <c r="A92" i="6"/>
  <c r="B92" i="6" s="1"/>
  <c r="H91" i="3"/>
  <c r="B92" i="3" s="1"/>
  <c r="C92" i="3" s="1"/>
  <c r="A92" i="7"/>
  <c r="B92" i="7" s="1"/>
  <c r="A92" i="8"/>
  <c r="B92" i="8" s="1"/>
  <c r="B92" i="9" l="1"/>
  <c r="C92" i="9"/>
  <c r="D92" i="9" l="1"/>
  <c r="D92" i="6" s="1"/>
  <c r="J92" i="9" l="1"/>
  <c r="K92" i="9" s="1"/>
  <c r="L92" i="9" s="1"/>
  <c r="M92" i="9" s="1"/>
  <c r="D93" i="7"/>
  <c r="D93" i="8" s="1"/>
  <c r="E92" i="6"/>
  <c r="E93" i="9" s="1"/>
  <c r="F92" i="6"/>
  <c r="F93" i="9" s="1"/>
  <c r="E93" i="7" l="1"/>
  <c r="F93" i="7"/>
  <c r="F93" i="8"/>
  <c r="E93" i="8"/>
  <c r="G92" i="6"/>
  <c r="G93" i="9" s="1"/>
  <c r="G93" i="7" l="1"/>
  <c r="G93" i="8" s="1"/>
  <c r="H92" i="6" l="1"/>
  <c r="H93" i="9" s="1"/>
  <c r="I92" i="6"/>
  <c r="I93" i="9" s="1"/>
  <c r="I93" i="7" l="1"/>
  <c r="I93" i="8" s="1"/>
  <c r="H93" i="7"/>
  <c r="H93" i="8" s="1"/>
  <c r="J92" i="6"/>
  <c r="J93" i="7" l="1"/>
  <c r="J93" i="8" s="1"/>
  <c r="K92" i="6"/>
  <c r="K93" i="7" l="1"/>
  <c r="K93" i="8" s="1"/>
  <c r="L92" i="6"/>
  <c r="L93" i="7" l="1"/>
  <c r="L93" i="8" s="1"/>
  <c r="M92" i="6"/>
  <c r="M93" i="7" l="1"/>
  <c r="M93" i="8" s="1"/>
  <c r="O92" i="6" l="1"/>
  <c r="A93" i="6" s="1"/>
  <c r="B93" i="6" s="1"/>
  <c r="O92" i="9"/>
  <c r="F92" i="3" s="1"/>
  <c r="O93" i="7" l="1"/>
  <c r="G93" i="3" s="1"/>
  <c r="H92" i="3"/>
  <c r="B93" i="3" s="1"/>
  <c r="C93" i="3" s="1"/>
  <c r="O93" i="8"/>
  <c r="E93" i="3" s="1"/>
  <c r="A93" i="9"/>
  <c r="C93" i="9" s="1"/>
  <c r="A93" i="8"/>
  <c r="B93" i="8" s="1"/>
  <c r="A93" i="7"/>
  <c r="B93" i="7" s="1"/>
  <c r="D93" i="9" l="1"/>
  <c r="J93" i="9" s="1"/>
  <c r="B93" i="9"/>
  <c r="K93" i="9" l="1"/>
  <c r="L93" i="9" s="1"/>
  <c r="M93" i="9" s="1"/>
  <c r="D93" i="6"/>
  <c r="E93" i="6"/>
  <c r="E94" i="9" s="1"/>
  <c r="E94" i="7" l="1"/>
  <c r="D94" i="7"/>
  <c r="D94" i="8" s="1"/>
  <c r="E94" i="8"/>
  <c r="G93" i="6" l="1"/>
  <c r="G94" i="9" s="1"/>
  <c r="F93" i="6"/>
  <c r="F94" i="9" s="1"/>
  <c r="H93" i="6"/>
  <c r="H94" i="9" s="1"/>
  <c r="H94" i="7" l="1"/>
  <c r="F94" i="7"/>
  <c r="G94" i="7"/>
  <c r="G94" i="8" s="1"/>
  <c r="F94" i="8"/>
  <c r="H94" i="8"/>
  <c r="I93" i="6"/>
  <c r="I94" i="9" s="1"/>
  <c r="I94" i="7" l="1"/>
  <c r="I94" i="8" s="1"/>
  <c r="J93" i="6"/>
  <c r="J94" i="7" l="1"/>
  <c r="J94" i="8" s="1"/>
  <c r="K93" i="6"/>
  <c r="K94" i="7" l="1"/>
  <c r="K94" i="8" s="1"/>
  <c r="L93" i="6"/>
  <c r="L94" i="7" l="1"/>
  <c r="L94" i="8" s="1"/>
  <c r="M93" i="6"/>
  <c r="M94" i="7" l="1"/>
  <c r="M94" i="8" s="1"/>
  <c r="O93" i="9" l="1"/>
  <c r="F93" i="3" s="1"/>
  <c r="O94" i="7" l="1"/>
  <c r="G94" i="3" s="1"/>
  <c r="O93" i="6"/>
  <c r="O94" i="8" l="1"/>
  <c r="E94" i="3" s="1"/>
  <c r="A94" i="9"/>
  <c r="A94" i="8"/>
  <c r="B94" i="8" s="1"/>
  <c r="A94" i="7"/>
  <c r="B94" i="7" s="1"/>
  <c r="A94" i="6"/>
  <c r="B94" i="6" s="1"/>
  <c r="H93" i="3"/>
  <c r="B94" i="3" s="1"/>
  <c r="C94" i="3" s="1"/>
  <c r="B94" i="9" l="1"/>
  <c r="C94" i="9"/>
  <c r="D94" i="9" l="1"/>
  <c r="J94" i="9" s="1"/>
  <c r="E94" i="6"/>
  <c r="E95" i="9" s="1"/>
  <c r="D94" i="6" l="1"/>
  <c r="D95" i="7" s="1"/>
  <c r="D95" i="8" s="1"/>
  <c r="K94" i="9"/>
  <c r="L94" i="9" s="1"/>
  <c r="M94" i="9" s="1"/>
  <c r="E95" i="7"/>
  <c r="E95" i="8"/>
  <c r="F94" i="6"/>
  <c r="F95" i="9" s="1"/>
  <c r="F95" i="7" l="1"/>
  <c r="F95" i="8" s="1"/>
  <c r="G94" i="6"/>
  <c r="G95" i="9" s="1"/>
  <c r="G95" i="7" l="1"/>
  <c r="G95" i="8" s="1"/>
  <c r="H94" i="6"/>
  <c r="H95" i="9" s="1"/>
  <c r="H95" i="7" l="1"/>
  <c r="H95" i="8" s="1"/>
  <c r="I94" i="6"/>
  <c r="I95" i="9" s="1"/>
  <c r="I95" i="7" l="1"/>
  <c r="I95" i="8" s="1"/>
  <c r="J94" i="6"/>
  <c r="J95" i="7" l="1"/>
  <c r="J95" i="8" s="1"/>
  <c r="K94" i="6"/>
  <c r="K95" i="7" l="1"/>
  <c r="K95" i="8" s="1"/>
  <c r="L94" i="6"/>
  <c r="L95" i="7" l="1"/>
  <c r="L95" i="8" s="1"/>
  <c r="M94" i="6"/>
  <c r="M95" i="7" l="1"/>
  <c r="M95" i="8" s="1"/>
  <c r="O94" i="9" l="1"/>
  <c r="F94" i="3" s="1"/>
  <c r="O95" i="7" l="1"/>
  <c r="G95" i="3" s="1"/>
  <c r="O94" i="6"/>
  <c r="O95" i="8" l="1"/>
  <c r="E95" i="3" s="1"/>
  <c r="A95" i="8"/>
  <c r="B95" i="8" s="1"/>
  <c r="H94" i="3"/>
  <c r="B95" i="3" s="1"/>
  <c r="C95" i="3" s="1"/>
  <c r="A95" i="9"/>
  <c r="A95" i="6"/>
  <c r="B95" i="6" s="1"/>
  <c r="A95" i="7"/>
  <c r="B95" i="7" s="1"/>
  <c r="C95" i="9" l="1"/>
  <c r="B95" i="9"/>
  <c r="D95" i="9" l="1"/>
  <c r="D95" i="6" s="1"/>
  <c r="E95" i="6"/>
  <c r="E96" i="9" s="1"/>
  <c r="J95" i="9" l="1"/>
  <c r="K95" i="9" s="1"/>
  <c r="L95" i="9" s="1"/>
  <c r="M95" i="9" s="1"/>
  <c r="E96" i="7"/>
  <c r="E96" i="8" s="1"/>
  <c r="D96" i="7"/>
  <c r="D96" i="8" s="1"/>
  <c r="F95" i="6" l="1"/>
  <c r="F96" i="9" s="1"/>
  <c r="H95" i="6"/>
  <c r="H96" i="9" s="1"/>
  <c r="H96" i="7" l="1"/>
  <c r="F96" i="7"/>
  <c r="F96" i="8"/>
  <c r="H96" i="8"/>
  <c r="G95" i="6"/>
  <c r="G96" i="9" s="1"/>
  <c r="I95" i="6"/>
  <c r="I96" i="9" s="1"/>
  <c r="I96" i="7" l="1"/>
  <c r="G96" i="7"/>
  <c r="G96" i="8" s="1"/>
  <c r="I96" i="8"/>
  <c r="J95" i="6"/>
  <c r="J96" i="7" l="1"/>
  <c r="J96" i="8" s="1"/>
  <c r="K95" i="6"/>
  <c r="K96" i="7" l="1"/>
  <c r="K96" i="8" s="1"/>
  <c r="L95" i="6"/>
  <c r="L96" i="7" l="1"/>
  <c r="L96" i="8" s="1"/>
  <c r="M95" i="6"/>
  <c r="M96" i="7" l="1"/>
  <c r="M96" i="8" s="1"/>
  <c r="O95" i="9" l="1"/>
  <c r="F95" i="3" s="1"/>
  <c r="O96" i="7" l="1"/>
  <c r="G96" i="3" s="1"/>
  <c r="O95" i="6"/>
  <c r="O96" i="8" l="1"/>
  <c r="E96" i="3" s="1"/>
  <c r="A96" i="8"/>
  <c r="B96" i="8" s="1"/>
  <c r="A96" i="9"/>
  <c r="A96" i="6"/>
  <c r="B96" i="6" s="1"/>
  <c r="H95" i="3"/>
  <c r="B96" i="3" s="1"/>
  <c r="C96" i="3" s="1"/>
  <c r="A96" i="7"/>
  <c r="B96" i="7" s="1"/>
  <c r="B96" i="9" l="1"/>
  <c r="C96" i="9"/>
  <c r="D96" i="9" l="1"/>
  <c r="J96" i="9" s="1"/>
  <c r="E96" i="6"/>
  <c r="E97" i="9" s="1"/>
  <c r="D96" i="6" l="1"/>
  <c r="D97" i="7" s="1"/>
  <c r="D97" i="8" s="1"/>
  <c r="K96" i="9"/>
  <c r="E97" i="7"/>
  <c r="E97" i="8"/>
  <c r="F96" i="6"/>
  <c r="F97" i="9" s="1"/>
  <c r="L96" i="9" l="1"/>
  <c r="M96" i="9" s="1"/>
  <c r="F97" i="7"/>
  <c r="F97" i="8" s="1"/>
  <c r="G96" i="6"/>
  <c r="G97" i="9" s="1"/>
  <c r="G97" i="7" l="1"/>
  <c r="G97" i="8" s="1"/>
  <c r="H96" i="6"/>
  <c r="H97" i="9" s="1"/>
  <c r="H97" i="7" l="1"/>
  <c r="H97" i="8" s="1"/>
  <c r="I96" i="6"/>
  <c r="I97" i="9" s="1"/>
  <c r="I97" i="7" l="1"/>
  <c r="I97" i="8" s="1"/>
  <c r="J96" i="6"/>
  <c r="J97" i="7" l="1"/>
  <c r="J97" i="8" s="1"/>
  <c r="K96" i="6"/>
  <c r="K97" i="7" l="1"/>
  <c r="K97" i="8" s="1"/>
  <c r="L96" i="6"/>
  <c r="L97" i="7" l="1"/>
  <c r="L97" i="8" s="1"/>
  <c r="M96" i="6"/>
  <c r="M97" i="7" l="1"/>
  <c r="M97" i="8" s="1"/>
  <c r="O96" i="9" l="1"/>
  <c r="F96" i="3" s="1"/>
  <c r="O97" i="7" l="1"/>
  <c r="G97" i="3" s="1"/>
  <c r="O96" i="6"/>
  <c r="O97" i="8" l="1"/>
  <c r="E97" i="3" s="1"/>
  <c r="H96" i="3"/>
  <c r="B97" i="3" s="1"/>
  <c r="C97" i="3" s="1"/>
  <c r="A97" i="9"/>
  <c r="A97" i="6"/>
  <c r="B97" i="6" s="1"/>
  <c r="A97" i="8"/>
  <c r="B97" i="8" s="1"/>
  <c r="A97" i="7"/>
  <c r="B97" i="7" s="1"/>
  <c r="B97" i="9" l="1"/>
  <c r="C97" i="9"/>
  <c r="D97" i="9" l="1"/>
  <c r="J97" i="9" s="1"/>
  <c r="D97" i="6" l="1"/>
  <c r="D98" i="7" s="1"/>
  <c r="D98" i="8" s="1"/>
  <c r="K97" i="9"/>
  <c r="F97" i="6"/>
  <c r="F98" i="9" s="1"/>
  <c r="E97" i="6"/>
  <c r="E98" i="9" s="1"/>
  <c r="G97" i="6"/>
  <c r="G98" i="9" s="1"/>
  <c r="L97" i="9" l="1"/>
  <c r="M97" i="9" s="1"/>
  <c r="G98" i="7"/>
  <c r="G98" i="8" s="1"/>
  <c r="E98" i="7"/>
  <c r="F98" i="7"/>
  <c r="F98" i="8"/>
  <c r="E98" i="8"/>
  <c r="I97" i="6" l="1"/>
  <c r="I98" i="9" s="1"/>
  <c r="H97" i="6"/>
  <c r="H98" i="9" s="1"/>
  <c r="J97" i="6"/>
  <c r="J98" i="9" s="1"/>
  <c r="J98" i="7" l="1"/>
  <c r="J98" i="8" s="1"/>
  <c r="H98" i="7"/>
  <c r="H98" i="8" s="1"/>
  <c r="I98" i="7"/>
  <c r="I98" i="8" s="1"/>
  <c r="K97" i="6"/>
  <c r="K98" i="7" l="1"/>
  <c r="K98" i="8" s="1"/>
  <c r="L97" i="6"/>
  <c r="L98" i="7" l="1"/>
  <c r="L98" i="8" s="1"/>
  <c r="M97" i="6"/>
  <c r="M98" i="7" l="1"/>
  <c r="M98" i="8" s="1"/>
  <c r="O97" i="9" l="1"/>
  <c r="F97" i="3" s="1"/>
  <c r="O98" i="7" l="1"/>
  <c r="G98" i="3" s="1"/>
  <c r="O97" i="6"/>
  <c r="O98" i="8" l="1"/>
  <c r="E98" i="3" s="1"/>
  <c r="H97" i="3"/>
  <c r="B98" i="3" s="1"/>
  <c r="C98" i="3" s="1"/>
  <c r="A98" i="6"/>
  <c r="B98" i="6" s="1"/>
  <c r="A98" i="9"/>
  <c r="A98" i="7"/>
  <c r="B98" i="7" s="1"/>
  <c r="A98" i="8"/>
  <c r="B98" i="8" s="1"/>
  <c r="C98" i="9" l="1"/>
  <c r="B98" i="9"/>
  <c r="E98" i="6"/>
  <c r="E99" i="9" s="1"/>
  <c r="D98" i="9" l="1"/>
  <c r="K98" i="9" s="1"/>
  <c r="L98" i="9" s="1"/>
  <c r="E99" i="7"/>
  <c r="E99" i="8" s="1"/>
  <c r="F98" i="6"/>
  <c r="F99" i="9" s="1"/>
  <c r="D98" i="6" l="1"/>
  <c r="D99" i="7" s="1"/>
  <c r="M98" i="9"/>
  <c r="F99" i="7"/>
  <c r="F99" i="8" s="1"/>
  <c r="G98" i="6"/>
  <c r="G99" i="9" s="1"/>
  <c r="D99" i="8" l="1"/>
  <c r="G99" i="7"/>
  <c r="G99" i="8" s="1"/>
  <c r="H98" i="6"/>
  <c r="H99" i="9" s="1"/>
  <c r="H99" i="7" l="1"/>
  <c r="H99" i="8" s="1"/>
  <c r="I98" i="6"/>
  <c r="I99" i="9" s="1"/>
  <c r="I99" i="7" l="1"/>
  <c r="I99" i="8" s="1"/>
  <c r="J98" i="6"/>
  <c r="J99" i="9" s="1"/>
  <c r="J99" i="7" l="1"/>
  <c r="J99" i="8" s="1"/>
  <c r="K98" i="6"/>
  <c r="K99" i="7" l="1"/>
  <c r="K99" i="8" s="1"/>
  <c r="L98" i="6"/>
  <c r="L99" i="7" l="1"/>
  <c r="L99" i="8" s="1"/>
  <c r="M98" i="6"/>
  <c r="M99" i="7" l="1"/>
  <c r="M99" i="8" s="1"/>
  <c r="O98" i="9" l="1"/>
  <c r="F98" i="3" s="1"/>
  <c r="O99" i="7" l="1"/>
  <c r="G99" i="3" s="1"/>
  <c r="O98" i="6"/>
  <c r="O99" i="8" l="1"/>
  <c r="E99" i="3" s="1"/>
  <c r="A99" i="6"/>
  <c r="B99" i="6" s="1"/>
  <c r="A99" i="9"/>
  <c r="H98" i="3"/>
  <c r="B99" i="3" s="1"/>
  <c r="C99" i="3" s="1"/>
  <c r="A99" i="8"/>
  <c r="B99" i="8" s="1"/>
  <c r="A99" i="7"/>
  <c r="B99" i="7" s="1"/>
  <c r="B99" i="9" l="1"/>
  <c r="C99" i="9"/>
  <c r="D99" i="9" l="1"/>
  <c r="K99" i="9" s="1"/>
  <c r="L99" i="9" s="1"/>
  <c r="E99" i="6"/>
  <c r="E100" i="9" s="1"/>
  <c r="D99" i="6" l="1"/>
  <c r="D100" i="7" s="1"/>
  <c r="D100" i="8" s="1"/>
  <c r="M99" i="9"/>
  <c r="E100" i="7"/>
  <c r="E100" i="8" s="1"/>
  <c r="G99" i="6" l="1"/>
  <c r="G100" i="9" s="1"/>
  <c r="F99" i="6"/>
  <c r="F100" i="9" s="1"/>
  <c r="H99" i="6"/>
  <c r="H100" i="9" s="1"/>
  <c r="H100" i="7" l="1"/>
  <c r="H100" i="8" s="1"/>
  <c r="F100" i="7"/>
  <c r="F100" i="8" s="1"/>
  <c r="G100" i="7"/>
  <c r="G100" i="8" s="1"/>
  <c r="I99" i="6"/>
  <c r="I100" i="9" s="1"/>
  <c r="I100" i="7" l="1"/>
  <c r="I100" i="8" s="1"/>
  <c r="J99" i="6"/>
  <c r="J100" i="9" s="1"/>
  <c r="J100" i="7" l="1"/>
  <c r="J100" i="8" s="1"/>
  <c r="K99" i="6"/>
  <c r="K100" i="7" l="1"/>
  <c r="K100" i="8" s="1"/>
  <c r="L99" i="6"/>
  <c r="L100" i="7" l="1"/>
  <c r="L100" i="8" s="1"/>
  <c r="M99" i="6"/>
  <c r="M100" i="7" l="1"/>
  <c r="M100" i="8" s="1"/>
  <c r="O99" i="9" l="1"/>
  <c r="F99" i="3" s="1"/>
  <c r="O100" i="7" l="1"/>
  <c r="G100" i="3" s="1"/>
  <c r="O99" i="6"/>
  <c r="O100" i="8" l="1"/>
  <c r="E100" i="3" s="1"/>
  <c r="A100" i="6"/>
  <c r="B100" i="6" s="1"/>
  <c r="A100" i="7"/>
  <c r="B100" i="7" s="1"/>
  <c r="A100" i="8"/>
  <c r="B100" i="8" s="1"/>
  <c r="H99" i="3"/>
  <c r="B100" i="3" s="1"/>
  <c r="C100" i="3" s="1"/>
  <c r="A100" i="9"/>
  <c r="B100" i="9" l="1"/>
  <c r="C100" i="9"/>
  <c r="D100" i="9" l="1"/>
  <c r="K100" i="9" s="1"/>
  <c r="L100" i="9" s="1"/>
  <c r="E100" i="6"/>
  <c r="E101" i="9" s="1"/>
  <c r="D100" i="6" l="1"/>
  <c r="D101" i="7" s="1"/>
  <c r="D101" i="8" s="1"/>
  <c r="M100" i="9"/>
  <c r="E101" i="7"/>
  <c r="E101" i="8" s="1"/>
  <c r="F100" i="6"/>
  <c r="F101" i="9" s="1"/>
  <c r="F101" i="7" l="1"/>
  <c r="F101" i="8" s="1"/>
  <c r="G100" i="6"/>
  <c r="G101" i="9" s="1"/>
  <c r="G101" i="7" l="1"/>
  <c r="G101" i="8" s="1"/>
  <c r="H100" i="6"/>
  <c r="H101" i="9" s="1"/>
  <c r="H101" i="7" l="1"/>
  <c r="H101" i="8" s="1"/>
  <c r="I100" i="6"/>
  <c r="I101" i="9" s="1"/>
  <c r="I101" i="7" l="1"/>
  <c r="I101" i="8" s="1"/>
  <c r="J100" i="6"/>
  <c r="J101" i="9" s="1"/>
  <c r="J101" i="7" l="1"/>
  <c r="J101" i="8" s="1"/>
  <c r="K100" i="6"/>
  <c r="K101" i="7" l="1"/>
  <c r="K101" i="8" s="1"/>
  <c r="L100" i="6"/>
  <c r="L101" i="7" l="1"/>
  <c r="L101" i="8" s="1"/>
  <c r="M100" i="6"/>
  <c r="M101" i="7" l="1"/>
  <c r="M101" i="8" s="1"/>
  <c r="O100" i="9" l="1"/>
  <c r="F100" i="3" s="1"/>
  <c r="O101" i="7" l="1"/>
  <c r="G101" i="3" s="1"/>
  <c r="O100" i="6"/>
  <c r="A101" i="6" l="1"/>
  <c r="B101" i="6" s="1"/>
  <c r="A101" i="7"/>
  <c r="B101" i="7" s="1"/>
  <c r="H100" i="3"/>
  <c r="B101" i="3" s="1"/>
  <c r="C101" i="3" s="1"/>
  <c r="A101" i="9"/>
  <c r="A101" i="8"/>
  <c r="B101" i="8" s="1"/>
  <c r="O101" i="8" l="1"/>
  <c r="E101" i="3" s="1"/>
  <c r="B101" i="9"/>
  <c r="C101" i="9"/>
  <c r="D101" i="9" l="1"/>
  <c r="K101" i="9" s="1"/>
  <c r="L101" i="9" s="1"/>
  <c r="M101" i="9" s="1"/>
  <c r="E101" i="6"/>
  <c r="E102" i="9" s="1"/>
  <c r="D101" i="6" l="1"/>
  <c r="D102" i="7" s="1"/>
  <c r="D102" i="8" s="1"/>
  <c r="E102" i="7"/>
  <c r="E102" i="8" s="1"/>
  <c r="G101" i="6"/>
  <c r="G102" i="9" s="1"/>
  <c r="F101" i="6"/>
  <c r="F102" i="9" s="1"/>
  <c r="F102" i="7" l="1"/>
  <c r="G102" i="7"/>
  <c r="G102" i="8" s="1"/>
  <c r="F102" i="8"/>
  <c r="H101" i="6"/>
  <c r="H102" i="9" s="1"/>
  <c r="H102" i="7" l="1"/>
  <c r="H102" i="8" s="1"/>
  <c r="I101" i="6"/>
  <c r="I102" i="9" s="1"/>
  <c r="I102" i="7" l="1"/>
  <c r="I102" i="8" s="1"/>
  <c r="J101" i="6"/>
  <c r="J102" i="9" s="1"/>
  <c r="J102" i="7" l="1"/>
  <c r="J102" i="8" s="1"/>
  <c r="K101" i="6"/>
  <c r="K102" i="7" l="1"/>
  <c r="K102" i="8" s="1"/>
  <c r="L101" i="6"/>
  <c r="L102" i="7" l="1"/>
  <c r="L102" i="8" s="1"/>
  <c r="M101" i="6"/>
  <c r="M102" i="7" l="1"/>
  <c r="M102" i="8" s="1"/>
  <c r="O101" i="9" l="1"/>
  <c r="F101" i="3" s="1"/>
  <c r="O102" i="7" l="1"/>
  <c r="G102" i="3" s="1"/>
  <c r="O101" i="6"/>
  <c r="A102" i="8" l="1"/>
  <c r="B102" i="8" s="1"/>
  <c r="A102" i="9"/>
  <c r="A102" i="7"/>
  <c r="B102" i="7" s="1"/>
  <c r="A102" i="6"/>
  <c r="B102" i="6" s="1"/>
  <c r="H101" i="3"/>
  <c r="B102" i="3" s="1"/>
  <c r="C102" i="3" s="1"/>
  <c r="O102" i="8" l="1"/>
  <c r="E102" i="3" s="1"/>
  <c r="B102" i="9"/>
  <c r="C102" i="9"/>
  <c r="D102" i="9" l="1"/>
  <c r="K102" i="9" s="1"/>
  <c r="E102" i="6"/>
  <c r="E103" i="9" s="1"/>
  <c r="D102" i="6" l="1"/>
  <c r="L102" i="9"/>
  <c r="M102" i="9" s="1"/>
  <c r="E103" i="7"/>
  <c r="E103" i="8" s="1"/>
  <c r="D103" i="7"/>
  <c r="D103" i="8" s="1"/>
  <c r="F102" i="6"/>
  <c r="F103" i="9" s="1"/>
  <c r="G102" i="6"/>
  <c r="G103" i="9" s="1"/>
  <c r="F103" i="7" l="1"/>
  <c r="G103" i="7"/>
  <c r="G103" i="8" s="1"/>
  <c r="F103" i="8"/>
  <c r="H102" i="6"/>
  <c r="H103" i="9" s="1"/>
  <c r="H103" i="7" l="1"/>
  <c r="H103" i="8" s="1"/>
  <c r="I102" i="6"/>
  <c r="I103" i="9" s="1"/>
  <c r="I103" i="7" l="1"/>
  <c r="I103" i="8" s="1"/>
  <c r="J102" i="6"/>
  <c r="J103" i="9" s="1"/>
  <c r="J103" i="7" l="1"/>
  <c r="J103" i="8" s="1"/>
  <c r="K102" i="6"/>
  <c r="K103" i="7" l="1"/>
  <c r="K103" i="8" s="1"/>
  <c r="L102" i="6"/>
  <c r="L103" i="7" l="1"/>
  <c r="L103" i="8" s="1"/>
  <c r="M102" i="6"/>
  <c r="M103" i="7" l="1"/>
  <c r="M103" i="8" s="1"/>
  <c r="O102" i="9" l="1"/>
  <c r="F102" i="3" s="1"/>
  <c r="O103" i="7" l="1"/>
  <c r="G103" i="3" s="1"/>
  <c r="O102" i="6"/>
  <c r="H102" i="3" l="1"/>
  <c r="B103" i="3" s="1"/>
  <c r="C103" i="3" s="1"/>
  <c r="A103" i="7"/>
  <c r="B103" i="7" s="1"/>
  <c r="A103" i="6"/>
  <c r="B103" i="6" s="1"/>
  <c r="A103" i="9"/>
  <c r="A103" i="8"/>
  <c r="B103" i="8" s="1"/>
  <c r="O103" i="8" l="1"/>
  <c r="E103" i="3" s="1"/>
  <c r="C103" i="9"/>
  <c r="B103" i="9"/>
  <c r="D103" i="9" l="1"/>
  <c r="K103" i="9" s="1"/>
  <c r="L103" i="9" s="1"/>
  <c r="M103" i="9" s="1"/>
  <c r="E103" i="6"/>
  <c r="E104" i="9" s="1"/>
  <c r="D103" i="6" l="1"/>
  <c r="D104" i="7" s="1"/>
  <c r="D104" i="8" s="1"/>
  <c r="E104" i="7"/>
  <c r="E104" i="8" s="1"/>
  <c r="F103" i="6"/>
  <c r="F104" i="9" s="1"/>
  <c r="G103" i="6"/>
  <c r="G104" i="9" s="1"/>
  <c r="G104" i="7" l="1"/>
  <c r="G104" i="8" s="1"/>
  <c r="F104" i="7"/>
  <c r="F104" i="8"/>
  <c r="H103" i="6"/>
  <c r="H104" i="9" s="1"/>
  <c r="H104" i="7" l="1"/>
  <c r="H104" i="8" s="1"/>
  <c r="I103" i="6"/>
  <c r="I104" i="9" s="1"/>
  <c r="I104" i="7" l="1"/>
  <c r="I104" i="8" s="1"/>
  <c r="J103" i="6"/>
  <c r="J104" i="9" s="1"/>
  <c r="J104" i="7" l="1"/>
  <c r="J104" i="8" s="1"/>
  <c r="K103" i="6"/>
  <c r="K104" i="7" l="1"/>
  <c r="K104" i="8" s="1"/>
  <c r="L103" i="6"/>
  <c r="L104" i="7" l="1"/>
  <c r="L104" i="8" s="1"/>
  <c r="M103" i="6"/>
  <c r="M104" i="7" l="1"/>
  <c r="M104" i="8" s="1"/>
  <c r="O103" i="9" l="1"/>
  <c r="F103" i="3" s="1"/>
  <c r="O104" i="7" l="1"/>
  <c r="G104" i="3" s="1"/>
  <c r="O103" i="6"/>
  <c r="A104" i="6" l="1"/>
  <c r="B104" i="6" s="1"/>
  <c r="A104" i="9"/>
  <c r="A104" i="7"/>
  <c r="B104" i="7" s="1"/>
  <c r="A104" i="8"/>
  <c r="B104" i="8" s="1"/>
  <c r="H103" i="3"/>
  <c r="B104" i="3" s="1"/>
  <c r="C104" i="3" s="1"/>
  <c r="O104" i="8" l="1"/>
  <c r="E104" i="3" s="1"/>
  <c r="B104" i="9"/>
  <c r="C104" i="9"/>
  <c r="D104" i="9" l="1"/>
  <c r="K104" i="9" s="1"/>
  <c r="E104" i="6"/>
  <c r="E105" i="9" s="1"/>
  <c r="D104" i="6" l="1"/>
  <c r="D105" i="7" s="1"/>
  <c r="D105" i="8" s="1"/>
  <c r="L104" i="9"/>
  <c r="M104" i="9" s="1"/>
  <c r="E105" i="7"/>
  <c r="E105" i="8" s="1"/>
  <c r="F104" i="6"/>
  <c r="F105" i="9" s="1"/>
  <c r="F105" i="7" l="1"/>
  <c r="F105" i="8" s="1"/>
  <c r="G104" i="6"/>
  <c r="G105" i="9" s="1"/>
  <c r="G105" i="7" l="1"/>
  <c r="G105" i="8" s="1"/>
  <c r="H104" i="6"/>
  <c r="H105" i="9" s="1"/>
  <c r="H105" i="7" l="1"/>
  <c r="H105" i="8" s="1"/>
  <c r="I104" i="6"/>
  <c r="I105" i="9" s="1"/>
  <c r="I105" i="7" l="1"/>
  <c r="I105" i="8" s="1"/>
  <c r="J104" i="6"/>
  <c r="J105" i="9" s="1"/>
  <c r="J105" i="7" l="1"/>
  <c r="J105" i="8" s="1"/>
  <c r="K104" i="6"/>
  <c r="K105" i="7" l="1"/>
  <c r="K105" i="8" s="1"/>
  <c r="L104" i="6"/>
  <c r="L105" i="7" l="1"/>
  <c r="L105" i="8" s="1"/>
  <c r="M104" i="6"/>
  <c r="M105" i="7" l="1"/>
  <c r="M105" i="8" s="1"/>
  <c r="O104" i="9" l="1"/>
  <c r="F104" i="3" s="1"/>
  <c r="O105" i="7" l="1"/>
  <c r="G105" i="3" s="1"/>
  <c r="O104" i="6"/>
  <c r="H104" i="3" l="1"/>
  <c r="B105" i="3" s="1"/>
  <c r="C105" i="3" s="1"/>
  <c r="A105" i="9"/>
  <c r="A105" i="6"/>
  <c r="B105" i="6" s="1"/>
  <c r="A105" i="7"/>
  <c r="B105" i="7" s="1"/>
  <c r="A105" i="8"/>
  <c r="B105" i="8" s="1"/>
  <c r="O105" i="8" l="1"/>
  <c r="E105" i="3" s="1"/>
  <c r="B105" i="9"/>
  <c r="C105" i="9"/>
  <c r="D105" i="9" l="1"/>
  <c r="K105" i="9" s="1"/>
  <c r="L105" i="9" s="1"/>
  <c r="M105" i="9" s="1"/>
  <c r="E105" i="6"/>
  <c r="E106" i="9" s="1"/>
  <c r="D105" i="6" l="1"/>
  <c r="D106" i="7" s="1"/>
  <c r="D106" i="8" s="1"/>
  <c r="E106" i="7"/>
  <c r="E106" i="8" s="1"/>
  <c r="F105" i="6"/>
  <c r="F106" i="9" s="1"/>
  <c r="F106" i="7" l="1"/>
  <c r="F106" i="8" s="1"/>
  <c r="G105" i="6"/>
  <c r="G106" i="9" s="1"/>
  <c r="G106" i="7" l="1"/>
  <c r="G106" i="8" s="1"/>
  <c r="H105" i="6"/>
  <c r="H106" i="9" s="1"/>
  <c r="H106" i="7" l="1"/>
  <c r="H106" i="8" s="1"/>
  <c r="I105" i="6"/>
  <c r="I106" i="9" s="1"/>
  <c r="I106" i="7" l="1"/>
  <c r="I106" i="8" s="1"/>
  <c r="J105" i="6"/>
  <c r="J106" i="9" s="1"/>
  <c r="J106" i="7" l="1"/>
  <c r="J106" i="8" s="1"/>
  <c r="K105" i="6"/>
  <c r="K106" i="7" l="1"/>
  <c r="K106" i="8" s="1"/>
  <c r="L105" i="6"/>
  <c r="L106" i="7" l="1"/>
  <c r="L106" i="8" s="1"/>
  <c r="M105" i="6"/>
  <c r="M106" i="7" l="1"/>
  <c r="M106" i="8" s="1"/>
  <c r="O105" i="9" l="1"/>
  <c r="F105" i="3" s="1"/>
  <c r="O106" i="7" l="1"/>
  <c r="G106" i="3" s="1"/>
  <c r="O105" i="6"/>
  <c r="A106" i="9" l="1"/>
  <c r="A106" i="8"/>
  <c r="B106" i="8" s="1"/>
  <c r="A106" i="7"/>
  <c r="B106" i="7" s="1"/>
  <c r="H105" i="3"/>
  <c r="B106" i="3" s="1"/>
  <c r="C106" i="3" s="1"/>
  <c r="A106" i="6"/>
  <c r="B106" i="6" s="1"/>
  <c r="O106" i="8" l="1"/>
  <c r="E106" i="3" s="1"/>
  <c r="C106" i="9"/>
  <c r="B106" i="9"/>
  <c r="D106" i="9" l="1"/>
  <c r="K106" i="9" s="1"/>
  <c r="E106" i="6"/>
  <c r="E107" i="9" s="1"/>
  <c r="D106" i="6" l="1"/>
  <c r="L106" i="9"/>
  <c r="M106" i="9" s="1"/>
  <c r="E107" i="7"/>
  <c r="E107" i="8" s="1"/>
  <c r="D107" i="7"/>
  <c r="D107" i="8" s="1"/>
  <c r="F106" i="6"/>
  <c r="F107" i="9" s="1"/>
  <c r="F107" i="7" l="1"/>
  <c r="F107" i="8" s="1"/>
  <c r="G106" i="6" l="1"/>
  <c r="G107" i="9" s="1"/>
  <c r="H106" i="6"/>
  <c r="H107" i="9" s="1"/>
  <c r="H107" i="7" l="1"/>
  <c r="H107" i="8" s="1"/>
  <c r="G107" i="7"/>
  <c r="G107" i="8" s="1"/>
  <c r="I106" i="6"/>
  <c r="I107" i="9" s="1"/>
  <c r="I107" i="7" l="1"/>
  <c r="I107" i="8" s="1"/>
  <c r="J106" i="6"/>
  <c r="J107" i="9" s="1"/>
  <c r="J107" i="7" l="1"/>
  <c r="J107" i="8" s="1"/>
  <c r="K106" i="6"/>
  <c r="K107" i="7" l="1"/>
  <c r="K107" i="8" s="1"/>
  <c r="L106" i="6"/>
  <c r="L107" i="7" l="1"/>
  <c r="L107" i="8" s="1"/>
  <c r="M106" i="6"/>
  <c r="M107" i="7" l="1"/>
  <c r="M107" i="8" s="1"/>
  <c r="O106" i="9" l="1"/>
  <c r="F106" i="3" s="1"/>
  <c r="O107" i="7" l="1"/>
  <c r="G107" i="3" s="1"/>
  <c r="O106" i="6"/>
  <c r="A107" i="6" l="1"/>
  <c r="B107" i="6" s="1"/>
  <c r="H106" i="3"/>
  <c r="B107" i="3" s="1"/>
  <c r="C107" i="3" s="1"/>
  <c r="A107" i="7"/>
  <c r="B107" i="7" s="1"/>
  <c r="A107" i="9"/>
  <c r="A107" i="8"/>
  <c r="B107" i="8" s="1"/>
  <c r="B107" i="9" l="1"/>
  <c r="O107" i="8"/>
  <c r="E107" i="3" s="1"/>
  <c r="C107" i="9" l="1"/>
  <c r="D107" i="9" l="1"/>
  <c r="D107" i="6" s="1"/>
  <c r="E107" i="6"/>
  <c r="E108" i="9" s="1"/>
  <c r="K107" i="9" l="1"/>
  <c r="L107" i="9" s="1"/>
  <c r="M107" i="9" s="1"/>
  <c r="E108" i="7"/>
  <c r="E108" i="8" s="1"/>
  <c r="D108" i="7"/>
  <c r="D108" i="8" s="1"/>
  <c r="F107" i="6"/>
  <c r="F108" i="9" s="1"/>
  <c r="F108" i="7" l="1"/>
  <c r="F108" i="8" s="1"/>
  <c r="G107" i="6"/>
  <c r="G108" i="9" s="1"/>
  <c r="G108" i="7" l="1"/>
  <c r="G108" i="8" s="1"/>
  <c r="H107" i="6"/>
  <c r="H108" i="9" s="1"/>
  <c r="I107" i="6"/>
  <c r="I108" i="9" s="1"/>
  <c r="I108" i="7" l="1"/>
  <c r="I108" i="8" s="1"/>
  <c r="H108" i="7"/>
  <c r="H108" i="8" s="1"/>
  <c r="J107" i="6"/>
  <c r="J108" i="9" s="1"/>
  <c r="J108" i="7" l="1"/>
  <c r="J108" i="8" s="1"/>
  <c r="K107" i="6"/>
  <c r="K108" i="7" l="1"/>
  <c r="K108" i="8" s="1"/>
  <c r="L107" i="6"/>
  <c r="L108" i="7" l="1"/>
  <c r="L108" i="8" s="1"/>
  <c r="M107" i="6"/>
  <c r="M108" i="7" l="1"/>
  <c r="M108" i="8" s="1"/>
  <c r="O107" i="9" l="1"/>
  <c r="F107" i="3" s="1"/>
  <c r="O108" i="7" l="1"/>
  <c r="G108" i="3" s="1"/>
  <c r="O107" i="6"/>
  <c r="A108" i="9" l="1"/>
  <c r="A108" i="7"/>
  <c r="B108" i="7" s="1"/>
  <c r="H107" i="3"/>
  <c r="B108" i="3" s="1"/>
  <c r="C108" i="3" s="1"/>
  <c r="A108" i="8"/>
  <c r="B108" i="8" s="1"/>
  <c r="A108" i="6"/>
  <c r="B108" i="6" s="1"/>
  <c r="O108" i="8" l="1"/>
  <c r="E108" i="3" s="1"/>
  <c r="B108" i="9"/>
  <c r="C108" i="9"/>
  <c r="D108" i="9" l="1"/>
  <c r="K108" i="9" s="1"/>
  <c r="E108" i="6"/>
  <c r="E109" i="9" s="1"/>
  <c r="D108" i="6" l="1"/>
  <c r="L108" i="9"/>
  <c r="M108" i="9" s="1"/>
  <c r="E109" i="7"/>
  <c r="E109" i="8" s="1"/>
  <c r="D109" i="7"/>
  <c r="D109" i="8"/>
  <c r="F108" i="6"/>
  <c r="F109" i="9" s="1"/>
  <c r="F109" i="7" l="1"/>
  <c r="F109" i="8" s="1"/>
  <c r="G108" i="6"/>
  <c r="G109" i="9" s="1"/>
  <c r="G109" i="7" l="1"/>
  <c r="G109" i="8" s="1"/>
  <c r="H108" i="6"/>
  <c r="H109" i="9" s="1"/>
  <c r="H109" i="7" l="1"/>
  <c r="H109" i="8" s="1"/>
  <c r="I108" i="6"/>
  <c r="I109" i="9" s="1"/>
  <c r="I109" i="7" l="1"/>
  <c r="I109" i="8" s="1"/>
  <c r="J108" i="6"/>
  <c r="J109" i="9" s="1"/>
  <c r="J109" i="7" l="1"/>
  <c r="J109" i="8" s="1"/>
  <c r="K108" i="6"/>
  <c r="K109" i="7" l="1"/>
  <c r="K109" i="8" s="1"/>
  <c r="L108" i="6"/>
  <c r="L109" i="7" l="1"/>
  <c r="L109" i="8" s="1"/>
  <c r="M108" i="6"/>
  <c r="M109" i="7" l="1"/>
  <c r="M109" i="8" s="1"/>
  <c r="O108" i="9" l="1"/>
  <c r="F108" i="3" s="1"/>
  <c r="O109" i="7" l="1"/>
  <c r="G109" i="3" s="1"/>
  <c r="O108" i="6"/>
  <c r="H108" i="3" l="1"/>
  <c r="B109" i="3" s="1"/>
  <c r="C109" i="3" s="1"/>
  <c r="A109" i="9"/>
  <c r="A109" i="6"/>
  <c r="B109" i="6" s="1"/>
  <c r="A109" i="8"/>
  <c r="B109" i="8" s="1"/>
  <c r="A109" i="7"/>
  <c r="B109" i="7" s="1"/>
  <c r="O109" i="8" l="1"/>
  <c r="E109" i="3" s="1"/>
  <c r="B109" i="9"/>
  <c r="C109" i="9" l="1"/>
  <c r="D109" i="9" s="1"/>
  <c r="K109" i="9" s="1"/>
  <c r="E109" i="6"/>
  <c r="E110" i="9" s="1"/>
  <c r="D109" i="6" l="1"/>
  <c r="L109" i="9"/>
  <c r="M109" i="9" s="1"/>
  <c r="E110" i="7"/>
  <c r="E110" i="8" s="1"/>
  <c r="D110" i="7"/>
  <c r="D110" i="8" s="1"/>
  <c r="F109" i="6"/>
  <c r="F110" i="9" s="1"/>
  <c r="F110" i="7" l="1"/>
  <c r="F110" i="8" s="1"/>
  <c r="G109" i="6"/>
  <c r="G110" i="9" s="1"/>
  <c r="G110" i="7" l="1"/>
  <c r="G110" i="8" s="1"/>
  <c r="H109" i="6"/>
  <c r="H110" i="9" s="1"/>
  <c r="H110" i="7" l="1"/>
  <c r="H110" i="8" s="1"/>
  <c r="I109" i="6"/>
  <c r="I110" i="9" s="1"/>
  <c r="I110" i="7" l="1"/>
  <c r="I110" i="8" s="1"/>
  <c r="J109" i="6"/>
  <c r="J110" i="9" s="1"/>
  <c r="J110" i="7" l="1"/>
  <c r="J110" i="8" s="1"/>
  <c r="K109" i="6"/>
  <c r="K110" i="7" l="1"/>
  <c r="K110" i="8" s="1"/>
  <c r="L109" i="6"/>
  <c r="L110" i="7" l="1"/>
  <c r="L110" i="8" s="1"/>
  <c r="M109" i="6"/>
  <c r="M110" i="7" l="1"/>
  <c r="M110" i="8" s="1"/>
  <c r="O109" i="9" l="1"/>
  <c r="F109" i="3" s="1"/>
  <c r="O109" i="6"/>
  <c r="A110" i="7" s="1"/>
  <c r="B110" i="7" s="1"/>
  <c r="O110" i="7" l="1"/>
  <c r="G110" i="3" s="1"/>
  <c r="O110" i="8"/>
  <c r="E110" i="3" s="1"/>
  <c r="A110" i="9"/>
  <c r="C110" i="9" s="1"/>
  <c r="A110" i="8"/>
  <c r="B110" i="8" s="1"/>
  <c r="H109" i="3"/>
  <c r="B110" i="3" s="1"/>
  <c r="C110" i="3" s="1"/>
  <c r="A110" i="6"/>
  <c r="B110" i="6" s="1"/>
  <c r="D110" i="9" l="1"/>
  <c r="K110" i="9" s="1"/>
  <c r="L110" i="9" s="1"/>
  <c r="M110" i="9" s="1"/>
  <c r="B110" i="9"/>
  <c r="E110" i="6"/>
  <c r="E111" i="9" s="1"/>
  <c r="D110" i="6" l="1"/>
  <c r="E111" i="7"/>
  <c r="E111" i="8" s="1"/>
  <c r="D111" i="7"/>
  <c r="D111" i="8" s="1"/>
  <c r="F110" i="6"/>
  <c r="F111" i="9" s="1"/>
  <c r="F111" i="7" l="1"/>
  <c r="F111" i="8" s="1"/>
  <c r="G110" i="6"/>
  <c r="G111" i="9" s="1"/>
  <c r="G111" i="7" l="1"/>
  <c r="G111" i="8" s="1"/>
  <c r="I110" i="6" l="1"/>
  <c r="I111" i="9" s="1"/>
  <c r="H110" i="6"/>
  <c r="H111" i="9" s="1"/>
  <c r="J110" i="6"/>
  <c r="J111" i="9" s="1"/>
  <c r="J111" i="7" l="1"/>
  <c r="H111" i="7"/>
  <c r="H111" i="8" s="1"/>
  <c r="I111" i="7"/>
  <c r="I111" i="8" s="1"/>
  <c r="J111" i="8"/>
  <c r="K110" i="6"/>
  <c r="K111" i="7" l="1"/>
  <c r="K111" i="8" s="1"/>
  <c r="L110" i="6"/>
  <c r="L111" i="7" l="1"/>
  <c r="L111" i="8" s="1"/>
  <c r="M110" i="6"/>
  <c r="M111" i="7" l="1"/>
  <c r="M111" i="8" s="1"/>
  <c r="O110" i="9" l="1"/>
  <c r="F110" i="3" s="1"/>
  <c r="O111" i="7" l="1"/>
  <c r="G111" i="3" s="1"/>
  <c r="O110" i="6"/>
  <c r="A111" i="6" l="1"/>
  <c r="B111" i="6" s="1"/>
  <c r="A111" i="7"/>
  <c r="B111" i="7" s="1"/>
  <c r="A111" i="8"/>
  <c r="B111" i="8" s="1"/>
  <c r="H110" i="3"/>
  <c r="B111" i="3" s="1"/>
  <c r="C111" i="3" s="1"/>
  <c r="A111" i="9"/>
  <c r="O111" i="8" l="1"/>
  <c r="E111" i="3" s="1"/>
  <c r="B111" i="9"/>
  <c r="C111" i="9"/>
  <c r="D111" i="9" l="1"/>
  <c r="K111" i="9" s="1"/>
  <c r="E111" i="6"/>
  <c r="E112" i="9" s="1"/>
  <c r="D111" i="6" l="1"/>
  <c r="L111" i="9"/>
  <c r="M111" i="9" s="1"/>
  <c r="E112" i="7"/>
  <c r="E112" i="8" s="1"/>
  <c r="D112" i="7"/>
  <c r="D112" i="8" s="1"/>
  <c r="F111" i="6"/>
  <c r="F112" i="9" s="1"/>
  <c r="H111" i="6"/>
  <c r="H112" i="9" s="1"/>
  <c r="G111" i="6"/>
  <c r="G112" i="9" s="1"/>
  <c r="F112" i="7" l="1"/>
  <c r="H112" i="7"/>
  <c r="H112" i="8" s="1"/>
  <c r="G112" i="7"/>
  <c r="G112" i="8" s="1"/>
  <c r="F112" i="8"/>
  <c r="I111" i="6"/>
  <c r="I112" i="9" s="1"/>
  <c r="I112" i="7" l="1"/>
  <c r="I112" i="8" s="1"/>
  <c r="J111" i="6"/>
  <c r="J112" i="9" s="1"/>
  <c r="J112" i="7" l="1"/>
  <c r="J112" i="8" s="1"/>
  <c r="K111" i="6"/>
  <c r="K112" i="7" l="1"/>
  <c r="K112" i="8" s="1"/>
  <c r="L111" i="6"/>
  <c r="L112" i="7" l="1"/>
  <c r="L112" i="8" s="1"/>
  <c r="M111" i="6"/>
  <c r="M112" i="7" l="1"/>
  <c r="M112" i="8" s="1"/>
  <c r="O111" i="9" l="1"/>
  <c r="F111" i="3" s="1"/>
  <c r="O112" i="7" l="1"/>
  <c r="G112" i="3" s="1"/>
  <c r="O111" i="6"/>
  <c r="H111" i="3" l="1"/>
  <c r="B112" i="3" s="1"/>
  <c r="C112" i="3" s="1"/>
  <c r="A112" i="9"/>
  <c r="A112" i="8"/>
  <c r="B112" i="8" s="1"/>
  <c r="A112" i="7"/>
  <c r="B112" i="7" s="1"/>
  <c r="A112" i="6"/>
  <c r="B112" i="6" s="1"/>
  <c r="O112" i="8" l="1"/>
  <c r="E112" i="3" s="1"/>
  <c r="B112" i="9"/>
  <c r="C112" i="9"/>
  <c r="D112" i="9" l="1"/>
  <c r="K112" i="9" s="1"/>
  <c r="E112" i="6"/>
  <c r="E113" i="9" s="1"/>
  <c r="D112" i="6" l="1"/>
  <c r="L112" i="9"/>
  <c r="M112" i="9"/>
  <c r="E113" i="7"/>
  <c r="D113" i="7"/>
  <c r="E113" i="8"/>
  <c r="D113" i="8"/>
  <c r="F112" i="6"/>
  <c r="F113" i="9" s="1"/>
  <c r="F113" i="7" l="1"/>
  <c r="F113" i="8" s="1"/>
  <c r="G112" i="6"/>
  <c r="G113" i="9" s="1"/>
  <c r="G113" i="7" l="1"/>
  <c r="G113" i="8" s="1"/>
  <c r="H112" i="6"/>
  <c r="H113" i="9" s="1"/>
  <c r="H113" i="7" l="1"/>
  <c r="H113" i="8" s="1"/>
  <c r="I112" i="6"/>
  <c r="I113" i="9" s="1"/>
  <c r="I113" i="7" l="1"/>
  <c r="I113" i="8" s="1"/>
  <c r="J112" i="6"/>
  <c r="J113" i="9" s="1"/>
  <c r="J113" i="7" l="1"/>
  <c r="J113" i="8" s="1"/>
  <c r="K112" i="6"/>
  <c r="K113" i="7" l="1"/>
  <c r="K113" i="8" s="1"/>
  <c r="L112" i="6"/>
  <c r="L113" i="7" l="1"/>
  <c r="L113" i="8" s="1"/>
  <c r="M112" i="6"/>
  <c r="M113" i="7" l="1"/>
  <c r="M113" i="8" s="1"/>
  <c r="O112" i="9" l="1"/>
  <c r="F112" i="3" s="1"/>
  <c r="O113" i="7" l="1"/>
  <c r="G113" i="3" s="1"/>
  <c r="O112" i="6"/>
  <c r="A113" i="8" l="1"/>
  <c r="B113" i="8" s="1"/>
  <c r="A113" i="7"/>
  <c r="B113" i="7" s="1"/>
  <c r="A113" i="9"/>
  <c r="H112" i="3"/>
  <c r="B113" i="3" s="1"/>
  <c r="C113" i="3" s="1"/>
  <c r="A113" i="6"/>
  <c r="B113" i="6" s="1"/>
  <c r="O113" i="8" l="1"/>
  <c r="E113" i="3" s="1"/>
  <c r="B113" i="9"/>
  <c r="C113" i="9" l="1"/>
  <c r="E113" i="6"/>
  <c r="E114" i="9" s="1"/>
  <c r="D113" i="9" l="1"/>
  <c r="K113" i="9" s="1"/>
  <c r="L113" i="9" s="1"/>
  <c r="M113" i="9" s="1"/>
  <c r="E114" i="7"/>
  <c r="E114" i="8"/>
  <c r="D113" i="6" l="1"/>
  <c r="D114" i="8" s="1"/>
  <c r="G113" i="6"/>
  <c r="G114" i="9" s="1"/>
  <c r="F113" i="6"/>
  <c r="F114" i="9" s="1"/>
  <c r="H113" i="6"/>
  <c r="H114" i="9" s="1"/>
  <c r="D114" i="7" l="1"/>
  <c r="F114" i="7"/>
  <c r="F114" i="8" s="1"/>
  <c r="H114" i="7"/>
  <c r="H114" i="8" s="1"/>
  <c r="G114" i="7"/>
  <c r="G114" i="8" s="1"/>
  <c r="I113" i="6"/>
  <c r="I114" i="9" s="1"/>
  <c r="I114" i="7" l="1"/>
  <c r="I114" i="8" s="1"/>
  <c r="J113" i="6"/>
  <c r="J114" i="9" s="1"/>
  <c r="J114" i="7" l="1"/>
  <c r="J114" i="8" s="1"/>
  <c r="K113" i="6"/>
  <c r="K114" i="7" l="1"/>
  <c r="K114" i="8" s="1"/>
  <c r="L113" i="6"/>
  <c r="L114" i="7" l="1"/>
  <c r="L114" i="8" s="1"/>
  <c r="M113" i="6"/>
  <c r="M114" i="7" l="1"/>
  <c r="M114" i="8" s="1"/>
  <c r="O113" i="9" l="1"/>
  <c r="F113" i="3" s="1"/>
  <c r="O114" i="7" l="1"/>
  <c r="G114" i="3" s="1"/>
  <c r="O113" i="6"/>
  <c r="H113" i="3" l="1"/>
  <c r="B114" i="3" s="1"/>
  <c r="C114" i="3" s="1"/>
  <c r="A114" i="6"/>
  <c r="B114" i="6" s="1"/>
  <c r="A114" i="9"/>
  <c r="A114" i="7"/>
  <c r="B114" i="7" s="1"/>
  <c r="A114" i="8"/>
  <c r="B114" i="8" s="1"/>
  <c r="O114" i="8" l="1"/>
  <c r="E114" i="3" s="1"/>
  <c r="B114" i="9"/>
  <c r="C114" i="9" l="1"/>
  <c r="E114" i="6"/>
  <c r="E115" i="9" s="1"/>
  <c r="F114" i="6"/>
  <c r="F115" i="9" s="1"/>
  <c r="D114" i="9" l="1"/>
  <c r="K114" i="9" s="1"/>
  <c r="E115" i="7"/>
  <c r="F115" i="7"/>
  <c r="E115" i="8"/>
  <c r="F115" i="8"/>
  <c r="D114" i="6" l="1"/>
  <c r="D115" i="8" s="1"/>
  <c r="L114" i="9"/>
  <c r="M114" i="9" s="1"/>
  <c r="H114" i="6"/>
  <c r="H115" i="9" s="1"/>
  <c r="G114" i="6"/>
  <c r="G115" i="9" s="1"/>
  <c r="I114" i="6"/>
  <c r="I115" i="9" s="1"/>
  <c r="D115" i="7" l="1"/>
  <c r="G115" i="7"/>
  <c r="G115" i="8" s="1"/>
  <c r="I115" i="7"/>
  <c r="I115" i="8" s="1"/>
  <c r="H115" i="7"/>
  <c r="H115" i="8" s="1"/>
  <c r="J114" i="6"/>
  <c r="J115" i="9" s="1"/>
  <c r="J115" i="7" l="1"/>
  <c r="J115" i="8" s="1"/>
  <c r="K114" i="6"/>
  <c r="K115" i="7" l="1"/>
  <c r="K115" i="8" s="1"/>
  <c r="L114" i="6"/>
  <c r="L115" i="7" l="1"/>
  <c r="L115" i="8" s="1"/>
  <c r="M114" i="6"/>
  <c r="M115" i="7" l="1"/>
  <c r="M115" i="8" s="1"/>
  <c r="O114" i="9" l="1"/>
  <c r="F114" i="3" s="1"/>
  <c r="O115" i="7" l="1"/>
  <c r="G115" i="3" s="1"/>
  <c r="O114" i="6"/>
  <c r="A115" i="9" l="1"/>
  <c r="A115" i="8"/>
  <c r="B115" i="8" s="1"/>
  <c r="A115" i="7"/>
  <c r="B115" i="7" s="1"/>
  <c r="A115" i="6"/>
  <c r="B115" i="6" s="1"/>
  <c r="H114" i="3"/>
  <c r="B115" i="3" s="1"/>
  <c r="C115" i="3" s="1"/>
  <c r="O115" i="8" l="1"/>
  <c r="E115" i="3" s="1"/>
  <c r="B115" i="9"/>
  <c r="C115" i="9" l="1"/>
  <c r="D115" i="9" l="1"/>
  <c r="K115" i="9" s="1"/>
  <c r="F115" i="6"/>
  <c r="F116" i="9" s="1"/>
  <c r="E115" i="6"/>
  <c r="E116" i="9" s="1"/>
  <c r="G115" i="6"/>
  <c r="G116" i="9" s="1"/>
  <c r="D115" i="6" l="1"/>
  <c r="D116" i="7" s="1"/>
  <c r="D116" i="8" s="1"/>
  <c r="L115" i="9"/>
  <c r="M115" i="9" s="1"/>
  <c r="G116" i="7"/>
  <c r="G116" i="8" s="1"/>
  <c r="F116" i="7"/>
  <c r="F116" i="8" s="1"/>
  <c r="E116" i="7"/>
  <c r="E116" i="8"/>
  <c r="H115" i="6"/>
  <c r="H116" i="9" s="1"/>
  <c r="H116" i="7" l="1"/>
  <c r="H116" i="8" s="1"/>
  <c r="I115" i="6"/>
  <c r="I116" i="9" s="1"/>
  <c r="I116" i="7" l="1"/>
  <c r="I116" i="8" s="1"/>
  <c r="J115" i="6"/>
  <c r="J116" i="9" s="1"/>
  <c r="J116" i="7" l="1"/>
  <c r="J116" i="8" s="1"/>
  <c r="K115" i="6"/>
  <c r="K116" i="9" s="1"/>
  <c r="K116" i="7" l="1"/>
  <c r="K116" i="8" s="1"/>
  <c r="L115" i="6"/>
  <c r="L116" i="7" l="1"/>
  <c r="L116" i="8" s="1"/>
  <c r="M115" i="6"/>
  <c r="M116" i="7" l="1"/>
  <c r="M116" i="8" s="1"/>
  <c r="O115" i="9" l="1"/>
  <c r="F115" i="3" s="1"/>
  <c r="O116" i="7" l="1"/>
  <c r="G116" i="3" s="1"/>
  <c r="O115" i="6"/>
  <c r="A116" i="7" l="1"/>
  <c r="B116" i="7" s="1"/>
  <c r="A116" i="9"/>
  <c r="A116" i="8"/>
  <c r="B116" i="8" s="1"/>
  <c r="A116" i="6"/>
  <c r="B116" i="6" s="1"/>
  <c r="H115" i="3"/>
  <c r="B116" i="3" s="1"/>
  <c r="C116" i="3" s="1"/>
  <c r="O116" i="8" l="1"/>
  <c r="E116" i="3" s="1"/>
  <c r="B116" i="9"/>
  <c r="C116" i="9" l="1"/>
  <c r="E116" i="6"/>
  <c r="E117" i="9" s="1"/>
  <c r="D116" i="9" l="1"/>
  <c r="L116" i="9" s="1"/>
  <c r="M116" i="9" s="1"/>
  <c r="E117" i="7"/>
  <c r="E117" i="8"/>
  <c r="F116" i="6"/>
  <c r="F117" i="9" s="1"/>
  <c r="G116" i="6"/>
  <c r="G117" i="9" s="1"/>
  <c r="D116" i="6" l="1"/>
  <c r="D117" i="7" s="1"/>
  <c r="F117" i="7"/>
  <c r="G117" i="7"/>
  <c r="G117" i="8" s="1"/>
  <c r="F117" i="8"/>
  <c r="H116" i="6"/>
  <c r="H117" i="9" s="1"/>
  <c r="D117" i="8" l="1"/>
  <c r="H117" i="7"/>
  <c r="H117" i="8" s="1"/>
  <c r="I116" i="6"/>
  <c r="I117" i="9" s="1"/>
  <c r="I117" i="7" l="1"/>
  <c r="I117" i="8" s="1"/>
  <c r="J116" i="6"/>
  <c r="J117" i="9" s="1"/>
  <c r="J117" i="7" l="1"/>
  <c r="J117" i="8" s="1"/>
  <c r="K116" i="6"/>
  <c r="K117" i="9" s="1"/>
  <c r="K117" i="7" l="1"/>
  <c r="K117" i="8" s="1"/>
  <c r="L116" i="6"/>
  <c r="L117" i="7" l="1"/>
  <c r="L117" i="8" s="1"/>
  <c r="M116" i="6"/>
  <c r="M117" i="7" l="1"/>
  <c r="M117" i="8" s="1"/>
  <c r="O116" i="9" l="1"/>
  <c r="F116" i="3" s="1"/>
  <c r="O117" i="7" l="1"/>
  <c r="G117" i="3" s="1"/>
  <c r="O116" i="6"/>
  <c r="H116" i="3" l="1"/>
  <c r="B117" i="3" s="1"/>
  <c r="C117" i="3" s="1"/>
  <c r="A117" i="8"/>
  <c r="B117" i="8" s="1"/>
  <c r="A117" i="9"/>
  <c r="A117" i="6"/>
  <c r="B117" i="6" s="1"/>
  <c r="A117" i="7"/>
  <c r="B117" i="7" s="1"/>
  <c r="O117" i="8" l="1"/>
  <c r="E117" i="3" s="1"/>
  <c r="C117" i="9"/>
  <c r="B117" i="9"/>
  <c r="D117" i="9" l="1"/>
  <c r="L117" i="9" s="1"/>
  <c r="M117" i="9" s="1"/>
  <c r="D117" i="6" l="1"/>
  <c r="D118" i="7" s="1"/>
  <c r="D118" i="8" s="1"/>
  <c r="F117" i="6"/>
  <c r="F118" i="9" s="1"/>
  <c r="E117" i="6"/>
  <c r="E118" i="9" s="1"/>
  <c r="F118" i="7" l="1"/>
  <c r="E118" i="7"/>
  <c r="E118" i="8" s="1"/>
  <c r="F118" i="8"/>
  <c r="H117" i="6"/>
  <c r="H118" i="9" s="1"/>
  <c r="G117" i="6"/>
  <c r="G118" i="9" s="1"/>
  <c r="I117" i="6"/>
  <c r="I118" i="9" s="1"/>
  <c r="G118" i="7" l="1"/>
  <c r="G118" i="8" s="1"/>
  <c r="H118" i="7"/>
  <c r="H118" i="8" s="1"/>
  <c r="I118" i="7"/>
  <c r="I118" i="8" s="1"/>
  <c r="J117" i="6"/>
  <c r="J118" i="9" s="1"/>
  <c r="J118" i="7" l="1"/>
  <c r="J118" i="8" s="1"/>
  <c r="K117" i="6"/>
  <c r="K118" i="9" s="1"/>
  <c r="K118" i="7" l="1"/>
  <c r="K118" i="8" s="1"/>
  <c r="L117" i="6"/>
  <c r="L118" i="7" l="1"/>
  <c r="L118" i="8" s="1"/>
  <c r="M117" i="6"/>
  <c r="M118" i="7" l="1"/>
  <c r="M118" i="8" s="1"/>
  <c r="O117" i="9" l="1"/>
  <c r="F117" i="3" s="1"/>
  <c r="O118" i="7" l="1"/>
  <c r="G118" i="3" s="1"/>
  <c r="O117" i="6"/>
  <c r="A118" i="8" l="1"/>
  <c r="B118" i="8" s="1"/>
  <c r="A118" i="6"/>
  <c r="B118" i="6" s="1"/>
  <c r="H117" i="3"/>
  <c r="B118" i="3" s="1"/>
  <c r="C118" i="3" s="1"/>
  <c r="A118" i="7"/>
  <c r="B118" i="7" s="1"/>
  <c r="A118" i="9"/>
  <c r="O118" i="8" l="1"/>
  <c r="E118" i="3" s="1"/>
  <c r="C118" i="9"/>
  <c r="B118" i="9"/>
  <c r="D118" i="9" l="1"/>
  <c r="L118" i="9" s="1"/>
  <c r="M118" i="9" s="1"/>
  <c r="D118" i="6" l="1"/>
  <c r="D119" i="7" s="1"/>
  <c r="D119" i="8" s="1"/>
  <c r="F118" i="6"/>
  <c r="F119" i="9" s="1"/>
  <c r="E118" i="6"/>
  <c r="E119" i="9" s="1"/>
  <c r="G118" i="6"/>
  <c r="G119" i="9" s="1"/>
  <c r="F119" i="7" l="1"/>
  <c r="F119" i="8" s="1"/>
  <c r="G119" i="7"/>
  <c r="G119" i="8" s="1"/>
  <c r="E119" i="7"/>
  <c r="E119" i="8" s="1"/>
  <c r="H118" i="6"/>
  <c r="H119" i="9" s="1"/>
  <c r="H119" i="7" l="1"/>
  <c r="H119" i="8" s="1"/>
  <c r="I118" i="6"/>
  <c r="I119" i="9" s="1"/>
  <c r="I119" i="7" l="1"/>
  <c r="I119" i="8" s="1"/>
  <c r="J118" i="6"/>
  <c r="J119" i="9" s="1"/>
  <c r="J119" i="7" l="1"/>
  <c r="J119" i="8" s="1"/>
  <c r="K118" i="6"/>
  <c r="K119" i="9" s="1"/>
  <c r="K119" i="7" l="1"/>
  <c r="K119" i="8" s="1"/>
  <c r="L118" i="6"/>
  <c r="L119" i="7" l="1"/>
  <c r="L119" i="8" s="1"/>
  <c r="M118" i="6"/>
  <c r="M119" i="7" l="1"/>
  <c r="M119" i="8" s="1"/>
  <c r="O118" i="9" l="1"/>
  <c r="F118" i="3" s="1"/>
  <c r="O119" i="7" l="1"/>
  <c r="G119" i="3" s="1"/>
  <c r="O118" i="6"/>
  <c r="H118" i="3" l="1"/>
  <c r="B119" i="3" s="1"/>
  <c r="C119" i="3" s="1"/>
  <c r="A119" i="9"/>
  <c r="A119" i="6"/>
  <c r="B119" i="6" s="1"/>
  <c r="A119" i="7"/>
  <c r="B119" i="7" s="1"/>
  <c r="A119" i="8"/>
  <c r="B119" i="8" s="1"/>
  <c r="O119" i="8" l="1"/>
  <c r="E119" i="3" s="1"/>
  <c r="C119" i="9"/>
  <c r="B119" i="9"/>
  <c r="D119" i="9" l="1"/>
  <c r="L119" i="9" s="1"/>
  <c r="M119" i="9" s="1"/>
  <c r="E119" i="6"/>
  <c r="E120" i="9" s="1"/>
  <c r="D119" i="6" l="1"/>
  <c r="D120" i="7" s="1"/>
  <c r="D120" i="8" s="1"/>
  <c r="E120" i="7"/>
  <c r="E120" i="8" s="1"/>
  <c r="G119" i="6" l="1"/>
  <c r="G120" i="9" s="1"/>
  <c r="F119" i="6"/>
  <c r="F120" i="9" s="1"/>
  <c r="H119" i="6"/>
  <c r="H120" i="9" s="1"/>
  <c r="H120" i="7" l="1"/>
  <c r="H120" i="8" s="1"/>
  <c r="F120" i="7"/>
  <c r="G120" i="7"/>
  <c r="G120" i="8" s="1"/>
  <c r="F120" i="8"/>
  <c r="I119" i="6"/>
  <c r="I120" i="9" s="1"/>
  <c r="I120" i="7" l="1"/>
  <c r="I120" i="8" s="1"/>
  <c r="J119" i="6"/>
  <c r="J120" i="9" s="1"/>
  <c r="J120" i="7" l="1"/>
  <c r="J120" i="8" s="1"/>
  <c r="K119" i="6"/>
  <c r="K120" i="9" s="1"/>
  <c r="K120" i="7" l="1"/>
  <c r="K120" i="8" s="1"/>
  <c r="L119" i="6"/>
  <c r="L120" i="7" l="1"/>
  <c r="L120" i="8" s="1"/>
  <c r="M119" i="6"/>
  <c r="M120" i="7" l="1"/>
  <c r="M120" i="8" s="1"/>
  <c r="O119" i="9" l="1"/>
  <c r="F119" i="3" s="1"/>
  <c r="O120" i="7" l="1"/>
  <c r="G120" i="3" s="1"/>
  <c r="O119" i="6"/>
  <c r="A120" i="9" l="1"/>
  <c r="A120" i="7"/>
  <c r="B120" i="7" s="1"/>
  <c r="A120" i="8"/>
  <c r="B120" i="8" s="1"/>
  <c r="A120" i="6"/>
  <c r="B120" i="6" s="1"/>
  <c r="H119" i="3"/>
  <c r="B120" i="3" s="1"/>
  <c r="C120" i="3" s="1"/>
  <c r="O120" i="8" l="1"/>
  <c r="E120" i="3" s="1"/>
  <c r="B120" i="9"/>
  <c r="C120" i="9" l="1"/>
  <c r="E120" i="6"/>
  <c r="E121" i="9" s="1"/>
  <c r="D120" i="9" l="1"/>
  <c r="L120" i="9" s="1"/>
  <c r="M120" i="9" s="1"/>
  <c r="E121" i="7"/>
  <c r="E121" i="8"/>
  <c r="F120" i="6"/>
  <c r="F121" i="9" s="1"/>
  <c r="D120" i="6" l="1"/>
  <c r="D121" i="7" s="1"/>
  <c r="D121" i="8" s="1"/>
  <c r="F121" i="7"/>
  <c r="F121" i="8"/>
  <c r="G120" i="6"/>
  <c r="G121" i="9" s="1"/>
  <c r="G121" i="7" l="1"/>
  <c r="G121" i="8"/>
  <c r="H120" i="6"/>
  <c r="H121" i="9" s="1"/>
  <c r="H121" i="7" l="1"/>
  <c r="H121" i="8" s="1"/>
  <c r="I120" i="6"/>
  <c r="I121" i="9" s="1"/>
  <c r="I121" i="7" l="1"/>
  <c r="I121" i="8" s="1"/>
  <c r="J120" i="6"/>
  <c r="J121" i="9" s="1"/>
  <c r="J121" i="7" l="1"/>
  <c r="J121" i="8" s="1"/>
  <c r="K120" i="6"/>
  <c r="K121" i="9" s="1"/>
  <c r="K121" i="7" l="1"/>
  <c r="K121" i="8" s="1"/>
  <c r="L120" i="6"/>
  <c r="L121" i="7" l="1"/>
  <c r="L121" i="8" s="1"/>
  <c r="M120" i="6"/>
  <c r="M121" i="7" l="1"/>
  <c r="M121" i="8" s="1"/>
  <c r="O120" i="9" l="1"/>
  <c r="F120" i="3" s="1"/>
  <c r="O121" i="7" l="1"/>
  <c r="G121" i="3" s="1"/>
  <c r="O120" i="6"/>
  <c r="A121" i="9" l="1"/>
  <c r="A121" i="8"/>
  <c r="B121" i="8" s="1"/>
  <c r="A121" i="7"/>
  <c r="B121" i="7" s="1"/>
  <c r="A121" i="6"/>
  <c r="B121" i="6" s="1"/>
  <c r="H120" i="3"/>
  <c r="B121" i="3" s="1"/>
  <c r="C121" i="3" s="1"/>
  <c r="O121" i="8" l="1"/>
  <c r="E121" i="3" s="1"/>
  <c r="B121" i="9"/>
  <c r="C121" i="9"/>
  <c r="D121" i="9" l="1"/>
  <c r="L121" i="9" s="1"/>
  <c r="M121" i="9" s="1"/>
  <c r="E121" i="6"/>
  <c r="E122" i="9" s="1"/>
  <c r="F121" i="6"/>
  <c r="F122" i="9" s="1"/>
  <c r="D121" i="6" l="1"/>
  <c r="D122" i="7" s="1"/>
  <c r="D122" i="8" s="1"/>
  <c r="F122" i="7"/>
  <c r="E122" i="7"/>
  <c r="E122" i="8"/>
  <c r="F122" i="8"/>
  <c r="H121" i="6" l="1"/>
  <c r="H122" i="9" s="1"/>
  <c r="G121" i="6"/>
  <c r="G122" i="9" s="1"/>
  <c r="I121" i="6"/>
  <c r="I122" i="9" s="1"/>
  <c r="I122" i="7" l="1"/>
  <c r="I122" i="8" s="1"/>
  <c r="G122" i="7"/>
  <c r="H122" i="7"/>
  <c r="H122" i="8" s="1"/>
  <c r="G122" i="8"/>
  <c r="J121" i="6"/>
  <c r="J122" i="9" s="1"/>
  <c r="J122" i="7" l="1"/>
  <c r="J122" i="8" s="1"/>
  <c r="K121" i="6"/>
  <c r="K122" i="9" s="1"/>
  <c r="K122" i="7" l="1"/>
  <c r="K122" i="8" s="1"/>
  <c r="L121" i="6"/>
  <c r="L122" i="7" l="1"/>
  <c r="L122" i="8" s="1"/>
  <c r="M121" i="6"/>
  <c r="M122" i="7" l="1"/>
  <c r="M122" i="8" s="1"/>
  <c r="O121" i="9" l="1"/>
  <c r="F121" i="3" s="1"/>
  <c r="O122" i="7" l="1"/>
  <c r="G122" i="3" s="1"/>
  <c r="O121" i="6"/>
  <c r="A122" i="6" l="1"/>
  <c r="B122" i="6" s="1"/>
  <c r="H121" i="3"/>
  <c r="B122" i="3" s="1"/>
  <c r="C122" i="3" s="1"/>
  <c r="A122" i="8"/>
  <c r="B122" i="8" s="1"/>
  <c r="A122" i="9"/>
  <c r="A122" i="7"/>
  <c r="B122" i="7" s="1"/>
  <c r="O122" i="8" l="1"/>
  <c r="E122" i="3" s="1"/>
  <c r="B122" i="9"/>
  <c r="C122" i="9" l="1"/>
  <c r="D122" i="9" s="1"/>
  <c r="L122" i="9" s="1"/>
  <c r="M122" i="9" s="1"/>
  <c r="E122" i="6"/>
  <c r="E123" i="9" s="1"/>
  <c r="D122" i="6" l="1"/>
  <c r="D123" i="7" s="1"/>
  <c r="D123" i="8" s="1"/>
  <c r="E123" i="7"/>
  <c r="E123" i="8"/>
  <c r="F122" i="6"/>
  <c r="F123" i="9" s="1"/>
  <c r="G122" i="6"/>
  <c r="G123" i="9" s="1"/>
  <c r="F123" i="7" l="1"/>
  <c r="G123" i="7"/>
  <c r="F123" i="8"/>
  <c r="G123" i="8"/>
  <c r="I122" i="6"/>
  <c r="I123" i="9" s="1"/>
  <c r="I123" i="7" l="1"/>
  <c r="I123" i="8" s="1"/>
  <c r="H122" i="6"/>
  <c r="H123" i="9" s="1"/>
  <c r="J122" i="6"/>
  <c r="J123" i="9" s="1"/>
  <c r="J123" i="7" l="1"/>
  <c r="J123" i="8" s="1"/>
  <c r="H123" i="7"/>
  <c r="H123" i="8" s="1"/>
  <c r="K122" i="6"/>
  <c r="K123" i="9" s="1"/>
  <c r="K123" i="7" l="1"/>
  <c r="K123" i="8" s="1"/>
  <c r="L122" i="6"/>
  <c r="L123" i="7" l="1"/>
  <c r="L123" i="8" s="1"/>
  <c r="M122" i="6"/>
  <c r="M123" i="7" l="1"/>
  <c r="M123" i="8" s="1"/>
  <c r="O122" i="9" l="1"/>
  <c r="F122" i="3" s="1"/>
  <c r="O123" i="7" l="1"/>
  <c r="G123" i="3" s="1"/>
  <c r="O122" i="6"/>
  <c r="A123" i="6" l="1"/>
  <c r="B123" i="6" s="1"/>
  <c r="H122" i="3"/>
  <c r="B123" i="3" s="1"/>
  <c r="C123" i="3" s="1"/>
  <c r="A123" i="9"/>
  <c r="A123" i="8"/>
  <c r="B123" i="8" s="1"/>
  <c r="A123" i="7"/>
  <c r="B123" i="7" s="1"/>
  <c r="O123" i="8" l="1"/>
  <c r="E123" i="3" s="1"/>
  <c r="B123" i="9"/>
  <c r="C123" i="9" l="1"/>
  <c r="D123" i="9" s="1"/>
  <c r="D123" i="6" s="1"/>
  <c r="F123" i="6"/>
  <c r="F124" i="9" s="1"/>
  <c r="E123" i="6"/>
  <c r="E124" i="9" s="1"/>
  <c r="L123" i="9" l="1"/>
  <c r="M123" i="9" s="1"/>
  <c r="F124" i="7"/>
  <c r="E124" i="7"/>
  <c r="D124" i="7"/>
  <c r="D124" i="8" s="1"/>
  <c r="F124" i="8"/>
  <c r="E124" i="8"/>
  <c r="G123" i="6"/>
  <c r="G124" i="9" s="1"/>
  <c r="G124" i="7" l="1"/>
  <c r="G124" i="8" s="1"/>
  <c r="H123" i="6"/>
  <c r="H124" i="9" s="1"/>
  <c r="H124" i="7" l="1"/>
  <c r="H124" i="8" s="1"/>
  <c r="I123" i="6"/>
  <c r="I124" i="9" s="1"/>
  <c r="I124" i="7" l="1"/>
  <c r="I124" i="8" s="1"/>
  <c r="J123" i="6"/>
  <c r="J124" i="9" s="1"/>
  <c r="J124" i="7" l="1"/>
  <c r="J124" i="8" s="1"/>
  <c r="K123" i="6"/>
  <c r="K124" i="9" s="1"/>
  <c r="K124" i="7" l="1"/>
  <c r="K124" i="8" s="1"/>
  <c r="L123" i="6"/>
  <c r="L124" i="7" l="1"/>
  <c r="L124" i="8" s="1"/>
  <c r="M123" i="6"/>
  <c r="M124" i="7" l="1"/>
  <c r="M124" i="8" s="1"/>
  <c r="O123" i="9" l="1"/>
  <c r="F123" i="3" s="1"/>
  <c r="O124" i="7" l="1"/>
  <c r="G124" i="3" s="1"/>
  <c r="O123" i="6"/>
  <c r="H123" i="3" l="1"/>
  <c r="B124" i="3" s="1"/>
  <c r="C124" i="3" s="1"/>
  <c r="A124" i="7"/>
  <c r="B124" i="7" s="1"/>
  <c r="A124" i="8"/>
  <c r="B124" i="8" s="1"/>
  <c r="A124" i="9"/>
  <c r="A124" i="6"/>
  <c r="B124" i="6" s="1"/>
  <c r="O124" i="8" l="1"/>
  <c r="E124" i="3" s="1"/>
  <c r="B124" i="9"/>
  <c r="C124" i="9" l="1"/>
  <c r="D124" i="9" s="1"/>
  <c r="D124" i="6" s="1"/>
  <c r="E124" i="6"/>
  <c r="E125" i="9" s="1"/>
  <c r="L124" i="9" l="1"/>
  <c r="M124" i="9" s="1"/>
  <c r="E125" i="7"/>
  <c r="D125" i="7"/>
  <c r="D125" i="8" s="1"/>
  <c r="E125" i="8"/>
  <c r="F124" i="6"/>
  <c r="F125" i="9" s="1"/>
  <c r="F125" i="7" l="1"/>
  <c r="F125" i="8" s="1"/>
  <c r="G124" i="6"/>
  <c r="G125" i="9" s="1"/>
  <c r="G125" i="7" l="1"/>
  <c r="G125" i="8" s="1"/>
  <c r="H124" i="6"/>
  <c r="H125" i="9" s="1"/>
  <c r="H125" i="7" l="1"/>
  <c r="H125" i="8" s="1"/>
  <c r="I124" i="6"/>
  <c r="I125" i="9" s="1"/>
  <c r="I125" i="7" l="1"/>
  <c r="I125" i="8" s="1"/>
  <c r="J124" i="6"/>
  <c r="J125" i="9" s="1"/>
  <c r="J125" i="7" l="1"/>
  <c r="J125" i="8" s="1"/>
  <c r="K124" i="6"/>
  <c r="K125" i="9" s="1"/>
  <c r="K125" i="7" l="1"/>
  <c r="K125" i="8" s="1"/>
  <c r="L124" i="6"/>
  <c r="L125" i="9" s="1"/>
  <c r="L125" i="7" l="1"/>
  <c r="L125" i="8" s="1"/>
  <c r="M124" i="6"/>
  <c r="M125" i="7" l="1"/>
  <c r="M125" i="8" s="1"/>
  <c r="O124" i="9" l="1"/>
  <c r="F124" i="3" s="1"/>
  <c r="O125" i="7" l="1"/>
  <c r="G125" i="3" s="1"/>
  <c r="O124" i="6"/>
  <c r="A125" i="8" l="1"/>
  <c r="B125" i="8" s="1"/>
  <c r="A125" i="7"/>
  <c r="B125" i="7" s="1"/>
  <c r="H124" i="3"/>
  <c r="B125" i="3" s="1"/>
  <c r="C125" i="3" s="1"/>
  <c r="A125" i="9"/>
  <c r="A125" i="6"/>
  <c r="B125" i="6" s="1"/>
  <c r="O125" i="8" l="1"/>
  <c r="E125" i="3" s="1"/>
  <c r="B125" i="9"/>
  <c r="C125" i="9" l="1"/>
  <c r="D125" i="9" s="1"/>
  <c r="M125" i="9" s="1"/>
  <c r="E125" i="6"/>
  <c r="E126" i="9" s="1"/>
  <c r="D125" i="6" l="1"/>
  <c r="D126" i="7" s="1"/>
  <c r="D126" i="8" s="1"/>
  <c r="E126" i="7"/>
  <c r="E126" i="8"/>
  <c r="F125" i="6"/>
  <c r="F126" i="9" s="1"/>
  <c r="F126" i="7" l="1"/>
  <c r="F126" i="8" s="1"/>
  <c r="G125" i="6"/>
  <c r="G126" i="9" s="1"/>
  <c r="G126" i="7" l="1"/>
  <c r="G126" i="8" s="1"/>
  <c r="H125" i="6"/>
  <c r="H126" i="9" s="1"/>
  <c r="H126" i="7" l="1"/>
  <c r="H126" i="8" s="1"/>
  <c r="I125" i="6"/>
  <c r="I126" i="9" s="1"/>
  <c r="I126" i="7" l="1"/>
  <c r="I126" i="8" s="1"/>
  <c r="J125" i="6"/>
  <c r="J126" i="9" s="1"/>
  <c r="J126" i="7" l="1"/>
  <c r="J126" i="8" s="1"/>
  <c r="K125" i="6"/>
  <c r="K126" i="9" s="1"/>
  <c r="K126" i="7" l="1"/>
  <c r="K126" i="8" s="1"/>
  <c r="L125" i="6"/>
  <c r="L126" i="9" s="1"/>
  <c r="L126" i="7" l="1"/>
  <c r="L126" i="8" s="1"/>
  <c r="M125" i="6"/>
  <c r="M126" i="7" l="1"/>
  <c r="M126" i="8" s="1"/>
  <c r="O125" i="9" l="1"/>
  <c r="F125" i="3" s="1"/>
  <c r="O126" i="7" l="1"/>
  <c r="G126" i="3" s="1"/>
  <c r="O125" i="6"/>
  <c r="A126" i="8" l="1"/>
  <c r="B126" i="8" s="1"/>
  <c r="A126" i="6"/>
  <c r="B126" i="6" s="1"/>
  <c r="A126" i="7"/>
  <c r="B126" i="7" s="1"/>
  <c r="A126" i="9"/>
  <c r="H125" i="3"/>
  <c r="B126" i="3" s="1"/>
  <c r="C126" i="3" s="1"/>
  <c r="O126" i="8" l="1"/>
  <c r="E126" i="3" s="1"/>
  <c r="B126" i="9"/>
  <c r="C126" i="9" l="1"/>
  <c r="D126" i="9" s="1"/>
  <c r="M126" i="9" s="1"/>
  <c r="E126" i="6"/>
  <c r="E127" i="9" s="1"/>
  <c r="D126" i="6" l="1"/>
  <c r="D127" i="7" s="1"/>
  <c r="D127" i="8" s="1"/>
  <c r="E127" i="7"/>
  <c r="E127" i="8"/>
  <c r="G126" i="6" l="1"/>
  <c r="G127" i="9" s="1"/>
  <c r="F126" i="6"/>
  <c r="F127" i="9" s="1"/>
  <c r="H126" i="6"/>
  <c r="H127" i="9" s="1"/>
  <c r="F127" i="7" l="1"/>
  <c r="H127" i="7"/>
  <c r="H127" i="8" s="1"/>
  <c r="G127" i="7"/>
  <c r="G127" i="8" s="1"/>
  <c r="F127" i="8"/>
  <c r="I126" i="6"/>
  <c r="I127" i="9" s="1"/>
  <c r="I127" i="7" l="1"/>
  <c r="I127" i="8" s="1"/>
  <c r="J126" i="6"/>
  <c r="J127" i="9" s="1"/>
  <c r="J127" i="7" l="1"/>
  <c r="J127" i="8" s="1"/>
  <c r="K126" i="6"/>
  <c r="K127" i="9" s="1"/>
  <c r="K127" i="7" l="1"/>
  <c r="K127" i="8" s="1"/>
  <c r="L126" i="6"/>
  <c r="L127" i="9" s="1"/>
  <c r="L127" i="7" l="1"/>
  <c r="L127" i="8" s="1"/>
  <c r="M126" i="6"/>
  <c r="M127" i="7" l="1"/>
  <c r="M127" i="8" s="1"/>
  <c r="O126" i="9" l="1"/>
  <c r="F126" i="3" s="1"/>
  <c r="O127" i="7" l="1"/>
  <c r="G127" i="3" s="1"/>
  <c r="O126" i="6"/>
  <c r="A127" i="6" l="1"/>
  <c r="B127" i="6" s="1"/>
  <c r="H126" i="3"/>
  <c r="B127" i="3" s="1"/>
  <c r="C127" i="3" s="1"/>
  <c r="A127" i="7"/>
  <c r="B127" i="7" s="1"/>
  <c r="A127" i="9"/>
  <c r="A127" i="8"/>
  <c r="B127" i="8" s="1"/>
  <c r="B127" i="9" l="1"/>
  <c r="O127" i="8"/>
  <c r="E127" i="3" s="1"/>
  <c r="C127" i="9" l="1"/>
  <c r="D127" i="9" l="1"/>
  <c r="M127" i="9" s="1"/>
  <c r="E127" i="6"/>
  <c r="E128" i="9" s="1"/>
  <c r="D127" i="6" l="1"/>
  <c r="D128" i="7" s="1"/>
  <c r="D128" i="8" s="1"/>
  <c r="E128" i="7"/>
  <c r="E128" i="8"/>
  <c r="F127" i="6"/>
  <c r="F128" i="9" s="1"/>
  <c r="G127" i="6"/>
  <c r="G128" i="9" s="1"/>
  <c r="F128" i="7" l="1"/>
  <c r="G128" i="7"/>
  <c r="G128" i="8"/>
  <c r="F128" i="8"/>
  <c r="I127" i="6" l="1"/>
  <c r="I128" i="9" s="1"/>
  <c r="H127" i="6"/>
  <c r="H128" i="9" s="1"/>
  <c r="J127" i="6"/>
  <c r="J128" i="9" s="1"/>
  <c r="H128" i="7" l="1"/>
  <c r="H128" i="8" s="1"/>
  <c r="J128" i="7"/>
  <c r="J128" i="8" s="1"/>
  <c r="I128" i="7"/>
  <c r="I128" i="8" s="1"/>
  <c r="K127" i="6"/>
  <c r="K128" i="9" s="1"/>
  <c r="K128" i="7" l="1"/>
  <c r="K128" i="8" s="1"/>
  <c r="L127" i="6"/>
  <c r="L128" i="9" s="1"/>
  <c r="L128" i="7" l="1"/>
  <c r="L128" i="8" s="1"/>
  <c r="M127" i="6"/>
  <c r="M128" i="7" l="1"/>
  <c r="M128" i="8" s="1"/>
  <c r="O127" i="9" l="1"/>
  <c r="F127" i="3" s="1"/>
  <c r="O128" i="7" l="1"/>
  <c r="G128" i="3" s="1"/>
  <c r="O127" i="6"/>
  <c r="A128" i="7" l="1"/>
  <c r="B128" i="7" s="1"/>
  <c r="A128" i="9"/>
  <c r="A128" i="6"/>
  <c r="B128" i="6" s="1"/>
  <c r="A128" i="8"/>
  <c r="B128" i="8" s="1"/>
  <c r="H127" i="3"/>
  <c r="B128" i="3" s="1"/>
  <c r="C128" i="3" s="1"/>
  <c r="B128" i="9" l="1"/>
  <c r="O128" i="8"/>
  <c r="E128" i="3" s="1"/>
  <c r="C128" i="9" l="1"/>
  <c r="D128" i="9" l="1"/>
  <c r="D128" i="6" s="1"/>
  <c r="M128" i="9" l="1"/>
  <c r="D129" i="7"/>
  <c r="D129" i="8" s="1"/>
  <c r="F128" i="6"/>
  <c r="F129" i="9" s="1"/>
  <c r="E128" i="6"/>
  <c r="E129" i="9" s="1"/>
  <c r="G128" i="6"/>
  <c r="G129" i="9" s="1"/>
  <c r="G129" i="7" l="1"/>
  <c r="F129" i="7"/>
  <c r="F129" i="8" s="1"/>
  <c r="E129" i="7"/>
  <c r="E129" i="8"/>
  <c r="G129" i="8"/>
  <c r="H128" i="6"/>
  <c r="H129" i="9" s="1"/>
  <c r="H129" i="7" l="1"/>
  <c r="H129" i="8" s="1"/>
  <c r="I128" i="6"/>
  <c r="I129" i="9" s="1"/>
  <c r="I129" i="7" l="1"/>
  <c r="I129" i="8" s="1"/>
  <c r="J128" i="6"/>
  <c r="J129" i="9" s="1"/>
  <c r="J129" i="7" l="1"/>
  <c r="J129" i="8" s="1"/>
  <c r="K128" i="6"/>
  <c r="K129" i="9" s="1"/>
  <c r="K129" i="7" l="1"/>
  <c r="K129" i="8" s="1"/>
  <c r="L128" i="6"/>
  <c r="L129" i="9" s="1"/>
  <c r="L129" i="7" l="1"/>
  <c r="L129" i="8" s="1"/>
  <c r="M128" i="6"/>
  <c r="M129" i="7" l="1"/>
  <c r="M129" i="8" s="1"/>
  <c r="O128" i="9" l="1"/>
  <c r="F128" i="3" s="1"/>
  <c r="O129" i="7" l="1"/>
  <c r="G129" i="3" s="1"/>
  <c r="O128" i="6"/>
  <c r="H128" i="3" l="1"/>
  <c r="B129" i="3" s="1"/>
  <c r="C129" i="3" s="1"/>
  <c r="A129" i="9"/>
  <c r="A129" i="6"/>
  <c r="B129" i="6" s="1"/>
  <c r="A129" i="8"/>
  <c r="B129" i="8" s="1"/>
  <c r="A129" i="7"/>
  <c r="B129" i="7" s="1"/>
  <c r="O129" i="8" l="1"/>
  <c r="E129" i="3" s="1"/>
  <c r="B129" i="9"/>
  <c r="C129" i="9" l="1"/>
  <c r="E129" i="6"/>
  <c r="E130" i="9" s="1"/>
  <c r="D129" i="9" l="1"/>
  <c r="D129" i="6" s="1"/>
  <c r="D130" i="7" s="1"/>
  <c r="D130" i="8" s="1"/>
  <c r="M129" i="9"/>
  <c r="E130" i="7"/>
  <c r="E130" i="8"/>
  <c r="F129" i="6"/>
  <c r="F130" i="9" s="1"/>
  <c r="F130" i="7" l="1"/>
  <c r="F130" i="8" s="1"/>
  <c r="G129" i="6"/>
  <c r="G130" i="9" s="1"/>
  <c r="G130" i="7" l="1"/>
  <c r="G130" i="8" s="1"/>
  <c r="H129" i="6"/>
  <c r="H130" i="9" s="1"/>
  <c r="H130" i="7" l="1"/>
  <c r="H130" i="8" s="1"/>
  <c r="I129" i="6"/>
  <c r="I130" i="9" s="1"/>
  <c r="I130" i="7" l="1"/>
  <c r="I130" i="8" s="1"/>
  <c r="J129" i="6"/>
  <c r="J130" i="9" s="1"/>
  <c r="J130" i="7" l="1"/>
  <c r="J130" i="8" s="1"/>
  <c r="K129" i="6"/>
  <c r="K130" i="9" s="1"/>
  <c r="K130" i="7" l="1"/>
  <c r="K130" i="8" s="1"/>
  <c r="L129" i="6"/>
  <c r="L130" i="9" s="1"/>
  <c r="L130" i="7" l="1"/>
  <c r="L130" i="8" s="1"/>
  <c r="M129" i="6"/>
  <c r="M130" i="7" l="1"/>
  <c r="M130" i="8" s="1"/>
  <c r="O129" i="9" l="1"/>
  <c r="F129" i="3" s="1"/>
  <c r="O130" i="7" l="1"/>
  <c r="G130" i="3" s="1"/>
  <c r="O129" i="6"/>
  <c r="A130" i="6" l="1"/>
  <c r="B130" i="6" s="1"/>
  <c r="H129" i="3"/>
  <c r="B130" i="3" s="1"/>
  <c r="C130" i="3" s="1"/>
  <c r="A130" i="7"/>
  <c r="B130" i="7" s="1"/>
  <c r="A130" i="8"/>
  <c r="B130" i="8" s="1"/>
  <c r="A130" i="9"/>
  <c r="B130" i="9" l="1"/>
  <c r="O130" i="8"/>
  <c r="E130" i="3" s="1"/>
  <c r="C130" i="9" l="1"/>
  <c r="E130" i="6"/>
  <c r="E131" i="9" s="1"/>
  <c r="D130" i="9" l="1"/>
  <c r="M130" i="9" s="1"/>
  <c r="E131" i="7"/>
  <c r="E131" i="8"/>
  <c r="F130" i="6"/>
  <c r="F131" i="9" s="1"/>
  <c r="G130" i="6"/>
  <c r="G131" i="9" s="1"/>
  <c r="H130" i="6"/>
  <c r="H131" i="9" s="1"/>
  <c r="D130" i="6" l="1"/>
  <c r="D131" i="7" s="1"/>
  <c r="D131" i="8" s="1"/>
  <c r="G131" i="7"/>
  <c r="G131" i="8" s="1"/>
  <c r="F131" i="7"/>
  <c r="F131" i="8" s="1"/>
  <c r="H131" i="7"/>
  <c r="H131" i="8" s="1"/>
  <c r="I130" i="6"/>
  <c r="I131" i="9" s="1"/>
  <c r="I131" i="7" l="1"/>
  <c r="I131" i="8" s="1"/>
  <c r="J130" i="6"/>
  <c r="J131" i="9" s="1"/>
  <c r="J131" i="7" l="1"/>
  <c r="J131" i="8" s="1"/>
  <c r="K130" i="6"/>
  <c r="K131" i="9" s="1"/>
  <c r="K131" i="7" l="1"/>
  <c r="K131" i="8" s="1"/>
  <c r="L130" i="6"/>
  <c r="L131" i="9" s="1"/>
  <c r="L131" i="7" l="1"/>
  <c r="L131" i="8" s="1"/>
  <c r="M130" i="6"/>
  <c r="M131" i="7" l="1"/>
  <c r="M131" i="8" s="1"/>
  <c r="O130" i="9" l="1"/>
  <c r="F130" i="3" s="1"/>
  <c r="O131" i="7" l="1"/>
  <c r="G131" i="3" s="1"/>
  <c r="O130" i="6"/>
  <c r="A131" i="6" l="1"/>
  <c r="B131" i="6" s="1"/>
  <c r="H130" i="3"/>
  <c r="B131" i="3" s="1"/>
  <c r="C131" i="3" s="1"/>
  <c r="A131" i="9"/>
  <c r="A131" i="8"/>
  <c r="B131" i="8" s="1"/>
  <c r="A131" i="7"/>
  <c r="B131" i="7" s="1"/>
  <c r="O131" i="8" l="1"/>
  <c r="E131" i="3" s="1"/>
  <c r="B131" i="9"/>
  <c r="C131" i="9" l="1"/>
  <c r="D131" i="9"/>
  <c r="M131" i="9" s="1"/>
  <c r="E131" i="6"/>
  <c r="E132" i="9" s="1"/>
  <c r="D131" i="6" l="1"/>
  <c r="D132" i="7" s="1"/>
  <c r="D132" i="8" s="1"/>
  <c r="E132" i="7"/>
  <c r="E132" i="8"/>
  <c r="F131" i="6"/>
  <c r="F132" i="9" s="1"/>
  <c r="F132" i="7" l="1"/>
  <c r="F132" i="8" s="1"/>
  <c r="G131" i="6"/>
  <c r="G132" i="9" s="1"/>
  <c r="H131" i="6"/>
  <c r="H132" i="9" s="1"/>
  <c r="H132" i="7" l="1"/>
  <c r="H132" i="8" s="1"/>
  <c r="G132" i="7"/>
  <c r="G132" i="8"/>
  <c r="I131" i="6"/>
  <c r="I132" i="9" s="1"/>
  <c r="I132" i="7" l="1"/>
  <c r="I132" i="8" s="1"/>
  <c r="J131" i="6"/>
  <c r="J132" i="9" s="1"/>
  <c r="J132" i="7" l="1"/>
  <c r="J132" i="8" s="1"/>
  <c r="K131" i="6"/>
  <c r="K132" i="9" s="1"/>
  <c r="K132" i="7" l="1"/>
  <c r="K132" i="8" s="1"/>
  <c r="L131" i="6"/>
  <c r="L132" i="9" s="1"/>
  <c r="L132" i="7" l="1"/>
  <c r="L132" i="8" s="1"/>
  <c r="M131" i="6"/>
  <c r="M132" i="7" l="1"/>
  <c r="M132" i="8" s="1"/>
  <c r="O131" i="9" l="1"/>
  <c r="F131" i="3" s="1"/>
  <c r="O132" i="7" l="1"/>
  <c r="G132" i="3" s="1"/>
  <c r="O131" i="6"/>
  <c r="A132" i="7" l="1"/>
  <c r="B132" i="7" s="1"/>
  <c r="A132" i="8"/>
  <c r="B132" i="8" s="1"/>
  <c r="A132" i="9"/>
  <c r="H131" i="3"/>
  <c r="B132" i="3" s="1"/>
  <c r="C132" i="3" s="1"/>
  <c r="A132" i="6"/>
  <c r="B132" i="6" s="1"/>
  <c r="O132" i="8" l="1"/>
  <c r="E132" i="3" s="1"/>
  <c r="C132" i="9"/>
  <c r="B132" i="9"/>
  <c r="D132" i="9" l="1"/>
  <c r="D132" i="6" s="1"/>
  <c r="E132" i="6"/>
  <c r="E133" i="9" s="1"/>
  <c r="M132" i="9" l="1"/>
  <c r="E133" i="7"/>
  <c r="D133" i="7"/>
  <c r="D133" i="8" s="1"/>
  <c r="E133" i="8"/>
  <c r="F132" i="6"/>
  <c r="F133" i="9" s="1"/>
  <c r="F133" i="7" l="1"/>
  <c r="F133" i="8" s="1"/>
  <c r="G132" i="6"/>
  <c r="G133" i="9" s="1"/>
  <c r="G133" i="7" l="1"/>
  <c r="G133" i="8" s="1"/>
  <c r="H132" i="6"/>
  <c r="H133" i="9" s="1"/>
  <c r="H133" i="7" l="1"/>
  <c r="H133" i="8" s="1"/>
  <c r="I132" i="6"/>
  <c r="I133" i="9" s="1"/>
  <c r="I133" i="7" l="1"/>
  <c r="I133" i="8" s="1"/>
  <c r="J132" i="6"/>
  <c r="J133" i="9" s="1"/>
  <c r="J133" i="7" l="1"/>
  <c r="J133" i="8" s="1"/>
  <c r="K132" i="6"/>
  <c r="K133" i="9" s="1"/>
  <c r="K133" i="7" l="1"/>
  <c r="K133" i="8" s="1"/>
  <c r="L132" i="6"/>
  <c r="L133" i="9" s="1"/>
  <c r="L133" i="7" l="1"/>
  <c r="L133" i="8" s="1"/>
  <c r="M132" i="6"/>
  <c r="M133" i="7" l="1"/>
  <c r="M133" i="8" s="1"/>
  <c r="O132" i="9" l="1"/>
  <c r="F132" i="3" s="1"/>
  <c r="O133" i="7" l="1"/>
  <c r="G133" i="3" s="1"/>
  <c r="O132" i="6"/>
  <c r="A133" i="7" l="1"/>
  <c r="B133" i="7" s="1"/>
  <c r="A133" i="8"/>
  <c r="B133" i="8" s="1"/>
  <c r="A133" i="6"/>
  <c r="B133" i="6" s="1"/>
  <c r="A133" i="9"/>
  <c r="H132" i="3"/>
  <c r="B133" i="3" s="1"/>
  <c r="C133" i="3" s="1"/>
  <c r="B133" i="9" l="1"/>
  <c r="O133" i="8"/>
  <c r="E133" i="3" s="1"/>
  <c r="C133" i="9" l="1"/>
  <c r="E133" i="6"/>
  <c r="E134" i="9" s="1"/>
  <c r="D133" i="9" l="1"/>
  <c r="M133" i="9" s="1"/>
  <c r="E134" i="7"/>
  <c r="E134" i="8"/>
  <c r="F133" i="6"/>
  <c r="F134" i="9" s="1"/>
  <c r="G133" i="6"/>
  <c r="G134" i="9" s="1"/>
  <c r="D133" i="6" l="1"/>
  <c r="D134" i="7" s="1"/>
  <c r="D134" i="8" s="1"/>
  <c r="F134" i="7"/>
  <c r="G134" i="7"/>
  <c r="G134" i="8"/>
  <c r="F134" i="8"/>
  <c r="H133" i="6"/>
  <c r="H134" i="9" s="1"/>
  <c r="H134" i="7" l="1"/>
  <c r="H134" i="8" s="1"/>
  <c r="I133" i="6"/>
  <c r="I134" i="9" s="1"/>
  <c r="I134" i="7" l="1"/>
  <c r="I134" i="8" s="1"/>
  <c r="J133" i="6"/>
  <c r="J134" i="9" s="1"/>
  <c r="J134" i="7" l="1"/>
  <c r="J134" i="8" s="1"/>
  <c r="K133" i="6"/>
  <c r="K134" i="9" s="1"/>
  <c r="K134" i="7" l="1"/>
  <c r="K134" i="8" s="1"/>
  <c r="L133" i="6"/>
  <c r="L134" i="9" s="1"/>
  <c r="L134" i="7" l="1"/>
  <c r="L134" i="8" s="1"/>
  <c r="M133" i="6"/>
  <c r="M134" i="7" l="1"/>
  <c r="M134" i="8" s="1"/>
  <c r="O133" i="9" l="1"/>
  <c r="F133" i="3" s="1"/>
  <c r="O134" i="7" l="1"/>
  <c r="G134" i="3" s="1"/>
  <c r="O133" i="6"/>
  <c r="H133" i="3" l="1"/>
  <c r="B134" i="3" s="1"/>
  <c r="C134" i="3" s="1"/>
  <c r="A134" i="6"/>
  <c r="B134" i="6" s="1"/>
  <c r="A134" i="7"/>
  <c r="B134" i="7" s="1"/>
  <c r="A134" i="8"/>
  <c r="B134" i="8" s="1"/>
  <c r="A134" i="9"/>
  <c r="B134" i="9" l="1"/>
  <c r="O134" i="8"/>
  <c r="E134" i="3" s="1"/>
  <c r="C134" i="9" l="1"/>
  <c r="D134" i="9" l="1"/>
  <c r="M134" i="9" s="1"/>
  <c r="F134" i="6"/>
  <c r="F135" i="9" s="1"/>
  <c r="E134" i="6"/>
  <c r="E135" i="9" s="1"/>
  <c r="D134" i="6" l="1"/>
  <c r="D135" i="7" s="1"/>
  <c r="F135" i="7"/>
  <c r="E135" i="7"/>
  <c r="F135" i="8"/>
  <c r="E135" i="8"/>
  <c r="H134" i="6"/>
  <c r="H135" i="9" s="1"/>
  <c r="G134" i="6"/>
  <c r="G135" i="9" s="1"/>
  <c r="I134" i="6"/>
  <c r="I135" i="9" s="1"/>
  <c r="D135" i="8" l="1"/>
  <c r="G135" i="7"/>
  <c r="H135" i="7"/>
  <c r="H135" i="8" s="1"/>
  <c r="I135" i="7"/>
  <c r="I135" i="8" s="1"/>
  <c r="G135" i="8"/>
  <c r="J134" i="6"/>
  <c r="J135" i="9" s="1"/>
  <c r="J135" i="7" l="1"/>
  <c r="J135" i="8" s="1"/>
  <c r="K134" i="6"/>
  <c r="K135" i="9" s="1"/>
  <c r="K135" i="7" l="1"/>
  <c r="K135" i="8" s="1"/>
  <c r="L134" i="6"/>
  <c r="L135" i="9" s="1"/>
  <c r="L135" i="7" l="1"/>
  <c r="L135" i="8" s="1"/>
  <c r="M134" i="6"/>
  <c r="M135" i="7" l="1"/>
  <c r="M135" i="8" s="1"/>
  <c r="O134" i="9" l="1"/>
  <c r="F134" i="3" s="1"/>
  <c r="O135" i="7" l="1"/>
  <c r="G135" i="3" s="1"/>
  <c r="O134" i="6"/>
  <c r="A135" i="7" l="1"/>
  <c r="B135" i="7" s="1"/>
  <c r="A135" i="6"/>
  <c r="B135" i="6" s="1"/>
  <c r="H134" i="3"/>
  <c r="B135" i="3" s="1"/>
  <c r="C135" i="3" s="1"/>
  <c r="A135" i="9"/>
  <c r="A135" i="8"/>
  <c r="B135" i="8" s="1"/>
  <c r="B135" i="9" l="1"/>
  <c r="O135" i="8"/>
  <c r="E135" i="3" s="1"/>
  <c r="C135" i="9" l="1"/>
  <c r="E135" i="6"/>
  <c r="E136" i="9" s="1"/>
  <c r="D135" i="9" l="1"/>
  <c r="M135" i="9" s="1"/>
  <c r="E136" i="7"/>
  <c r="E136" i="8"/>
  <c r="F135" i="6"/>
  <c r="F136" i="9" s="1"/>
  <c r="G135" i="6"/>
  <c r="G136" i="9" s="1"/>
  <c r="D135" i="6" l="1"/>
  <c r="D136" i="7" s="1"/>
  <c r="D136" i="8" s="1"/>
  <c r="G136" i="7"/>
  <c r="G136" i="8" s="1"/>
  <c r="F136" i="7"/>
  <c r="F136" i="8"/>
  <c r="H135" i="6"/>
  <c r="H136" i="9" s="1"/>
  <c r="H136" i="7" l="1"/>
  <c r="H136" i="8" s="1"/>
  <c r="I135" i="6"/>
  <c r="I136" i="9" s="1"/>
  <c r="I136" i="7" l="1"/>
  <c r="I136" i="8" s="1"/>
  <c r="J135" i="6"/>
  <c r="J136" i="9" s="1"/>
  <c r="J136" i="7" l="1"/>
  <c r="J136" i="8" s="1"/>
  <c r="K135" i="6"/>
  <c r="K136" i="9" s="1"/>
  <c r="K136" i="7" l="1"/>
  <c r="K136" i="8" s="1"/>
  <c r="L135" i="6"/>
  <c r="L136" i="9" s="1"/>
  <c r="L136" i="7" l="1"/>
  <c r="L136" i="8" s="1"/>
  <c r="M135" i="6"/>
  <c r="M136" i="7" l="1"/>
  <c r="M136" i="8" s="1"/>
  <c r="O135" i="9" l="1"/>
  <c r="F135" i="3" s="1"/>
  <c r="O136" i="7" l="1"/>
  <c r="G136" i="3" s="1"/>
  <c r="O135" i="6"/>
  <c r="A136" i="8" l="1"/>
  <c r="B136" i="8" s="1"/>
  <c r="A136" i="6"/>
  <c r="B136" i="6" s="1"/>
  <c r="A136" i="7"/>
  <c r="B136" i="7" s="1"/>
  <c r="A136" i="9"/>
  <c r="H135" i="3"/>
  <c r="B136" i="3" s="1"/>
  <c r="C136" i="3" s="1"/>
  <c r="B136" i="9" l="1"/>
  <c r="O136" i="8"/>
  <c r="E136" i="3" s="1"/>
  <c r="C136" i="9" l="1"/>
  <c r="E136" i="6"/>
  <c r="E137" i="9" s="1"/>
  <c r="D136" i="9" l="1"/>
  <c r="M136" i="9" s="1"/>
  <c r="E137" i="7"/>
  <c r="E137" i="8"/>
  <c r="F136" i="6"/>
  <c r="F137" i="9" s="1"/>
  <c r="G136" i="6"/>
  <c r="G137" i="9" s="1"/>
  <c r="D136" i="6" l="1"/>
  <c r="D137" i="7" s="1"/>
  <c r="D137" i="8" s="1"/>
  <c r="G137" i="7"/>
  <c r="F137" i="7"/>
  <c r="G137" i="8"/>
  <c r="F137" i="8"/>
  <c r="H136" i="6"/>
  <c r="H137" i="9" s="1"/>
  <c r="H137" i="7" l="1"/>
  <c r="H137" i="8" s="1"/>
  <c r="I136" i="6"/>
  <c r="I137" i="9" s="1"/>
  <c r="I137" i="7" l="1"/>
  <c r="I137" i="8" s="1"/>
  <c r="J136" i="6"/>
  <c r="J137" i="9" s="1"/>
  <c r="J137" i="7" l="1"/>
  <c r="J137" i="8" s="1"/>
  <c r="K136" i="6"/>
  <c r="K137" i="9" s="1"/>
  <c r="K137" i="7" l="1"/>
  <c r="K137" i="8" s="1"/>
  <c r="L136" i="6"/>
  <c r="L137" i="9" s="1"/>
  <c r="L137" i="7" l="1"/>
  <c r="L137" i="8" s="1"/>
  <c r="M136" i="6"/>
  <c r="M137" i="7" l="1"/>
  <c r="M137" i="8" s="1"/>
  <c r="O136" i="9" l="1"/>
  <c r="F136" i="3" s="1"/>
  <c r="O137" i="7" l="1"/>
  <c r="G137" i="3" s="1"/>
  <c r="O136" i="6"/>
  <c r="A137" i="8" l="1"/>
  <c r="B137" i="8" s="1"/>
  <c r="H136" i="3"/>
  <c r="B137" i="3" s="1"/>
  <c r="C137" i="3" s="1"/>
  <c r="A137" i="9"/>
  <c r="A137" i="6"/>
  <c r="B137" i="6" s="1"/>
  <c r="A137" i="7"/>
  <c r="B137" i="7" s="1"/>
  <c r="B137" i="9" l="1"/>
  <c r="O137" i="8"/>
  <c r="E137" i="3" s="1"/>
  <c r="C137" i="9" l="1"/>
  <c r="E137" i="6"/>
  <c r="E138" i="9" s="1"/>
  <c r="D137" i="9" l="1"/>
  <c r="M137" i="9"/>
  <c r="D137" i="6"/>
  <c r="D138" i="7" s="1"/>
  <c r="D138" i="8" s="1"/>
  <c r="E138" i="7"/>
  <c r="E138" i="8"/>
  <c r="F137" i="6"/>
  <c r="F138" i="9" s="1"/>
  <c r="G137" i="6"/>
  <c r="G138" i="9" s="1"/>
  <c r="F138" i="7" l="1"/>
  <c r="G138" i="7"/>
  <c r="F138" i="8"/>
  <c r="G138" i="8"/>
  <c r="H137" i="6"/>
  <c r="H138" i="9" s="1"/>
  <c r="I137" i="6"/>
  <c r="I138" i="9" s="1"/>
  <c r="I138" i="7" l="1"/>
  <c r="I138" i="8" s="1"/>
  <c r="H138" i="7"/>
  <c r="H138" i="8"/>
  <c r="J137" i="6"/>
  <c r="J138" i="9" s="1"/>
  <c r="J138" i="7" l="1"/>
  <c r="J138" i="8" s="1"/>
  <c r="K137" i="6"/>
  <c r="K138" i="9" s="1"/>
  <c r="K138" i="7" l="1"/>
  <c r="K138" i="8" s="1"/>
  <c r="L137" i="6"/>
  <c r="L138" i="9" s="1"/>
  <c r="L138" i="7" l="1"/>
  <c r="L138" i="8" s="1"/>
  <c r="M137" i="6"/>
  <c r="M138" i="7" l="1"/>
  <c r="M138" i="8" s="1"/>
  <c r="O137" i="9" l="1"/>
  <c r="F137" i="3" s="1"/>
  <c r="O138" i="7" l="1"/>
  <c r="G138" i="3" s="1"/>
  <c r="O137" i="6"/>
  <c r="A138" i="9" l="1"/>
  <c r="A138" i="6"/>
  <c r="B138" i="6" s="1"/>
  <c r="H137" i="3"/>
  <c r="B138" i="3" s="1"/>
  <c r="C138" i="3" s="1"/>
  <c r="A138" i="7"/>
  <c r="B138" i="7" s="1"/>
  <c r="A138" i="8"/>
  <c r="B138" i="8" s="1"/>
  <c r="B138" i="9" l="1"/>
  <c r="O138" i="8"/>
  <c r="E138" i="3" s="1"/>
  <c r="C138" i="9" l="1"/>
  <c r="E138" i="6"/>
  <c r="E139" i="9" s="1"/>
  <c r="F138" i="6"/>
  <c r="F139" i="9" s="1"/>
  <c r="D138" i="9" l="1"/>
  <c r="M138" i="9" s="1"/>
  <c r="E139" i="7"/>
  <c r="F139" i="7"/>
  <c r="E139" i="8"/>
  <c r="F139" i="8"/>
  <c r="G138" i="6"/>
  <c r="G139" i="9" s="1"/>
  <c r="H138" i="6"/>
  <c r="H139" i="9" s="1"/>
  <c r="D138" i="6" l="1"/>
  <c r="D139" i="7" s="1"/>
  <c r="D139" i="8" s="1"/>
  <c r="G139" i="7"/>
  <c r="H139" i="7"/>
  <c r="G139" i="8"/>
  <c r="H139" i="8"/>
  <c r="I138" i="6"/>
  <c r="I139" i="9" s="1"/>
  <c r="I139" i="7" l="1"/>
  <c r="I139" i="8" s="1"/>
  <c r="J138" i="6"/>
  <c r="J139" i="9" s="1"/>
  <c r="K138" i="6"/>
  <c r="K139" i="9" s="1"/>
  <c r="K139" i="7" l="1"/>
  <c r="K139" i="8" s="1"/>
  <c r="J139" i="7"/>
  <c r="J139" i="8" s="1"/>
  <c r="L138" i="6"/>
  <c r="L139" i="9" s="1"/>
  <c r="L139" i="7" l="1"/>
  <c r="L139" i="8" s="1"/>
  <c r="M138" i="6"/>
  <c r="M139" i="9" s="1"/>
  <c r="M139" i="7" l="1"/>
  <c r="M139" i="8" s="1"/>
  <c r="O138" i="9" l="1"/>
  <c r="F138" i="3" s="1"/>
  <c r="O139" i="7" l="1"/>
  <c r="G139" i="3" s="1"/>
  <c r="O138" i="6"/>
  <c r="A139" i="6" l="1"/>
  <c r="B139" i="6" s="1"/>
  <c r="A139" i="7"/>
  <c r="B139" i="7" s="1"/>
  <c r="A139" i="8"/>
  <c r="B139" i="8" s="1"/>
  <c r="A139" i="9"/>
  <c r="H138" i="3"/>
  <c r="B139" i="3" s="1"/>
  <c r="C139" i="3" s="1"/>
  <c r="B139" i="9" l="1"/>
  <c r="O139" i="8"/>
  <c r="E139" i="3" s="1"/>
  <c r="C139" i="9" l="1"/>
  <c r="D139" i="9" s="1"/>
  <c r="D139" i="6" l="1"/>
  <c r="D140" i="7" s="1"/>
  <c r="D140" i="8" s="1"/>
  <c r="F139" i="6"/>
  <c r="F140" i="9" s="1"/>
  <c r="E139" i="6"/>
  <c r="E140" i="9" s="1"/>
  <c r="G139" i="6"/>
  <c r="G140" i="9" s="1"/>
  <c r="F140" i="7" l="1"/>
  <c r="F140" i="8" s="1"/>
  <c r="G140" i="7"/>
  <c r="E140" i="7"/>
  <c r="E140" i="8"/>
  <c r="G140" i="8"/>
  <c r="H139" i="6"/>
  <c r="H140" i="9" s="1"/>
  <c r="I139" i="6"/>
  <c r="I140" i="9" s="1"/>
  <c r="J139" i="6"/>
  <c r="J140" i="9" s="1"/>
  <c r="J140" i="7" l="1"/>
  <c r="I140" i="7"/>
  <c r="I140" i="8" s="1"/>
  <c r="H140" i="7"/>
  <c r="H140" i="8" s="1"/>
  <c r="J140" i="8"/>
  <c r="K139" i="6"/>
  <c r="K140" i="9" s="1"/>
  <c r="K140" i="7" l="1"/>
  <c r="K140" i="8" s="1"/>
  <c r="L139" i="6"/>
  <c r="L140" i="9" s="1"/>
  <c r="L140" i="7" l="1"/>
  <c r="L140" i="8" s="1"/>
  <c r="M139" i="6"/>
  <c r="M140" i="9" s="1"/>
  <c r="M140" i="7" l="1"/>
  <c r="M140" i="8" s="1"/>
  <c r="O139" i="9" l="1"/>
  <c r="F139" i="3" s="1"/>
  <c r="O140" i="7" l="1"/>
  <c r="G140" i="3" s="1"/>
  <c r="O139" i="6"/>
  <c r="A140" i="8" l="1"/>
  <c r="B140" i="8" s="1"/>
  <c r="A140" i="6"/>
  <c r="B140" i="6" s="1"/>
  <c r="A140" i="7"/>
  <c r="B140" i="7" s="1"/>
  <c r="A140" i="9"/>
  <c r="H139" i="3"/>
  <c r="B140" i="3" s="1"/>
  <c r="C140" i="3" s="1"/>
  <c r="B140" i="9" l="1"/>
  <c r="O140" i="8"/>
  <c r="E140" i="3" s="1"/>
  <c r="C140" i="9" l="1"/>
  <c r="D140" i="9" s="1"/>
  <c r="D140" i="6" s="1"/>
  <c r="E140" i="6"/>
  <c r="E141" i="9" s="1"/>
  <c r="E141" i="7" l="1"/>
  <c r="D141" i="7"/>
  <c r="D141" i="8" s="1"/>
  <c r="E141" i="8"/>
  <c r="F140" i="6"/>
  <c r="F141" i="9" s="1"/>
  <c r="G140" i="6"/>
  <c r="G141" i="9" s="1"/>
  <c r="G141" i="7" l="1"/>
  <c r="F141" i="7"/>
  <c r="F141" i="8"/>
  <c r="G141" i="8"/>
  <c r="H140" i="6"/>
  <c r="H141" i="9" s="1"/>
  <c r="H141" i="7" l="1"/>
  <c r="H141" i="8" s="1"/>
  <c r="I140" i="6"/>
  <c r="I141" i="9" s="1"/>
  <c r="I141" i="7" l="1"/>
  <c r="I141" i="8" s="1"/>
  <c r="J140" i="6"/>
  <c r="J141" i="9" s="1"/>
  <c r="J141" i="7" l="1"/>
  <c r="J141" i="8" s="1"/>
  <c r="K140" i="6"/>
  <c r="K141" i="9" s="1"/>
  <c r="K141" i="7" l="1"/>
  <c r="K141" i="8" s="1"/>
  <c r="L140" i="6"/>
  <c r="L141" i="9" s="1"/>
  <c r="L141" i="7" l="1"/>
  <c r="L141" i="8" s="1"/>
  <c r="M140" i="6"/>
  <c r="M141" i="9" s="1"/>
  <c r="M141" i="7" l="1"/>
  <c r="M141" i="8" s="1"/>
  <c r="O140" i="9" l="1"/>
  <c r="F140" i="3" s="1"/>
  <c r="O141" i="7" l="1"/>
  <c r="G141" i="3" s="1"/>
  <c r="O140" i="6"/>
  <c r="A141" i="7" l="1"/>
  <c r="B141" i="7" s="1"/>
  <c r="A141" i="8"/>
  <c r="B141" i="8" s="1"/>
  <c r="A141" i="9"/>
  <c r="H140" i="3"/>
  <c r="B141" i="3" s="1"/>
  <c r="C141" i="3" s="1"/>
  <c r="A141" i="6"/>
  <c r="B141" i="6" s="1"/>
  <c r="O141" i="8" l="1"/>
  <c r="E141" i="3" s="1"/>
  <c r="B141" i="9"/>
  <c r="C141" i="9"/>
  <c r="D141" i="9" s="1"/>
  <c r="D141" i="6" l="1"/>
  <c r="D142" i="7" l="1"/>
  <c r="D142" i="8" s="1"/>
  <c r="F141" i="6"/>
  <c r="F142" i="9" s="1"/>
  <c r="E141" i="6"/>
  <c r="E142" i="9" s="1"/>
  <c r="G141" i="6"/>
  <c r="G142" i="9" s="1"/>
  <c r="H141" i="6"/>
  <c r="H142" i="9" s="1"/>
  <c r="I141" i="6"/>
  <c r="I142" i="9" s="1"/>
  <c r="J141" i="6"/>
  <c r="J142" i="9" s="1"/>
  <c r="G142" i="7" l="1"/>
  <c r="I142" i="7"/>
  <c r="I142" i="8" s="1"/>
  <c r="F142" i="7"/>
  <c r="F142" i="8" s="1"/>
  <c r="H142" i="7"/>
  <c r="H142" i="8" s="1"/>
  <c r="E142" i="7"/>
  <c r="J142" i="7"/>
  <c r="J142" i="8" s="1"/>
  <c r="E142" i="8"/>
  <c r="G142" i="8"/>
  <c r="K141" i="6"/>
  <c r="K142" i="9" s="1"/>
  <c r="K142" i="7" l="1"/>
  <c r="K142" i="8" s="1"/>
  <c r="L141" i="6"/>
  <c r="L142" i="9" s="1"/>
  <c r="L142" i="7" l="1"/>
  <c r="L142" i="8" s="1"/>
  <c r="M141" i="6"/>
  <c r="M142" i="9" s="1"/>
  <c r="M142" i="7" l="1"/>
  <c r="M142" i="8" s="1"/>
  <c r="O141" i="9" l="1"/>
  <c r="F141" i="3" s="1"/>
  <c r="O142" i="7" l="1"/>
  <c r="G142" i="3" s="1"/>
  <c r="O141" i="6"/>
  <c r="A142" i="6" l="1"/>
  <c r="B142" i="6" s="1"/>
  <c r="H141" i="3"/>
  <c r="B142" i="3" s="1"/>
  <c r="C142" i="3" s="1"/>
  <c r="A142" i="7"/>
  <c r="B142" i="7" s="1"/>
  <c r="A142" i="8"/>
  <c r="B142" i="8" s="1"/>
  <c r="A142" i="9"/>
  <c r="O142" i="8" l="1"/>
  <c r="E142" i="3" s="1"/>
  <c r="C142" i="9"/>
  <c r="D142" i="9" s="1"/>
  <c r="B142" i="9"/>
  <c r="D142" i="6" l="1"/>
  <c r="D143" i="7" l="1"/>
  <c r="D143" i="8" s="1"/>
  <c r="F142" i="6"/>
  <c r="F143" i="9" s="1"/>
  <c r="E142" i="6"/>
  <c r="E143" i="9" s="1"/>
  <c r="G142" i="6"/>
  <c r="G143" i="9" s="1"/>
  <c r="G143" i="7" l="1"/>
  <c r="F143" i="7"/>
  <c r="F143" i="8" s="1"/>
  <c r="E143" i="7"/>
  <c r="E143" i="8"/>
  <c r="G143" i="8"/>
  <c r="H142" i="6"/>
  <c r="H143" i="9" s="1"/>
  <c r="H143" i="7" l="1"/>
  <c r="H143" i="8" s="1"/>
  <c r="I142" i="6"/>
  <c r="I143" i="9" s="1"/>
  <c r="I143" i="7" l="1"/>
  <c r="I143" i="8" s="1"/>
  <c r="J142" i="6"/>
  <c r="J143" i="9" s="1"/>
  <c r="J143" i="7" l="1"/>
  <c r="J143" i="8" s="1"/>
  <c r="K142" i="6"/>
  <c r="K143" i="9" s="1"/>
  <c r="K143" i="7" l="1"/>
  <c r="K143" i="8" s="1"/>
  <c r="L142" i="6"/>
  <c r="L143" i="9" s="1"/>
  <c r="L143" i="7" l="1"/>
  <c r="L143" i="8" s="1"/>
  <c r="M142" i="6"/>
  <c r="M143" i="9" s="1"/>
  <c r="M143" i="7" l="1"/>
  <c r="M143" i="8" s="1"/>
  <c r="O142" i="9" l="1"/>
  <c r="F142" i="3" s="1"/>
  <c r="O143" i="7" l="1"/>
  <c r="G143" i="3" s="1"/>
  <c r="O142" i="6"/>
  <c r="A143" i="8" l="1"/>
  <c r="B143" i="8" s="1"/>
  <c r="A143" i="6"/>
  <c r="B143" i="6" s="1"/>
  <c r="H142" i="3"/>
  <c r="B143" i="3" s="1"/>
  <c r="C143" i="3" s="1"/>
  <c r="A143" i="7"/>
  <c r="B143" i="7" s="1"/>
  <c r="A143" i="9"/>
  <c r="O143" i="8" l="1"/>
  <c r="E143" i="3" s="1"/>
  <c r="B143" i="9"/>
  <c r="C143" i="9"/>
  <c r="D143" i="9" s="1"/>
  <c r="D143" i="6" l="1"/>
  <c r="E143" i="6"/>
  <c r="E144" i="9" s="1"/>
  <c r="E144" i="7" l="1"/>
  <c r="D144" i="7"/>
  <c r="D144" i="8" s="1"/>
  <c r="E144" i="8"/>
  <c r="F143" i="6"/>
  <c r="F144" i="9" s="1"/>
  <c r="F144" i="7" l="1"/>
  <c r="F144" i="8" s="1"/>
  <c r="G143" i="6"/>
  <c r="G144" i="9" s="1"/>
  <c r="G144" i="7" l="1"/>
  <c r="G144" i="8" s="1"/>
  <c r="H143" i="6"/>
  <c r="H144" i="9" s="1"/>
  <c r="H144" i="7" l="1"/>
  <c r="H144" i="8" s="1"/>
  <c r="I143" i="6"/>
  <c r="I144" i="9" s="1"/>
  <c r="I144" i="7" l="1"/>
  <c r="I144" i="8" s="1"/>
  <c r="J143" i="6"/>
  <c r="J144" i="9" s="1"/>
  <c r="J144" i="7" l="1"/>
  <c r="J144" i="8" s="1"/>
  <c r="K143" i="6"/>
  <c r="K144" i="9" s="1"/>
  <c r="K144" i="7" l="1"/>
  <c r="K144" i="8" s="1"/>
  <c r="L143" i="6"/>
  <c r="L144" i="9" s="1"/>
  <c r="L144" i="7" l="1"/>
  <c r="L144" i="8" s="1"/>
  <c r="M143" i="6"/>
  <c r="M144" i="9" s="1"/>
  <c r="M144" i="7" l="1"/>
  <c r="M144" i="8" s="1"/>
  <c r="O143" i="9" l="1"/>
  <c r="F143" i="3" s="1"/>
  <c r="O144" i="7" l="1"/>
  <c r="G144" i="3" s="1"/>
  <c r="O143" i="6"/>
  <c r="A144" i="8" l="1"/>
  <c r="B144" i="8" s="1"/>
  <c r="A144" i="9"/>
  <c r="H143" i="3"/>
  <c r="B144" i="3" s="1"/>
  <c r="C144" i="3" s="1"/>
  <c r="A144" i="7"/>
  <c r="B144" i="7" s="1"/>
  <c r="A144" i="6"/>
  <c r="B144" i="6" s="1"/>
  <c r="B144" i="9" l="1"/>
  <c r="C144" i="9"/>
  <c r="D144" i="9" s="1"/>
  <c r="O144" i="8"/>
  <c r="E144" i="3" s="1"/>
  <c r="D144" i="6" l="1"/>
  <c r="E144" i="6"/>
  <c r="E145" i="9" s="1"/>
  <c r="F144" i="6"/>
  <c r="F145" i="9" s="1"/>
  <c r="E145" i="7" l="1"/>
  <c r="F145" i="7"/>
  <c r="D145" i="7"/>
  <c r="D145" i="8" s="1"/>
  <c r="E145" i="8"/>
  <c r="F145" i="8"/>
  <c r="G144" i="6"/>
  <c r="G145" i="9" s="1"/>
  <c r="G145" i="7" l="1"/>
  <c r="G145" i="8" s="1"/>
  <c r="H144" i="6"/>
  <c r="H145" i="9" s="1"/>
  <c r="H145" i="7" l="1"/>
  <c r="H145" i="8" s="1"/>
  <c r="I144" i="6"/>
  <c r="I145" i="9" s="1"/>
  <c r="I145" i="7" l="1"/>
  <c r="I145" i="8" s="1"/>
  <c r="J144" i="6"/>
  <c r="J145" i="9" s="1"/>
  <c r="J145" i="7" l="1"/>
  <c r="J145" i="8" s="1"/>
  <c r="K144" i="6"/>
  <c r="K145" i="9" s="1"/>
  <c r="K145" i="7" l="1"/>
  <c r="K145" i="8" s="1"/>
  <c r="L144" i="6"/>
  <c r="L145" i="9" s="1"/>
  <c r="L145" i="7" l="1"/>
  <c r="L145" i="8" s="1"/>
  <c r="M144" i="6"/>
  <c r="M145" i="9" s="1"/>
  <c r="M145" i="7" l="1"/>
  <c r="M145" i="8" s="1"/>
  <c r="O144" i="9" l="1"/>
  <c r="F144" i="3" s="1"/>
  <c r="O145" i="7" l="1"/>
  <c r="G145" i="3" s="1"/>
  <c r="O144" i="6"/>
  <c r="A145" i="6" l="1"/>
  <c r="B145" i="6" s="1"/>
  <c r="A145" i="9"/>
  <c r="H144" i="3"/>
  <c r="B145" i="3" s="1"/>
  <c r="C145" i="3" s="1"/>
  <c r="A145" i="8"/>
  <c r="B145" i="8" s="1"/>
  <c r="A145" i="7"/>
  <c r="B145" i="7" s="1"/>
  <c r="O145" i="8" l="1"/>
  <c r="E145" i="3" s="1"/>
  <c r="B145" i="9"/>
  <c r="C145" i="9"/>
  <c r="D145" i="9" s="1"/>
  <c r="D145" i="6" l="1"/>
  <c r="E145" i="6"/>
  <c r="E146" i="9" s="1"/>
  <c r="E146" i="7" l="1"/>
  <c r="D146" i="7"/>
  <c r="D146" i="8" s="1"/>
  <c r="E146" i="8"/>
  <c r="F145" i="6"/>
  <c r="F146" i="9" s="1"/>
  <c r="F146" i="7" l="1"/>
  <c r="F146" i="8" s="1"/>
  <c r="H145" i="6" l="1"/>
  <c r="H146" i="9" s="1"/>
  <c r="G145" i="6"/>
  <c r="G146" i="9" s="1"/>
  <c r="I145" i="6"/>
  <c r="I146" i="9" s="1"/>
  <c r="J145" i="6"/>
  <c r="J146" i="9" s="1"/>
  <c r="G146" i="7" l="1"/>
  <c r="J146" i="7"/>
  <c r="J146" i="8" s="1"/>
  <c r="I146" i="7"/>
  <c r="I146" i="8" s="1"/>
  <c r="H146" i="7"/>
  <c r="H146" i="8" s="1"/>
  <c r="G146" i="8"/>
  <c r="K145" i="6"/>
  <c r="K146" i="9" s="1"/>
  <c r="K146" i="7" l="1"/>
  <c r="K146" i="8" s="1"/>
  <c r="L145" i="6"/>
  <c r="L146" i="9" s="1"/>
  <c r="L146" i="7" l="1"/>
  <c r="L146" i="8" s="1"/>
  <c r="M145" i="6"/>
  <c r="M146" i="9" s="1"/>
  <c r="M146" i="7" l="1"/>
  <c r="M146" i="8" s="1"/>
  <c r="O145" i="9" l="1"/>
  <c r="F145" i="3" s="1"/>
  <c r="O146" i="7" l="1"/>
  <c r="G146" i="3" s="1"/>
  <c r="O145" i="6"/>
  <c r="A146" i="7" l="1"/>
  <c r="B146" i="7" s="1"/>
  <c r="H145" i="3"/>
  <c r="B146" i="3" s="1"/>
  <c r="C146" i="3" s="1"/>
  <c r="A146" i="8"/>
  <c r="B146" i="8" s="1"/>
  <c r="A146" i="6"/>
  <c r="B146" i="6" s="1"/>
  <c r="A146" i="9"/>
  <c r="O146" i="8" l="1"/>
  <c r="E146" i="3" s="1"/>
  <c r="C146" i="9"/>
  <c r="D146" i="9" s="1"/>
  <c r="B146" i="9"/>
  <c r="D146" i="6" l="1"/>
  <c r="E146" i="6"/>
  <c r="E147" i="9" s="1"/>
  <c r="F146" i="6"/>
  <c r="F147" i="9" s="1"/>
  <c r="E147" i="7" l="1"/>
  <c r="F147" i="7"/>
  <c r="D147" i="7"/>
  <c r="D147" i="8" s="1"/>
  <c r="E147" i="8"/>
  <c r="F147" i="8"/>
  <c r="G146" i="6"/>
  <c r="G147" i="9" s="1"/>
  <c r="G147" i="7" l="1"/>
  <c r="G147" i="8" s="1"/>
  <c r="I146" i="6" l="1"/>
  <c r="I147" i="9" s="1"/>
  <c r="H146" i="6"/>
  <c r="H147" i="9" s="1"/>
  <c r="J146" i="6"/>
  <c r="J147" i="9" s="1"/>
  <c r="K146" i="6"/>
  <c r="K147" i="9" s="1"/>
  <c r="H147" i="7" l="1"/>
  <c r="K147" i="7"/>
  <c r="K147" i="8" s="1"/>
  <c r="J147" i="7"/>
  <c r="J147" i="8" s="1"/>
  <c r="I147" i="7"/>
  <c r="I147" i="8" s="1"/>
  <c r="H147" i="8"/>
  <c r="L146" i="6"/>
  <c r="L147" i="9" s="1"/>
  <c r="L147" i="7" l="1"/>
  <c r="L147" i="8" s="1"/>
  <c r="M146" i="6"/>
  <c r="M147" i="9" s="1"/>
  <c r="M147" i="7" l="1"/>
  <c r="M147" i="8" s="1"/>
  <c r="O146" i="9" l="1"/>
  <c r="F146" i="3" s="1"/>
  <c r="O147" i="7" l="1"/>
  <c r="G147" i="3" s="1"/>
  <c r="O146" i="6"/>
  <c r="H146" i="3" l="1"/>
  <c r="B147" i="3" s="1"/>
  <c r="C147" i="3" s="1"/>
  <c r="A147" i="9"/>
  <c r="A147" i="6"/>
  <c r="B147" i="6" s="1"/>
  <c r="A147" i="8"/>
  <c r="B147" i="8" s="1"/>
  <c r="A147" i="7"/>
  <c r="B147" i="7" s="1"/>
  <c r="O147" i="8" l="1"/>
  <c r="E147" i="3" s="1"/>
  <c r="B147" i="9"/>
  <c r="C147" i="9"/>
  <c r="D147" i="9" s="1"/>
  <c r="D147" i="6" l="1"/>
  <c r="D148" i="7" l="1"/>
  <c r="D148" i="8" s="1"/>
  <c r="F147" i="6"/>
  <c r="F148" i="9" s="1"/>
  <c r="E147" i="6"/>
  <c r="E148" i="9" s="1"/>
  <c r="G147" i="6"/>
  <c r="G148" i="9" s="1"/>
  <c r="H147" i="6"/>
  <c r="H148" i="9" s="1"/>
  <c r="H148" i="7" l="1"/>
  <c r="F148" i="7"/>
  <c r="F148" i="8" s="1"/>
  <c r="G148" i="7"/>
  <c r="G148" i="8" s="1"/>
  <c r="E148" i="7"/>
  <c r="H148" i="8"/>
  <c r="E148" i="8"/>
  <c r="I147" i="6"/>
  <c r="I148" i="9" s="1"/>
  <c r="I148" i="7" l="1"/>
  <c r="I148" i="8" s="1"/>
  <c r="J147" i="6"/>
  <c r="J148" i="9" s="1"/>
  <c r="J148" i="7" l="1"/>
  <c r="J148" i="8" s="1"/>
  <c r="L147" i="6"/>
  <c r="L148" i="9" s="1"/>
  <c r="M147" i="6"/>
  <c r="M148" i="9" s="1"/>
  <c r="L148" i="7" l="1"/>
  <c r="L148" i="8" s="1"/>
  <c r="M148" i="7"/>
  <c r="M148" i="8" s="1"/>
  <c r="K147" i="6"/>
  <c r="K148" i="9" s="1"/>
  <c r="K148" i="7" l="1"/>
  <c r="K148" i="8" s="1"/>
  <c r="O147" i="9" l="1"/>
  <c r="F147" i="3" s="1"/>
  <c r="O148" i="7" l="1"/>
  <c r="G148" i="3" s="1"/>
  <c r="O147" i="6"/>
  <c r="A148" i="8" l="1"/>
  <c r="B148" i="8" s="1"/>
  <c r="A148" i="9"/>
  <c r="A148" i="6"/>
  <c r="B148" i="6" s="1"/>
  <c r="H147" i="3"/>
  <c r="B148" i="3" s="1"/>
  <c r="C148" i="3" s="1"/>
  <c r="A148" i="7"/>
  <c r="B148" i="7" s="1"/>
  <c r="O148" i="8" l="1"/>
  <c r="E148" i="3" s="1"/>
  <c r="C148" i="9"/>
  <c r="D148" i="9" s="1"/>
  <c r="B148" i="9"/>
  <c r="D148" i="6" l="1"/>
  <c r="E148" i="6"/>
  <c r="E149" i="9" s="1"/>
  <c r="E149" i="7" l="1"/>
  <c r="D149" i="7"/>
  <c r="D149" i="8" s="1"/>
  <c r="E149" i="8"/>
  <c r="F148" i="6"/>
  <c r="F149" i="9" s="1"/>
  <c r="F149" i="7" l="1"/>
  <c r="F149" i="8" s="1"/>
  <c r="G148" i="6"/>
  <c r="G149" i="9" s="1"/>
  <c r="H148" i="6"/>
  <c r="H149" i="9" s="1"/>
  <c r="G149" i="7" l="1"/>
  <c r="H149" i="7"/>
  <c r="H149" i="8" s="1"/>
  <c r="G149" i="8"/>
  <c r="I148" i="6"/>
  <c r="I149" i="9" s="1"/>
  <c r="J148" i="6"/>
  <c r="J149" i="9" s="1"/>
  <c r="K148" i="6"/>
  <c r="K149" i="9" s="1"/>
  <c r="J149" i="7" l="1"/>
  <c r="I149" i="7"/>
  <c r="I149" i="8" s="1"/>
  <c r="K149" i="7"/>
  <c r="K149" i="8" s="1"/>
  <c r="J149" i="8"/>
  <c r="L148" i="6"/>
  <c r="L149" i="9" s="1"/>
  <c r="L149" i="7" l="1"/>
  <c r="L149" i="8" s="1"/>
  <c r="M148" i="6"/>
  <c r="M149" i="9" s="1"/>
  <c r="M149" i="7" l="1"/>
  <c r="M149" i="8" s="1"/>
  <c r="O148" i="9" l="1"/>
  <c r="F148" i="3" s="1"/>
  <c r="O149" i="7" l="1"/>
  <c r="G149" i="3" s="1"/>
  <c r="O148" i="6"/>
  <c r="A149" i="6" l="1"/>
  <c r="B149" i="6" s="1"/>
  <c r="A149" i="7"/>
  <c r="B149" i="7" s="1"/>
  <c r="A149" i="8"/>
  <c r="B149" i="8" s="1"/>
  <c r="H148" i="3"/>
  <c r="B149" i="3" s="1"/>
  <c r="C149" i="3" s="1"/>
  <c r="A149" i="9"/>
  <c r="O149" i="8" l="1"/>
  <c r="E149" i="3" s="1"/>
  <c r="B149" i="9"/>
  <c r="C149" i="9"/>
  <c r="D149" i="9" s="1"/>
  <c r="D149" i="6" l="1"/>
  <c r="D150" i="7" l="1"/>
  <c r="D150" i="8" s="1"/>
  <c r="F149" i="6"/>
  <c r="F150" i="9" s="1"/>
  <c r="E149" i="6"/>
  <c r="E150" i="9" s="1"/>
  <c r="H149" i="6"/>
  <c r="H150" i="9" s="1"/>
  <c r="F150" i="7" l="1"/>
  <c r="E150" i="7"/>
  <c r="H150" i="7"/>
  <c r="H150" i="8" s="1"/>
  <c r="F150" i="8"/>
  <c r="E150" i="8"/>
  <c r="G149" i="6"/>
  <c r="G150" i="9" s="1"/>
  <c r="I149" i="6"/>
  <c r="I150" i="9" s="1"/>
  <c r="G150" i="7" l="1"/>
  <c r="I150" i="7"/>
  <c r="I150" i="8" s="1"/>
  <c r="G150" i="8"/>
  <c r="J149" i="6"/>
  <c r="J150" i="9" s="1"/>
  <c r="J150" i="7" l="1"/>
  <c r="J150" i="8" s="1"/>
  <c r="K149" i="6"/>
  <c r="K150" i="9" s="1"/>
  <c r="K150" i="7" l="1"/>
  <c r="K150" i="8" s="1"/>
  <c r="L149" i="6"/>
  <c r="L150" i="9" s="1"/>
  <c r="M149" i="6"/>
  <c r="M150" i="9" s="1"/>
  <c r="L150" i="7" l="1"/>
  <c r="L150" i="8" s="1"/>
  <c r="M150" i="7"/>
  <c r="M150" i="8" s="1"/>
  <c r="O149" i="9" l="1"/>
  <c r="F149" i="3" s="1"/>
  <c r="O150" i="7" l="1"/>
  <c r="G150" i="3" s="1"/>
  <c r="O149" i="6"/>
  <c r="A150" i="7" l="1"/>
  <c r="B150" i="7" s="1"/>
  <c r="A150" i="6"/>
  <c r="B150" i="6" s="1"/>
  <c r="H149" i="3"/>
  <c r="B150" i="3" s="1"/>
  <c r="C150" i="3" s="1"/>
  <c r="A150" i="8"/>
  <c r="B150" i="8" s="1"/>
  <c r="A150" i="9"/>
  <c r="B150" i="9" l="1"/>
  <c r="O150" i="8"/>
  <c r="E150" i="3" s="1"/>
  <c r="C150" i="9" l="1"/>
  <c r="D150" i="9" s="1"/>
  <c r="D150" i="6" l="1"/>
  <c r="D151" i="7" l="1"/>
  <c r="D151" i="8" s="1"/>
  <c r="F150" i="6"/>
  <c r="F151" i="9" s="1"/>
  <c r="E150" i="6"/>
  <c r="E151" i="9" s="1"/>
  <c r="G150" i="6"/>
  <c r="G151" i="9" s="1"/>
  <c r="E151" i="7" l="1"/>
  <c r="G151" i="7"/>
  <c r="G151" i="8" s="1"/>
  <c r="F151" i="7"/>
  <c r="F151" i="8" s="1"/>
  <c r="E151" i="8"/>
  <c r="H150" i="6"/>
  <c r="H151" i="9" s="1"/>
  <c r="H151" i="7" l="1"/>
  <c r="H151" i="8" s="1"/>
  <c r="I150" i="6"/>
  <c r="I151" i="9" s="1"/>
  <c r="I151" i="7" l="1"/>
  <c r="I151" i="8" s="1"/>
  <c r="K150" i="6" l="1"/>
  <c r="K151" i="9" s="1"/>
  <c r="J150" i="6"/>
  <c r="J151" i="9" s="1"/>
  <c r="L150" i="6"/>
  <c r="L151" i="9" s="1"/>
  <c r="L151" i="7" l="1"/>
  <c r="L151" i="8" s="1"/>
  <c r="J151" i="7"/>
  <c r="J151" i="8" s="1"/>
  <c r="K151" i="7"/>
  <c r="K151" i="8" s="1"/>
  <c r="M150" i="6"/>
  <c r="M151" i="9" s="1"/>
  <c r="M151" i="7" l="1"/>
  <c r="M151" i="8" s="1"/>
  <c r="O150" i="9" l="1"/>
  <c r="F150" i="3" s="1"/>
  <c r="O150" i="6" l="1"/>
  <c r="O151" i="7"/>
  <c r="G151" i="3" s="1"/>
  <c r="O151" i="8"/>
  <c r="E151" i="3" s="1"/>
  <c r="A151" i="6" l="1"/>
  <c r="B151" i="6" s="1"/>
  <c r="A151" i="7"/>
  <c r="B151" i="7" s="1"/>
  <c r="A151" i="8"/>
  <c r="B151" i="8" s="1"/>
  <c r="A151" i="9"/>
  <c r="H150" i="3"/>
  <c r="B151" i="3" s="1"/>
  <c r="C151" i="3" s="1"/>
  <c r="C151" i="9" l="1"/>
  <c r="D151" i="9" s="1"/>
  <c r="B151" i="9"/>
  <c r="D151" i="6" l="1"/>
  <c r="E151" i="6"/>
  <c r="E152" i="9" s="1"/>
  <c r="E152" i="7" l="1"/>
  <c r="D152" i="7"/>
  <c r="D152" i="8" s="1"/>
  <c r="E152" i="8"/>
  <c r="F151" i="6"/>
  <c r="F152" i="9" s="1"/>
  <c r="F152" i="7" l="1"/>
  <c r="F152" i="8" s="1"/>
  <c r="G151" i="6"/>
  <c r="G152" i="9" s="1"/>
  <c r="H151" i="6"/>
  <c r="H152" i="9" s="1"/>
  <c r="G152" i="7" l="1"/>
  <c r="H152" i="7"/>
  <c r="H152" i="8" s="1"/>
  <c r="G152" i="8"/>
  <c r="I151" i="6"/>
  <c r="I152" i="9" s="1"/>
  <c r="I152" i="7" l="1"/>
  <c r="I152" i="8" s="1"/>
  <c r="J151" i="6"/>
  <c r="J152" i="9" s="1"/>
  <c r="J152" i="7" l="1"/>
  <c r="J152" i="8" s="1"/>
  <c r="K151" i="6"/>
  <c r="K152" i="9" s="1"/>
  <c r="K152" i="7" l="1"/>
  <c r="K152" i="8" s="1"/>
  <c r="L151" i="6"/>
  <c r="L152" i="9" s="1"/>
  <c r="L152" i="7" l="1"/>
  <c r="L152" i="8" s="1"/>
  <c r="M151" i="6"/>
  <c r="M152" i="9" s="1"/>
  <c r="M152" i="7" l="1"/>
  <c r="M152" i="8" s="1"/>
  <c r="O151" i="9" l="1"/>
  <c r="F151" i="3" s="1"/>
  <c r="O152" i="7" l="1"/>
  <c r="G152" i="3" s="1"/>
  <c r="O151" i="6"/>
  <c r="A152" i="9" l="1"/>
  <c r="A152" i="6"/>
  <c r="B152" i="6" s="1"/>
  <c r="H151" i="3"/>
  <c r="B152" i="3" s="1"/>
  <c r="C152" i="3" s="1"/>
  <c r="A152" i="7"/>
  <c r="B152" i="7" s="1"/>
  <c r="A152" i="8"/>
  <c r="B152" i="8" s="1"/>
  <c r="B152" i="9" l="1"/>
  <c r="O152" i="8"/>
  <c r="E152" i="3" s="1"/>
  <c r="C152" i="9" l="1"/>
  <c r="D152" i="9" s="1"/>
  <c r="D152" i="6" l="1"/>
  <c r="E152" i="6"/>
  <c r="E153" i="9" s="1"/>
  <c r="E153" i="7" l="1"/>
  <c r="D153" i="7"/>
  <c r="D153" i="8" s="1"/>
  <c r="E153" i="8"/>
  <c r="F152" i="6"/>
  <c r="F153" i="9" s="1"/>
  <c r="G152" i="6"/>
  <c r="G153" i="9" s="1"/>
  <c r="G153" i="7" l="1"/>
  <c r="F153" i="7"/>
  <c r="F153" i="8" s="1"/>
  <c r="G153" i="8"/>
  <c r="H152" i="6"/>
  <c r="H153" i="9" s="1"/>
  <c r="H153" i="7" l="1"/>
  <c r="H153" i="8" s="1"/>
  <c r="I152" i="6"/>
  <c r="I153" i="9" s="1"/>
  <c r="I153" i="7" l="1"/>
  <c r="I153" i="8" s="1"/>
  <c r="J152" i="6"/>
  <c r="J153" i="9" s="1"/>
  <c r="J153" i="7" l="1"/>
  <c r="J153" i="8" s="1"/>
  <c r="K152" i="6"/>
  <c r="K153" i="9" s="1"/>
  <c r="K153" i="7" l="1"/>
  <c r="K153" i="8" s="1"/>
  <c r="L152" i="6"/>
  <c r="L153" i="9" s="1"/>
  <c r="L153" i="7" l="1"/>
  <c r="L153" i="8" s="1"/>
  <c r="M152" i="6"/>
  <c r="M153" i="9" s="1"/>
  <c r="M153" i="7" l="1"/>
  <c r="M153" i="8" s="1"/>
  <c r="O152" i="9" l="1"/>
  <c r="F152" i="3" s="1"/>
  <c r="O153" i="7" l="1"/>
  <c r="G153" i="3" s="1"/>
  <c r="O152" i="6"/>
  <c r="A153" i="9" l="1"/>
  <c r="H152" i="3"/>
  <c r="B153" i="3" s="1"/>
  <c r="C153" i="3" s="1"/>
  <c r="A153" i="8"/>
  <c r="B153" i="8" s="1"/>
  <c r="A153" i="7"/>
  <c r="B153" i="7" s="1"/>
  <c r="A153" i="6"/>
  <c r="B153" i="6" s="1"/>
  <c r="O153" i="8" l="1"/>
  <c r="E153" i="3" s="1"/>
  <c r="C153" i="9"/>
  <c r="D153" i="9" s="1"/>
  <c r="B153" i="9"/>
  <c r="D153" i="6" l="1"/>
  <c r="E153" i="6"/>
  <c r="E154" i="9" s="1"/>
  <c r="E154" i="7" l="1"/>
  <c r="D154" i="7"/>
  <c r="D154" i="8" s="1"/>
  <c r="E154" i="8"/>
  <c r="F153" i="6"/>
  <c r="F154" i="9" s="1"/>
  <c r="G153" i="6"/>
  <c r="G154" i="9" s="1"/>
  <c r="G154" i="7" l="1"/>
  <c r="F154" i="7"/>
  <c r="F154" i="8" s="1"/>
  <c r="G154" i="8"/>
  <c r="H153" i="6"/>
  <c r="H154" i="9" s="1"/>
  <c r="H154" i="7" l="1"/>
  <c r="H154" i="8" s="1"/>
  <c r="I153" i="6"/>
  <c r="I154" i="9" s="1"/>
  <c r="I154" i="7" l="1"/>
  <c r="I154" i="8" s="1"/>
  <c r="J153" i="6"/>
  <c r="J154" i="9" s="1"/>
  <c r="J154" i="7" l="1"/>
  <c r="J154" i="8" s="1"/>
  <c r="K153" i="6"/>
  <c r="K154" i="9" s="1"/>
  <c r="K154" i="7" l="1"/>
  <c r="K154" i="8" s="1"/>
  <c r="L153" i="6"/>
  <c r="L154" i="9" s="1"/>
  <c r="L154" i="7" l="1"/>
  <c r="L154" i="8" s="1"/>
  <c r="M153" i="6"/>
  <c r="M154" i="9" s="1"/>
  <c r="M154" i="7" l="1"/>
  <c r="M154" i="8" s="1"/>
  <c r="O153" i="9" l="1"/>
  <c r="F153" i="3" s="1"/>
  <c r="O154" i="7" l="1"/>
  <c r="G154" i="3" s="1"/>
  <c r="O153" i="6"/>
  <c r="A154" i="9" l="1"/>
  <c r="A154" i="8"/>
  <c r="B154" i="8" s="1"/>
  <c r="A154" i="6"/>
  <c r="B154" i="6" s="1"/>
  <c r="A154" i="7"/>
  <c r="B154" i="7" s="1"/>
  <c r="H153" i="3"/>
  <c r="B154" i="3" s="1"/>
  <c r="C154" i="3" s="1"/>
  <c r="O154" i="8" l="1"/>
  <c r="E154" i="3" s="1"/>
  <c r="C154" i="9"/>
  <c r="D154" i="9" s="1"/>
  <c r="B154" i="9"/>
  <c r="D154" i="6" l="1"/>
  <c r="D155" i="7" l="1"/>
  <c r="D155" i="8" s="1"/>
  <c r="F154" i="6"/>
  <c r="F155" i="9" s="1"/>
  <c r="E154" i="6"/>
  <c r="E155" i="9" s="1"/>
  <c r="G154" i="6"/>
  <c r="G155" i="9" s="1"/>
  <c r="F155" i="7" l="1"/>
  <c r="E155" i="7"/>
  <c r="G155" i="7"/>
  <c r="G155" i="8" s="1"/>
  <c r="F155" i="8"/>
  <c r="E155" i="8"/>
  <c r="I154" i="6" l="1"/>
  <c r="I155" i="9" s="1"/>
  <c r="H154" i="6"/>
  <c r="H155" i="9" s="1"/>
  <c r="J154" i="6"/>
  <c r="J155" i="9" s="1"/>
  <c r="H155" i="7" l="1"/>
  <c r="J155" i="7"/>
  <c r="J155" i="8" s="1"/>
  <c r="I155" i="7"/>
  <c r="I155" i="8" s="1"/>
  <c r="H155" i="8"/>
  <c r="K154" i="6"/>
  <c r="K155" i="9" s="1"/>
  <c r="K155" i="7" l="1"/>
  <c r="K155" i="8" s="1"/>
  <c r="L154" i="6"/>
  <c r="L155" i="9" s="1"/>
  <c r="L155" i="7" l="1"/>
  <c r="L155" i="8" s="1"/>
  <c r="M154" i="6"/>
  <c r="M155" i="9" s="1"/>
  <c r="M155" i="7" l="1"/>
  <c r="M155" i="8" s="1"/>
  <c r="O154" i="9" l="1"/>
  <c r="F154" i="3" s="1"/>
  <c r="O155" i="7" l="1"/>
  <c r="G155" i="3" s="1"/>
  <c r="O154" i="6"/>
  <c r="A155" i="9" l="1"/>
  <c r="A155" i="6"/>
  <c r="B155" i="6" s="1"/>
  <c r="A155" i="7"/>
  <c r="B155" i="7" s="1"/>
  <c r="A155" i="8"/>
  <c r="B155" i="8" s="1"/>
  <c r="H154" i="3"/>
  <c r="B155" i="3" s="1"/>
  <c r="C155" i="3" s="1"/>
  <c r="O155" i="8" l="1"/>
  <c r="E155" i="3" s="1"/>
  <c r="B155" i="9"/>
  <c r="C155" i="9"/>
  <c r="D155" i="9" s="1"/>
  <c r="D155" i="6" l="1"/>
  <c r="E155" i="6"/>
  <c r="E156" i="9" s="1"/>
  <c r="E156" i="7" l="1"/>
  <c r="D156" i="7"/>
  <c r="D156" i="8" s="1"/>
  <c r="E156" i="8"/>
  <c r="F155" i="6"/>
  <c r="F156" i="9" s="1"/>
  <c r="F156" i="7" l="1"/>
  <c r="F156" i="8" s="1"/>
  <c r="G155" i="6"/>
  <c r="G156" i="9" s="1"/>
  <c r="G156" i="7" l="1"/>
  <c r="G156" i="8" s="1"/>
  <c r="I155" i="6"/>
  <c r="I156" i="9" s="1"/>
  <c r="I156" i="7" l="1"/>
  <c r="I156" i="8" s="1"/>
  <c r="J155" i="6"/>
  <c r="J156" i="9" s="1"/>
  <c r="H155" i="6"/>
  <c r="H156" i="9" s="1"/>
  <c r="K155" i="6"/>
  <c r="K156" i="9" s="1"/>
  <c r="J156" i="7" l="1"/>
  <c r="H156" i="7"/>
  <c r="H156" i="8" s="1"/>
  <c r="K156" i="7"/>
  <c r="K156" i="8" s="1"/>
  <c r="J156" i="8"/>
  <c r="L155" i="6"/>
  <c r="L156" i="9" s="1"/>
  <c r="M155" i="6"/>
  <c r="M156" i="9" s="1"/>
  <c r="L156" i="7" l="1"/>
  <c r="L156" i="8" s="1"/>
  <c r="M156" i="7"/>
  <c r="M156" i="8" s="1"/>
  <c r="O155" i="9" l="1"/>
  <c r="F155" i="3" s="1"/>
  <c r="O156" i="7" l="1"/>
  <c r="G156" i="3" s="1"/>
  <c r="O155" i="6"/>
  <c r="O156" i="8" l="1"/>
  <c r="E156" i="3" s="1"/>
  <c r="A156" i="7"/>
  <c r="B156" i="7" s="1"/>
  <c r="H155" i="3"/>
  <c r="B156" i="3" s="1"/>
  <c r="C156" i="3" s="1"/>
  <c r="A156" i="6"/>
  <c r="B156" i="6" s="1"/>
  <c r="A156" i="9"/>
  <c r="A156" i="8"/>
  <c r="B156" i="8" s="1"/>
  <c r="B156" i="9" l="1"/>
  <c r="C156" i="9"/>
  <c r="D156" i="9" s="1"/>
  <c r="D156" i="6" l="1"/>
  <c r="E156" i="6"/>
  <c r="E157" i="9" s="1"/>
  <c r="F156" i="6"/>
  <c r="F157" i="9" s="1"/>
  <c r="F157" i="7" l="1"/>
  <c r="E157" i="7"/>
  <c r="D157" i="7"/>
  <c r="D157" i="8" s="1"/>
  <c r="E157" i="8"/>
  <c r="F157" i="8"/>
  <c r="G156" i="6"/>
  <c r="G157" i="9" s="1"/>
  <c r="G157" i="7" l="1"/>
  <c r="G157" i="8" s="1"/>
  <c r="H156" i="6"/>
  <c r="H157" i="9" s="1"/>
  <c r="H157" i="7" l="1"/>
  <c r="H157" i="8" s="1"/>
  <c r="I156" i="6"/>
  <c r="I157" i="9" s="1"/>
  <c r="J156" i="6"/>
  <c r="J157" i="9" s="1"/>
  <c r="K156" i="6"/>
  <c r="K157" i="9" s="1"/>
  <c r="K157" i="7" l="1"/>
  <c r="K157" i="8" s="1"/>
  <c r="I157" i="7"/>
  <c r="I157" i="8" s="1"/>
  <c r="J157" i="7"/>
  <c r="J157" i="8" s="1"/>
  <c r="L156" i="6" l="1"/>
  <c r="L157" i="9" s="1"/>
  <c r="M156" i="6"/>
  <c r="M157" i="9" s="1"/>
  <c r="M157" i="7" l="1"/>
  <c r="M157" i="8" s="1"/>
  <c r="L157" i="7"/>
  <c r="L157" i="8" s="1"/>
  <c r="O156" i="9" l="1"/>
  <c r="F156" i="3" s="1"/>
  <c r="O156" i="6" l="1"/>
  <c r="A157" i="9" s="1"/>
  <c r="H156" i="3" l="1"/>
  <c r="B157" i="3" s="1"/>
  <c r="C157" i="3" s="1"/>
  <c r="A157" i="8"/>
  <c r="B157" i="8" s="1"/>
  <c r="A157" i="6"/>
  <c r="B157" i="6" s="1"/>
  <c r="A157" i="7"/>
  <c r="B157" i="7" s="1"/>
  <c r="O157" i="7"/>
  <c r="G157" i="3" s="1"/>
  <c r="O157" i="8"/>
  <c r="E157" i="3" s="1"/>
  <c r="B157" i="9"/>
  <c r="C157" i="9"/>
  <c r="D157" i="9" s="1"/>
  <c r="D157" i="6" l="1"/>
  <c r="E157" i="6"/>
  <c r="E158" i="9" s="1"/>
  <c r="E158" i="7" l="1"/>
  <c r="D158" i="7"/>
  <c r="D158" i="8" s="1"/>
  <c r="E158" i="8"/>
  <c r="F157" i="6"/>
  <c r="F158" i="9" s="1"/>
  <c r="F158" i="7" l="1"/>
  <c r="F158" i="8" s="1"/>
  <c r="G157" i="6"/>
  <c r="G158" i="9" s="1"/>
  <c r="H157" i="6"/>
  <c r="H158" i="9" s="1"/>
  <c r="G158" i="7" l="1"/>
  <c r="H158" i="7"/>
  <c r="H158" i="8" s="1"/>
  <c r="G158" i="8"/>
  <c r="I157" i="6"/>
  <c r="I158" i="9" s="1"/>
  <c r="I158" i="7" l="1"/>
  <c r="I158" i="8" s="1"/>
  <c r="J157" i="6"/>
  <c r="J158" i="9" s="1"/>
  <c r="J158" i="7" l="1"/>
  <c r="J158" i="8" s="1"/>
  <c r="K157" i="6"/>
  <c r="K158" i="9" s="1"/>
  <c r="K158" i="7" l="1"/>
  <c r="K158" i="8" s="1"/>
  <c r="L157" i="6"/>
  <c r="L158" i="9" s="1"/>
  <c r="L158" i="7" l="1"/>
  <c r="L158" i="8" s="1"/>
  <c r="M157" i="6"/>
  <c r="M158" i="9" s="1"/>
  <c r="M158" i="7" l="1"/>
  <c r="M158" i="8" s="1"/>
  <c r="O157" i="9" l="1"/>
  <c r="F157" i="3" s="1"/>
  <c r="O158" i="7" l="1"/>
  <c r="G158" i="3" s="1"/>
  <c r="O157" i="6"/>
  <c r="O158" i="8" l="1"/>
  <c r="E158" i="3" s="1"/>
  <c r="A158" i="8"/>
  <c r="B158" i="8" s="1"/>
  <c r="A158" i="7"/>
  <c r="B158" i="7" s="1"/>
  <c r="A158" i="9"/>
  <c r="H157" i="3"/>
  <c r="B158" i="3" s="1"/>
  <c r="C158" i="3" s="1"/>
  <c r="A158" i="6"/>
  <c r="B158" i="6" s="1"/>
  <c r="B158" i="9" l="1"/>
  <c r="C158" i="9"/>
  <c r="D158" i="9" s="1"/>
  <c r="D158" i="6" l="1"/>
  <c r="E158" i="6"/>
  <c r="E159" i="9" s="1"/>
  <c r="F158" i="6"/>
  <c r="F159" i="9" s="1"/>
  <c r="G158" i="6"/>
  <c r="G159" i="9" s="1"/>
  <c r="G159" i="7" l="1"/>
  <c r="G159" i="8" s="1"/>
  <c r="F159" i="7"/>
  <c r="F159" i="8" s="1"/>
  <c r="E159" i="7"/>
  <c r="D159" i="7"/>
  <c r="D159" i="8" s="1"/>
  <c r="E159" i="8"/>
  <c r="I158" i="6" l="1"/>
  <c r="I159" i="9" s="1"/>
  <c r="H158" i="6"/>
  <c r="H159" i="9" s="1"/>
  <c r="K158" i="6"/>
  <c r="K159" i="9" s="1"/>
  <c r="K159" i="7" l="1"/>
  <c r="K159" i="8" s="1"/>
  <c r="H159" i="7"/>
  <c r="H159" i="8" s="1"/>
  <c r="I159" i="7"/>
  <c r="I159" i="8" s="1"/>
  <c r="J158" i="6"/>
  <c r="J159" i="9" s="1"/>
  <c r="L158" i="6"/>
  <c r="L159" i="9" s="1"/>
  <c r="L159" i="7" l="1"/>
  <c r="L159" i="8" s="1"/>
  <c r="J159" i="7"/>
  <c r="J159" i="8" s="1"/>
  <c r="M158" i="6"/>
  <c r="M159" i="9" s="1"/>
  <c r="M159" i="7" l="1"/>
  <c r="M159" i="8" s="1"/>
  <c r="O158" i="9" l="1"/>
  <c r="F158" i="3" s="1"/>
  <c r="O159" i="7" l="1"/>
  <c r="G159" i="3" s="1"/>
  <c r="O158" i="6"/>
  <c r="O159" i="8" l="1"/>
  <c r="E159" i="3" s="1"/>
  <c r="A159" i="9"/>
  <c r="A159" i="8"/>
  <c r="B159" i="8" s="1"/>
  <c r="A159" i="7"/>
  <c r="B159" i="7" s="1"/>
  <c r="H158" i="3"/>
  <c r="B159" i="3" s="1"/>
  <c r="C159" i="3" s="1"/>
  <c r="A159" i="6"/>
  <c r="B159" i="6" s="1"/>
  <c r="C159" i="9" l="1"/>
  <c r="D159" i="9" s="1"/>
  <c r="B159" i="9"/>
  <c r="D159" i="6" l="1"/>
  <c r="E159" i="6"/>
  <c r="E160" i="9" s="1"/>
  <c r="E160" i="7" l="1"/>
  <c r="D160" i="7"/>
  <c r="D160" i="8" s="1"/>
  <c r="E160" i="8"/>
  <c r="G159" i="6" l="1"/>
  <c r="G160" i="9" s="1"/>
  <c r="F159" i="6"/>
  <c r="F160" i="9" s="1"/>
  <c r="H159" i="6"/>
  <c r="H160" i="9" s="1"/>
  <c r="H160" i="7" l="1"/>
  <c r="F160" i="7"/>
  <c r="F160" i="8" s="1"/>
  <c r="G160" i="7"/>
  <c r="G160" i="8" s="1"/>
  <c r="H160" i="8"/>
  <c r="J159" i="6"/>
  <c r="J160" i="9" s="1"/>
  <c r="J160" i="7" l="1"/>
  <c r="J160" i="8" s="1"/>
  <c r="I159" i="6"/>
  <c r="I160" i="9" s="1"/>
  <c r="L159" i="6"/>
  <c r="L160" i="9" s="1"/>
  <c r="M159" i="6"/>
  <c r="M160" i="9" s="1"/>
  <c r="I160" i="7" l="1"/>
  <c r="M160" i="7"/>
  <c r="M160" i="8" s="1"/>
  <c r="L160" i="7"/>
  <c r="L160" i="8" s="1"/>
  <c r="I160" i="8"/>
  <c r="K159" i="6"/>
  <c r="K160" i="9" s="1"/>
  <c r="K160" i="7" l="1"/>
  <c r="K160" i="8" s="1"/>
  <c r="O159" i="9" l="1"/>
  <c r="F159" i="3" s="1"/>
  <c r="O160" i="7" l="1"/>
  <c r="G160" i="3" s="1"/>
  <c r="O159" i="6"/>
  <c r="O160" i="8" l="1"/>
  <c r="E160" i="3" s="1"/>
  <c r="A160" i="9"/>
  <c r="A160" i="6"/>
  <c r="B160" i="6" s="1"/>
  <c r="H159" i="3"/>
  <c r="B160" i="3" s="1"/>
  <c r="C160" i="3" s="1"/>
  <c r="A160" i="8"/>
  <c r="B160" i="8" s="1"/>
  <c r="A160" i="7"/>
  <c r="B160" i="7" s="1"/>
  <c r="C160" i="9" l="1"/>
  <c r="D160" i="9" s="1"/>
  <c r="B160" i="9"/>
  <c r="D160" i="6" l="1"/>
  <c r="E160" i="6"/>
  <c r="E161" i="9" s="1"/>
  <c r="F160" i="6"/>
  <c r="F161" i="9" s="1"/>
  <c r="F161" i="7" l="1"/>
  <c r="E161" i="7"/>
  <c r="D161" i="7"/>
  <c r="E161" i="8"/>
  <c r="F161" i="8"/>
  <c r="D161" i="8"/>
  <c r="G160" i="6"/>
  <c r="G161" i="9" s="1"/>
  <c r="G161" i="7" l="1"/>
  <c r="G161" i="8" s="1"/>
  <c r="H160" i="6"/>
  <c r="H161" i="9" s="1"/>
  <c r="H161" i="7" l="1"/>
  <c r="H161" i="8" s="1"/>
  <c r="I160" i="6"/>
  <c r="I161" i="9" s="1"/>
  <c r="I161" i="7" l="1"/>
  <c r="I161" i="8" s="1"/>
  <c r="J160" i="6"/>
  <c r="J161" i="9" s="1"/>
  <c r="J161" i="7" l="1"/>
  <c r="J161" i="8" s="1"/>
  <c r="K160" i="6"/>
  <c r="K161" i="9" s="1"/>
  <c r="K161" i="7" l="1"/>
  <c r="K161" i="8" s="1"/>
  <c r="L160" i="6"/>
  <c r="L161" i="9" s="1"/>
  <c r="L161" i="7" l="1"/>
  <c r="L161" i="8" s="1"/>
  <c r="M160" i="6"/>
  <c r="M161" i="9" s="1"/>
  <c r="M161" i="7" l="1"/>
  <c r="M161" i="8" s="1"/>
  <c r="O160" i="9" l="1"/>
  <c r="F160" i="3" s="1"/>
  <c r="O161" i="7" l="1"/>
  <c r="G161" i="3" s="1"/>
  <c r="O160" i="6"/>
  <c r="O161" i="8" l="1"/>
  <c r="E161" i="3" s="1"/>
  <c r="A161" i="6"/>
  <c r="B161" i="6" s="1"/>
  <c r="A161" i="9"/>
  <c r="A161" i="8"/>
  <c r="B161" i="8" s="1"/>
  <c r="A161" i="7"/>
  <c r="B161" i="7" s="1"/>
  <c r="H160" i="3"/>
  <c r="B161" i="3" s="1"/>
  <c r="C161" i="3" s="1"/>
  <c r="B161" i="9" l="1"/>
  <c r="C161" i="9"/>
  <c r="D161" i="9" s="1"/>
  <c r="D161" i="6" l="1"/>
  <c r="E161" i="6"/>
  <c r="E162" i="9" s="1"/>
  <c r="F161" i="6"/>
  <c r="F162" i="9" s="1"/>
  <c r="F162" i="7" l="1"/>
  <c r="E162" i="7"/>
  <c r="D162" i="7"/>
  <c r="E162" i="8"/>
  <c r="F162" i="8"/>
  <c r="D162" i="8"/>
  <c r="G161" i="6"/>
  <c r="G162" i="9" s="1"/>
  <c r="G162" i="7" l="1"/>
  <c r="G162" i="8" s="1"/>
  <c r="H161" i="6" l="1"/>
  <c r="H162" i="9" s="1"/>
  <c r="J161" i="6"/>
  <c r="J162" i="9" s="1"/>
  <c r="J162" i="7" l="1"/>
  <c r="J162" i="8" s="1"/>
  <c r="H162" i="7"/>
  <c r="H162" i="8" s="1"/>
  <c r="I161" i="6"/>
  <c r="I162" i="9" s="1"/>
  <c r="K161" i="6"/>
  <c r="K162" i="9" s="1"/>
  <c r="K162" i="7" l="1"/>
  <c r="K162" i="8" s="1"/>
  <c r="I162" i="7"/>
  <c r="I162" i="8" s="1"/>
  <c r="M161" i="6" l="1"/>
  <c r="M162" i="9" s="1"/>
  <c r="L161" i="6"/>
  <c r="L162" i="9" s="1"/>
  <c r="L162" i="7" l="1"/>
  <c r="L162" i="8" s="1"/>
  <c r="M162" i="7"/>
  <c r="M162" i="8" s="1"/>
  <c r="O161" i="9" l="1"/>
  <c r="F161" i="3" s="1"/>
  <c r="O161" i="6"/>
  <c r="O162" i="8" l="1"/>
  <c r="E162" i="3" s="1"/>
  <c r="H161" i="3"/>
  <c r="B162" i="3" s="1"/>
  <c r="C162" i="3" s="1"/>
  <c r="A162" i="9"/>
  <c r="A162" i="8"/>
  <c r="B162" i="8" s="1"/>
  <c r="A162" i="7"/>
  <c r="B162" i="7" s="1"/>
  <c r="A162" i="6"/>
  <c r="B162" i="6" s="1"/>
  <c r="O162" i="7"/>
  <c r="G162" i="3" s="1"/>
  <c r="B162" i="9" l="1"/>
  <c r="C162" i="9"/>
  <c r="D162" i="9" s="1"/>
  <c r="D162" i="6" l="1"/>
  <c r="F162" i="6"/>
  <c r="F163" i="9" s="1"/>
  <c r="F163" i="7" l="1"/>
  <c r="F163" i="8" s="1"/>
  <c r="D163" i="7"/>
  <c r="D163" i="8"/>
  <c r="E162" i="6"/>
  <c r="E163" i="9" s="1"/>
  <c r="G162" i="6"/>
  <c r="G163" i="9" s="1"/>
  <c r="H162" i="6"/>
  <c r="H163" i="9" s="1"/>
  <c r="E163" i="7" l="1"/>
  <c r="G163" i="7"/>
  <c r="G163" i="8" s="1"/>
  <c r="H163" i="7"/>
  <c r="H163" i="8" s="1"/>
  <c r="E163" i="8"/>
  <c r="I162" i="6"/>
  <c r="I163" i="9" s="1"/>
  <c r="I163" i="7" l="1"/>
  <c r="I163" i="8" s="1"/>
  <c r="J162" i="6"/>
  <c r="J163" i="9" s="1"/>
  <c r="J163" i="7" l="1"/>
  <c r="J163" i="8" s="1"/>
  <c r="K162" i="6"/>
  <c r="K163" i="9" s="1"/>
  <c r="K163" i="7" l="1"/>
  <c r="K163" i="8" s="1"/>
  <c r="L162" i="6"/>
  <c r="L163" i="9" s="1"/>
  <c r="L163" i="7" l="1"/>
  <c r="L163" i="8" s="1"/>
  <c r="M162" i="6"/>
  <c r="M163" i="9" s="1"/>
  <c r="M163" i="7" l="1"/>
  <c r="M163" i="8" s="1"/>
  <c r="O162" i="9" l="1"/>
  <c r="F162" i="3" s="1"/>
  <c r="O163" i="7" l="1"/>
  <c r="G163" i="3" s="1"/>
  <c r="O162" i="6"/>
  <c r="O163" i="8" l="1"/>
  <c r="E163" i="3" s="1"/>
  <c r="A163" i="6"/>
  <c r="B163" i="6" s="1"/>
  <c r="A163" i="8"/>
  <c r="B163" i="8" s="1"/>
  <c r="A163" i="7"/>
  <c r="B163" i="7" s="1"/>
  <c r="H162" i="3"/>
  <c r="B163" i="3" s="1"/>
  <c r="C163" i="3" s="1"/>
  <c r="A163" i="9"/>
  <c r="C163" i="9" l="1"/>
  <c r="D163" i="9" s="1"/>
  <c r="B163" i="9"/>
  <c r="D163" i="6" l="1"/>
  <c r="E163" i="6"/>
  <c r="E164" i="9" s="1"/>
  <c r="E164" i="7" l="1"/>
  <c r="D164" i="7"/>
  <c r="D164" i="8" s="1"/>
  <c r="E164" i="8"/>
  <c r="F163" i="6"/>
  <c r="F164" i="9" s="1"/>
  <c r="F164" i="7" l="1"/>
  <c r="F164" i="8" s="1"/>
  <c r="G163" i="6"/>
  <c r="G164" i="9" s="1"/>
  <c r="H163" i="6"/>
  <c r="H164" i="9" s="1"/>
  <c r="G164" i="7" l="1"/>
  <c r="H164" i="7"/>
  <c r="H164" i="8" s="1"/>
  <c r="G164" i="8"/>
  <c r="I163" i="6"/>
  <c r="I164" i="9" s="1"/>
  <c r="I164" i="7" l="1"/>
  <c r="I164" i="8" s="1"/>
  <c r="J163" i="6"/>
  <c r="J164" i="9" s="1"/>
  <c r="J164" i="7" l="1"/>
  <c r="J164" i="8" s="1"/>
  <c r="K163" i="6"/>
  <c r="K164" i="9" s="1"/>
  <c r="K164" i="7" l="1"/>
  <c r="K164" i="8" s="1"/>
  <c r="L163" i="6"/>
  <c r="L164" i="9" s="1"/>
  <c r="L164" i="7" l="1"/>
  <c r="L164" i="8"/>
  <c r="M163" i="6"/>
  <c r="M164" i="9" s="1"/>
  <c r="M164" i="7" l="1"/>
  <c r="M164" i="8" s="1"/>
  <c r="O163" i="9" l="1"/>
  <c r="F163" i="3" s="1"/>
  <c r="O164" i="7" l="1"/>
  <c r="G164" i="3" s="1"/>
  <c r="O163" i="6"/>
  <c r="O164" i="8" l="1"/>
  <c r="E164" i="3" s="1"/>
  <c r="A164" i="9"/>
  <c r="A164" i="8"/>
  <c r="B164" i="8" s="1"/>
  <c r="A164" i="6"/>
  <c r="B164" i="6" s="1"/>
  <c r="H163" i="3"/>
  <c r="B164" i="3" s="1"/>
  <c r="C164" i="3" s="1"/>
  <c r="A164" i="7"/>
  <c r="B164" i="7" s="1"/>
  <c r="B164" i="9" l="1"/>
  <c r="C164" i="9"/>
  <c r="D164" i="9" s="1"/>
  <c r="D164" i="6" l="1"/>
  <c r="E164" i="6"/>
  <c r="E165" i="9" s="1"/>
  <c r="F164" i="6"/>
  <c r="F165" i="9" s="1"/>
  <c r="F165" i="7" l="1"/>
  <c r="E165" i="7"/>
  <c r="D165" i="7"/>
  <c r="D165" i="8" s="1"/>
  <c r="E165" i="8"/>
  <c r="F165" i="8"/>
  <c r="G164" i="6"/>
  <c r="G165" i="9" s="1"/>
  <c r="G165" i="7" l="1"/>
  <c r="G165" i="8"/>
  <c r="H164" i="6"/>
  <c r="H165" i="9" s="1"/>
  <c r="H165" i="7" l="1"/>
  <c r="H165" i="8" s="1"/>
  <c r="I164" i="6"/>
  <c r="I165" i="9" s="1"/>
  <c r="J164" i="6"/>
  <c r="J165" i="9" s="1"/>
  <c r="J165" i="7" l="1"/>
  <c r="J165" i="8" s="1"/>
  <c r="I165" i="7"/>
  <c r="I165" i="8" s="1"/>
  <c r="K164" i="6"/>
  <c r="K165" i="9" s="1"/>
  <c r="K165" i="7" l="1"/>
  <c r="K165" i="8" s="1"/>
  <c r="L164" i="6"/>
  <c r="L165" i="9" s="1"/>
  <c r="M164" i="6"/>
  <c r="M165" i="9" s="1"/>
  <c r="L165" i="7" l="1"/>
  <c r="M165" i="7"/>
  <c r="M165" i="8" s="1"/>
  <c r="L165" i="8"/>
  <c r="O164" i="9" l="1"/>
  <c r="F164" i="3" s="1"/>
  <c r="O165" i="7" l="1"/>
  <c r="G165" i="3" s="1"/>
  <c r="O164" i="6"/>
  <c r="O165" i="8" l="1"/>
  <c r="E165" i="3" s="1"/>
  <c r="H164" i="3"/>
  <c r="B165" i="3" s="1"/>
  <c r="C165" i="3" s="1"/>
  <c r="A165" i="9"/>
  <c r="A165" i="6"/>
  <c r="B165" i="6" s="1"/>
  <c r="A165" i="8"/>
  <c r="B165" i="8" s="1"/>
  <c r="A165" i="7"/>
  <c r="B165" i="7" s="1"/>
  <c r="B165" i="9" l="1"/>
  <c r="C165" i="9"/>
  <c r="D165" i="9" s="1"/>
  <c r="D165" i="6" l="1"/>
  <c r="E165" i="6"/>
  <c r="E166" i="9" s="1"/>
  <c r="F165" i="6"/>
  <c r="F166" i="9" s="1"/>
  <c r="F166" i="7" l="1"/>
  <c r="E166" i="7"/>
  <c r="D166" i="7"/>
  <c r="D166" i="8" s="1"/>
  <c r="F166" i="8"/>
  <c r="E166" i="8"/>
  <c r="G165" i="6"/>
  <c r="G166" i="9" s="1"/>
  <c r="G166" i="7" l="1"/>
  <c r="G166" i="8"/>
  <c r="I165" i="6" l="1"/>
  <c r="I166" i="9" s="1"/>
  <c r="H165" i="6"/>
  <c r="H166" i="9" s="1"/>
  <c r="J165" i="6"/>
  <c r="J166" i="9" s="1"/>
  <c r="J166" i="7" l="1"/>
  <c r="J166" i="8" s="1"/>
  <c r="H166" i="7"/>
  <c r="H166" i="8" s="1"/>
  <c r="I166" i="7"/>
  <c r="I166" i="8" s="1"/>
  <c r="K165" i="6"/>
  <c r="K166" i="9" s="1"/>
  <c r="K166" i="7" l="1"/>
  <c r="K166" i="8" s="1"/>
  <c r="L165" i="6"/>
  <c r="L166" i="9" s="1"/>
  <c r="L166" i="7" l="1"/>
  <c r="L166" i="8"/>
  <c r="M165" i="6"/>
  <c r="M166" i="9" s="1"/>
  <c r="M166" i="7" l="1"/>
  <c r="M166" i="8" s="1"/>
  <c r="O165" i="6" l="1"/>
  <c r="H165" i="3" s="1"/>
  <c r="B166" i="3" s="1"/>
  <c r="C166" i="3" s="1"/>
  <c r="O165" i="9"/>
  <c r="F165" i="3" s="1"/>
  <c r="O166" i="7" l="1"/>
  <c r="G166" i="3" s="1"/>
  <c r="A166" i="6"/>
  <c r="B166" i="6" s="1"/>
  <c r="A166" i="9"/>
  <c r="A166" i="8"/>
  <c r="B166" i="8" s="1"/>
  <c r="O166" i="8"/>
  <c r="E166" i="3" s="1"/>
  <c r="A166" i="7"/>
  <c r="B166" i="7" s="1"/>
  <c r="C166" i="9" l="1"/>
  <c r="D166" i="9" s="1"/>
  <c r="D166" i="6" s="1"/>
  <c r="B166" i="9"/>
  <c r="E166" i="6"/>
  <c r="E167" i="9" s="1"/>
  <c r="F166" i="6"/>
  <c r="F167" i="9" s="1"/>
  <c r="F167" i="7" l="1"/>
  <c r="D167" i="7"/>
  <c r="E167" i="7"/>
  <c r="F167" i="8"/>
  <c r="D167" i="8"/>
  <c r="E167" i="8"/>
  <c r="G166" i="6"/>
  <c r="G167" i="9" s="1"/>
  <c r="G167" i="7" l="1"/>
  <c r="G167" i="8"/>
  <c r="H166" i="6"/>
  <c r="H167" i="9" s="1"/>
  <c r="H167" i="7" l="1"/>
  <c r="H167" i="8" s="1"/>
  <c r="I166" i="6"/>
  <c r="I167" i="9" s="1"/>
  <c r="J166" i="6"/>
  <c r="J167" i="9" s="1"/>
  <c r="I167" i="7" l="1"/>
  <c r="I167" i="8" s="1"/>
  <c r="J167" i="7"/>
  <c r="J167" i="8" s="1"/>
  <c r="K166" i="6"/>
  <c r="K167" i="9" s="1"/>
  <c r="L166" i="6"/>
  <c r="L167" i="9" s="1"/>
  <c r="L167" i="7" l="1"/>
  <c r="K167" i="7"/>
  <c r="K167" i="8" s="1"/>
  <c r="L167" i="8"/>
  <c r="M166" i="6"/>
  <c r="M167" i="9" s="1"/>
  <c r="M167" i="7" l="1"/>
  <c r="M167" i="8" s="1"/>
  <c r="O166" i="9" l="1"/>
  <c r="F166" i="3" s="1"/>
  <c r="O166" i="6"/>
  <c r="A167" i="8" l="1"/>
  <c r="B167" i="8" s="1"/>
  <c r="A167" i="9"/>
  <c r="A167" i="7"/>
  <c r="B167" i="7" s="1"/>
  <c r="H166" i="3"/>
  <c r="B167" i="3" s="1"/>
  <c r="C167" i="3" s="1"/>
  <c r="A167" i="6"/>
  <c r="B167" i="6" s="1"/>
  <c r="O167" i="7"/>
  <c r="G167" i="3" s="1"/>
  <c r="O167" i="8" l="1"/>
  <c r="E167" i="3" s="1"/>
  <c r="C167" i="9"/>
  <c r="D167" i="9" s="1"/>
  <c r="B167" i="9"/>
  <c r="D167" i="6" l="1"/>
  <c r="E167" i="6"/>
  <c r="E168" i="9" s="1"/>
  <c r="F167" i="6"/>
  <c r="F168" i="9" s="1"/>
  <c r="G167" i="6"/>
  <c r="G168" i="9" s="1"/>
  <c r="G168" i="7" l="1"/>
  <c r="F168" i="7"/>
  <c r="F168" i="8" s="1"/>
  <c r="E168" i="7"/>
  <c r="D168" i="7"/>
  <c r="D168" i="8" s="1"/>
  <c r="E168" i="8"/>
  <c r="G168" i="8"/>
  <c r="H167" i="6"/>
  <c r="H168" i="9" s="1"/>
  <c r="H168" i="7" l="1"/>
  <c r="H168" i="8" s="1"/>
  <c r="I167" i="6"/>
  <c r="I168" i="9" s="1"/>
  <c r="I168" i="7" l="1"/>
  <c r="I168" i="8" s="1"/>
  <c r="J167" i="6"/>
  <c r="J168" i="9" s="1"/>
  <c r="K167" i="6"/>
  <c r="K168" i="9" s="1"/>
  <c r="J168" i="7" l="1"/>
  <c r="J168" i="8" s="1"/>
  <c r="K168" i="7"/>
  <c r="K168" i="8" s="1"/>
  <c r="L167" i="6"/>
  <c r="L168" i="9" s="1"/>
  <c r="L168" i="7" l="1"/>
  <c r="L168" i="8"/>
  <c r="M167" i="6"/>
  <c r="M168" i="9" s="1"/>
  <c r="M168" i="7" l="1"/>
  <c r="M168" i="8" s="1"/>
  <c r="O167" i="9" l="1"/>
  <c r="F167" i="3" s="1"/>
  <c r="O168" i="7" l="1"/>
  <c r="G168" i="3" s="1"/>
  <c r="O167" i="6"/>
  <c r="O168" i="8" l="1"/>
  <c r="E168" i="3" s="1"/>
  <c r="A168" i="8"/>
  <c r="B168" i="8" s="1"/>
  <c r="A168" i="9"/>
  <c r="A168" i="6"/>
  <c r="B168" i="6" s="1"/>
  <c r="H167" i="3"/>
  <c r="B168" i="3" s="1"/>
  <c r="C168" i="3" s="1"/>
  <c r="A168" i="7"/>
  <c r="B168" i="7" s="1"/>
  <c r="B168" i="9" l="1"/>
  <c r="C168" i="9"/>
  <c r="D168" i="9" s="1"/>
  <c r="D168" i="6" l="1"/>
  <c r="E168" i="6"/>
  <c r="E169" i="9" s="1"/>
  <c r="E169" i="7" l="1"/>
  <c r="D169" i="7"/>
  <c r="D169" i="8" s="1"/>
  <c r="E169" i="8"/>
  <c r="F168" i="6"/>
  <c r="F169" i="9" s="1"/>
  <c r="G168" i="6"/>
  <c r="G169" i="9" s="1"/>
  <c r="G169" i="7" l="1"/>
  <c r="F169" i="7"/>
  <c r="F169" i="8" s="1"/>
  <c r="G169" i="8"/>
  <c r="H168" i="6"/>
  <c r="H169" i="9" s="1"/>
  <c r="H169" i="7" l="1"/>
  <c r="H169" i="8" s="1"/>
  <c r="I168" i="6"/>
  <c r="I169" i="9" s="1"/>
  <c r="I169" i="7" l="1"/>
  <c r="I169" i="8" s="1"/>
  <c r="J168" i="6"/>
  <c r="J169" i="9" s="1"/>
  <c r="J169" i="7" l="1"/>
  <c r="J169" i="8" s="1"/>
  <c r="K168" i="6"/>
  <c r="K169" i="9" s="1"/>
  <c r="K169" i="7" l="1"/>
  <c r="K169" i="8" s="1"/>
  <c r="L168" i="6"/>
  <c r="L169" i="9" s="1"/>
  <c r="L169" i="7" l="1"/>
  <c r="L169" i="8"/>
  <c r="M168" i="6"/>
  <c r="M169" i="9" s="1"/>
  <c r="M169" i="7" l="1"/>
  <c r="M169" i="8" s="1"/>
  <c r="O168" i="9" l="1"/>
  <c r="F168" i="3" s="1"/>
  <c r="O169" i="7" l="1"/>
  <c r="G169" i="3" s="1"/>
  <c r="O168" i="6"/>
  <c r="O169" i="8" l="1"/>
  <c r="E169" i="3" s="1"/>
  <c r="A169" i="8"/>
  <c r="B169" i="8" s="1"/>
  <c r="A169" i="7"/>
  <c r="B169" i="7" s="1"/>
  <c r="A169" i="6"/>
  <c r="B169" i="6" s="1"/>
  <c r="A169" i="9"/>
  <c r="H168" i="3"/>
  <c r="B169" i="3" s="1"/>
  <c r="C169" i="3" s="1"/>
  <c r="C169" i="9" l="1"/>
  <c r="D169" i="9" s="1"/>
  <c r="B169" i="9"/>
  <c r="D169" i="6" l="1"/>
  <c r="E169" i="6"/>
  <c r="E170" i="9" s="1"/>
  <c r="E170" i="7" l="1"/>
  <c r="D170" i="7"/>
  <c r="D170" i="8" s="1"/>
  <c r="E170" i="8"/>
  <c r="F169" i="6"/>
  <c r="F170" i="9" s="1"/>
  <c r="F170" i="7" l="1"/>
  <c r="F170" i="8" s="1"/>
  <c r="G169" i="6"/>
  <c r="G170" i="9" s="1"/>
  <c r="G170" i="7" l="1"/>
  <c r="G170" i="8"/>
  <c r="H169" i="6"/>
  <c r="H170" i="9" s="1"/>
  <c r="H170" i="7" l="1"/>
  <c r="H170" i="8" s="1"/>
  <c r="I169" i="6"/>
  <c r="I170" i="9" s="1"/>
  <c r="J169" i="6"/>
  <c r="J170" i="9" s="1"/>
  <c r="I170" i="7" l="1"/>
  <c r="I170" i="8" s="1"/>
  <c r="J170" i="7"/>
  <c r="J170" i="8" s="1"/>
  <c r="K169" i="6"/>
  <c r="K170" i="9" s="1"/>
  <c r="K170" i="7" l="1"/>
  <c r="K170" i="8" s="1"/>
  <c r="L169" i="6"/>
  <c r="L170" i="9" s="1"/>
  <c r="L170" i="7" l="1"/>
  <c r="L170" i="8"/>
  <c r="M169" i="6"/>
  <c r="M170" i="9" s="1"/>
  <c r="M170" i="7" l="1"/>
  <c r="M170" i="8" s="1"/>
  <c r="O169" i="9" l="1"/>
  <c r="F169" i="3" s="1"/>
  <c r="O170" i="7" l="1"/>
  <c r="G170" i="3" s="1"/>
  <c r="O169" i="6"/>
  <c r="O170" i="8" l="1"/>
  <c r="E170" i="3" s="1"/>
  <c r="A170" i="6"/>
  <c r="B170" i="6" s="1"/>
  <c r="A170" i="8"/>
  <c r="B170" i="8" s="1"/>
  <c r="H169" i="3"/>
  <c r="B170" i="3" s="1"/>
  <c r="C170" i="3" s="1"/>
  <c r="A170" i="9"/>
  <c r="A170" i="7"/>
  <c r="B170" i="7" s="1"/>
  <c r="C170" i="9" l="1"/>
  <c r="D170" i="9" s="1"/>
  <c r="B170" i="9"/>
  <c r="D170" i="6" l="1"/>
  <c r="E170" i="6"/>
  <c r="E171" i="9" s="1"/>
  <c r="E171" i="7" l="1"/>
  <c r="D171" i="7"/>
  <c r="D171" i="8" s="1"/>
  <c r="E171" i="8"/>
  <c r="F170" i="6"/>
  <c r="F171" i="9" s="1"/>
  <c r="F171" i="7" l="1"/>
  <c r="F171" i="8" s="1"/>
  <c r="H170" i="6"/>
  <c r="H171" i="9" s="1"/>
  <c r="G170" i="6"/>
  <c r="G171" i="9" s="1"/>
  <c r="H171" i="7" l="1"/>
  <c r="H171" i="8" s="1"/>
  <c r="G171" i="7"/>
  <c r="G171" i="8"/>
  <c r="I170" i="6"/>
  <c r="I171" i="9" s="1"/>
  <c r="J170" i="6"/>
  <c r="J171" i="9" s="1"/>
  <c r="I171" i="7" l="1"/>
  <c r="I171" i="8" s="1"/>
  <c r="J171" i="7"/>
  <c r="J171" i="8" s="1"/>
  <c r="L170" i="6"/>
  <c r="L171" i="9" s="1"/>
  <c r="L171" i="7" l="1"/>
  <c r="L171" i="8"/>
  <c r="K170" i="6"/>
  <c r="K171" i="9" s="1"/>
  <c r="M170" i="6"/>
  <c r="M171" i="9" s="1"/>
  <c r="K171" i="7" l="1"/>
  <c r="K171" i="8" s="1"/>
  <c r="M171" i="7"/>
  <c r="M171" i="8" s="1"/>
  <c r="O170" i="9" l="1"/>
  <c r="F170" i="3" s="1"/>
  <c r="O171" i="7" l="1"/>
  <c r="G171" i="3" s="1"/>
  <c r="O170" i="6"/>
  <c r="O171" i="8" l="1"/>
  <c r="E171" i="3" s="1"/>
  <c r="A171" i="8"/>
  <c r="B171" i="8" s="1"/>
  <c r="A171" i="9"/>
  <c r="A171" i="6"/>
  <c r="B171" i="6" s="1"/>
  <c r="A171" i="7"/>
  <c r="B171" i="7" s="1"/>
  <c r="H170" i="3"/>
  <c r="B171" i="3" s="1"/>
  <c r="C171" i="3" s="1"/>
  <c r="C171" i="9" l="1"/>
  <c r="D171" i="9" s="1"/>
  <c r="B171" i="9"/>
  <c r="D171" i="6" l="1"/>
  <c r="E171" i="6"/>
  <c r="E172" i="9" s="1"/>
  <c r="F171" i="6"/>
  <c r="F172" i="9" s="1"/>
  <c r="F172" i="7" l="1"/>
  <c r="E172" i="7"/>
  <c r="D172" i="7"/>
  <c r="D172" i="8" s="1"/>
  <c r="E172" i="8"/>
  <c r="F172" i="8"/>
  <c r="H171" i="6"/>
  <c r="H172" i="9" s="1"/>
  <c r="H172" i="7" l="1"/>
  <c r="H172" i="8" s="1"/>
  <c r="G171" i="6"/>
  <c r="G172" i="9" s="1"/>
  <c r="I171" i="6"/>
  <c r="I172" i="9" s="1"/>
  <c r="I172" i="7" l="1"/>
  <c r="I172" i="8" s="1"/>
  <c r="G172" i="7"/>
  <c r="G172" i="8"/>
  <c r="J171" i="6"/>
  <c r="J172" i="9" s="1"/>
  <c r="K171" i="6"/>
  <c r="K172" i="9" s="1"/>
  <c r="K172" i="7" l="1"/>
  <c r="K172" i="8" s="1"/>
  <c r="J172" i="7"/>
  <c r="J172" i="8" s="1"/>
  <c r="L171" i="6"/>
  <c r="L172" i="9" s="1"/>
  <c r="L172" i="7" l="1"/>
  <c r="L172" i="8"/>
  <c r="M171" i="6"/>
  <c r="M172" i="9" s="1"/>
  <c r="M172" i="7" l="1"/>
  <c r="M172" i="8" s="1"/>
  <c r="O171" i="9" l="1"/>
  <c r="F171" i="3" s="1"/>
  <c r="O172" i="7" l="1"/>
  <c r="G172" i="3" s="1"/>
  <c r="O171" i="6"/>
  <c r="O172" i="8" l="1"/>
  <c r="E172" i="3" s="1"/>
  <c r="H171" i="3"/>
  <c r="B172" i="3" s="1"/>
  <c r="C172" i="3" s="1"/>
  <c r="A172" i="6"/>
  <c r="B172" i="6" s="1"/>
  <c r="A172" i="7"/>
  <c r="B172" i="7" s="1"/>
  <c r="A172" i="9"/>
  <c r="A172" i="8"/>
  <c r="B172" i="8" s="1"/>
  <c r="B172" i="9" l="1"/>
  <c r="C172" i="9"/>
  <c r="D172" i="9" s="1"/>
  <c r="D172" i="6" l="1"/>
  <c r="E172" i="6"/>
  <c r="E173" i="9" s="1"/>
  <c r="E173" i="7" l="1"/>
  <c r="D173" i="7"/>
  <c r="D173" i="8" s="1"/>
  <c r="E173" i="8"/>
  <c r="G172" i="6" l="1"/>
  <c r="G173" i="9" s="1"/>
  <c r="F172" i="6"/>
  <c r="F173" i="9" s="1"/>
  <c r="H172" i="6"/>
  <c r="H173" i="9" s="1"/>
  <c r="H173" i="7" l="1"/>
  <c r="F173" i="7"/>
  <c r="F173" i="8" s="1"/>
  <c r="G173" i="7"/>
  <c r="H173" i="8"/>
  <c r="G173" i="8"/>
  <c r="I172" i="6"/>
  <c r="I173" i="9" s="1"/>
  <c r="I173" i="7" l="1"/>
  <c r="I173" i="8" s="1"/>
  <c r="J172" i="6"/>
  <c r="J173" i="9" s="1"/>
  <c r="J173" i="7" l="1"/>
  <c r="J173" i="8" s="1"/>
  <c r="K172" i="6"/>
  <c r="K173" i="9" s="1"/>
  <c r="K173" i="7" l="1"/>
  <c r="K173" i="8" s="1"/>
  <c r="L172" i="6"/>
  <c r="L173" i="9" s="1"/>
  <c r="L173" i="7" l="1"/>
  <c r="L173" i="8"/>
  <c r="M172" i="6"/>
  <c r="M173" i="9" s="1"/>
  <c r="M173" i="7" l="1"/>
  <c r="M173" i="8" s="1"/>
  <c r="O172" i="9" l="1"/>
  <c r="F172" i="3" s="1"/>
  <c r="O173" i="7" l="1"/>
  <c r="G173" i="3" s="1"/>
  <c r="O172" i="6"/>
  <c r="O173" i="8" l="1"/>
  <c r="E173" i="3" s="1"/>
  <c r="A173" i="9"/>
  <c r="A173" i="7"/>
  <c r="B173" i="7" s="1"/>
  <c r="A173" i="8"/>
  <c r="B173" i="8" s="1"/>
  <c r="H172" i="3"/>
  <c r="B173" i="3" s="1"/>
  <c r="C173" i="3" s="1"/>
  <c r="A173" i="6"/>
  <c r="B173" i="6" s="1"/>
  <c r="B173" i="9" l="1"/>
  <c r="C173" i="9"/>
  <c r="D173" i="9" s="1"/>
  <c r="D173" i="6" l="1"/>
  <c r="E173" i="6"/>
  <c r="E174" i="9" s="1"/>
  <c r="E174" i="7" l="1"/>
  <c r="D174" i="7"/>
  <c r="D174" i="8" s="1"/>
  <c r="E174" i="8"/>
  <c r="F173" i="6"/>
  <c r="F174" i="9" s="1"/>
  <c r="F174" i="7" l="1"/>
  <c r="F174" i="8" s="1"/>
  <c r="H173" i="6" l="1"/>
  <c r="H174" i="9" s="1"/>
  <c r="G173" i="6"/>
  <c r="G174" i="9" s="1"/>
  <c r="I173" i="6"/>
  <c r="I174" i="9" s="1"/>
  <c r="J173" i="6"/>
  <c r="J174" i="9" s="1"/>
  <c r="J174" i="7" l="1"/>
  <c r="J174" i="8" s="1"/>
  <c r="I174" i="7"/>
  <c r="I174" i="8" s="1"/>
  <c r="G174" i="7"/>
  <c r="H174" i="7"/>
  <c r="H174" i="8" s="1"/>
  <c r="G174" i="8"/>
  <c r="K173" i="6"/>
  <c r="K174" i="9" s="1"/>
  <c r="L173" i="6"/>
  <c r="L174" i="9" s="1"/>
  <c r="L174" i="7" l="1"/>
  <c r="K174" i="7"/>
  <c r="K174" i="8" s="1"/>
  <c r="L174" i="8"/>
  <c r="M173" i="6"/>
  <c r="M174" i="9" s="1"/>
  <c r="M174" i="7" l="1"/>
  <c r="M174" i="8" s="1"/>
  <c r="O173" i="9" l="1"/>
  <c r="F173" i="3" s="1"/>
  <c r="O174" i="7" l="1"/>
  <c r="G174" i="3" s="1"/>
  <c r="O173" i="6"/>
  <c r="O174" i="8" l="1"/>
  <c r="E174" i="3" s="1"/>
  <c r="A174" i="9"/>
  <c r="A174" i="6"/>
  <c r="B174" i="6" s="1"/>
  <c r="H173" i="3"/>
  <c r="B174" i="3" s="1"/>
  <c r="C174" i="3" s="1"/>
  <c r="A174" i="7"/>
  <c r="B174" i="7" s="1"/>
  <c r="A174" i="8"/>
  <c r="B174" i="8" s="1"/>
  <c r="B174" i="9" l="1"/>
  <c r="C174" i="9"/>
  <c r="D174" i="9" s="1"/>
  <c r="D174" i="6" l="1"/>
  <c r="E174" i="6"/>
  <c r="E175" i="9" s="1"/>
  <c r="E175" i="7" l="1"/>
  <c r="D175" i="7"/>
  <c r="D175" i="8" s="1"/>
  <c r="E175" i="8"/>
  <c r="F174" i="6"/>
  <c r="F175" i="9" s="1"/>
  <c r="F175" i="7" l="1"/>
  <c r="F175" i="8" s="1"/>
  <c r="G174" i="6"/>
  <c r="G175" i="9" s="1"/>
  <c r="H174" i="6"/>
  <c r="H175" i="9" s="1"/>
  <c r="G175" i="7" l="1"/>
  <c r="H175" i="7"/>
  <c r="H175" i="8" s="1"/>
  <c r="G175" i="8"/>
  <c r="J174" i="6" l="1"/>
  <c r="J175" i="9" s="1"/>
  <c r="I174" i="6"/>
  <c r="I175" i="9" s="1"/>
  <c r="K174" i="6"/>
  <c r="K175" i="9" s="1"/>
  <c r="K175" i="7" l="1"/>
  <c r="I175" i="7"/>
  <c r="I175" i="8" s="1"/>
  <c r="J175" i="7"/>
  <c r="J175" i="8" s="1"/>
  <c r="K175" i="8"/>
  <c r="L174" i="6"/>
  <c r="L175" i="9" s="1"/>
  <c r="L175" i="7" l="1"/>
  <c r="L175" i="8"/>
  <c r="M174" i="6"/>
  <c r="M175" i="9" s="1"/>
  <c r="M175" i="7" l="1"/>
  <c r="M175" i="8" s="1"/>
  <c r="O174" i="9" l="1"/>
  <c r="F174" i="3" s="1"/>
  <c r="O175" i="7" l="1"/>
  <c r="G175" i="3" s="1"/>
  <c r="O174" i="6"/>
  <c r="O175" i="8" l="1"/>
  <c r="E175" i="3" s="1"/>
  <c r="A175" i="6"/>
  <c r="B175" i="6" s="1"/>
  <c r="H174" i="3"/>
  <c r="B175" i="3" s="1"/>
  <c r="C175" i="3" s="1"/>
  <c r="A175" i="7"/>
  <c r="B175" i="7" s="1"/>
  <c r="A175" i="9"/>
  <c r="A175" i="8"/>
  <c r="B175" i="8" s="1"/>
  <c r="B175" i="9" l="1"/>
  <c r="C175" i="9"/>
  <c r="D175" i="9" s="1"/>
  <c r="D175" i="6" l="1"/>
  <c r="E175" i="6"/>
  <c r="E176" i="9" s="1"/>
  <c r="F175" i="6"/>
  <c r="F176" i="9" s="1"/>
  <c r="F176" i="7" l="1"/>
  <c r="E176" i="7"/>
  <c r="D176" i="7"/>
  <c r="F176" i="8"/>
  <c r="E176" i="8"/>
  <c r="D176" i="8"/>
  <c r="G175" i="6"/>
  <c r="G176" i="9" s="1"/>
  <c r="G176" i="7" l="1"/>
  <c r="G176" i="8"/>
  <c r="H175" i="6"/>
  <c r="H176" i="9" s="1"/>
  <c r="H176" i="7" l="1"/>
  <c r="H176" i="8" s="1"/>
  <c r="I175" i="6"/>
  <c r="I176" i="9" s="1"/>
  <c r="I176" i="7" l="1"/>
  <c r="I176" i="8" s="1"/>
  <c r="J175" i="6"/>
  <c r="J176" i="9" s="1"/>
  <c r="J176" i="7" l="1"/>
  <c r="J176" i="8" s="1"/>
  <c r="K175" i="6"/>
  <c r="K176" i="9" s="1"/>
  <c r="K176" i="7" l="1"/>
  <c r="K176" i="8" s="1"/>
  <c r="L175" i="6"/>
  <c r="L176" i="9" s="1"/>
  <c r="L176" i="7" l="1"/>
  <c r="L176" i="8"/>
  <c r="M175" i="6"/>
  <c r="M176" i="9" s="1"/>
  <c r="M176" i="7" l="1"/>
  <c r="M176" i="8" s="1"/>
  <c r="O175" i="9" l="1"/>
  <c r="F175" i="3" s="1"/>
  <c r="O176" i="7" l="1"/>
  <c r="G176" i="3" s="1"/>
  <c r="O175" i="6"/>
  <c r="O176" i="8" l="1"/>
  <c r="E176" i="3" s="1"/>
  <c r="A176" i="8"/>
  <c r="B176" i="8" s="1"/>
  <c r="H175" i="3"/>
  <c r="B176" i="3" s="1"/>
  <c r="C176" i="3" s="1"/>
  <c r="A176" i="9"/>
  <c r="A176" i="7"/>
  <c r="B176" i="7" s="1"/>
  <c r="A176" i="6"/>
  <c r="B176" i="6" s="1"/>
  <c r="B176" i="9" l="1"/>
  <c r="C176" i="9"/>
  <c r="D176" i="9" s="1"/>
  <c r="D176" i="6" l="1"/>
  <c r="E176" i="6"/>
  <c r="E177" i="9" s="1"/>
  <c r="G176" i="6"/>
  <c r="G177" i="9" s="1"/>
  <c r="H176" i="6"/>
  <c r="H177" i="9" s="1"/>
  <c r="I176" i="6"/>
  <c r="I177" i="9" s="1"/>
  <c r="I177" i="7" l="1"/>
  <c r="I177" i="8" s="1"/>
  <c r="H177" i="7"/>
  <c r="H177" i="8" s="1"/>
  <c r="G177" i="7"/>
  <c r="E177" i="7"/>
  <c r="D177" i="7"/>
  <c r="E177" i="8"/>
  <c r="G177" i="8"/>
  <c r="D177" i="8"/>
  <c r="F176" i="6"/>
  <c r="F177" i="9" s="1"/>
  <c r="J176" i="6"/>
  <c r="J177" i="9" s="1"/>
  <c r="F177" i="7" l="1"/>
  <c r="J177" i="7"/>
  <c r="J177" i="8" s="1"/>
  <c r="F177" i="8"/>
  <c r="L176" i="6" l="1"/>
  <c r="L177" i="9" s="1"/>
  <c r="K176" i="6"/>
  <c r="K177" i="9" s="1"/>
  <c r="M176" i="6"/>
  <c r="M177" i="9" s="1"/>
  <c r="M177" i="7" l="1"/>
  <c r="M177" i="8" s="1"/>
  <c r="K177" i="7"/>
  <c r="K177" i="8" s="1"/>
  <c r="L177" i="7"/>
  <c r="L177" i="8"/>
  <c r="O176" i="9" l="1"/>
  <c r="F176" i="3" s="1"/>
  <c r="O177" i="7" l="1"/>
  <c r="G177" i="3" s="1"/>
  <c r="O176" i="6"/>
  <c r="O177" i="8" l="1"/>
  <c r="E177" i="3" s="1"/>
  <c r="A177" i="8"/>
  <c r="B177" i="8" s="1"/>
  <c r="A177" i="6"/>
  <c r="B177" i="6" s="1"/>
  <c r="H176" i="3"/>
  <c r="B177" i="3" s="1"/>
  <c r="C177" i="3" s="1"/>
  <c r="A177" i="7"/>
  <c r="B177" i="7" s="1"/>
  <c r="A177" i="9"/>
  <c r="B177" i="9" l="1"/>
  <c r="C177" i="9"/>
  <c r="D177" i="9" s="1"/>
  <c r="D177" i="6" l="1"/>
  <c r="E177" i="6"/>
  <c r="E178" i="9" s="1"/>
  <c r="E178" i="7" l="1"/>
  <c r="D178" i="7"/>
  <c r="D178" i="8" s="1"/>
  <c r="E178" i="8"/>
  <c r="F177" i="6"/>
  <c r="F178" i="9" s="1"/>
  <c r="F178" i="7" l="1"/>
  <c r="F178" i="8" s="1"/>
  <c r="G177" i="6"/>
  <c r="G178" i="9" s="1"/>
  <c r="G178" i="7" l="1"/>
  <c r="G178" i="8"/>
  <c r="H177" i="6"/>
  <c r="H178" i="9" s="1"/>
  <c r="H178" i="7" l="1"/>
  <c r="H178" i="8" s="1"/>
  <c r="I177" i="6"/>
  <c r="I178" i="9" s="1"/>
  <c r="I178" i="7" l="1"/>
  <c r="I178" i="8" s="1"/>
  <c r="J177" i="6"/>
  <c r="J178" i="9" s="1"/>
  <c r="K177" i="6"/>
  <c r="K178" i="9" s="1"/>
  <c r="J178" i="7" l="1"/>
  <c r="J178" i="8" s="1"/>
  <c r="K178" i="7"/>
  <c r="K178" i="8" s="1"/>
  <c r="L177" i="6"/>
  <c r="L178" i="9" s="1"/>
  <c r="L178" i="7" l="1"/>
  <c r="L178" i="8"/>
  <c r="M177" i="6"/>
  <c r="M178" i="9" s="1"/>
  <c r="M178" i="7" l="1"/>
  <c r="M178" i="8" s="1"/>
  <c r="O177" i="9" l="1"/>
  <c r="F177" i="3" s="1"/>
  <c r="O178" i="7" l="1"/>
  <c r="G178" i="3" s="1"/>
  <c r="O177" i="6"/>
  <c r="O178" i="8" l="1"/>
  <c r="E178" i="3" s="1"/>
  <c r="A178" i="7"/>
  <c r="B178" i="7" s="1"/>
  <c r="A178" i="8"/>
  <c r="B178" i="8" s="1"/>
  <c r="A178" i="9"/>
  <c r="A178" i="6"/>
  <c r="B178" i="6" s="1"/>
  <c r="H177" i="3"/>
  <c r="B178" i="3" s="1"/>
  <c r="C178" i="3" s="1"/>
  <c r="C178" i="9" l="1"/>
  <c r="D178" i="9" s="1"/>
  <c r="B178" i="9"/>
  <c r="D178" i="6" l="1"/>
  <c r="E178" i="6"/>
  <c r="E179" i="9" s="1"/>
  <c r="E179" i="7" l="1"/>
  <c r="D179" i="7"/>
  <c r="D179" i="8" s="1"/>
  <c r="E179" i="8"/>
  <c r="F178" i="6"/>
  <c r="F179" i="9" s="1"/>
  <c r="F179" i="7" l="1"/>
  <c r="F179" i="8" s="1"/>
  <c r="G178" i="6"/>
  <c r="G179" i="9" s="1"/>
  <c r="G179" i="7" l="1"/>
  <c r="G179" i="8"/>
  <c r="H178" i="6"/>
  <c r="H179" i="9" s="1"/>
  <c r="H179" i="7" l="1"/>
  <c r="H179" i="8" s="1"/>
  <c r="I178" i="6"/>
  <c r="I179" i="9" s="1"/>
  <c r="I179" i="7" l="1"/>
  <c r="I179" i="8" s="1"/>
  <c r="J178" i="6"/>
  <c r="J179" i="9" s="1"/>
  <c r="K178" i="6"/>
  <c r="K179" i="9" s="1"/>
  <c r="J179" i="7" l="1"/>
  <c r="J179" i="8" s="1"/>
  <c r="K179" i="7"/>
  <c r="K179" i="8" s="1"/>
  <c r="L178" i="6"/>
  <c r="L179" i="9" s="1"/>
  <c r="L179" i="7" l="1"/>
  <c r="L179" i="8"/>
  <c r="M178" i="6"/>
  <c r="M179" i="9" s="1"/>
  <c r="M179" i="7" l="1"/>
  <c r="M179" i="8" s="1"/>
  <c r="O178" i="9" l="1"/>
  <c r="F178" i="3" s="1"/>
  <c r="O178" i="6" l="1"/>
  <c r="A179" i="8" s="1"/>
  <c r="B179" i="8" s="1"/>
  <c r="A179" i="9" l="1"/>
  <c r="B179" i="9" s="1"/>
  <c r="H178" i="3"/>
  <c r="B179" i="3" s="1"/>
  <c r="C179" i="3" s="1"/>
  <c r="A179" i="6"/>
  <c r="B179" i="6" s="1"/>
  <c r="A179" i="7"/>
  <c r="B179" i="7" s="1"/>
  <c r="O179" i="8"/>
  <c r="E179" i="3" s="1"/>
  <c r="O179" i="7"/>
  <c r="G179" i="3" s="1"/>
  <c r="E179" i="6"/>
  <c r="E180" i="9" s="1"/>
  <c r="F179" i="6"/>
  <c r="F180" i="9" s="1"/>
  <c r="C179" i="9" l="1"/>
  <c r="D179" i="9" s="1"/>
  <c r="D179" i="6" s="1"/>
  <c r="D180" i="7" s="1"/>
  <c r="D180" i="8" s="1"/>
  <c r="E180" i="7"/>
  <c r="F180" i="7"/>
  <c r="F180" i="8" s="1"/>
  <c r="E180" i="8"/>
  <c r="G179" i="6"/>
  <c r="G180" i="9" s="1"/>
  <c r="H179" i="6"/>
  <c r="H180" i="9" s="1"/>
  <c r="H180" i="7" l="1"/>
  <c r="G180" i="7"/>
  <c r="G180" i="8"/>
  <c r="H180" i="8"/>
  <c r="I179" i="6"/>
  <c r="I180" i="9" s="1"/>
  <c r="J179" i="6"/>
  <c r="J180" i="9" s="1"/>
  <c r="I180" i="7" l="1"/>
  <c r="I180" i="8" s="1"/>
  <c r="J180" i="7"/>
  <c r="J180" i="8" s="1"/>
  <c r="L179" i="6" l="1"/>
  <c r="L180" i="9" s="1"/>
  <c r="K179" i="6"/>
  <c r="K180" i="9" s="1"/>
  <c r="M179" i="6"/>
  <c r="M180" i="9" s="1"/>
  <c r="M180" i="7" l="1"/>
  <c r="M180" i="8" s="1"/>
  <c r="K180" i="7"/>
  <c r="K180" i="8" s="1"/>
  <c r="L180" i="7"/>
  <c r="L180" i="8"/>
  <c r="O179" i="9" l="1"/>
  <c r="F179" i="3" s="1"/>
  <c r="O180" i="7" l="1"/>
  <c r="G180" i="3" s="1"/>
  <c r="O179" i="6"/>
  <c r="O180" i="8" l="1"/>
  <c r="E180" i="3" s="1"/>
  <c r="H179" i="3"/>
  <c r="B180" i="3" s="1"/>
  <c r="C180" i="3" s="1"/>
  <c r="A180" i="6"/>
  <c r="B180" i="6" s="1"/>
  <c r="A180" i="8"/>
  <c r="B180" i="8" s="1"/>
  <c r="A180" i="9"/>
  <c r="A180" i="7"/>
  <c r="B180" i="7" s="1"/>
  <c r="C180" i="9" l="1"/>
  <c r="D180" i="9" s="1"/>
  <c r="B180" i="9"/>
  <c r="D180" i="6" l="1"/>
  <c r="E180" i="6"/>
  <c r="E181" i="9" s="1"/>
  <c r="F180" i="6"/>
  <c r="F181" i="9" s="1"/>
  <c r="F181" i="7" l="1"/>
  <c r="E181" i="7"/>
  <c r="D181" i="7"/>
  <c r="D181" i="8" s="1"/>
  <c r="E181" i="8"/>
  <c r="F181" i="8"/>
  <c r="I180" i="6"/>
  <c r="I181" i="9" s="1"/>
  <c r="I181" i="7" l="1"/>
  <c r="I181" i="8" s="1"/>
  <c r="G180" i="6"/>
  <c r="G181" i="9" s="1"/>
  <c r="H180" i="6"/>
  <c r="H181" i="9" s="1"/>
  <c r="J180" i="6"/>
  <c r="J181" i="9" s="1"/>
  <c r="H181" i="7" l="1"/>
  <c r="G181" i="7"/>
  <c r="J181" i="7"/>
  <c r="J181" i="8" s="1"/>
  <c r="H181" i="8"/>
  <c r="G181" i="8"/>
  <c r="K180" i="6"/>
  <c r="K181" i="9" s="1"/>
  <c r="K181" i="7" l="1"/>
  <c r="K181" i="8" s="1"/>
  <c r="L180" i="6"/>
  <c r="L181" i="9" s="1"/>
  <c r="L181" i="7" l="1"/>
  <c r="L181" i="8"/>
  <c r="M180" i="6"/>
  <c r="M181" i="9" s="1"/>
  <c r="M181" i="7" l="1"/>
  <c r="M181" i="8" s="1"/>
  <c r="O180" i="9" l="1"/>
  <c r="F180" i="3" s="1"/>
  <c r="O181" i="7" l="1"/>
  <c r="G181" i="3" s="1"/>
  <c r="O180" i="6"/>
  <c r="O181" i="8" l="1"/>
  <c r="E181" i="3" s="1"/>
  <c r="A181" i="7"/>
  <c r="B181" i="7" s="1"/>
  <c r="A181" i="9"/>
  <c r="A181" i="8"/>
  <c r="B181" i="8" s="1"/>
  <c r="A181" i="6"/>
  <c r="B181" i="6" s="1"/>
  <c r="H180" i="3"/>
  <c r="B181" i="3" s="1"/>
  <c r="C181" i="3" s="1"/>
  <c r="C181" i="9" l="1"/>
  <c r="D181" i="9" s="1"/>
  <c r="B181" i="9"/>
  <c r="D181" i="6" l="1"/>
  <c r="E181" i="6"/>
  <c r="E182" i="9" s="1"/>
  <c r="F181" i="6"/>
  <c r="F182" i="9" s="1"/>
  <c r="F182" i="7" l="1"/>
  <c r="E182" i="7"/>
  <c r="D182" i="7"/>
  <c r="D182" i="8" s="1"/>
  <c r="E182" i="8"/>
  <c r="F182" i="8"/>
  <c r="G181" i="6"/>
  <c r="G182" i="9" s="1"/>
  <c r="G182" i="7" l="1"/>
  <c r="G182" i="8"/>
  <c r="H181" i="6"/>
  <c r="H182" i="9" s="1"/>
  <c r="H182" i="7" l="1"/>
  <c r="H182" i="8" s="1"/>
  <c r="I181" i="6"/>
  <c r="I182" i="9" s="1"/>
  <c r="I182" i="7" l="1"/>
  <c r="I182" i="8" s="1"/>
  <c r="J181" i="6"/>
  <c r="J182" i="9" s="1"/>
  <c r="J182" i="7" l="1"/>
  <c r="J182" i="8" s="1"/>
  <c r="K181" i="6"/>
  <c r="K182" i="9" s="1"/>
  <c r="K182" i="7" l="1"/>
  <c r="K182" i="8" s="1"/>
  <c r="L181" i="6"/>
  <c r="L182" i="9" s="1"/>
  <c r="L182" i="7" l="1"/>
  <c r="L182" i="8"/>
  <c r="M181" i="6"/>
  <c r="M182" i="9" s="1"/>
  <c r="M182" i="7" l="1"/>
  <c r="M182" i="8" s="1"/>
  <c r="O181" i="9" l="1"/>
  <c r="F181" i="3" s="1"/>
  <c r="O182" i="7" l="1"/>
  <c r="G182" i="3" s="1"/>
  <c r="O181" i="6"/>
  <c r="O182" i="8" l="1"/>
  <c r="E182" i="3" s="1"/>
  <c r="A182" i="6"/>
  <c r="B182" i="6" s="1"/>
  <c r="H181" i="3"/>
  <c r="B182" i="3" s="1"/>
  <c r="C182" i="3" s="1"/>
  <c r="A182" i="8"/>
  <c r="B182" i="8" s="1"/>
  <c r="A182" i="7"/>
  <c r="B182" i="7" s="1"/>
  <c r="A182" i="9"/>
  <c r="B182" i="9" l="1"/>
  <c r="C182" i="9"/>
  <c r="D182" i="9" s="1"/>
  <c r="D182" i="6" l="1"/>
  <c r="E182" i="6"/>
  <c r="E183" i="9" s="1"/>
  <c r="F182" i="6"/>
  <c r="F183" i="9" s="1"/>
  <c r="G182" i="6"/>
  <c r="G183" i="9" s="1"/>
  <c r="F183" i="7" l="1"/>
  <c r="E183" i="7"/>
  <c r="G183" i="7"/>
  <c r="D183" i="7"/>
  <c r="D183" i="8" s="1"/>
  <c r="E183" i="8"/>
  <c r="G183" i="8"/>
  <c r="F183" i="8"/>
  <c r="H182" i="6"/>
  <c r="H183" i="9" s="1"/>
  <c r="H183" i="7" l="1"/>
  <c r="H183" i="8" s="1"/>
  <c r="I182" i="6"/>
  <c r="I183" i="9" s="1"/>
  <c r="I183" i="7" l="1"/>
  <c r="I183" i="8" s="1"/>
  <c r="J182" i="6"/>
  <c r="J183" i="9" s="1"/>
  <c r="J183" i="7" l="1"/>
  <c r="J183" i="8" s="1"/>
  <c r="K182" i="6"/>
  <c r="K183" i="9" s="1"/>
  <c r="K183" i="7" l="1"/>
  <c r="K183" i="8" s="1"/>
  <c r="L182" i="6"/>
  <c r="L183" i="9" s="1"/>
  <c r="L183" i="7" l="1"/>
  <c r="L183" i="8"/>
  <c r="M182" i="6"/>
  <c r="M183" i="9" s="1"/>
  <c r="M183" i="7" l="1"/>
  <c r="M183" i="8" s="1"/>
  <c r="O182" i="9" l="1"/>
  <c r="F182" i="3" s="1"/>
  <c r="O183" i="7" l="1"/>
  <c r="G183" i="3" s="1"/>
  <c r="O182" i="6"/>
  <c r="O183" i="8" l="1"/>
  <c r="E183" i="3" s="1"/>
  <c r="A183" i="6"/>
  <c r="B183" i="6" s="1"/>
  <c r="H182" i="3"/>
  <c r="B183" i="3" s="1"/>
  <c r="C183" i="3" s="1"/>
  <c r="A183" i="9"/>
  <c r="A183" i="7"/>
  <c r="B183" i="7" s="1"/>
  <c r="A183" i="8"/>
  <c r="B183" i="8" s="1"/>
  <c r="C183" i="9" l="1"/>
  <c r="D183" i="9" s="1"/>
  <c r="B183" i="9"/>
  <c r="D183" i="6" l="1"/>
  <c r="E183" i="6"/>
  <c r="E184" i="9" s="1"/>
  <c r="F183" i="6"/>
  <c r="F184" i="9" s="1"/>
  <c r="F184" i="7" l="1"/>
  <c r="E184" i="7"/>
  <c r="D184" i="7"/>
  <c r="D184" i="8" s="1"/>
  <c r="E184" i="8"/>
  <c r="F184" i="8"/>
  <c r="I183" i="6"/>
  <c r="I184" i="9" s="1"/>
  <c r="I184" i="7" l="1"/>
  <c r="I184" i="8" s="1"/>
  <c r="G183" i="6"/>
  <c r="G184" i="9" s="1"/>
  <c r="H183" i="6"/>
  <c r="H184" i="9" s="1"/>
  <c r="J183" i="6"/>
  <c r="J184" i="9" s="1"/>
  <c r="G184" i="7" l="1"/>
  <c r="H184" i="7"/>
  <c r="J184" i="7"/>
  <c r="J184" i="8" s="1"/>
  <c r="H184" i="8"/>
  <c r="G184" i="8"/>
  <c r="L183" i="6" l="1"/>
  <c r="L184" i="9" s="1"/>
  <c r="K183" i="6"/>
  <c r="K184" i="9" s="1"/>
  <c r="M183" i="6"/>
  <c r="M184" i="9" s="1"/>
  <c r="M184" i="7" l="1"/>
  <c r="M184" i="8" s="1"/>
  <c r="K184" i="7"/>
  <c r="K184" i="8" s="1"/>
  <c r="L184" i="7"/>
  <c r="L184" i="8"/>
  <c r="O183" i="9" l="1"/>
  <c r="F183" i="3" s="1"/>
  <c r="O184" i="7" l="1"/>
  <c r="G184" i="3" s="1"/>
  <c r="O183" i="6"/>
  <c r="O184" i="8" l="1"/>
  <c r="E184" i="3" s="1"/>
  <c r="A184" i="7"/>
  <c r="B184" i="7" s="1"/>
  <c r="A184" i="9"/>
  <c r="A184" i="8"/>
  <c r="B184" i="8" s="1"/>
  <c r="H183" i="3"/>
  <c r="B184" i="3" s="1"/>
  <c r="C184" i="3" s="1"/>
  <c r="A184" i="6"/>
  <c r="B184" i="6" s="1"/>
  <c r="C184" i="9" l="1"/>
  <c r="D184" i="9" s="1"/>
  <c r="B184" i="9"/>
  <c r="D184" i="6" l="1"/>
  <c r="E184" i="6"/>
  <c r="E185" i="9" s="1"/>
  <c r="F184" i="6"/>
  <c r="F185" i="9" s="1"/>
  <c r="F185" i="7" l="1"/>
  <c r="E185" i="7"/>
  <c r="D185" i="7"/>
  <c r="D185" i="8" s="1"/>
  <c r="F185" i="8"/>
  <c r="E185" i="8"/>
  <c r="H184" i="6"/>
  <c r="H185" i="9" s="1"/>
  <c r="H185" i="7" l="1"/>
  <c r="H185" i="8" s="1"/>
  <c r="G184" i="6"/>
  <c r="G185" i="9" s="1"/>
  <c r="G185" i="7" l="1"/>
  <c r="G185" i="8"/>
  <c r="J184" i="6"/>
  <c r="J185" i="9" s="1"/>
  <c r="I184" i="6"/>
  <c r="I185" i="9" s="1"/>
  <c r="K184" i="6"/>
  <c r="K185" i="9" s="1"/>
  <c r="J185" i="7" l="1"/>
  <c r="I185" i="7"/>
  <c r="I185" i="8" s="1"/>
  <c r="K185" i="7"/>
  <c r="K185" i="8" s="1"/>
  <c r="J185" i="8"/>
  <c r="L184" i="6"/>
  <c r="L185" i="9" s="1"/>
  <c r="L185" i="7" l="1"/>
  <c r="L185" i="8"/>
  <c r="M184" i="6"/>
  <c r="M185" i="9" s="1"/>
  <c r="M185" i="7" l="1"/>
  <c r="M185" i="8" s="1"/>
  <c r="O184" i="9" l="1"/>
  <c r="F184" i="3" s="1"/>
  <c r="O185" i="7" l="1"/>
  <c r="G185" i="3" s="1"/>
  <c r="O184" i="6"/>
  <c r="O185" i="8" l="1"/>
  <c r="E185" i="3" s="1"/>
  <c r="A185" i="6"/>
  <c r="B185" i="6" s="1"/>
  <c r="H184" i="3"/>
  <c r="B185" i="3" s="1"/>
  <c r="C185" i="3" s="1"/>
  <c r="A185" i="9"/>
  <c r="A185" i="8"/>
  <c r="B185" i="8" s="1"/>
  <c r="A185" i="7"/>
  <c r="B185" i="7" s="1"/>
  <c r="B185" i="9" l="1"/>
  <c r="C185" i="9"/>
  <c r="D185" i="9" s="1"/>
  <c r="D185" i="6" l="1"/>
  <c r="E185" i="6"/>
  <c r="E186" i="9" s="1"/>
  <c r="E186" i="7" l="1"/>
  <c r="D186" i="7"/>
  <c r="D186" i="8" s="1"/>
  <c r="E186" i="8"/>
  <c r="G185" i="6" l="1"/>
  <c r="G186" i="9" s="1"/>
  <c r="F185" i="6"/>
  <c r="F186" i="9" s="1"/>
  <c r="H185" i="6"/>
  <c r="H186" i="9" s="1"/>
  <c r="I185" i="6"/>
  <c r="I186" i="9" s="1"/>
  <c r="I186" i="7" l="1"/>
  <c r="I186" i="8" s="1"/>
  <c r="H186" i="7"/>
  <c r="H186" i="8" s="1"/>
  <c r="F186" i="7"/>
  <c r="F186" i="8" s="1"/>
  <c r="G186" i="7"/>
  <c r="G186" i="8"/>
  <c r="K185" i="6" l="1"/>
  <c r="K186" i="9" s="1"/>
  <c r="J185" i="6"/>
  <c r="J186" i="9" s="1"/>
  <c r="M185" i="6"/>
  <c r="M186" i="9" s="1"/>
  <c r="L185" i="6"/>
  <c r="L186" i="9" s="1"/>
  <c r="L186" i="7" l="1"/>
  <c r="M186" i="7"/>
  <c r="M186" i="8" s="1"/>
  <c r="J186" i="7"/>
  <c r="J186" i="8" s="1"/>
  <c r="K186" i="7"/>
  <c r="K186" i="8" s="1"/>
  <c r="L186" i="8"/>
  <c r="O185" i="9" l="1"/>
  <c r="F185" i="3" s="1"/>
  <c r="O186" i="7" l="1"/>
  <c r="G186" i="3" s="1"/>
  <c r="O185" i="6"/>
  <c r="O186" i="8" l="1"/>
  <c r="E186" i="3" s="1"/>
  <c r="H185" i="3"/>
  <c r="B186" i="3" s="1"/>
  <c r="C186" i="3" s="1"/>
  <c r="A186" i="7"/>
  <c r="B186" i="7" s="1"/>
  <c r="A186" i="8"/>
  <c r="B186" i="8" s="1"/>
  <c r="A186" i="9"/>
  <c r="A186" i="6"/>
  <c r="B186" i="6" s="1"/>
  <c r="B186" i="9" l="1"/>
  <c r="C186" i="9"/>
  <c r="D186" i="9" s="1"/>
  <c r="D186" i="6" l="1"/>
  <c r="E186" i="6"/>
  <c r="E187" i="9" s="1"/>
  <c r="E187" i="7" l="1"/>
  <c r="D187" i="7"/>
  <c r="D187" i="8" s="1"/>
  <c r="E187" i="8"/>
  <c r="F186" i="6"/>
  <c r="F187" i="9" s="1"/>
  <c r="G186" i="6"/>
  <c r="G187" i="9" s="1"/>
  <c r="H186" i="6"/>
  <c r="H187" i="9" s="1"/>
  <c r="G187" i="7" l="1"/>
  <c r="F187" i="7"/>
  <c r="F187" i="8" s="1"/>
  <c r="H187" i="7"/>
  <c r="H187" i="8" s="1"/>
  <c r="G187" i="8"/>
  <c r="I186" i="6"/>
  <c r="I187" i="9" s="1"/>
  <c r="I187" i="7" l="1"/>
  <c r="I187" i="8" s="1"/>
  <c r="K186" i="6" l="1"/>
  <c r="K187" i="9" s="1"/>
  <c r="J186" i="6"/>
  <c r="J187" i="9" s="1"/>
  <c r="L186" i="6"/>
  <c r="L187" i="9" s="1"/>
  <c r="L187" i="7" l="1"/>
  <c r="J187" i="7"/>
  <c r="J187" i="8" s="1"/>
  <c r="K187" i="7"/>
  <c r="K187" i="8" s="1"/>
  <c r="L187" i="8"/>
  <c r="M186" i="6"/>
  <c r="M187" i="9" s="1"/>
  <c r="M187" i="7" l="1"/>
  <c r="M187" i="8" s="1"/>
  <c r="O186" i="9" l="1"/>
  <c r="F186" i="3" s="1"/>
  <c r="O187" i="7" l="1"/>
  <c r="G187" i="3" s="1"/>
  <c r="O186" i="6"/>
  <c r="O187" i="8" l="1"/>
  <c r="E187" i="3" s="1"/>
  <c r="A187" i="7"/>
  <c r="B187" i="7" s="1"/>
  <c r="A187" i="6"/>
  <c r="B187" i="6" s="1"/>
  <c r="H186" i="3"/>
  <c r="B187" i="3" s="1"/>
  <c r="C187" i="3" s="1"/>
  <c r="A187" i="9"/>
  <c r="A187" i="8"/>
  <c r="B187" i="8" s="1"/>
  <c r="B187" i="9" l="1"/>
  <c r="C187" i="9"/>
  <c r="D187" i="9" s="1"/>
  <c r="D187" i="6" l="1"/>
  <c r="E187" i="6"/>
  <c r="E188" i="9" s="1"/>
  <c r="E188" i="7" l="1"/>
  <c r="D188" i="7"/>
  <c r="D188" i="8" s="1"/>
  <c r="E188" i="8"/>
  <c r="F187" i="6"/>
  <c r="F188" i="9" s="1"/>
  <c r="F188" i="7" l="1"/>
  <c r="F188" i="8" s="1"/>
  <c r="G187" i="6"/>
  <c r="G188" i="9" s="1"/>
  <c r="H187" i="6"/>
  <c r="H188" i="9" s="1"/>
  <c r="G188" i="7" l="1"/>
  <c r="H188" i="7"/>
  <c r="H188" i="8" s="1"/>
  <c r="G188" i="8"/>
  <c r="J187" i="6" l="1"/>
  <c r="J188" i="9" s="1"/>
  <c r="I187" i="6"/>
  <c r="I188" i="9" s="1"/>
  <c r="K187" i="6"/>
  <c r="K188" i="9" s="1"/>
  <c r="L187" i="6"/>
  <c r="L188" i="9" s="1"/>
  <c r="L188" i="7" l="1"/>
  <c r="K188" i="7"/>
  <c r="K188" i="8" s="1"/>
  <c r="I188" i="7"/>
  <c r="I188" i="8" s="1"/>
  <c r="J188" i="7"/>
  <c r="J188" i="8" s="1"/>
  <c r="L188" i="8"/>
  <c r="M187" i="6"/>
  <c r="M188" i="9" s="1"/>
  <c r="M188" i="7" l="1"/>
  <c r="M188" i="8" s="1"/>
  <c r="O187" i="9" l="1"/>
  <c r="F187" i="3" s="1"/>
  <c r="O188" i="7" l="1"/>
  <c r="G188" i="3" s="1"/>
  <c r="O187" i="6"/>
  <c r="O188" i="8" l="1"/>
  <c r="E188" i="3" s="1"/>
  <c r="A188" i="6"/>
  <c r="B188" i="6" s="1"/>
  <c r="A188" i="9"/>
  <c r="H187" i="3"/>
  <c r="B188" i="3" s="1"/>
  <c r="C188" i="3" s="1"/>
  <c r="A188" i="7"/>
  <c r="B188" i="7" s="1"/>
  <c r="A188" i="8"/>
  <c r="B188" i="8" s="1"/>
  <c r="B188" i="9" l="1"/>
  <c r="C188" i="9"/>
  <c r="D188" i="9" s="1"/>
  <c r="D188" i="6" l="1"/>
  <c r="E188" i="6"/>
  <c r="E189" i="9" s="1"/>
  <c r="F188" i="6"/>
  <c r="F189" i="9" s="1"/>
  <c r="F189" i="7" l="1"/>
  <c r="E189" i="7"/>
  <c r="D189" i="7"/>
  <c r="D189" i="8" s="1"/>
  <c r="E189" i="8"/>
  <c r="F189" i="8"/>
  <c r="G188" i="6" l="1"/>
  <c r="G189" i="9" s="1"/>
  <c r="I188" i="6"/>
  <c r="I189" i="9" s="1"/>
  <c r="H188" i="6"/>
  <c r="H189" i="9" s="1"/>
  <c r="J188" i="6"/>
  <c r="J189" i="9" s="1"/>
  <c r="H189" i="7" l="1"/>
  <c r="I189" i="7"/>
  <c r="I189" i="8" s="1"/>
  <c r="J189" i="7"/>
  <c r="J189" i="8" s="1"/>
  <c r="G189" i="7"/>
  <c r="G189" i="8"/>
  <c r="H189" i="8"/>
  <c r="K188" i="6"/>
  <c r="K189" i="9" s="1"/>
  <c r="K189" i="7" l="1"/>
  <c r="K189" i="8" s="1"/>
  <c r="L188" i="6"/>
  <c r="L189" i="9" s="1"/>
  <c r="L189" i="7" l="1"/>
  <c r="L189" i="8"/>
  <c r="M188" i="6"/>
  <c r="M189" i="9" s="1"/>
  <c r="M189" i="7" l="1"/>
  <c r="M189" i="8" s="1"/>
  <c r="O188" i="9" l="1"/>
  <c r="F188" i="3" s="1"/>
  <c r="O189" i="7" l="1"/>
  <c r="G189" i="3" s="1"/>
  <c r="O188" i="6"/>
  <c r="O189" i="8" l="1"/>
  <c r="E189" i="3" s="1"/>
  <c r="H188" i="3"/>
  <c r="B189" i="3" s="1"/>
  <c r="C189" i="3" s="1"/>
  <c r="A189" i="8"/>
  <c r="B189" i="8" s="1"/>
  <c r="A189" i="7"/>
  <c r="B189" i="7" s="1"/>
  <c r="A189" i="6"/>
  <c r="B189" i="6" s="1"/>
  <c r="A189" i="9"/>
  <c r="C189" i="9" l="1"/>
  <c r="D189" i="9" s="1"/>
  <c r="B189" i="9"/>
  <c r="D189" i="6" l="1"/>
  <c r="E189" i="6"/>
  <c r="E190" i="9" s="1"/>
  <c r="F189" i="6"/>
  <c r="F190" i="9" s="1"/>
  <c r="F190" i="7" l="1"/>
  <c r="E190" i="7"/>
  <c r="D190" i="7"/>
  <c r="E190" i="8"/>
  <c r="F190" i="8"/>
  <c r="D190" i="8"/>
  <c r="G189" i="6"/>
  <c r="G190" i="9" s="1"/>
  <c r="G190" i="7" l="1"/>
  <c r="G190" i="8"/>
  <c r="H189" i="6"/>
  <c r="H190" i="9" s="1"/>
  <c r="H190" i="7" l="1"/>
  <c r="H190" i="8" s="1"/>
  <c r="I189" i="6"/>
  <c r="I190" i="9" s="1"/>
  <c r="I190" i="7" l="1"/>
  <c r="I190" i="8" s="1"/>
  <c r="J189" i="6"/>
  <c r="J190" i="9" s="1"/>
  <c r="K189" i="6"/>
  <c r="K190" i="9" s="1"/>
  <c r="J190" i="7" l="1"/>
  <c r="J190" i="8" s="1"/>
  <c r="K190" i="7"/>
  <c r="K190" i="8" s="1"/>
  <c r="L189" i="6"/>
  <c r="L190" i="9" s="1"/>
  <c r="L190" i="7" l="1"/>
  <c r="L190" i="8"/>
  <c r="M189" i="6"/>
  <c r="M190" i="9" s="1"/>
  <c r="M190" i="7" l="1"/>
  <c r="M190" i="8" s="1"/>
  <c r="O189" i="9" l="1"/>
  <c r="F189" i="3" s="1"/>
  <c r="O190" i="7" l="1"/>
  <c r="G190" i="3" s="1"/>
  <c r="O189" i="6"/>
  <c r="O190" i="8" l="1"/>
  <c r="E190" i="3" s="1"/>
  <c r="H189" i="3"/>
  <c r="B190" i="3" s="1"/>
  <c r="C190" i="3" s="1"/>
  <c r="A190" i="7"/>
  <c r="B190" i="7" s="1"/>
  <c r="A190" i="8"/>
  <c r="B190" i="8" s="1"/>
  <c r="A190" i="6"/>
  <c r="B190" i="6" s="1"/>
  <c r="A190" i="9"/>
  <c r="B190" i="9" l="1"/>
  <c r="C190" i="9"/>
  <c r="D190" i="9" s="1"/>
  <c r="D190" i="6" l="1"/>
  <c r="E190" i="6"/>
  <c r="E191" i="9" s="1"/>
  <c r="F190" i="6"/>
  <c r="F191" i="9" s="1"/>
  <c r="F191" i="7" l="1"/>
  <c r="E191" i="7"/>
  <c r="D191" i="7"/>
  <c r="E191" i="8"/>
  <c r="F191" i="8"/>
  <c r="D191" i="8"/>
  <c r="H190" i="6"/>
  <c r="H191" i="9" s="1"/>
  <c r="H191" i="7" l="1"/>
  <c r="H191" i="8"/>
  <c r="G190" i="6"/>
  <c r="G191" i="9" s="1"/>
  <c r="I190" i="6"/>
  <c r="I191" i="9" s="1"/>
  <c r="J190" i="6"/>
  <c r="J191" i="9" s="1"/>
  <c r="G191" i="7" l="1"/>
  <c r="J191" i="7"/>
  <c r="J191" i="8" s="1"/>
  <c r="I191" i="7"/>
  <c r="I191" i="8" s="1"/>
  <c r="G191" i="8"/>
  <c r="K190" i="6"/>
  <c r="K191" i="9" s="1"/>
  <c r="K191" i="7" l="1"/>
  <c r="K191" i="8" s="1"/>
  <c r="M190" i="6"/>
  <c r="M191" i="9" s="1"/>
  <c r="M191" i="7" l="1"/>
  <c r="M191" i="8" s="1"/>
  <c r="L190" i="6"/>
  <c r="L191" i="9" s="1"/>
  <c r="L191" i="7" l="1"/>
  <c r="L191" i="8"/>
  <c r="O190" i="9" l="1"/>
  <c r="F190" i="3" s="1"/>
  <c r="O191" i="7" l="1"/>
  <c r="G191" i="3" s="1"/>
  <c r="O190" i="6"/>
  <c r="O191" i="8" l="1"/>
  <c r="E191" i="3" s="1"/>
  <c r="H190" i="3"/>
  <c r="B191" i="3" s="1"/>
  <c r="C191" i="3" s="1"/>
  <c r="A191" i="9"/>
  <c r="A191" i="6"/>
  <c r="B191" i="6" s="1"/>
  <c r="A191" i="7"/>
  <c r="B191" i="7" s="1"/>
  <c r="A191" i="8"/>
  <c r="B191" i="8" s="1"/>
  <c r="C191" i="9" l="1"/>
  <c r="D191" i="9" s="1"/>
  <c r="B191" i="9"/>
  <c r="D191" i="6" l="1"/>
  <c r="E191" i="6"/>
  <c r="E192" i="9" s="1"/>
  <c r="F191" i="6"/>
  <c r="F192" i="9" s="1"/>
  <c r="F192" i="7" l="1"/>
  <c r="E192" i="7"/>
  <c r="D192" i="7"/>
  <c r="D192" i="8" s="1"/>
  <c r="E192" i="8"/>
  <c r="F192" i="8"/>
  <c r="G191" i="6"/>
  <c r="G192" i="9" s="1"/>
  <c r="G192" i="7" l="1"/>
  <c r="G192" i="8"/>
  <c r="H191" i="6"/>
  <c r="H192" i="9" s="1"/>
  <c r="H192" i="7" l="1"/>
  <c r="H192" i="8" s="1"/>
  <c r="I191" i="6"/>
  <c r="I192" i="9" s="1"/>
  <c r="I192" i="7" l="1"/>
  <c r="I192" i="8" s="1"/>
  <c r="J191" i="6"/>
  <c r="J192" i="9" s="1"/>
  <c r="J192" i="7" l="1"/>
  <c r="J192" i="8" s="1"/>
  <c r="K191" i="6"/>
  <c r="K192" i="9" s="1"/>
  <c r="K192" i="7" l="1"/>
  <c r="K192" i="8" s="1"/>
  <c r="L191" i="6"/>
  <c r="L192" i="9" s="1"/>
  <c r="L192" i="7" l="1"/>
  <c r="L192" i="8"/>
  <c r="M191" i="6"/>
  <c r="M192" i="9" s="1"/>
  <c r="M192" i="7" l="1"/>
  <c r="M192" i="8" s="1"/>
  <c r="O191" i="9" l="1"/>
  <c r="F191" i="3" s="1"/>
  <c r="O192" i="7" l="1"/>
  <c r="G192" i="3" s="1"/>
  <c r="O191" i="6"/>
  <c r="O192" i="8" l="1"/>
  <c r="E192" i="3" s="1"/>
  <c r="A192" i="8"/>
  <c r="B192" i="8" s="1"/>
  <c r="H191" i="3"/>
  <c r="B192" i="3" s="1"/>
  <c r="C192" i="3" s="1"/>
  <c r="A192" i="6"/>
  <c r="B192" i="6" s="1"/>
  <c r="A192" i="7"/>
  <c r="B192" i="7" s="1"/>
  <c r="A192" i="9"/>
  <c r="C192" i="9" l="1"/>
  <c r="D192" i="9" s="1"/>
  <c r="B192" i="9"/>
  <c r="D192" i="6" l="1"/>
  <c r="E192" i="6"/>
  <c r="E193" i="9" s="1"/>
  <c r="E193" i="7" l="1"/>
  <c r="D193" i="7"/>
  <c r="D193" i="8" s="1"/>
  <c r="E193" i="8"/>
  <c r="F192" i="6"/>
  <c r="F193" i="9" s="1"/>
  <c r="F193" i="7" l="1"/>
  <c r="F193" i="8" s="1"/>
  <c r="H192" i="6" l="1"/>
  <c r="H193" i="9" s="1"/>
  <c r="G192" i="6"/>
  <c r="G193" i="9" s="1"/>
  <c r="I192" i="6"/>
  <c r="I193" i="9" s="1"/>
  <c r="J192" i="6"/>
  <c r="J193" i="9" s="1"/>
  <c r="J193" i="7" l="1"/>
  <c r="J193" i="8" s="1"/>
  <c r="I193" i="7"/>
  <c r="I193" i="8" s="1"/>
  <c r="G193" i="7"/>
  <c r="H193" i="7"/>
  <c r="H193" i="8" s="1"/>
  <c r="G193" i="8"/>
  <c r="L192" i="6"/>
  <c r="L193" i="9" s="1"/>
  <c r="L193" i="7" l="1"/>
  <c r="L193" i="8"/>
  <c r="K192" i="6"/>
  <c r="K193" i="9" s="1"/>
  <c r="M192" i="6"/>
  <c r="M193" i="9" s="1"/>
  <c r="K193" i="7" l="1"/>
  <c r="K193" i="8" s="1"/>
  <c r="M193" i="7"/>
  <c r="M193" i="8" s="1"/>
  <c r="O192" i="9" l="1"/>
  <c r="F192" i="3" s="1"/>
  <c r="O193" i="7" l="1"/>
  <c r="G193" i="3" s="1"/>
  <c r="O192" i="6"/>
  <c r="O193" i="8" l="1"/>
  <c r="E193" i="3" s="1"/>
  <c r="A193" i="8"/>
  <c r="B193" i="8" s="1"/>
  <c r="A193" i="6"/>
  <c r="B193" i="6" s="1"/>
  <c r="H192" i="3"/>
  <c r="B193" i="3" s="1"/>
  <c r="C193" i="3" s="1"/>
  <c r="A193" i="7"/>
  <c r="B193" i="7" s="1"/>
  <c r="A193" i="9"/>
  <c r="C193" i="9" l="1"/>
  <c r="D193" i="9" s="1"/>
  <c r="B193" i="9"/>
  <c r="D193" i="6" l="1"/>
  <c r="E193" i="6"/>
  <c r="E194" i="9" s="1"/>
  <c r="F193" i="6"/>
  <c r="F194" i="9" s="1"/>
  <c r="F194" i="7" l="1"/>
  <c r="E194" i="7"/>
  <c r="D194" i="7"/>
  <c r="D194" i="8" s="1"/>
  <c r="E194" i="8"/>
  <c r="F194" i="8"/>
  <c r="H193" i="6"/>
  <c r="H194" i="9" s="1"/>
  <c r="I193" i="6"/>
  <c r="I194" i="9" s="1"/>
  <c r="I194" i="7" l="1"/>
  <c r="I194" i="8" s="1"/>
  <c r="H194" i="7"/>
  <c r="H194" i="8" s="1"/>
  <c r="G193" i="6"/>
  <c r="G194" i="9" s="1"/>
  <c r="K193" i="6"/>
  <c r="K194" i="9" s="1"/>
  <c r="J193" i="6"/>
  <c r="J194" i="9" s="1"/>
  <c r="K194" i="7" l="1"/>
  <c r="K194" i="8" s="1"/>
  <c r="G194" i="7"/>
  <c r="J194" i="7"/>
  <c r="J194" i="8" s="1"/>
  <c r="G194" i="8"/>
  <c r="L193" i="6"/>
  <c r="L194" i="9" s="1"/>
  <c r="L194" i="7" l="1"/>
  <c r="L194" i="8"/>
  <c r="M193" i="6"/>
  <c r="M194" i="9" s="1"/>
  <c r="M194" i="7" l="1"/>
  <c r="M194" i="8" s="1"/>
  <c r="O193" i="9" l="1"/>
  <c r="F193" i="3" s="1"/>
  <c r="O194" i="7" l="1"/>
  <c r="G194" i="3" s="1"/>
  <c r="O193" i="6"/>
  <c r="O194" i="8" l="1"/>
  <c r="E194" i="3" s="1"/>
  <c r="A194" i="8"/>
  <c r="B194" i="8" s="1"/>
  <c r="H193" i="3"/>
  <c r="B194" i="3" s="1"/>
  <c r="C194" i="3" s="1"/>
  <c r="A194" i="7"/>
  <c r="B194" i="7" s="1"/>
  <c r="A194" i="9"/>
  <c r="A194" i="6"/>
  <c r="B194" i="6" s="1"/>
  <c r="B194" i="9" l="1"/>
  <c r="C194" i="9"/>
  <c r="D194" i="9" s="1"/>
  <c r="D194" i="6" l="1"/>
  <c r="E194" i="6"/>
  <c r="E195" i="9" s="1"/>
  <c r="F194" i="6"/>
  <c r="F195" i="9" s="1"/>
  <c r="F195" i="7" l="1"/>
  <c r="E195" i="7"/>
  <c r="D195" i="7"/>
  <c r="D195" i="8" s="1"/>
  <c r="E195" i="8"/>
  <c r="F195" i="8"/>
  <c r="G194" i="6"/>
  <c r="G195" i="9" s="1"/>
  <c r="G195" i="7" l="1"/>
  <c r="G195" i="8"/>
  <c r="I194" i="6" l="1"/>
  <c r="I195" i="9" s="1"/>
  <c r="H194" i="6"/>
  <c r="H195" i="9" s="1"/>
  <c r="J194" i="6"/>
  <c r="J195" i="9" s="1"/>
  <c r="K194" i="6"/>
  <c r="K195" i="9" s="1"/>
  <c r="K195" i="7" l="1"/>
  <c r="K195" i="8" s="1"/>
  <c r="J195" i="7"/>
  <c r="J195" i="8" s="1"/>
  <c r="H195" i="7"/>
  <c r="H195" i="8" s="1"/>
  <c r="I195" i="7"/>
  <c r="I195" i="8" s="1"/>
  <c r="L194" i="6"/>
  <c r="L195" i="9" s="1"/>
  <c r="L195" i="7" l="1"/>
  <c r="L195" i="8"/>
  <c r="M194" i="6"/>
  <c r="M195" i="9" s="1"/>
  <c r="M195" i="7" l="1"/>
  <c r="M195" i="8" s="1"/>
  <c r="O194" i="9" l="1"/>
  <c r="F194" i="3" s="1"/>
  <c r="O195" i="7" l="1"/>
  <c r="G195" i="3" s="1"/>
  <c r="O194" i="6"/>
  <c r="O195" i="8" l="1"/>
  <c r="E195" i="3" s="1"/>
  <c r="H194" i="3"/>
  <c r="B195" i="3" s="1"/>
  <c r="C195" i="3" s="1"/>
  <c r="A195" i="9"/>
  <c r="A195" i="8"/>
  <c r="B195" i="8" s="1"/>
  <c r="A195" i="6"/>
  <c r="B195" i="6" s="1"/>
  <c r="A195" i="7"/>
  <c r="B195" i="7" s="1"/>
  <c r="B195" i="9" l="1"/>
  <c r="C195" i="9"/>
  <c r="D195" i="9" s="1"/>
  <c r="D195" i="6" l="1"/>
  <c r="E195" i="6"/>
  <c r="E196" i="9" s="1"/>
  <c r="E196" i="7" l="1"/>
  <c r="D196" i="7"/>
  <c r="D196" i="8" s="1"/>
  <c r="E196" i="8"/>
  <c r="F195" i="6"/>
  <c r="F196" i="9" s="1"/>
  <c r="F196" i="7" l="1"/>
  <c r="F196" i="8" s="1"/>
  <c r="H195" i="6" l="1"/>
  <c r="H196" i="9" s="1"/>
  <c r="G195" i="6"/>
  <c r="G196" i="9" s="1"/>
  <c r="I195" i="6"/>
  <c r="I196" i="9" s="1"/>
  <c r="I196" i="7" l="1"/>
  <c r="I196" i="8" s="1"/>
  <c r="G196" i="7"/>
  <c r="H196" i="7"/>
  <c r="H196" i="8" s="1"/>
  <c r="G196" i="8"/>
  <c r="J195" i="6"/>
  <c r="J196" i="9" s="1"/>
  <c r="K195" i="6"/>
  <c r="K196" i="9" s="1"/>
  <c r="J196" i="7" l="1"/>
  <c r="J196" i="8" s="1"/>
  <c r="K196" i="7"/>
  <c r="K196" i="8" s="1"/>
  <c r="L195" i="6"/>
  <c r="L196" i="9" s="1"/>
  <c r="M195" i="6"/>
  <c r="M196" i="9" s="1"/>
  <c r="L196" i="7" l="1"/>
  <c r="M196" i="7"/>
  <c r="M196" i="8" s="1"/>
  <c r="L196" i="8"/>
  <c r="O195" i="9" l="1"/>
  <c r="F195" i="3" s="1"/>
  <c r="O196" i="7" l="1"/>
  <c r="G196" i="3" s="1"/>
  <c r="O195" i="6"/>
  <c r="O196" i="8" l="1"/>
  <c r="E196" i="3" s="1"/>
  <c r="A196" i="9"/>
  <c r="A196" i="6"/>
  <c r="B196" i="6" s="1"/>
  <c r="A196" i="7"/>
  <c r="B196" i="7" s="1"/>
  <c r="A196" i="8"/>
  <c r="B196" i="8" s="1"/>
  <c r="H195" i="3"/>
  <c r="B196" i="3" s="1"/>
  <c r="C196" i="3" s="1"/>
  <c r="C196" i="9" l="1"/>
  <c r="D196" i="9" s="1"/>
  <c r="B196" i="9"/>
  <c r="D196" i="6" l="1"/>
  <c r="E196" i="6"/>
  <c r="E197" i="9" s="1"/>
  <c r="F196" i="6"/>
  <c r="F197" i="9" s="1"/>
  <c r="F197" i="7" l="1"/>
  <c r="E197" i="7"/>
  <c r="D197" i="7"/>
  <c r="D197" i="8" s="1"/>
  <c r="E197" i="8"/>
  <c r="F197" i="8"/>
  <c r="G196" i="6"/>
  <c r="G197" i="9" s="1"/>
  <c r="H196" i="6"/>
  <c r="H197" i="9" s="1"/>
  <c r="G197" i="7" l="1"/>
  <c r="H197" i="7"/>
  <c r="G197" i="8"/>
  <c r="H197" i="8"/>
  <c r="I196" i="6"/>
  <c r="I197" i="9" s="1"/>
  <c r="I197" i="7" l="1"/>
  <c r="I197" i="8" s="1"/>
  <c r="J196" i="6"/>
  <c r="J197" i="9" s="1"/>
  <c r="J197" i="7" l="1"/>
  <c r="J197" i="8" s="1"/>
  <c r="K196" i="6"/>
  <c r="K197" i="9" s="1"/>
  <c r="K197" i="7" l="1"/>
  <c r="K197" i="8" s="1"/>
  <c r="L196" i="6"/>
  <c r="L197" i="9" s="1"/>
  <c r="L197" i="7" l="1"/>
  <c r="L197" i="8"/>
  <c r="M196" i="6"/>
  <c r="M197" i="9" s="1"/>
  <c r="M197" i="7" l="1"/>
  <c r="M197" i="8" s="1"/>
  <c r="O196" i="9" l="1"/>
  <c r="F196" i="3" s="1"/>
  <c r="O197" i="7" l="1"/>
  <c r="G197" i="3" s="1"/>
  <c r="O196" i="6"/>
  <c r="O197" i="8" l="1"/>
  <c r="E197" i="3" s="1"/>
  <c r="A197" i="7"/>
  <c r="B197" i="7" s="1"/>
  <c r="A197" i="8"/>
  <c r="B197" i="8" s="1"/>
  <c r="H196" i="3"/>
  <c r="B197" i="3" s="1"/>
  <c r="C197" i="3" s="1"/>
  <c r="A197" i="9"/>
  <c r="A197" i="6"/>
  <c r="B197" i="6" s="1"/>
  <c r="C197" i="9" l="1"/>
  <c r="D197" i="9" s="1"/>
  <c r="B197" i="9"/>
  <c r="D197" i="6" l="1"/>
  <c r="E197" i="6"/>
  <c r="E198" i="9" s="1"/>
  <c r="E198" i="7" l="1"/>
  <c r="D198" i="7"/>
  <c r="D198" i="8" s="1"/>
  <c r="E198" i="8"/>
  <c r="F197" i="6"/>
  <c r="F198" i="9" s="1"/>
  <c r="F198" i="7" l="1"/>
  <c r="F198" i="8" s="1"/>
  <c r="G197" i="6"/>
  <c r="G198" i="9" s="1"/>
  <c r="G198" i="7" l="1"/>
  <c r="G198" i="8"/>
  <c r="H197" i="6"/>
  <c r="H198" i="9" s="1"/>
  <c r="H198" i="7" l="1"/>
  <c r="H198" i="8" s="1"/>
  <c r="I197" i="6"/>
  <c r="I198" i="9" s="1"/>
  <c r="I198" i="7" l="1"/>
  <c r="I198" i="8" s="1"/>
  <c r="J197" i="6"/>
  <c r="J198" i="9" s="1"/>
  <c r="J198" i="7" l="1"/>
  <c r="J198" i="8" s="1"/>
  <c r="K197" i="6"/>
  <c r="K198" i="9" s="1"/>
  <c r="K198" i="7" l="1"/>
  <c r="K198" i="8" s="1"/>
  <c r="L197" i="6"/>
  <c r="L198" i="9" s="1"/>
  <c r="L198" i="7" l="1"/>
  <c r="L198" i="8"/>
  <c r="M197" i="6"/>
  <c r="M198" i="9" s="1"/>
  <c r="M198" i="7" l="1"/>
  <c r="M198" i="8" s="1"/>
  <c r="O197" i="9" l="1"/>
  <c r="F197" i="3" s="1"/>
  <c r="O198" i="7" l="1"/>
  <c r="G198" i="3" s="1"/>
  <c r="O197" i="6"/>
  <c r="O198" i="8" l="1"/>
  <c r="E198" i="3" s="1"/>
  <c r="A198" i="7"/>
  <c r="B198" i="7" s="1"/>
  <c r="A198" i="8"/>
  <c r="B198" i="8" s="1"/>
  <c r="H197" i="3"/>
  <c r="B198" i="3" s="1"/>
  <c r="C198" i="3" s="1"/>
  <c r="A198" i="9"/>
  <c r="A198" i="6"/>
  <c r="B198" i="6" s="1"/>
  <c r="B198" i="9" l="1"/>
  <c r="C198" i="9"/>
  <c r="D198" i="9" s="1"/>
  <c r="D198" i="6" l="1"/>
  <c r="E198" i="6"/>
  <c r="E199" i="9" s="1"/>
  <c r="E199" i="7" l="1"/>
  <c r="D199" i="7"/>
  <c r="D199" i="8" s="1"/>
  <c r="E199" i="8"/>
  <c r="F198" i="6"/>
  <c r="F199" i="9" s="1"/>
  <c r="F199" i="7" l="1"/>
  <c r="F199" i="8" s="1"/>
  <c r="G198" i="6"/>
  <c r="G199" i="9" s="1"/>
  <c r="G199" i="7" l="1"/>
  <c r="G199" i="8"/>
  <c r="H198" i="6"/>
  <c r="H199" i="9" s="1"/>
  <c r="H199" i="7" l="1"/>
  <c r="H199" i="8" s="1"/>
  <c r="I198" i="6"/>
  <c r="I199" i="9" s="1"/>
  <c r="I199" i="7" l="1"/>
  <c r="I199" i="8" s="1"/>
  <c r="J198" i="6"/>
  <c r="J199" i="9" s="1"/>
  <c r="J199" i="7" l="1"/>
  <c r="J199" i="8" s="1"/>
  <c r="K198" i="6"/>
  <c r="K199" i="9" s="1"/>
  <c r="K199" i="7" l="1"/>
  <c r="K199" i="8" s="1"/>
  <c r="L198" i="6"/>
  <c r="L199" i="9" s="1"/>
  <c r="L199" i="7" l="1"/>
  <c r="L199" i="8"/>
  <c r="M198" i="6"/>
  <c r="M199" i="9" s="1"/>
  <c r="M199" i="7" l="1"/>
  <c r="M199" i="8" s="1"/>
  <c r="O198" i="9" l="1"/>
  <c r="F198" i="3" s="1"/>
  <c r="O199" i="7" l="1"/>
  <c r="G199" i="3" s="1"/>
  <c r="O198" i="6"/>
  <c r="O199" i="8" l="1"/>
  <c r="E199" i="3" s="1"/>
  <c r="H198" i="3"/>
  <c r="B199" i="3" s="1"/>
  <c r="C199" i="3" s="1"/>
  <c r="A199" i="9"/>
  <c r="A199" i="8"/>
  <c r="B199" i="8" s="1"/>
  <c r="A199" i="6"/>
  <c r="B199" i="6" s="1"/>
  <c r="A199" i="7"/>
  <c r="B199" i="7" s="1"/>
  <c r="C199" i="9" l="1"/>
  <c r="D199" i="9" s="1"/>
  <c r="B199" i="9"/>
  <c r="D199" i="6" l="1"/>
  <c r="E199" i="6"/>
  <c r="E200" i="9" s="1"/>
  <c r="F199" i="6"/>
  <c r="F200" i="9" s="1"/>
  <c r="F200" i="7" l="1"/>
  <c r="E200" i="7"/>
  <c r="D200" i="7"/>
  <c r="D200" i="8" s="1"/>
  <c r="F200" i="8"/>
  <c r="E200" i="8"/>
  <c r="G199" i="6"/>
  <c r="G200" i="9" s="1"/>
  <c r="G200" i="7" l="1"/>
  <c r="G200" i="8"/>
  <c r="H199" i="6"/>
  <c r="H200" i="9" s="1"/>
  <c r="H200" i="7" l="1"/>
  <c r="H200" i="8" s="1"/>
  <c r="I199" i="6"/>
  <c r="I200" i="9" s="1"/>
  <c r="I200" i="7" l="1"/>
  <c r="I200" i="8" s="1"/>
  <c r="J199" i="6"/>
  <c r="J200" i="9" s="1"/>
  <c r="J200" i="7" l="1"/>
  <c r="J200" i="8" s="1"/>
  <c r="K199" i="6"/>
  <c r="K200" i="9" s="1"/>
  <c r="K200" i="7" l="1"/>
  <c r="K200" i="8" s="1"/>
  <c r="L199" i="6"/>
  <c r="L200" i="9" s="1"/>
  <c r="L200" i="7" l="1"/>
  <c r="L200" i="8"/>
  <c r="M199" i="6"/>
  <c r="M200" i="9" s="1"/>
  <c r="M200" i="7" l="1"/>
  <c r="M200" i="8" s="1"/>
  <c r="O199" i="9" l="1"/>
  <c r="F199" i="3" s="1"/>
  <c r="O200" i="7" l="1"/>
  <c r="G200" i="3" s="1"/>
  <c r="O199" i="6"/>
  <c r="O200" i="8" l="1"/>
  <c r="E200" i="3" s="1"/>
  <c r="A200" i="6"/>
  <c r="B200" i="6" s="1"/>
  <c r="H199" i="3"/>
  <c r="B200" i="3" s="1"/>
  <c r="C200" i="3" s="1"/>
  <c r="A200" i="8"/>
  <c r="B200" i="8" s="1"/>
  <c r="A200" i="9"/>
  <c r="A200" i="7"/>
  <c r="B200" i="7" s="1"/>
  <c r="B200" i="9" l="1"/>
  <c r="C200" i="9"/>
  <c r="D200" i="9" s="1"/>
  <c r="D200" i="6" l="1"/>
  <c r="E200" i="6"/>
  <c r="E201" i="9" s="1"/>
  <c r="E201" i="7" l="1"/>
  <c r="D201" i="7"/>
  <c r="D201" i="8" s="1"/>
  <c r="E201" i="8"/>
  <c r="F200" i="6"/>
  <c r="F201" i="9" s="1"/>
  <c r="F201" i="7" l="1"/>
  <c r="F201" i="8" s="1"/>
  <c r="G200" i="6"/>
  <c r="G201" i="9" s="1"/>
  <c r="G201" i="7" l="1"/>
  <c r="G201" i="8"/>
  <c r="H200" i="6"/>
  <c r="H201" i="9" s="1"/>
  <c r="H201" i="7" l="1"/>
  <c r="H201" i="8" s="1"/>
  <c r="I200" i="6"/>
  <c r="I201" i="9" s="1"/>
  <c r="I201" i="7" l="1"/>
  <c r="I201" i="8" s="1"/>
  <c r="K200" i="6" l="1"/>
  <c r="K201" i="9" s="1"/>
  <c r="J200" i="6"/>
  <c r="J201" i="9" s="1"/>
  <c r="J201" i="7" l="1"/>
  <c r="J201" i="8" s="1"/>
  <c r="K201" i="7"/>
  <c r="K201" i="8" s="1"/>
  <c r="L200" i="6"/>
  <c r="L201" i="9" s="1"/>
  <c r="M200" i="6"/>
  <c r="M201" i="9" s="1"/>
  <c r="L201" i="7" l="1"/>
  <c r="M201" i="7"/>
  <c r="M201" i="8" s="1"/>
  <c r="L201" i="8"/>
  <c r="O200" i="6" l="1"/>
  <c r="A201" i="9" s="1"/>
  <c r="O200" i="9"/>
  <c r="F200" i="3" s="1"/>
  <c r="O201" i="7" l="1"/>
  <c r="G201" i="3" s="1"/>
  <c r="O201" i="8"/>
  <c r="E201" i="3" s="1"/>
  <c r="A201" i="8"/>
  <c r="B201" i="8" s="1"/>
  <c r="A201" i="6"/>
  <c r="B201" i="6" s="1"/>
  <c r="H200" i="3"/>
  <c r="B201" i="3" s="1"/>
  <c r="C201" i="3" s="1"/>
  <c r="A201" i="7"/>
  <c r="B201" i="7" s="1"/>
  <c r="C201" i="9"/>
  <c r="D201" i="9" s="1"/>
  <c r="B201" i="9"/>
  <c r="D201" i="6" l="1"/>
  <c r="E201" i="6"/>
  <c r="E202" i="9" s="1"/>
  <c r="E202" i="7" l="1"/>
  <c r="D202" i="7"/>
  <c r="D202" i="8" s="1"/>
  <c r="E202" i="8"/>
  <c r="F201" i="6" l="1"/>
  <c r="F202" i="9" s="1"/>
  <c r="G201" i="6"/>
  <c r="G202" i="9" s="1"/>
  <c r="H201" i="6"/>
  <c r="H202" i="9" s="1"/>
  <c r="H202" i="7" l="1"/>
  <c r="G202" i="7"/>
  <c r="F202" i="7"/>
  <c r="F202" i="8" s="1"/>
  <c r="G202" i="8"/>
  <c r="H202" i="8"/>
  <c r="I201" i="6"/>
  <c r="I202" i="9" s="1"/>
  <c r="I202" i="7" l="1"/>
  <c r="I202" i="8" s="1"/>
  <c r="J201" i="6"/>
  <c r="J202" i="9" s="1"/>
  <c r="J202" i="7" l="1"/>
  <c r="J202" i="8" s="1"/>
  <c r="K201" i="6"/>
  <c r="K202" i="9" s="1"/>
  <c r="K202" i="7" l="1"/>
  <c r="K202" i="8"/>
  <c r="M201" i="6" l="1"/>
  <c r="M202" i="9" s="1"/>
  <c r="L201" i="6"/>
  <c r="L202" i="9" s="1"/>
  <c r="L202" i="7" l="1"/>
  <c r="M202" i="7"/>
  <c r="M202" i="8" s="1"/>
  <c r="L202" i="8"/>
  <c r="O201" i="6" l="1"/>
  <c r="A202" i="7" s="1"/>
  <c r="B202" i="7" s="1"/>
  <c r="O201" i="9"/>
  <c r="F201" i="3" s="1"/>
  <c r="O202" i="7" l="1"/>
  <c r="G202" i="3" s="1"/>
  <c r="O202" i="8"/>
  <c r="E202" i="3" s="1"/>
  <c r="H201" i="3"/>
  <c r="B202" i="3" s="1"/>
  <c r="C202" i="3" s="1"/>
  <c r="A202" i="6"/>
  <c r="B202" i="6" s="1"/>
  <c r="A202" i="9"/>
  <c r="B202" i="9" s="1"/>
  <c r="A202" i="8"/>
  <c r="B202" i="8" s="1"/>
  <c r="C202" i="9" l="1"/>
  <c r="D202" i="9" s="1"/>
  <c r="D202" i="6" l="1"/>
  <c r="E202" i="6"/>
  <c r="E203" i="9" s="1"/>
  <c r="F202" i="6"/>
  <c r="F203" i="9" s="1"/>
  <c r="F203" i="7" l="1"/>
  <c r="E203" i="7"/>
  <c r="D203" i="7"/>
  <c r="D203" i="8" s="1"/>
  <c r="E203" i="8"/>
  <c r="F203" i="8"/>
  <c r="H202" i="6" l="1"/>
  <c r="H203" i="9" s="1"/>
  <c r="G202" i="6"/>
  <c r="G203" i="9" s="1"/>
  <c r="I202" i="6"/>
  <c r="I203" i="9" s="1"/>
  <c r="I203" i="7" l="1"/>
  <c r="I203" i="8" s="1"/>
  <c r="G203" i="7"/>
  <c r="H203" i="7"/>
  <c r="H203" i="8" s="1"/>
  <c r="G203" i="8"/>
  <c r="J202" i="6"/>
  <c r="J203" i="9" s="1"/>
  <c r="J203" i="7" l="1"/>
  <c r="J203" i="8" s="1"/>
  <c r="K202" i="6" l="1"/>
  <c r="K203" i="9" s="1"/>
  <c r="K203" i="7" l="1"/>
  <c r="K203" i="8"/>
  <c r="L202" i="6"/>
  <c r="L203" i="9" s="1"/>
  <c r="M202" i="6"/>
  <c r="M203" i="9" s="1"/>
  <c r="L203" i="7" l="1"/>
  <c r="M203" i="7"/>
  <c r="M203" i="8" s="1"/>
  <c r="L203" i="8"/>
  <c r="O202" i="9" l="1"/>
  <c r="F202" i="3" s="1"/>
  <c r="O203" i="7" l="1"/>
  <c r="G203" i="3" s="1"/>
  <c r="O202" i="6"/>
  <c r="O203" i="8" l="1"/>
  <c r="E203" i="3" s="1"/>
  <c r="A203" i="8"/>
  <c r="B203" i="8" s="1"/>
  <c r="H202" i="3"/>
  <c r="B203" i="3" s="1"/>
  <c r="C203" i="3" s="1"/>
  <c r="A203" i="7"/>
  <c r="B203" i="7" s="1"/>
  <c r="A203" i="9"/>
  <c r="A203" i="6"/>
  <c r="B203" i="6" s="1"/>
  <c r="C203" i="9" l="1"/>
  <c r="D203" i="9" s="1"/>
  <c r="B203" i="9"/>
  <c r="D203" i="6" l="1"/>
  <c r="E203" i="6"/>
  <c r="E204" i="9" s="1"/>
  <c r="E204" i="7" l="1"/>
  <c r="D204" i="7"/>
  <c r="D204" i="8" s="1"/>
  <c r="E204" i="8"/>
  <c r="F203" i="6"/>
  <c r="F204" i="9" s="1"/>
  <c r="F204" i="7" l="1"/>
  <c r="F204" i="8" s="1"/>
  <c r="G203" i="6"/>
  <c r="G204" i="9" s="1"/>
  <c r="G204" i="7" l="1"/>
  <c r="G204" i="8"/>
  <c r="H203" i="6"/>
  <c r="H204" i="9" s="1"/>
  <c r="H204" i="7" l="1"/>
  <c r="H204" i="8" s="1"/>
  <c r="I203" i="6"/>
  <c r="I204" i="9" s="1"/>
  <c r="I204" i="7" l="1"/>
  <c r="I204" i="8" s="1"/>
  <c r="J203" i="6"/>
  <c r="J204" i="9" s="1"/>
  <c r="J204" i="7" l="1"/>
  <c r="J204" i="8" s="1"/>
  <c r="K203" i="6"/>
  <c r="K204" i="9" s="1"/>
  <c r="K204" i="7" l="1"/>
  <c r="K204" i="8"/>
  <c r="L203" i="6"/>
  <c r="L204" i="9" s="1"/>
  <c r="L204" i="7" l="1"/>
  <c r="L204" i="8"/>
  <c r="M203" i="6"/>
  <c r="M204" i="9" s="1"/>
  <c r="M204" i="7" l="1"/>
  <c r="M204" i="8" s="1"/>
  <c r="O203" i="9" l="1"/>
  <c r="F203" i="3" s="1"/>
  <c r="O204" i="7" l="1"/>
  <c r="G204" i="3" s="1"/>
  <c r="O203" i="6"/>
  <c r="O204" i="8" l="1"/>
  <c r="E204" i="3" s="1"/>
  <c r="A204" i="8"/>
  <c r="B204" i="8" s="1"/>
  <c r="A204" i="6"/>
  <c r="B204" i="6" s="1"/>
  <c r="A204" i="7"/>
  <c r="B204" i="7" s="1"/>
  <c r="A204" i="9"/>
  <c r="H203" i="3"/>
  <c r="B204" i="3" s="1"/>
  <c r="C204" i="3" s="1"/>
  <c r="C204" i="9" l="1"/>
  <c r="D204" i="9" s="1"/>
  <c r="B204" i="9"/>
  <c r="D204" i="6" l="1"/>
  <c r="E204" i="6"/>
  <c r="E205" i="9" s="1"/>
  <c r="E205" i="7" l="1"/>
  <c r="D205" i="7"/>
  <c r="D205" i="8" s="1"/>
  <c r="E205" i="8"/>
  <c r="F204" i="6" l="1"/>
  <c r="F205" i="9" s="1"/>
  <c r="G204" i="6"/>
  <c r="G205" i="9" s="1"/>
  <c r="H204" i="6"/>
  <c r="H205" i="9" s="1"/>
  <c r="I204" i="6"/>
  <c r="I205" i="9" s="1"/>
  <c r="H205" i="7" l="1"/>
  <c r="G205" i="7"/>
  <c r="I205" i="7"/>
  <c r="I205" i="8" s="1"/>
  <c r="F205" i="7"/>
  <c r="F205" i="8" s="1"/>
  <c r="H205" i="8"/>
  <c r="G205" i="8"/>
  <c r="J204" i="6"/>
  <c r="J205" i="9" s="1"/>
  <c r="J205" i="7" l="1"/>
  <c r="J205" i="8" s="1"/>
  <c r="K204" i="6"/>
  <c r="K205" i="9" s="1"/>
  <c r="L204" i="6"/>
  <c r="L205" i="9" s="1"/>
  <c r="K205" i="7" l="1"/>
  <c r="L205" i="7"/>
  <c r="L205" i="8"/>
  <c r="K205" i="8"/>
  <c r="M204" i="6"/>
  <c r="M205" i="9" s="1"/>
  <c r="M205" i="7" l="1"/>
  <c r="M205" i="8" s="1"/>
  <c r="O204" i="9" l="1"/>
  <c r="F204" i="3" s="1"/>
  <c r="O205" i="7" l="1"/>
  <c r="G205" i="3" s="1"/>
  <c r="O204" i="6"/>
  <c r="O205" i="8" l="1"/>
  <c r="E205" i="3" s="1"/>
  <c r="A205" i="7"/>
  <c r="B205" i="7" s="1"/>
  <c r="A205" i="9"/>
  <c r="A205" i="6"/>
  <c r="B205" i="6" s="1"/>
  <c r="H204" i="3"/>
  <c r="B205" i="3" s="1"/>
  <c r="C205" i="3" s="1"/>
  <c r="A205" i="8"/>
  <c r="B205" i="8" s="1"/>
  <c r="B205" i="9" l="1"/>
  <c r="C205" i="9"/>
  <c r="D205" i="9" s="1"/>
  <c r="D205" i="6" l="1"/>
  <c r="E205" i="6"/>
  <c r="E206" i="9" s="1"/>
  <c r="E206" i="7" l="1"/>
  <c r="D206" i="7"/>
  <c r="D206" i="8" s="1"/>
  <c r="E206" i="8"/>
  <c r="F205" i="6"/>
  <c r="F206" i="9" s="1"/>
  <c r="G205" i="6"/>
  <c r="G206" i="9" s="1"/>
  <c r="G206" i="7" l="1"/>
  <c r="F206" i="7"/>
  <c r="F206" i="8" s="1"/>
  <c r="G206" i="8"/>
  <c r="H205" i="6"/>
  <c r="H206" i="9" s="1"/>
  <c r="H206" i="7" l="1"/>
  <c r="H206" i="8" s="1"/>
  <c r="I205" i="6"/>
  <c r="I206" i="9" s="1"/>
  <c r="I206" i="7" l="1"/>
  <c r="I206" i="8" s="1"/>
  <c r="J205" i="6"/>
  <c r="J206" i="9" s="1"/>
  <c r="J206" i="7" l="1"/>
  <c r="J206" i="8" s="1"/>
  <c r="K205" i="6"/>
  <c r="K206" i="9" s="1"/>
  <c r="K206" i="7" l="1"/>
  <c r="K206" i="8"/>
  <c r="L205" i="6"/>
  <c r="L206" i="9" s="1"/>
  <c r="L206" i="7" l="1"/>
  <c r="L206" i="8"/>
  <c r="M205" i="6"/>
  <c r="M206" i="9" s="1"/>
  <c r="M206" i="7" l="1"/>
  <c r="M206" i="8" s="1"/>
  <c r="O205" i="9" l="1"/>
  <c r="F205" i="3" s="1"/>
  <c r="O206" i="7" l="1"/>
  <c r="G206" i="3" s="1"/>
  <c r="O205" i="6"/>
  <c r="O206" i="8" l="1"/>
  <c r="E206" i="3" s="1"/>
  <c r="A206" i="6"/>
  <c r="B206" i="6" s="1"/>
  <c r="H205" i="3"/>
  <c r="B206" i="3" s="1"/>
  <c r="C206" i="3" s="1"/>
  <c r="A206" i="7"/>
  <c r="B206" i="7" s="1"/>
  <c r="A206" i="9"/>
  <c r="A206" i="8"/>
  <c r="B206" i="8" s="1"/>
  <c r="B206" i="9" l="1"/>
  <c r="C206" i="9"/>
  <c r="D206" i="9" s="1"/>
  <c r="D206" i="6" l="1"/>
  <c r="E206" i="6"/>
  <c r="E207" i="9" s="1"/>
  <c r="E207" i="7" l="1"/>
  <c r="D207" i="7"/>
  <c r="D207" i="8" s="1"/>
  <c r="E207" i="8"/>
  <c r="F206" i="6"/>
  <c r="F207" i="9" s="1"/>
  <c r="F207" i="7" l="1"/>
  <c r="F207" i="8" s="1"/>
  <c r="G206" i="6"/>
  <c r="G207" i="9" s="1"/>
  <c r="G207" i="7" l="1"/>
  <c r="G207" i="8"/>
  <c r="H206" i="6"/>
  <c r="H207" i="9" s="1"/>
  <c r="H207" i="7" l="1"/>
  <c r="H207" i="8" s="1"/>
  <c r="I206" i="6"/>
  <c r="I207" i="9" s="1"/>
  <c r="I207" i="7" l="1"/>
  <c r="I207" i="8" s="1"/>
  <c r="K206" i="6"/>
  <c r="K207" i="9" s="1"/>
  <c r="L206" i="6"/>
  <c r="L207" i="9" s="1"/>
  <c r="L207" i="7" l="1"/>
  <c r="K207" i="7"/>
  <c r="L207" i="8"/>
  <c r="K207" i="8"/>
  <c r="J206" i="6"/>
  <c r="J207" i="9" s="1"/>
  <c r="M206" i="6"/>
  <c r="M207" i="9" s="1"/>
  <c r="M207" i="7" l="1"/>
  <c r="M207" i="8" s="1"/>
  <c r="J207" i="7"/>
  <c r="J207" i="8" s="1"/>
  <c r="O206" i="9" l="1"/>
  <c r="F206" i="3" s="1"/>
  <c r="O207" i="7" l="1"/>
  <c r="G207" i="3" s="1"/>
  <c r="O206" i="6"/>
  <c r="O207" i="8" l="1"/>
  <c r="E207" i="3" s="1"/>
  <c r="A207" i="7"/>
  <c r="B207" i="7" s="1"/>
  <c r="A207" i="6"/>
  <c r="B207" i="6" s="1"/>
  <c r="H206" i="3"/>
  <c r="B207" i="3" s="1"/>
  <c r="C207" i="3" s="1"/>
  <c r="A207" i="9"/>
  <c r="A207" i="8"/>
  <c r="B207" i="8" s="1"/>
  <c r="B207" i="9" l="1"/>
  <c r="C207" i="9"/>
  <c r="D207" i="9" s="1"/>
  <c r="D207" i="6" l="1"/>
  <c r="E207" i="6"/>
  <c r="E208" i="9" s="1"/>
  <c r="E208" i="7" l="1"/>
  <c r="D208" i="7"/>
  <c r="D208" i="8" s="1"/>
  <c r="E208" i="8"/>
  <c r="F207" i="6" l="1"/>
  <c r="F208" i="9" s="1"/>
  <c r="G207" i="6"/>
  <c r="G208" i="9" s="1"/>
  <c r="G208" i="7" l="1"/>
  <c r="F208" i="7"/>
  <c r="F208" i="8" s="1"/>
  <c r="G208" i="8"/>
  <c r="H207" i="6"/>
  <c r="H208" i="9" s="1"/>
  <c r="H208" i="7" l="1"/>
  <c r="H208" i="8"/>
  <c r="I207" i="6"/>
  <c r="I208" i="9" s="1"/>
  <c r="I208" i="7" l="1"/>
  <c r="I208" i="8" s="1"/>
  <c r="J207" i="6"/>
  <c r="J208" i="9" s="1"/>
  <c r="J208" i="7" l="1"/>
  <c r="J208" i="8" s="1"/>
  <c r="K207" i="6"/>
  <c r="K208" i="9" s="1"/>
  <c r="K208" i="7" l="1"/>
  <c r="K208" i="8"/>
  <c r="L207" i="6"/>
  <c r="L208" i="9" s="1"/>
  <c r="L208" i="7" l="1"/>
  <c r="L208" i="8"/>
  <c r="M207" i="6"/>
  <c r="M208" i="9" s="1"/>
  <c r="M208" i="7" l="1"/>
  <c r="M208" i="8" s="1"/>
  <c r="O207" i="9" l="1"/>
  <c r="F207" i="3" s="1"/>
  <c r="O207" i="6" l="1"/>
  <c r="O208" i="7"/>
  <c r="G208" i="3" s="1"/>
  <c r="O208" i="8" l="1"/>
  <c r="E208" i="3" s="1"/>
  <c r="H207" i="3"/>
  <c r="B208" i="3" s="1"/>
  <c r="C208" i="3" s="1"/>
  <c r="A208" i="7"/>
  <c r="B208" i="7" s="1"/>
  <c r="A208" i="9"/>
  <c r="A208" i="8"/>
  <c r="B208" i="8" s="1"/>
  <c r="A208" i="6"/>
  <c r="B208" i="6" s="1"/>
  <c r="C208" i="9" l="1"/>
  <c r="D208" i="9" s="1"/>
  <c r="B208" i="9"/>
  <c r="D208" i="6" l="1"/>
  <c r="E208" i="6"/>
  <c r="E209" i="9" s="1"/>
  <c r="E209" i="7" l="1"/>
  <c r="D209" i="7"/>
  <c r="D209" i="8" s="1"/>
  <c r="E209" i="8"/>
  <c r="G208" i="6" l="1"/>
  <c r="G209" i="9" s="1"/>
  <c r="F208" i="6"/>
  <c r="F209" i="9" s="1"/>
  <c r="F209" i="7" l="1"/>
  <c r="G209" i="7"/>
  <c r="F209" i="8"/>
  <c r="G209" i="8"/>
  <c r="H208" i="6"/>
  <c r="H209" i="9" s="1"/>
  <c r="I208" i="6"/>
  <c r="I209" i="9" s="1"/>
  <c r="H209" i="7" l="1"/>
  <c r="I209" i="7"/>
  <c r="I209" i="8" s="1"/>
  <c r="H209" i="8"/>
  <c r="J208" i="6"/>
  <c r="J209" i="9" s="1"/>
  <c r="J209" i="7" l="1"/>
  <c r="J209" i="8" s="1"/>
  <c r="K208" i="6"/>
  <c r="K209" i="9" s="1"/>
  <c r="K209" i="7" l="1"/>
  <c r="K209" i="8"/>
  <c r="L208" i="6"/>
  <c r="L209" i="9" s="1"/>
  <c r="M208" i="6"/>
  <c r="M209" i="9" s="1"/>
  <c r="L209" i="7" l="1"/>
  <c r="M209" i="7"/>
  <c r="M209" i="8" s="1"/>
  <c r="L209" i="8"/>
  <c r="O208" i="9" l="1"/>
  <c r="F208" i="3" s="1"/>
  <c r="O209" i="7" l="1"/>
  <c r="G209" i="3" s="1"/>
  <c r="O208" i="6"/>
  <c r="O209" i="8" l="1"/>
  <c r="E209" i="3" s="1"/>
  <c r="A209" i="9"/>
  <c r="A209" i="8"/>
  <c r="B209" i="8" s="1"/>
  <c r="A209" i="7"/>
  <c r="B209" i="7" s="1"/>
  <c r="H208" i="3"/>
  <c r="B209" i="3" s="1"/>
  <c r="C209" i="3" s="1"/>
  <c r="A209" i="6"/>
  <c r="B209" i="6" s="1"/>
  <c r="B209" i="9" l="1"/>
  <c r="C209" i="9"/>
  <c r="D209" i="9" s="1"/>
  <c r="D209" i="6" l="1"/>
  <c r="E209" i="6"/>
  <c r="E210" i="9" s="1"/>
  <c r="E210" i="7" l="1"/>
  <c r="D210" i="7"/>
  <c r="D210" i="8" s="1"/>
  <c r="E210" i="8"/>
  <c r="F209" i="6"/>
  <c r="F210" i="9" s="1"/>
  <c r="F210" i="7" l="1"/>
  <c r="F210" i="8" s="1"/>
  <c r="G209" i="6"/>
  <c r="G210" i="9" s="1"/>
  <c r="H209" i="6"/>
  <c r="H210" i="9" s="1"/>
  <c r="J209" i="6"/>
  <c r="J210" i="9" s="1"/>
  <c r="I209" i="6"/>
  <c r="I210" i="9" s="1"/>
  <c r="G210" i="7" l="1"/>
  <c r="J210" i="7"/>
  <c r="J210" i="8" s="1"/>
  <c r="H210" i="7"/>
  <c r="H210" i="8" s="1"/>
  <c r="I210" i="7"/>
  <c r="I210" i="8" s="1"/>
  <c r="G210" i="8"/>
  <c r="K209" i="6"/>
  <c r="K210" i="9" s="1"/>
  <c r="K210" i="7" l="1"/>
  <c r="K210" i="8"/>
  <c r="L209" i="6"/>
  <c r="L210" i="9" s="1"/>
  <c r="L210" i="7" l="1"/>
  <c r="L210" i="8"/>
  <c r="M209" i="6" l="1"/>
  <c r="M210" i="9" s="1"/>
  <c r="M210" i="7" l="1"/>
  <c r="M210" i="8" s="1"/>
  <c r="O209" i="9" l="1"/>
  <c r="F209" i="3" s="1"/>
  <c r="O209" i="6" l="1"/>
  <c r="O210" i="7"/>
  <c r="G210" i="3" s="1"/>
  <c r="O210" i="8" l="1"/>
  <c r="E210" i="3" s="1"/>
  <c r="A210" i="9"/>
  <c r="H209" i="3"/>
  <c r="B210" i="3" s="1"/>
  <c r="C210" i="3" s="1"/>
  <c r="A210" i="7"/>
  <c r="B210" i="7" s="1"/>
  <c r="A210" i="8"/>
  <c r="B210" i="8" s="1"/>
  <c r="A210" i="6"/>
  <c r="B210" i="6" s="1"/>
  <c r="B210" i="9" l="1"/>
  <c r="C210" i="9"/>
  <c r="D210" i="9" s="1"/>
  <c r="D210" i="6" l="1"/>
  <c r="E210" i="6"/>
  <c r="E211" i="9" s="1"/>
  <c r="F210" i="6"/>
  <c r="F211" i="9" s="1"/>
  <c r="F211" i="7" l="1"/>
  <c r="E211" i="7"/>
  <c r="D211" i="7"/>
  <c r="D211" i="8" s="1"/>
  <c r="F211" i="8"/>
  <c r="E211" i="8"/>
  <c r="G210" i="6"/>
  <c r="G211" i="9" s="1"/>
  <c r="G211" i="7" l="1"/>
  <c r="G211" i="8"/>
  <c r="I210" i="6" l="1"/>
  <c r="I211" i="9" s="1"/>
  <c r="H210" i="6"/>
  <c r="H211" i="9" s="1"/>
  <c r="H211" i="7" l="1"/>
  <c r="I211" i="7"/>
  <c r="I211" i="8" s="1"/>
  <c r="H211" i="8"/>
  <c r="J210" i="6"/>
  <c r="J211" i="9" s="1"/>
  <c r="K210" i="6"/>
  <c r="K211" i="9" s="1"/>
  <c r="K211" i="7" l="1"/>
  <c r="J211" i="7"/>
  <c r="J211" i="8" s="1"/>
  <c r="K211" i="8"/>
  <c r="L210" i="6"/>
  <c r="L211" i="9" s="1"/>
  <c r="L211" i="7" l="1"/>
  <c r="L211" i="8"/>
  <c r="M210" i="6"/>
  <c r="M211" i="9" s="1"/>
  <c r="M211" i="7" l="1"/>
  <c r="M211" i="8" s="1"/>
  <c r="O210" i="9" l="1"/>
  <c r="F210" i="3" s="1"/>
  <c r="O211" i="7" l="1"/>
  <c r="G211" i="3" s="1"/>
  <c r="O210" i="6"/>
  <c r="O211" i="8" l="1"/>
  <c r="E211" i="3" s="1"/>
  <c r="A211" i="6"/>
  <c r="B211" i="6" s="1"/>
  <c r="H210" i="3"/>
  <c r="B211" i="3" s="1"/>
  <c r="C211" i="3" s="1"/>
  <c r="A211" i="9"/>
  <c r="A211" i="7"/>
  <c r="B211" i="7" s="1"/>
  <c r="A211" i="8"/>
  <c r="B211" i="8" s="1"/>
  <c r="B211" i="9" l="1"/>
  <c r="C211" i="9"/>
  <c r="D211" i="9" s="1"/>
  <c r="D211" i="6" l="1"/>
  <c r="E211" i="6"/>
  <c r="E212" i="9" s="1"/>
  <c r="E212" i="7" l="1"/>
  <c r="D212" i="7"/>
  <c r="E212" i="8"/>
  <c r="D212" i="8"/>
  <c r="F211" i="6"/>
  <c r="F212" i="9" s="1"/>
  <c r="F212" i="7" l="1"/>
  <c r="F212" i="8" s="1"/>
  <c r="G211" i="6"/>
  <c r="G212" i="9" s="1"/>
  <c r="G212" i="7" l="1"/>
  <c r="G212" i="8"/>
  <c r="H211" i="6"/>
  <c r="H212" i="9" s="1"/>
  <c r="H212" i="7" l="1"/>
  <c r="H212" i="8" s="1"/>
  <c r="I211" i="6"/>
  <c r="I212" i="9" s="1"/>
  <c r="J211" i="6"/>
  <c r="J212" i="9" s="1"/>
  <c r="I212" i="7" l="1"/>
  <c r="I212" i="8" s="1"/>
  <c r="J212" i="7"/>
  <c r="J212" i="8" s="1"/>
  <c r="L211" i="6"/>
  <c r="L212" i="9" s="1"/>
  <c r="L212" i="7" l="1"/>
  <c r="L212" i="8"/>
  <c r="K211" i="6"/>
  <c r="K212" i="9" s="1"/>
  <c r="M211" i="6"/>
  <c r="M212" i="9" s="1"/>
  <c r="K212" i="7" l="1"/>
  <c r="M212" i="7"/>
  <c r="M212" i="8" s="1"/>
  <c r="K212" i="8"/>
  <c r="O211" i="9" l="1"/>
  <c r="F211" i="3" s="1"/>
  <c r="O212" i="7" l="1"/>
  <c r="G212" i="3" s="1"/>
  <c r="O211" i="6"/>
  <c r="O212" i="8" l="1"/>
  <c r="E212" i="3" s="1"/>
  <c r="A212" i="7"/>
  <c r="B212" i="7" s="1"/>
  <c r="A212" i="8"/>
  <c r="B212" i="8" s="1"/>
  <c r="H211" i="3"/>
  <c r="B212" i="3" s="1"/>
  <c r="C212" i="3" s="1"/>
  <c r="A212" i="9"/>
  <c r="A212" i="6"/>
  <c r="B212" i="6" s="1"/>
  <c r="B212" i="9" l="1"/>
  <c r="C212" i="9"/>
  <c r="D212" i="9" s="1"/>
  <c r="D212" i="6" l="1"/>
  <c r="E212" i="6"/>
  <c r="E213" i="9" s="1"/>
  <c r="F212" i="6"/>
  <c r="F213" i="9" s="1"/>
  <c r="G212" i="6"/>
  <c r="G213" i="9" s="1"/>
  <c r="G213" i="7" l="1"/>
  <c r="F213" i="7"/>
  <c r="F213" i="8" s="1"/>
  <c r="E213" i="7"/>
  <c r="D213" i="7"/>
  <c r="D213" i="8" s="1"/>
  <c r="E213" i="8"/>
  <c r="G213" i="8"/>
  <c r="H212" i="6"/>
  <c r="H213" i="9" s="1"/>
  <c r="H213" i="7" l="1"/>
  <c r="H213" i="8" s="1"/>
  <c r="I212" i="6"/>
  <c r="I213" i="9" s="1"/>
  <c r="J212" i="6"/>
  <c r="J213" i="9" s="1"/>
  <c r="I213" i="7" l="1"/>
  <c r="I213" i="8" s="1"/>
  <c r="J213" i="7"/>
  <c r="J213" i="8" s="1"/>
  <c r="K212" i="6"/>
  <c r="K213" i="9" s="1"/>
  <c r="L212" i="6"/>
  <c r="L213" i="9" s="1"/>
  <c r="K213" i="7" l="1"/>
  <c r="L213" i="7"/>
  <c r="K213" i="8"/>
  <c r="L213" i="8"/>
  <c r="M212" i="6"/>
  <c r="M213" i="9" s="1"/>
  <c r="M213" i="7" l="1"/>
  <c r="M213" i="8" s="1"/>
  <c r="O212" i="9" l="1"/>
  <c r="F212" i="3" s="1"/>
  <c r="O213" i="7" l="1"/>
  <c r="G213" i="3" s="1"/>
  <c r="O212" i="6"/>
  <c r="O213" i="8" l="1"/>
  <c r="E213" i="3" s="1"/>
  <c r="A213" i="7"/>
  <c r="B213" i="7" s="1"/>
  <c r="A213" i="9"/>
  <c r="H212" i="3"/>
  <c r="B213" i="3" s="1"/>
  <c r="C213" i="3" s="1"/>
  <c r="A213" i="6"/>
  <c r="B213" i="6" s="1"/>
  <c r="A213" i="8"/>
  <c r="B213" i="8" s="1"/>
  <c r="B213" i="9" l="1"/>
  <c r="C213" i="9"/>
  <c r="D213" i="9" s="1"/>
  <c r="D213" i="6" l="1"/>
  <c r="E213" i="6"/>
  <c r="E214" i="9" s="1"/>
  <c r="F213" i="6"/>
  <c r="F214" i="9" s="1"/>
  <c r="G213" i="6"/>
  <c r="G214" i="9" s="1"/>
  <c r="G214" i="7" l="1"/>
  <c r="F214" i="7"/>
  <c r="F214" i="8" s="1"/>
  <c r="E214" i="7"/>
  <c r="D214" i="7"/>
  <c r="D214" i="8" s="1"/>
  <c r="E214" i="8"/>
  <c r="G214" i="8"/>
  <c r="H213" i="6"/>
  <c r="H214" i="9" s="1"/>
  <c r="H214" i="7" l="1"/>
  <c r="H214" i="8" s="1"/>
  <c r="J213" i="6"/>
  <c r="J214" i="9" s="1"/>
  <c r="I213" i="6"/>
  <c r="I214" i="9" s="1"/>
  <c r="K213" i="6"/>
  <c r="K214" i="9" s="1"/>
  <c r="J214" i="7" l="1"/>
  <c r="J214" i="8" s="1"/>
  <c r="I214" i="7"/>
  <c r="I214" i="8" s="1"/>
  <c r="K214" i="7"/>
  <c r="K214" i="8"/>
  <c r="L213" i="6"/>
  <c r="L214" i="9" s="1"/>
  <c r="L214" i="7" l="1"/>
  <c r="L214" i="8"/>
  <c r="M213" i="6"/>
  <c r="M214" i="9" s="1"/>
  <c r="M214" i="7" l="1"/>
  <c r="M214" i="8" s="1"/>
  <c r="O213" i="9" l="1"/>
  <c r="F213" i="3" s="1"/>
  <c r="O214" i="7" l="1"/>
  <c r="G214" i="3" s="1"/>
  <c r="O213" i="6"/>
  <c r="O214" i="8" l="1"/>
  <c r="E214" i="3" s="1"/>
  <c r="A214" i="7"/>
  <c r="B214" i="7" s="1"/>
  <c r="H213" i="3"/>
  <c r="B214" i="3" s="1"/>
  <c r="C214" i="3" s="1"/>
  <c r="A214" i="9"/>
  <c r="A214" i="6"/>
  <c r="B214" i="6" s="1"/>
  <c r="A214" i="8"/>
  <c r="B214" i="8" s="1"/>
  <c r="B214" i="9" l="1"/>
  <c r="C214" i="9"/>
  <c r="D214" i="9" s="1"/>
  <c r="D214" i="6" l="1"/>
  <c r="E214" i="6"/>
  <c r="E215" i="9" s="1"/>
  <c r="F214" i="6"/>
  <c r="F215" i="9" s="1"/>
  <c r="F215" i="7" l="1"/>
  <c r="E215" i="7"/>
  <c r="D215" i="7"/>
  <c r="D215" i="8" s="1"/>
  <c r="E215" i="8"/>
  <c r="F215" i="8"/>
  <c r="H214" i="6"/>
  <c r="H215" i="9" s="1"/>
  <c r="H215" i="7" l="1"/>
  <c r="H215" i="8" s="1"/>
  <c r="G214" i="6"/>
  <c r="G215" i="9" s="1"/>
  <c r="J214" i="6"/>
  <c r="J215" i="9" s="1"/>
  <c r="I214" i="6"/>
  <c r="I215" i="9" s="1"/>
  <c r="K214" i="6"/>
  <c r="K215" i="9" s="1"/>
  <c r="G215" i="7" l="1"/>
  <c r="K215" i="7"/>
  <c r="J215" i="7"/>
  <c r="J215" i="8" s="1"/>
  <c r="I215" i="7"/>
  <c r="I215" i="8" s="1"/>
  <c r="G215" i="8"/>
  <c r="K215" i="8"/>
  <c r="L214" i="6"/>
  <c r="L215" i="9" s="1"/>
  <c r="L215" i="7" l="1"/>
  <c r="L215" i="8"/>
  <c r="M214" i="6"/>
  <c r="M215" i="9" s="1"/>
  <c r="M215" i="7" l="1"/>
  <c r="M215" i="8" s="1"/>
  <c r="O214" i="9" l="1"/>
  <c r="F214" i="3" s="1"/>
  <c r="O215" i="7" l="1"/>
  <c r="G215" i="3" s="1"/>
  <c r="O214" i="6"/>
  <c r="O215" i="8" l="1"/>
  <c r="E215" i="3" s="1"/>
  <c r="A215" i="9"/>
  <c r="H214" i="3"/>
  <c r="B215" i="3" s="1"/>
  <c r="C215" i="3" s="1"/>
  <c r="A215" i="8"/>
  <c r="B215" i="8" s="1"/>
  <c r="A215" i="6"/>
  <c r="B215" i="6" s="1"/>
  <c r="A215" i="7"/>
  <c r="B215" i="7" s="1"/>
  <c r="B215" i="9" l="1"/>
  <c r="C215" i="9"/>
  <c r="D215" i="9" s="1"/>
  <c r="D215" i="6" l="1"/>
  <c r="E215" i="6"/>
  <c r="E216" i="9" s="1"/>
  <c r="E216" i="7" l="1"/>
  <c r="D216" i="7"/>
  <c r="D216" i="8" s="1"/>
  <c r="E216" i="8"/>
  <c r="F215" i="6"/>
  <c r="F216" i="9" s="1"/>
  <c r="F216" i="7" l="1"/>
  <c r="F216" i="8" s="1"/>
  <c r="G215" i="6"/>
  <c r="G216" i="9" s="1"/>
  <c r="G216" i="7" l="1"/>
  <c r="G216" i="8"/>
  <c r="I215" i="6" l="1"/>
  <c r="I216" i="9" s="1"/>
  <c r="H215" i="6"/>
  <c r="H216" i="9" s="1"/>
  <c r="J215" i="6"/>
  <c r="J216" i="9" s="1"/>
  <c r="J216" i="7" l="1"/>
  <c r="J216" i="8" s="1"/>
  <c r="H216" i="7"/>
  <c r="H216" i="8" s="1"/>
  <c r="I216" i="7"/>
  <c r="I216" i="8" s="1"/>
  <c r="K215" i="6"/>
  <c r="K216" i="9" s="1"/>
  <c r="K216" i="7" l="1"/>
  <c r="K216" i="8"/>
  <c r="L215" i="6"/>
  <c r="L216" i="9" s="1"/>
  <c r="L216" i="7" l="1"/>
  <c r="L216" i="8"/>
  <c r="M215" i="6"/>
  <c r="M216" i="9" s="1"/>
  <c r="M216" i="7" l="1"/>
  <c r="M216" i="8" s="1"/>
  <c r="O215" i="9" l="1"/>
  <c r="F215" i="3" s="1"/>
  <c r="O216" i="7" l="1"/>
  <c r="G216" i="3" s="1"/>
  <c r="O215" i="6"/>
  <c r="O216" i="8" l="1"/>
  <c r="E216" i="3" s="1"/>
  <c r="A216" i="7"/>
  <c r="B216" i="7" s="1"/>
  <c r="H215" i="3"/>
  <c r="B216" i="3" s="1"/>
  <c r="C216" i="3" s="1"/>
  <c r="A216" i="6"/>
  <c r="B216" i="6" s="1"/>
  <c r="A216" i="9"/>
  <c r="A216" i="8"/>
  <c r="B216" i="8" s="1"/>
  <c r="B216" i="9" l="1"/>
  <c r="C216" i="9"/>
  <c r="D216" i="9" s="1"/>
  <c r="D216" i="6" l="1"/>
  <c r="E216" i="6"/>
  <c r="E217" i="9" s="1"/>
  <c r="F216" i="6"/>
  <c r="F217" i="9" s="1"/>
  <c r="F217" i="7" l="1"/>
  <c r="E217" i="7"/>
  <c r="D217" i="7"/>
  <c r="D217" i="8" s="1"/>
  <c r="E217" i="8"/>
  <c r="F217" i="8"/>
  <c r="G216" i="6"/>
  <c r="G217" i="9" s="1"/>
  <c r="G217" i="7" l="1"/>
  <c r="G217" i="8"/>
  <c r="H216" i="6"/>
  <c r="H217" i="9" s="1"/>
  <c r="H217" i="7" l="1"/>
  <c r="H217" i="8" s="1"/>
  <c r="I216" i="6"/>
  <c r="I217" i="9" s="1"/>
  <c r="I217" i="7" l="1"/>
  <c r="I217" i="8" s="1"/>
  <c r="K216" i="6" l="1"/>
  <c r="K217" i="9" s="1"/>
  <c r="J216" i="6"/>
  <c r="J217" i="9" s="1"/>
  <c r="L216" i="6"/>
  <c r="L217" i="9" s="1"/>
  <c r="L217" i="7" l="1"/>
  <c r="J217" i="7"/>
  <c r="J217" i="8" s="1"/>
  <c r="K217" i="7"/>
  <c r="L217" i="8"/>
  <c r="K217" i="8"/>
  <c r="M216" i="6"/>
  <c r="M217" i="9" s="1"/>
  <c r="M217" i="7" l="1"/>
  <c r="M217" i="8" s="1"/>
  <c r="O216" i="9" l="1"/>
  <c r="F216" i="3" s="1"/>
  <c r="O217" i="7" l="1"/>
  <c r="G217" i="3" s="1"/>
  <c r="O216" i="6"/>
  <c r="O217" i="8" l="1"/>
  <c r="E217" i="3" s="1"/>
  <c r="H216" i="3"/>
  <c r="B217" i="3" s="1"/>
  <c r="C217" i="3" s="1"/>
  <c r="A217" i="7"/>
  <c r="B217" i="7" s="1"/>
  <c r="A217" i="9"/>
  <c r="A217" i="6"/>
  <c r="B217" i="6" s="1"/>
  <c r="A217" i="8"/>
  <c r="B217" i="8" s="1"/>
  <c r="B217" i="9" l="1"/>
  <c r="C217" i="9"/>
  <c r="D217" i="9" s="1"/>
  <c r="D217" i="6" l="1"/>
  <c r="E217" i="6"/>
  <c r="E218" i="9" s="1"/>
  <c r="F217" i="6"/>
  <c r="F218" i="9" s="1"/>
  <c r="F218" i="7" l="1"/>
  <c r="E218" i="7"/>
  <c r="D218" i="7"/>
  <c r="D218" i="8" s="1"/>
  <c r="E218" i="8"/>
  <c r="F218" i="8"/>
  <c r="H217" i="6"/>
  <c r="H218" i="9" s="1"/>
  <c r="H218" i="7" l="1"/>
  <c r="H218" i="8" s="1"/>
  <c r="G217" i="6"/>
  <c r="G218" i="9" s="1"/>
  <c r="I217" i="6"/>
  <c r="I218" i="9" s="1"/>
  <c r="J217" i="6"/>
  <c r="J218" i="9" s="1"/>
  <c r="G218" i="7" l="1"/>
  <c r="I218" i="7"/>
  <c r="I218" i="8" s="1"/>
  <c r="J218" i="7"/>
  <c r="J218" i="8" s="1"/>
  <c r="G218" i="8"/>
  <c r="K217" i="6"/>
  <c r="K218" i="9" s="1"/>
  <c r="K218" i="7" l="1"/>
  <c r="K218" i="8"/>
  <c r="L217" i="6"/>
  <c r="L218" i="9" s="1"/>
  <c r="L218" i="7" l="1"/>
  <c r="L218" i="8"/>
  <c r="M217" i="6"/>
  <c r="M218" i="9" s="1"/>
  <c r="M218" i="7" l="1"/>
  <c r="M218" i="8" s="1"/>
  <c r="O217" i="9" l="1"/>
  <c r="F217" i="3" s="1"/>
  <c r="O218" i="7" l="1"/>
  <c r="G218" i="3" s="1"/>
  <c r="O217" i="6"/>
  <c r="O218" i="8" l="1"/>
  <c r="E218" i="3" s="1"/>
  <c r="H217" i="3"/>
  <c r="B218" i="3" s="1"/>
  <c r="C218" i="3" s="1"/>
  <c r="A218" i="6"/>
  <c r="B218" i="6" s="1"/>
  <c r="A218" i="8"/>
  <c r="B218" i="8" s="1"/>
  <c r="A218" i="7"/>
  <c r="B218" i="7" s="1"/>
  <c r="A218" i="9"/>
  <c r="C218" i="9" l="1"/>
  <c r="D218" i="9" s="1"/>
  <c r="B218" i="9"/>
  <c r="D218" i="6" l="1"/>
  <c r="E218" i="6"/>
  <c r="E219" i="9" s="1"/>
  <c r="F218" i="6"/>
  <c r="F219" i="9" s="1"/>
  <c r="F219" i="7" l="1"/>
  <c r="E219" i="7"/>
  <c r="D219" i="7"/>
  <c r="D219" i="8" s="1"/>
  <c r="E219" i="8"/>
  <c r="F219" i="8"/>
  <c r="G218" i="6"/>
  <c r="G219" i="9" s="1"/>
  <c r="G219" i="7" l="1"/>
  <c r="G219" i="8"/>
  <c r="H218" i="6"/>
  <c r="H219" i="9" s="1"/>
  <c r="H219" i="7" l="1"/>
  <c r="H219" i="8" s="1"/>
  <c r="J218" i="6" l="1"/>
  <c r="J219" i="9" s="1"/>
  <c r="I218" i="6"/>
  <c r="I219" i="9" s="1"/>
  <c r="K218" i="6"/>
  <c r="K219" i="9" s="1"/>
  <c r="K219" i="7" l="1"/>
  <c r="I219" i="7"/>
  <c r="I219" i="8" s="1"/>
  <c r="J219" i="7"/>
  <c r="J219" i="8" s="1"/>
  <c r="K219" i="8"/>
  <c r="M218" i="6"/>
  <c r="M219" i="9" s="1"/>
  <c r="M219" i="7" l="1"/>
  <c r="M219" i="8" s="1"/>
  <c r="L218" i="6"/>
  <c r="L219" i="9" s="1"/>
  <c r="L219" i="7" l="1"/>
  <c r="L219" i="8"/>
  <c r="O218" i="9" l="1"/>
  <c r="F218" i="3" s="1"/>
  <c r="O219" i="7" l="1"/>
  <c r="G219" i="3" s="1"/>
  <c r="O218" i="6"/>
  <c r="O219" i="8" l="1"/>
  <c r="E219" i="3" s="1"/>
  <c r="A219" i="6"/>
  <c r="B219" i="6" s="1"/>
  <c r="A219" i="8"/>
  <c r="B219" i="8" s="1"/>
  <c r="H218" i="3"/>
  <c r="B219" i="3" s="1"/>
  <c r="C219" i="3" s="1"/>
  <c r="A219" i="7"/>
  <c r="B219" i="7" s="1"/>
  <c r="A219" i="9"/>
  <c r="C219" i="9" l="1"/>
  <c r="D219" i="9" s="1"/>
  <c r="B219" i="9"/>
  <c r="D219" i="6" l="1"/>
  <c r="E219" i="6"/>
  <c r="E220" i="9" s="1"/>
  <c r="E220" i="7" l="1"/>
  <c r="D220" i="7"/>
  <c r="D220" i="8" s="1"/>
  <c r="E220" i="8"/>
  <c r="F219" i="6"/>
  <c r="F220" i="9" s="1"/>
  <c r="F220" i="7" l="1"/>
  <c r="F220" i="8" s="1"/>
  <c r="H219" i="6" l="1"/>
  <c r="H220" i="9" s="1"/>
  <c r="G219" i="6"/>
  <c r="G220" i="9" s="1"/>
  <c r="I219" i="6"/>
  <c r="I220" i="9" s="1"/>
  <c r="I220" i="7" l="1"/>
  <c r="I220" i="8" s="1"/>
  <c r="G220" i="7"/>
  <c r="H220" i="7"/>
  <c r="H220" i="8" s="1"/>
  <c r="G220" i="8"/>
  <c r="J219" i="6"/>
  <c r="J220" i="9" s="1"/>
  <c r="J220" i="7" l="1"/>
  <c r="J220" i="8" s="1"/>
  <c r="K219" i="6"/>
  <c r="K220" i="9" s="1"/>
  <c r="K220" i="7" l="1"/>
  <c r="K220" i="8"/>
  <c r="L219" i="6"/>
  <c r="L220" i="9" s="1"/>
  <c r="L220" i="7" l="1"/>
  <c r="L220" i="8"/>
  <c r="M219" i="6"/>
  <c r="M220" i="9" s="1"/>
  <c r="M220" i="7" l="1"/>
  <c r="M220" i="8" s="1"/>
  <c r="O219" i="9" l="1"/>
  <c r="F219" i="3" s="1"/>
  <c r="O220" i="7" l="1"/>
  <c r="G220" i="3" s="1"/>
  <c r="O219" i="6"/>
  <c r="O220" i="8" l="1"/>
  <c r="E220" i="3" s="1"/>
  <c r="H219" i="3"/>
  <c r="B220" i="3" s="1"/>
  <c r="C220" i="3" s="1"/>
  <c r="A220" i="9"/>
  <c r="A220" i="6"/>
  <c r="B220" i="6" s="1"/>
  <c r="A220" i="7"/>
  <c r="B220" i="7" s="1"/>
  <c r="A220" i="8"/>
  <c r="B220" i="8" s="1"/>
  <c r="C220" i="9" l="1"/>
  <c r="D220" i="9" s="1"/>
  <c r="B220" i="9"/>
  <c r="D220" i="6" l="1"/>
  <c r="E220" i="6"/>
  <c r="E221" i="9" s="1"/>
  <c r="F220" i="6"/>
  <c r="F221" i="9" s="1"/>
  <c r="G220" i="6"/>
  <c r="G221" i="9" s="1"/>
  <c r="G221" i="7" l="1"/>
  <c r="F221" i="7"/>
  <c r="F221" i="8" s="1"/>
  <c r="E221" i="7"/>
  <c r="D221" i="7"/>
  <c r="D221" i="8" s="1"/>
  <c r="E221" i="8"/>
  <c r="G221" i="8"/>
  <c r="H220" i="6"/>
  <c r="H221" i="9" s="1"/>
  <c r="H221" i="7" l="1"/>
  <c r="H221" i="8" s="1"/>
  <c r="I220" i="6"/>
  <c r="I221" i="9" s="1"/>
  <c r="I221" i="7" l="1"/>
  <c r="I221" i="8" s="1"/>
  <c r="K220" i="6" l="1"/>
  <c r="K221" i="9" s="1"/>
  <c r="J220" i="6"/>
  <c r="J221" i="9" s="1"/>
  <c r="L220" i="6"/>
  <c r="L221" i="9" s="1"/>
  <c r="L221" i="7" l="1"/>
  <c r="J221" i="7"/>
  <c r="J221" i="8" s="1"/>
  <c r="K221" i="7"/>
  <c r="L221" i="8"/>
  <c r="K221" i="8"/>
  <c r="M220" i="6"/>
  <c r="M221" i="9" s="1"/>
  <c r="M221" i="7" l="1"/>
  <c r="M221" i="8" s="1"/>
  <c r="O220" i="9" l="1"/>
  <c r="F220" i="3" s="1"/>
  <c r="O221" i="7" l="1"/>
  <c r="G221" i="3" s="1"/>
  <c r="O220" i="6"/>
  <c r="O221" i="8" l="1"/>
  <c r="E221" i="3" s="1"/>
  <c r="A221" i="7"/>
  <c r="B221" i="7" s="1"/>
  <c r="A221" i="6"/>
  <c r="B221" i="6" s="1"/>
  <c r="A221" i="9"/>
  <c r="H220" i="3"/>
  <c r="B221" i="3" s="1"/>
  <c r="C221" i="3" s="1"/>
  <c r="A221" i="8"/>
  <c r="B221" i="8" s="1"/>
  <c r="B221" i="9" l="1"/>
  <c r="C221" i="9"/>
  <c r="D221" i="9" s="1"/>
  <c r="D221" i="6" l="1"/>
  <c r="E221" i="6"/>
  <c r="E222" i="9" s="1"/>
  <c r="F221" i="6"/>
  <c r="F222" i="9" s="1"/>
  <c r="G221" i="6"/>
  <c r="G222" i="9" s="1"/>
  <c r="G222" i="7" l="1"/>
  <c r="F222" i="7"/>
  <c r="F222" i="8" s="1"/>
  <c r="E222" i="7"/>
  <c r="D222" i="7"/>
  <c r="D222" i="8" s="1"/>
  <c r="E222" i="8"/>
  <c r="G222" i="8"/>
  <c r="H221" i="6" l="1"/>
  <c r="H222" i="9" s="1"/>
  <c r="I221" i="6"/>
  <c r="I222" i="9" s="1"/>
  <c r="I222" i="7" l="1"/>
  <c r="I222" i="8" s="1"/>
  <c r="H222" i="7"/>
  <c r="H222" i="8" s="1"/>
  <c r="J221" i="6"/>
  <c r="J222" i="9" s="1"/>
  <c r="J222" i="7" l="1"/>
  <c r="J222" i="8" s="1"/>
  <c r="K221" i="6"/>
  <c r="K222" i="9" s="1"/>
  <c r="K222" i="7" l="1"/>
  <c r="K222" i="8"/>
  <c r="L221" i="6"/>
  <c r="L222" i="9" s="1"/>
  <c r="L222" i="7" l="1"/>
  <c r="L222" i="8"/>
  <c r="M221" i="6"/>
  <c r="M222" i="9" s="1"/>
  <c r="M222" i="7" l="1"/>
  <c r="M222" i="8" s="1"/>
  <c r="O221" i="9" l="1"/>
  <c r="F221" i="3" s="1"/>
  <c r="O221" i="6" l="1"/>
  <c r="O222" i="7"/>
  <c r="G222" i="3" s="1"/>
  <c r="O222" i="8" l="1"/>
  <c r="E222" i="3" s="1"/>
  <c r="A222" i="8"/>
  <c r="B222" i="8" s="1"/>
  <c r="A222" i="6"/>
  <c r="B222" i="6" s="1"/>
  <c r="A222" i="7"/>
  <c r="B222" i="7" s="1"/>
  <c r="H221" i="3"/>
  <c r="B222" i="3" s="1"/>
  <c r="C222" i="3" s="1"/>
  <c r="A222" i="9"/>
  <c r="B222" i="9" l="1"/>
  <c r="C222" i="9"/>
  <c r="D222" i="9" s="1"/>
  <c r="D222" i="6" l="1"/>
  <c r="E222" i="6"/>
  <c r="E223" i="9" s="1"/>
  <c r="F222" i="6"/>
  <c r="F223" i="9" s="1"/>
  <c r="F223" i="7" l="1"/>
  <c r="E223" i="7"/>
  <c r="D223" i="7"/>
  <c r="D223" i="8" s="1"/>
  <c r="E223" i="8"/>
  <c r="F223" i="8"/>
  <c r="G222" i="6"/>
  <c r="G223" i="9" s="1"/>
  <c r="G223" i="7" l="1"/>
  <c r="G223" i="8"/>
  <c r="H222" i="6"/>
  <c r="H223" i="9" s="1"/>
  <c r="J222" i="6"/>
  <c r="J223" i="9" s="1"/>
  <c r="H223" i="7" l="1"/>
  <c r="J223" i="7"/>
  <c r="J223" i="8" s="1"/>
  <c r="H223" i="8"/>
  <c r="I222" i="6"/>
  <c r="I223" i="9" s="1"/>
  <c r="K222" i="6"/>
  <c r="K223" i="9" s="1"/>
  <c r="K223" i="7" l="1"/>
  <c r="I223" i="7"/>
  <c r="I223" i="8" s="1"/>
  <c r="K223" i="8"/>
  <c r="L222" i="6"/>
  <c r="L223" i="9" s="1"/>
  <c r="L223" i="7" l="1"/>
  <c r="L223" i="8"/>
  <c r="M222" i="6"/>
  <c r="M223" i="9" s="1"/>
  <c r="M223" i="7" l="1"/>
  <c r="M223" i="8" s="1"/>
  <c r="O222" i="9" l="1"/>
  <c r="F222" i="3" s="1"/>
  <c r="O222" i="6" l="1"/>
  <c r="O223" i="7"/>
  <c r="G223" i="3" s="1"/>
  <c r="O223" i="8" l="1"/>
  <c r="E223" i="3" s="1"/>
  <c r="A223" i="8"/>
  <c r="B223" i="8" s="1"/>
  <c r="A223" i="6"/>
  <c r="B223" i="6" s="1"/>
  <c r="H222" i="3"/>
  <c r="B223" i="3" s="1"/>
  <c r="C223" i="3" s="1"/>
  <c r="A223" i="7"/>
  <c r="B223" i="7" s="1"/>
  <c r="A223" i="9"/>
  <c r="C223" i="9" l="1"/>
  <c r="D223" i="9" s="1"/>
  <c r="B223" i="9"/>
  <c r="D223" i="6" l="1"/>
  <c r="E223" i="6"/>
  <c r="E224" i="9" s="1"/>
  <c r="E224" i="7" l="1"/>
  <c r="D224" i="7"/>
  <c r="D224" i="8" s="1"/>
  <c r="E224" i="8"/>
  <c r="F223" i="6"/>
  <c r="F224" i="9" s="1"/>
  <c r="F224" i="7" l="1"/>
  <c r="F224" i="8" s="1"/>
  <c r="G223" i="6"/>
  <c r="G224" i="9" s="1"/>
  <c r="G224" i="7" l="1"/>
  <c r="G224" i="8"/>
  <c r="H223" i="6"/>
  <c r="H224" i="9" s="1"/>
  <c r="I223" i="6"/>
  <c r="I224" i="9" s="1"/>
  <c r="H224" i="7" l="1"/>
  <c r="I224" i="7"/>
  <c r="I224" i="8" s="1"/>
  <c r="H224" i="8"/>
  <c r="J223" i="6"/>
  <c r="J224" i="9" s="1"/>
  <c r="K223" i="6"/>
  <c r="K224" i="9" s="1"/>
  <c r="J224" i="7" l="1"/>
  <c r="J224" i="8" s="1"/>
  <c r="K224" i="7"/>
  <c r="K224" i="8"/>
  <c r="L223" i="6"/>
  <c r="L224" i="9" s="1"/>
  <c r="L224" i="7" l="1"/>
  <c r="L224" i="8"/>
  <c r="M223" i="6" l="1"/>
  <c r="M224" i="9" s="1"/>
  <c r="M224" i="7" l="1"/>
  <c r="M224" i="8" s="1"/>
  <c r="O223" i="9" l="1"/>
  <c r="F223" i="3" s="1"/>
  <c r="O224" i="7" l="1"/>
  <c r="G224" i="3" s="1"/>
  <c r="O223" i="6"/>
  <c r="O224" i="8" l="1"/>
  <c r="E224" i="3" s="1"/>
  <c r="A224" i="7"/>
  <c r="B224" i="7" s="1"/>
  <c r="A224" i="9"/>
  <c r="A224" i="6"/>
  <c r="B224" i="6" s="1"/>
  <c r="A224" i="8"/>
  <c r="B224" i="8" s="1"/>
  <c r="H223" i="3"/>
  <c r="B224" i="3" s="1"/>
  <c r="C224" i="3" s="1"/>
  <c r="B224" i="9" l="1"/>
  <c r="C224" i="9"/>
  <c r="D224" i="9" s="1"/>
  <c r="D224" i="6" l="1"/>
  <c r="E224" i="6"/>
  <c r="E225" i="9" s="1"/>
  <c r="F224" i="6"/>
  <c r="F225" i="9" s="1"/>
  <c r="F225" i="7" l="1"/>
  <c r="E225" i="7"/>
  <c r="D225" i="7"/>
  <c r="D225" i="8" s="1"/>
  <c r="F225" i="8"/>
  <c r="E225" i="8"/>
  <c r="H224" i="6"/>
  <c r="H225" i="9" s="1"/>
  <c r="H225" i="7" l="1"/>
  <c r="H225" i="8" s="1"/>
  <c r="G224" i="6"/>
  <c r="G225" i="9" s="1"/>
  <c r="I224" i="6"/>
  <c r="I225" i="9" s="1"/>
  <c r="G225" i="7" l="1"/>
  <c r="I225" i="7"/>
  <c r="I225" i="8" s="1"/>
  <c r="G225" i="8"/>
  <c r="J224" i="6"/>
  <c r="J225" i="9" s="1"/>
  <c r="J225" i="7" l="1"/>
  <c r="J225" i="8" s="1"/>
  <c r="K224" i="6"/>
  <c r="K225" i="9" s="1"/>
  <c r="K225" i="7" l="1"/>
  <c r="K225" i="8"/>
  <c r="L224" i="6"/>
  <c r="L225" i="9" s="1"/>
  <c r="L225" i="7" l="1"/>
  <c r="L225" i="8"/>
  <c r="M224" i="6"/>
  <c r="M225" i="9" s="1"/>
  <c r="M225" i="7" l="1"/>
  <c r="M225" i="8" s="1"/>
  <c r="O224" i="9" l="1"/>
  <c r="F224" i="3" s="1"/>
  <c r="O225" i="7" l="1"/>
  <c r="G225" i="3" s="1"/>
  <c r="O224" i="6"/>
  <c r="O225" i="8" l="1"/>
  <c r="E225" i="3" s="1"/>
  <c r="A225" i="9"/>
  <c r="A225" i="6"/>
  <c r="B225" i="6" s="1"/>
  <c r="A225" i="7"/>
  <c r="B225" i="7" s="1"/>
  <c r="A225" i="8"/>
  <c r="B225" i="8" s="1"/>
  <c r="H224" i="3"/>
  <c r="B225" i="3" s="1"/>
  <c r="C225" i="3" s="1"/>
  <c r="B225" i="9" l="1"/>
  <c r="C225" i="9"/>
  <c r="D225" i="9" s="1"/>
  <c r="D225" i="6" l="1"/>
  <c r="E225" i="6"/>
  <c r="E226" i="9" s="1"/>
  <c r="F225" i="6"/>
  <c r="F226" i="9" s="1"/>
  <c r="F226" i="7" l="1"/>
  <c r="E226" i="7"/>
  <c r="D226" i="7"/>
  <c r="D226" i="8" s="1"/>
  <c r="F226" i="8"/>
  <c r="E226" i="8"/>
  <c r="G225" i="6"/>
  <c r="G226" i="9" s="1"/>
  <c r="G226" i="7" l="1"/>
  <c r="G226" i="8"/>
  <c r="H225" i="6"/>
  <c r="H226" i="9" s="1"/>
  <c r="H226" i="7" l="1"/>
  <c r="H226" i="8" s="1"/>
  <c r="I225" i="6"/>
  <c r="I226" i="9" s="1"/>
  <c r="I226" i="7" l="1"/>
  <c r="I226" i="8" s="1"/>
  <c r="J225" i="6"/>
  <c r="J226" i="9" s="1"/>
  <c r="J226" i="7" l="1"/>
  <c r="J226" i="8" s="1"/>
  <c r="K225" i="6"/>
  <c r="K226" i="9" s="1"/>
  <c r="K226" i="7" l="1"/>
  <c r="K226" i="8"/>
  <c r="L225" i="6"/>
  <c r="L226" i="9" s="1"/>
  <c r="L226" i="7" l="1"/>
  <c r="L226" i="8"/>
  <c r="M225" i="6"/>
  <c r="M226" i="9" s="1"/>
  <c r="M226" i="7" l="1"/>
  <c r="M226" i="8" s="1"/>
  <c r="O225" i="9" l="1"/>
  <c r="F225" i="3" s="1"/>
  <c r="O226" i="7" l="1"/>
  <c r="G226" i="3" s="1"/>
  <c r="O225" i="6"/>
  <c r="O226" i="8" l="1"/>
  <c r="E226" i="3" s="1"/>
  <c r="H225" i="3"/>
  <c r="B226" i="3" s="1"/>
  <c r="C226" i="3" s="1"/>
  <c r="A226" i="9"/>
  <c r="A226" i="7"/>
  <c r="B226" i="7" s="1"/>
  <c r="A226" i="6"/>
  <c r="B226" i="6" s="1"/>
  <c r="A226" i="8"/>
  <c r="B226" i="8" s="1"/>
  <c r="B226" i="9" l="1"/>
  <c r="C226" i="9"/>
  <c r="D226" i="9" s="1"/>
  <c r="D226" i="6" l="1"/>
  <c r="E226" i="6"/>
  <c r="E227" i="9" s="1"/>
  <c r="F226" i="6"/>
  <c r="F227" i="9" s="1"/>
  <c r="G226" i="6"/>
  <c r="G227" i="9" s="1"/>
  <c r="G227" i="7" l="1"/>
  <c r="F227" i="7"/>
  <c r="F227" i="8" s="1"/>
  <c r="E227" i="7"/>
  <c r="D227" i="7"/>
  <c r="D227" i="8" s="1"/>
  <c r="E227" i="8"/>
  <c r="G227" i="8"/>
  <c r="H226" i="6"/>
  <c r="H227" i="9" s="1"/>
  <c r="H227" i="7" l="1"/>
  <c r="H227" i="8" s="1"/>
  <c r="I226" i="6"/>
  <c r="I227" i="9" s="1"/>
  <c r="I227" i="7" l="1"/>
  <c r="I227" i="8" s="1"/>
  <c r="J226" i="6"/>
  <c r="J227" i="9" s="1"/>
  <c r="K226" i="6"/>
  <c r="K227" i="9" s="1"/>
  <c r="J227" i="7" l="1"/>
  <c r="J227" i="8" s="1"/>
  <c r="K227" i="7"/>
  <c r="K227" i="8"/>
  <c r="L226" i="6"/>
  <c r="L227" i="9" s="1"/>
  <c r="L227" i="7" l="1"/>
  <c r="L227" i="8"/>
  <c r="M226" i="6"/>
  <c r="M227" i="9" s="1"/>
  <c r="M227" i="7" l="1"/>
  <c r="M227" i="8" s="1"/>
  <c r="O226" i="6" l="1"/>
  <c r="O226" i="9"/>
  <c r="F226" i="3" s="1"/>
  <c r="A227" i="9" l="1"/>
  <c r="H226" i="3"/>
  <c r="B227" i="3" s="1"/>
  <c r="C227" i="3" s="1"/>
  <c r="O227" i="7"/>
  <c r="G227" i="3" s="1"/>
  <c r="O227" i="8"/>
  <c r="E227" i="3" s="1"/>
  <c r="A227" i="7"/>
  <c r="B227" i="7" s="1"/>
  <c r="A227" i="8"/>
  <c r="B227" i="8" s="1"/>
  <c r="A227" i="6"/>
  <c r="B227" i="6" s="1"/>
  <c r="B227" i="9"/>
  <c r="C227" i="9" l="1"/>
  <c r="D227" i="9" s="1"/>
  <c r="D227" i="6" s="1"/>
  <c r="E227" i="6"/>
  <c r="E228" i="9" s="1"/>
  <c r="E228" i="7" l="1"/>
  <c r="D228" i="7"/>
  <c r="D228" i="8" s="1"/>
  <c r="E228" i="8"/>
  <c r="F227" i="6"/>
  <c r="F228" i="9" s="1"/>
  <c r="F228" i="7" l="1"/>
  <c r="F228" i="8"/>
  <c r="G227" i="6"/>
  <c r="G228" i="9" s="1"/>
  <c r="G228" i="7" l="1"/>
  <c r="G228" i="8"/>
  <c r="H227" i="6"/>
  <c r="H228" i="9" s="1"/>
  <c r="H228" i="7" l="1"/>
  <c r="H228" i="8"/>
  <c r="I227" i="6"/>
  <c r="I228" i="9" s="1"/>
  <c r="I228" i="7" l="1"/>
  <c r="I228" i="8" s="1"/>
  <c r="J227" i="6"/>
  <c r="J228" i="9" s="1"/>
  <c r="K227" i="6"/>
  <c r="K228" i="9" s="1"/>
  <c r="K228" i="7" l="1"/>
  <c r="J228" i="7"/>
  <c r="J228" i="8" s="1"/>
  <c r="K228" i="8"/>
  <c r="L227" i="6"/>
  <c r="L228" i="9" s="1"/>
  <c r="L228" i="7" l="1"/>
  <c r="L228" i="8"/>
  <c r="M227" i="6"/>
  <c r="M228" i="9" s="1"/>
  <c r="M228" i="7" l="1"/>
  <c r="M228" i="8" s="1"/>
  <c r="O227" i="9" l="1"/>
  <c r="F227" i="3" s="1"/>
  <c r="O228" i="7" l="1"/>
  <c r="G228" i="3" s="1"/>
  <c r="O227" i="6"/>
  <c r="O228" i="8" l="1"/>
  <c r="E228" i="3" s="1"/>
  <c r="A228" i="6"/>
  <c r="B228" i="6" s="1"/>
  <c r="H227" i="3"/>
  <c r="B228" i="3" s="1"/>
  <c r="C228" i="3" s="1"/>
  <c r="A228" i="8"/>
  <c r="B228" i="8" s="1"/>
  <c r="A228" i="9"/>
  <c r="A228" i="7"/>
  <c r="B228" i="7" s="1"/>
  <c r="C228" i="9" l="1"/>
  <c r="D228" i="9" s="1"/>
  <c r="B228" i="9"/>
  <c r="D228" i="6" l="1"/>
  <c r="E228" i="6"/>
  <c r="E229" i="9" s="1"/>
  <c r="F228" i="6"/>
  <c r="F229" i="9" s="1"/>
  <c r="F229" i="7" l="1"/>
  <c r="E229" i="7"/>
  <c r="D229" i="7"/>
  <c r="D229" i="8" s="1"/>
  <c r="F229" i="8"/>
  <c r="E229" i="8"/>
  <c r="I228" i="6"/>
  <c r="I229" i="9" s="1"/>
  <c r="I229" i="7" l="1"/>
  <c r="I229" i="8" s="1"/>
  <c r="G228" i="6"/>
  <c r="G229" i="9" s="1"/>
  <c r="H228" i="6"/>
  <c r="H229" i="9" s="1"/>
  <c r="J228" i="6"/>
  <c r="J229" i="9" s="1"/>
  <c r="H229" i="7" l="1"/>
  <c r="G229" i="7"/>
  <c r="J229" i="7"/>
  <c r="J229" i="8" s="1"/>
  <c r="H229" i="8"/>
  <c r="G229" i="8"/>
  <c r="K228" i="6"/>
  <c r="K229" i="9" s="1"/>
  <c r="K229" i="7" l="1"/>
  <c r="K229" i="8"/>
  <c r="L228" i="6"/>
  <c r="L229" i="9" s="1"/>
  <c r="L229" i="7" l="1"/>
  <c r="L229" i="8"/>
  <c r="M228" i="6"/>
  <c r="M229" i="9" s="1"/>
  <c r="M229" i="7" l="1"/>
  <c r="M229" i="8" s="1"/>
  <c r="O228" i="9" l="1"/>
  <c r="F228" i="3" s="1"/>
  <c r="O229" i="7" l="1"/>
  <c r="G229" i="3" s="1"/>
  <c r="O228" i="6"/>
  <c r="O229" i="8" l="1"/>
  <c r="E229" i="3" s="1"/>
  <c r="A229" i="6"/>
  <c r="B229" i="6" s="1"/>
  <c r="A229" i="7"/>
  <c r="B229" i="7" s="1"/>
  <c r="A229" i="8"/>
  <c r="B229" i="8" s="1"/>
  <c r="A229" i="9"/>
  <c r="H228" i="3"/>
  <c r="B229" i="3" s="1"/>
  <c r="C229" i="3" s="1"/>
  <c r="B229" i="9" l="1"/>
  <c r="C229" i="9"/>
  <c r="D229" i="9" s="1"/>
  <c r="D229" i="6" l="1"/>
  <c r="E229" i="6"/>
  <c r="E230" i="9" s="1"/>
  <c r="E230" i="7" l="1"/>
  <c r="D230" i="7"/>
  <c r="D230" i="8" s="1"/>
  <c r="E230" i="8"/>
  <c r="F229" i="6"/>
  <c r="F230" i="9" s="1"/>
  <c r="H229" i="6"/>
  <c r="H230" i="9" s="1"/>
  <c r="G229" i="6"/>
  <c r="G230" i="9" s="1"/>
  <c r="H230" i="7" l="1"/>
  <c r="F230" i="7"/>
  <c r="F230" i="8" s="1"/>
  <c r="G230" i="7"/>
  <c r="G230" i="8"/>
  <c r="H230" i="8"/>
  <c r="J229" i="6" l="1"/>
  <c r="J230" i="9" s="1"/>
  <c r="I229" i="6"/>
  <c r="I230" i="9" s="1"/>
  <c r="K229" i="6"/>
  <c r="K230" i="9" s="1"/>
  <c r="K230" i="7" l="1"/>
  <c r="I230" i="7"/>
  <c r="I230" i="8" s="1"/>
  <c r="J230" i="7"/>
  <c r="J230" i="8" s="1"/>
  <c r="K230" i="8"/>
  <c r="L229" i="6"/>
  <c r="L230" i="9" s="1"/>
  <c r="L230" i="7" l="1"/>
  <c r="L230" i="8"/>
  <c r="M229" i="6"/>
  <c r="M230" i="9" s="1"/>
  <c r="M230" i="7" l="1"/>
  <c r="M230" i="8" s="1"/>
  <c r="O229" i="9" l="1"/>
  <c r="F229" i="3" s="1"/>
  <c r="O230" i="7" l="1"/>
  <c r="G230" i="3" s="1"/>
  <c r="O229" i="6"/>
  <c r="O230" i="8" l="1"/>
  <c r="E230" i="3" s="1"/>
  <c r="A230" i="6"/>
  <c r="B230" i="6" s="1"/>
  <c r="A230" i="8"/>
  <c r="B230" i="8" s="1"/>
  <c r="A230" i="9"/>
  <c r="A230" i="7"/>
  <c r="B230" i="7" s="1"/>
  <c r="H229" i="3"/>
  <c r="B230" i="3" s="1"/>
  <c r="C230" i="3" s="1"/>
  <c r="B230" i="9" l="1"/>
  <c r="C230" i="9"/>
  <c r="D230" i="9" s="1"/>
  <c r="D230" i="6" l="1"/>
  <c r="E230" i="6"/>
  <c r="E231" i="9" s="1"/>
  <c r="F230" i="6"/>
  <c r="F231" i="9" s="1"/>
  <c r="F231" i="7" l="1"/>
  <c r="E231" i="7"/>
  <c r="D231" i="7"/>
  <c r="D231" i="8" s="1"/>
  <c r="E231" i="8"/>
  <c r="F231" i="8"/>
  <c r="G230" i="6"/>
  <c r="G231" i="9" s="1"/>
  <c r="H230" i="6"/>
  <c r="H231" i="9" s="1"/>
  <c r="H231" i="7" l="1"/>
  <c r="G231" i="7"/>
  <c r="G231" i="8"/>
  <c r="H231" i="8"/>
  <c r="I230" i="6"/>
  <c r="I231" i="9" s="1"/>
  <c r="I231" i="7" l="1"/>
  <c r="I231" i="8" s="1"/>
  <c r="J230" i="6"/>
  <c r="J231" i="9" s="1"/>
  <c r="J231" i="7" l="1"/>
  <c r="J231" i="8" s="1"/>
  <c r="K230" i="6"/>
  <c r="K231" i="9" s="1"/>
  <c r="K231" i="7" l="1"/>
  <c r="K231" i="8"/>
  <c r="L230" i="6"/>
  <c r="L231" i="9" s="1"/>
  <c r="L231" i="7" l="1"/>
  <c r="L231" i="8"/>
  <c r="M230" i="6"/>
  <c r="M231" i="9" s="1"/>
  <c r="M231" i="7" l="1"/>
  <c r="M231" i="8" s="1"/>
  <c r="O230" i="9" l="1"/>
  <c r="F230" i="3" s="1"/>
  <c r="O231" i="7" l="1"/>
  <c r="G231" i="3" s="1"/>
  <c r="O230" i="6"/>
  <c r="O231" i="8" l="1"/>
  <c r="E231" i="3" s="1"/>
  <c r="A231" i="8"/>
  <c r="B231" i="8" s="1"/>
  <c r="H230" i="3"/>
  <c r="B231" i="3" s="1"/>
  <c r="C231" i="3" s="1"/>
  <c r="A231" i="9"/>
  <c r="A231" i="6"/>
  <c r="B231" i="6" s="1"/>
  <c r="A231" i="7"/>
  <c r="B231" i="7" s="1"/>
  <c r="B231" i="9" l="1"/>
  <c r="C231" i="9"/>
  <c r="D231" i="9" s="1"/>
  <c r="D231" i="6" l="1"/>
  <c r="E231" i="6"/>
  <c r="E232" i="9" s="1"/>
  <c r="F231" i="6"/>
  <c r="F232" i="9" s="1"/>
  <c r="G231" i="6"/>
  <c r="G232" i="9" s="1"/>
  <c r="G232" i="7" l="1"/>
  <c r="F232" i="7"/>
  <c r="F232" i="8" s="1"/>
  <c r="E232" i="7"/>
  <c r="D232" i="7"/>
  <c r="D232" i="8" s="1"/>
  <c r="E232" i="8"/>
  <c r="G232" i="8"/>
  <c r="H231" i="6"/>
  <c r="H232" i="9" s="1"/>
  <c r="H232" i="7" l="1"/>
  <c r="H232" i="8" s="1"/>
  <c r="J231" i="6" l="1"/>
  <c r="J232" i="9" s="1"/>
  <c r="I231" i="6"/>
  <c r="I232" i="9" s="1"/>
  <c r="K231" i="6"/>
  <c r="K232" i="9" s="1"/>
  <c r="K232" i="7" l="1"/>
  <c r="I232" i="7"/>
  <c r="I232" i="8" s="1"/>
  <c r="J232" i="7"/>
  <c r="J232" i="8" s="1"/>
  <c r="K232" i="8"/>
  <c r="L231" i="6"/>
  <c r="L232" i="9" s="1"/>
  <c r="L232" i="7" l="1"/>
  <c r="L232" i="8"/>
  <c r="M231" i="6"/>
  <c r="M232" i="9" s="1"/>
  <c r="M232" i="7" l="1"/>
  <c r="M232" i="8" s="1"/>
  <c r="O231" i="9" l="1"/>
  <c r="F231" i="3" s="1"/>
  <c r="O232" i="7" l="1"/>
  <c r="G232" i="3" s="1"/>
  <c r="O231" i="6"/>
  <c r="O232" i="8" l="1"/>
  <c r="E232" i="3" s="1"/>
  <c r="A232" i="6"/>
  <c r="B232" i="6" s="1"/>
  <c r="H231" i="3"/>
  <c r="B232" i="3" s="1"/>
  <c r="C232" i="3" s="1"/>
  <c r="A232" i="9"/>
  <c r="A232" i="7"/>
  <c r="B232" i="7" s="1"/>
  <c r="A232" i="8"/>
  <c r="B232" i="8" s="1"/>
  <c r="C232" i="9" l="1"/>
  <c r="D232" i="9" s="1"/>
  <c r="B232" i="9"/>
  <c r="D232" i="6" l="1"/>
  <c r="E232" i="6"/>
  <c r="E233" i="9" s="1"/>
  <c r="E233" i="7" l="1"/>
  <c r="D233" i="7"/>
  <c r="D233" i="8" s="1"/>
  <c r="E233" i="8"/>
  <c r="F232" i="6"/>
  <c r="F233" i="9" s="1"/>
  <c r="G232" i="6"/>
  <c r="G233" i="9" s="1"/>
  <c r="F233" i="7" l="1"/>
  <c r="G233" i="7"/>
  <c r="G233" i="8"/>
  <c r="F233" i="8"/>
  <c r="H232" i="6"/>
  <c r="H233" i="9" s="1"/>
  <c r="H233" i="7" l="1"/>
  <c r="H233" i="8" s="1"/>
  <c r="I232" i="6"/>
  <c r="I233" i="9" s="1"/>
  <c r="I233" i="7" l="1"/>
  <c r="I233" i="8" s="1"/>
  <c r="J232" i="6"/>
  <c r="J233" i="9" s="1"/>
  <c r="J233" i="7" l="1"/>
  <c r="J233" i="8" s="1"/>
  <c r="K232" i="6"/>
  <c r="K233" i="9" s="1"/>
  <c r="K233" i="7" l="1"/>
  <c r="K233" i="8"/>
  <c r="L232" i="6"/>
  <c r="L233" i="9" s="1"/>
  <c r="L233" i="7" l="1"/>
  <c r="L233" i="8"/>
  <c r="M232" i="6"/>
  <c r="M233" i="9" s="1"/>
  <c r="M233" i="7" l="1"/>
  <c r="M233" i="8" s="1"/>
  <c r="O232" i="9" l="1"/>
  <c r="F232" i="3" s="1"/>
  <c r="O233" i="7" l="1"/>
  <c r="G233" i="3" s="1"/>
  <c r="O232" i="6"/>
  <c r="O233" i="8" l="1"/>
  <c r="E233" i="3" s="1"/>
  <c r="A233" i="9"/>
  <c r="A233" i="6"/>
  <c r="B233" i="6" s="1"/>
  <c r="A233" i="7"/>
  <c r="B233" i="7" s="1"/>
  <c r="A233" i="8"/>
  <c r="B233" i="8" s="1"/>
  <c r="H232" i="3"/>
  <c r="B233" i="3" s="1"/>
  <c r="C233" i="3" s="1"/>
  <c r="C233" i="9" l="1"/>
  <c r="D233" i="9" s="1"/>
  <c r="B233" i="9"/>
  <c r="D233" i="6" l="1"/>
  <c r="E233" i="6"/>
  <c r="E234" i="9" s="1"/>
  <c r="F233" i="6"/>
  <c r="F234" i="9" s="1"/>
  <c r="F234" i="7" l="1"/>
  <c r="E234" i="7"/>
  <c r="D234" i="7"/>
  <c r="D234" i="8" s="1"/>
  <c r="E234" i="8"/>
  <c r="F234" i="8"/>
  <c r="G233" i="6"/>
  <c r="G234" i="9" s="1"/>
  <c r="G234" i="7" l="1"/>
  <c r="G234" i="8"/>
  <c r="I233" i="6" l="1"/>
  <c r="I234" i="9" s="1"/>
  <c r="H233" i="6"/>
  <c r="H234" i="9" s="1"/>
  <c r="K233" i="6"/>
  <c r="K234" i="9" s="1"/>
  <c r="K234" i="7" l="1"/>
  <c r="H234" i="7"/>
  <c r="H234" i="8" s="1"/>
  <c r="I234" i="7"/>
  <c r="I234" i="8" s="1"/>
  <c r="K234" i="8"/>
  <c r="J233" i="6"/>
  <c r="J234" i="9" s="1"/>
  <c r="L233" i="6"/>
  <c r="L234" i="9" s="1"/>
  <c r="J234" i="7" l="1"/>
  <c r="J234" i="8" s="1"/>
  <c r="L234" i="7"/>
  <c r="L234" i="8"/>
  <c r="M233" i="6"/>
  <c r="M234" i="9" s="1"/>
  <c r="M234" i="7" l="1"/>
  <c r="M234" i="8" s="1"/>
  <c r="O233" i="9" l="1"/>
  <c r="F233" i="3" s="1"/>
  <c r="O234" i="7" l="1"/>
  <c r="G234" i="3" s="1"/>
  <c r="O233" i="6"/>
  <c r="O234" i="8" l="1"/>
  <c r="E234" i="3" s="1"/>
  <c r="A234" i="9"/>
  <c r="A234" i="6"/>
  <c r="B234" i="6" s="1"/>
  <c r="A234" i="8"/>
  <c r="B234" i="8" s="1"/>
  <c r="H233" i="3"/>
  <c r="B234" i="3" s="1"/>
  <c r="C234" i="3" s="1"/>
  <c r="A234" i="7"/>
  <c r="B234" i="7" s="1"/>
  <c r="C234" i="9" l="1"/>
  <c r="D234" i="9" s="1"/>
  <c r="B234" i="9"/>
  <c r="D234" i="6" l="1"/>
  <c r="E234" i="6"/>
  <c r="E235" i="9" s="1"/>
  <c r="F234" i="6"/>
  <c r="F235" i="9" s="1"/>
  <c r="G234" i="6"/>
  <c r="G235" i="9" s="1"/>
  <c r="G235" i="7" l="1"/>
  <c r="F235" i="7"/>
  <c r="F235" i="8" s="1"/>
  <c r="E235" i="7"/>
  <c r="D235" i="7"/>
  <c r="D235" i="8" s="1"/>
  <c r="E235" i="8"/>
  <c r="G235" i="8"/>
  <c r="H234" i="6"/>
  <c r="H235" i="9" s="1"/>
  <c r="I234" i="6"/>
  <c r="I235" i="9" s="1"/>
  <c r="J234" i="6"/>
  <c r="J235" i="9" s="1"/>
  <c r="I235" i="7" l="1"/>
  <c r="J235" i="7"/>
  <c r="J235" i="8" s="1"/>
  <c r="H235" i="7"/>
  <c r="H235" i="8" s="1"/>
  <c r="I235" i="8"/>
  <c r="M234" i="6"/>
  <c r="M235" i="9" s="1"/>
  <c r="M235" i="7" l="1"/>
  <c r="M235" i="8" s="1"/>
  <c r="L234" i="6"/>
  <c r="L235" i="9" s="1"/>
  <c r="K234" i="6"/>
  <c r="K235" i="9" s="1"/>
  <c r="L235" i="7" l="1"/>
  <c r="K235" i="7"/>
  <c r="K235" i="8"/>
  <c r="L235" i="8"/>
  <c r="O234" i="9" l="1"/>
  <c r="F234" i="3" s="1"/>
  <c r="O235" i="7" l="1"/>
  <c r="G235" i="3" s="1"/>
  <c r="O234" i="6"/>
  <c r="O235" i="8" l="1"/>
  <c r="E235" i="3" s="1"/>
  <c r="A235" i="7"/>
  <c r="B235" i="7" s="1"/>
  <c r="A235" i="6"/>
  <c r="B235" i="6" s="1"/>
  <c r="A235" i="9"/>
  <c r="H234" i="3"/>
  <c r="B235" i="3" s="1"/>
  <c r="C235" i="3" s="1"/>
  <c r="A235" i="8"/>
  <c r="B235" i="8" s="1"/>
  <c r="B235" i="9" l="1"/>
  <c r="C235" i="9"/>
  <c r="D235" i="9" s="1"/>
  <c r="D235" i="6" l="1"/>
  <c r="E235" i="6"/>
  <c r="E236" i="9" s="1"/>
  <c r="E236" i="7" l="1"/>
  <c r="D236" i="7"/>
  <c r="D236" i="8" s="1"/>
  <c r="E236" i="8"/>
  <c r="G235" i="6" l="1"/>
  <c r="G236" i="9" s="1"/>
  <c r="F235" i="6"/>
  <c r="F236" i="9" s="1"/>
  <c r="I235" i="6"/>
  <c r="I236" i="9" s="1"/>
  <c r="I236" i="7" l="1"/>
  <c r="I236" i="8" s="1"/>
  <c r="F236" i="7"/>
  <c r="F236" i="8" s="1"/>
  <c r="G236" i="7"/>
  <c r="G236" i="8"/>
  <c r="H235" i="6"/>
  <c r="H236" i="9" s="1"/>
  <c r="H236" i="7" l="1"/>
  <c r="H236" i="8" s="1"/>
  <c r="K235" i="6"/>
  <c r="K236" i="9" s="1"/>
  <c r="J235" i="6"/>
  <c r="J236" i="9" s="1"/>
  <c r="L235" i="6"/>
  <c r="L236" i="9" s="1"/>
  <c r="M235" i="6"/>
  <c r="M236" i="9" s="1"/>
  <c r="K236" i="7" l="1"/>
  <c r="M236" i="7"/>
  <c r="M236" i="8" s="1"/>
  <c r="J236" i="7"/>
  <c r="J236" i="8" s="1"/>
  <c r="L236" i="7"/>
  <c r="L236" i="8"/>
  <c r="K236" i="8"/>
  <c r="O235" i="9" l="1"/>
  <c r="F235" i="3" s="1"/>
  <c r="O236" i="7" l="1"/>
  <c r="G236" i="3" s="1"/>
  <c r="O235" i="6"/>
  <c r="O236" i="8" l="1"/>
  <c r="E236" i="3" s="1"/>
  <c r="H235" i="3"/>
  <c r="B236" i="3" s="1"/>
  <c r="C236" i="3" s="1"/>
  <c r="A236" i="6"/>
  <c r="B236" i="6" s="1"/>
  <c r="A236" i="9"/>
  <c r="A236" i="7"/>
  <c r="B236" i="7" s="1"/>
  <c r="A236" i="8"/>
  <c r="B236" i="8" s="1"/>
  <c r="C236" i="9" l="1"/>
  <c r="D236" i="9" s="1"/>
  <c r="B236" i="9"/>
  <c r="D236" i="6" l="1"/>
  <c r="E236" i="6"/>
  <c r="E237" i="9" s="1"/>
  <c r="E237" i="7" l="1"/>
  <c r="D237" i="7"/>
  <c r="D237" i="8" s="1"/>
  <c r="E237" i="8"/>
  <c r="G236" i="6"/>
  <c r="G237" i="9" s="1"/>
  <c r="G237" i="7" l="1"/>
  <c r="G237" i="8"/>
  <c r="F236" i="6"/>
  <c r="F237" i="9" s="1"/>
  <c r="H236" i="6"/>
  <c r="H237" i="9" s="1"/>
  <c r="I236" i="6"/>
  <c r="I237" i="9" s="1"/>
  <c r="F237" i="7" l="1"/>
  <c r="H237" i="7"/>
  <c r="H237" i="8" s="1"/>
  <c r="I237" i="7"/>
  <c r="I237" i="8" s="1"/>
  <c r="F237" i="8"/>
  <c r="J236" i="6"/>
  <c r="J237" i="9" s="1"/>
  <c r="K236" i="6"/>
  <c r="K237" i="9" s="1"/>
  <c r="K237" i="7" l="1"/>
  <c r="J237" i="7"/>
  <c r="J237" i="8" s="1"/>
  <c r="K237" i="8"/>
  <c r="L236" i="6"/>
  <c r="L237" i="9" s="1"/>
  <c r="L237" i="7" l="1"/>
  <c r="L237" i="8"/>
  <c r="M236" i="6"/>
  <c r="M237" i="9" s="1"/>
  <c r="M237" i="7" l="1"/>
  <c r="M237" i="8" s="1"/>
  <c r="O236" i="9" l="1"/>
  <c r="F236" i="3" s="1"/>
  <c r="O237" i="7" l="1"/>
  <c r="G237" i="3" s="1"/>
  <c r="O236" i="6"/>
  <c r="O237" i="8" l="1"/>
  <c r="E237" i="3" s="1"/>
  <c r="A237" i="9"/>
  <c r="A237" i="7"/>
  <c r="B237" i="7" s="1"/>
  <c r="H236" i="3"/>
  <c r="B237" i="3" s="1"/>
  <c r="C237" i="3" s="1"/>
  <c r="A237" i="6"/>
  <c r="B237" i="6" s="1"/>
  <c r="A237" i="8"/>
  <c r="B237" i="8" s="1"/>
  <c r="C237" i="9" l="1"/>
  <c r="D237" i="9" s="1"/>
  <c r="B237" i="9"/>
  <c r="D237" i="6" l="1"/>
  <c r="E237" i="6"/>
  <c r="E238" i="9" s="1"/>
  <c r="E238" i="7" l="1"/>
  <c r="D238" i="7"/>
  <c r="D238" i="8" s="1"/>
  <c r="E238" i="8"/>
  <c r="F237" i="6"/>
  <c r="F238" i="9" s="1"/>
  <c r="F238" i="7" l="1"/>
  <c r="F238" i="8" s="1"/>
  <c r="G237" i="6"/>
  <c r="G238" i="9" s="1"/>
  <c r="G238" i="7" l="1"/>
  <c r="G238" i="8"/>
  <c r="H237" i="6"/>
  <c r="H238" i="9" s="1"/>
  <c r="H238" i="7" l="1"/>
  <c r="H238" i="8" s="1"/>
  <c r="I237" i="6"/>
  <c r="I238" i="9" s="1"/>
  <c r="I238" i="7" l="1"/>
  <c r="I238" i="8" s="1"/>
  <c r="J237" i="6"/>
  <c r="J238" i="9" s="1"/>
  <c r="J238" i="7" l="1"/>
  <c r="J238" i="8" s="1"/>
  <c r="K237" i="6"/>
  <c r="K238" i="9" s="1"/>
  <c r="K238" i="7" l="1"/>
  <c r="K238" i="8"/>
  <c r="L237" i="6"/>
  <c r="L238" i="9" s="1"/>
  <c r="L238" i="7" l="1"/>
  <c r="L238" i="8"/>
  <c r="M237" i="6"/>
  <c r="M238" i="9" s="1"/>
  <c r="M238" i="7" l="1"/>
  <c r="M238" i="8" s="1"/>
  <c r="O237" i="9" l="1"/>
  <c r="F237" i="3" s="1"/>
  <c r="O238" i="7" l="1"/>
  <c r="G238" i="3" s="1"/>
  <c r="O237" i="6"/>
  <c r="O238" i="8" l="1"/>
  <c r="E238" i="3" s="1"/>
  <c r="A238" i="8"/>
  <c r="B238" i="8" s="1"/>
  <c r="A238" i="7"/>
  <c r="B238" i="7" s="1"/>
  <c r="A238" i="6"/>
  <c r="B238" i="6" s="1"/>
  <c r="H237" i="3"/>
  <c r="B238" i="3" s="1"/>
  <c r="C238" i="3" s="1"/>
  <c r="A238" i="9"/>
  <c r="C238" i="9" l="1"/>
  <c r="D238" i="9" s="1"/>
  <c r="B238" i="9"/>
  <c r="D238" i="6" l="1"/>
  <c r="E238" i="6"/>
  <c r="E239" i="9" s="1"/>
  <c r="F238" i="6"/>
  <c r="F239" i="9" s="1"/>
  <c r="G238" i="6"/>
  <c r="G239" i="9" s="1"/>
  <c r="G239" i="7" l="1"/>
  <c r="F239" i="7"/>
  <c r="F239" i="8" s="1"/>
  <c r="E239" i="7"/>
  <c r="D239" i="7"/>
  <c r="D239" i="8" s="1"/>
  <c r="E239" i="8"/>
  <c r="G239" i="8"/>
  <c r="I238" i="6"/>
  <c r="I239" i="9" s="1"/>
  <c r="I239" i="7" l="1"/>
  <c r="I239" i="8" s="1"/>
  <c r="H238" i="6"/>
  <c r="H239" i="9" s="1"/>
  <c r="J238" i="6"/>
  <c r="J239" i="9" s="1"/>
  <c r="H239" i="7" l="1"/>
  <c r="J239" i="7"/>
  <c r="J239" i="8" s="1"/>
  <c r="H239" i="8"/>
  <c r="K238" i="6"/>
  <c r="K239" i="9" s="1"/>
  <c r="K239" i="7" l="1"/>
  <c r="K239" i="8"/>
  <c r="M238" i="6"/>
  <c r="M239" i="9" s="1"/>
  <c r="M239" i="7" l="1"/>
  <c r="M239" i="8" s="1"/>
  <c r="L238" i="6"/>
  <c r="L239" i="9" s="1"/>
  <c r="L239" i="7" l="1"/>
  <c r="L239" i="8"/>
  <c r="O238" i="9" l="1"/>
  <c r="F238" i="3" s="1"/>
  <c r="O239" i="7" l="1"/>
  <c r="G239" i="3" s="1"/>
  <c r="O238" i="6"/>
  <c r="O239" i="8" l="1"/>
  <c r="E239" i="3" s="1"/>
  <c r="A239" i="9"/>
  <c r="H238" i="3"/>
  <c r="B239" i="3" s="1"/>
  <c r="C239" i="3" s="1"/>
  <c r="A239" i="8"/>
  <c r="B239" i="8" s="1"/>
  <c r="A239" i="6"/>
  <c r="B239" i="6" s="1"/>
  <c r="A239" i="7"/>
  <c r="B239" i="7" s="1"/>
  <c r="C239" i="9" l="1"/>
  <c r="D239" i="9" s="1"/>
  <c r="B239" i="9"/>
  <c r="D239" i="6" l="1"/>
  <c r="E239" i="6"/>
  <c r="E240" i="9" s="1"/>
  <c r="F239" i="6"/>
  <c r="F240" i="9" s="1"/>
  <c r="G239" i="6"/>
  <c r="G240" i="9" s="1"/>
  <c r="G240" i="7" l="1"/>
  <c r="F240" i="7"/>
  <c r="F240" i="8" s="1"/>
  <c r="E240" i="7"/>
  <c r="D240" i="7"/>
  <c r="D240" i="8" s="1"/>
  <c r="E240" i="8"/>
  <c r="G240" i="8"/>
  <c r="H239" i="6"/>
  <c r="H240" i="9" s="1"/>
  <c r="H240" i="7" l="1"/>
  <c r="H240" i="8" s="1"/>
  <c r="I239" i="6"/>
  <c r="I240" i="9" s="1"/>
  <c r="I240" i="7" l="1"/>
  <c r="I240" i="8" s="1"/>
  <c r="J239" i="6"/>
  <c r="J240" i="9" s="1"/>
  <c r="J240" i="7" l="1"/>
  <c r="J240" i="8" s="1"/>
  <c r="K239" i="6"/>
  <c r="K240" i="9" s="1"/>
  <c r="K240" i="7" l="1"/>
  <c r="K240" i="8"/>
  <c r="L239" i="6"/>
  <c r="L240" i="9" s="1"/>
  <c r="L240" i="7" l="1"/>
  <c r="L240" i="8"/>
  <c r="M239" i="6"/>
  <c r="M240" i="9" s="1"/>
  <c r="M240" i="7" l="1"/>
  <c r="M240" i="8" s="1"/>
  <c r="O239" i="9" l="1"/>
  <c r="F239" i="3" s="1"/>
  <c r="O240" i="7" l="1"/>
  <c r="G240" i="3" s="1"/>
  <c r="O239" i="6"/>
  <c r="O240" i="8" l="1"/>
  <c r="E240" i="3" s="1"/>
  <c r="H239" i="3"/>
  <c r="B240" i="3" s="1"/>
  <c r="C240" i="3" s="1"/>
  <c r="A240" i="7"/>
  <c r="B240" i="7" s="1"/>
  <c r="A240" i="6"/>
  <c r="B240" i="6" s="1"/>
  <c r="A240" i="8"/>
  <c r="B240" i="8" s="1"/>
  <c r="A240" i="9"/>
  <c r="B240" i="9" l="1"/>
  <c r="C240" i="9"/>
  <c r="D240" i="9" s="1"/>
  <c r="D240" i="6" l="1"/>
  <c r="E240" i="6"/>
  <c r="E241" i="9" s="1"/>
  <c r="E241" i="7" l="1"/>
  <c r="D241" i="7"/>
  <c r="D241" i="8" s="1"/>
  <c r="E241" i="8"/>
  <c r="F240" i="6"/>
  <c r="F241" i="9" s="1"/>
  <c r="F241" i="7" l="1"/>
  <c r="F241" i="8" s="1"/>
  <c r="G240" i="6"/>
  <c r="G241" i="9" s="1"/>
  <c r="G241" i="7" l="1"/>
  <c r="G241" i="8"/>
  <c r="I240" i="6"/>
  <c r="I241" i="9" s="1"/>
  <c r="I241" i="7" l="1"/>
  <c r="I241" i="8" s="1"/>
  <c r="H240" i="6"/>
  <c r="H241" i="9" s="1"/>
  <c r="J240" i="6"/>
  <c r="J241" i="9" s="1"/>
  <c r="H241" i="7" l="1"/>
  <c r="J241" i="7"/>
  <c r="J241" i="8" s="1"/>
  <c r="H241" i="8"/>
  <c r="K240" i="6"/>
  <c r="K241" i="9" s="1"/>
  <c r="K241" i="7" l="1"/>
  <c r="K241" i="8"/>
  <c r="L240" i="6"/>
  <c r="L241" i="9" s="1"/>
  <c r="L241" i="7" l="1"/>
  <c r="L241" i="8"/>
  <c r="M240" i="6"/>
  <c r="M241" i="9" s="1"/>
  <c r="M241" i="7" l="1"/>
  <c r="M241" i="8" s="1"/>
  <c r="O240" i="9" l="1"/>
  <c r="F240" i="3" s="1"/>
  <c r="O241" i="7" l="1"/>
  <c r="G241" i="3" s="1"/>
  <c r="O240" i="6"/>
  <c r="O241" i="8" l="1"/>
  <c r="E241" i="3" s="1"/>
  <c r="A241" i="8"/>
  <c r="B241" i="8" s="1"/>
  <c r="H240" i="3"/>
  <c r="B241" i="3" s="1"/>
  <c r="C241" i="3" s="1"/>
  <c r="A241" i="7"/>
  <c r="B241" i="7" s="1"/>
  <c r="A241" i="6"/>
  <c r="B241" i="6" s="1"/>
  <c r="A241" i="9"/>
  <c r="C241" i="9" l="1"/>
  <c r="D241" i="9" s="1"/>
  <c r="B241" i="9"/>
  <c r="D241" i="6" l="1"/>
  <c r="E241" i="6"/>
  <c r="E242" i="9" s="1"/>
  <c r="F241" i="6"/>
  <c r="F242" i="9" s="1"/>
  <c r="F242" i="7" l="1"/>
  <c r="E242" i="7"/>
  <c r="D242" i="7"/>
  <c r="D242" i="8" s="1"/>
  <c r="F242" i="8"/>
  <c r="E242" i="8"/>
  <c r="H241" i="6"/>
  <c r="H242" i="9" s="1"/>
  <c r="H242" i="7" l="1"/>
  <c r="H242" i="8" s="1"/>
  <c r="G241" i="6"/>
  <c r="G242" i="9" s="1"/>
  <c r="I241" i="6"/>
  <c r="I242" i="9" s="1"/>
  <c r="J241" i="6"/>
  <c r="J242" i="9" s="1"/>
  <c r="G242" i="7" l="1"/>
  <c r="J242" i="7"/>
  <c r="J242" i="8" s="1"/>
  <c r="I242" i="7"/>
  <c r="I242" i="8" s="1"/>
  <c r="G242" i="8"/>
  <c r="L241" i="6" l="1"/>
  <c r="L242" i="9" s="1"/>
  <c r="K241" i="6"/>
  <c r="K242" i="9" s="1"/>
  <c r="M241" i="6"/>
  <c r="M242" i="9" s="1"/>
  <c r="M242" i="7" l="1"/>
  <c r="M242" i="8" s="1"/>
  <c r="K242" i="7"/>
  <c r="L242" i="7"/>
  <c r="K242" i="8"/>
  <c r="L242" i="8"/>
  <c r="O241" i="9" l="1"/>
  <c r="F241" i="3" s="1"/>
  <c r="O242" i="7" l="1"/>
  <c r="G242" i="3" s="1"/>
  <c r="O241" i="6"/>
  <c r="O242" i="8" l="1"/>
  <c r="E242" i="3" s="1"/>
  <c r="A242" i="8"/>
  <c r="B242" i="8" s="1"/>
  <c r="A242" i="6"/>
  <c r="B242" i="6" s="1"/>
  <c r="H241" i="3"/>
  <c r="B242" i="3" s="1"/>
  <c r="C242" i="3" s="1"/>
  <c r="A242" i="7"/>
  <c r="B242" i="7" s="1"/>
  <c r="A242" i="9"/>
  <c r="B242" i="9" l="1"/>
  <c r="C242" i="9"/>
  <c r="D242" i="9" s="1"/>
  <c r="D242" i="6" l="1"/>
  <c r="E242" i="6"/>
  <c r="E243" i="9" s="1"/>
  <c r="E243" i="7" l="1"/>
  <c r="D243" i="7"/>
  <c r="D243" i="8" s="1"/>
  <c r="E243" i="8"/>
  <c r="F242" i="6"/>
  <c r="F243" i="9" s="1"/>
  <c r="F243" i="7" l="1"/>
  <c r="F243" i="8" s="1"/>
  <c r="G242" i="6"/>
  <c r="G243" i="9" s="1"/>
  <c r="H242" i="6"/>
  <c r="H243" i="9" s="1"/>
  <c r="I242" i="6"/>
  <c r="I243" i="9" s="1"/>
  <c r="G243" i="7" l="1"/>
  <c r="I243" i="7"/>
  <c r="I243" i="8" s="1"/>
  <c r="H243" i="7"/>
  <c r="H243" i="8" s="1"/>
  <c r="G243" i="8"/>
  <c r="J242" i="6"/>
  <c r="J243" i="9" s="1"/>
  <c r="J243" i="7" l="1"/>
  <c r="J243" i="8" s="1"/>
  <c r="K242" i="6"/>
  <c r="K243" i="9" s="1"/>
  <c r="K243" i="7" l="1"/>
  <c r="K243" i="8"/>
  <c r="L242" i="6"/>
  <c r="L243" i="9" s="1"/>
  <c r="L243" i="7" l="1"/>
  <c r="L243" i="8"/>
  <c r="M242" i="6"/>
  <c r="M243" i="9" s="1"/>
  <c r="M243" i="7" l="1"/>
  <c r="M243" i="8" s="1"/>
  <c r="O242" i="9" l="1"/>
  <c r="F242" i="3" s="1"/>
  <c r="O243" i="7" l="1"/>
  <c r="G243" i="3" s="1"/>
  <c r="O242" i="6"/>
  <c r="O243" i="8" l="1"/>
  <c r="E243" i="3" s="1"/>
  <c r="A243" i="7"/>
  <c r="B243" i="7" s="1"/>
  <c r="A243" i="9"/>
  <c r="H242" i="3"/>
  <c r="B243" i="3" s="1"/>
  <c r="C243" i="3" s="1"/>
  <c r="A243" i="8"/>
  <c r="B243" i="8" s="1"/>
  <c r="A243" i="6"/>
  <c r="B243" i="6" s="1"/>
  <c r="B243" i="9" l="1"/>
  <c r="C243" i="9"/>
  <c r="D243" i="9" s="1"/>
  <c r="D243" i="6" l="1"/>
  <c r="E243" i="6"/>
  <c r="E244" i="9" s="1"/>
  <c r="F243" i="6"/>
  <c r="F244" i="9" s="1"/>
  <c r="F244" i="7" l="1"/>
  <c r="E244" i="7"/>
  <c r="D244" i="7"/>
  <c r="D244" i="8" s="1"/>
  <c r="E244" i="8"/>
  <c r="F244" i="8"/>
  <c r="H243" i="6"/>
  <c r="H244" i="9" s="1"/>
  <c r="H244" i="7" l="1"/>
  <c r="H244" i="8" s="1"/>
  <c r="G243" i="6"/>
  <c r="G244" i="9" s="1"/>
  <c r="G244" i="7" l="1"/>
  <c r="G244" i="8"/>
  <c r="J243" i="6"/>
  <c r="J244" i="9" s="1"/>
  <c r="I243" i="6"/>
  <c r="I244" i="9" s="1"/>
  <c r="K243" i="6"/>
  <c r="K244" i="9" s="1"/>
  <c r="L243" i="6"/>
  <c r="L244" i="9" s="1"/>
  <c r="J244" i="7" l="1"/>
  <c r="J244" i="8" s="1"/>
  <c r="L244" i="7"/>
  <c r="I244" i="7"/>
  <c r="I244" i="8" s="1"/>
  <c r="K244" i="7"/>
  <c r="K244" i="8"/>
  <c r="L244" i="8"/>
  <c r="M243" i="6"/>
  <c r="M244" i="9" s="1"/>
  <c r="M244" i="7" l="1"/>
  <c r="M244" i="8" s="1"/>
  <c r="O243" i="9" l="1"/>
  <c r="F243" i="3" s="1"/>
  <c r="O244" i="7" l="1"/>
  <c r="G244" i="3" s="1"/>
  <c r="O243" i="6"/>
  <c r="O244" i="8" l="1"/>
  <c r="E244" i="3" s="1"/>
  <c r="H243" i="3"/>
  <c r="B244" i="3" s="1"/>
  <c r="C244" i="3" s="1"/>
  <c r="A244" i="8"/>
  <c r="B244" i="8" s="1"/>
  <c r="A244" i="9"/>
  <c r="A244" i="6"/>
  <c r="B244" i="6" s="1"/>
  <c r="A244" i="7"/>
  <c r="B244" i="7" s="1"/>
  <c r="B244" i="9" l="1"/>
  <c r="C244" i="9"/>
  <c r="D244" i="9" s="1"/>
  <c r="D244" i="6" l="1"/>
  <c r="E244" i="6"/>
  <c r="E245" i="9" s="1"/>
  <c r="F244" i="6"/>
  <c r="F245" i="9" s="1"/>
  <c r="F245" i="7" l="1"/>
  <c r="E245" i="7"/>
  <c r="D245" i="7"/>
  <c r="D245" i="8" s="1"/>
  <c r="E245" i="8"/>
  <c r="F245" i="8"/>
  <c r="G244" i="6"/>
  <c r="G245" i="9" s="1"/>
  <c r="G245" i="7" l="1"/>
  <c r="G245" i="8"/>
  <c r="H244" i="6"/>
  <c r="H245" i="9" s="1"/>
  <c r="H245" i="7" l="1"/>
  <c r="H245" i="8" s="1"/>
  <c r="I244" i="6"/>
  <c r="I245" i="9" s="1"/>
  <c r="I245" i="7" l="1"/>
  <c r="I245" i="8" s="1"/>
  <c r="K244" i="6" l="1"/>
  <c r="K245" i="9" s="1"/>
  <c r="J244" i="6"/>
  <c r="J245" i="9" s="1"/>
  <c r="L244" i="6"/>
  <c r="L245" i="9" s="1"/>
  <c r="L245" i="7" l="1"/>
  <c r="J245" i="7"/>
  <c r="J245" i="8" s="1"/>
  <c r="K245" i="7"/>
  <c r="L245" i="8"/>
  <c r="K245" i="8"/>
  <c r="M244" i="6"/>
  <c r="M245" i="9" s="1"/>
  <c r="M245" i="7" l="1"/>
  <c r="M245" i="8" s="1"/>
  <c r="O244" i="9" l="1"/>
  <c r="F244" i="3" s="1"/>
  <c r="O245" i="7" l="1"/>
  <c r="G245" i="3" s="1"/>
  <c r="O244" i="6"/>
  <c r="O245" i="8" l="1"/>
  <c r="E245" i="3" s="1"/>
  <c r="A245" i="9"/>
  <c r="A245" i="8"/>
  <c r="B245" i="8" s="1"/>
  <c r="A245" i="6"/>
  <c r="B245" i="6" s="1"/>
  <c r="H244" i="3"/>
  <c r="B245" i="3" s="1"/>
  <c r="C245" i="3" s="1"/>
  <c r="A245" i="7"/>
  <c r="B245" i="7" s="1"/>
  <c r="C245" i="9" l="1"/>
  <c r="D245" i="9" s="1"/>
  <c r="B245" i="9"/>
  <c r="D245" i="6" l="1"/>
  <c r="E245" i="6"/>
  <c r="E246" i="9" s="1"/>
  <c r="F245" i="6"/>
  <c r="F246" i="9" s="1"/>
  <c r="G245" i="6"/>
  <c r="G246" i="9" s="1"/>
  <c r="G246" i="7" l="1"/>
  <c r="F246" i="7"/>
  <c r="F246" i="8" s="1"/>
  <c r="E246" i="7"/>
  <c r="D246" i="7"/>
  <c r="D246" i="8" s="1"/>
  <c r="E246" i="8"/>
  <c r="G246" i="8"/>
  <c r="H245" i="6" l="1"/>
  <c r="H246" i="9" s="1"/>
  <c r="K245" i="6"/>
  <c r="K246" i="9" s="1"/>
  <c r="J245" i="6"/>
  <c r="J246" i="9" s="1"/>
  <c r="I245" i="6"/>
  <c r="I246" i="9" s="1"/>
  <c r="L245" i="6"/>
  <c r="L246" i="9" s="1"/>
  <c r="M245" i="6"/>
  <c r="M246" i="9" s="1"/>
  <c r="I246" i="7" l="1"/>
  <c r="I246" i="8" s="1"/>
  <c r="J246" i="7"/>
  <c r="J246" i="8" s="1"/>
  <c r="M246" i="7"/>
  <c r="M246" i="8" s="1"/>
  <c r="K246" i="7"/>
  <c r="L246" i="7"/>
  <c r="H246" i="7"/>
  <c r="H246" i="8" s="1"/>
  <c r="K246" i="8"/>
  <c r="L246" i="8"/>
  <c r="O245" i="9" l="1"/>
  <c r="F245" i="3" s="1"/>
  <c r="O246" i="7" l="1"/>
  <c r="G246" i="3" s="1"/>
  <c r="O245" i="6"/>
  <c r="O246" i="8" l="1"/>
  <c r="E246" i="3" s="1"/>
  <c r="A246" i="8"/>
  <c r="B246" i="8" s="1"/>
  <c r="H245" i="3"/>
  <c r="B246" i="3" s="1"/>
  <c r="C246" i="3" s="1"/>
  <c r="A246" i="6"/>
  <c r="B246" i="6" s="1"/>
  <c r="A246" i="7"/>
  <c r="B246" i="7" s="1"/>
  <c r="A246" i="9"/>
  <c r="C246" i="9" l="1"/>
  <c r="D246" i="9" s="1"/>
  <c r="B246" i="9"/>
  <c r="D246" i="6" l="1"/>
  <c r="E246" i="6"/>
  <c r="E247" i="9" s="1"/>
  <c r="E247" i="7" l="1"/>
  <c r="D247" i="7"/>
  <c r="D247" i="8" s="1"/>
  <c r="E247" i="8"/>
  <c r="F246" i="6"/>
  <c r="F247" i="9" s="1"/>
  <c r="F247" i="7" l="1"/>
  <c r="F247" i="8" s="1"/>
  <c r="G246" i="6"/>
  <c r="G247" i="9" s="1"/>
  <c r="G247" i="7" l="1"/>
  <c r="G247" i="8"/>
  <c r="H246" i="6"/>
  <c r="H247" i="9" s="1"/>
  <c r="H247" i="7" l="1"/>
  <c r="H247" i="8" s="1"/>
  <c r="I246" i="6" l="1"/>
  <c r="I247" i="9" s="1"/>
  <c r="J246" i="6"/>
  <c r="J247" i="9" s="1"/>
  <c r="J247" i="7" l="1"/>
  <c r="J247" i="8" s="1"/>
  <c r="I247" i="7"/>
  <c r="I247" i="8" s="1"/>
  <c r="K246" i="6"/>
  <c r="K247" i="9" s="1"/>
  <c r="K247" i="7" l="1"/>
  <c r="K247" i="8"/>
  <c r="L246" i="6"/>
  <c r="L247" i="9" s="1"/>
  <c r="L247" i="7" l="1"/>
  <c r="L247" i="8"/>
  <c r="M246" i="6"/>
  <c r="M247" i="9" s="1"/>
  <c r="M247" i="7" l="1"/>
  <c r="M247" i="8" s="1"/>
  <c r="O246" i="6" l="1"/>
  <c r="H246" i="3" s="1"/>
  <c r="B247" i="3" s="1"/>
  <c r="C247" i="3" s="1"/>
  <c r="O246" i="9"/>
  <c r="F246" i="3" s="1"/>
  <c r="O247" i="7" l="1"/>
  <c r="G247" i="3" s="1"/>
  <c r="O247" i="8"/>
  <c r="E247" i="3" s="1"/>
  <c r="A247" i="7"/>
  <c r="B247" i="7" s="1"/>
  <c r="A247" i="8"/>
  <c r="B247" i="8" s="1"/>
  <c r="A247" i="9"/>
  <c r="B247" i="9" s="1"/>
  <c r="A247" i="6"/>
  <c r="B247" i="6" s="1"/>
  <c r="C247" i="9" l="1"/>
  <c r="D247" i="9" s="1"/>
  <c r="D247" i="6" l="1"/>
  <c r="G247" i="6"/>
  <c r="G248" i="9" s="1"/>
  <c r="I247" i="6"/>
  <c r="I248" i="9" s="1"/>
  <c r="J247" i="6"/>
  <c r="J248" i="9" s="1"/>
  <c r="J248" i="7" l="1"/>
  <c r="I248" i="7"/>
  <c r="I248" i="8" s="1"/>
  <c r="G248" i="7"/>
  <c r="D248" i="7"/>
  <c r="D248" i="8" s="1"/>
  <c r="J248" i="8"/>
  <c r="G248" i="8"/>
  <c r="E247" i="6"/>
  <c r="E248" i="9" s="1"/>
  <c r="F247" i="6"/>
  <c r="F248" i="9" s="1"/>
  <c r="H247" i="6"/>
  <c r="H248" i="9" s="1"/>
  <c r="K247" i="6"/>
  <c r="K248" i="9" s="1"/>
  <c r="H248" i="7" l="1"/>
  <c r="H248" i="8" s="1"/>
  <c r="F248" i="7"/>
  <c r="F248" i="8" s="1"/>
  <c r="K248" i="7"/>
  <c r="E248" i="7"/>
  <c r="K248" i="8"/>
  <c r="E248" i="8"/>
  <c r="L247" i="6"/>
  <c r="L248" i="9" s="1"/>
  <c r="L248" i="7" l="1"/>
  <c r="L248" i="8"/>
  <c r="M247" i="6"/>
  <c r="M248" i="9" s="1"/>
  <c r="M248" i="7" l="1"/>
  <c r="M248" i="8" s="1"/>
  <c r="O247" i="9" l="1"/>
  <c r="F247" i="3" s="1"/>
  <c r="O248" i="7" l="1"/>
  <c r="G248" i="3" s="1"/>
  <c r="O247" i="6"/>
  <c r="O248" i="8" l="1"/>
  <c r="E248" i="3" s="1"/>
  <c r="H247" i="3"/>
  <c r="B248" i="3" s="1"/>
  <c r="C248" i="3" s="1"/>
  <c r="A248" i="7"/>
  <c r="B248" i="7" s="1"/>
  <c r="A248" i="9"/>
  <c r="A248" i="8"/>
  <c r="B248" i="8" s="1"/>
  <c r="A248" i="6"/>
  <c r="B248" i="6" s="1"/>
  <c r="C248" i="9" l="1"/>
  <c r="D248" i="9" s="1"/>
  <c r="B248" i="9"/>
  <c r="D248" i="6" l="1"/>
  <c r="E248" i="6"/>
  <c r="E249" i="9" s="1"/>
  <c r="E249" i="7" l="1"/>
  <c r="D249" i="7"/>
  <c r="D249" i="8" s="1"/>
  <c r="E249" i="8"/>
  <c r="F248" i="6"/>
  <c r="F249" i="9" s="1"/>
  <c r="F249" i="7" l="1"/>
  <c r="F249" i="8" s="1"/>
  <c r="G248" i="6"/>
  <c r="G249" i="9" s="1"/>
  <c r="G249" i="7" l="1"/>
  <c r="G249" i="8"/>
  <c r="H248" i="6"/>
  <c r="H249" i="9" s="1"/>
  <c r="H249" i="7" l="1"/>
  <c r="H249" i="8" s="1"/>
  <c r="I248" i="6"/>
  <c r="I249" i="9" s="1"/>
  <c r="I249" i="7" l="1"/>
  <c r="I249" i="8" s="1"/>
  <c r="J248" i="6"/>
  <c r="J249" i="9" s="1"/>
  <c r="J249" i="7" l="1"/>
  <c r="J249" i="8" s="1"/>
  <c r="K248" i="6"/>
  <c r="K249" i="9" s="1"/>
  <c r="K249" i="7" l="1"/>
  <c r="K249" i="8"/>
  <c r="L248" i="6"/>
  <c r="L249" i="9" s="1"/>
  <c r="L249" i="7" l="1"/>
  <c r="L249" i="8"/>
  <c r="M248" i="6"/>
  <c r="M249" i="9" s="1"/>
  <c r="M249" i="7" l="1"/>
  <c r="M249" i="8" s="1"/>
  <c r="O248" i="9" l="1"/>
  <c r="F248" i="3" s="1"/>
  <c r="O249" i="7" l="1"/>
  <c r="G249" i="3" s="1"/>
  <c r="O248" i="6"/>
  <c r="O249" i="8" l="1"/>
  <c r="E249" i="3" s="1"/>
  <c r="A249" i="6"/>
  <c r="B249" i="6" s="1"/>
  <c r="A249" i="8"/>
  <c r="B249" i="8" s="1"/>
  <c r="A249" i="9"/>
  <c r="A249" i="7"/>
  <c r="B249" i="7" s="1"/>
  <c r="H248" i="3"/>
  <c r="B249" i="3" s="1"/>
  <c r="C249" i="3" s="1"/>
  <c r="C249" i="9" l="1"/>
  <c r="D249" i="9" s="1"/>
  <c r="B249" i="9"/>
  <c r="D249" i="6" l="1"/>
  <c r="E249" i="6"/>
  <c r="E250" i="9" s="1"/>
  <c r="E250" i="7" l="1"/>
  <c r="D250" i="7"/>
  <c r="D250" i="8" s="1"/>
  <c r="E250" i="8"/>
  <c r="F249" i="6"/>
  <c r="F250" i="9" s="1"/>
  <c r="F250" i="7" l="1"/>
  <c r="F250" i="8" s="1"/>
  <c r="G249" i="6"/>
  <c r="G250" i="9" s="1"/>
  <c r="G250" i="7" l="1"/>
  <c r="G250" i="8"/>
  <c r="I249" i="6"/>
  <c r="I250" i="9" s="1"/>
  <c r="H249" i="6"/>
  <c r="H250" i="9" s="1"/>
  <c r="I250" i="7" l="1"/>
  <c r="I250" i="8" s="1"/>
  <c r="H250" i="7"/>
  <c r="H250" i="8" s="1"/>
  <c r="J249" i="6"/>
  <c r="J250" i="9" s="1"/>
  <c r="J250" i="7" l="1"/>
  <c r="J250" i="8" s="1"/>
  <c r="K249" i="6"/>
  <c r="K250" i="9" s="1"/>
  <c r="L249" i="6"/>
  <c r="L250" i="9" s="1"/>
  <c r="K250" i="7" l="1"/>
  <c r="L250" i="7"/>
  <c r="L250" i="8"/>
  <c r="K250" i="8"/>
  <c r="M249" i="6"/>
  <c r="M250" i="9" s="1"/>
  <c r="M250" i="7" l="1"/>
  <c r="M250" i="8" s="1"/>
  <c r="O249" i="6" l="1"/>
  <c r="O249" i="9"/>
  <c r="F249" i="3" s="1"/>
  <c r="A250" i="6" l="1"/>
  <c r="B250" i="6" s="1"/>
  <c r="A250" i="7"/>
  <c r="B250" i="7" s="1"/>
  <c r="A250" i="9"/>
  <c r="A250" i="8"/>
  <c r="B250" i="8" s="1"/>
  <c r="H249" i="3"/>
  <c r="B250" i="3" s="1"/>
  <c r="C250" i="3" s="1"/>
  <c r="O250" i="7"/>
  <c r="G250" i="3" s="1"/>
  <c r="O250" i="8"/>
  <c r="E250" i="3" s="1"/>
  <c r="C250" i="9" l="1"/>
  <c r="D250" i="9" s="1"/>
  <c r="D250" i="6" s="1"/>
  <c r="B250" i="9"/>
  <c r="E250" i="6"/>
  <c r="E251" i="9" s="1"/>
  <c r="F250" i="6"/>
  <c r="F251" i="9" s="1"/>
  <c r="F251" i="7" l="1"/>
  <c r="E251" i="7"/>
  <c r="D251" i="7"/>
  <c r="D251" i="8" s="1"/>
  <c r="F251" i="8"/>
  <c r="E251" i="8"/>
  <c r="H250" i="6" l="1"/>
  <c r="H251" i="9" s="1"/>
  <c r="G250" i="6"/>
  <c r="G251" i="9" s="1"/>
  <c r="G251" i="7" l="1"/>
  <c r="H251" i="7"/>
  <c r="H251" i="8" s="1"/>
  <c r="G251" i="8"/>
  <c r="K250" i="6"/>
  <c r="K251" i="9" s="1"/>
  <c r="J250" i="6"/>
  <c r="J251" i="9" s="1"/>
  <c r="I250" i="6"/>
  <c r="I251" i="9" s="1"/>
  <c r="L250" i="6"/>
  <c r="L251" i="9" s="1"/>
  <c r="M250" i="6"/>
  <c r="M251" i="9" s="1"/>
  <c r="K251" i="7" l="1"/>
  <c r="M251" i="7"/>
  <c r="M251" i="8" s="1"/>
  <c r="L251" i="7"/>
  <c r="J251" i="7"/>
  <c r="J251" i="8" s="1"/>
  <c r="I251" i="7"/>
  <c r="I251" i="8" s="1"/>
  <c r="L251" i="8"/>
  <c r="K251" i="8"/>
  <c r="O250" i="9" l="1"/>
  <c r="F250" i="3" s="1"/>
  <c r="O251" i="7" l="1"/>
  <c r="G251" i="3" s="1"/>
  <c r="O250" i="6"/>
  <c r="O251" i="8" l="1"/>
  <c r="E251" i="3" s="1"/>
  <c r="A251" i="8"/>
  <c r="B251" i="8" s="1"/>
  <c r="H250" i="3"/>
  <c r="B251" i="3" s="1"/>
  <c r="C251" i="3" s="1"/>
  <c r="A251" i="9"/>
  <c r="A251" i="6"/>
  <c r="B251" i="6" s="1"/>
  <c r="A251" i="7"/>
  <c r="B251" i="7" s="1"/>
  <c r="C251" i="9" l="1"/>
  <c r="D251" i="9" s="1"/>
  <c r="B251" i="9"/>
  <c r="D251" i="6" l="1"/>
  <c r="E251" i="6"/>
  <c r="E252" i="9" s="1"/>
  <c r="E252" i="7" l="1"/>
  <c r="D252" i="7"/>
  <c r="D252" i="8" s="1"/>
  <c r="E252" i="8"/>
  <c r="F251" i="6"/>
  <c r="F252" i="9" s="1"/>
  <c r="G251" i="6"/>
  <c r="G252" i="9" s="1"/>
  <c r="F252" i="7" l="1"/>
  <c r="G252" i="7"/>
  <c r="G252" i="8"/>
  <c r="F252" i="8"/>
  <c r="H251" i="6"/>
  <c r="H252" i="9" s="1"/>
  <c r="I251" i="6"/>
  <c r="I252" i="9" s="1"/>
  <c r="I252" i="7" l="1"/>
  <c r="I252" i="8" s="1"/>
  <c r="H252" i="7"/>
  <c r="H252" i="8"/>
  <c r="K251" i="6" l="1"/>
  <c r="K252" i="9" s="1"/>
  <c r="J251" i="6"/>
  <c r="J252" i="9" s="1"/>
  <c r="J252" i="7" l="1"/>
  <c r="J252" i="8" s="1"/>
  <c r="K252" i="7"/>
  <c r="K252" i="8"/>
  <c r="M251" i="6"/>
  <c r="M252" i="9" s="1"/>
  <c r="L251" i="6"/>
  <c r="L252" i="9" s="1"/>
  <c r="M252" i="7" l="1"/>
  <c r="M252" i="8" s="1"/>
  <c r="L252" i="7"/>
  <c r="L252" i="8"/>
  <c r="O251" i="9" l="1"/>
  <c r="F251" i="3" s="1"/>
  <c r="O252" i="7" l="1"/>
  <c r="G252" i="3" s="1"/>
  <c r="O251" i="6"/>
  <c r="O252" i="8" l="1"/>
  <c r="E252" i="3" s="1"/>
  <c r="A252" i="9"/>
  <c r="A252" i="6"/>
  <c r="B252" i="6" s="1"/>
  <c r="A252" i="8"/>
  <c r="B252" i="8" s="1"/>
  <c r="A252" i="7"/>
  <c r="B252" i="7" s="1"/>
  <c r="H251" i="3"/>
  <c r="B252" i="3" s="1"/>
  <c r="C252" i="3" s="1"/>
  <c r="C252" i="9" l="1"/>
  <c r="D252" i="9" s="1"/>
  <c r="B252" i="9"/>
  <c r="D252" i="6" l="1"/>
  <c r="E252" i="6"/>
  <c r="E253" i="9" s="1"/>
  <c r="F252" i="6"/>
  <c r="F253" i="9" s="1"/>
  <c r="F253" i="7" l="1"/>
  <c r="E253" i="7"/>
  <c r="D253" i="7"/>
  <c r="D253" i="8" s="1"/>
  <c r="E253" i="8"/>
  <c r="F253" i="8"/>
  <c r="H252" i="6" l="1"/>
  <c r="H253" i="9" s="1"/>
  <c r="G252" i="6"/>
  <c r="G253" i="9" s="1"/>
  <c r="J252" i="6"/>
  <c r="J253" i="9" s="1"/>
  <c r="I252" i="6"/>
  <c r="I253" i="9" s="1"/>
  <c r="K252" i="6"/>
  <c r="K253" i="9" s="1"/>
  <c r="I253" i="7" l="1"/>
  <c r="I253" i="8" s="1"/>
  <c r="J253" i="7"/>
  <c r="J253" i="8" s="1"/>
  <c r="K253" i="7"/>
  <c r="G253" i="7"/>
  <c r="H253" i="7"/>
  <c r="K253" i="8"/>
  <c r="G253" i="8"/>
  <c r="H253" i="8"/>
  <c r="L252" i="6"/>
  <c r="L253" i="9" s="1"/>
  <c r="L253" i="7" l="1"/>
  <c r="L253" i="8"/>
  <c r="M252" i="6"/>
  <c r="M253" i="9" s="1"/>
  <c r="M253" i="7" l="1"/>
  <c r="M253" i="8" s="1"/>
  <c r="O252" i="9" l="1"/>
  <c r="F252" i="3" s="1"/>
  <c r="O253" i="7" l="1"/>
  <c r="G253" i="3" s="1"/>
  <c r="O252" i="6"/>
  <c r="O253" i="8" l="1"/>
  <c r="E253" i="3" s="1"/>
  <c r="A253" i="6"/>
  <c r="B253" i="6" s="1"/>
  <c r="A253" i="9"/>
  <c r="A253" i="7"/>
  <c r="B253" i="7" s="1"/>
  <c r="A253" i="8"/>
  <c r="B253" i="8" s="1"/>
  <c r="H252" i="3"/>
  <c r="B253" i="3" s="1"/>
  <c r="C253" i="3" s="1"/>
  <c r="C253" i="9" l="1"/>
  <c r="D253" i="9" s="1"/>
  <c r="B253" i="9"/>
  <c r="D253" i="6" l="1"/>
  <c r="E253" i="6"/>
  <c r="E254" i="9" s="1"/>
  <c r="E254" i="7" l="1"/>
  <c r="D254" i="7"/>
  <c r="D254" i="8" s="1"/>
  <c r="E254" i="8"/>
  <c r="F253" i="6"/>
  <c r="F254" i="9" s="1"/>
  <c r="G253" i="6"/>
  <c r="G254" i="9" s="1"/>
  <c r="G254" i="7" l="1"/>
  <c r="F254" i="7"/>
  <c r="F254" i="8" s="1"/>
  <c r="G254" i="8"/>
  <c r="H253" i="6"/>
  <c r="H254" i="9" s="1"/>
  <c r="H254" i="7" l="1"/>
  <c r="H254" i="8" s="1"/>
  <c r="I253" i="6"/>
  <c r="I254" i="9" s="1"/>
  <c r="I254" i="7" l="1"/>
  <c r="I254" i="8" s="1"/>
  <c r="J253" i="6"/>
  <c r="J254" i="9" s="1"/>
  <c r="J254" i="7" l="1"/>
  <c r="J254" i="8" s="1"/>
  <c r="K253" i="6"/>
  <c r="K254" i="9" s="1"/>
  <c r="K254" i="7" l="1"/>
  <c r="K254" i="8"/>
  <c r="L253" i="6"/>
  <c r="L254" i="9" s="1"/>
  <c r="L254" i="7" l="1"/>
  <c r="L254" i="8"/>
  <c r="M253" i="6"/>
  <c r="M254" i="9" s="1"/>
  <c r="M254" i="7" l="1"/>
  <c r="M254" i="8" s="1"/>
  <c r="O253" i="9" l="1"/>
  <c r="F253" i="3" s="1"/>
  <c r="O253" i="6"/>
  <c r="A254" i="7" l="1"/>
  <c r="B254" i="7" s="1"/>
  <c r="A254" i="9"/>
  <c r="H253" i="3"/>
  <c r="B254" i="3" s="1"/>
  <c r="C254" i="3" s="1"/>
  <c r="A254" i="8"/>
  <c r="B254" i="8" s="1"/>
  <c r="A254" i="6"/>
  <c r="B254" i="6" s="1"/>
  <c r="O254" i="7"/>
  <c r="G254" i="3" s="1"/>
  <c r="O254" i="8" l="1"/>
  <c r="E254" i="3" s="1"/>
  <c r="C254" i="9"/>
  <c r="D254" i="9" s="1"/>
  <c r="B254" i="9"/>
  <c r="D254" i="6" l="1"/>
  <c r="E254" i="6"/>
  <c r="E255" i="9" s="1"/>
  <c r="F254" i="6"/>
  <c r="F255" i="9" s="1"/>
  <c r="F255" i="7" l="1"/>
  <c r="E255" i="7"/>
  <c r="D255" i="7"/>
  <c r="D255" i="8" s="1"/>
  <c r="E255" i="8"/>
  <c r="F255" i="8"/>
  <c r="G254" i="6"/>
  <c r="G255" i="9" s="1"/>
  <c r="G255" i="7" l="1"/>
  <c r="G255" i="8"/>
  <c r="H254" i="6"/>
  <c r="H255" i="9" s="1"/>
  <c r="H255" i="7" l="1"/>
  <c r="H255" i="8" s="1"/>
  <c r="I254" i="6"/>
  <c r="I255" i="9" s="1"/>
  <c r="I255" i="7" l="1"/>
  <c r="I255" i="8" s="1"/>
  <c r="J254" i="6"/>
  <c r="J255" i="9" s="1"/>
  <c r="J255" i="7" l="1"/>
  <c r="J255" i="8" s="1"/>
  <c r="K254" i="6"/>
  <c r="K255" i="9" s="1"/>
  <c r="K255" i="7" l="1"/>
  <c r="K255" i="8"/>
  <c r="L254" i="6"/>
  <c r="L255" i="9" s="1"/>
  <c r="L255" i="7" l="1"/>
  <c r="L255" i="8"/>
  <c r="M254" i="6"/>
  <c r="M255" i="9" s="1"/>
  <c r="M255" i="7" l="1"/>
  <c r="M255" i="8" s="1"/>
  <c r="O254" i="9" l="1"/>
  <c r="F254" i="3" s="1"/>
  <c r="O255" i="7" l="1"/>
  <c r="G255" i="3" s="1"/>
  <c r="O254" i="6"/>
  <c r="O255" i="8" l="1"/>
  <c r="E255" i="3" s="1"/>
  <c r="A255" i="8"/>
  <c r="B255" i="8" s="1"/>
  <c r="A255" i="6"/>
  <c r="B255" i="6" s="1"/>
  <c r="A255" i="9"/>
  <c r="H254" i="3"/>
  <c r="B255" i="3" s="1"/>
  <c r="C255" i="3" s="1"/>
  <c r="A255" i="7"/>
  <c r="B255" i="7" s="1"/>
  <c r="B255" i="9" l="1"/>
  <c r="C255" i="9"/>
  <c r="D255" i="9" s="1"/>
  <c r="D255" i="6" l="1"/>
  <c r="E255" i="6"/>
  <c r="E256" i="9" s="1"/>
  <c r="F255" i="6"/>
  <c r="F256" i="9" s="1"/>
  <c r="G255" i="6"/>
  <c r="G256" i="9" s="1"/>
  <c r="G256" i="7" l="1"/>
  <c r="F256" i="7"/>
  <c r="F256" i="8" s="1"/>
  <c r="E256" i="7"/>
  <c r="D256" i="7"/>
  <c r="D256" i="8" s="1"/>
  <c r="E256" i="8"/>
  <c r="G256" i="8"/>
  <c r="H255" i="6"/>
  <c r="H256" i="9" s="1"/>
  <c r="H256" i="7" l="1"/>
  <c r="H256" i="8" s="1"/>
  <c r="I255" i="6"/>
  <c r="I256" i="9" s="1"/>
  <c r="I256" i="7" l="1"/>
  <c r="I256" i="8" s="1"/>
  <c r="J255" i="6"/>
  <c r="J256" i="9" s="1"/>
  <c r="J256" i="7" l="1"/>
  <c r="J256" i="8" s="1"/>
  <c r="K255" i="6"/>
  <c r="K256" i="9" s="1"/>
  <c r="K256" i="7" l="1"/>
  <c r="K256" i="8"/>
  <c r="L255" i="6"/>
  <c r="L256" i="9" s="1"/>
  <c r="L256" i="7" l="1"/>
  <c r="L256" i="8"/>
  <c r="M255" i="6"/>
  <c r="M256" i="9" s="1"/>
  <c r="M256" i="7" l="1"/>
  <c r="M256" i="8" s="1"/>
  <c r="O255" i="9" l="1"/>
  <c r="F255" i="3" s="1"/>
  <c r="O255" i="6" l="1"/>
  <c r="O256" i="7"/>
  <c r="G256" i="3" s="1"/>
  <c r="O256" i="8" l="1"/>
  <c r="E256" i="3" s="1"/>
  <c r="H255" i="3"/>
  <c r="B256" i="3" s="1"/>
  <c r="C256" i="3" s="1"/>
  <c r="A256" i="8"/>
  <c r="B256" i="8" s="1"/>
  <c r="A256" i="9"/>
  <c r="A256" i="7"/>
  <c r="B256" i="7" s="1"/>
  <c r="A256" i="6"/>
  <c r="B256" i="6" s="1"/>
  <c r="C256" i="9" l="1"/>
  <c r="D256" i="9" s="1"/>
  <c r="B256" i="9"/>
  <c r="D256" i="6" l="1"/>
  <c r="E256" i="6"/>
  <c r="E257" i="9" s="1"/>
  <c r="E257" i="7" l="1"/>
  <c r="D257" i="7"/>
  <c r="E257" i="8"/>
  <c r="D257" i="8"/>
  <c r="F256" i="6"/>
  <c r="F257" i="9" s="1"/>
  <c r="F257" i="7" l="1"/>
  <c r="F257" i="8" s="1"/>
  <c r="G256" i="6"/>
  <c r="G257" i="9" s="1"/>
  <c r="G257" i="7" l="1"/>
  <c r="G257" i="8"/>
  <c r="H256" i="6"/>
  <c r="H257" i="9" s="1"/>
  <c r="H257" i="7" l="1"/>
  <c r="H257" i="8" s="1"/>
  <c r="I256" i="6"/>
  <c r="I257" i="9" s="1"/>
  <c r="I257" i="7" l="1"/>
  <c r="I257" i="8" s="1"/>
  <c r="J256" i="6"/>
  <c r="J257" i="9" s="1"/>
  <c r="J257" i="7" l="1"/>
  <c r="J257" i="8" s="1"/>
  <c r="K256" i="6"/>
  <c r="K257" i="9" s="1"/>
  <c r="K257" i="7" l="1"/>
  <c r="K257" i="8"/>
  <c r="L256" i="6"/>
  <c r="L257" i="9" s="1"/>
  <c r="M256" i="6"/>
  <c r="M257" i="9" s="1"/>
  <c r="L257" i="7" l="1"/>
  <c r="M257" i="7"/>
  <c r="M257" i="8" s="1"/>
  <c r="L257" i="8"/>
  <c r="O256" i="9" l="1"/>
  <c r="F256" i="3" s="1"/>
  <c r="O257" i="7" l="1"/>
  <c r="G257" i="3" s="1"/>
  <c r="O256" i="6"/>
  <c r="O257" i="8" l="1"/>
  <c r="E257" i="3" s="1"/>
  <c r="A257" i="6"/>
  <c r="B257" i="6" s="1"/>
  <c r="A257" i="9"/>
  <c r="A257" i="8"/>
  <c r="B257" i="8" s="1"/>
  <c r="H256" i="3"/>
  <c r="B257" i="3" s="1"/>
  <c r="C257" i="3" s="1"/>
  <c r="A257" i="7"/>
  <c r="B257" i="7" s="1"/>
  <c r="B257" i="9" l="1"/>
  <c r="C257" i="9"/>
  <c r="D257" i="9" s="1"/>
  <c r="D257" i="6" l="1"/>
  <c r="E257" i="6"/>
  <c r="E258" i="9" s="1"/>
  <c r="F257" i="6"/>
  <c r="F258" i="9" s="1"/>
  <c r="F258" i="7" l="1"/>
  <c r="E258" i="7"/>
  <c r="D258" i="7"/>
  <c r="D258" i="8" s="1"/>
  <c r="E258" i="8"/>
  <c r="F258" i="8"/>
  <c r="H257" i="6"/>
  <c r="H258" i="9" s="1"/>
  <c r="H258" i="7" l="1"/>
  <c r="H258" i="8" s="1"/>
  <c r="G257" i="6"/>
  <c r="G258" i="9" s="1"/>
  <c r="G258" i="7" l="1"/>
  <c r="G258" i="8"/>
  <c r="J257" i="6"/>
  <c r="J258" i="9" s="1"/>
  <c r="I257" i="6"/>
  <c r="I258" i="9" s="1"/>
  <c r="K257" i="6"/>
  <c r="K258" i="9" s="1"/>
  <c r="J258" i="7" l="1"/>
  <c r="I258" i="7"/>
  <c r="I258" i="8" s="1"/>
  <c r="K258" i="7"/>
  <c r="J258" i="8"/>
  <c r="K258" i="8"/>
  <c r="L257" i="6"/>
  <c r="L258" i="9" s="1"/>
  <c r="L258" i="7" l="1"/>
  <c r="L258" i="8"/>
  <c r="M257" i="6"/>
  <c r="M258" i="9" s="1"/>
  <c r="M258" i="7" l="1"/>
  <c r="M258" i="8" s="1"/>
  <c r="O257" i="9" l="1"/>
  <c r="F257" i="3" s="1"/>
  <c r="O258" i="7" l="1"/>
  <c r="G258" i="3" s="1"/>
  <c r="O257" i="6"/>
  <c r="O258" i="8" l="1"/>
  <c r="E258" i="3" s="1"/>
  <c r="A258" i="6"/>
  <c r="B258" i="6" s="1"/>
  <c r="A258" i="9"/>
  <c r="A258" i="8"/>
  <c r="B258" i="8" s="1"/>
  <c r="H257" i="3"/>
  <c r="B258" i="3" s="1"/>
  <c r="C258" i="3" s="1"/>
  <c r="A258" i="7"/>
  <c r="B258" i="7" s="1"/>
  <c r="C258" i="9" l="1"/>
  <c r="D258" i="9" s="1"/>
  <c r="B258" i="9"/>
  <c r="D258" i="6" l="1"/>
  <c r="E258" i="6"/>
  <c r="E259" i="9" s="1"/>
  <c r="E259" i="7" l="1"/>
  <c r="D259" i="7"/>
  <c r="D259" i="8" s="1"/>
  <c r="E259" i="8"/>
  <c r="F258" i="6"/>
  <c r="F259" i="9" s="1"/>
  <c r="F259" i="7" l="1"/>
  <c r="F259" i="8" s="1"/>
  <c r="G258" i="6"/>
  <c r="G259" i="9" s="1"/>
  <c r="G259" i="7" l="1"/>
  <c r="G259" i="8"/>
  <c r="H258" i="6"/>
  <c r="H259" i="9" s="1"/>
  <c r="H259" i="7" l="1"/>
  <c r="H259" i="8" s="1"/>
  <c r="I258" i="6"/>
  <c r="I259" i="9" s="1"/>
  <c r="J258" i="6"/>
  <c r="J259" i="9" s="1"/>
  <c r="I259" i="7" l="1"/>
  <c r="I259" i="8" s="1"/>
  <c r="J259" i="7"/>
  <c r="J259" i="8" s="1"/>
  <c r="L258" i="6" l="1"/>
  <c r="L259" i="9" s="1"/>
  <c r="K258" i="6"/>
  <c r="K259" i="9" s="1"/>
  <c r="K259" i="7" l="1"/>
  <c r="L259" i="7"/>
  <c r="K259" i="8"/>
  <c r="L259" i="8"/>
  <c r="M258" i="6"/>
  <c r="M259" i="9" s="1"/>
  <c r="M259" i="7" l="1"/>
  <c r="M259" i="8" s="1"/>
  <c r="O258" i="9" l="1"/>
  <c r="F258" i="3" s="1"/>
  <c r="O259" i="7" l="1"/>
  <c r="G259" i="3" s="1"/>
  <c r="O258" i="6"/>
  <c r="O259" i="8" l="1"/>
  <c r="E259" i="3" s="1"/>
  <c r="H258" i="3"/>
  <c r="B259" i="3" s="1"/>
  <c r="C259" i="3" s="1"/>
  <c r="A259" i="6"/>
  <c r="B259" i="6" s="1"/>
  <c r="A259" i="7"/>
  <c r="B259" i="7" s="1"/>
  <c r="A259" i="9"/>
  <c r="A259" i="8"/>
  <c r="B259" i="8" s="1"/>
  <c r="C259" i="9" l="1"/>
  <c r="D259" i="9" s="1"/>
  <c r="B259" i="9"/>
  <c r="D259" i="6" l="1"/>
  <c r="E259" i="6"/>
  <c r="E260" i="9" s="1"/>
  <c r="E260" i="7" l="1"/>
  <c r="D260" i="7"/>
  <c r="D260" i="8" s="1"/>
  <c r="E260" i="8"/>
  <c r="F259" i="6"/>
  <c r="F260" i="9" s="1"/>
  <c r="F260" i="7" l="1"/>
  <c r="F260" i="8" s="1"/>
  <c r="G259" i="6"/>
  <c r="G260" i="9" s="1"/>
  <c r="G260" i="7" l="1"/>
  <c r="G260" i="8"/>
  <c r="I259" i="6" l="1"/>
  <c r="I260" i="9" s="1"/>
  <c r="H259" i="6"/>
  <c r="H260" i="9" s="1"/>
  <c r="J259" i="6"/>
  <c r="J260" i="9" s="1"/>
  <c r="J260" i="7" l="1"/>
  <c r="H260" i="7"/>
  <c r="H260" i="8" s="1"/>
  <c r="I260" i="7"/>
  <c r="I260" i="8" s="1"/>
  <c r="J260" i="8"/>
  <c r="K259" i="6"/>
  <c r="K260" i="9" s="1"/>
  <c r="K260" i="7" l="1"/>
  <c r="K260" i="8"/>
  <c r="L259" i="6"/>
  <c r="L260" i="9" s="1"/>
  <c r="L260" i="7" l="1"/>
  <c r="L260" i="8"/>
  <c r="M259" i="6"/>
  <c r="M260" i="9" s="1"/>
  <c r="M260" i="7" l="1"/>
  <c r="M260" i="8" s="1"/>
  <c r="O259" i="9" l="1"/>
  <c r="F259" i="3" s="1"/>
  <c r="O260" i="7" l="1"/>
  <c r="G260" i="3" s="1"/>
  <c r="O259" i="6"/>
  <c r="O260" i="8" l="1"/>
  <c r="E260" i="3" s="1"/>
  <c r="A260" i="6"/>
  <c r="B260" i="6" s="1"/>
  <c r="H259" i="3"/>
  <c r="B260" i="3" s="1"/>
  <c r="C260" i="3" s="1"/>
  <c r="A260" i="8"/>
  <c r="B260" i="8" s="1"/>
  <c r="A260" i="9"/>
  <c r="A260" i="7"/>
  <c r="B260" i="7" s="1"/>
  <c r="C260" i="9" l="1"/>
  <c r="D260" i="9" s="1"/>
  <c r="B260" i="9"/>
  <c r="D260" i="6" l="1"/>
  <c r="E260" i="6"/>
  <c r="E261" i="9" s="1"/>
  <c r="E261" i="7" l="1"/>
  <c r="D261" i="7"/>
  <c r="D261" i="8" s="1"/>
  <c r="E261" i="8"/>
  <c r="F260" i="6"/>
  <c r="F261" i="9" s="1"/>
  <c r="F261" i="7" l="1"/>
  <c r="F261" i="8" s="1"/>
  <c r="G260" i="6"/>
  <c r="G261" i="9" s="1"/>
  <c r="G261" i="7" l="1"/>
  <c r="G261" i="8"/>
  <c r="I260" i="6"/>
  <c r="I261" i="9" s="1"/>
  <c r="I261" i="7" l="1"/>
  <c r="I261" i="8" s="1"/>
  <c r="H260" i="6"/>
  <c r="H261" i="9" s="1"/>
  <c r="K260" i="6"/>
  <c r="K261" i="9" s="1"/>
  <c r="H261" i="7" l="1"/>
  <c r="K261" i="7"/>
  <c r="K261" i="8"/>
  <c r="H261" i="8"/>
  <c r="J260" i="6"/>
  <c r="J261" i="9" s="1"/>
  <c r="L260" i="6"/>
  <c r="L261" i="9" s="1"/>
  <c r="L261" i="7" l="1"/>
  <c r="J261" i="7"/>
  <c r="J261" i="8" s="1"/>
  <c r="L261" i="8"/>
  <c r="M260" i="6"/>
  <c r="M261" i="9" s="1"/>
  <c r="M261" i="7" l="1"/>
  <c r="M261" i="8" s="1"/>
  <c r="O260" i="9" l="1"/>
  <c r="F260" i="3" s="1"/>
  <c r="O261" i="7" l="1"/>
  <c r="G261" i="3" s="1"/>
  <c r="O260" i="6"/>
  <c r="O261" i="8" l="1"/>
  <c r="E261" i="3" s="1"/>
  <c r="H260" i="3"/>
  <c r="B261" i="3" s="1"/>
  <c r="C261" i="3" s="1"/>
  <c r="A261" i="7"/>
  <c r="B261" i="7" s="1"/>
  <c r="A261" i="6"/>
  <c r="B261" i="6" s="1"/>
  <c r="A261" i="8"/>
  <c r="B261" i="8" s="1"/>
  <c r="A261" i="9"/>
  <c r="C261" i="9" l="1"/>
  <c r="D261" i="9" s="1"/>
  <c r="B261" i="9"/>
  <c r="D261" i="6" l="1"/>
  <c r="E261" i="6"/>
  <c r="E262" i="9" s="1"/>
  <c r="E262" i="7" l="1"/>
  <c r="D262" i="7"/>
  <c r="D262" i="8" s="1"/>
  <c r="E262" i="8"/>
  <c r="F261" i="6"/>
  <c r="F262" i="9" s="1"/>
  <c r="F262" i="7" l="1"/>
  <c r="F262" i="8" s="1"/>
  <c r="G261" i="6"/>
  <c r="G262" i="9" s="1"/>
  <c r="G262" i="7" l="1"/>
  <c r="G262" i="8"/>
  <c r="H261" i="6"/>
  <c r="H262" i="9" s="1"/>
  <c r="H262" i="7" l="1"/>
  <c r="H262" i="8" s="1"/>
  <c r="I261" i="6"/>
  <c r="I262" i="9" s="1"/>
  <c r="I262" i="7" l="1"/>
  <c r="I262" i="8" s="1"/>
  <c r="J261" i="6"/>
  <c r="J262" i="9" s="1"/>
  <c r="J262" i="7" l="1"/>
  <c r="J262" i="8" s="1"/>
  <c r="K261" i="6"/>
  <c r="K262" i="9" s="1"/>
  <c r="K262" i="7" l="1"/>
  <c r="K262" i="8"/>
  <c r="M261" i="6" l="1"/>
  <c r="M262" i="9" s="1"/>
  <c r="L261" i="6"/>
  <c r="L262" i="9" s="1"/>
  <c r="L262" i="7" l="1"/>
  <c r="M262" i="7"/>
  <c r="M262" i="8" s="1"/>
  <c r="L262" i="8"/>
  <c r="O261" i="9" l="1"/>
  <c r="F261" i="3" s="1"/>
  <c r="O262" i="7" l="1"/>
  <c r="G262" i="3" s="1"/>
  <c r="O261" i="6"/>
  <c r="O262" i="8" l="1"/>
  <c r="E262" i="3" s="1"/>
  <c r="A262" i="9"/>
  <c r="A262" i="8"/>
  <c r="B262" i="8" s="1"/>
  <c r="A262" i="6"/>
  <c r="B262" i="6" s="1"/>
  <c r="A262" i="7"/>
  <c r="B262" i="7" s="1"/>
  <c r="H261" i="3"/>
  <c r="B262" i="3" s="1"/>
  <c r="C262" i="3" s="1"/>
  <c r="B262" i="9" l="1"/>
  <c r="C262" i="9"/>
  <c r="D262" i="9" s="1"/>
  <c r="D262" i="6" l="1"/>
  <c r="E262" i="6"/>
  <c r="E263" i="9" s="1"/>
  <c r="E263" i="7" l="1"/>
  <c r="D263" i="7"/>
  <c r="D263" i="8" s="1"/>
  <c r="E263" i="8"/>
  <c r="F262" i="6"/>
  <c r="F263" i="9" s="1"/>
  <c r="F263" i="7" l="1"/>
  <c r="F263" i="8" s="1"/>
  <c r="G262" i="6"/>
  <c r="G263" i="9" s="1"/>
  <c r="G263" i="7" l="1"/>
  <c r="G263" i="8"/>
  <c r="I262" i="6" l="1"/>
  <c r="I263" i="9" s="1"/>
  <c r="H262" i="6"/>
  <c r="H263" i="9" s="1"/>
  <c r="J262" i="6"/>
  <c r="J263" i="9" s="1"/>
  <c r="J263" i="7" l="1"/>
  <c r="J263" i="8" s="1"/>
  <c r="H263" i="7"/>
  <c r="H263" i="8" s="1"/>
  <c r="I263" i="7"/>
  <c r="I263" i="8" s="1"/>
  <c r="K262" i="6"/>
  <c r="K263" i="9" s="1"/>
  <c r="K263" i="7" l="1"/>
  <c r="K263" i="8"/>
  <c r="L262" i="6"/>
  <c r="L263" i="9" s="1"/>
  <c r="L263" i="7" l="1"/>
  <c r="L263" i="8"/>
  <c r="M262" i="6"/>
  <c r="M263" i="9" s="1"/>
  <c r="M263" i="7" l="1"/>
  <c r="M263" i="8" s="1"/>
  <c r="O262" i="9" l="1"/>
  <c r="F262" i="3" s="1"/>
  <c r="O263" i="7" l="1"/>
  <c r="G263" i="3" s="1"/>
  <c r="O262" i="6"/>
  <c r="O263" i="8" l="1"/>
  <c r="E263" i="3" s="1"/>
  <c r="H262" i="3"/>
  <c r="B263" i="3" s="1"/>
  <c r="C263" i="3" s="1"/>
  <c r="A263" i="8"/>
  <c r="B263" i="8" s="1"/>
  <c r="A263" i="7"/>
  <c r="B263" i="7" s="1"/>
  <c r="A263" i="6"/>
  <c r="B263" i="6" s="1"/>
  <c r="A263" i="9"/>
  <c r="B263" i="9" l="1"/>
  <c r="C263" i="9"/>
  <c r="D263" i="9" s="1"/>
  <c r="D263" i="6" l="1"/>
  <c r="E263" i="6"/>
  <c r="E264" i="9" s="1"/>
  <c r="F263" i="6"/>
  <c r="F264" i="9" s="1"/>
  <c r="F264" i="7" l="1"/>
  <c r="E264" i="7"/>
  <c r="D264" i="7"/>
  <c r="D264" i="8" s="1"/>
  <c r="E264" i="8"/>
  <c r="F264" i="8"/>
  <c r="G263" i="6"/>
  <c r="G264" i="9" s="1"/>
  <c r="G264" i="7" l="1"/>
  <c r="G264" i="8"/>
  <c r="H263" i="6"/>
  <c r="H264" i="9" s="1"/>
  <c r="H264" i="7" l="1"/>
  <c r="H264" i="8" s="1"/>
  <c r="I263" i="6"/>
  <c r="I264" i="9" s="1"/>
  <c r="I264" i="7" l="1"/>
  <c r="I264" i="8" s="1"/>
  <c r="J263" i="6"/>
  <c r="J264" i="9" s="1"/>
  <c r="K263" i="6"/>
  <c r="K264" i="9" s="1"/>
  <c r="J264" i="7" l="1"/>
  <c r="J264" i="8" s="1"/>
  <c r="K264" i="7"/>
  <c r="K264" i="8"/>
  <c r="L263" i="6"/>
  <c r="L264" i="9" s="1"/>
  <c r="M263" i="6"/>
  <c r="M264" i="9" s="1"/>
  <c r="L264" i="7" l="1"/>
  <c r="M264" i="7"/>
  <c r="M264" i="8" s="1"/>
  <c r="L264" i="8"/>
  <c r="O263" i="9" l="1"/>
  <c r="F263" i="3" s="1"/>
  <c r="O264" i="7" l="1"/>
  <c r="G264" i="3" s="1"/>
  <c r="O263" i="6"/>
  <c r="O264" i="8" l="1"/>
  <c r="E264" i="3" s="1"/>
  <c r="A264" i="6"/>
  <c r="B264" i="6" s="1"/>
  <c r="A264" i="7"/>
  <c r="B264" i="7" s="1"/>
  <c r="H263" i="3"/>
  <c r="B264" i="3" s="1"/>
  <c r="C264" i="3" s="1"/>
  <c r="A264" i="9"/>
  <c r="A264" i="8"/>
  <c r="B264" i="8" s="1"/>
  <c r="B264" i="9" l="1"/>
  <c r="C264" i="9"/>
  <c r="D264" i="9" s="1"/>
  <c r="D264" i="6" l="1"/>
  <c r="E264" i="6"/>
  <c r="E265" i="9" s="1"/>
  <c r="E265" i="7" l="1"/>
  <c r="D265" i="7"/>
  <c r="D265" i="8" s="1"/>
  <c r="E265" i="8"/>
  <c r="F264" i="6"/>
  <c r="F265" i="9" s="1"/>
  <c r="F265" i="7" l="1"/>
  <c r="F265" i="8" s="1"/>
  <c r="G264" i="6"/>
  <c r="G265" i="9" s="1"/>
  <c r="G265" i="7" l="1"/>
  <c r="G265" i="8"/>
  <c r="H264" i="6"/>
  <c r="H265" i="9" s="1"/>
  <c r="H265" i="7" l="1"/>
  <c r="H265" i="8" s="1"/>
  <c r="I264" i="6"/>
  <c r="I265" i="9" s="1"/>
  <c r="I265" i="7" l="1"/>
  <c r="I265" i="8" s="1"/>
  <c r="J264" i="6"/>
  <c r="J265" i="9" s="1"/>
  <c r="J265" i="7" l="1"/>
  <c r="J265" i="8" s="1"/>
  <c r="K264" i="6"/>
  <c r="K265" i="9" s="1"/>
  <c r="K265" i="7" l="1"/>
  <c r="K265" i="8"/>
  <c r="L264" i="6"/>
  <c r="L265" i="9" s="1"/>
  <c r="L265" i="7" l="1"/>
  <c r="L265" i="8"/>
  <c r="M264" i="6"/>
  <c r="M265" i="9" s="1"/>
  <c r="M265" i="7" l="1"/>
  <c r="M265" i="8" s="1"/>
  <c r="O264" i="9" l="1"/>
  <c r="F264" i="3" s="1"/>
  <c r="O264" i="6"/>
  <c r="H264" i="3" l="1"/>
  <c r="B265" i="3" s="1"/>
  <c r="C265" i="3" s="1"/>
  <c r="A265" i="6"/>
  <c r="B265" i="6" s="1"/>
  <c r="A265" i="8"/>
  <c r="B265" i="8" s="1"/>
  <c r="A265" i="7"/>
  <c r="B265" i="7" s="1"/>
  <c r="A265" i="9"/>
  <c r="O265" i="7"/>
  <c r="G265" i="3" s="1"/>
  <c r="O265" i="8"/>
  <c r="E265" i="3" s="1"/>
  <c r="C265" i="9" l="1"/>
  <c r="D265" i="9" s="1"/>
  <c r="B265" i="9"/>
  <c r="D265" i="6" l="1"/>
  <c r="E265" i="6"/>
  <c r="E266" i="9" s="1"/>
  <c r="E266" i="7" l="1"/>
  <c r="D266" i="7"/>
  <c r="D266" i="8" s="1"/>
  <c r="E266" i="8"/>
  <c r="F265" i="6"/>
  <c r="F266" i="9" s="1"/>
  <c r="F266" i="7" l="1"/>
  <c r="F266" i="8" s="1"/>
  <c r="G265" i="6"/>
  <c r="G266" i="9" s="1"/>
  <c r="G266" i="7" l="1"/>
  <c r="G266" i="8"/>
  <c r="H265" i="6"/>
  <c r="H266" i="9" s="1"/>
  <c r="H266" i="7" l="1"/>
  <c r="H266" i="8" s="1"/>
  <c r="I265" i="6"/>
  <c r="I266" i="9" s="1"/>
  <c r="I266" i="7" l="1"/>
  <c r="I266" i="8" s="1"/>
  <c r="J265" i="6"/>
  <c r="J266" i="9" s="1"/>
  <c r="J266" i="7" l="1"/>
  <c r="J266" i="8" s="1"/>
  <c r="K265" i="6"/>
  <c r="K266" i="9" s="1"/>
  <c r="K266" i="7" l="1"/>
  <c r="K266" i="8"/>
  <c r="L265" i="6"/>
  <c r="L266" i="9" s="1"/>
  <c r="L266" i="7" l="1"/>
  <c r="L266" i="8"/>
  <c r="M265" i="6" l="1"/>
  <c r="M266" i="9" s="1"/>
  <c r="M266" i="7" l="1"/>
  <c r="M266" i="8" s="1"/>
  <c r="O265" i="9" l="1"/>
  <c r="F265" i="3" s="1"/>
  <c r="O266" i="7" l="1"/>
  <c r="G266" i="3" s="1"/>
  <c r="O265" i="6"/>
  <c r="O266" i="8" l="1"/>
  <c r="E266" i="3" s="1"/>
  <c r="H265" i="3"/>
  <c r="B266" i="3" s="1"/>
  <c r="C266" i="3" s="1"/>
  <c r="A266" i="6"/>
  <c r="B266" i="6" s="1"/>
  <c r="A266" i="7"/>
  <c r="B266" i="7" s="1"/>
  <c r="A266" i="9"/>
  <c r="A266" i="8"/>
  <c r="B266" i="8" s="1"/>
  <c r="C266" i="9" l="1"/>
  <c r="D266" i="9" s="1"/>
  <c r="B266" i="9"/>
  <c r="D266" i="6" l="1"/>
  <c r="E266" i="6"/>
  <c r="E267" i="9" s="1"/>
  <c r="E267" i="7" l="1"/>
  <c r="D267" i="7"/>
  <c r="D267" i="8" s="1"/>
  <c r="E267" i="8"/>
  <c r="F266" i="6"/>
  <c r="F267" i="9" s="1"/>
  <c r="G266" i="6"/>
  <c r="G267" i="9" s="1"/>
  <c r="G267" i="7" l="1"/>
  <c r="F267" i="7"/>
  <c r="F267" i="8" s="1"/>
  <c r="G267" i="8"/>
  <c r="I266" i="6" l="1"/>
  <c r="I267" i="9" s="1"/>
  <c r="H266" i="6"/>
  <c r="H267" i="9" s="1"/>
  <c r="H267" i="7" l="1"/>
  <c r="I267" i="7"/>
  <c r="I267" i="8" s="1"/>
  <c r="H267" i="8"/>
  <c r="J266" i="6"/>
  <c r="J267" i="9" s="1"/>
  <c r="K266" i="6"/>
  <c r="K267" i="9" s="1"/>
  <c r="K267" i="7" l="1"/>
  <c r="J267" i="7"/>
  <c r="J267" i="8" s="1"/>
  <c r="K267" i="8"/>
  <c r="L266" i="6"/>
  <c r="L267" i="9" s="1"/>
  <c r="L267" i="7" l="1"/>
  <c r="L267" i="8"/>
  <c r="M266" i="6"/>
  <c r="M267" i="9" s="1"/>
  <c r="M267" i="7" l="1"/>
  <c r="M267" i="8" s="1"/>
  <c r="O266" i="9" l="1"/>
  <c r="F266" i="3" s="1"/>
  <c r="O266" i="6" l="1"/>
  <c r="O267" i="7"/>
  <c r="G267" i="3" s="1"/>
  <c r="O267" i="8" l="1"/>
  <c r="E267" i="3" s="1"/>
  <c r="A267" i="7"/>
  <c r="B267" i="7" s="1"/>
  <c r="A267" i="8"/>
  <c r="B267" i="8" s="1"/>
  <c r="A267" i="9"/>
  <c r="A267" i="6"/>
  <c r="B267" i="6" s="1"/>
  <c r="H266" i="3"/>
  <c r="B267" i="3" s="1"/>
  <c r="C267" i="3" s="1"/>
  <c r="B267" i="9" l="1"/>
  <c r="C267" i="9"/>
  <c r="D267" i="9" s="1"/>
  <c r="D267" i="6" l="1"/>
  <c r="E267" i="6"/>
  <c r="E268" i="9" s="1"/>
  <c r="E268" i="7" l="1"/>
  <c r="D268" i="7"/>
  <c r="D268" i="8" s="1"/>
  <c r="E268" i="8"/>
  <c r="F267" i="6"/>
  <c r="F268" i="9" s="1"/>
  <c r="G267" i="6"/>
  <c r="G268" i="9" s="1"/>
  <c r="G268" i="7" l="1"/>
  <c r="F268" i="7"/>
  <c r="G268" i="8"/>
  <c r="F268" i="8"/>
  <c r="H267" i="6"/>
  <c r="H268" i="9" s="1"/>
  <c r="H268" i="7" l="1"/>
  <c r="H268" i="8" s="1"/>
  <c r="I267" i="6"/>
  <c r="I268" i="9" s="1"/>
  <c r="I268" i="7" l="1"/>
  <c r="I268" i="8" s="1"/>
  <c r="J267" i="6"/>
  <c r="J268" i="9" s="1"/>
  <c r="J268" i="7" l="1"/>
  <c r="J268" i="8" s="1"/>
  <c r="K267" i="6"/>
  <c r="K268" i="9" s="1"/>
  <c r="K268" i="7" l="1"/>
  <c r="K268" i="8"/>
  <c r="M267" i="6"/>
  <c r="M268" i="9" s="1"/>
  <c r="L267" i="6"/>
  <c r="L268" i="9" s="1"/>
  <c r="M268" i="7" l="1"/>
  <c r="M268" i="8" s="1"/>
  <c r="L268" i="7"/>
  <c r="L268" i="8"/>
  <c r="O267" i="9" l="1"/>
  <c r="F267" i="3" s="1"/>
  <c r="O267" i="6" l="1"/>
  <c r="O268" i="7"/>
  <c r="G268" i="3" s="1"/>
  <c r="O268" i="8" l="1"/>
  <c r="E268" i="3" s="1"/>
  <c r="H267" i="3"/>
  <c r="B268" i="3" s="1"/>
  <c r="C268" i="3" s="1"/>
  <c r="A268" i="8"/>
  <c r="B268" i="8" s="1"/>
  <c r="A268" i="7"/>
  <c r="B268" i="7" s="1"/>
  <c r="A268" i="9"/>
  <c r="A268" i="6"/>
  <c r="B268" i="6" s="1"/>
  <c r="C268" i="9" l="1"/>
  <c r="D268" i="9" s="1"/>
  <c r="B268" i="9"/>
  <c r="D268" i="6" l="1"/>
  <c r="E268" i="6"/>
  <c r="E269" i="9" s="1"/>
  <c r="E269" i="7" l="1"/>
  <c r="D269" i="7"/>
  <c r="D269" i="8" s="1"/>
  <c r="E269" i="8"/>
  <c r="F268" i="6"/>
  <c r="F269" i="9" s="1"/>
  <c r="F269" i="7" l="1"/>
  <c r="F269" i="8" s="1"/>
  <c r="G268" i="6"/>
  <c r="G269" i="9" s="1"/>
  <c r="H268" i="6"/>
  <c r="H269" i="9" s="1"/>
  <c r="G269" i="7" l="1"/>
  <c r="H269" i="7"/>
  <c r="H269" i="8" s="1"/>
  <c r="G269" i="8"/>
  <c r="I268" i="6"/>
  <c r="I269" i="9" s="1"/>
  <c r="I269" i="7" l="1"/>
  <c r="I269" i="8" s="1"/>
  <c r="J268" i="6"/>
  <c r="J269" i="9" s="1"/>
  <c r="J269" i="7" l="1"/>
  <c r="J269" i="8" s="1"/>
  <c r="K268" i="6"/>
  <c r="K269" i="9" s="1"/>
  <c r="L268" i="6"/>
  <c r="L269" i="9" s="1"/>
  <c r="M268" i="6"/>
  <c r="M269" i="9" s="1"/>
  <c r="K269" i="7" l="1"/>
  <c r="L269" i="7"/>
  <c r="M269" i="7"/>
  <c r="M269" i="8" s="1"/>
  <c r="L269" i="8"/>
  <c r="K269" i="8"/>
  <c r="O268" i="9" l="1"/>
  <c r="F268" i="3" s="1"/>
  <c r="O269" i="7" l="1"/>
  <c r="G269" i="3" s="1"/>
  <c r="O268" i="6"/>
  <c r="O269" i="8" l="1"/>
  <c r="E269" i="3" s="1"/>
  <c r="A269" i="7"/>
  <c r="B269" i="7" s="1"/>
  <c r="A269" i="8"/>
  <c r="B269" i="8" s="1"/>
  <c r="A269" i="9"/>
  <c r="A269" i="6"/>
  <c r="B269" i="6" s="1"/>
  <c r="H268" i="3"/>
  <c r="B269" i="3" s="1"/>
  <c r="C269" i="3" s="1"/>
  <c r="B269" i="9" l="1"/>
  <c r="C269" i="9"/>
  <c r="D269" i="9" s="1"/>
  <c r="D269" i="6" l="1"/>
  <c r="E269" i="6"/>
  <c r="E270" i="9" s="1"/>
  <c r="F269" i="6"/>
  <c r="F270" i="9" s="1"/>
  <c r="F270" i="7" l="1"/>
  <c r="E270" i="7"/>
  <c r="D270" i="7"/>
  <c r="D270" i="8" s="1"/>
  <c r="E270" i="8"/>
  <c r="F270" i="8"/>
  <c r="H269" i="6"/>
  <c r="H270" i="9" s="1"/>
  <c r="H270" i="7" l="1"/>
  <c r="H270" i="8" s="1"/>
  <c r="G269" i="6"/>
  <c r="G270" i="9" s="1"/>
  <c r="I269" i="6"/>
  <c r="I270" i="9" s="1"/>
  <c r="J269" i="6"/>
  <c r="J270" i="9" s="1"/>
  <c r="G270" i="7" l="1"/>
  <c r="I270" i="7"/>
  <c r="I270" i="8" s="1"/>
  <c r="J270" i="7"/>
  <c r="J270" i="8" s="1"/>
  <c r="G270" i="8"/>
  <c r="K269" i="6"/>
  <c r="K270" i="9" s="1"/>
  <c r="K270" i="7" l="1"/>
  <c r="K270" i="8"/>
  <c r="L269" i="6"/>
  <c r="L270" i="9" s="1"/>
  <c r="M269" i="6"/>
  <c r="M270" i="9" s="1"/>
  <c r="L270" i="7" l="1"/>
  <c r="M270" i="7"/>
  <c r="M270" i="8" s="1"/>
  <c r="L270" i="8"/>
  <c r="O269" i="9" l="1"/>
  <c r="F269" i="3" s="1"/>
  <c r="O270" i="7" l="1"/>
  <c r="G270" i="3" s="1"/>
  <c r="O269" i="6"/>
  <c r="O270" i="8" l="1"/>
  <c r="E270" i="3" s="1"/>
  <c r="H269" i="3"/>
  <c r="B270" i="3" s="1"/>
  <c r="C270" i="3" s="1"/>
  <c r="A270" i="8"/>
  <c r="B270" i="8" s="1"/>
  <c r="A270" i="6"/>
  <c r="B270" i="6" s="1"/>
  <c r="A270" i="9"/>
  <c r="A270" i="7"/>
  <c r="B270" i="7" s="1"/>
  <c r="B270" i="9" l="1"/>
  <c r="C270" i="9"/>
  <c r="D270" i="9" s="1"/>
  <c r="D270" i="6" l="1"/>
  <c r="E270" i="6"/>
  <c r="E271" i="9" s="1"/>
  <c r="F270" i="6"/>
  <c r="F271" i="9" s="1"/>
  <c r="F271" i="7" l="1"/>
  <c r="E271" i="7"/>
  <c r="D271" i="7"/>
  <c r="F271" i="8"/>
  <c r="D271" i="8"/>
  <c r="E271" i="8"/>
  <c r="G270" i="6"/>
  <c r="G271" i="9" s="1"/>
  <c r="G271" i="7" l="1"/>
  <c r="G271" i="8"/>
  <c r="H270" i="6"/>
  <c r="H271" i="9" s="1"/>
  <c r="H271" i="7" l="1"/>
  <c r="H271" i="8" s="1"/>
  <c r="I270" i="6"/>
  <c r="I271" i="9" s="1"/>
  <c r="I271" i="7" l="1"/>
  <c r="I271" i="8" s="1"/>
  <c r="J270" i="6"/>
  <c r="J271" i="9" s="1"/>
  <c r="J271" i="7" l="1"/>
  <c r="J271" i="8" s="1"/>
  <c r="K270" i="6"/>
  <c r="K271" i="9" s="1"/>
  <c r="K271" i="7" l="1"/>
  <c r="K271" i="8"/>
  <c r="L270" i="6"/>
  <c r="L271" i="9" s="1"/>
  <c r="L271" i="7" l="1"/>
  <c r="L271" i="8"/>
  <c r="M270" i="6"/>
  <c r="M271" i="9" s="1"/>
  <c r="M271" i="7" l="1"/>
  <c r="M271" i="8" s="1"/>
  <c r="O270" i="9" l="1"/>
  <c r="F270" i="3" s="1"/>
  <c r="O271" i="7" l="1"/>
  <c r="G271" i="3" s="1"/>
  <c r="O270" i="6"/>
  <c r="O271" i="8" l="1"/>
  <c r="E271" i="3" s="1"/>
  <c r="H270" i="3"/>
  <c r="B271" i="3" s="1"/>
  <c r="C271" i="3" s="1"/>
  <c r="A271" i="7"/>
  <c r="B271" i="7" s="1"/>
  <c r="A271" i="6"/>
  <c r="B271" i="6" s="1"/>
  <c r="A271" i="9"/>
  <c r="A271" i="8"/>
  <c r="B271" i="8" s="1"/>
  <c r="C271" i="9" l="1"/>
  <c r="D271" i="9" s="1"/>
  <c r="B271" i="9"/>
  <c r="D271" i="6" l="1"/>
  <c r="E271" i="6"/>
  <c r="E272" i="9" s="1"/>
  <c r="E272" i="7" l="1"/>
  <c r="D272" i="7"/>
  <c r="D272" i="8" s="1"/>
  <c r="E272" i="8"/>
  <c r="F271" i="6"/>
  <c r="F272" i="9" s="1"/>
  <c r="F272" i="7" l="1"/>
  <c r="F272" i="8" s="1"/>
  <c r="G271" i="6"/>
  <c r="G272" i="9" s="1"/>
  <c r="G272" i="7" l="1"/>
  <c r="G272" i="8"/>
  <c r="H271" i="6"/>
  <c r="H272" i="9" s="1"/>
  <c r="I271" i="6"/>
  <c r="I272" i="9" s="1"/>
  <c r="H272" i="7" l="1"/>
  <c r="I272" i="7"/>
  <c r="I272" i="8" s="1"/>
  <c r="H272" i="8"/>
  <c r="J271" i="6"/>
  <c r="J272" i="9" s="1"/>
  <c r="J272" i="7" l="1"/>
  <c r="J272" i="8" s="1"/>
  <c r="K271" i="6"/>
  <c r="K272" i="9" s="1"/>
  <c r="K272" i="7" l="1"/>
  <c r="K272" i="8"/>
  <c r="L271" i="6"/>
  <c r="L272" i="9" s="1"/>
  <c r="L272" i="7" l="1"/>
  <c r="L272" i="8"/>
  <c r="M271" i="6"/>
  <c r="M272" i="9" s="1"/>
  <c r="M272" i="7" l="1"/>
  <c r="M272" i="8" s="1"/>
  <c r="O271" i="9" l="1"/>
  <c r="F271" i="3" s="1"/>
  <c r="O272" i="7" l="1"/>
  <c r="G272" i="3" s="1"/>
  <c r="O271" i="6"/>
  <c r="O272" i="8" l="1"/>
  <c r="E272" i="3" s="1"/>
  <c r="A272" i="8"/>
  <c r="B272" i="8" s="1"/>
  <c r="A272" i="9"/>
  <c r="A272" i="6"/>
  <c r="B272" i="6" s="1"/>
  <c r="A272" i="7"/>
  <c r="B272" i="7" s="1"/>
  <c r="H271" i="3"/>
  <c r="B272" i="3" s="1"/>
  <c r="C272" i="3" s="1"/>
  <c r="C272" i="9" l="1"/>
  <c r="D272" i="9" s="1"/>
  <c r="B272" i="9"/>
  <c r="D272" i="6" l="1"/>
  <c r="E272" i="6"/>
  <c r="E273" i="9" s="1"/>
  <c r="F272" i="6"/>
  <c r="F273" i="9" s="1"/>
  <c r="F273" i="7" l="1"/>
  <c r="E273" i="7"/>
  <c r="D273" i="7"/>
  <c r="D273" i="8" s="1"/>
  <c r="E273" i="8"/>
  <c r="F273" i="8"/>
  <c r="I272" i="6"/>
  <c r="I273" i="9" s="1"/>
  <c r="I273" i="7" l="1"/>
  <c r="I273" i="8" s="1"/>
  <c r="H272" i="6"/>
  <c r="H273" i="9" s="1"/>
  <c r="G272" i="6"/>
  <c r="G273" i="9" s="1"/>
  <c r="J272" i="6"/>
  <c r="J273" i="9" s="1"/>
  <c r="H273" i="7" l="1"/>
  <c r="G273" i="7"/>
  <c r="J273" i="7"/>
  <c r="J273" i="8" s="1"/>
  <c r="H273" i="8"/>
  <c r="G273" i="8"/>
  <c r="K272" i="6"/>
  <c r="K273" i="9" s="1"/>
  <c r="K273" i="7" l="1"/>
  <c r="K273" i="8"/>
  <c r="M272" i="6" l="1"/>
  <c r="M273" i="9" s="1"/>
  <c r="L272" i="6"/>
  <c r="L273" i="9" s="1"/>
  <c r="L273" i="7" l="1"/>
  <c r="M273" i="7"/>
  <c r="M273" i="8" s="1"/>
  <c r="L273" i="8"/>
  <c r="O272" i="9" l="1"/>
  <c r="F272" i="3" s="1"/>
  <c r="O273" i="7" l="1"/>
  <c r="G273" i="3" s="1"/>
  <c r="O272" i="6"/>
  <c r="O273" i="8" l="1"/>
  <c r="E273" i="3" s="1"/>
  <c r="H272" i="3"/>
  <c r="B273" i="3" s="1"/>
  <c r="C273" i="3" s="1"/>
  <c r="A273" i="7"/>
  <c r="B273" i="7" s="1"/>
  <c r="A273" i="8"/>
  <c r="B273" i="8" s="1"/>
  <c r="A273" i="9"/>
  <c r="A273" i="6"/>
  <c r="B273" i="6" s="1"/>
  <c r="B273" i="9" l="1"/>
  <c r="C273" i="9"/>
  <c r="D273" i="9" s="1"/>
  <c r="D273" i="6" l="1"/>
  <c r="E273" i="6"/>
  <c r="E274" i="9" s="1"/>
  <c r="F273" i="6"/>
  <c r="F274" i="9" s="1"/>
  <c r="F274" i="7" l="1"/>
  <c r="E274" i="7"/>
  <c r="D274" i="7"/>
  <c r="D274" i="8" s="1"/>
  <c r="E274" i="8"/>
  <c r="F274" i="8"/>
  <c r="G273" i="6"/>
  <c r="G274" i="9" s="1"/>
  <c r="G274" i="7" l="1"/>
  <c r="G274" i="8"/>
  <c r="I273" i="6" l="1"/>
  <c r="I274" i="9" s="1"/>
  <c r="H273" i="6"/>
  <c r="H274" i="9" s="1"/>
  <c r="J273" i="6"/>
  <c r="J274" i="9" s="1"/>
  <c r="K273" i="6"/>
  <c r="K274" i="9" s="1"/>
  <c r="K274" i="7" l="1"/>
  <c r="J274" i="7"/>
  <c r="J274" i="8" s="1"/>
  <c r="H274" i="7"/>
  <c r="H274" i="8" s="1"/>
  <c r="I274" i="7"/>
  <c r="I274" i="8" s="1"/>
  <c r="K274" i="8"/>
  <c r="L273" i="6"/>
  <c r="L274" i="9" s="1"/>
  <c r="L274" i="7" l="1"/>
  <c r="L274" i="8"/>
  <c r="M273" i="6"/>
  <c r="M274" i="9" s="1"/>
  <c r="M274" i="7" l="1"/>
  <c r="M274" i="8" s="1"/>
  <c r="O273" i="9" l="1"/>
  <c r="F273" i="3" s="1"/>
  <c r="O274" i="7" l="1"/>
  <c r="G274" i="3" s="1"/>
  <c r="O273" i="6"/>
  <c r="O274" i="8" l="1"/>
  <c r="E274" i="3" s="1"/>
  <c r="A274" i="6"/>
  <c r="B274" i="6" s="1"/>
  <c r="A274" i="8"/>
  <c r="B274" i="8" s="1"/>
  <c r="H273" i="3"/>
  <c r="B274" i="3" s="1"/>
  <c r="C274" i="3" s="1"/>
  <c r="A274" i="9"/>
  <c r="A274" i="7"/>
  <c r="B274" i="7" s="1"/>
  <c r="C274" i="9" l="1"/>
  <c r="D274" i="9" s="1"/>
  <c r="B274" i="9"/>
  <c r="D274" i="6" l="1"/>
  <c r="E274" i="6"/>
  <c r="E275" i="9" s="1"/>
  <c r="F274" i="6"/>
  <c r="F275" i="9" s="1"/>
  <c r="F275" i="7" l="1"/>
  <c r="E275" i="7"/>
  <c r="D275" i="7"/>
  <c r="D275" i="8" s="1"/>
  <c r="E275" i="8"/>
  <c r="F275" i="8"/>
  <c r="G274" i="6"/>
  <c r="G275" i="9" s="1"/>
  <c r="G275" i="7" l="1"/>
  <c r="G275" i="8"/>
  <c r="H274" i="6"/>
  <c r="H275" i="9" s="1"/>
  <c r="H275" i="7" l="1"/>
  <c r="H275" i="8" s="1"/>
  <c r="I274" i="6"/>
  <c r="I275" i="9" s="1"/>
  <c r="I275" i="7" l="1"/>
  <c r="I275" i="8" s="1"/>
  <c r="J274" i="6"/>
  <c r="J275" i="9" s="1"/>
  <c r="J275" i="7" l="1"/>
  <c r="J275" i="8" s="1"/>
  <c r="K274" i="6"/>
  <c r="K275" i="9" s="1"/>
  <c r="L274" i="6"/>
  <c r="L275" i="9" s="1"/>
  <c r="K275" i="7" l="1"/>
  <c r="L275" i="7"/>
  <c r="L275" i="8"/>
  <c r="K275" i="8"/>
  <c r="M274" i="6"/>
  <c r="M275" i="9" s="1"/>
  <c r="M275" i="7" l="1"/>
  <c r="M275" i="8" s="1"/>
  <c r="O274" i="9" l="1"/>
  <c r="F274" i="3" s="1"/>
  <c r="O275" i="7" l="1"/>
  <c r="G275" i="3" s="1"/>
  <c r="O274" i="6"/>
  <c r="O275" i="8" l="1"/>
  <c r="E275" i="3" s="1"/>
  <c r="H274" i="3"/>
  <c r="B275" i="3" s="1"/>
  <c r="C275" i="3" s="1"/>
  <c r="A275" i="6"/>
  <c r="B275" i="6" s="1"/>
  <c r="A275" i="8"/>
  <c r="B275" i="8" s="1"/>
  <c r="A275" i="7"/>
  <c r="B275" i="7" s="1"/>
  <c r="A275" i="9"/>
  <c r="C275" i="9" l="1"/>
  <c r="D275" i="9" s="1"/>
  <c r="B275" i="9"/>
  <c r="D275" i="6" l="1"/>
  <c r="E275" i="6"/>
  <c r="E276" i="9" s="1"/>
  <c r="F275" i="6"/>
  <c r="F276" i="9" s="1"/>
  <c r="F276" i="7" l="1"/>
  <c r="E276" i="7"/>
  <c r="D276" i="7"/>
  <c r="D276" i="8" s="1"/>
  <c r="E276" i="8"/>
  <c r="F276" i="8"/>
  <c r="I275" i="6"/>
  <c r="I276" i="9" s="1"/>
  <c r="I276" i="7" l="1"/>
  <c r="I276" i="8" s="1"/>
  <c r="H275" i="6"/>
  <c r="H276" i="9" s="1"/>
  <c r="G275" i="6"/>
  <c r="G276" i="9" s="1"/>
  <c r="J275" i="6"/>
  <c r="J276" i="9" s="1"/>
  <c r="G276" i="7" l="1"/>
  <c r="H276" i="7"/>
  <c r="H276" i="8" s="1"/>
  <c r="J276" i="7"/>
  <c r="J276" i="8" s="1"/>
  <c r="G276" i="8"/>
  <c r="K275" i="6"/>
  <c r="K276" i="9" s="1"/>
  <c r="K276" i="7" l="1"/>
  <c r="K276" i="8"/>
  <c r="M275" i="6"/>
  <c r="M276" i="9" s="1"/>
  <c r="M276" i="7" l="1"/>
  <c r="M276" i="8" s="1"/>
  <c r="L275" i="6"/>
  <c r="L276" i="9" s="1"/>
  <c r="L276" i="7" l="1"/>
  <c r="L276" i="8"/>
  <c r="O275" i="9" l="1"/>
  <c r="F275" i="3" s="1"/>
  <c r="O276" i="7" l="1"/>
  <c r="G276" i="3" s="1"/>
  <c r="O275" i="6"/>
  <c r="O276" i="8" l="1"/>
  <c r="E276" i="3" s="1"/>
  <c r="A276" i="6"/>
  <c r="B276" i="6" s="1"/>
  <c r="H275" i="3"/>
  <c r="B276" i="3" s="1"/>
  <c r="C276" i="3" s="1"/>
  <c r="A276" i="7"/>
  <c r="B276" i="7" s="1"/>
  <c r="A276" i="8"/>
  <c r="B276" i="8" s="1"/>
  <c r="A276" i="9"/>
  <c r="B276" i="9" l="1"/>
  <c r="C276" i="9"/>
  <c r="D276" i="9" s="1"/>
  <c r="D276" i="6" l="1"/>
  <c r="E276" i="6"/>
  <c r="E277" i="9" s="1"/>
  <c r="E277" i="7" l="1"/>
  <c r="D277" i="7"/>
  <c r="D277" i="8" s="1"/>
  <c r="E277" i="8"/>
  <c r="F276" i="6"/>
  <c r="F277" i="9" s="1"/>
  <c r="G276" i="6"/>
  <c r="G277" i="9" s="1"/>
  <c r="H276" i="6"/>
  <c r="H277" i="9" s="1"/>
  <c r="G277" i="7" l="1"/>
  <c r="F277" i="7"/>
  <c r="H277" i="7"/>
  <c r="H277" i="8" s="1"/>
  <c r="F277" i="8"/>
  <c r="G277" i="8"/>
  <c r="J276" i="6" l="1"/>
  <c r="J277" i="9" s="1"/>
  <c r="I276" i="6"/>
  <c r="I277" i="9" s="1"/>
  <c r="L276" i="6"/>
  <c r="L277" i="9" s="1"/>
  <c r="L277" i="7" l="1"/>
  <c r="I277" i="7"/>
  <c r="I277" i="8" s="1"/>
  <c r="J277" i="7"/>
  <c r="J277" i="8" s="1"/>
  <c r="L277" i="8"/>
  <c r="K276" i="6"/>
  <c r="K277" i="9" s="1"/>
  <c r="M276" i="6"/>
  <c r="M277" i="9" s="1"/>
  <c r="K277" i="7" l="1"/>
  <c r="M277" i="7"/>
  <c r="M277" i="8" s="1"/>
  <c r="K277" i="8"/>
  <c r="O276" i="9" l="1"/>
  <c r="F276" i="3" s="1"/>
  <c r="O277" i="7" l="1"/>
  <c r="G277" i="3" s="1"/>
  <c r="O276" i="6"/>
  <c r="O277" i="8" l="1"/>
  <c r="E277" i="3" s="1"/>
  <c r="A277" i="8"/>
  <c r="B277" i="8" s="1"/>
  <c r="A277" i="7"/>
  <c r="B277" i="7" s="1"/>
  <c r="A277" i="6"/>
  <c r="B277" i="6" s="1"/>
  <c r="A277" i="9"/>
  <c r="H276" i="3"/>
  <c r="B277" i="3" s="1"/>
  <c r="C277" i="3" s="1"/>
  <c r="B277" i="9" l="1"/>
  <c r="C277" i="9"/>
  <c r="D277" i="9" s="1"/>
  <c r="D277" i="6" l="1"/>
  <c r="E277" i="6"/>
  <c r="E278" i="9" s="1"/>
  <c r="F277" i="6"/>
  <c r="F278" i="9" s="1"/>
  <c r="F278" i="7" l="1"/>
  <c r="E278" i="7"/>
  <c r="D278" i="7"/>
  <c r="D278" i="8" s="1"/>
  <c r="E278" i="8"/>
  <c r="F278" i="8"/>
  <c r="G277" i="6"/>
  <c r="G278" i="9" s="1"/>
  <c r="G278" i="7" l="1"/>
  <c r="G278" i="8"/>
  <c r="H277" i="6"/>
  <c r="H278" i="9" s="1"/>
  <c r="H278" i="7" l="1"/>
  <c r="H278" i="8" s="1"/>
  <c r="I277" i="6"/>
  <c r="I278" i="9" s="1"/>
  <c r="I278" i="7" l="1"/>
  <c r="I278" i="8" s="1"/>
  <c r="K277" i="6"/>
  <c r="K278" i="9" s="1"/>
  <c r="K278" i="7" l="1"/>
  <c r="K278" i="8"/>
  <c r="J277" i="6"/>
  <c r="J278" i="9" s="1"/>
  <c r="L277" i="6"/>
  <c r="L278" i="9" s="1"/>
  <c r="J278" i="7" l="1"/>
  <c r="L278" i="7"/>
  <c r="L278" i="8"/>
  <c r="J278" i="8"/>
  <c r="M277" i="6"/>
  <c r="M278" i="9" s="1"/>
  <c r="M278" i="7" l="1"/>
  <c r="M278" i="8" s="1"/>
  <c r="O277" i="9" l="1"/>
  <c r="F277" i="3" s="1"/>
  <c r="O278" i="7" l="1"/>
  <c r="G278" i="3" s="1"/>
  <c r="O277" i="6"/>
  <c r="O278" i="8" l="1"/>
  <c r="E278" i="3" s="1"/>
  <c r="H277" i="3"/>
  <c r="B278" i="3" s="1"/>
  <c r="C278" i="3" s="1"/>
  <c r="A278" i="8"/>
  <c r="B278" i="8" s="1"/>
  <c r="A278" i="9"/>
  <c r="A278" i="6"/>
  <c r="B278" i="6" s="1"/>
  <c r="A278" i="7"/>
  <c r="B278" i="7" s="1"/>
  <c r="B278" i="9" l="1"/>
  <c r="C278" i="9"/>
  <c r="D278" i="9" s="1"/>
  <c r="D278" i="6" l="1"/>
  <c r="E278" i="6"/>
  <c r="E279" i="9" s="1"/>
  <c r="F278" i="6"/>
  <c r="F279" i="9" s="1"/>
  <c r="G278" i="6"/>
  <c r="G279" i="9" s="1"/>
  <c r="H278" i="6"/>
  <c r="H279" i="9" s="1"/>
  <c r="H279" i="7" l="1"/>
  <c r="G279" i="7"/>
  <c r="F279" i="7"/>
  <c r="F279" i="8" s="1"/>
  <c r="E279" i="7"/>
  <c r="D279" i="7"/>
  <c r="H279" i="8"/>
  <c r="E279" i="8"/>
  <c r="G279" i="8"/>
  <c r="D279" i="8"/>
  <c r="J278" i="6" l="1"/>
  <c r="J279" i="9" s="1"/>
  <c r="I278" i="6"/>
  <c r="I279" i="9" s="1"/>
  <c r="K278" i="6"/>
  <c r="K279" i="9" s="1"/>
  <c r="K279" i="7" l="1"/>
  <c r="I279" i="7"/>
  <c r="I279" i="8" s="1"/>
  <c r="J279" i="7"/>
  <c r="J279" i="8" s="1"/>
  <c r="K279" i="8"/>
  <c r="L278" i="6"/>
  <c r="L279" i="9" s="1"/>
  <c r="L279" i="7" l="1"/>
  <c r="L279" i="8"/>
  <c r="M278" i="6"/>
  <c r="M279" i="9" s="1"/>
  <c r="M279" i="7" l="1"/>
  <c r="M279" i="8" s="1"/>
  <c r="O278" i="9" l="1"/>
  <c r="F278" i="3" s="1"/>
  <c r="O279" i="7" l="1"/>
  <c r="G279" i="3" s="1"/>
  <c r="O278" i="6"/>
  <c r="O279" i="8" l="1"/>
  <c r="E279" i="3" s="1"/>
  <c r="A279" i="9"/>
  <c r="A279" i="6"/>
  <c r="B279" i="6" s="1"/>
  <c r="A279" i="7"/>
  <c r="B279" i="7" s="1"/>
  <c r="H278" i="3"/>
  <c r="B279" i="3" s="1"/>
  <c r="C279" i="3" s="1"/>
  <c r="A279" i="8"/>
  <c r="B279" i="8" s="1"/>
  <c r="C279" i="9" l="1"/>
  <c r="D279" i="9" s="1"/>
  <c r="B279" i="9"/>
  <c r="D279" i="6" l="1"/>
  <c r="E279" i="6"/>
  <c r="E280" i="9" s="1"/>
  <c r="E280" i="7" l="1"/>
  <c r="D280" i="7"/>
  <c r="D280" i="8" s="1"/>
  <c r="E280" i="8"/>
  <c r="G279" i="6"/>
  <c r="G280" i="9" s="1"/>
  <c r="G280" i="7" l="1"/>
  <c r="G280" i="8"/>
  <c r="F279" i="6"/>
  <c r="F280" i="9" s="1"/>
  <c r="H279" i="6"/>
  <c r="H280" i="9" s="1"/>
  <c r="F280" i="7" l="1"/>
  <c r="H280" i="7"/>
  <c r="H280" i="8" s="1"/>
  <c r="F280" i="8"/>
  <c r="I279" i="6"/>
  <c r="I280" i="9" s="1"/>
  <c r="I280" i="7" l="1"/>
  <c r="I280" i="8" s="1"/>
  <c r="J279" i="6"/>
  <c r="J280" i="9" s="1"/>
  <c r="J280" i="7" l="1"/>
  <c r="J280" i="8" s="1"/>
  <c r="K279" i="6"/>
  <c r="K280" i="9" s="1"/>
  <c r="K280" i="7" l="1"/>
  <c r="K280" i="8"/>
  <c r="L279" i="6"/>
  <c r="L280" i="9" s="1"/>
  <c r="L280" i="7" l="1"/>
  <c r="L280" i="8"/>
  <c r="M279" i="6"/>
  <c r="M280" i="9" s="1"/>
  <c r="M280" i="7" l="1"/>
  <c r="M280" i="8" s="1"/>
  <c r="O279" i="9" l="1"/>
  <c r="F279" i="3" s="1"/>
  <c r="O280" i="7" l="1"/>
  <c r="G280" i="3" s="1"/>
  <c r="O279" i="6"/>
  <c r="O280" i="8" l="1"/>
  <c r="E280" i="3" s="1"/>
  <c r="A280" i="6"/>
  <c r="B280" i="6" s="1"/>
  <c r="A280" i="8"/>
  <c r="B280" i="8" s="1"/>
  <c r="H279" i="3"/>
  <c r="B280" i="3" s="1"/>
  <c r="C280" i="3" s="1"/>
  <c r="A280" i="9"/>
  <c r="A280" i="7"/>
  <c r="B280" i="7" s="1"/>
  <c r="B280" i="9" l="1"/>
  <c r="C280" i="9"/>
  <c r="D280" i="9" s="1"/>
  <c r="D280" i="6" l="1"/>
  <c r="E280" i="6"/>
  <c r="E281" i="9" s="1"/>
  <c r="E281" i="7" l="1"/>
  <c r="D281" i="7"/>
  <c r="D281" i="8" s="1"/>
  <c r="E281" i="8"/>
  <c r="F280" i="6"/>
  <c r="F281" i="9" s="1"/>
  <c r="F281" i="7" l="1"/>
  <c r="F281" i="8" s="1"/>
  <c r="G280" i="6"/>
  <c r="G281" i="9" s="1"/>
  <c r="G281" i="7" l="1"/>
  <c r="G281" i="8"/>
  <c r="H280" i="6"/>
  <c r="H281" i="9" s="1"/>
  <c r="H281" i="7" l="1"/>
  <c r="H281" i="8" s="1"/>
  <c r="I280" i="6"/>
  <c r="I281" i="9" s="1"/>
  <c r="J280" i="6"/>
  <c r="J281" i="9" s="1"/>
  <c r="I281" i="7" l="1"/>
  <c r="I281" i="8" s="1"/>
  <c r="J281" i="7"/>
  <c r="J281" i="8" s="1"/>
  <c r="K280" i="6"/>
  <c r="K281" i="9" s="1"/>
  <c r="K281" i="7" l="1"/>
  <c r="K281" i="8"/>
  <c r="L280" i="6"/>
  <c r="L281" i="9" s="1"/>
  <c r="M280" i="6"/>
  <c r="M281" i="9" s="1"/>
  <c r="M281" i="7" l="1"/>
  <c r="M281" i="8" s="1"/>
  <c r="L281" i="7"/>
  <c r="L281" i="8"/>
  <c r="O280" i="9" l="1"/>
  <c r="F280" i="3" s="1"/>
  <c r="O281" i="7" l="1"/>
  <c r="G281" i="3" s="1"/>
  <c r="O280" i="6"/>
  <c r="O281" i="8" l="1"/>
  <c r="E281" i="3" s="1"/>
  <c r="A281" i="6"/>
  <c r="B281" i="6" s="1"/>
  <c r="A281" i="8"/>
  <c r="B281" i="8" s="1"/>
  <c r="A281" i="9"/>
  <c r="A281" i="7"/>
  <c r="B281" i="7" s="1"/>
  <c r="H280" i="3"/>
  <c r="B281" i="3" s="1"/>
  <c r="C281" i="3" s="1"/>
  <c r="B281" i="9" l="1"/>
  <c r="C281" i="9"/>
  <c r="D281" i="9" s="1"/>
  <c r="D281" i="6" l="1"/>
  <c r="E281" i="6"/>
  <c r="E282" i="9" s="1"/>
  <c r="E282" i="7" l="1"/>
  <c r="D282" i="7"/>
  <c r="D282" i="8" s="1"/>
  <c r="E282" i="8"/>
  <c r="F281" i="6"/>
  <c r="F282" i="9" s="1"/>
  <c r="F282" i="7" l="1"/>
  <c r="F282" i="8"/>
  <c r="G281" i="6"/>
  <c r="G282" i="9" s="1"/>
  <c r="G282" i="7" l="1"/>
  <c r="G282" i="8"/>
  <c r="H281" i="6"/>
  <c r="H282" i="9" s="1"/>
  <c r="H282" i="7" l="1"/>
  <c r="H282" i="8" s="1"/>
  <c r="I281" i="6" l="1"/>
  <c r="I282" i="9" s="1"/>
  <c r="J281" i="6"/>
  <c r="J282" i="9" s="1"/>
  <c r="J282" i="7" l="1"/>
  <c r="I282" i="7"/>
  <c r="I282" i="8" s="1"/>
  <c r="J282" i="8"/>
  <c r="K281" i="6"/>
  <c r="K282" i="9" s="1"/>
  <c r="K282" i="7" l="1"/>
  <c r="K282" i="8"/>
  <c r="L281" i="6"/>
  <c r="L282" i="9" s="1"/>
  <c r="M281" i="6"/>
  <c r="M282" i="9" s="1"/>
  <c r="M282" i="7" l="1"/>
  <c r="M282" i="8" s="1"/>
  <c r="L282" i="7"/>
  <c r="L282" i="8"/>
  <c r="O281" i="9" l="1"/>
  <c r="F281" i="3" s="1"/>
  <c r="O282" i="7" l="1"/>
  <c r="G282" i="3" s="1"/>
  <c r="O281" i="6"/>
  <c r="O282" i="8" l="1"/>
  <c r="E282" i="3" s="1"/>
  <c r="A282" i="6"/>
  <c r="B282" i="6" s="1"/>
  <c r="A282" i="8"/>
  <c r="B282" i="8" s="1"/>
  <c r="A282" i="7"/>
  <c r="B282" i="7" s="1"/>
  <c r="A282" i="9"/>
  <c r="H281" i="3"/>
  <c r="B282" i="3" s="1"/>
  <c r="C282" i="3" s="1"/>
  <c r="C282" i="9" l="1"/>
  <c r="D282" i="9" s="1"/>
  <c r="B282" i="9"/>
  <c r="D282" i="6" l="1"/>
  <c r="E282" i="6"/>
  <c r="E283" i="9" s="1"/>
  <c r="E283" i="7" l="1"/>
  <c r="D283" i="7"/>
  <c r="D283" i="8" s="1"/>
  <c r="E283" i="8"/>
  <c r="G282" i="6"/>
  <c r="G283" i="9" s="1"/>
  <c r="G283" i="7" l="1"/>
  <c r="G283" i="8"/>
  <c r="F282" i="6"/>
  <c r="F283" i="9" s="1"/>
  <c r="H282" i="6"/>
  <c r="H283" i="9" s="1"/>
  <c r="I282" i="6"/>
  <c r="I283" i="9" s="1"/>
  <c r="H283" i="7" l="1"/>
  <c r="H283" i="8" s="1"/>
  <c r="F283" i="7"/>
  <c r="I283" i="7"/>
  <c r="I283" i="8" s="1"/>
  <c r="F283" i="8"/>
  <c r="J282" i="6"/>
  <c r="J283" i="9" s="1"/>
  <c r="K282" i="6"/>
  <c r="K283" i="9" s="1"/>
  <c r="K283" i="7" l="1"/>
  <c r="J283" i="7"/>
  <c r="K283" i="8"/>
  <c r="J283" i="8"/>
  <c r="L282" i="6"/>
  <c r="L283" i="9" s="1"/>
  <c r="L283" i="7" l="1"/>
  <c r="L283" i="8"/>
  <c r="M282" i="6"/>
  <c r="M283" i="9" s="1"/>
  <c r="M283" i="7" l="1"/>
  <c r="M283" i="8" s="1"/>
  <c r="O282" i="9" l="1"/>
  <c r="F282" i="3" s="1"/>
  <c r="O283" i="7" l="1"/>
  <c r="G283" i="3" s="1"/>
  <c r="O282" i="6"/>
  <c r="O283" i="8" l="1"/>
  <c r="E283" i="3" s="1"/>
  <c r="A283" i="8"/>
  <c r="B283" i="8" s="1"/>
  <c r="A283" i="7"/>
  <c r="B283" i="7" s="1"/>
  <c r="H282" i="3"/>
  <c r="B283" i="3" s="1"/>
  <c r="C283" i="3" s="1"/>
  <c r="A283" i="9"/>
  <c r="A283" i="6"/>
  <c r="B283" i="6" s="1"/>
  <c r="B283" i="9" l="1"/>
  <c r="C283" i="9"/>
  <c r="D283" i="9" s="1"/>
  <c r="D283" i="6" l="1"/>
  <c r="E283" i="6"/>
  <c r="E284" i="9" s="1"/>
  <c r="E284" i="7" l="1"/>
  <c r="D284" i="7"/>
  <c r="D284" i="8" s="1"/>
  <c r="E284" i="8"/>
  <c r="F283" i="6"/>
  <c r="F284" i="9" s="1"/>
  <c r="F284" i="7" l="1"/>
  <c r="F284" i="8"/>
  <c r="G283" i="6"/>
  <c r="G284" i="9" s="1"/>
  <c r="G284" i="7" l="1"/>
  <c r="G284" i="8"/>
  <c r="I283" i="6" l="1"/>
  <c r="I284" i="9" s="1"/>
  <c r="H283" i="6"/>
  <c r="H284" i="9" s="1"/>
  <c r="J283" i="6"/>
  <c r="J284" i="9" s="1"/>
  <c r="J284" i="7" l="1"/>
  <c r="H284" i="7"/>
  <c r="H284" i="8" s="1"/>
  <c r="I284" i="7"/>
  <c r="I284" i="8" s="1"/>
  <c r="J284" i="8"/>
  <c r="K283" i="6"/>
  <c r="K284" i="9" s="1"/>
  <c r="K284" i="7" l="1"/>
  <c r="K284" i="8"/>
  <c r="L283" i="6"/>
  <c r="L284" i="9" s="1"/>
  <c r="L284" i="7" l="1"/>
  <c r="L284" i="8"/>
  <c r="M283" i="6"/>
  <c r="M284" i="9" s="1"/>
  <c r="M284" i="7" l="1"/>
  <c r="M284" i="8" s="1"/>
  <c r="O283" i="9" l="1"/>
  <c r="F283" i="3" s="1"/>
  <c r="O284" i="7" l="1"/>
  <c r="G284" i="3" s="1"/>
  <c r="O283" i="6"/>
  <c r="O284" i="8" l="1"/>
  <c r="E284" i="3" s="1"/>
  <c r="A284" i="8"/>
  <c r="B284" i="8" s="1"/>
  <c r="A284" i="6"/>
  <c r="B284" i="6" s="1"/>
  <c r="H283" i="3"/>
  <c r="B284" i="3" s="1"/>
  <c r="C284" i="3" s="1"/>
  <c r="A284" i="9"/>
  <c r="A284" i="7"/>
  <c r="B284" i="7" s="1"/>
  <c r="B284" i="9" l="1"/>
  <c r="C284" i="9"/>
  <c r="D284" i="9" s="1"/>
  <c r="D284" i="6" l="1"/>
  <c r="E284" i="6"/>
  <c r="E285" i="9" s="1"/>
  <c r="F284" i="6"/>
  <c r="F285" i="9" s="1"/>
  <c r="F285" i="7" l="1"/>
  <c r="E285" i="7"/>
  <c r="D285" i="7"/>
  <c r="D285" i="8" s="1"/>
  <c r="F285" i="8"/>
  <c r="E285" i="8"/>
  <c r="G284" i="6"/>
  <c r="G285" i="9" s="1"/>
  <c r="G285" i="7" l="1"/>
  <c r="G285" i="8"/>
  <c r="I284" i="6" l="1"/>
  <c r="I285" i="9" s="1"/>
  <c r="H284" i="6"/>
  <c r="H285" i="9" s="1"/>
  <c r="J284" i="6"/>
  <c r="J285" i="9" s="1"/>
  <c r="J285" i="7" l="1"/>
  <c r="H285" i="7"/>
  <c r="H285" i="8" s="1"/>
  <c r="I285" i="7"/>
  <c r="I285" i="8" s="1"/>
  <c r="J285" i="8"/>
  <c r="K284" i="6"/>
  <c r="K285" i="9" s="1"/>
  <c r="L284" i="6"/>
  <c r="L285" i="9" s="1"/>
  <c r="L285" i="7" l="1"/>
  <c r="K285" i="7"/>
  <c r="L285" i="8"/>
  <c r="K285" i="8"/>
  <c r="M284" i="6"/>
  <c r="M285" i="9" s="1"/>
  <c r="M285" i="7" l="1"/>
  <c r="M285" i="8" s="1"/>
  <c r="O284" i="9" l="1"/>
  <c r="F284" i="3" s="1"/>
  <c r="O285" i="7" l="1"/>
  <c r="G285" i="3" s="1"/>
  <c r="O284" i="6"/>
  <c r="O285" i="8" l="1"/>
  <c r="E285" i="3" s="1"/>
  <c r="H284" i="3"/>
  <c r="B285" i="3" s="1"/>
  <c r="C285" i="3" s="1"/>
  <c r="A285" i="9"/>
  <c r="A285" i="7"/>
  <c r="B285" i="7" s="1"/>
  <c r="A285" i="6"/>
  <c r="B285" i="6" s="1"/>
  <c r="A285" i="8"/>
  <c r="B285" i="8" s="1"/>
  <c r="C285" i="9" l="1"/>
  <c r="D285" i="9" s="1"/>
  <c r="B285" i="9"/>
  <c r="D285" i="6" l="1"/>
  <c r="E285" i="6"/>
  <c r="E286" i="9" s="1"/>
  <c r="E286" i="7" l="1"/>
  <c r="D286" i="7"/>
  <c r="D286" i="8" s="1"/>
  <c r="E286" i="8"/>
  <c r="F285" i="6"/>
  <c r="F286" i="9" s="1"/>
  <c r="F286" i="7" l="1"/>
  <c r="F286" i="8"/>
  <c r="G285" i="6"/>
  <c r="G286" i="9" s="1"/>
  <c r="G286" i="7" l="1"/>
  <c r="G286" i="8"/>
  <c r="H285" i="6"/>
  <c r="H286" i="9" s="1"/>
  <c r="H286" i="7" l="1"/>
  <c r="H286" i="8" s="1"/>
  <c r="I285" i="6"/>
  <c r="I286" i="9" s="1"/>
  <c r="I286" i="7" l="1"/>
  <c r="I286" i="8" s="1"/>
  <c r="K285" i="6"/>
  <c r="K286" i="9" s="1"/>
  <c r="K286" i="7" l="1"/>
  <c r="K286" i="8"/>
  <c r="J285" i="6"/>
  <c r="J286" i="9" s="1"/>
  <c r="L285" i="6"/>
  <c r="L286" i="9" s="1"/>
  <c r="L286" i="7" l="1"/>
  <c r="J286" i="7"/>
  <c r="J286" i="8"/>
  <c r="L286" i="8"/>
  <c r="M285" i="6"/>
  <c r="M286" i="9" s="1"/>
  <c r="M286" i="7" l="1"/>
  <c r="M286" i="8" s="1"/>
  <c r="O285" i="9" l="1"/>
  <c r="F285" i="3" s="1"/>
  <c r="O286" i="7" l="1"/>
  <c r="G286" i="3" s="1"/>
  <c r="O285" i="6"/>
  <c r="O286" i="8" l="1"/>
  <c r="E286" i="3" s="1"/>
  <c r="A286" i="6"/>
  <c r="B286" i="6" s="1"/>
  <c r="A286" i="8"/>
  <c r="B286" i="8" s="1"/>
  <c r="A286" i="9"/>
  <c r="A286" i="7"/>
  <c r="B286" i="7" s="1"/>
  <c r="H285" i="3"/>
  <c r="B286" i="3" s="1"/>
  <c r="C286" i="3" s="1"/>
  <c r="B286" i="9" l="1"/>
  <c r="C286" i="9"/>
  <c r="D286" i="9" s="1"/>
  <c r="D286" i="6" l="1"/>
  <c r="E286" i="6"/>
  <c r="E287" i="9" s="1"/>
  <c r="F286" i="6"/>
  <c r="F287" i="9" s="1"/>
  <c r="F287" i="7" l="1"/>
  <c r="E287" i="7"/>
  <c r="D287" i="7"/>
  <c r="D287" i="8" s="1"/>
  <c r="E287" i="8"/>
  <c r="F287" i="8"/>
  <c r="I286" i="6"/>
  <c r="I287" i="9" s="1"/>
  <c r="I287" i="7" l="1"/>
  <c r="I287" i="8" s="1"/>
  <c r="G286" i="6"/>
  <c r="G287" i="9" s="1"/>
  <c r="H286" i="6"/>
  <c r="H287" i="9" s="1"/>
  <c r="J286" i="6"/>
  <c r="J287" i="9" s="1"/>
  <c r="H287" i="7" l="1"/>
  <c r="G287" i="7"/>
  <c r="J287" i="7"/>
  <c r="J287" i="8"/>
  <c r="H287" i="8"/>
  <c r="G287" i="8"/>
  <c r="K286" i="6"/>
  <c r="K287" i="9" s="1"/>
  <c r="L286" i="6"/>
  <c r="L287" i="9" s="1"/>
  <c r="M286" i="6"/>
  <c r="M287" i="9" s="1"/>
  <c r="M287" i="7" l="1"/>
  <c r="M287" i="8" s="1"/>
  <c r="K287" i="7"/>
  <c r="L287" i="7"/>
  <c r="L287" i="8"/>
  <c r="K287" i="8"/>
  <c r="O286" i="9" l="1"/>
  <c r="F286" i="3" s="1"/>
  <c r="O287" i="7" l="1"/>
  <c r="G287" i="3" s="1"/>
  <c r="O286" i="6"/>
  <c r="O287" i="8" l="1"/>
  <c r="E287" i="3" s="1"/>
  <c r="A287" i="6"/>
  <c r="B287" i="6" s="1"/>
  <c r="H286" i="3"/>
  <c r="B287" i="3" s="1"/>
  <c r="C287" i="3" s="1"/>
  <c r="A287" i="7"/>
  <c r="B287" i="7" s="1"/>
  <c r="A287" i="9"/>
  <c r="A287" i="8"/>
  <c r="B287" i="8" s="1"/>
  <c r="B287" i="9" l="1"/>
  <c r="C287" i="9"/>
  <c r="D287" i="9" s="1"/>
  <c r="D287" i="6" l="1"/>
  <c r="E287" i="6"/>
  <c r="E288" i="9" s="1"/>
  <c r="F287" i="6"/>
  <c r="F288" i="9" s="1"/>
  <c r="F288" i="7" l="1"/>
  <c r="E288" i="7"/>
  <c r="D288" i="7"/>
  <c r="D288" i="8" s="1"/>
  <c r="E288" i="8"/>
  <c r="F288" i="8"/>
  <c r="G287" i="6"/>
  <c r="G288" i="9" s="1"/>
  <c r="H287" i="6"/>
  <c r="H288" i="9" s="1"/>
  <c r="G288" i="7" l="1"/>
  <c r="H288" i="7"/>
  <c r="H288" i="8" s="1"/>
  <c r="G288" i="8"/>
  <c r="J287" i="6" l="1"/>
  <c r="J288" i="9" s="1"/>
  <c r="I287" i="6"/>
  <c r="I288" i="9" s="1"/>
  <c r="K287" i="6"/>
  <c r="K288" i="9" s="1"/>
  <c r="K288" i="7" l="1"/>
  <c r="I288" i="7"/>
  <c r="I288" i="8" s="1"/>
  <c r="J288" i="7"/>
  <c r="J288" i="8"/>
  <c r="K288" i="8"/>
  <c r="L287" i="6"/>
  <c r="L288" i="9" s="1"/>
  <c r="L288" i="7" l="1"/>
  <c r="L288" i="8"/>
  <c r="M287" i="6"/>
  <c r="M288" i="9" s="1"/>
  <c r="M288" i="7" l="1"/>
  <c r="M288" i="8" s="1"/>
  <c r="O287" i="9" l="1"/>
  <c r="F287" i="3" s="1"/>
  <c r="O288" i="7" l="1"/>
  <c r="G288" i="3" s="1"/>
  <c r="O287" i="6"/>
  <c r="O288" i="8" l="1"/>
  <c r="E288" i="3" s="1"/>
  <c r="A288" i="8"/>
  <c r="B288" i="8" s="1"/>
  <c r="H287" i="3"/>
  <c r="B288" i="3" s="1"/>
  <c r="C288" i="3" s="1"/>
  <c r="A288" i="6"/>
  <c r="B288" i="6" s="1"/>
  <c r="A288" i="7"/>
  <c r="B288" i="7" s="1"/>
  <c r="A288" i="9"/>
  <c r="B288" i="9" l="1"/>
  <c r="C288" i="9"/>
  <c r="D288" i="9" s="1"/>
  <c r="D288" i="6" l="1"/>
  <c r="E288" i="6"/>
  <c r="E289" i="9" s="1"/>
  <c r="E289" i="7" l="1"/>
  <c r="D289" i="7"/>
  <c r="D289" i="8" s="1"/>
  <c r="E289" i="8"/>
  <c r="F288" i="6"/>
  <c r="F289" i="9" s="1"/>
  <c r="F289" i="7" l="1"/>
  <c r="F289" i="8"/>
  <c r="G288" i="6"/>
  <c r="G289" i="9" s="1"/>
  <c r="G289" i="7" l="1"/>
  <c r="G289" i="8"/>
  <c r="H288" i="6"/>
  <c r="H289" i="9" s="1"/>
  <c r="H289" i="7" l="1"/>
  <c r="H289" i="8" s="1"/>
  <c r="I288" i="6"/>
  <c r="I289" i="9" s="1"/>
  <c r="J288" i="6"/>
  <c r="J289" i="9" s="1"/>
  <c r="I289" i="7" l="1"/>
  <c r="I289" i="8" s="1"/>
  <c r="J289" i="7"/>
  <c r="J289" i="8"/>
  <c r="K288" i="6"/>
  <c r="K289" i="9" s="1"/>
  <c r="K289" i="7" l="1"/>
  <c r="K289" i="8"/>
  <c r="L288" i="6"/>
  <c r="L289" i="9" s="1"/>
  <c r="L289" i="7" l="1"/>
  <c r="L289" i="8"/>
  <c r="M288" i="6"/>
  <c r="M289" i="9" s="1"/>
  <c r="M289" i="7" l="1"/>
  <c r="M289" i="8" s="1"/>
  <c r="O288" i="9" l="1"/>
  <c r="F288" i="3" s="1"/>
  <c r="O289" i="7" l="1"/>
  <c r="G289" i="3" s="1"/>
  <c r="O288" i="6"/>
  <c r="O289" i="8" l="1"/>
  <c r="E289" i="3" s="1"/>
  <c r="A289" i="7"/>
  <c r="B289" i="7" s="1"/>
  <c r="H288" i="3"/>
  <c r="B289" i="3" s="1"/>
  <c r="C289" i="3" s="1"/>
  <c r="A289" i="8"/>
  <c r="B289" i="8" s="1"/>
  <c r="A289" i="6"/>
  <c r="B289" i="6" s="1"/>
  <c r="A289" i="9"/>
  <c r="C289" i="9" l="1"/>
  <c r="D289" i="9" s="1"/>
  <c r="B289" i="9"/>
  <c r="D289" i="6" l="1"/>
  <c r="E289" i="6"/>
  <c r="E290" i="9" s="1"/>
  <c r="F289" i="6"/>
  <c r="F290" i="9" s="1"/>
  <c r="F290" i="7" l="1"/>
  <c r="E290" i="7"/>
  <c r="D290" i="7"/>
  <c r="D290" i="8" s="1"/>
  <c r="F290" i="8"/>
  <c r="E290" i="8"/>
  <c r="I289" i="6"/>
  <c r="I290" i="9" s="1"/>
  <c r="I290" i="7" l="1"/>
  <c r="I290" i="8" s="1"/>
  <c r="H289" i="6"/>
  <c r="H290" i="9" s="1"/>
  <c r="G289" i="6"/>
  <c r="G290" i="9" s="1"/>
  <c r="J289" i="6"/>
  <c r="J290" i="9" s="1"/>
  <c r="J290" i="7" l="1"/>
  <c r="H290" i="7"/>
  <c r="H290" i="8" s="1"/>
  <c r="G290" i="7"/>
  <c r="J290" i="8"/>
  <c r="G290" i="8"/>
  <c r="K289" i="6"/>
  <c r="K290" i="9" s="1"/>
  <c r="K290" i="7" l="1"/>
  <c r="K290" i="8"/>
  <c r="L289" i="6"/>
  <c r="L290" i="9" s="1"/>
  <c r="L290" i="7" l="1"/>
  <c r="L290" i="8"/>
  <c r="M289" i="6"/>
  <c r="M290" i="9" s="1"/>
  <c r="M290" i="7" l="1"/>
  <c r="M290" i="8" s="1"/>
  <c r="O289" i="9" l="1"/>
  <c r="F289" i="3" s="1"/>
  <c r="O290" i="7" l="1"/>
  <c r="G290" i="3" s="1"/>
  <c r="O289" i="6"/>
  <c r="O290" i="8" l="1"/>
  <c r="E290" i="3" s="1"/>
  <c r="A290" i="7"/>
  <c r="B290" i="7" s="1"/>
  <c r="H289" i="3"/>
  <c r="B290" i="3" s="1"/>
  <c r="C290" i="3" s="1"/>
  <c r="A290" i="9"/>
  <c r="A290" i="6"/>
  <c r="B290" i="6" s="1"/>
  <c r="A290" i="8"/>
  <c r="B290" i="8" s="1"/>
  <c r="C290" i="9" l="1"/>
  <c r="D290" i="9" s="1"/>
  <c r="B290" i="9"/>
  <c r="D290" i="6" l="1"/>
  <c r="E290" i="6"/>
  <c r="E291" i="9" s="1"/>
  <c r="E291" i="7" l="1"/>
  <c r="D291" i="7"/>
  <c r="D291" i="8" s="1"/>
  <c r="E291" i="8"/>
  <c r="G290" i="6" l="1"/>
  <c r="G291" i="9" s="1"/>
  <c r="F290" i="6"/>
  <c r="F291" i="9" s="1"/>
  <c r="H290" i="6"/>
  <c r="H291" i="9" s="1"/>
  <c r="I290" i="6"/>
  <c r="I291" i="9" s="1"/>
  <c r="I291" i="7" l="1"/>
  <c r="I291" i="8" s="1"/>
  <c r="H291" i="7"/>
  <c r="H291" i="8" s="1"/>
  <c r="F291" i="7"/>
  <c r="G291" i="7"/>
  <c r="F291" i="8"/>
  <c r="G291" i="8"/>
  <c r="J290" i="6"/>
  <c r="J291" i="9" s="1"/>
  <c r="J291" i="7" l="1"/>
  <c r="J291" i="8"/>
  <c r="K290" i="6"/>
  <c r="K291" i="9" s="1"/>
  <c r="K291" i="7" l="1"/>
  <c r="K291" i="8"/>
  <c r="L290" i="6"/>
  <c r="L291" i="9" s="1"/>
  <c r="L291" i="7" l="1"/>
  <c r="L291" i="8"/>
  <c r="M290" i="6"/>
  <c r="M291" i="9" s="1"/>
  <c r="M291" i="7" l="1"/>
  <c r="M291" i="8" s="1"/>
  <c r="O290" i="9" l="1"/>
  <c r="F290" i="3" s="1"/>
  <c r="O291" i="7" l="1"/>
  <c r="G291" i="3" s="1"/>
  <c r="O290" i="6"/>
  <c r="O291" i="8" l="1"/>
  <c r="E291" i="3" s="1"/>
  <c r="A291" i="9"/>
  <c r="H290" i="3"/>
  <c r="B291" i="3" s="1"/>
  <c r="C291" i="3" s="1"/>
  <c r="A291" i="8"/>
  <c r="B291" i="8" s="1"/>
  <c r="A291" i="6"/>
  <c r="B291" i="6" s="1"/>
  <c r="A291" i="7"/>
  <c r="B291" i="7" s="1"/>
  <c r="C291" i="9" l="1"/>
  <c r="D291" i="9" s="1"/>
  <c r="B291" i="9"/>
  <c r="D291" i="6" l="1"/>
  <c r="E291" i="6"/>
  <c r="E292" i="9" s="1"/>
  <c r="E292" i="7" l="1"/>
  <c r="D292" i="7"/>
  <c r="D292" i="8" s="1"/>
  <c r="E292" i="8"/>
  <c r="G291" i="6"/>
  <c r="G292" i="9" s="1"/>
  <c r="H291" i="6"/>
  <c r="H292" i="9" s="1"/>
  <c r="G292" i="7" l="1"/>
  <c r="H292" i="7"/>
  <c r="G292" i="8"/>
  <c r="H292" i="8"/>
  <c r="F291" i="6"/>
  <c r="F292" i="9" s="1"/>
  <c r="F292" i="7" l="1"/>
  <c r="F292" i="8"/>
  <c r="J291" i="6"/>
  <c r="J292" i="9" s="1"/>
  <c r="I291" i="6"/>
  <c r="I292" i="9" s="1"/>
  <c r="K291" i="6"/>
  <c r="K292" i="9" s="1"/>
  <c r="K292" i="7" l="1"/>
  <c r="J292" i="7"/>
  <c r="I292" i="7"/>
  <c r="K292" i="8"/>
  <c r="I292" i="8"/>
  <c r="J292" i="8"/>
  <c r="L291" i="6"/>
  <c r="L292" i="9" s="1"/>
  <c r="L292" i="7" l="1"/>
  <c r="L292" i="8"/>
  <c r="M291" i="6"/>
  <c r="M292" i="9" s="1"/>
  <c r="M292" i="7" l="1"/>
  <c r="M292" i="8" s="1"/>
  <c r="O291" i="9" l="1"/>
  <c r="F291" i="3" s="1"/>
  <c r="O292" i="7" l="1"/>
  <c r="G292" i="3" s="1"/>
  <c r="O291" i="6"/>
  <c r="O292" i="8" l="1"/>
  <c r="E292" i="3" s="1"/>
  <c r="A292" i="9"/>
  <c r="H291" i="3"/>
  <c r="B292" i="3" s="1"/>
  <c r="C292" i="3" s="1"/>
  <c r="A292" i="6"/>
  <c r="B292" i="6" s="1"/>
  <c r="A292" i="8"/>
  <c r="B292" i="8" s="1"/>
  <c r="A292" i="7"/>
  <c r="B292" i="7" s="1"/>
  <c r="C292" i="9" l="1"/>
  <c r="D292" i="9" s="1"/>
  <c r="B292" i="9"/>
  <c r="D292" i="6" l="1"/>
  <c r="E292" i="6"/>
  <c r="E293" i="9" s="1"/>
  <c r="E293" i="7" l="1"/>
  <c r="D293" i="7"/>
  <c r="D293" i="8" s="1"/>
  <c r="E293" i="8"/>
  <c r="F292" i="6"/>
  <c r="F293" i="9" s="1"/>
  <c r="F293" i="7" l="1"/>
  <c r="F293" i="8"/>
  <c r="G292" i="6"/>
  <c r="G293" i="9" s="1"/>
  <c r="G293" i="7" l="1"/>
  <c r="G293" i="8"/>
  <c r="H292" i="6"/>
  <c r="H293" i="9" s="1"/>
  <c r="H293" i="7" l="1"/>
  <c r="H293" i="8"/>
  <c r="I292" i="6"/>
  <c r="I293" i="9" s="1"/>
  <c r="I293" i="7" l="1"/>
  <c r="I293" i="8"/>
  <c r="J292" i="6"/>
  <c r="J293" i="9" s="1"/>
  <c r="J293" i="7" l="1"/>
  <c r="J293" i="8"/>
  <c r="K292" i="6"/>
  <c r="K293" i="9" s="1"/>
  <c r="K293" i="7" l="1"/>
  <c r="K293" i="8"/>
  <c r="L292" i="6"/>
  <c r="L293" i="9" s="1"/>
  <c r="M292" i="6"/>
  <c r="M293" i="9" s="1"/>
  <c r="L293" i="7" l="1"/>
  <c r="M293" i="7"/>
  <c r="M293" i="8" s="1"/>
  <c r="L293" i="8"/>
  <c r="O292" i="9" l="1"/>
  <c r="F292" i="3" s="1"/>
  <c r="O293" i="7" l="1"/>
  <c r="G293" i="3" s="1"/>
  <c r="O292" i="6"/>
  <c r="O293" i="8" l="1"/>
  <c r="E293" i="3" s="1"/>
  <c r="A293" i="8"/>
  <c r="B293" i="8" s="1"/>
  <c r="H292" i="3"/>
  <c r="B293" i="3" s="1"/>
  <c r="C293" i="3" s="1"/>
  <c r="A293" i="7"/>
  <c r="B293" i="7" s="1"/>
  <c r="A293" i="6"/>
  <c r="B293" i="6" s="1"/>
  <c r="A293" i="9"/>
  <c r="C293" i="9" l="1"/>
  <c r="D293" i="9" s="1"/>
  <c r="B293" i="9"/>
  <c r="D293" i="6" l="1"/>
  <c r="E293" i="6"/>
  <c r="E294" i="9" s="1"/>
  <c r="F293" i="6"/>
  <c r="F294" i="9" s="1"/>
  <c r="F294" i="7" l="1"/>
  <c r="E294" i="7"/>
  <c r="D294" i="7"/>
  <c r="D294" i="8" s="1"/>
  <c r="E294" i="8"/>
  <c r="F294" i="8"/>
  <c r="J293" i="6" l="1"/>
  <c r="J294" i="9" s="1"/>
  <c r="I293" i="6"/>
  <c r="I294" i="9" s="1"/>
  <c r="G293" i="6"/>
  <c r="G294" i="9" s="1"/>
  <c r="H293" i="6"/>
  <c r="H294" i="9" s="1"/>
  <c r="K293" i="6"/>
  <c r="K294" i="9" s="1"/>
  <c r="H294" i="7" l="1"/>
  <c r="G294" i="7"/>
  <c r="I294" i="7"/>
  <c r="K294" i="7"/>
  <c r="J294" i="7"/>
  <c r="G294" i="8"/>
  <c r="K294" i="8"/>
  <c r="I294" i="8"/>
  <c r="H294" i="8"/>
  <c r="J294" i="8"/>
  <c r="L293" i="6"/>
  <c r="L294" i="9" s="1"/>
  <c r="L294" i="7" l="1"/>
  <c r="L294" i="8"/>
  <c r="M293" i="6"/>
  <c r="M294" i="9" s="1"/>
  <c r="M294" i="7" l="1"/>
  <c r="M294" i="8" s="1"/>
  <c r="O293" i="9" l="1"/>
  <c r="F293" i="3" s="1"/>
  <c r="O294" i="7" l="1"/>
  <c r="G294" i="3" s="1"/>
  <c r="O293" i="6"/>
  <c r="O294" i="8" l="1"/>
  <c r="E294" i="3" s="1"/>
  <c r="H293" i="3"/>
  <c r="B294" i="3" s="1"/>
  <c r="C294" i="3" s="1"/>
  <c r="A294" i="7"/>
  <c r="B294" i="7" s="1"/>
  <c r="A294" i="8"/>
  <c r="B294" i="8" s="1"/>
  <c r="A294" i="9"/>
  <c r="A294" i="6"/>
  <c r="B294" i="6" s="1"/>
  <c r="C294" i="9" l="1"/>
  <c r="D294" i="9" s="1"/>
  <c r="B294" i="9"/>
  <c r="D294" i="6" l="1"/>
  <c r="E294" i="6"/>
  <c r="E295" i="9" s="1"/>
  <c r="E295" i="7" l="1"/>
  <c r="D295" i="7"/>
  <c r="D295" i="8" s="1"/>
  <c r="E295" i="8"/>
  <c r="G294" i="6" l="1"/>
  <c r="G295" i="9" s="1"/>
  <c r="F294" i="6"/>
  <c r="F295" i="9" s="1"/>
  <c r="H294" i="6"/>
  <c r="H295" i="9" s="1"/>
  <c r="H295" i="7" l="1"/>
  <c r="F295" i="7"/>
  <c r="G295" i="7"/>
  <c r="H295" i="8"/>
  <c r="F295" i="8"/>
  <c r="G295" i="8"/>
  <c r="J294" i="6"/>
  <c r="J295" i="9" s="1"/>
  <c r="J295" i="7" l="1"/>
  <c r="J295" i="8"/>
  <c r="I294" i="6"/>
  <c r="I295" i="9" s="1"/>
  <c r="L294" i="6"/>
  <c r="L295" i="9" s="1"/>
  <c r="I295" i="7" l="1"/>
  <c r="L295" i="7"/>
  <c r="L295" i="8"/>
  <c r="I295" i="8"/>
  <c r="K294" i="6"/>
  <c r="K295" i="9" s="1"/>
  <c r="M294" i="6"/>
  <c r="M295" i="9" s="1"/>
  <c r="M295" i="7" l="1"/>
  <c r="M295" i="8" s="1"/>
  <c r="K295" i="7"/>
  <c r="K295" i="8"/>
  <c r="O294" i="9" l="1"/>
  <c r="F294" i="3" s="1"/>
  <c r="O295" i="7" l="1"/>
  <c r="G295" i="3" s="1"/>
  <c r="O294" i="6"/>
  <c r="O295" i="8" l="1"/>
  <c r="E295" i="3" s="1"/>
  <c r="A295" i="8"/>
  <c r="B295" i="8" s="1"/>
  <c r="A295" i="7"/>
  <c r="B295" i="7" s="1"/>
  <c r="A295" i="6"/>
  <c r="B295" i="6" s="1"/>
  <c r="H294" i="3"/>
  <c r="B295" i="3" s="1"/>
  <c r="C295" i="3" s="1"/>
  <c r="A295" i="9"/>
  <c r="B295" i="9" l="1"/>
  <c r="C295" i="9"/>
  <c r="D295" i="9" s="1"/>
  <c r="D295" i="6" l="1"/>
  <c r="E295" i="6"/>
  <c r="E296" i="9" s="1"/>
  <c r="F295" i="6"/>
  <c r="F296" i="9" s="1"/>
  <c r="F296" i="7" l="1"/>
  <c r="E296" i="7"/>
  <c r="D296" i="7"/>
  <c r="D296" i="8" s="1"/>
  <c r="E296" i="8"/>
  <c r="F296" i="8"/>
  <c r="G295" i="6"/>
  <c r="G296" i="9" s="1"/>
  <c r="H295" i="6"/>
  <c r="H296" i="9" s="1"/>
  <c r="H296" i="7" l="1"/>
  <c r="G296" i="7"/>
  <c r="G296" i="8"/>
  <c r="H296" i="8"/>
  <c r="J295" i="6" l="1"/>
  <c r="J296" i="9" s="1"/>
  <c r="I295" i="6"/>
  <c r="I296" i="9" s="1"/>
  <c r="K295" i="6"/>
  <c r="K296" i="9" s="1"/>
  <c r="K296" i="7" l="1"/>
  <c r="I296" i="7"/>
  <c r="J296" i="7"/>
  <c r="K296" i="8"/>
  <c r="I296" i="8"/>
  <c r="J296" i="8"/>
  <c r="L295" i="6"/>
  <c r="L296" i="9" s="1"/>
  <c r="L296" i="7" l="1"/>
  <c r="L296" i="8"/>
  <c r="M295" i="6"/>
  <c r="M296" i="9" s="1"/>
  <c r="M296" i="7" l="1"/>
  <c r="M296" i="8" s="1"/>
  <c r="O295" i="9" l="1"/>
  <c r="F295" i="3" s="1"/>
  <c r="O296" i="7" l="1"/>
  <c r="G296" i="3" s="1"/>
  <c r="O295" i="6"/>
  <c r="O296" i="8" l="1"/>
  <c r="E296" i="3" s="1"/>
  <c r="H295" i="3"/>
  <c r="B296" i="3" s="1"/>
  <c r="C296" i="3" s="1"/>
  <c r="A296" i="8"/>
  <c r="B296" i="8" s="1"/>
  <c r="A296" i="6"/>
  <c r="B296" i="6" s="1"/>
  <c r="A296" i="7"/>
  <c r="B296" i="7" s="1"/>
  <c r="A296" i="9"/>
  <c r="B296" i="9" l="1"/>
  <c r="C296" i="9"/>
  <c r="D296" i="9" s="1"/>
  <c r="D296" i="6" l="1"/>
  <c r="E296" i="6"/>
  <c r="E297" i="9" s="1"/>
  <c r="F296" i="6"/>
  <c r="F297" i="9" s="1"/>
  <c r="G296" i="6"/>
  <c r="G297" i="9" s="1"/>
  <c r="G297" i="7" l="1"/>
  <c r="F297" i="7"/>
  <c r="E297" i="7"/>
  <c r="D297" i="7"/>
  <c r="D297" i="8" s="1"/>
  <c r="E297" i="8"/>
  <c r="G297" i="8"/>
  <c r="F297" i="8"/>
  <c r="H296" i="6"/>
  <c r="H297" i="9" s="1"/>
  <c r="H297" i="7" l="1"/>
  <c r="H297" i="8"/>
  <c r="J296" i="6" l="1"/>
  <c r="J297" i="9" s="1"/>
  <c r="I296" i="6"/>
  <c r="I297" i="9" s="1"/>
  <c r="K296" i="6"/>
  <c r="K297" i="9" s="1"/>
  <c r="K297" i="7" l="1"/>
  <c r="I297" i="7"/>
  <c r="J297" i="7"/>
  <c r="J297" i="8"/>
  <c r="K297" i="8"/>
  <c r="I297" i="8"/>
  <c r="M296" i="6"/>
  <c r="M297" i="9" s="1"/>
  <c r="M297" i="7" l="1"/>
  <c r="M297" i="8" s="1"/>
  <c r="L296" i="6"/>
  <c r="L297" i="9" s="1"/>
  <c r="L297" i="7" l="1"/>
  <c r="L297" i="8"/>
  <c r="O296" i="9" l="1"/>
  <c r="F296" i="3" s="1"/>
  <c r="O297" i="7" l="1"/>
  <c r="G297" i="3" s="1"/>
  <c r="O296" i="6"/>
  <c r="O297" i="8" l="1"/>
  <c r="E297" i="3" s="1"/>
  <c r="A297" i="9"/>
  <c r="A297" i="8"/>
  <c r="B297" i="8" s="1"/>
  <c r="A297" i="6"/>
  <c r="B297" i="6" s="1"/>
  <c r="A297" i="7"/>
  <c r="B297" i="7" s="1"/>
  <c r="H296" i="3"/>
  <c r="B297" i="3" s="1"/>
  <c r="C297" i="3" s="1"/>
  <c r="C297" i="9" l="1"/>
  <c r="D297" i="9" s="1"/>
  <c r="B297" i="9"/>
  <c r="D297" i="6" l="1"/>
  <c r="E297" i="6"/>
  <c r="E298" i="9" s="1"/>
  <c r="F297" i="6"/>
  <c r="F298" i="9" s="1"/>
  <c r="F298" i="7" l="1"/>
  <c r="E298" i="7"/>
  <c r="D298" i="7"/>
  <c r="D298" i="8" s="1"/>
  <c r="E298" i="8"/>
  <c r="F298" i="8"/>
  <c r="G297" i="6"/>
  <c r="G298" i="9" s="1"/>
  <c r="G298" i="7" l="1"/>
  <c r="G298" i="8"/>
  <c r="H297" i="6"/>
  <c r="H298" i="9" s="1"/>
  <c r="H298" i="7" l="1"/>
  <c r="H298" i="8"/>
  <c r="I297" i="6"/>
  <c r="I298" i="9" s="1"/>
  <c r="J297" i="6"/>
  <c r="J298" i="9" s="1"/>
  <c r="I298" i="7" l="1"/>
  <c r="J298" i="7"/>
  <c r="J298" i="8"/>
  <c r="I298" i="8"/>
  <c r="K297" i="6"/>
  <c r="K298" i="9" s="1"/>
  <c r="L297" i="6"/>
  <c r="L298" i="9" s="1"/>
  <c r="K298" i="7" l="1"/>
  <c r="L298" i="7"/>
  <c r="K298" i="8"/>
  <c r="L298" i="8"/>
  <c r="M297" i="6"/>
  <c r="M298" i="9" s="1"/>
  <c r="M298" i="7" l="1"/>
  <c r="M298" i="8" s="1"/>
  <c r="O297" i="9" l="1"/>
  <c r="F297" i="3" s="1"/>
  <c r="O298" i="7" l="1"/>
  <c r="G298" i="3" s="1"/>
  <c r="O297" i="6"/>
  <c r="O298" i="8" l="1"/>
  <c r="E298" i="3" s="1"/>
  <c r="A298" i="9"/>
  <c r="A298" i="8"/>
  <c r="B298" i="8" s="1"/>
  <c r="A298" i="7"/>
  <c r="B298" i="7" s="1"/>
  <c r="A298" i="6"/>
  <c r="B298" i="6" s="1"/>
  <c r="H297" i="3"/>
  <c r="B298" i="3" s="1"/>
  <c r="C298" i="3" s="1"/>
  <c r="C298" i="9" l="1"/>
  <c r="D298" i="9" s="1"/>
  <c r="B298" i="9"/>
  <c r="D298" i="6" l="1"/>
  <c r="E298" i="6"/>
  <c r="E299" i="9" s="1"/>
  <c r="E299" i="7" l="1"/>
  <c r="D299" i="7"/>
  <c r="D299" i="8" s="1"/>
  <c r="E299" i="8"/>
  <c r="F298" i="6"/>
  <c r="F299" i="9" s="1"/>
  <c r="F299" i="7" l="1"/>
  <c r="F299" i="8"/>
  <c r="G298" i="6"/>
  <c r="G299" i="9" s="1"/>
  <c r="G299" i="7" l="1"/>
  <c r="G299" i="8"/>
  <c r="H298" i="6"/>
  <c r="H299" i="9" s="1"/>
  <c r="H299" i="7" l="1"/>
  <c r="H299" i="8"/>
  <c r="J298" i="6" l="1"/>
  <c r="J299" i="9" s="1"/>
  <c r="I298" i="6"/>
  <c r="I299" i="9" s="1"/>
  <c r="I299" i="7" l="1"/>
  <c r="J299" i="7"/>
  <c r="I299" i="8"/>
  <c r="J299" i="8"/>
  <c r="K298" i="6"/>
  <c r="K299" i="9" s="1"/>
  <c r="L298" i="6"/>
  <c r="L299" i="9" s="1"/>
  <c r="M298" i="6"/>
  <c r="M299" i="9" s="1"/>
  <c r="K299" i="7" l="1"/>
  <c r="L299" i="7"/>
  <c r="M299" i="7"/>
  <c r="M299" i="8" s="1"/>
  <c r="K299" i="8"/>
  <c r="L299" i="8"/>
  <c r="O298" i="9" l="1"/>
  <c r="F298" i="3" s="1"/>
  <c r="O299" i="7" l="1"/>
  <c r="G299" i="3" s="1"/>
  <c r="O298" i="6"/>
  <c r="O299" i="8" l="1"/>
  <c r="E299" i="3" s="1"/>
  <c r="A299" i="6"/>
  <c r="B299" i="6" s="1"/>
  <c r="A299" i="7"/>
  <c r="B299" i="7" s="1"/>
  <c r="A299" i="9"/>
  <c r="H298" i="3"/>
  <c r="B299" i="3" s="1"/>
  <c r="C299" i="3" s="1"/>
  <c r="A299" i="8"/>
  <c r="B299" i="8" s="1"/>
  <c r="B299" i="9" l="1"/>
  <c r="C299" i="9"/>
  <c r="D299" i="9" s="1"/>
  <c r="D299" i="6" l="1"/>
  <c r="E299" i="6"/>
  <c r="E300" i="9" s="1"/>
  <c r="F299" i="6"/>
  <c r="F300" i="9" s="1"/>
  <c r="F300" i="7" l="1"/>
  <c r="E300" i="7"/>
  <c r="D300" i="7"/>
  <c r="D300" i="8" s="1"/>
  <c r="E300" i="8"/>
  <c r="F300" i="8"/>
  <c r="I299" i="6"/>
  <c r="I300" i="9" s="1"/>
  <c r="I300" i="7" l="1"/>
  <c r="I300" i="8"/>
  <c r="G299" i="6"/>
  <c r="G300" i="9" s="1"/>
  <c r="H299" i="6"/>
  <c r="H300" i="9" s="1"/>
  <c r="J299" i="6"/>
  <c r="J300" i="9" s="1"/>
  <c r="J300" i="7" l="1"/>
  <c r="G300" i="7"/>
  <c r="H300" i="7"/>
  <c r="G300" i="8"/>
  <c r="J300" i="8"/>
  <c r="H300" i="8"/>
  <c r="L299" i="6" l="1"/>
  <c r="L300" i="9" s="1"/>
  <c r="K299" i="6"/>
  <c r="K300" i="9" s="1"/>
  <c r="M299" i="6"/>
  <c r="M300" i="9" s="1"/>
  <c r="M300" i="7" l="1"/>
  <c r="M300" i="8" s="1"/>
  <c r="K300" i="7"/>
  <c r="L300" i="7"/>
  <c r="L300" i="8"/>
  <c r="K300" i="8"/>
  <c r="O299" i="9" l="1"/>
  <c r="F299" i="3" s="1"/>
  <c r="O300" i="7" l="1"/>
  <c r="G300" i="3" s="1"/>
  <c r="O299" i="6"/>
  <c r="O300" i="8" l="1"/>
  <c r="E300" i="3" s="1"/>
  <c r="A300" i="8"/>
  <c r="B300" i="8" s="1"/>
  <c r="H299" i="3"/>
  <c r="B300" i="3" s="1"/>
  <c r="C300" i="3" s="1"/>
  <c r="A300" i="6"/>
  <c r="B300" i="6" s="1"/>
  <c r="A300" i="7"/>
  <c r="B300" i="7" s="1"/>
  <c r="A300" i="9"/>
  <c r="C300" i="9" l="1"/>
  <c r="D300" i="9" s="1"/>
  <c r="B300" i="9"/>
  <c r="D300" i="6" l="1"/>
  <c r="E300" i="6"/>
  <c r="E301" i="9" s="1"/>
  <c r="F300" i="6"/>
  <c r="F301" i="9" s="1"/>
  <c r="F301" i="7" l="1"/>
  <c r="E301" i="7"/>
  <c r="D301" i="7"/>
  <c r="E301" i="8"/>
  <c r="D301" i="8"/>
  <c r="F301" i="8"/>
  <c r="G300" i="6"/>
  <c r="G301" i="9" s="1"/>
  <c r="G301" i="7" l="1"/>
  <c r="G301" i="8"/>
  <c r="H300" i="6"/>
  <c r="H301" i="9" s="1"/>
  <c r="H301" i="7" l="1"/>
  <c r="H301" i="8"/>
  <c r="I300" i="6"/>
  <c r="I301" i="9" s="1"/>
  <c r="I301" i="7" l="1"/>
  <c r="I301" i="8"/>
  <c r="K300" i="6" l="1"/>
  <c r="K301" i="9" s="1"/>
  <c r="J300" i="6"/>
  <c r="J301" i="9" s="1"/>
  <c r="L300" i="6"/>
  <c r="L301" i="9" s="1"/>
  <c r="L301" i="7" l="1"/>
  <c r="J301" i="7"/>
  <c r="K301" i="7"/>
  <c r="L301" i="8"/>
  <c r="J301" i="8"/>
  <c r="K301" i="8"/>
  <c r="M300" i="6"/>
  <c r="M301" i="9" s="1"/>
  <c r="M301" i="7" l="1"/>
  <c r="M301" i="8" s="1"/>
  <c r="O300" i="9" l="1"/>
  <c r="F300" i="3" s="1"/>
  <c r="O301" i="7" l="1"/>
  <c r="G301" i="3" s="1"/>
  <c r="O300" i="6"/>
  <c r="O301" i="8" l="1"/>
  <c r="E301" i="3" s="1"/>
  <c r="A301" i="7"/>
  <c r="B301" i="7" s="1"/>
  <c r="A301" i="9"/>
  <c r="H300" i="3"/>
  <c r="B301" i="3" s="1"/>
  <c r="C301" i="3" s="1"/>
  <c r="A301" i="8"/>
  <c r="B301" i="8" s="1"/>
  <c r="A301" i="6"/>
  <c r="B301" i="6" s="1"/>
  <c r="C301" i="9" l="1"/>
  <c r="D301" i="9" s="1"/>
  <c r="B301" i="9"/>
  <c r="D301" i="6" l="1"/>
  <c r="E301" i="6"/>
  <c r="E302" i="9" s="1"/>
  <c r="F301" i="6"/>
  <c r="F302" i="9" s="1"/>
  <c r="F302" i="7" l="1"/>
  <c r="E302" i="7"/>
  <c r="D302" i="7"/>
  <c r="D302" i="8" s="1"/>
  <c r="F302" i="8"/>
  <c r="E302" i="8"/>
  <c r="H301" i="6"/>
  <c r="H302" i="9" s="1"/>
  <c r="H302" i="7" l="1"/>
  <c r="H302" i="8"/>
  <c r="G301" i="6"/>
  <c r="G302" i="9" s="1"/>
  <c r="I301" i="6"/>
  <c r="I302" i="9" s="1"/>
  <c r="I302" i="7" l="1"/>
  <c r="G302" i="7"/>
  <c r="I302" i="8"/>
  <c r="G302" i="8"/>
  <c r="J301" i="6"/>
  <c r="J302" i="9" s="1"/>
  <c r="J302" i="7" l="1"/>
  <c r="J302" i="8"/>
  <c r="K301" i="6"/>
  <c r="K302" i="9" s="1"/>
  <c r="K302" i="7" l="1"/>
  <c r="K302" i="8"/>
  <c r="L301" i="6"/>
  <c r="L302" i="9" s="1"/>
  <c r="L302" i="7" l="1"/>
  <c r="L302" i="8"/>
  <c r="M301" i="6"/>
  <c r="M302" i="9" s="1"/>
  <c r="M302" i="7" l="1"/>
  <c r="M302" i="8" s="1"/>
  <c r="O301" i="9" l="1"/>
  <c r="F301" i="3" s="1"/>
  <c r="O302" i="7" l="1"/>
  <c r="G302" i="3" s="1"/>
  <c r="O301" i="6"/>
  <c r="O302" i="8" l="1"/>
  <c r="E302" i="3" s="1"/>
  <c r="A302" i="6"/>
  <c r="B302" i="6" s="1"/>
  <c r="A302" i="8"/>
  <c r="B302" i="8" s="1"/>
  <c r="A302" i="7"/>
  <c r="B302" i="7" s="1"/>
  <c r="H301" i="3"/>
  <c r="B302" i="3" s="1"/>
  <c r="C302" i="3" s="1"/>
  <c r="A302" i="9"/>
  <c r="B302" i="9" l="1"/>
  <c r="C302" i="9"/>
  <c r="D302" i="9" s="1"/>
  <c r="D302" i="6" l="1"/>
  <c r="D303" i="7" l="1"/>
  <c r="D303" i="8" s="1"/>
  <c r="F302" i="6"/>
  <c r="F303" i="9" s="1"/>
  <c r="E302" i="6"/>
  <c r="E303" i="9" s="1"/>
  <c r="F303" i="7" l="1"/>
  <c r="E303" i="7"/>
  <c r="F303" i="8"/>
  <c r="E303" i="8"/>
  <c r="G302" i="6"/>
  <c r="G303" i="9" s="1"/>
  <c r="H302" i="6"/>
  <c r="H303" i="9" s="1"/>
  <c r="H303" i="7" l="1"/>
  <c r="G303" i="7"/>
  <c r="G303" i="8"/>
  <c r="H303" i="8"/>
  <c r="I302" i="6"/>
  <c r="I303" i="9" s="1"/>
  <c r="I303" i="7" l="1"/>
  <c r="I303" i="8"/>
  <c r="J302" i="6"/>
  <c r="J303" i="9" s="1"/>
  <c r="J303" i="7" l="1"/>
  <c r="J303" i="8"/>
  <c r="K302" i="6"/>
  <c r="K303" i="9" s="1"/>
  <c r="K303" i="7" l="1"/>
  <c r="K303" i="8"/>
  <c r="L302" i="6"/>
  <c r="L303" i="9" s="1"/>
  <c r="M302" i="6"/>
  <c r="M303" i="9" s="1"/>
  <c r="M303" i="7" l="1"/>
  <c r="M303" i="8" s="1"/>
  <c r="L303" i="7"/>
  <c r="L303" i="8"/>
  <c r="O302" i="6" l="1"/>
  <c r="O302" i="9"/>
  <c r="F302" i="3" s="1"/>
  <c r="A303" i="9" l="1"/>
  <c r="B303" i="9" s="1"/>
  <c r="H302" i="3"/>
  <c r="B303" i="3" s="1"/>
  <c r="C303" i="3" s="1"/>
  <c r="A303" i="7"/>
  <c r="B303" i="7" s="1"/>
  <c r="A303" i="8"/>
  <c r="B303" i="8" s="1"/>
  <c r="A303" i="6"/>
  <c r="B303" i="6" s="1"/>
  <c r="O303" i="7"/>
  <c r="G303" i="3" s="1"/>
  <c r="O303" i="8" l="1"/>
  <c r="E303" i="3" s="1"/>
  <c r="C303" i="9"/>
  <c r="D303" i="9" l="1"/>
  <c r="D303" i="6" s="1"/>
  <c r="D304" i="7" l="1"/>
  <c r="D304" i="8" s="1"/>
  <c r="E303" i="6"/>
  <c r="E304" i="9" s="1"/>
  <c r="F303" i="6"/>
  <c r="F304" i="9" s="1"/>
  <c r="F304" i="7" l="1"/>
  <c r="E304" i="7"/>
  <c r="E304" i="8"/>
  <c r="F304" i="8"/>
  <c r="G303" i="6"/>
  <c r="G304" i="9" s="1"/>
  <c r="G304" i="7" l="1"/>
  <c r="G304" i="8"/>
  <c r="H303" i="6"/>
  <c r="H304" i="9" s="1"/>
  <c r="H304" i="7" l="1"/>
  <c r="H304" i="8"/>
  <c r="I303" i="6" l="1"/>
  <c r="I304" i="9" s="1"/>
  <c r="J303" i="6"/>
  <c r="J304" i="9" s="1"/>
  <c r="J304" i="7" l="1"/>
  <c r="I304" i="7"/>
  <c r="J304" i="8"/>
  <c r="I304" i="8"/>
  <c r="K303" i="6"/>
  <c r="K304" i="9" s="1"/>
  <c r="K304" i="7" l="1"/>
  <c r="K304" i="8"/>
  <c r="M303" i="6"/>
  <c r="M304" i="9" s="1"/>
  <c r="L303" i="6"/>
  <c r="L304" i="9" s="1"/>
  <c r="M304" i="7" l="1"/>
  <c r="M304" i="8" s="1"/>
  <c r="L304" i="7"/>
  <c r="L304" i="8"/>
  <c r="O303" i="9" l="1"/>
  <c r="F303" i="3" s="1"/>
  <c r="O304" i="7" l="1"/>
  <c r="G304" i="3" s="1"/>
  <c r="O303" i="6"/>
  <c r="O304" i="8" l="1"/>
  <c r="E304" i="3" s="1"/>
  <c r="H303" i="3"/>
  <c r="B304" i="3" s="1"/>
  <c r="C304" i="3" s="1"/>
  <c r="A304" i="7"/>
  <c r="B304" i="7" s="1"/>
  <c r="A304" i="6"/>
  <c r="B304" i="6" s="1"/>
  <c r="A304" i="8"/>
  <c r="B304" i="8" s="1"/>
  <c r="A304" i="9"/>
  <c r="C304" i="9" l="1"/>
  <c r="D304" i="9" s="1"/>
  <c r="B304" i="9"/>
  <c r="D304" i="6" l="1"/>
  <c r="E304" i="6"/>
  <c r="E305" i="9" s="1"/>
  <c r="F304" i="6"/>
  <c r="F305" i="9" s="1"/>
  <c r="F305" i="7" l="1"/>
  <c r="E305" i="7"/>
  <c r="D305" i="7"/>
  <c r="D305" i="8" s="1"/>
  <c r="E305" i="8"/>
  <c r="F305" i="8"/>
  <c r="H304" i="6"/>
  <c r="H305" i="9" s="1"/>
  <c r="H305" i="7" l="1"/>
  <c r="H305" i="8"/>
  <c r="G304" i="6"/>
  <c r="G305" i="9" s="1"/>
  <c r="I304" i="6"/>
  <c r="I305" i="9" s="1"/>
  <c r="J304" i="6"/>
  <c r="J305" i="9" s="1"/>
  <c r="G305" i="7" l="1"/>
  <c r="J305" i="7"/>
  <c r="I305" i="7"/>
  <c r="J305" i="8"/>
  <c r="I305" i="8"/>
  <c r="G305" i="8"/>
  <c r="K304" i="6"/>
  <c r="K305" i="9" s="1"/>
  <c r="K305" i="7" l="1"/>
  <c r="K305" i="8"/>
  <c r="L304" i="6"/>
  <c r="L305" i="9" s="1"/>
  <c r="L305" i="7" l="1"/>
  <c r="L305" i="8"/>
  <c r="M304" i="6"/>
  <c r="M305" i="9" s="1"/>
  <c r="M305" i="7" l="1"/>
  <c r="M305" i="8" s="1"/>
  <c r="O304" i="9" l="1"/>
  <c r="F304" i="3" s="1"/>
  <c r="O305" i="7" l="1"/>
  <c r="G305" i="3" s="1"/>
  <c r="O304" i="6"/>
  <c r="O305" i="8" l="1"/>
  <c r="E305" i="3" s="1"/>
  <c r="H304" i="3"/>
  <c r="B305" i="3" s="1"/>
  <c r="C305" i="3" s="1"/>
  <c r="A305" i="6"/>
  <c r="B305" i="6" s="1"/>
  <c r="A305" i="7"/>
  <c r="B305" i="7" s="1"/>
  <c r="A305" i="9"/>
  <c r="A305" i="8"/>
  <c r="B305" i="8" s="1"/>
  <c r="C305" i="9" l="1"/>
  <c r="D305" i="9" s="1"/>
  <c r="B305" i="9"/>
  <c r="D305" i="6" l="1"/>
  <c r="E305" i="6"/>
  <c r="E306" i="9" s="1"/>
  <c r="E306" i="7" l="1"/>
  <c r="D306" i="7"/>
  <c r="D306" i="8" s="1"/>
  <c r="E306" i="8"/>
  <c r="F305" i="6"/>
  <c r="F306" i="9" s="1"/>
  <c r="F306" i="7" l="1"/>
  <c r="F306" i="8"/>
  <c r="G305" i="6"/>
  <c r="G306" i="9" s="1"/>
  <c r="G306" i="7" l="1"/>
  <c r="G306" i="8"/>
  <c r="H305" i="6"/>
  <c r="H306" i="9" s="1"/>
  <c r="H306" i="7" l="1"/>
  <c r="H306" i="8"/>
  <c r="I305" i="6"/>
  <c r="I306" i="9" s="1"/>
  <c r="I306" i="7" l="1"/>
  <c r="I306" i="8"/>
  <c r="J305" i="6"/>
  <c r="J306" i="9" s="1"/>
  <c r="J306" i="7" l="1"/>
  <c r="J306" i="8"/>
  <c r="K305" i="6"/>
  <c r="K306" i="9" s="1"/>
  <c r="K306" i="7" l="1"/>
  <c r="K306" i="8"/>
  <c r="L305" i="6"/>
  <c r="L306" i="9" s="1"/>
  <c r="L306" i="7" l="1"/>
  <c r="L306" i="8"/>
  <c r="M305" i="6"/>
  <c r="M306" i="9" s="1"/>
  <c r="M306" i="7" l="1"/>
  <c r="M306" i="8" s="1"/>
  <c r="O305" i="9" l="1"/>
  <c r="F305" i="3" s="1"/>
  <c r="O306" i="7" l="1"/>
  <c r="G306" i="3" s="1"/>
  <c r="O305" i="6"/>
  <c r="O306" i="8" l="1"/>
  <c r="E306" i="3" s="1"/>
  <c r="A306" i="8"/>
  <c r="B306" i="8" s="1"/>
  <c r="A306" i="6"/>
  <c r="B306" i="6" s="1"/>
  <c r="A306" i="7"/>
  <c r="B306" i="7" s="1"/>
  <c r="H305" i="3"/>
  <c r="B306" i="3" s="1"/>
  <c r="C306" i="3" s="1"/>
  <c r="A306" i="9"/>
  <c r="C306" i="9" l="1"/>
  <c r="D306" i="9" s="1"/>
  <c r="B306" i="9"/>
  <c r="D306" i="6" l="1"/>
  <c r="E306" i="6"/>
  <c r="E307" i="9" s="1"/>
  <c r="F306" i="6"/>
  <c r="F307" i="9" s="1"/>
  <c r="F307" i="7" l="1"/>
  <c r="E307" i="7"/>
  <c r="D307" i="7"/>
  <c r="E307" i="8"/>
  <c r="D307" i="8"/>
  <c r="F307" i="8"/>
  <c r="G306" i="6"/>
  <c r="G307" i="9" s="1"/>
  <c r="H306" i="6"/>
  <c r="H307" i="9" s="1"/>
  <c r="J306" i="6"/>
  <c r="J307" i="9" s="1"/>
  <c r="K306" i="6"/>
  <c r="K307" i="9" s="1"/>
  <c r="K307" i="7" l="1"/>
  <c r="H307" i="7"/>
  <c r="G307" i="7"/>
  <c r="J307" i="7"/>
  <c r="H307" i="8"/>
  <c r="G307" i="8"/>
  <c r="J307" i="8"/>
  <c r="K307" i="8"/>
  <c r="I306" i="6"/>
  <c r="I307" i="9" s="1"/>
  <c r="L306" i="6"/>
  <c r="L307" i="9" s="1"/>
  <c r="L307" i="7" l="1"/>
  <c r="I307" i="7"/>
  <c r="I307" i="8"/>
  <c r="L307" i="8"/>
  <c r="M306" i="6"/>
  <c r="M307" i="9" s="1"/>
  <c r="M307" i="7" l="1"/>
  <c r="M307" i="8" s="1"/>
  <c r="O306" i="9" l="1"/>
  <c r="F306" i="3" s="1"/>
  <c r="O307" i="7" l="1"/>
  <c r="G307" i="3" s="1"/>
  <c r="O306" i="6"/>
  <c r="O307" i="8" l="1"/>
  <c r="E307" i="3" s="1"/>
  <c r="A307" i="7"/>
  <c r="B307" i="7" s="1"/>
  <c r="A307" i="9"/>
  <c r="H306" i="3"/>
  <c r="B307" i="3" s="1"/>
  <c r="C307" i="3" s="1"/>
  <c r="A307" i="8"/>
  <c r="B307" i="8" s="1"/>
  <c r="A307" i="6"/>
  <c r="B307" i="6" s="1"/>
  <c r="C307" i="9" l="1"/>
  <c r="D307" i="9" s="1"/>
  <c r="B307" i="9"/>
  <c r="D307" i="6" l="1"/>
  <c r="E307" i="6"/>
  <c r="E308" i="9" s="1"/>
  <c r="E308" i="7" l="1"/>
  <c r="D308" i="7"/>
  <c r="D308" i="8" s="1"/>
  <c r="E308" i="8"/>
  <c r="F307" i="6"/>
  <c r="F308" i="9" s="1"/>
  <c r="F308" i="7" l="1"/>
  <c r="F308" i="8"/>
  <c r="H307" i="6" l="1"/>
  <c r="H308" i="9" s="1"/>
  <c r="G307" i="6"/>
  <c r="G308" i="9" s="1"/>
  <c r="I307" i="6"/>
  <c r="I308" i="9" s="1"/>
  <c r="J307" i="6"/>
  <c r="J308" i="9" s="1"/>
  <c r="I308" i="7" l="1"/>
  <c r="J308" i="7"/>
  <c r="G308" i="7"/>
  <c r="H308" i="7"/>
  <c r="J308" i="8"/>
  <c r="I308" i="8"/>
  <c r="G308" i="8"/>
  <c r="H308" i="8"/>
  <c r="K307" i="6"/>
  <c r="K308" i="9" s="1"/>
  <c r="K308" i="7" l="1"/>
  <c r="K308" i="8"/>
  <c r="L307" i="6"/>
  <c r="L308" i="9" s="1"/>
  <c r="L308" i="7" l="1"/>
  <c r="L308" i="8"/>
  <c r="M307" i="6"/>
  <c r="M308" i="9" s="1"/>
  <c r="M308" i="7" l="1"/>
  <c r="M308" i="8" s="1"/>
  <c r="O307" i="9" l="1"/>
  <c r="F307" i="3" s="1"/>
  <c r="O308" i="7" l="1"/>
  <c r="G308" i="3" s="1"/>
  <c r="O307" i="6"/>
  <c r="O308" i="8" l="1"/>
  <c r="E308" i="3" s="1"/>
  <c r="A308" i="6"/>
  <c r="B308" i="6" s="1"/>
  <c r="A308" i="9"/>
  <c r="A308" i="8"/>
  <c r="B308" i="8" s="1"/>
  <c r="H307" i="3"/>
  <c r="B308" i="3" s="1"/>
  <c r="C308" i="3" s="1"/>
  <c r="A308" i="7"/>
  <c r="B308" i="7" s="1"/>
  <c r="B308" i="9" l="1"/>
  <c r="C308" i="9"/>
  <c r="D308" i="9" s="1"/>
  <c r="D308" i="6" l="1"/>
  <c r="E308" i="6"/>
  <c r="E309" i="9" s="1"/>
  <c r="F308" i="6"/>
  <c r="F309" i="9" s="1"/>
  <c r="F309" i="7" l="1"/>
  <c r="E309" i="7"/>
  <c r="D309" i="7"/>
  <c r="D309" i="8" s="1"/>
  <c r="E309" i="8"/>
  <c r="F309" i="8"/>
  <c r="H308" i="6"/>
  <c r="H309" i="9" s="1"/>
  <c r="H309" i="7" l="1"/>
  <c r="H309" i="8"/>
  <c r="G308" i="6"/>
  <c r="G309" i="9" s="1"/>
  <c r="I308" i="6"/>
  <c r="I309" i="9" s="1"/>
  <c r="J308" i="6"/>
  <c r="J309" i="9" s="1"/>
  <c r="I309" i="7" l="1"/>
  <c r="G309" i="7"/>
  <c r="J309" i="7"/>
  <c r="G309" i="8"/>
  <c r="J309" i="8"/>
  <c r="I309" i="8"/>
  <c r="K308" i="6"/>
  <c r="K309" i="9" s="1"/>
  <c r="K309" i="7" l="1"/>
  <c r="K309" i="8"/>
  <c r="L308" i="6"/>
  <c r="L309" i="9" s="1"/>
  <c r="L309" i="7" l="1"/>
  <c r="L309" i="8"/>
  <c r="M308" i="6"/>
  <c r="M309" i="9" s="1"/>
  <c r="M309" i="7" l="1"/>
  <c r="M309" i="8" s="1"/>
  <c r="O308" i="9" l="1"/>
  <c r="F308" i="3" s="1"/>
  <c r="O309" i="7" l="1"/>
  <c r="G309" i="3" s="1"/>
  <c r="O308" i="6"/>
  <c r="O309" i="8" l="1"/>
  <c r="E309" i="3" s="1"/>
  <c r="A309" i="8"/>
  <c r="B309" i="8" s="1"/>
  <c r="A309" i="7"/>
  <c r="B309" i="7" s="1"/>
  <c r="A309" i="6"/>
  <c r="B309" i="6" s="1"/>
  <c r="A309" i="9"/>
  <c r="H308" i="3"/>
  <c r="B309" i="3" s="1"/>
  <c r="C309" i="3" s="1"/>
  <c r="C309" i="9" l="1"/>
  <c r="D309" i="9" s="1"/>
  <c r="B309" i="9"/>
  <c r="D309" i="6" l="1"/>
  <c r="E309" i="6"/>
  <c r="E310" i="9" s="1"/>
  <c r="E310" i="7" l="1"/>
  <c r="D310" i="7"/>
  <c r="D310" i="8" s="1"/>
  <c r="E310" i="8"/>
  <c r="F309" i="6"/>
  <c r="F310" i="9" s="1"/>
  <c r="F310" i="7" l="1"/>
  <c r="F310" i="8"/>
  <c r="G309" i="6"/>
  <c r="G310" i="9" s="1"/>
  <c r="G310" i="7" l="1"/>
  <c r="G310" i="8"/>
  <c r="I309" i="6"/>
  <c r="I310" i="9" s="1"/>
  <c r="I310" i="7" l="1"/>
  <c r="I310" i="8"/>
  <c r="H309" i="6"/>
  <c r="H310" i="9" s="1"/>
  <c r="J309" i="6"/>
  <c r="J310" i="9" s="1"/>
  <c r="H310" i="7" l="1"/>
  <c r="J310" i="7"/>
  <c r="H310" i="8"/>
  <c r="J310" i="8"/>
  <c r="K309" i="6"/>
  <c r="K310" i="9" s="1"/>
  <c r="K310" i="7" l="1"/>
  <c r="K310" i="8"/>
  <c r="L309" i="6"/>
  <c r="L310" i="9" s="1"/>
  <c r="L310" i="7" l="1"/>
  <c r="L310" i="8"/>
  <c r="M309" i="6"/>
  <c r="M310" i="9" s="1"/>
  <c r="M310" i="7" l="1"/>
  <c r="M310" i="8" s="1"/>
  <c r="O309" i="9" l="1"/>
  <c r="F309" i="3" s="1"/>
  <c r="O310" i="7" l="1"/>
  <c r="G310" i="3" s="1"/>
  <c r="O309" i="6"/>
  <c r="O310" i="8" l="1"/>
  <c r="E310" i="3" s="1"/>
  <c r="H309" i="3"/>
  <c r="B310" i="3" s="1"/>
  <c r="C310" i="3" s="1"/>
  <c r="A310" i="6"/>
  <c r="B310" i="6" s="1"/>
  <c r="A310" i="9"/>
  <c r="A310" i="7"/>
  <c r="B310" i="7" s="1"/>
  <c r="A310" i="8"/>
  <c r="B310" i="8" s="1"/>
  <c r="B310" i="9" l="1"/>
  <c r="C310" i="9"/>
  <c r="D310" i="9" s="1"/>
  <c r="D310" i="6" l="1"/>
  <c r="E310" i="6"/>
  <c r="E311" i="9" s="1"/>
  <c r="F310" i="6"/>
  <c r="F311" i="9" s="1"/>
  <c r="G310" i="6"/>
  <c r="G311" i="9" s="1"/>
  <c r="F311" i="7" l="1"/>
  <c r="E311" i="7"/>
  <c r="G311" i="7"/>
  <c r="D311" i="7"/>
  <c r="D311" i="8" s="1"/>
  <c r="E311" i="8"/>
  <c r="G311" i="8"/>
  <c r="F311" i="8"/>
  <c r="H310" i="6" l="1"/>
  <c r="H311" i="9" s="1"/>
  <c r="I310" i="6"/>
  <c r="I311" i="9" s="1"/>
  <c r="I311" i="7" l="1"/>
  <c r="H311" i="7"/>
  <c r="I311" i="8"/>
  <c r="H311" i="8"/>
  <c r="J310" i="6"/>
  <c r="J311" i="9" s="1"/>
  <c r="K310" i="6"/>
  <c r="K311" i="9" s="1"/>
  <c r="K311" i="7" l="1"/>
  <c r="J311" i="7"/>
  <c r="J311" i="8"/>
  <c r="K311" i="8"/>
  <c r="L310" i="6"/>
  <c r="L311" i="9" s="1"/>
  <c r="L311" i="7" l="1"/>
  <c r="L311" i="8"/>
  <c r="M310" i="6"/>
  <c r="M311" i="9" s="1"/>
  <c r="M311" i="7" l="1"/>
  <c r="M311" i="8" s="1"/>
  <c r="O310" i="9" l="1"/>
  <c r="F310" i="3" s="1"/>
  <c r="O311" i="7" l="1"/>
  <c r="G311" i="3" s="1"/>
  <c r="O310" i="6"/>
  <c r="O311" i="8" l="1"/>
  <c r="E311" i="3" s="1"/>
  <c r="H310" i="3"/>
  <c r="B311" i="3" s="1"/>
  <c r="C311" i="3" s="1"/>
  <c r="A311" i="6"/>
  <c r="B311" i="6" s="1"/>
  <c r="A311" i="9"/>
  <c r="A311" i="7"/>
  <c r="B311" i="7" s="1"/>
  <c r="A311" i="8"/>
  <c r="B311" i="8" s="1"/>
  <c r="C311" i="9" l="1"/>
  <c r="D311" i="9" s="1"/>
  <c r="B311" i="9"/>
  <c r="D311" i="6" l="1"/>
  <c r="E311" i="6"/>
  <c r="E312" i="9" s="1"/>
  <c r="F311" i="6"/>
  <c r="F312" i="9" s="1"/>
  <c r="D312" i="7" l="1"/>
  <c r="F312" i="7"/>
  <c r="E312" i="7"/>
  <c r="F312" i="8"/>
  <c r="D312" i="8"/>
  <c r="E312" i="8"/>
  <c r="G311" i="6"/>
  <c r="G312" i="9" s="1"/>
  <c r="G312" i="7" l="1"/>
  <c r="G312" i="8"/>
  <c r="H311" i="6"/>
  <c r="H312" i="9" s="1"/>
  <c r="H312" i="7" l="1"/>
  <c r="H312" i="8"/>
  <c r="I311" i="6"/>
  <c r="I312" i="9" s="1"/>
  <c r="J311" i="6"/>
  <c r="J312" i="9" s="1"/>
  <c r="I312" i="7" l="1"/>
  <c r="J312" i="7"/>
  <c r="J312" i="8"/>
  <c r="I312" i="8"/>
  <c r="K311" i="6"/>
  <c r="K312" i="9" s="1"/>
  <c r="L311" i="6"/>
  <c r="L312" i="9" s="1"/>
  <c r="K312" i="7" l="1"/>
  <c r="L312" i="7"/>
  <c r="L312" i="8"/>
  <c r="K312" i="8"/>
  <c r="M311" i="6"/>
  <c r="M312" i="9" s="1"/>
  <c r="M312" i="7" l="1"/>
  <c r="M312" i="8" s="1"/>
  <c r="O311" i="9" l="1"/>
  <c r="F311" i="3" s="1"/>
  <c r="O312" i="7" l="1"/>
  <c r="G312" i="3" s="1"/>
  <c r="O311" i="6"/>
  <c r="O312" i="8" l="1"/>
  <c r="E312" i="3" s="1"/>
  <c r="H311" i="3"/>
  <c r="B312" i="3" s="1"/>
  <c r="C312" i="3" s="1"/>
  <c r="A312" i="8"/>
  <c r="B312" i="8" s="1"/>
  <c r="A312" i="9"/>
  <c r="A312" i="7"/>
  <c r="B312" i="7" s="1"/>
  <c r="A312" i="6"/>
  <c r="B312" i="6" s="1"/>
  <c r="B312" i="9" l="1"/>
  <c r="C312" i="9"/>
  <c r="D312" i="9" s="1"/>
  <c r="D312" i="6" l="1"/>
  <c r="E312" i="6"/>
  <c r="E313" i="9" s="1"/>
  <c r="D313" i="7" l="1"/>
  <c r="E313" i="7"/>
  <c r="D313" i="8"/>
  <c r="E313" i="8"/>
  <c r="F312" i="6"/>
  <c r="F313" i="9" s="1"/>
  <c r="F313" i="7" l="1"/>
  <c r="F313" i="8"/>
  <c r="G312" i="6"/>
  <c r="G313" i="9" s="1"/>
  <c r="H312" i="6"/>
  <c r="H313" i="9" s="1"/>
  <c r="H313" i="7" l="1"/>
  <c r="G313" i="7"/>
  <c r="G313" i="8"/>
  <c r="H313" i="8"/>
  <c r="I312" i="6"/>
  <c r="I313" i="9" s="1"/>
  <c r="I313" i="7" l="1"/>
  <c r="I313" i="8"/>
  <c r="K312" i="6"/>
  <c r="K313" i="9" s="1"/>
  <c r="K313" i="7" l="1"/>
  <c r="K313" i="8"/>
  <c r="J312" i="6"/>
  <c r="J313" i="9" s="1"/>
  <c r="L312" i="6"/>
  <c r="L313" i="9" s="1"/>
  <c r="L313" i="7" l="1"/>
  <c r="J313" i="7"/>
  <c r="L313" i="8"/>
  <c r="J313" i="8"/>
  <c r="M312" i="6"/>
  <c r="M313" i="9" s="1"/>
  <c r="M313" i="7" l="1"/>
  <c r="M313" i="8" s="1"/>
  <c r="O312" i="9" l="1"/>
  <c r="F312" i="3" s="1"/>
  <c r="O313" i="7" l="1"/>
  <c r="G313" i="3" s="1"/>
  <c r="O312" i="6"/>
  <c r="O313" i="8" l="1"/>
  <c r="E313" i="3" s="1"/>
  <c r="A313" i="9"/>
  <c r="A313" i="8"/>
  <c r="B313" i="8" s="1"/>
  <c r="H312" i="3"/>
  <c r="B313" i="3" s="1"/>
  <c r="C313" i="3" s="1"/>
  <c r="A313" i="6"/>
  <c r="B313" i="6" s="1"/>
  <c r="A313" i="7"/>
  <c r="B313" i="7" s="1"/>
  <c r="B313" i="9" l="1"/>
  <c r="C313" i="9"/>
  <c r="D313" i="9" s="1"/>
  <c r="D313" i="6" l="1"/>
  <c r="E313" i="6"/>
  <c r="E314" i="9" s="1"/>
  <c r="F313" i="6"/>
  <c r="F314" i="9" s="1"/>
  <c r="G313" i="6"/>
  <c r="G314" i="9" s="1"/>
  <c r="D314" i="7" l="1"/>
  <c r="F314" i="7"/>
  <c r="G314" i="7"/>
  <c r="E314" i="7"/>
  <c r="G314" i="8"/>
  <c r="E314" i="8"/>
  <c r="F314" i="8"/>
  <c r="D314" i="8"/>
  <c r="H313" i="6"/>
  <c r="H314" i="9" s="1"/>
  <c r="H314" i="7" l="1"/>
  <c r="H314" i="8"/>
  <c r="I313" i="6"/>
  <c r="I314" i="9" s="1"/>
  <c r="I314" i="7" l="1"/>
  <c r="I314" i="8"/>
  <c r="K313" i="6" l="1"/>
  <c r="K314" i="9" s="1"/>
  <c r="J313" i="6"/>
  <c r="J314" i="9" s="1"/>
  <c r="L313" i="6"/>
  <c r="L314" i="9" s="1"/>
  <c r="K314" i="7" l="1"/>
  <c r="L314" i="7"/>
  <c r="J314" i="7"/>
  <c r="K314" i="8"/>
  <c r="J314" i="8"/>
  <c r="L314" i="8"/>
  <c r="M313" i="6"/>
  <c r="M314" i="9" s="1"/>
  <c r="M314" i="7" l="1"/>
  <c r="M314" i="8" s="1"/>
  <c r="O313" i="9" l="1"/>
  <c r="F313" i="3" s="1"/>
  <c r="O314" i="7" l="1"/>
  <c r="G314" i="3" s="1"/>
  <c r="O313" i="6"/>
  <c r="O314" i="8" l="1"/>
  <c r="E314" i="3" s="1"/>
  <c r="A314" i="9"/>
  <c r="A314" i="8"/>
  <c r="B314" i="8" s="1"/>
  <c r="A314" i="6"/>
  <c r="B314" i="6" s="1"/>
  <c r="A314" i="7"/>
  <c r="B314" i="7" s="1"/>
  <c r="H313" i="3"/>
  <c r="B314" i="3" s="1"/>
  <c r="C314" i="3" s="1"/>
  <c r="B314" i="9" l="1"/>
  <c r="C314" i="9"/>
  <c r="D314" i="9" s="1"/>
  <c r="D314" i="6" l="1"/>
  <c r="E314" i="6"/>
  <c r="E315" i="9" s="1"/>
  <c r="F314" i="6"/>
  <c r="F315" i="9" s="1"/>
  <c r="E315" i="7" l="1"/>
  <c r="D315" i="7"/>
  <c r="D315" i="8" s="1"/>
  <c r="F315" i="7"/>
  <c r="E315" i="8"/>
  <c r="F315" i="8"/>
  <c r="G314" i="6"/>
  <c r="G315" i="9" s="1"/>
  <c r="G315" i="7" l="1"/>
  <c r="G315" i="8"/>
  <c r="H314" i="6"/>
  <c r="H315" i="9" s="1"/>
  <c r="I314" i="6"/>
  <c r="I315" i="9" s="1"/>
  <c r="I315" i="7" l="1"/>
  <c r="H315" i="7"/>
  <c r="I315" i="8"/>
  <c r="H315" i="8"/>
  <c r="J314" i="6"/>
  <c r="J315" i="9" s="1"/>
  <c r="J315" i="7" l="1"/>
  <c r="J315" i="8"/>
  <c r="K314" i="6"/>
  <c r="K315" i="9" s="1"/>
  <c r="L314" i="6"/>
  <c r="L315" i="9" s="1"/>
  <c r="K315" i="7" l="1"/>
  <c r="L315" i="7"/>
  <c r="L315" i="8"/>
  <c r="K315" i="8"/>
  <c r="M314" i="6"/>
  <c r="M315" i="9" s="1"/>
  <c r="M315" i="7" l="1"/>
  <c r="M315" i="8" s="1"/>
  <c r="O314" i="9" l="1"/>
  <c r="F314" i="3" s="1"/>
  <c r="O315" i="7" l="1"/>
  <c r="G315" i="3" s="1"/>
  <c r="O314" i="6"/>
  <c r="O315" i="8" l="1"/>
  <c r="E315" i="3" s="1"/>
  <c r="H314" i="3"/>
  <c r="B315" i="3" s="1"/>
  <c r="C315" i="3" s="1"/>
  <c r="A315" i="7"/>
  <c r="B315" i="7" s="1"/>
  <c r="A315" i="6"/>
  <c r="B315" i="6" s="1"/>
  <c r="A315" i="9"/>
  <c r="A315" i="8"/>
  <c r="B315" i="8" s="1"/>
  <c r="B315" i="9" l="1"/>
  <c r="C315" i="9"/>
  <c r="D315" i="9" s="1"/>
  <c r="D315" i="6" l="1"/>
  <c r="E315" i="6"/>
  <c r="E316" i="9" s="1"/>
  <c r="E316" i="7" l="1"/>
  <c r="D316" i="7"/>
  <c r="E316" i="8"/>
  <c r="D316" i="8"/>
  <c r="F315" i="6"/>
  <c r="F316" i="9" s="1"/>
  <c r="F316" i="7" l="1"/>
  <c r="F316" i="8"/>
  <c r="G315" i="6"/>
  <c r="G316" i="9" s="1"/>
  <c r="H315" i="6"/>
  <c r="H316" i="9" s="1"/>
  <c r="H316" i="7" l="1"/>
  <c r="G316" i="7"/>
  <c r="G316" i="8"/>
  <c r="H316" i="8"/>
  <c r="I315" i="6"/>
  <c r="I316" i="9" s="1"/>
  <c r="I316" i="7" l="1"/>
  <c r="I316" i="8"/>
  <c r="J315" i="6"/>
  <c r="J316" i="9" s="1"/>
  <c r="J316" i="7" l="1"/>
  <c r="J316" i="8"/>
  <c r="K315" i="6"/>
  <c r="K316" i="9" s="1"/>
  <c r="L315" i="6"/>
  <c r="L316" i="9" s="1"/>
  <c r="K316" i="7" l="1"/>
  <c r="L316" i="7"/>
  <c r="L316" i="8"/>
  <c r="K316" i="8"/>
  <c r="M315" i="6"/>
  <c r="M316" i="9" s="1"/>
  <c r="M316" i="7" l="1"/>
  <c r="M316" i="8" s="1"/>
  <c r="O315" i="9" l="1"/>
  <c r="F315" i="3" s="1"/>
  <c r="O316" i="7" l="1"/>
  <c r="G316" i="3" s="1"/>
  <c r="O315" i="6"/>
  <c r="O316" i="8" l="1"/>
  <c r="E316" i="3" s="1"/>
  <c r="A316" i="9"/>
  <c r="H315" i="3"/>
  <c r="B316" i="3" s="1"/>
  <c r="C316" i="3" s="1"/>
  <c r="A316" i="6"/>
  <c r="B316" i="6" s="1"/>
  <c r="A316" i="7"/>
  <c r="B316" i="7" s="1"/>
  <c r="A316" i="8"/>
  <c r="B316" i="8" s="1"/>
  <c r="B316" i="9" l="1"/>
  <c r="C316" i="9"/>
  <c r="D316" i="9" s="1"/>
  <c r="D316" i="6" l="1"/>
  <c r="E316" i="6"/>
  <c r="E317" i="9" s="1"/>
  <c r="F316" i="6"/>
  <c r="F317" i="9" s="1"/>
  <c r="F317" i="7" l="1"/>
  <c r="E317" i="7"/>
  <c r="D317" i="7"/>
  <c r="D317" i="8" s="1"/>
  <c r="E317" i="8"/>
  <c r="F317" i="8"/>
  <c r="H316" i="6"/>
  <c r="H317" i="9" s="1"/>
  <c r="H317" i="7" l="1"/>
  <c r="H317" i="8"/>
  <c r="G316" i="6"/>
  <c r="G317" i="9" s="1"/>
  <c r="I316" i="6"/>
  <c r="I317" i="9" s="1"/>
  <c r="G317" i="7" l="1"/>
  <c r="I317" i="7"/>
  <c r="G317" i="8"/>
  <c r="I317" i="8"/>
  <c r="J316" i="6"/>
  <c r="J317" i="9" s="1"/>
  <c r="K316" i="6"/>
  <c r="K317" i="9" s="1"/>
  <c r="K317" i="7" l="1"/>
  <c r="J317" i="7"/>
  <c r="K317" i="8"/>
  <c r="J317" i="8"/>
  <c r="L316" i="6"/>
  <c r="L317" i="9" s="1"/>
  <c r="L317" i="7" l="1"/>
  <c r="L317" i="8"/>
  <c r="M316" i="6"/>
  <c r="M317" i="9" s="1"/>
  <c r="M317" i="7" l="1"/>
  <c r="M317" i="8" s="1"/>
  <c r="O316" i="9" l="1"/>
  <c r="F316" i="3" s="1"/>
  <c r="O317" i="7" l="1"/>
  <c r="G317" i="3" s="1"/>
  <c r="O316" i="6"/>
  <c r="O317" i="8" l="1"/>
  <c r="E317" i="3" s="1"/>
  <c r="H316" i="3"/>
  <c r="B317" i="3" s="1"/>
  <c r="C317" i="3" s="1"/>
  <c r="A317" i="7"/>
  <c r="B317" i="7" s="1"/>
  <c r="A317" i="9"/>
  <c r="A317" i="6"/>
  <c r="B317" i="6" s="1"/>
  <c r="A317" i="8"/>
  <c r="B317" i="8" s="1"/>
  <c r="B317" i="9" l="1"/>
  <c r="C317" i="9"/>
  <c r="D317" i="9" s="1"/>
  <c r="D317" i="6" l="1"/>
  <c r="E317" i="6"/>
  <c r="E318" i="9" s="1"/>
  <c r="F317" i="6"/>
  <c r="F318" i="9" s="1"/>
  <c r="F318" i="7" l="1"/>
  <c r="E318" i="7"/>
  <c r="D318" i="7"/>
  <c r="D318" i="8" s="1"/>
  <c r="E318" i="8"/>
  <c r="F318" i="8"/>
  <c r="G317" i="6"/>
  <c r="G318" i="9" s="1"/>
  <c r="G318" i="7" l="1"/>
  <c r="G318" i="8"/>
  <c r="H317" i="6"/>
  <c r="H318" i="9" s="1"/>
  <c r="H318" i="7" l="1"/>
  <c r="H318" i="8"/>
  <c r="J317" i="6" l="1"/>
  <c r="J318" i="9" s="1"/>
  <c r="I317" i="6"/>
  <c r="I318" i="9" s="1"/>
  <c r="K317" i="6"/>
  <c r="K318" i="9" s="1"/>
  <c r="K318" i="7" l="1"/>
  <c r="I318" i="7"/>
  <c r="J318" i="7"/>
  <c r="K318" i="8"/>
  <c r="I318" i="8"/>
  <c r="J318" i="8"/>
  <c r="L317" i="6"/>
  <c r="L318" i="9" s="1"/>
  <c r="L318" i="7" l="1"/>
  <c r="L318" i="8"/>
  <c r="M317" i="6"/>
  <c r="M318" i="9" s="1"/>
  <c r="M318" i="7" l="1"/>
  <c r="M318" i="8" s="1"/>
  <c r="O317" i="9" l="1"/>
  <c r="F317" i="3" s="1"/>
  <c r="O318" i="7" l="1"/>
  <c r="G318" i="3" s="1"/>
  <c r="O317" i="6"/>
  <c r="O318" i="8" l="1"/>
  <c r="E318" i="3" s="1"/>
  <c r="A318" i="6"/>
  <c r="B318" i="6" s="1"/>
  <c r="A318" i="7"/>
  <c r="B318" i="7" s="1"/>
  <c r="H317" i="3"/>
  <c r="B318" i="3" s="1"/>
  <c r="C318" i="3" s="1"/>
  <c r="A318" i="8"/>
  <c r="B318" i="8" s="1"/>
  <c r="A318" i="9"/>
  <c r="C318" i="9" l="1"/>
  <c r="D318" i="9" s="1"/>
  <c r="B318" i="9"/>
  <c r="D318" i="6" l="1"/>
  <c r="E318" i="6"/>
  <c r="E319" i="9" s="1"/>
  <c r="E319" i="7" l="1"/>
  <c r="D319" i="7"/>
  <c r="D319" i="8" s="1"/>
  <c r="E319" i="8"/>
  <c r="F318" i="6"/>
  <c r="F319" i="9" s="1"/>
  <c r="F319" i="7" l="1"/>
  <c r="F319" i="8"/>
  <c r="G318" i="6"/>
  <c r="G319" i="9" s="1"/>
  <c r="H318" i="6"/>
  <c r="H319" i="9" s="1"/>
  <c r="G319" i="7" l="1"/>
  <c r="H319" i="7"/>
  <c r="H319" i="8"/>
  <c r="G319" i="8"/>
  <c r="J318" i="6"/>
  <c r="J319" i="9" s="1"/>
  <c r="J319" i="7" l="1"/>
  <c r="J319" i="8"/>
  <c r="I318" i="6"/>
  <c r="I319" i="9" s="1"/>
  <c r="K318" i="6"/>
  <c r="K319" i="9" s="1"/>
  <c r="K319" i="7" l="1"/>
  <c r="I319" i="7"/>
  <c r="I319" i="8"/>
  <c r="K319" i="8"/>
  <c r="L318" i="6"/>
  <c r="L319" i="9" s="1"/>
  <c r="L319" i="7" l="1"/>
  <c r="L319" i="8"/>
  <c r="M318" i="6"/>
  <c r="M319" i="9" s="1"/>
  <c r="M319" i="7" l="1"/>
  <c r="M319" i="8" s="1"/>
  <c r="O318" i="9" l="1"/>
  <c r="F318" i="3" s="1"/>
  <c r="O319" i="7" l="1"/>
  <c r="G319" i="3" s="1"/>
  <c r="O318" i="6"/>
  <c r="O319" i="8" l="1"/>
  <c r="E319" i="3" s="1"/>
  <c r="A319" i="6"/>
  <c r="B319" i="6" s="1"/>
  <c r="H318" i="3"/>
  <c r="B319" i="3" s="1"/>
  <c r="C319" i="3" s="1"/>
  <c r="A319" i="9"/>
  <c r="A319" i="7"/>
  <c r="B319" i="7" s="1"/>
  <c r="A319" i="8"/>
  <c r="B319" i="8" s="1"/>
  <c r="C319" i="9" l="1"/>
  <c r="D319" i="9" s="1"/>
  <c r="B319" i="9"/>
  <c r="D319" i="6" l="1"/>
  <c r="E319" i="6"/>
  <c r="E320" i="9" s="1"/>
  <c r="F319" i="6"/>
  <c r="F320" i="9" s="1"/>
  <c r="F320" i="7" l="1"/>
  <c r="E320" i="7"/>
  <c r="D320" i="7"/>
  <c r="E320" i="8"/>
  <c r="F320" i="8"/>
  <c r="D320" i="8"/>
  <c r="H319" i="6"/>
  <c r="H320" i="9" s="1"/>
  <c r="I319" i="6"/>
  <c r="I320" i="9" s="1"/>
  <c r="I320" i="7" l="1"/>
  <c r="H320" i="7"/>
  <c r="I320" i="8"/>
  <c r="H320" i="8"/>
  <c r="G319" i="6"/>
  <c r="G320" i="9" s="1"/>
  <c r="J319" i="6"/>
  <c r="J320" i="9" s="1"/>
  <c r="J320" i="7" l="1"/>
  <c r="G320" i="7"/>
  <c r="G320" i="8"/>
  <c r="J320" i="8"/>
  <c r="K319" i="6"/>
  <c r="K320" i="9" s="1"/>
  <c r="K320" i="7" l="1"/>
  <c r="K320" i="8"/>
  <c r="M319" i="6"/>
  <c r="M320" i="9" s="1"/>
  <c r="M320" i="7" l="1"/>
  <c r="M320" i="8" s="1"/>
  <c r="L319" i="6"/>
  <c r="L320" i="9" s="1"/>
  <c r="L320" i="7" l="1"/>
  <c r="L320" i="8"/>
  <c r="O319" i="9" l="1"/>
  <c r="F319" i="3" s="1"/>
  <c r="O320" i="7" l="1"/>
  <c r="G320" i="3" s="1"/>
  <c r="O319" i="6"/>
  <c r="O320" i="8" l="1"/>
  <c r="E320" i="3" s="1"/>
  <c r="A320" i="6"/>
  <c r="B320" i="6" s="1"/>
  <c r="A320" i="9"/>
  <c r="A320" i="7"/>
  <c r="B320" i="7" s="1"/>
  <c r="A320" i="8"/>
  <c r="B320" i="8" s="1"/>
  <c r="H319" i="3"/>
  <c r="B320" i="3" s="1"/>
  <c r="C320" i="3" s="1"/>
  <c r="C320" i="9" l="1"/>
  <c r="D320" i="9" s="1"/>
  <c r="B320" i="9"/>
  <c r="D320" i="6" l="1"/>
  <c r="E320" i="6"/>
  <c r="E321" i="9" s="1"/>
  <c r="E321" i="7" l="1"/>
  <c r="D321" i="7"/>
  <c r="E321" i="8"/>
  <c r="D321" i="8"/>
  <c r="F320" i="6"/>
  <c r="F321" i="9" s="1"/>
  <c r="F321" i="7" l="1"/>
  <c r="F321" i="8"/>
  <c r="G320" i="6"/>
  <c r="G321" i="9" s="1"/>
  <c r="G321" i="7" l="1"/>
  <c r="G321" i="8"/>
  <c r="H320" i="6"/>
  <c r="H321" i="9" s="1"/>
  <c r="H321" i="7" l="1"/>
  <c r="H321" i="8"/>
  <c r="I320" i="6"/>
  <c r="I321" i="9" s="1"/>
  <c r="I321" i="7" l="1"/>
  <c r="I321" i="8"/>
  <c r="J320" i="6"/>
  <c r="J321" i="9" s="1"/>
  <c r="J321" i="7" l="1"/>
  <c r="J321" i="8"/>
  <c r="K320" i="6"/>
  <c r="K321" i="9" s="1"/>
  <c r="K321" i="7" l="1"/>
  <c r="K321" i="8"/>
  <c r="L320" i="6"/>
  <c r="L321" i="9" s="1"/>
  <c r="L321" i="7" l="1"/>
  <c r="L321" i="8"/>
  <c r="M320" i="6"/>
  <c r="M321" i="9" s="1"/>
  <c r="M321" i="7" l="1"/>
  <c r="M321" i="8" s="1"/>
  <c r="O320" i="9" l="1"/>
  <c r="F320" i="3" s="1"/>
  <c r="O321" i="7" l="1"/>
  <c r="G321" i="3" s="1"/>
  <c r="O320" i="6"/>
  <c r="O321" i="8" l="1"/>
  <c r="E321" i="3" s="1"/>
  <c r="A321" i="8"/>
  <c r="B321" i="8" s="1"/>
  <c r="A321" i="6"/>
  <c r="B321" i="6" s="1"/>
  <c r="H320" i="3"/>
  <c r="B321" i="3" s="1"/>
  <c r="C321" i="3" s="1"/>
  <c r="A321" i="9"/>
  <c r="A321" i="7"/>
  <c r="B321" i="7" s="1"/>
  <c r="B321" i="9" l="1"/>
  <c r="C321" i="9"/>
  <c r="D321" i="9" s="1"/>
  <c r="D321" i="6" l="1"/>
  <c r="E321" i="6"/>
  <c r="E322" i="9" s="1"/>
  <c r="F321" i="6"/>
  <c r="F322" i="9" s="1"/>
  <c r="E322" i="7" l="1"/>
  <c r="D322" i="7"/>
  <c r="F322" i="7"/>
  <c r="F322" i="8"/>
  <c r="D322" i="8"/>
  <c r="E322" i="8"/>
  <c r="G321" i="6"/>
  <c r="G322" i="9" s="1"/>
  <c r="G322" i="7" l="1"/>
  <c r="G322" i="8"/>
  <c r="H321" i="6"/>
  <c r="H322" i="9" s="1"/>
  <c r="I321" i="6"/>
  <c r="I322" i="9" s="1"/>
  <c r="I322" i="7" l="1"/>
  <c r="H322" i="7"/>
  <c r="I322" i="8"/>
  <c r="H322" i="8"/>
  <c r="K321" i="6"/>
  <c r="K322" i="9" s="1"/>
  <c r="K322" i="7" l="1"/>
  <c r="K322" i="8"/>
  <c r="J321" i="6"/>
  <c r="J322" i="9" s="1"/>
  <c r="L321" i="6"/>
  <c r="L322" i="9" s="1"/>
  <c r="L322" i="7" l="1"/>
  <c r="J322" i="7"/>
  <c r="J322" i="8"/>
  <c r="L322" i="8"/>
  <c r="M321" i="6"/>
  <c r="M322" i="9" s="1"/>
  <c r="M322" i="7" l="1"/>
  <c r="M322" i="8" s="1"/>
  <c r="O321" i="9" l="1"/>
  <c r="F321" i="3" s="1"/>
  <c r="O322" i="7" l="1"/>
  <c r="G322" i="3" s="1"/>
  <c r="O321" i="6"/>
  <c r="O322" i="8" l="1"/>
  <c r="E322" i="3" s="1"/>
  <c r="A322" i="7"/>
  <c r="B322" i="7" s="1"/>
  <c r="A322" i="6"/>
  <c r="B322" i="6" s="1"/>
  <c r="A322" i="8"/>
  <c r="B322" i="8" s="1"/>
  <c r="H321" i="3"/>
  <c r="B322" i="3" s="1"/>
  <c r="C322" i="3" s="1"/>
  <c r="A322" i="9"/>
  <c r="C322" i="9" l="1"/>
  <c r="D322" i="9" s="1"/>
  <c r="B322" i="9"/>
  <c r="D322" i="6" l="1"/>
  <c r="E322" i="6"/>
  <c r="E323" i="9" s="1"/>
  <c r="E323" i="7" l="1"/>
  <c r="D323" i="7"/>
  <c r="D323" i="8" s="1"/>
  <c r="E323" i="8"/>
  <c r="F322" i="6"/>
  <c r="F323" i="9" s="1"/>
  <c r="F323" i="7" l="1"/>
  <c r="F323" i="8"/>
  <c r="G322" i="6"/>
  <c r="G323" i="9" s="1"/>
  <c r="G323" i="7" l="1"/>
  <c r="G323" i="8"/>
  <c r="H322" i="6"/>
  <c r="H323" i="9" s="1"/>
  <c r="H323" i="7" l="1"/>
  <c r="H323" i="8"/>
  <c r="I322" i="6"/>
  <c r="I323" i="9" s="1"/>
  <c r="I323" i="7" l="1"/>
  <c r="I323" i="8"/>
  <c r="J322" i="6"/>
  <c r="J323" i="9" s="1"/>
  <c r="J323" i="7" l="1"/>
  <c r="J323" i="8"/>
  <c r="K322" i="6"/>
  <c r="K323" i="9" s="1"/>
  <c r="K323" i="7" l="1"/>
  <c r="K323" i="8"/>
  <c r="L322" i="6"/>
  <c r="L323" i="9" s="1"/>
  <c r="L323" i="7" l="1"/>
  <c r="L323" i="8"/>
  <c r="M322" i="6"/>
  <c r="M323" i="9" s="1"/>
  <c r="M323" i="7" l="1"/>
  <c r="M323" i="8" s="1"/>
  <c r="O322" i="9" l="1"/>
  <c r="F322" i="3" s="1"/>
  <c r="O323" i="7" l="1"/>
  <c r="G323" i="3" s="1"/>
  <c r="O322" i="6"/>
  <c r="O323" i="8" l="1"/>
  <c r="E323" i="3" s="1"/>
  <c r="A323" i="7"/>
  <c r="B323" i="7" s="1"/>
  <c r="A323" i="6"/>
  <c r="B323" i="6" s="1"/>
  <c r="H322" i="3"/>
  <c r="B323" i="3" s="1"/>
  <c r="C323" i="3" s="1"/>
  <c r="A323" i="8"/>
  <c r="B323" i="8" s="1"/>
  <c r="A323" i="9"/>
  <c r="B323" i="9" l="1"/>
  <c r="C323" i="9"/>
  <c r="D323" i="9" s="1"/>
  <c r="D323" i="6" l="1"/>
  <c r="E323" i="6"/>
  <c r="E324" i="9" s="1"/>
  <c r="F323" i="6"/>
  <c r="F324" i="9" s="1"/>
  <c r="E324" i="7" l="1"/>
  <c r="D324" i="7"/>
  <c r="F324" i="7"/>
  <c r="F324" i="8"/>
  <c r="D324" i="8"/>
  <c r="E324" i="8"/>
  <c r="G323" i="6"/>
  <c r="G324" i="9" s="1"/>
  <c r="G324" i="7" l="1"/>
  <c r="G324" i="8"/>
  <c r="H323" i="6"/>
  <c r="H324" i="9" s="1"/>
  <c r="H324" i="7" l="1"/>
  <c r="H324" i="8"/>
  <c r="I323" i="6"/>
  <c r="I324" i="9" s="1"/>
  <c r="J323" i="6"/>
  <c r="J324" i="9" s="1"/>
  <c r="I324" i="7" l="1"/>
  <c r="J324" i="7"/>
  <c r="J324" i="8"/>
  <c r="I324" i="8"/>
  <c r="K323" i="6"/>
  <c r="K324" i="9" s="1"/>
  <c r="K324" i="7" l="1"/>
  <c r="K324" i="8"/>
  <c r="L323" i="6"/>
  <c r="L324" i="9" s="1"/>
  <c r="L324" i="7" l="1"/>
  <c r="L324" i="8"/>
  <c r="M323" i="6"/>
  <c r="M324" i="9" s="1"/>
  <c r="M324" i="7" l="1"/>
  <c r="M324" i="8" s="1"/>
  <c r="O323" i="9" l="1"/>
  <c r="F323" i="3" s="1"/>
  <c r="O324" i="7" l="1"/>
  <c r="G324" i="3" s="1"/>
  <c r="O323" i="6"/>
  <c r="O324" i="8" l="1"/>
  <c r="E324" i="3" s="1"/>
  <c r="A324" i="6"/>
  <c r="B324" i="6" s="1"/>
  <c r="H323" i="3"/>
  <c r="B324" i="3" s="1"/>
  <c r="C324" i="3" s="1"/>
  <c r="A324" i="8"/>
  <c r="B324" i="8" s="1"/>
  <c r="A324" i="9"/>
  <c r="A324" i="7"/>
  <c r="B324" i="7" s="1"/>
  <c r="C324" i="9" l="1"/>
  <c r="D324" i="9" s="1"/>
  <c r="B324" i="9"/>
  <c r="D324" i="6" l="1"/>
  <c r="E324" i="6"/>
  <c r="E325" i="9" s="1"/>
  <c r="F324" i="6"/>
  <c r="F325" i="9" s="1"/>
  <c r="F325" i="7" l="1"/>
  <c r="E325" i="7"/>
  <c r="D325" i="7"/>
  <c r="D325" i="8" s="1"/>
  <c r="E325" i="8"/>
  <c r="F325" i="8"/>
  <c r="G324" i="6"/>
  <c r="G325" i="9" s="1"/>
  <c r="G325" i="7" l="1"/>
  <c r="G325" i="8"/>
  <c r="H324" i="6"/>
  <c r="H325" i="9" s="1"/>
  <c r="H325" i="7" l="1"/>
  <c r="H325" i="8"/>
  <c r="I324" i="6"/>
  <c r="I325" i="9" s="1"/>
  <c r="J324" i="6"/>
  <c r="J325" i="9" s="1"/>
  <c r="I325" i="7" l="1"/>
  <c r="J325" i="7"/>
  <c r="J325" i="8"/>
  <c r="I325" i="8"/>
  <c r="L324" i="6"/>
  <c r="L325" i="9" s="1"/>
  <c r="L325" i="7" l="1"/>
  <c r="L325" i="8"/>
  <c r="K324" i="6"/>
  <c r="K325" i="9" s="1"/>
  <c r="M324" i="6"/>
  <c r="M325" i="9" s="1"/>
  <c r="K325" i="7" l="1"/>
  <c r="M325" i="7"/>
  <c r="M325" i="8" s="1"/>
  <c r="K325" i="8"/>
  <c r="O324" i="9" l="1"/>
  <c r="F324" i="3" s="1"/>
  <c r="O325" i="7" l="1"/>
  <c r="G325" i="3" s="1"/>
  <c r="O324" i="6"/>
  <c r="O325" i="8" l="1"/>
  <c r="E325" i="3" s="1"/>
  <c r="H324" i="3"/>
  <c r="B325" i="3" s="1"/>
  <c r="C325" i="3" s="1"/>
  <c r="A325" i="9"/>
  <c r="A325" i="6"/>
  <c r="B325" i="6" s="1"/>
  <c r="A325" i="7"/>
  <c r="B325" i="7" s="1"/>
  <c r="A325" i="8"/>
  <c r="B325" i="8" s="1"/>
  <c r="C325" i="9" l="1"/>
  <c r="D325" i="9" s="1"/>
  <c r="B325" i="9"/>
  <c r="D325" i="6" l="1"/>
  <c r="E325" i="6"/>
  <c r="E326" i="9" s="1"/>
  <c r="F325" i="6"/>
  <c r="F326" i="9" s="1"/>
  <c r="F326" i="7" l="1"/>
  <c r="E326" i="7"/>
  <c r="D326" i="7"/>
  <c r="D326" i="8" s="1"/>
  <c r="E326" i="8"/>
  <c r="F326" i="8"/>
  <c r="J325" i="6"/>
  <c r="J326" i="9" s="1"/>
  <c r="J326" i="7" l="1"/>
  <c r="J326" i="8"/>
  <c r="H325" i="6"/>
  <c r="H326" i="9" s="1"/>
  <c r="G325" i="6"/>
  <c r="G326" i="9" s="1"/>
  <c r="I325" i="6"/>
  <c r="I326" i="9" s="1"/>
  <c r="K325" i="6"/>
  <c r="K326" i="9" s="1"/>
  <c r="H326" i="7" l="1"/>
  <c r="K326" i="7"/>
  <c r="I326" i="7"/>
  <c r="G326" i="7"/>
  <c r="G326" i="8"/>
  <c r="I326" i="8"/>
  <c r="K326" i="8"/>
  <c r="H326" i="8"/>
  <c r="M325" i="6"/>
  <c r="M326" i="9" s="1"/>
  <c r="M326" i="7" l="1"/>
  <c r="M326" i="8" s="1"/>
  <c r="L325" i="6"/>
  <c r="L326" i="9" s="1"/>
  <c r="L326" i="7" l="1"/>
  <c r="L326" i="8"/>
  <c r="O325" i="9" l="1"/>
  <c r="F325" i="3" s="1"/>
  <c r="O326" i="7" l="1"/>
  <c r="G326" i="3" s="1"/>
  <c r="O325" i="6"/>
  <c r="O326" i="8" l="1"/>
  <c r="E326" i="3" s="1"/>
  <c r="A326" i="7"/>
  <c r="B326" i="7" s="1"/>
  <c r="A326" i="6"/>
  <c r="B326" i="6" s="1"/>
  <c r="H325" i="3"/>
  <c r="B326" i="3" s="1"/>
  <c r="C326" i="3" s="1"/>
  <c r="A326" i="8"/>
  <c r="B326" i="8" s="1"/>
  <c r="A326" i="9"/>
  <c r="C326" i="9" l="1"/>
  <c r="D326" i="9" s="1"/>
  <c r="B326" i="9"/>
  <c r="D326" i="6" l="1"/>
  <c r="E326" i="6"/>
  <c r="E327" i="9" s="1"/>
  <c r="F326" i="6"/>
  <c r="F327" i="9" s="1"/>
  <c r="F327" i="7" l="1"/>
  <c r="E327" i="7"/>
  <c r="D327" i="7"/>
  <c r="D327" i="8" s="1"/>
  <c r="E327" i="8"/>
  <c r="F327" i="8"/>
  <c r="G326" i="6"/>
  <c r="G327" i="9" s="1"/>
  <c r="G327" i="7" l="1"/>
  <c r="G327" i="8"/>
  <c r="H326" i="6"/>
  <c r="H327" i="9" s="1"/>
  <c r="H327" i="7" l="1"/>
  <c r="H327" i="8"/>
  <c r="I326" i="6"/>
  <c r="I327" i="9" s="1"/>
  <c r="I327" i="7" l="1"/>
  <c r="I327" i="8"/>
  <c r="J326" i="6"/>
  <c r="J327" i="9" s="1"/>
  <c r="K326" i="6"/>
  <c r="K327" i="9" s="1"/>
  <c r="K327" i="7" l="1"/>
  <c r="J327" i="7"/>
  <c r="K327" i="8"/>
  <c r="J327" i="8"/>
  <c r="L326" i="6"/>
  <c r="L327" i="9" s="1"/>
  <c r="L327" i="7" l="1"/>
  <c r="L327" i="8"/>
  <c r="M326" i="6"/>
  <c r="M327" i="9" s="1"/>
  <c r="M327" i="7" l="1"/>
  <c r="M327" i="8" s="1"/>
  <c r="O326" i="9" l="1"/>
  <c r="F326" i="3" s="1"/>
  <c r="O327" i="7" l="1"/>
  <c r="G327" i="3" s="1"/>
  <c r="O326" i="6"/>
  <c r="O327" i="8" l="1"/>
  <c r="E327" i="3" s="1"/>
  <c r="H326" i="3"/>
  <c r="B327" i="3" s="1"/>
  <c r="C327" i="3" s="1"/>
  <c r="A327" i="9"/>
  <c r="A327" i="7"/>
  <c r="B327" i="7" s="1"/>
  <c r="A327" i="6"/>
  <c r="B327" i="6" s="1"/>
  <c r="A327" i="8"/>
  <c r="B327" i="8" s="1"/>
  <c r="B327" i="9" l="1"/>
  <c r="C327" i="9"/>
  <c r="D327" i="9" s="1"/>
  <c r="D327" i="6" l="1"/>
  <c r="E327" i="6"/>
  <c r="E328" i="9" s="1"/>
  <c r="E328" i="7" l="1"/>
  <c r="D328" i="7"/>
  <c r="D328" i="8" s="1"/>
  <c r="E328" i="8"/>
  <c r="F327" i="6"/>
  <c r="F328" i="9" s="1"/>
  <c r="F328" i="7" l="1"/>
  <c r="F328" i="8"/>
  <c r="G327" i="6"/>
  <c r="G328" i="9" s="1"/>
  <c r="G328" i="7" l="1"/>
  <c r="G328" i="8"/>
  <c r="H327" i="6"/>
  <c r="H328" i="9" s="1"/>
  <c r="H328" i="7" l="1"/>
  <c r="H328" i="8"/>
  <c r="I327" i="6"/>
  <c r="I328" i="9" s="1"/>
  <c r="I328" i="7" l="1"/>
  <c r="I328" i="8"/>
  <c r="J327" i="6"/>
  <c r="J328" i="9" s="1"/>
  <c r="J328" i="7" l="1"/>
  <c r="J328" i="8"/>
  <c r="K327" i="6"/>
  <c r="K328" i="9" s="1"/>
  <c r="K328" i="7" l="1"/>
  <c r="K328" i="8"/>
  <c r="L327" i="6"/>
  <c r="L328" i="9" s="1"/>
  <c r="L328" i="7" l="1"/>
  <c r="L328" i="8"/>
  <c r="M327" i="6"/>
  <c r="M328" i="9" s="1"/>
  <c r="M328" i="7" l="1"/>
  <c r="M328" i="8" s="1"/>
  <c r="O327" i="9" l="1"/>
  <c r="F327" i="3" s="1"/>
  <c r="O328" i="7" l="1"/>
  <c r="G328" i="3" s="1"/>
  <c r="O327" i="6"/>
  <c r="O328" i="8" l="1"/>
  <c r="E328" i="3" s="1"/>
  <c r="A328" i="8"/>
  <c r="B328" i="8" s="1"/>
  <c r="H327" i="3"/>
  <c r="B328" i="3" s="1"/>
  <c r="C328" i="3" s="1"/>
  <c r="A328" i="9"/>
  <c r="A328" i="7"/>
  <c r="B328" i="7" s="1"/>
  <c r="A328" i="6"/>
  <c r="B328" i="6" s="1"/>
  <c r="B328" i="9" l="1"/>
  <c r="C328" i="9"/>
  <c r="D328" i="9" s="1"/>
  <c r="D328" i="6" l="1"/>
  <c r="E328" i="6"/>
  <c r="E329" i="9" s="1"/>
  <c r="F328" i="6"/>
  <c r="F329" i="9" s="1"/>
  <c r="G328" i="6"/>
  <c r="G329" i="9" s="1"/>
  <c r="G329" i="7" l="1"/>
  <c r="F329" i="7"/>
  <c r="E329" i="7"/>
  <c r="D329" i="7"/>
  <c r="D329" i="8" s="1"/>
  <c r="F329" i="8"/>
  <c r="G329" i="8"/>
  <c r="E329" i="8"/>
  <c r="H328" i="6"/>
  <c r="H329" i="9" s="1"/>
  <c r="H329" i="7" l="1"/>
  <c r="H329" i="8"/>
  <c r="I328" i="6"/>
  <c r="I329" i="9" s="1"/>
  <c r="I329" i="7" l="1"/>
  <c r="I329" i="8"/>
  <c r="J328" i="6"/>
  <c r="J329" i="9" s="1"/>
  <c r="J329" i="7" l="1"/>
  <c r="J329" i="8"/>
  <c r="K328" i="6"/>
  <c r="K329" i="9" s="1"/>
  <c r="K329" i="7" l="1"/>
  <c r="K329" i="8"/>
  <c r="L328" i="6"/>
  <c r="L329" i="9" s="1"/>
  <c r="M328" i="6"/>
  <c r="M329" i="9" s="1"/>
  <c r="L329" i="7" l="1"/>
  <c r="M329" i="7"/>
  <c r="M329" i="8" s="1"/>
  <c r="L329" i="8"/>
  <c r="O328" i="9" l="1"/>
  <c r="F328" i="3" s="1"/>
  <c r="O328" i="6" l="1"/>
  <c r="O329" i="7"/>
  <c r="G329" i="3" s="1"/>
  <c r="O329" i="8" l="1"/>
  <c r="E329" i="3" s="1"/>
  <c r="A329" i="9"/>
  <c r="H328" i="3"/>
  <c r="B329" i="3" s="1"/>
  <c r="C329" i="3" s="1"/>
  <c r="A329" i="8"/>
  <c r="B329" i="8" s="1"/>
  <c r="A329" i="6"/>
  <c r="B329" i="6" s="1"/>
  <c r="A329" i="7"/>
  <c r="B329" i="7" s="1"/>
  <c r="B329" i="9" l="1"/>
  <c r="C329" i="9"/>
  <c r="D329" i="9" s="1"/>
  <c r="D329" i="6" l="1"/>
  <c r="E329" i="6"/>
  <c r="E330" i="9" s="1"/>
  <c r="E330" i="7" l="1"/>
  <c r="D330" i="7"/>
  <c r="D330" i="8" s="1"/>
  <c r="E330" i="8"/>
  <c r="F329" i="6"/>
  <c r="F330" i="9" s="1"/>
  <c r="F330" i="7" l="1"/>
  <c r="F330" i="8"/>
  <c r="G329" i="6"/>
  <c r="G330" i="9" s="1"/>
  <c r="G330" i="7" l="1"/>
  <c r="G330" i="8"/>
  <c r="H329" i="6"/>
  <c r="H330" i="9" s="1"/>
  <c r="H330" i="7" l="1"/>
  <c r="H330" i="8"/>
  <c r="I329" i="6"/>
  <c r="I330" i="9" s="1"/>
  <c r="I330" i="7" l="1"/>
  <c r="I330" i="8"/>
  <c r="J329" i="6"/>
  <c r="J330" i="9" s="1"/>
  <c r="K329" i="6"/>
  <c r="K330" i="9" s="1"/>
  <c r="K330" i="7" l="1"/>
  <c r="J330" i="7"/>
  <c r="K330" i="8"/>
  <c r="J330" i="8"/>
  <c r="L329" i="6"/>
  <c r="L330" i="9" s="1"/>
  <c r="L330" i="7" l="1"/>
  <c r="L330" i="8"/>
  <c r="M329" i="6"/>
  <c r="M330" i="9" s="1"/>
  <c r="M330" i="7" l="1"/>
  <c r="M330" i="8" s="1"/>
  <c r="O329" i="6" l="1"/>
  <c r="A330" i="9" s="1"/>
  <c r="O329" i="9"/>
  <c r="F329" i="3" s="1"/>
  <c r="O330" i="7" l="1"/>
  <c r="G330" i="3" s="1"/>
  <c r="O330" i="8"/>
  <c r="E330" i="3" s="1"/>
  <c r="A330" i="7"/>
  <c r="B330" i="7" s="1"/>
  <c r="H329" i="3"/>
  <c r="B330" i="3" s="1"/>
  <c r="C330" i="3" s="1"/>
  <c r="A330" i="8"/>
  <c r="B330" i="8" s="1"/>
  <c r="A330" i="6"/>
  <c r="B330" i="6" s="1"/>
  <c r="B330" i="9"/>
  <c r="C330" i="9" l="1"/>
  <c r="D330" i="9" s="1"/>
  <c r="D330" i="6" s="1"/>
  <c r="E330" i="6"/>
  <c r="E331" i="9" s="1"/>
  <c r="F330" i="6"/>
  <c r="F331" i="9" s="1"/>
  <c r="F331" i="7" l="1"/>
  <c r="E331" i="7"/>
  <c r="D331" i="7"/>
  <c r="D331" i="8" s="1"/>
  <c r="F331" i="8"/>
  <c r="E331" i="8"/>
  <c r="G330" i="6"/>
  <c r="G331" i="9" s="1"/>
  <c r="G331" i="7" l="1"/>
  <c r="G331" i="8"/>
  <c r="I330" i="6" l="1"/>
  <c r="I331" i="9" s="1"/>
  <c r="H330" i="6"/>
  <c r="H331" i="9" s="1"/>
  <c r="J330" i="6"/>
  <c r="J331" i="9" s="1"/>
  <c r="H331" i="7" l="1"/>
  <c r="I331" i="7"/>
  <c r="J331" i="7"/>
  <c r="H331" i="8"/>
  <c r="J331" i="8"/>
  <c r="I331" i="8"/>
  <c r="K330" i="6"/>
  <c r="K331" i="9" s="1"/>
  <c r="K331" i="7" l="1"/>
  <c r="K331" i="8"/>
  <c r="L330" i="6"/>
  <c r="L331" i="9" s="1"/>
  <c r="M330" i="6"/>
  <c r="M331" i="9" s="1"/>
  <c r="L331" i="7" l="1"/>
  <c r="M331" i="7"/>
  <c r="M331" i="8" s="1"/>
  <c r="L331" i="8"/>
  <c r="O330" i="9" l="1"/>
  <c r="F330" i="3" s="1"/>
  <c r="O331" i="7" l="1"/>
  <c r="G331" i="3" s="1"/>
  <c r="O330" i="6"/>
  <c r="O331" i="8" l="1"/>
  <c r="E331" i="3" s="1"/>
  <c r="H330" i="3"/>
  <c r="B331" i="3" s="1"/>
  <c r="C331" i="3" s="1"/>
  <c r="A331" i="6"/>
  <c r="B331" i="6" s="1"/>
  <c r="A331" i="8"/>
  <c r="B331" i="8" s="1"/>
  <c r="A331" i="7"/>
  <c r="B331" i="7" s="1"/>
  <c r="A331" i="9"/>
  <c r="C331" i="9" l="1"/>
  <c r="D331" i="9" s="1"/>
  <c r="B331" i="9"/>
  <c r="D331" i="6" l="1"/>
  <c r="E331" i="6"/>
  <c r="E332" i="9" s="1"/>
  <c r="F331" i="6"/>
  <c r="F332" i="9" s="1"/>
  <c r="G331" i="6"/>
  <c r="G332" i="9" s="1"/>
  <c r="G332" i="7" l="1"/>
  <c r="E332" i="7"/>
  <c r="F332" i="7"/>
  <c r="D332" i="7"/>
  <c r="D332" i="8" s="1"/>
  <c r="E332" i="8"/>
  <c r="G332" i="8"/>
  <c r="F332" i="8"/>
  <c r="H331" i="6"/>
  <c r="H332" i="9" s="1"/>
  <c r="H332" i="7" l="1"/>
  <c r="H332" i="8"/>
  <c r="I331" i="6"/>
  <c r="I332" i="9" s="1"/>
  <c r="J331" i="6"/>
  <c r="J332" i="9" s="1"/>
  <c r="J332" i="7" l="1"/>
  <c r="I332" i="7"/>
  <c r="J332" i="8"/>
  <c r="I332" i="8"/>
  <c r="K331" i="6"/>
  <c r="K332" i="9" s="1"/>
  <c r="K332" i="7" l="1"/>
  <c r="K332" i="8"/>
  <c r="L331" i="6"/>
  <c r="L332" i="9" s="1"/>
  <c r="L332" i="7" l="1"/>
  <c r="L332" i="8"/>
  <c r="M331" i="6"/>
  <c r="M332" i="9" s="1"/>
  <c r="M332" i="7" l="1"/>
  <c r="M332" i="8" s="1"/>
  <c r="O331" i="9" l="1"/>
  <c r="F331" i="3" s="1"/>
  <c r="O332" i="7" l="1"/>
  <c r="G332" i="3" s="1"/>
  <c r="O331" i="6"/>
  <c r="O332" i="8" l="1"/>
  <c r="E332" i="3" s="1"/>
  <c r="A332" i="8"/>
  <c r="B332" i="8" s="1"/>
  <c r="A332" i="7"/>
  <c r="B332" i="7" s="1"/>
  <c r="A332" i="6"/>
  <c r="B332" i="6" s="1"/>
  <c r="H331" i="3"/>
  <c r="B332" i="3" s="1"/>
  <c r="C332" i="3" s="1"/>
  <c r="A332" i="9"/>
  <c r="B332" i="9" l="1"/>
  <c r="C332" i="9"/>
  <c r="D332" i="9" s="1"/>
  <c r="D332" i="6" l="1"/>
  <c r="E332" i="6"/>
  <c r="E333" i="9" s="1"/>
  <c r="F332" i="6"/>
  <c r="F333" i="9" s="1"/>
  <c r="G332" i="6"/>
  <c r="G333" i="9" s="1"/>
  <c r="E333" i="7" l="1"/>
  <c r="F333" i="7"/>
  <c r="G333" i="7"/>
  <c r="D333" i="7"/>
  <c r="D333" i="8" s="1"/>
  <c r="F333" i="8"/>
  <c r="E333" i="8"/>
  <c r="G333" i="8"/>
  <c r="H332" i="6"/>
  <c r="H333" i="9" s="1"/>
  <c r="I332" i="6"/>
  <c r="I333" i="9" s="1"/>
  <c r="H333" i="7" l="1"/>
  <c r="I333" i="7"/>
  <c r="H333" i="8"/>
  <c r="I333" i="8"/>
  <c r="J332" i="6"/>
  <c r="J333" i="9" s="1"/>
  <c r="K332" i="6"/>
  <c r="K333" i="9" s="1"/>
  <c r="K333" i="7" l="1"/>
  <c r="J333" i="7"/>
  <c r="K333" i="8"/>
  <c r="J333" i="8"/>
  <c r="L332" i="6"/>
  <c r="L333" i="9" s="1"/>
  <c r="L333" i="7" l="1"/>
  <c r="L333" i="8"/>
  <c r="M332" i="6"/>
  <c r="M333" i="9" s="1"/>
  <c r="M333" i="7" l="1"/>
  <c r="M333" i="8" s="1"/>
  <c r="O332" i="9" l="1"/>
  <c r="F332" i="3" s="1"/>
  <c r="O333" i="7" l="1"/>
  <c r="G333" i="3" s="1"/>
  <c r="O332" i="6"/>
  <c r="O333" i="8" l="1"/>
  <c r="E333" i="3" s="1"/>
  <c r="H332" i="3"/>
  <c r="B333" i="3" s="1"/>
  <c r="C333" i="3" s="1"/>
  <c r="A333" i="6"/>
  <c r="B333" i="6" s="1"/>
  <c r="A333" i="7"/>
  <c r="B333" i="7" s="1"/>
  <c r="A333" i="8"/>
  <c r="B333" i="8" s="1"/>
  <c r="A333" i="9"/>
  <c r="B333" i="9" l="1"/>
  <c r="C333" i="9"/>
  <c r="D333" i="9" s="1"/>
  <c r="D333" i="6" l="1"/>
  <c r="E333" i="6"/>
  <c r="E334" i="9" s="1"/>
  <c r="E334" i="7" l="1"/>
  <c r="D334" i="7"/>
  <c r="D334" i="8"/>
  <c r="E334" i="8"/>
  <c r="F333" i="6"/>
  <c r="F334" i="9" s="1"/>
  <c r="F334" i="7" l="1"/>
  <c r="F334" i="8"/>
  <c r="G333" i="6"/>
  <c r="G334" i="9" s="1"/>
  <c r="H333" i="6"/>
  <c r="H334" i="9" s="1"/>
  <c r="H334" i="7" l="1"/>
  <c r="G334" i="7"/>
  <c r="G334" i="8"/>
  <c r="H334" i="8"/>
  <c r="I333" i="6"/>
  <c r="I334" i="9" s="1"/>
  <c r="I334" i="7" l="1"/>
  <c r="I334" i="8"/>
  <c r="J333" i="6"/>
  <c r="J334" i="9" s="1"/>
  <c r="J334" i="7" l="1"/>
  <c r="J334" i="8"/>
  <c r="K333" i="6"/>
  <c r="K334" i="9" s="1"/>
  <c r="K334" i="7" l="1"/>
  <c r="K334" i="8"/>
  <c r="L333" i="6"/>
  <c r="L334" i="9" s="1"/>
  <c r="L334" i="7" l="1"/>
  <c r="L334" i="8"/>
  <c r="M333" i="6"/>
  <c r="M334" i="9" s="1"/>
  <c r="M334" i="7" l="1"/>
  <c r="M334" i="8" s="1"/>
  <c r="O333" i="9" l="1"/>
  <c r="F333" i="3" s="1"/>
  <c r="O334" i="7" l="1"/>
  <c r="G334" i="3" s="1"/>
  <c r="O333" i="6"/>
  <c r="O334" i="8" l="1"/>
  <c r="E334" i="3" s="1"/>
  <c r="H333" i="3"/>
  <c r="B334" i="3" s="1"/>
  <c r="C334" i="3" s="1"/>
  <c r="A334" i="8"/>
  <c r="B334" i="8" s="1"/>
  <c r="A334" i="9"/>
  <c r="A334" i="6"/>
  <c r="B334" i="6" s="1"/>
  <c r="A334" i="7"/>
  <c r="B334" i="7" s="1"/>
  <c r="B334" i="9" l="1"/>
  <c r="C334" i="9"/>
  <c r="D334" i="9" s="1"/>
  <c r="D334" i="6" l="1"/>
  <c r="E334" i="6"/>
  <c r="E335" i="9" s="1"/>
  <c r="F334" i="6"/>
  <c r="F335" i="9" s="1"/>
  <c r="G334" i="6"/>
  <c r="G335" i="9" s="1"/>
  <c r="G335" i="7" l="1"/>
  <c r="F335" i="7"/>
  <c r="E335" i="7"/>
  <c r="D335" i="7"/>
  <c r="D335" i="8" s="1"/>
  <c r="E335" i="8"/>
  <c r="G335" i="8"/>
  <c r="F335" i="8"/>
  <c r="H334" i="6"/>
  <c r="H335" i="9" s="1"/>
  <c r="H335" i="7" l="1"/>
  <c r="H335" i="8"/>
  <c r="I334" i="6"/>
  <c r="I335" i="9" s="1"/>
  <c r="J334" i="6"/>
  <c r="J335" i="9" s="1"/>
  <c r="K334" i="6"/>
  <c r="K335" i="9" s="1"/>
  <c r="J335" i="7" l="1"/>
  <c r="K335" i="7"/>
  <c r="I335" i="7"/>
  <c r="J335" i="8"/>
  <c r="K335" i="8"/>
  <c r="I335" i="8"/>
  <c r="L334" i="6" l="1"/>
  <c r="L335" i="9" s="1"/>
  <c r="M334" i="6"/>
  <c r="M335" i="9" s="1"/>
  <c r="M335" i="7" l="1"/>
  <c r="M335" i="8" s="1"/>
  <c r="L335" i="7"/>
  <c r="L335" i="8"/>
  <c r="O334" i="6" l="1"/>
  <c r="O334" i="9"/>
  <c r="F334" i="3" s="1"/>
  <c r="A335" i="7" l="1"/>
  <c r="B335" i="7" s="1"/>
  <c r="A335" i="8"/>
  <c r="B335" i="8" s="1"/>
  <c r="H334" i="3"/>
  <c r="B335" i="3" s="1"/>
  <c r="C335" i="3" s="1"/>
  <c r="A335" i="9"/>
  <c r="B335" i="9" s="1"/>
  <c r="A335" i="6"/>
  <c r="B335" i="6" s="1"/>
  <c r="O335" i="7"/>
  <c r="G335" i="3" s="1"/>
  <c r="O335" i="8" l="1"/>
  <c r="E335" i="3" s="1"/>
  <c r="C335" i="9"/>
  <c r="D335" i="9" l="1"/>
  <c r="D335" i="6" s="1"/>
  <c r="F335" i="6"/>
  <c r="F336" i="9" s="1"/>
  <c r="G335" i="6"/>
  <c r="G336" i="9" s="1"/>
  <c r="D336" i="7" l="1"/>
  <c r="D336" i="8" s="1"/>
  <c r="G336" i="7"/>
  <c r="F336" i="7"/>
  <c r="F336" i="8"/>
  <c r="G336" i="8"/>
  <c r="E335" i="6"/>
  <c r="E336" i="9" s="1"/>
  <c r="H335" i="6"/>
  <c r="H336" i="9" s="1"/>
  <c r="H336" i="7" l="1"/>
  <c r="E336" i="7"/>
  <c r="E336" i="8"/>
  <c r="H336" i="8"/>
  <c r="I335" i="6"/>
  <c r="I336" i="9" s="1"/>
  <c r="I336" i="7" l="1"/>
  <c r="I336" i="8"/>
  <c r="J335" i="6"/>
  <c r="J336" i="9" s="1"/>
  <c r="J336" i="7" l="1"/>
  <c r="J336" i="8"/>
  <c r="K335" i="6"/>
  <c r="K336" i="9" s="1"/>
  <c r="K336" i="7" l="1"/>
  <c r="K336" i="8"/>
  <c r="L335" i="6"/>
  <c r="L336" i="9" s="1"/>
  <c r="L336" i="7" l="1"/>
  <c r="L336" i="8"/>
  <c r="M335" i="6"/>
  <c r="M336" i="9" s="1"/>
  <c r="M336" i="7" l="1"/>
  <c r="M336" i="8" s="1"/>
  <c r="O335" i="9" l="1"/>
  <c r="F335" i="3" s="1"/>
  <c r="O336" i="7" l="1"/>
  <c r="G336" i="3" s="1"/>
  <c r="O335" i="6"/>
  <c r="O336" i="8" l="1"/>
  <c r="E336" i="3" s="1"/>
  <c r="A336" i="9"/>
  <c r="A336" i="8"/>
  <c r="B336" i="8" s="1"/>
  <c r="A336" i="7"/>
  <c r="B336" i="7" s="1"/>
  <c r="A336" i="6"/>
  <c r="B336" i="6" s="1"/>
  <c r="H335" i="3"/>
  <c r="B336" i="3" s="1"/>
  <c r="C336" i="3" s="1"/>
  <c r="C336" i="9" l="1"/>
  <c r="D336" i="9" s="1"/>
  <c r="B336" i="9"/>
  <c r="D336" i="6" l="1"/>
  <c r="E336" i="6"/>
  <c r="E337" i="9" s="1"/>
  <c r="F336" i="6"/>
  <c r="F337" i="9" s="1"/>
  <c r="G336" i="6"/>
  <c r="G337" i="9" s="1"/>
  <c r="G337" i="7" l="1"/>
  <c r="F337" i="7"/>
  <c r="E337" i="7"/>
  <c r="D337" i="7"/>
  <c r="D337" i="8" s="1"/>
  <c r="E337" i="8"/>
  <c r="G337" i="8"/>
  <c r="F337" i="8"/>
  <c r="H336" i="6"/>
  <c r="H337" i="9" s="1"/>
  <c r="H337" i="7" l="1"/>
  <c r="H337" i="8"/>
  <c r="I336" i="6"/>
  <c r="I337" i="9" s="1"/>
  <c r="J336" i="6"/>
  <c r="J337" i="9" s="1"/>
  <c r="I337" i="7" l="1"/>
  <c r="J337" i="7"/>
  <c r="J337" i="8"/>
  <c r="I337" i="8"/>
  <c r="K336" i="6"/>
  <c r="K337" i="9" s="1"/>
  <c r="K337" i="7" l="1"/>
  <c r="K337" i="8"/>
  <c r="L336" i="6"/>
  <c r="L337" i="9" s="1"/>
  <c r="L337" i="7" l="1"/>
  <c r="L337" i="8"/>
  <c r="M336" i="6"/>
  <c r="M337" i="9" s="1"/>
  <c r="M337" i="7" l="1"/>
  <c r="M337" i="8" s="1"/>
  <c r="O336" i="9" l="1"/>
  <c r="F336" i="3" s="1"/>
  <c r="O337" i="7" l="1"/>
  <c r="G337" i="3" s="1"/>
  <c r="O336" i="6"/>
  <c r="O337" i="8" l="1"/>
  <c r="E337" i="3" s="1"/>
  <c r="A337" i="8"/>
  <c r="B337" i="8" s="1"/>
  <c r="A337" i="6"/>
  <c r="B337" i="6" s="1"/>
  <c r="A337" i="7"/>
  <c r="B337" i="7" s="1"/>
  <c r="H336" i="3"/>
  <c r="B337" i="3" s="1"/>
  <c r="C337" i="3" s="1"/>
  <c r="A337" i="9"/>
  <c r="B337" i="9" l="1"/>
  <c r="C337" i="9"/>
  <c r="D337" i="9" s="1"/>
  <c r="D337" i="6" l="1"/>
  <c r="E337" i="6"/>
  <c r="E338" i="9" s="1"/>
  <c r="E338" i="7" l="1"/>
  <c r="D338" i="7"/>
  <c r="D338" i="8" s="1"/>
  <c r="E338" i="8"/>
  <c r="F337" i="6"/>
  <c r="F338" i="9" s="1"/>
  <c r="F338" i="7" l="1"/>
  <c r="F338" i="8"/>
  <c r="G337" i="6"/>
  <c r="G338" i="9" s="1"/>
  <c r="G338" i="7" l="1"/>
  <c r="G338" i="8"/>
  <c r="H337" i="6"/>
  <c r="H338" i="9" s="1"/>
  <c r="H338" i="7" l="1"/>
  <c r="H338" i="8"/>
  <c r="I337" i="6"/>
  <c r="I338" i="9" s="1"/>
  <c r="J337" i="6"/>
  <c r="J338" i="9" s="1"/>
  <c r="I338" i="7" l="1"/>
  <c r="J338" i="7"/>
  <c r="J338" i="8"/>
  <c r="I338" i="8"/>
  <c r="K337" i="6"/>
  <c r="K338" i="9" s="1"/>
  <c r="K338" i="7" l="1"/>
  <c r="K338" i="8"/>
  <c r="L337" i="6"/>
  <c r="L338" i="9" s="1"/>
  <c r="L338" i="7" l="1"/>
  <c r="L338" i="8"/>
  <c r="M337" i="6"/>
  <c r="M338" i="9" s="1"/>
  <c r="M338" i="7" l="1"/>
  <c r="M338" i="8" s="1"/>
  <c r="O337" i="9" l="1"/>
  <c r="F337" i="3" s="1"/>
  <c r="O338" i="7" l="1"/>
  <c r="G338" i="3" s="1"/>
  <c r="O337" i="6"/>
  <c r="O338" i="8" l="1"/>
  <c r="E338" i="3" s="1"/>
  <c r="A338" i="8"/>
  <c r="B338" i="8" s="1"/>
  <c r="A338" i="6"/>
  <c r="B338" i="6" s="1"/>
  <c r="A338" i="9"/>
  <c r="A338" i="7"/>
  <c r="B338" i="7" s="1"/>
  <c r="H337" i="3"/>
  <c r="B338" i="3" s="1"/>
  <c r="C338" i="3" s="1"/>
  <c r="B338" i="9" l="1"/>
  <c r="C338" i="9"/>
  <c r="D338" i="9" s="1"/>
  <c r="D338" i="6" l="1"/>
  <c r="E338" i="6"/>
  <c r="E339" i="9" s="1"/>
  <c r="F338" i="6"/>
  <c r="F339" i="9" s="1"/>
  <c r="F339" i="7" l="1"/>
  <c r="E339" i="7"/>
  <c r="D339" i="7"/>
  <c r="D339" i="8" s="1"/>
  <c r="F339" i="8"/>
  <c r="E339" i="8"/>
  <c r="G338" i="6"/>
  <c r="G339" i="9" s="1"/>
  <c r="G339" i="7" l="1"/>
  <c r="G339" i="8"/>
  <c r="H338" i="6"/>
  <c r="H339" i="9" s="1"/>
  <c r="H339" i="7" l="1"/>
  <c r="H339" i="8"/>
  <c r="I338" i="6"/>
  <c r="I339" i="9" s="1"/>
  <c r="J338" i="6"/>
  <c r="J339" i="9" s="1"/>
  <c r="J339" i="7" l="1"/>
  <c r="I339" i="7"/>
  <c r="J339" i="8"/>
  <c r="I339" i="8"/>
  <c r="K338" i="6"/>
  <c r="K339" i="9" s="1"/>
  <c r="K339" i="7" l="1"/>
  <c r="K339" i="8"/>
  <c r="L338" i="6"/>
  <c r="L339" i="9" s="1"/>
  <c r="L339" i="7" l="1"/>
  <c r="L339" i="8"/>
  <c r="M338" i="6"/>
  <c r="M339" i="9" s="1"/>
  <c r="M339" i="7" l="1"/>
  <c r="M339" i="8" s="1"/>
  <c r="O338" i="9" l="1"/>
  <c r="F338" i="3" s="1"/>
  <c r="O339" i="7" l="1"/>
  <c r="G339" i="3" s="1"/>
  <c r="O338" i="6"/>
  <c r="O339" i="8" l="1"/>
  <c r="E339" i="3" s="1"/>
  <c r="A339" i="7"/>
  <c r="B339" i="7" s="1"/>
  <c r="A339" i="8"/>
  <c r="B339" i="8" s="1"/>
  <c r="A339" i="9"/>
  <c r="A339" i="6"/>
  <c r="B339" i="6" s="1"/>
  <c r="H338" i="3"/>
  <c r="B339" i="3" s="1"/>
  <c r="C339" i="3" s="1"/>
  <c r="B339" i="9" l="1"/>
  <c r="C339" i="9"/>
  <c r="D339" i="9" s="1"/>
  <c r="D339" i="6" l="1"/>
  <c r="E339" i="6"/>
  <c r="E340" i="9" s="1"/>
  <c r="F339" i="6"/>
  <c r="F340" i="9" s="1"/>
  <c r="F340" i="7" l="1"/>
  <c r="E340" i="7"/>
  <c r="D340" i="7"/>
  <c r="E340" i="8"/>
  <c r="D340" i="8"/>
  <c r="F340" i="8"/>
  <c r="G339" i="6"/>
  <c r="G340" i="9" s="1"/>
  <c r="H339" i="6"/>
  <c r="H340" i="9" s="1"/>
  <c r="G340" i="7" l="1"/>
  <c r="H340" i="7"/>
  <c r="H340" i="8"/>
  <c r="G340" i="8"/>
  <c r="I339" i="6"/>
  <c r="I340" i="9" s="1"/>
  <c r="I340" i="7" l="1"/>
  <c r="I340" i="8"/>
  <c r="J339" i="6"/>
  <c r="J340" i="9" s="1"/>
  <c r="J340" i="7" l="1"/>
  <c r="J340" i="8"/>
  <c r="L339" i="6"/>
  <c r="L340" i="9" s="1"/>
  <c r="L340" i="7" l="1"/>
  <c r="L340" i="8"/>
  <c r="K339" i="6"/>
  <c r="K340" i="9" s="1"/>
  <c r="M339" i="6"/>
  <c r="M340" i="9" s="1"/>
  <c r="K340" i="7" l="1"/>
  <c r="M340" i="7"/>
  <c r="M340" i="8" s="1"/>
  <c r="K340" i="8"/>
  <c r="O339" i="9" l="1"/>
  <c r="F339" i="3" s="1"/>
  <c r="O340" i="7" l="1"/>
  <c r="G340" i="3" s="1"/>
  <c r="O339" i="6"/>
  <c r="O340" i="8" l="1"/>
  <c r="E340" i="3" s="1"/>
  <c r="A340" i="6"/>
  <c r="B340" i="6" s="1"/>
  <c r="A340" i="8"/>
  <c r="B340" i="8" s="1"/>
  <c r="H339" i="3"/>
  <c r="B340" i="3" s="1"/>
  <c r="C340" i="3" s="1"/>
  <c r="A340" i="7"/>
  <c r="B340" i="7" s="1"/>
  <c r="A340" i="9"/>
  <c r="B340" i="9" l="1"/>
  <c r="C340" i="9"/>
  <c r="D340" i="9" s="1"/>
  <c r="D340" i="6" l="1"/>
  <c r="E340" i="6"/>
  <c r="E341" i="9" s="1"/>
  <c r="E341" i="7" l="1"/>
  <c r="D341" i="7"/>
  <c r="D341" i="8" s="1"/>
  <c r="E341" i="8"/>
  <c r="F340" i="6"/>
  <c r="F341" i="9" s="1"/>
  <c r="F341" i="7" l="1"/>
  <c r="F341" i="8"/>
  <c r="G340" i="6"/>
  <c r="G341" i="9" s="1"/>
  <c r="G341" i="7" l="1"/>
  <c r="G341" i="8"/>
  <c r="H340" i="6"/>
  <c r="H341" i="9" s="1"/>
  <c r="H341" i="7" l="1"/>
  <c r="H341" i="8"/>
  <c r="I340" i="6"/>
  <c r="I341" i="9" s="1"/>
  <c r="I341" i="7" l="1"/>
  <c r="I341" i="8"/>
  <c r="J340" i="6"/>
  <c r="J341" i="9" s="1"/>
  <c r="J341" i="7" l="1"/>
  <c r="J341" i="8"/>
  <c r="K340" i="6"/>
  <c r="K341" i="9" s="1"/>
  <c r="K341" i="7" l="1"/>
  <c r="K341" i="8"/>
  <c r="L340" i="6"/>
  <c r="L341" i="9" s="1"/>
  <c r="L341" i="7" l="1"/>
  <c r="L341" i="8"/>
  <c r="M340" i="6"/>
  <c r="M341" i="9" s="1"/>
  <c r="M341" i="7" l="1"/>
  <c r="M341" i="8" s="1"/>
  <c r="O340" i="9" l="1"/>
  <c r="F340" i="3" s="1"/>
  <c r="O341" i="7" l="1"/>
  <c r="G341" i="3" s="1"/>
  <c r="O340" i="6"/>
  <c r="O341" i="8" l="1"/>
  <c r="E341" i="3" s="1"/>
  <c r="A341" i="8"/>
  <c r="B341" i="8" s="1"/>
  <c r="A341" i="7"/>
  <c r="B341" i="7" s="1"/>
  <c r="A341" i="9"/>
  <c r="H340" i="3"/>
  <c r="B341" i="3" s="1"/>
  <c r="C341" i="3" s="1"/>
  <c r="A341" i="6"/>
  <c r="B341" i="6" s="1"/>
  <c r="C341" i="9" l="1"/>
  <c r="D341" i="9" s="1"/>
  <c r="B341" i="9"/>
  <c r="D341" i="6" l="1"/>
  <c r="E341" i="6"/>
  <c r="E342" i="9" s="1"/>
  <c r="F341" i="6"/>
  <c r="F342" i="9" s="1"/>
  <c r="F342" i="7" l="1"/>
  <c r="E342" i="7"/>
  <c r="D342" i="7"/>
  <c r="D342" i="8" s="1"/>
  <c r="F342" i="8"/>
  <c r="E342" i="8"/>
  <c r="G341" i="6"/>
  <c r="G342" i="9" s="1"/>
  <c r="G342" i="7" l="1"/>
  <c r="G342" i="8"/>
  <c r="I341" i="6" l="1"/>
  <c r="I342" i="9" s="1"/>
  <c r="H341" i="6"/>
  <c r="H342" i="9" s="1"/>
  <c r="J341" i="6"/>
  <c r="J342" i="9" s="1"/>
  <c r="J342" i="7" l="1"/>
  <c r="H342" i="7"/>
  <c r="I342" i="7"/>
  <c r="H342" i="8"/>
  <c r="J342" i="8"/>
  <c r="I342" i="8"/>
  <c r="K341" i="6"/>
  <c r="K342" i="9" s="1"/>
  <c r="K342" i="7" l="1"/>
  <c r="K342" i="8"/>
  <c r="L341" i="6"/>
  <c r="L342" i="9" s="1"/>
  <c r="L342" i="7" l="1"/>
  <c r="L342" i="8"/>
  <c r="M341" i="6"/>
  <c r="M342" i="9" s="1"/>
  <c r="M342" i="7" l="1"/>
  <c r="M342" i="8" s="1"/>
  <c r="O341" i="9" l="1"/>
  <c r="F341" i="3" s="1"/>
  <c r="O342" i="7" l="1"/>
  <c r="G342" i="3" s="1"/>
  <c r="O341" i="6"/>
  <c r="O342" i="8" l="1"/>
  <c r="E342" i="3" s="1"/>
  <c r="A342" i="7"/>
  <c r="B342" i="7" s="1"/>
  <c r="A342" i="9"/>
  <c r="H341" i="3"/>
  <c r="B342" i="3" s="1"/>
  <c r="C342" i="3" s="1"/>
  <c r="A342" i="6"/>
  <c r="B342" i="6" s="1"/>
  <c r="A342" i="8"/>
  <c r="B342" i="8" s="1"/>
  <c r="B342" i="9" l="1"/>
  <c r="C342" i="9"/>
  <c r="D342" i="9" s="1"/>
  <c r="D342" i="6" l="1"/>
  <c r="E342" i="6"/>
  <c r="E343" i="9" s="1"/>
  <c r="E343" i="7" l="1"/>
  <c r="D343" i="7"/>
  <c r="D343" i="8" s="1"/>
  <c r="E343" i="8"/>
  <c r="F342" i="6"/>
  <c r="F343" i="9" s="1"/>
  <c r="F343" i="7" l="1"/>
  <c r="F343" i="8"/>
  <c r="G342" i="6"/>
  <c r="G343" i="9" s="1"/>
  <c r="G343" i="7" l="1"/>
  <c r="G343" i="8"/>
  <c r="H342" i="6"/>
  <c r="H343" i="9" s="1"/>
  <c r="H343" i="7" l="1"/>
  <c r="H343" i="8"/>
  <c r="J342" i="6" l="1"/>
  <c r="J343" i="9" s="1"/>
  <c r="I342" i="6"/>
  <c r="I343" i="9" s="1"/>
  <c r="K342" i="6"/>
  <c r="K343" i="9" s="1"/>
  <c r="K343" i="7" l="1"/>
  <c r="I343" i="7"/>
  <c r="J343" i="7"/>
  <c r="K343" i="8"/>
  <c r="I343" i="8"/>
  <c r="J343" i="8"/>
  <c r="L342" i="6"/>
  <c r="L343" i="9" s="1"/>
  <c r="L343" i="7" l="1"/>
  <c r="L343" i="8"/>
  <c r="M342" i="6"/>
  <c r="M343" i="9" s="1"/>
  <c r="M343" i="7" l="1"/>
  <c r="M343" i="8" s="1"/>
  <c r="O342" i="9" l="1"/>
  <c r="F342" i="3" s="1"/>
  <c r="O343" i="7" l="1"/>
  <c r="G343" i="3" s="1"/>
  <c r="O342" i="6"/>
  <c r="O343" i="8" l="1"/>
  <c r="E343" i="3" s="1"/>
  <c r="A343" i="6"/>
  <c r="B343" i="6" s="1"/>
  <c r="H342" i="3"/>
  <c r="B343" i="3" s="1"/>
  <c r="C343" i="3" s="1"/>
  <c r="A343" i="9"/>
  <c r="A343" i="8"/>
  <c r="B343" i="8" s="1"/>
  <c r="A343" i="7"/>
  <c r="B343" i="7" s="1"/>
  <c r="B343" i="9" l="1"/>
  <c r="C343" i="9"/>
  <c r="D343" i="9" s="1"/>
  <c r="D343" i="6" l="1"/>
  <c r="E343" i="6"/>
  <c r="E344" i="9" s="1"/>
  <c r="F343" i="6"/>
  <c r="F344" i="9" s="1"/>
  <c r="F344" i="7" l="1"/>
  <c r="E344" i="7"/>
  <c r="D344" i="7"/>
  <c r="D344" i="8" s="1"/>
  <c r="E344" i="8"/>
  <c r="F344" i="8"/>
  <c r="G343" i="6"/>
  <c r="G344" i="9" s="1"/>
  <c r="G344" i="7" l="1"/>
  <c r="G344" i="8"/>
  <c r="H343" i="6"/>
  <c r="H344" i="9" s="1"/>
  <c r="I343" i="6"/>
  <c r="I344" i="9" s="1"/>
  <c r="H344" i="7" l="1"/>
  <c r="I344" i="7"/>
  <c r="I344" i="8"/>
  <c r="H344" i="8"/>
  <c r="K343" i="6"/>
  <c r="K344" i="9" s="1"/>
  <c r="L343" i="6"/>
  <c r="L344" i="9" s="1"/>
  <c r="K344" i="7" l="1"/>
  <c r="L344" i="7"/>
  <c r="K344" i="8"/>
  <c r="L344" i="8"/>
  <c r="J343" i="6"/>
  <c r="J344" i="9" s="1"/>
  <c r="M343" i="6"/>
  <c r="M344" i="9" s="1"/>
  <c r="J344" i="7" l="1"/>
  <c r="M344" i="7"/>
  <c r="M344" i="8" s="1"/>
  <c r="J344" i="8"/>
  <c r="O343" i="9" l="1"/>
  <c r="F343" i="3" s="1"/>
  <c r="O344" i="7" l="1"/>
  <c r="G344" i="3" s="1"/>
  <c r="O343" i="6"/>
  <c r="O344" i="8" l="1"/>
  <c r="E344" i="3" s="1"/>
  <c r="A344" i="7"/>
  <c r="B344" i="7" s="1"/>
  <c r="H343" i="3"/>
  <c r="B344" i="3" s="1"/>
  <c r="C344" i="3" s="1"/>
  <c r="A344" i="9"/>
  <c r="A344" i="6"/>
  <c r="B344" i="6" s="1"/>
  <c r="A344" i="8"/>
  <c r="B344" i="8" s="1"/>
  <c r="B344" i="9" l="1"/>
  <c r="C344" i="9"/>
  <c r="D344" i="9" s="1"/>
  <c r="D344" i="6" l="1"/>
  <c r="E344" i="6"/>
  <c r="E345" i="9" s="1"/>
  <c r="F344" i="6"/>
  <c r="F345" i="9" s="1"/>
  <c r="F345" i="7" l="1"/>
  <c r="E345" i="7"/>
  <c r="D345" i="7"/>
  <c r="D345" i="8" s="1"/>
  <c r="E345" i="8"/>
  <c r="F345" i="8"/>
  <c r="H344" i="6"/>
  <c r="H345" i="9" s="1"/>
  <c r="H345" i="7" l="1"/>
  <c r="H345" i="8"/>
  <c r="G344" i="6"/>
  <c r="G345" i="9" s="1"/>
  <c r="I344" i="6"/>
  <c r="I345" i="9" s="1"/>
  <c r="G345" i="7" l="1"/>
  <c r="I345" i="7"/>
  <c r="I345" i="8"/>
  <c r="G345" i="8"/>
  <c r="J344" i="6"/>
  <c r="J345" i="9" s="1"/>
  <c r="J345" i="7" l="1"/>
  <c r="J345" i="8"/>
  <c r="K344" i="6"/>
  <c r="K345" i="9" s="1"/>
  <c r="L344" i="6"/>
  <c r="L345" i="9" s="1"/>
  <c r="K345" i="7" l="1"/>
  <c r="L345" i="7"/>
  <c r="L345" i="8"/>
  <c r="K345" i="8"/>
  <c r="M344" i="6"/>
  <c r="M345" i="9" s="1"/>
  <c r="M345" i="7" l="1"/>
  <c r="M345" i="8" s="1"/>
  <c r="O344" i="9" l="1"/>
  <c r="F344" i="3" s="1"/>
  <c r="O345" i="7" l="1"/>
  <c r="G345" i="3" s="1"/>
  <c r="O344" i="6"/>
  <c r="O345" i="8" l="1"/>
  <c r="E345" i="3" s="1"/>
  <c r="H344" i="3"/>
  <c r="B345" i="3" s="1"/>
  <c r="C345" i="3" s="1"/>
  <c r="A345" i="6"/>
  <c r="B345" i="6" s="1"/>
  <c r="A345" i="8"/>
  <c r="B345" i="8" s="1"/>
  <c r="A345" i="7"/>
  <c r="B345" i="7" s="1"/>
  <c r="A345" i="9"/>
  <c r="C345" i="9" l="1"/>
  <c r="D345" i="9" s="1"/>
  <c r="B345" i="9"/>
  <c r="D345" i="6" l="1"/>
  <c r="E345" i="6"/>
  <c r="E346" i="9" s="1"/>
  <c r="F345" i="6"/>
  <c r="F346" i="9" s="1"/>
  <c r="F346" i="7" l="1"/>
  <c r="E346" i="7"/>
  <c r="D346" i="7"/>
  <c r="D346" i="8" s="1"/>
  <c r="E346" i="8"/>
  <c r="F346" i="8"/>
  <c r="G345" i="6"/>
  <c r="G346" i="9" s="1"/>
  <c r="G346" i="7" l="1"/>
  <c r="G346" i="8"/>
  <c r="H345" i="6"/>
  <c r="H346" i="9" s="1"/>
  <c r="H346" i="7" l="1"/>
  <c r="H346" i="8"/>
  <c r="I345" i="6"/>
  <c r="I346" i="9" s="1"/>
  <c r="I346" i="7" l="1"/>
  <c r="I346" i="8"/>
  <c r="J345" i="6"/>
  <c r="J346" i="9" s="1"/>
  <c r="J346" i="7" l="1"/>
  <c r="J346" i="8"/>
  <c r="K345" i="6"/>
  <c r="K346" i="9" s="1"/>
  <c r="K346" i="7" l="1"/>
  <c r="K346" i="8"/>
  <c r="L345" i="6"/>
  <c r="L346" i="9" s="1"/>
  <c r="L346" i="7" l="1"/>
  <c r="L346" i="8"/>
  <c r="M345" i="6"/>
  <c r="M346" i="9" s="1"/>
  <c r="M346" i="7" l="1"/>
  <c r="M346" i="8" s="1"/>
  <c r="O345" i="9" l="1"/>
  <c r="F345" i="3" s="1"/>
  <c r="O346" i="7" l="1"/>
  <c r="G346" i="3" s="1"/>
  <c r="O345" i="6"/>
  <c r="O346" i="8" l="1"/>
  <c r="E346" i="3" s="1"/>
  <c r="A346" i="8"/>
  <c r="B346" i="8" s="1"/>
  <c r="H345" i="3"/>
  <c r="B346" i="3" s="1"/>
  <c r="C346" i="3" s="1"/>
  <c r="A346" i="6"/>
  <c r="B346" i="6" s="1"/>
  <c r="A346" i="7"/>
  <c r="B346" i="7" s="1"/>
  <c r="A346" i="9"/>
  <c r="B346" i="9" l="1"/>
  <c r="C346" i="9"/>
  <c r="D346" i="9" s="1"/>
  <c r="D346" i="6" l="1"/>
  <c r="E346" i="6"/>
  <c r="E347" i="9" s="1"/>
  <c r="F346" i="6"/>
  <c r="F347" i="9" s="1"/>
  <c r="G346" i="6"/>
  <c r="G347" i="9" s="1"/>
  <c r="G347" i="7" l="1"/>
  <c r="F347" i="7"/>
  <c r="E347" i="7"/>
  <c r="D347" i="7"/>
  <c r="F347" i="8"/>
  <c r="E347" i="8"/>
  <c r="D347" i="8"/>
  <c r="G347" i="8"/>
  <c r="I346" i="6"/>
  <c r="I347" i="9" s="1"/>
  <c r="J346" i="6"/>
  <c r="J347" i="9" s="1"/>
  <c r="K346" i="6"/>
  <c r="K347" i="9" s="1"/>
  <c r="K347" i="7" l="1"/>
  <c r="I347" i="7"/>
  <c r="J347" i="7"/>
  <c r="J347" i="8"/>
  <c r="I347" i="8"/>
  <c r="K347" i="8"/>
  <c r="H346" i="6"/>
  <c r="H347" i="9" s="1"/>
  <c r="L346" i="6"/>
  <c r="L347" i="9" s="1"/>
  <c r="M346" i="6"/>
  <c r="M347" i="9" s="1"/>
  <c r="L347" i="7" l="1"/>
  <c r="M347" i="7"/>
  <c r="H347" i="7"/>
  <c r="M347" i="8"/>
  <c r="H347" i="8"/>
  <c r="L347" i="8"/>
  <c r="O346" i="9" l="1"/>
  <c r="F346" i="3" s="1"/>
  <c r="O347" i="7" l="1"/>
  <c r="G347" i="3" s="1"/>
  <c r="O346" i="6"/>
  <c r="O347" i="8" l="1"/>
  <c r="E347" i="3" s="1"/>
  <c r="A347" i="8"/>
  <c r="B347" i="8" s="1"/>
  <c r="A347" i="7"/>
  <c r="B347" i="7" s="1"/>
  <c r="H346" i="3"/>
  <c r="B347" i="3" s="1"/>
  <c r="C347" i="3" s="1"/>
  <c r="A347" i="9"/>
  <c r="A347" i="6"/>
  <c r="B347" i="6" s="1"/>
  <c r="C347" i="9" l="1"/>
  <c r="D347" i="9" s="1"/>
  <c r="B347" i="9"/>
  <c r="D347" i="6" l="1"/>
  <c r="E347" i="6"/>
  <c r="E348" i="9" s="1"/>
  <c r="F347" i="6"/>
  <c r="F348" i="9" s="1"/>
  <c r="E348" i="7" l="1"/>
  <c r="F348" i="7"/>
  <c r="D348" i="7"/>
  <c r="F348" i="8"/>
  <c r="D348" i="8"/>
  <c r="E348" i="8"/>
  <c r="G347" i="6"/>
  <c r="G348" i="9" s="1"/>
  <c r="H347" i="6"/>
  <c r="H348" i="9" s="1"/>
  <c r="G348" i="7" l="1"/>
  <c r="H348" i="7"/>
  <c r="G348" i="8"/>
  <c r="H348" i="8"/>
  <c r="I347" i="6"/>
  <c r="I348" i="9" s="1"/>
  <c r="I348" i="7" l="1"/>
  <c r="I348" i="8"/>
  <c r="K347" i="6"/>
  <c r="K348" i="9" s="1"/>
  <c r="K348" i="7" l="1"/>
  <c r="K348" i="8"/>
  <c r="J347" i="6"/>
  <c r="J348" i="9" s="1"/>
  <c r="L347" i="6"/>
  <c r="L348" i="9" s="1"/>
  <c r="J348" i="7" l="1"/>
  <c r="L348" i="7"/>
  <c r="L348" i="8"/>
  <c r="J348" i="8"/>
  <c r="M347" i="6"/>
  <c r="M348" i="9" s="1"/>
  <c r="M348" i="7" l="1"/>
  <c r="M348" i="8"/>
  <c r="O347" i="9" l="1"/>
  <c r="F347" i="3" s="1"/>
  <c r="O348" i="7" l="1"/>
  <c r="G348" i="3" s="1"/>
  <c r="O347" i="6"/>
  <c r="O348" i="8" l="1"/>
  <c r="E348" i="3" s="1"/>
  <c r="A348" i="7"/>
  <c r="B348" i="7" s="1"/>
  <c r="A348" i="6"/>
  <c r="B348" i="6" s="1"/>
  <c r="H347" i="3"/>
  <c r="B348" i="3" s="1"/>
  <c r="C348" i="3" s="1"/>
  <c r="A348" i="8"/>
  <c r="B348" i="8" s="1"/>
  <c r="A348" i="9"/>
  <c r="B348" i="9" l="1"/>
  <c r="C348" i="9"/>
  <c r="D348" i="9" s="1"/>
  <c r="D348" i="6" l="1"/>
  <c r="E348" i="6"/>
  <c r="E349" i="9" s="1"/>
  <c r="E349" i="7" l="1"/>
  <c r="D349" i="7"/>
  <c r="D349" i="8"/>
  <c r="E349" i="8"/>
  <c r="F348" i="6"/>
  <c r="F349" i="9" s="1"/>
  <c r="F349" i="7" l="1"/>
  <c r="F349" i="8"/>
  <c r="G348" i="6"/>
  <c r="G349" i="9" s="1"/>
  <c r="G349" i="7" l="1"/>
  <c r="G349" i="8"/>
  <c r="H348" i="6"/>
  <c r="H349" i="9" s="1"/>
  <c r="H349" i="7" l="1"/>
  <c r="H349" i="8"/>
  <c r="J348" i="6" l="1"/>
  <c r="J349" i="9" s="1"/>
  <c r="I348" i="6"/>
  <c r="I349" i="9" s="1"/>
  <c r="K348" i="6"/>
  <c r="K349" i="9" s="1"/>
  <c r="I349" i="7" l="1"/>
  <c r="J349" i="7"/>
  <c r="K349" i="7"/>
  <c r="I349" i="8"/>
  <c r="K349" i="8"/>
  <c r="J349" i="8"/>
  <c r="L348" i="6"/>
  <c r="L349" i="9" s="1"/>
  <c r="L349" i="7" l="1"/>
  <c r="L349" i="8"/>
  <c r="M348" i="6"/>
  <c r="M349" i="9" s="1"/>
  <c r="M349" i="7" l="1"/>
  <c r="M349" i="8"/>
  <c r="O348" i="9" l="1"/>
  <c r="F348" i="3" s="1"/>
  <c r="O349" i="7" l="1"/>
  <c r="G349" i="3" s="1"/>
  <c r="O348" i="6"/>
  <c r="O349" i="8" l="1"/>
  <c r="E349" i="3" s="1"/>
  <c r="A349" i="6"/>
  <c r="B349" i="6" s="1"/>
  <c r="H348" i="3"/>
  <c r="B349" i="3" s="1"/>
  <c r="C349" i="3" s="1"/>
  <c r="A349" i="9"/>
  <c r="A349" i="7"/>
  <c r="B349" i="7" s="1"/>
  <c r="A349" i="8"/>
  <c r="B349" i="8" s="1"/>
  <c r="C349" i="9" l="1"/>
  <c r="D349" i="9" s="1"/>
  <c r="B349" i="9"/>
  <c r="D349" i="6" l="1"/>
  <c r="E349" i="6"/>
  <c r="E350" i="9" s="1"/>
  <c r="F349" i="6"/>
  <c r="F350" i="9" s="1"/>
  <c r="G349" i="6"/>
  <c r="G350" i="9" s="1"/>
  <c r="G350" i="7" l="1"/>
  <c r="F350" i="7"/>
  <c r="E350" i="7"/>
  <c r="D350" i="7"/>
  <c r="E350" i="8"/>
  <c r="G350" i="8"/>
  <c r="D350" i="8"/>
  <c r="F350" i="8"/>
  <c r="H349" i="6"/>
  <c r="H350" i="9" s="1"/>
  <c r="H350" i="7" l="1"/>
  <c r="H350" i="8"/>
  <c r="I349" i="6"/>
  <c r="I350" i="9" s="1"/>
  <c r="I350" i="7" l="1"/>
  <c r="I350" i="8"/>
  <c r="J349" i="6"/>
  <c r="J350" i="9" s="1"/>
  <c r="K349" i="6"/>
  <c r="K350" i="9" s="1"/>
  <c r="J350" i="7" l="1"/>
  <c r="K350" i="7"/>
  <c r="J350" i="8"/>
  <c r="K350" i="8"/>
  <c r="L349" i="6"/>
  <c r="L350" i="9" s="1"/>
  <c r="L350" i="7" l="1"/>
  <c r="L350" i="8"/>
  <c r="M349" i="6"/>
  <c r="M350" i="9" s="1"/>
  <c r="M350" i="7" l="1"/>
  <c r="M350" i="8"/>
  <c r="O349" i="9" l="1"/>
  <c r="F349" i="3" s="1"/>
  <c r="O350" i="7" l="1"/>
  <c r="G350" i="3" s="1"/>
  <c r="O349" i="6"/>
  <c r="O350" i="8" l="1"/>
  <c r="E350" i="3" s="1"/>
  <c r="A350" i="9"/>
  <c r="A350" i="6"/>
  <c r="B350" i="6" s="1"/>
  <c r="A350" i="7"/>
  <c r="B350" i="7" s="1"/>
  <c r="A350" i="8"/>
  <c r="B350" i="8" s="1"/>
  <c r="H349" i="3"/>
  <c r="B350" i="3" s="1"/>
  <c r="C350" i="3" s="1"/>
  <c r="C350" i="9" l="1"/>
  <c r="D350" i="9" s="1"/>
  <c r="B350" i="9"/>
  <c r="D350" i="6" l="1"/>
  <c r="E350" i="6"/>
  <c r="E351" i="9" s="1"/>
  <c r="F350" i="6"/>
  <c r="F351" i="9" s="1"/>
  <c r="F351" i="7" l="1"/>
  <c r="E351" i="7"/>
  <c r="D351" i="7"/>
  <c r="E351" i="8"/>
  <c r="F351" i="8"/>
  <c r="D351" i="8"/>
  <c r="H350" i="6"/>
  <c r="H351" i="9" s="1"/>
  <c r="H351" i="7" l="1"/>
  <c r="H351" i="8"/>
  <c r="G350" i="6"/>
  <c r="G351" i="9" s="1"/>
  <c r="I350" i="6"/>
  <c r="I351" i="9" s="1"/>
  <c r="J350" i="6"/>
  <c r="J351" i="9" s="1"/>
  <c r="I351" i="7" l="1"/>
  <c r="G351" i="7"/>
  <c r="J351" i="7"/>
  <c r="J351" i="8"/>
  <c r="G351" i="8"/>
  <c r="I351" i="8"/>
  <c r="K350" i="6"/>
  <c r="K351" i="9" s="1"/>
  <c r="K351" i="7" l="1"/>
  <c r="K351" i="8"/>
  <c r="L350" i="6"/>
  <c r="L351" i="9" s="1"/>
  <c r="L351" i="7" l="1"/>
  <c r="L351" i="8"/>
  <c r="M350" i="6"/>
  <c r="M351" i="9" s="1"/>
  <c r="M351" i="7" l="1"/>
  <c r="M351" i="8"/>
  <c r="O350" i="9" l="1"/>
  <c r="F350" i="3" s="1"/>
  <c r="O351" i="7" l="1"/>
  <c r="G351" i="3" s="1"/>
  <c r="O350" i="6"/>
  <c r="O351" i="8" l="1"/>
  <c r="E351" i="3" s="1"/>
  <c r="A351" i="8"/>
  <c r="B351" i="8" s="1"/>
  <c r="A351" i="9"/>
  <c r="A351" i="7"/>
  <c r="B351" i="7" s="1"/>
  <c r="A351" i="6"/>
  <c r="B351" i="6" s="1"/>
  <c r="H350" i="3"/>
  <c r="B351" i="3" s="1"/>
  <c r="C351" i="3" s="1"/>
  <c r="C351" i="9" l="1"/>
  <c r="D351" i="9" s="1"/>
  <c r="B351" i="9"/>
  <c r="D351" i="6" l="1"/>
  <c r="E351" i="6"/>
  <c r="E352" i="9" s="1"/>
  <c r="F351" i="6"/>
  <c r="F352" i="9" s="1"/>
  <c r="G351" i="6"/>
  <c r="G352" i="9" s="1"/>
  <c r="H351" i="6"/>
  <c r="H352" i="9" s="1"/>
  <c r="F352" i="7" l="1"/>
  <c r="E352" i="7"/>
  <c r="G352" i="7"/>
  <c r="H352" i="7"/>
  <c r="D352" i="7"/>
  <c r="G352" i="8"/>
  <c r="H352" i="8"/>
  <c r="E352" i="8"/>
  <c r="F352" i="8"/>
  <c r="D352" i="8"/>
  <c r="I351" i="6"/>
  <c r="I352" i="9" s="1"/>
  <c r="I352" i="7" l="1"/>
  <c r="I352" i="8"/>
  <c r="K351" i="6" l="1"/>
  <c r="K352" i="9" s="1"/>
  <c r="J351" i="6"/>
  <c r="J352" i="9" s="1"/>
  <c r="L351" i="6"/>
  <c r="L352" i="9" s="1"/>
  <c r="L352" i="7" l="1"/>
  <c r="J352" i="7"/>
  <c r="K352" i="7"/>
  <c r="K352" i="8"/>
  <c r="L352" i="8"/>
  <c r="J352" i="8"/>
  <c r="M351" i="6"/>
  <c r="M352" i="9" s="1"/>
  <c r="M352" i="7" l="1"/>
  <c r="M352" i="8"/>
  <c r="O351" i="9" l="1"/>
  <c r="F351" i="3" s="1"/>
  <c r="O352" i="7" l="1"/>
  <c r="G352" i="3" s="1"/>
  <c r="O351" i="6"/>
  <c r="O352" i="8" l="1"/>
  <c r="E352" i="3" s="1"/>
  <c r="A352" i="9"/>
  <c r="A352" i="6"/>
  <c r="B352" i="6" s="1"/>
  <c r="A352" i="7"/>
  <c r="B352" i="7" s="1"/>
  <c r="H351" i="3"/>
  <c r="B352" i="3" s="1"/>
  <c r="C352" i="3" s="1"/>
  <c r="A352" i="8"/>
  <c r="B352" i="8" s="1"/>
  <c r="B352" i="9" l="1"/>
  <c r="C352" i="9"/>
  <c r="D352" i="9" s="1"/>
  <c r="D352" i="6" l="1"/>
  <c r="E352" i="6"/>
  <c r="E353" i="9" s="1"/>
  <c r="F352" i="6"/>
  <c r="F353" i="9" s="1"/>
  <c r="E353" i="7" l="1"/>
  <c r="F353" i="7"/>
  <c r="D353" i="7"/>
  <c r="E353" i="8"/>
  <c r="F353" i="8"/>
  <c r="D353" i="8"/>
  <c r="G352" i="6"/>
  <c r="G353" i="9" s="1"/>
  <c r="G353" i="7" l="1"/>
  <c r="G353" i="8"/>
  <c r="H352" i="6"/>
  <c r="H353" i="9" s="1"/>
  <c r="H353" i="7" l="1"/>
  <c r="H353" i="8"/>
  <c r="J352" i="6" l="1"/>
  <c r="J353" i="9" s="1"/>
  <c r="I352" i="6"/>
  <c r="I353" i="9" s="1"/>
  <c r="K352" i="6"/>
  <c r="K353" i="9" s="1"/>
  <c r="K353" i="7" l="1"/>
  <c r="I353" i="7"/>
  <c r="J353" i="7"/>
  <c r="K353" i="8"/>
  <c r="I353" i="8"/>
  <c r="J353" i="8"/>
  <c r="L352" i="6"/>
  <c r="L353" i="9" s="1"/>
  <c r="L353" i="7" l="1"/>
  <c r="L353" i="8"/>
  <c r="M352" i="6"/>
  <c r="M353" i="9" s="1"/>
  <c r="M353" i="7" l="1"/>
  <c r="M353" i="8"/>
  <c r="O352" i="9" l="1"/>
  <c r="F352" i="3" s="1"/>
  <c r="O353" i="7" l="1"/>
  <c r="G353" i="3" s="1"/>
  <c r="O352" i="6"/>
  <c r="O353" i="8" l="1"/>
  <c r="E353" i="3" s="1"/>
  <c r="A353" i="8"/>
  <c r="B353" i="8" s="1"/>
  <c r="A353" i="6"/>
  <c r="B353" i="6" s="1"/>
  <c r="H352" i="3"/>
  <c r="B353" i="3" s="1"/>
  <c r="C353" i="3" s="1"/>
  <c r="A353" i="9"/>
  <c r="A353" i="7"/>
  <c r="B353" i="7" s="1"/>
  <c r="C353" i="9" l="1"/>
  <c r="D353" i="9" s="1"/>
  <c r="B353" i="9"/>
  <c r="D353" i="6" l="1"/>
  <c r="E353" i="6"/>
  <c r="E354" i="9" s="1"/>
  <c r="F353" i="6"/>
  <c r="F354" i="9" s="1"/>
  <c r="G353" i="6"/>
  <c r="G354" i="9" s="1"/>
  <c r="G354" i="7" l="1"/>
  <c r="F354" i="7"/>
  <c r="D354" i="7"/>
  <c r="E354" i="7"/>
  <c r="F354" i="8"/>
  <c r="E354" i="8"/>
  <c r="G354" i="8"/>
  <c r="D354" i="8"/>
  <c r="I353" i="6"/>
  <c r="I354" i="9" s="1"/>
  <c r="I354" i="7" l="1"/>
  <c r="I354" i="8"/>
  <c r="J353" i="6"/>
  <c r="J354" i="9" s="1"/>
  <c r="H353" i="6"/>
  <c r="H354" i="9" s="1"/>
  <c r="K353" i="6"/>
  <c r="K354" i="9" s="1"/>
  <c r="H354" i="7" l="1"/>
  <c r="J354" i="7"/>
  <c r="K354" i="7"/>
  <c r="J354" i="8"/>
  <c r="K354" i="8"/>
  <c r="H354" i="8"/>
  <c r="L353" i="6"/>
  <c r="L354" i="9" s="1"/>
  <c r="L354" i="7" l="1"/>
  <c r="L354" i="8"/>
  <c r="M353" i="6"/>
  <c r="M354" i="9" s="1"/>
  <c r="M354" i="7" l="1"/>
  <c r="M354" i="8"/>
  <c r="O353" i="9" l="1"/>
  <c r="F353" i="3" s="1"/>
  <c r="O354" i="7" l="1"/>
  <c r="G354" i="3" s="1"/>
  <c r="O353" i="6"/>
  <c r="O354" i="8" l="1"/>
  <c r="E354" i="3" s="1"/>
  <c r="A354" i="9"/>
  <c r="A354" i="6"/>
  <c r="B354" i="6" s="1"/>
  <c r="A354" i="7"/>
  <c r="B354" i="7" s="1"/>
  <c r="H353" i="3"/>
  <c r="B354" i="3" s="1"/>
  <c r="C354" i="3" s="1"/>
  <c r="A354" i="8"/>
  <c r="B354" i="8" s="1"/>
  <c r="C354" i="9" l="1"/>
  <c r="D354" i="9" s="1"/>
  <c r="B354" i="9"/>
  <c r="D354" i="6" l="1"/>
  <c r="E354" i="6"/>
  <c r="E355" i="9" s="1"/>
  <c r="F354" i="6"/>
  <c r="F355" i="9" s="1"/>
  <c r="F355" i="7" l="1"/>
  <c r="E355" i="7"/>
  <c r="D355" i="7"/>
  <c r="F355" i="8"/>
  <c r="E355" i="8"/>
  <c r="D355" i="8"/>
  <c r="G354" i="6"/>
  <c r="G355" i="9" s="1"/>
  <c r="G355" i="7" l="1"/>
  <c r="G355" i="8"/>
  <c r="H354" i="6"/>
  <c r="H355" i="9" s="1"/>
  <c r="H355" i="7" l="1"/>
  <c r="H355" i="8"/>
  <c r="I354" i="6"/>
  <c r="I355" i="9" s="1"/>
  <c r="J354" i="6"/>
  <c r="J355" i="9" s="1"/>
  <c r="J355" i="7" l="1"/>
  <c r="I355" i="7"/>
  <c r="I355" i="8"/>
  <c r="J355" i="8"/>
  <c r="K354" i="6"/>
  <c r="K355" i="9" s="1"/>
  <c r="L354" i="6"/>
  <c r="L355" i="9" s="1"/>
  <c r="K355" i="7" l="1"/>
  <c r="L355" i="7"/>
  <c r="L355" i="8"/>
  <c r="K355" i="8"/>
  <c r="M354" i="6"/>
  <c r="M355" i="9" s="1"/>
  <c r="M355" i="7" l="1"/>
  <c r="M355" i="8"/>
  <c r="O354" i="9" l="1"/>
  <c r="F354" i="3" s="1"/>
  <c r="O355" i="7" l="1"/>
  <c r="G355" i="3" s="1"/>
  <c r="O354" i="6"/>
  <c r="O355" i="8" l="1"/>
  <c r="E355" i="3" s="1"/>
  <c r="A355" i="6"/>
  <c r="B355" i="6" s="1"/>
  <c r="H354" i="3"/>
  <c r="B355" i="3" s="1"/>
  <c r="C355" i="3" s="1"/>
  <c r="A355" i="8"/>
  <c r="B355" i="8" s="1"/>
  <c r="A355" i="9"/>
  <c r="A355" i="7"/>
  <c r="B355" i="7" s="1"/>
  <c r="C355" i="9" l="1"/>
  <c r="D355" i="9" s="1"/>
  <c r="B355" i="9"/>
  <c r="D355" i="6" l="1"/>
  <c r="E355" i="6"/>
  <c r="E356" i="9" s="1"/>
  <c r="F355" i="6"/>
  <c r="F356" i="9" s="1"/>
  <c r="G355" i="6"/>
  <c r="G356" i="9" s="1"/>
  <c r="G356" i="7" l="1"/>
  <c r="F356" i="7"/>
  <c r="E356" i="7"/>
  <c r="D356" i="7"/>
  <c r="G356" i="8"/>
  <c r="F356" i="8"/>
  <c r="D356" i="8"/>
  <c r="E356" i="8"/>
  <c r="H355" i="6"/>
  <c r="H356" i="9" s="1"/>
  <c r="H356" i="7" l="1"/>
  <c r="H356" i="8"/>
  <c r="I355" i="6"/>
  <c r="I356" i="9" s="1"/>
  <c r="I356" i="7" l="1"/>
  <c r="I356" i="8"/>
  <c r="J355" i="6"/>
  <c r="J356" i="9" s="1"/>
  <c r="J356" i="7" l="1"/>
  <c r="J356" i="8"/>
  <c r="K355" i="6"/>
  <c r="K356" i="9" s="1"/>
  <c r="L355" i="6"/>
  <c r="L356" i="9" s="1"/>
  <c r="K356" i="7" l="1"/>
  <c r="L356" i="7"/>
  <c r="K356" i="8"/>
  <c r="L356" i="8"/>
  <c r="M355" i="6"/>
  <c r="M356" i="9" s="1"/>
  <c r="M356" i="7" l="1"/>
  <c r="M356" i="8"/>
  <c r="O355" i="9" l="1"/>
  <c r="F355" i="3" s="1"/>
  <c r="O356" i="7" l="1"/>
  <c r="G356" i="3" s="1"/>
  <c r="O355" i="6"/>
  <c r="O356" i="8" l="1"/>
  <c r="E356" i="3" s="1"/>
  <c r="A356" i="7"/>
  <c r="B356" i="7" s="1"/>
  <c r="A356" i="6"/>
  <c r="B356" i="6" s="1"/>
  <c r="A356" i="9"/>
  <c r="H355" i="3"/>
  <c r="B356" i="3" s="1"/>
  <c r="C356" i="3" s="1"/>
  <c r="A356" i="8"/>
  <c r="B356" i="8" s="1"/>
  <c r="B356" i="9" l="1"/>
  <c r="C356" i="9"/>
  <c r="D356" i="9" s="1"/>
  <c r="D356" i="6" l="1"/>
  <c r="E356" i="6"/>
  <c r="E357" i="9" s="1"/>
  <c r="E357" i="7" l="1"/>
  <c r="D357" i="7"/>
  <c r="E357" i="8"/>
  <c r="D357" i="8"/>
  <c r="F356" i="6"/>
  <c r="F357" i="9" s="1"/>
  <c r="G356" i="6"/>
  <c r="G357" i="9" s="1"/>
  <c r="G357" i="7" l="1"/>
  <c r="F357" i="7"/>
  <c r="G357" i="8"/>
  <c r="F357" i="8"/>
  <c r="H356" i="6"/>
  <c r="H357" i="9" s="1"/>
  <c r="H357" i="7" l="1"/>
  <c r="H357" i="8"/>
  <c r="I356" i="6"/>
  <c r="I357" i="9" s="1"/>
  <c r="I357" i="7" l="1"/>
  <c r="I357" i="8"/>
  <c r="J356" i="6"/>
  <c r="J357" i="9" s="1"/>
  <c r="J357" i="7" l="1"/>
  <c r="J357" i="8"/>
  <c r="K356" i="6"/>
  <c r="K357" i="9" s="1"/>
  <c r="K357" i="7" l="1"/>
  <c r="K357" i="8"/>
  <c r="L356" i="6"/>
  <c r="L357" i="9" s="1"/>
  <c r="L357" i="7" l="1"/>
  <c r="L357" i="8"/>
  <c r="M356" i="6"/>
  <c r="M357" i="9" s="1"/>
  <c r="M357" i="7" l="1"/>
  <c r="M357" i="8"/>
  <c r="O356" i="9" l="1"/>
  <c r="F356" i="3" s="1"/>
  <c r="O357" i="7" l="1"/>
  <c r="G357" i="3" s="1"/>
  <c r="O356" i="6"/>
  <c r="O357" i="8" l="1"/>
  <c r="E357" i="3" s="1"/>
  <c r="A357" i="9"/>
  <c r="A357" i="6"/>
  <c r="B357" i="6" s="1"/>
  <c r="A357" i="7"/>
  <c r="B357" i="7" s="1"/>
  <c r="A357" i="8"/>
  <c r="B357" i="8" s="1"/>
  <c r="H356" i="3"/>
  <c r="B357" i="3" s="1"/>
  <c r="C357" i="3" s="1"/>
  <c r="C357" i="9" l="1"/>
  <c r="D357" i="9" s="1"/>
  <c r="B357" i="9"/>
  <c r="D357" i="6" l="1"/>
  <c r="E357" i="6"/>
  <c r="E358" i="9" s="1"/>
  <c r="D358" i="7" l="1"/>
  <c r="E358" i="7"/>
  <c r="E358" i="8"/>
  <c r="D358" i="8"/>
  <c r="F357" i="6"/>
  <c r="F358" i="9" s="1"/>
  <c r="F358" i="7" l="1"/>
  <c r="F358" i="8"/>
  <c r="G357" i="6"/>
  <c r="G358" i="9" s="1"/>
  <c r="G358" i="7" l="1"/>
  <c r="G358" i="8"/>
  <c r="H357" i="6"/>
  <c r="H358" i="9" s="1"/>
  <c r="H358" i="7" l="1"/>
  <c r="H358" i="8"/>
  <c r="I357" i="6"/>
  <c r="I358" i="9" s="1"/>
  <c r="J357" i="6"/>
  <c r="J358" i="9" s="1"/>
  <c r="J358" i="7" l="1"/>
  <c r="I358" i="7"/>
  <c r="I358" i="8"/>
  <c r="J358" i="8"/>
  <c r="K357" i="6"/>
  <c r="K358" i="9" s="1"/>
  <c r="K358" i="7" l="1"/>
  <c r="K358" i="8"/>
  <c r="L357" i="6"/>
  <c r="L358" i="9" s="1"/>
  <c r="L358" i="7" l="1"/>
  <c r="L358" i="8"/>
  <c r="M357" i="6"/>
  <c r="M358" i="9" s="1"/>
  <c r="M358" i="7" l="1"/>
  <c r="M358" i="8"/>
  <c r="O357" i="9" l="1"/>
  <c r="F357" i="3" s="1"/>
  <c r="O358" i="7" l="1"/>
  <c r="G358" i="3" s="1"/>
  <c r="O357" i="6"/>
  <c r="O358" i="8" l="1"/>
  <c r="E358" i="3" s="1"/>
  <c r="A358" i="7"/>
  <c r="B358" i="7" s="1"/>
  <c r="H357" i="3"/>
  <c r="B358" i="3" s="1"/>
  <c r="C358" i="3" s="1"/>
  <c r="A358" i="6"/>
  <c r="B358" i="6" s="1"/>
  <c r="A358" i="9"/>
  <c r="A358" i="8"/>
  <c r="B358" i="8" s="1"/>
  <c r="C358" i="9" l="1"/>
  <c r="D358" i="9" s="1"/>
  <c r="B358" i="9"/>
  <c r="D358" i="6" l="1"/>
  <c r="E358" i="6"/>
  <c r="E359" i="9" s="1"/>
  <c r="F358" i="6"/>
  <c r="F359" i="9" s="1"/>
  <c r="F359" i="7" l="1"/>
  <c r="E359" i="7"/>
  <c r="D359" i="7"/>
  <c r="E359" i="8"/>
  <c r="F359" i="8"/>
  <c r="D359" i="8"/>
  <c r="G358" i="6"/>
  <c r="G359" i="9" s="1"/>
  <c r="G359" i="7" l="1"/>
  <c r="G359" i="8"/>
  <c r="H358" i="6"/>
  <c r="H359" i="9" s="1"/>
  <c r="H359" i="7" l="1"/>
  <c r="H359" i="8"/>
  <c r="I358" i="6"/>
  <c r="I359" i="9" s="1"/>
  <c r="I359" i="7" l="1"/>
  <c r="I359" i="8"/>
  <c r="J358" i="6"/>
  <c r="J359" i="9" s="1"/>
  <c r="J359" i="7" l="1"/>
  <c r="J359" i="8"/>
  <c r="K358" i="6"/>
  <c r="K359" i="9" s="1"/>
  <c r="K359" i="7" l="1"/>
  <c r="K359" i="8"/>
  <c r="L358" i="6"/>
  <c r="L359" i="9" s="1"/>
  <c r="L359" i="7" l="1"/>
  <c r="L359" i="8"/>
  <c r="M358" i="6"/>
  <c r="M359" i="9" s="1"/>
  <c r="M359" i="7" l="1"/>
  <c r="M359" i="8"/>
  <c r="O358" i="9" l="1"/>
  <c r="F358" i="3" s="1"/>
  <c r="O359" i="7" l="1"/>
  <c r="G359" i="3" s="1"/>
  <c r="O358" i="6"/>
  <c r="O359" i="8" l="1"/>
  <c r="E359" i="3" s="1"/>
  <c r="A359" i="8"/>
  <c r="B359" i="8" s="1"/>
  <c r="A359" i="9"/>
  <c r="H358" i="3"/>
  <c r="B359" i="3" s="1"/>
  <c r="C359" i="3" s="1"/>
  <c r="A359" i="6"/>
  <c r="B359" i="6" s="1"/>
  <c r="A359" i="7"/>
  <c r="B359" i="7" s="1"/>
  <c r="B359" i="9" l="1"/>
  <c r="C359" i="9"/>
  <c r="D359" i="9" s="1"/>
  <c r="D359" i="6" l="1"/>
  <c r="E359" i="6"/>
  <c r="E360" i="9" s="1"/>
  <c r="E360" i="7" l="1"/>
  <c r="D360" i="7"/>
  <c r="E360" i="8"/>
  <c r="D360" i="8"/>
  <c r="F359" i="6"/>
  <c r="F360" i="9" s="1"/>
  <c r="F360" i="7" l="1"/>
  <c r="F360" i="8"/>
  <c r="H359" i="6" l="1"/>
  <c r="H360" i="9" s="1"/>
  <c r="G359" i="6"/>
  <c r="G360" i="9" s="1"/>
  <c r="I359" i="6"/>
  <c r="I360" i="9" s="1"/>
  <c r="J359" i="6"/>
  <c r="J360" i="9" s="1"/>
  <c r="J360" i="7" l="1"/>
  <c r="I360" i="7"/>
  <c r="H360" i="7"/>
  <c r="G360" i="7"/>
  <c r="J360" i="8"/>
  <c r="I360" i="8"/>
  <c r="G360" i="8"/>
  <c r="H360" i="8"/>
  <c r="L359" i="6"/>
  <c r="L360" i="9" s="1"/>
  <c r="L360" i="7" l="1"/>
  <c r="L360" i="8"/>
  <c r="K359" i="6"/>
  <c r="K360" i="9" s="1"/>
  <c r="M359" i="6"/>
  <c r="M360" i="9" s="1"/>
  <c r="M360" i="7" l="1"/>
  <c r="K360" i="7"/>
  <c r="K360" i="8"/>
  <c r="M360" i="8"/>
  <c r="O359" i="9" l="1"/>
  <c r="F359" i="3" s="1"/>
  <c r="O360" i="7" l="1"/>
  <c r="G360" i="3" s="1"/>
  <c r="O359" i="6"/>
  <c r="O360" i="8" l="1"/>
  <c r="E360" i="3" s="1"/>
  <c r="A360" i="6"/>
  <c r="B360" i="6" s="1"/>
  <c r="A360" i="9"/>
  <c r="A360" i="8"/>
  <c r="B360" i="8" s="1"/>
  <c r="H359" i="3"/>
  <c r="B360" i="3" s="1"/>
  <c r="C360" i="3" s="1"/>
  <c r="A360" i="7"/>
  <c r="B360" i="7" s="1"/>
  <c r="C360" i="9" l="1"/>
  <c r="D360" i="9" s="1"/>
  <c r="B360" i="9"/>
  <c r="D360" i="6" l="1"/>
  <c r="E360" i="6"/>
  <c r="E361" i="9" s="1"/>
  <c r="F360" i="6"/>
  <c r="F361" i="9" s="1"/>
  <c r="F361" i="7" l="1"/>
  <c r="E361" i="7"/>
  <c r="D361" i="7"/>
  <c r="F361" i="8"/>
  <c r="E361" i="8"/>
  <c r="D361" i="8"/>
  <c r="H360" i="6"/>
  <c r="H361" i="9" s="1"/>
  <c r="H361" i="7" l="1"/>
  <c r="H361" i="8"/>
  <c r="G360" i="6"/>
  <c r="G361" i="9" s="1"/>
  <c r="G361" i="7" l="1"/>
  <c r="G361" i="8"/>
  <c r="J360" i="6"/>
  <c r="J361" i="9" s="1"/>
  <c r="I360" i="6"/>
  <c r="I361" i="9" s="1"/>
  <c r="K360" i="6"/>
  <c r="K361" i="9" s="1"/>
  <c r="I361" i="7" l="1"/>
  <c r="J361" i="7"/>
  <c r="K361" i="7"/>
  <c r="I361" i="8"/>
  <c r="J361" i="8"/>
  <c r="K361" i="8"/>
  <c r="L360" i="6"/>
  <c r="L361" i="9" s="1"/>
  <c r="M360" i="6"/>
  <c r="M361" i="9" s="1"/>
  <c r="L361" i="7" l="1"/>
  <c r="M361" i="7"/>
  <c r="L361" i="8"/>
  <c r="M361" i="8"/>
  <c r="O360" i="9" l="1"/>
  <c r="F360" i="3" s="1"/>
  <c r="O361" i="7" l="1"/>
  <c r="G361" i="3" s="1"/>
  <c r="O360" i="6"/>
  <c r="O361" i="8" l="1"/>
  <c r="E361" i="3" s="1"/>
  <c r="A361" i="9"/>
  <c r="A361" i="6"/>
  <c r="B361" i="6" s="1"/>
  <c r="H360" i="3"/>
  <c r="B361" i="3" s="1"/>
  <c r="C361" i="3" s="1"/>
  <c r="A361" i="8"/>
  <c r="B361" i="8" s="1"/>
  <c r="A361" i="7"/>
  <c r="B361" i="7" s="1"/>
  <c r="B361" i="9" l="1"/>
  <c r="C361" i="9"/>
  <c r="D361" i="9" s="1"/>
  <c r="D361" i="6" l="1"/>
  <c r="E361" i="6"/>
  <c r="E362" i="9" s="1"/>
  <c r="E362" i="7" l="1"/>
  <c r="D362" i="7"/>
  <c r="E362" i="8"/>
  <c r="D362" i="8"/>
  <c r="F361" i="6"/>
  <c r="F362" i="9" s="1"/>
  <c r="F362" i="7" l="1"/>
  <c r="F362" i="8"/>
  <c r="G361" i="6"/>
  <c r="G362" i="9" s="1"/>
  <c r="G362" i="7" l="1"/>
  <c r="G362" i="8"/>
  <c r="H361" i="6"/>
  <c r="H362" i="9" s="1"/>
  <c r="H362" i="7" l="1"/>
  <c r="H362" i="8"/>
  <c r="I361" i="6"/>
  <c r="I362" i="9" s="1"/>
  <c r="I362" i="7" l="1"/>
  <c r="I362" i="8"/>
  <c r="J361" i="6"/>
  <c r="J362" i="9" s="1"/>
  <c r="J362" i="7" l="1"/>
  <c r="J362" i="8"/>
  <c r="K361" i="6"/>
  <c r="K362" i="9" s="1"/>
  <c r="L361" i="6"/>
  <c r="L362" i="9" s="1"/>
  <c r="L362" i="7" l="1"/>
  <c r="K362" i="7"/>
  <c r="K362" i="8"/>
  <c r="L362" i="8"/>
  <c r="M361" i="6"/>
  <c r="M362" i="9" s="1"/>
  <c r="M362" i="7" l="1"/>
  <c r="M362" i="8"/>
  <c r="O361" i="9" l="1"/>
  <c r="F361" i="3" s="1"/>
  <c r="O362" i="7" l="1"/>
  <c r="G362" i="3" s="1"/>
  <c r="O361" i="6"/>
  <c r="O362" i="8" l="1"/>
  <c r="E362" i="3" s="1"/>
  <c r="H361" i="3"/>
  <c r="B362" i="3" s="1"/>
  <c r="C362" i="3" s="1"/>
  <c r="A362" i="6"/>
  <c r="B362" i="6" s="1"/>
  <c r="A362" i="7"/>
  <c r="B362" i="7" s="1"/>
  <c r="A362" i="8"/>
  <c r="B362" i="8" s="1"/>
  <c r="A362" i="9"/>
  <c r="C362" i="9" l="1"/>
  <c r="D362" i="9" s="1"/>
  <c r="B362" i="9"/>
  <c r="D362" i="6" l="1"/>
  <c r="E362" i="6"/>
  <c r="E363" i="9" s="1"/>
  <c r="E363" i="7" l="1"/>
  <c r="D363" i="7"/>
  <c r="E363" i="8"/>
  <c r="D363" i="8"/>
  <c r="F362" i="6"/>
  <c r="F363" i="9" s="1"/>
  <c r="F363" i="7" l="1"/>
  <c r="F363" i="8"/>
  <c r="H362" i="6" l="1"/>
  <c r="H363" i="9" s="1"/>
  <c r="G362" i="6"/>
  <c r="G363" i="9" s="1"/>
  <c r="I362" i="6"/>
  <c r="I363" i="9" s="1"/>
  <c r="I363" i="7" l="1"/>
  <c r="G363" i="7"/>
  <c r="H363" i="7"/>
  <c r="I363" i="8"/>
  <c r="G363" i="8"/>
  <c r="H363" i="8"/>
  <c r="J362" i="6"/>
  <c r="J363" i="9" s="1"/>
  <c r="J363" i="7" l="1"/>
  <c r="J363" i="8"/>
  <c r="K362" i="6"/>
  <c r="K363" i="9" s="1"/>
  <c r="K363" i="7" l="1"/>
  <c r="K363" i="8"/>
  <c r="L362" i="6"/>
  <c r="L363" i="9" s="1"/>
  <c r="L363" i="7" l="1"/>
  <c r="L363" i="8"/>
  <c r="M362" i="6"/>
  <c r="M363" i="9" s="1"/>
  <c r="M363" i="7" l="1"/>
  <c r="M363" i="8"/>
  <c r="O362" i="9" l="1"/>
  <c r="F362" i="3" s="1"/>
  <c r="O363" i="7" l="1"/>
  <c r="G363" i="3" s="1"/>
  <c r="O362" i="6"/>
  <c r="O363" i="8" l="1"/>
  <c r="E363" i="3" s="1"/>
  <c r="A363" i="6"/>
  <c r="B363" i="6" s="1"/>
  <c r="A363" i="7"/>
  <c r="B363" i="7" s="1"/>
  <c r="A363" i="9"/>
  <c r="A363" i="8"/>
  <c r="B363" i="8" s="1"/>
  <c r="H362" i="3"/>
  <c r="B363" i="3" s="1"/>
  <c r="C363" i="3" s="1"/>
  <c r="B363" i="9" l="1"/>
  <c r="C363" i="9"/>
  <c r="D363" i="9" s="1"/>
  <c r="D363" i="6" l="1"/>
  <c r="E363" i="6"/>
  <c r="E364" i="9" s="1"/>
  <c r="F363" i="6"/>
  <c r="F364" i="9" s="1"/>
  <c r="F364" i="7" l="1"/>
  <c r="E364" i="7"/>
  <c r="D364" i="7"/>
  <c r="F364" i="8"/>
  <c r="E364" i="8"/>
  <c r="D364" i="8"/>
  <c r="G363" i="6"/>
  <c r="G364" i="9" s="1"/>
  <c r="G364" i="7" l="1"/>
  <c r="G364" i="8"/>
  <c r="H363" i="6"/>
  <c r="H364" i="9" s="1"/>
  <c r="H364" i="7" l="1"/>
  <c r="H364" i="8"/>
  <c r="I363" i="6"/>
  <c r="I364" i="9" s="1"/>
  <c r="I364" i="7" l="1"/>
  <c r="I364" i="8"/>
  <c r="J363" i="6"/>
  <c r="J364" i="9" s="1"/>
  <c r="J364" i="7" l="1"/>
  <c r="J364" i="8"/>
  <c r="K363" i="6"/>
  <c r="K364" i="9" s="1"/>
  <c r="K364" i="7" l="1"/>
  <c r="K364" i="8"/>
  <c r="L363" i="6"/>
  <c r="L364" i="9" s="1"/>
  <c r="M363" i="6"/>
  <c r="M364" i="9" s="1"/>
  <c r="M364" i="7" l="1"/>
  <c r="L364" i="7"/>
  <c r="L364" i="8"/>
  <c r="M364" i="8"/>
  <c r="O363" i="9" l="1"/>
  <c r="F363" i="3" s="1"/>
  <c r="O364" i="7" l="1"/>
  <c r="G364" i="3" s="1"/>
  <c r="O363" i="6"/>
  <c r="O364" i="8" l="1"/>
  <c r="E364" i="3" s="1"/>
  <c r="A364" i="6"/>
  <c r="B364" i="6" s="1"/>
  <c r="A364" i="8"/>
  <c r="B364" i="8" s="1"/>
  <c r="H363" i="3"/>
  <c r="B364" i="3" s="1"/>
  <c r="C364" i="3" s="1"/>
  <c r="A364" i="9"/>
  <c r="A364" i="7"/>
  <c r="B364" i="7" s="1"/>
  <c r="C364" i="9" l="1"/>
  <c r="D364" i="9" s="1"/>
  <c r="B364" i="9"/>
  <c r="D364" i="6" l="1"/>
  <c r="E364" i="6"/>
  <c r="E365" i="9" s="1"/>
  <c r="E365" i="7" l="1"/>
  <c r="D365" i="7"/>
  <c r="E365" i="8"/>
  <c r="D365" i="8"/>
  <c r="F364" i="6"/>
  <c r="F365" i="9" s="1"/>
  <c r="F365" i="7" l="1"/>
  <c r="F365" i="8"/>
  <c r="G364" i="6"/>
  <c r="G365" i="9" s="1"/>
  <c r="G365" i="7" l="1"/>
  <c r="G365" i="8"/>
  <c r="I364" i="6"/>
  <c r="I365" i="9" s="1"/>
  <c r="I365" i="7" l="1"/>
  <c r="I365" i="8"/>
  <c r="H364" i="6"/>
  <c r="H365" i="9" s="1"/>
  <c r="J364" i="6"/>
  <c r="J365" i="9" s="1"/>
  <c r="J365" i="7" l="1"/>
  <c r="H365" i="7"/>
  <c r="H365" i="8"/>
  <c r="J365" i="8"/>
  <c r="K364" i="6"/>
  <c r="K365" i="9" s="1"/>
  <c r="K365" i="7" l="1"/>
  <c r="K365" i="8"/>
  <c r="L364" i="6"/>
  <c r="L365" i="9" s="1"/>
  <c r="L365" i="7" l="1"/>
  <c r="L365" i="8"/>
  <c r="M364" i="6"/>
  <c r="M365" i="9" s="1"/>
  <c r="M365" i="7" l="1"/>
  <c r="M365" i="8"/>
  <c r="O364" i="9" l="1"/>
  <c r="F364" i="3" s="1"/>
  <c r="O365" i="7" l="1"/>
  <c r="G365" i="3" s="1"/>
  <c r="O364" i="6"/>
  <c r="O365" i="8" l="1"/>
  <c r="E365" i="3" s="1"/>
  <c r="A365" i="8"/>
  <c r="B365" i="8" s="1"/>
  <c r="H364" i="3"/>
  <c r="B365" i="3" s="1"/>
  <c r="C365" i="3" s="1"/>
  <c r="A365" i="6"/>
  <c r="B365" i="6" s="1"/>
  <c r="A365" i="9"/>
  <c r="A365" i="7"/>
  <c r="B365" i="7" s="1"/>
  <c r="B365" i="9" l="1"/>
  <c r="C365" i="9"/>
  <c r="D365" i="9" s="1"/>
  <c r="D365" i="6" l="1"/>
  <c r="E365" i="6"/>
  <c r="E366" i="9" s="1"/>
  <c r="F365" i="6"/>
  <c r="F366" i="9" s="1"/>
  <c r="G365" i="6"/>
  <c r="G366" i="9" s="1"/>
  <c r="G366" i="7" l="1"/>
  <c r="E366" i="7"/>
  <c r="F366" i="7"/>
  <c r="D366" i="7"/>
  <c r="G366" i="8"/>
  <c r="E366" i="8"/>
  <c r="D366" i="8"/>
  <c r="F366" i="8"/>
  <c r="H365" i="6"/>
  <c r="H366" i="9" s="1"/>
  <c r="H366" i="7" l="1"/>
  <c r="H366" i="8"/>
  <c r="I365" i="6"/>
  <c r="I366" i="9" s="1"/>
  <c r="I366" i="7" l="1"/>
  <c r="I366" i="8"/>
  <c r="K365" i="6" l="1"/>
  <c r="K366" i="9" s="1"/>
  <c r="J365" i="6"/>
  <c r="J366" i="9" s="1"/>
  <c r="L365" i="6"/>
  <c r="L366" i="9" s="1"/>
  <c r="L366" i="7" l="1"/>
  <c r="J366" i="7"/>
  <c r="K366" i="7"/>
  <c r="K366" i="8"/>
  <c r="L366" i="8"/>
  <c r="J366" i="8"/>
  <c r="M365" i="6"/>
  <c r="M366" i="9" s="1"/>
  <c r="M366" i="7" l="1"/>
  <c r="M366" i="8"/>
  <c r="O365" i="9" l="1"/>
  <c r="F365" i="3" s="1"/>
  <c r="O366" i="7" l="1"/>
  <c r="G366" i="3" s="1"/>
  <c r="O365" i="6"/>
  <c r="O366" i="8" l="1"/>
  <c r="E366" i="3" s="1"/>
  <c r="A366" i="9"/>
  <c r="H365" i="3"/>
  <c r="B366" i="3" s="1"/>
  <c r="C366" i="3" s="1"/>
  <c r="A366" i="8"/>
  <c r="B366" i="8" s="1"/>
  <c r="A366" i="7"/>
  <c r="B366" i="7" s="1"/>
  <c r="A366" i="6"/>
  <c r="B366" i="6" s="1"/>
  <c r="C366" i="9" l="1"/>
  <c r="D366" i="9" s="1"/>
  <c r="B366" i="9"/>
  <c r="D366" i="6" l="1"/>
  <c r="E366" i="6"/>
  <c r="E367" i="9" s="1"/>
  <c r="F366" i="6"/>
  <c r="F367" i="9" s="1"/>
  <c r="E367" i="7" l="1"/>
  <c r="F367" i="7"/>
  <c r="D367" i="7"/>
  <c r="E367" i="8"/>
  <c r="D367" i="8"/>
  <c r="F367" i="8"/>
  <c r="G366" i="6"/>
  <c r="G367" i="9" s="1"/>
  <c r="G367" i="7" l="1"/>
  <c r="G367" i="8"/>
  <c r="H366" i="6"/>
  <c r="H367" i="9" s="1"/>
  <c r="I366" i="6"/>
  <c r="I367" i="9" s="1"/>
  <c r="I367" i="7" l="1"/>
  <c r="H367" i="7"/>
  <c r="I367" i="8"/>
  <c r="H367" i="8"/>
  <c r="J366" i="6"/>
  <c r="J367" i="9" s="1"/>
  <c r="J367" i="7" l="1"/>
  <c r="J367" i="8"/>
  <c r="K366" i="6"/>
  <c r="K367" i="9" s="1"/>
  <c r="L366" i="6"/>
  <c r="L367" i="9" s="1"/>
  <c r="K367" i="7" l="1"/>
  <c r="L367" i="7"/>
  <c r="L367" i="8"/>
  <c r="K367" i="8"/>
  <c r="M366" i="6"/>
  <c r="M367" i="9" s="1"/>
  <c r="M367" i="7" l="1"/>
  <c r="M367" i="8"/>
  <c r="O366" i="9" l="1"/>
  <c r="F366" i="3" s="1"/>
  <c r="O367" i="7" l="1"/>
  <c r="G367" i="3" s="1"/>
  <c r="O366" i="6"/>
  <c r="O367" i="8" l="1"/>
  <c r="E367" i="3" s="1"/>
  <c r="A367" i="8"/>
  <c r="B367" i="8" s="1"/>
  <c r="A367" i="9"/>
  <c r="H366" i="3"/>
  <c r="B367" i="3" s="1"/>
  <c r="C367" i="3" s="1"/>
  <c r="A367" i="7"/>
  <c r="B367" i="7" s="1"/>
  <c r="A367" i="6"/>
  <c r="B367" i="6" s="1"/>
  <c r="C367" i="9" l="1"/>
  <c r="D367" i="9" s="1"/>
  <c r="B367" i="9"/>
  <c r="D367" i="6" l="1"/>
  <c r="E367" i="6"/>
  <c r="E368" i="9" s="1"/>
  <c r="F367" i="6"/>
  <c r="F368" i="9" s="1"/>
  <c r="G367" i="6"/>
  <c r="G368" i="9" s="1"/>
  <c r="G368" i="7" l="1"/>
  <c r="F368" i="7"/>
  <c r="E368" i="7"/>
  <c r="D368" i="7"/>
  <c r="F368" i="8"/>
  <c r="E368" i="8"/>
  <c r="G368" i="8"/>
  <c r="D368" i="8"/>
  <c r="I367" i="6"/>
  <c r="I368" i="9" s="1"/>
  <c r="J367" i="6"/>
  <c r="J368" i="9" s="1"/>
  <c r="J368" i="7" l="1"/>
  <c r="I368" i="7"/>
  <c r="J368" i="8"/>
  <c r="I368" i="8"/>
  <c r="H367" i="6"/>
  <c r="H368" i="9" s="1"/>
  <c r="K367" i="6"/>
  <c r="K368" i="9" s="1"/>
  <c r="L367" i="6"/>
  <c r="L368" i="9" s="1"/>
  <c r="K368" i="7" l="1"/>
  <c r="H368" i="7"/>
  <c r="L368" i="7"/>
  <c r="L368" i="8"/>
  <c r="K368" i="8"/>
  <c r="H368" i="8"/>
  <c r="M367" i="6" l="1"/>
  <c r="M368" i="9" s="1"/>
  <c r="M368" i="7" l="1"/>
  <c r="M368" i="8"/>
  <c r="O367" i="9" l="1"/>
  <c r="F367" i="3" s="1"/>
  <c r="O368" i="7" l="1"/>
  <c r="G368" i="3" s="1"/>
  <c r="O367" i="6"/>
  <c r="O368" i="8" l="1"/>
  <c r="E368" i="3" s="1"/>
  <c r="A368" i="6"/>
  <c r="B368" i="6" s="1"/>
  <c r="A368" i="8"/>
  <c r="B368" i="8" s="1"/>
  <c r="A368" i="7"/>
  <c r="B368" i="7" s="1"/>
  <c r="H367" i="3"/>
  <c r="B368" i="3" s="1"/>
  <c r="C368" i="3" s="1"/>
  <c r="A368" i="9"/>
  <c r="C368" i="9" l="1"/>
  <c r="D368" i="9" s="1"/>
  <c r="B368" i="9"/>
  <c r="D368" i="6" l="1"/>
  <c r="E368" i="6"/>
  <c r="E369" i="9" s="1"/>
  <c r="E369" i="7" l="1"/>
  <c r="D369" i="7"/>
  <c r="E369" i="8"/>
  <c r="D369" i="8"/>
  <c r="F368" i="6"/>
  <c r="F369" i="9" s="1"/>
  <c r="F369" i="7" l="1"/>
  <c r="F369" i="8"/>
  <c r="G368" i="6"/>
  <c r="G369" i="9" s="1"/>
  <c r="G369" i="7" l="1"/>
  <c r="G369" i="8"/>
  <c r="H368" i="6"/>
  <c r="H369" i="9" s="1"/>
  <c r="H369" i="7" l="1"/>
  <c r="H369" i="8"/>
  <c r="I368" i="6"/>
  <c r="I369" i="9" s="1"/>
  <c r="I369" i="7" l="1"/>
  <c r="I369" i="8"/>
  <c r="J368" i="6"/>
  <c r="J369" i="9" s="1"/>
  <c r="J369" i="7" l="1"/>
  <c r="J369" i="8"/>
  <c r="K368" i="6"/>
  <c r="K369" i="9" s="1"/>
  <c r="K369" i="7" l="1"/>
  <c r="K369" i="8"/>
  <c r="L368" i="6"/>
  <c r="L369" i="9" s="1"/>
  <c r="L369" i="7" l="1"/>
  <c r="L369" i="8"/>
  <c r="M368" i="6"/>
  <c r="M369" i="9" s="1"/>
  <c r="M369" i="7" l="1"/>
  <c r="M369" i="8"/>
  <c r="O368" i="6" l="1"/>
  <c r="A369" i="9" s="1"/>
  <c r="O368" i="9"/>
  <c r="F368" i="3" s="1"/>
  <c r="H368" i="3" l="1"/>
  <c r="B369" i="3" s="1"/>
  <c r="C369" i="3" s="1"/>
  <c r="A369" i="7"/>
  <c r="B369" i="7" s="1"/>
  <c r="A369" i="6"/>
  <c r="B369" i="6" s="1"/>
  <c r="A369" i="8"/>
  <c r="B369" i="8" s="1"/>
  <c r="O369" i="7"/>
  <c r="G369" i="3" s="1"/>
  <c r="O369" i="8"/>
  <c r="E369" i="3" s="1"/>
  <c r="B369" i="9"/>
  <c r="C369" i="9"/>
  <c r="D369" i="9" s="1"/>
  <c r="D369" i="6" l="1"/>
  <c r="E369" i="6"/>
  <c r="E370" i="9" s="1"/>
  <c r="E370" i="7" l="1"/>
  <c r="D370" i="7"/>
  <c r="E370" i="8"/>
  <c r="D370" i="8"/>
  <c r="F369" i="6"/>
  <c r="F370" i="9" s="1"/>
  <c r="F370" i="7" l="1"/>
  <c r="F370" i="8"/>
  <c r="G369" i="6"/>
  <c r="G370" i="9" s="1"/>
  <c r="H369" i="6"/>
  <c r="H370" i="9" s="1"/>
  <c r="H370" i="7" l="1"/>
  <c r="G370" i="7"/>
  <c r="G370" i="8"/>
  <c r="H370" i="8"/>
  <c r="I369" i="6"/>
  <c r="I370" i="9" s="1"/>
  <c r="I370" i="7" l="1"/>
  <c r="I370" i="8"/>
  <c r="J369" i="6"/>
  <c r="J370" i="9" s="1"/>
  <c r="J370" i="7" l="1"/>
  <c r="J370" i="8"/>
  <c r="K369" i="6"/>
  <c r="K370" i="9" s="1"/>
  <c r="K370" i="7" l="1"/>
  <c r="K370" i="8"/>
  <c r="L369" i="6"/>
  <c r="L370" i="9" s="1"/>
  <c r="L370" i="7" l="1"/>
  <c r="L370" i="8"/>
  <c r="M369" i="6"/>
  <c r="M370" i="9" s="1"/>
  <c r="M370" i="7" l="1"/>
  <c r="M370" i="8"/>
  <c r="O369" i="9" l="1"/>
  <c r="F369" i="3" s="1"/>
  <c r="O370" i="7" l="1"/>
  <c r="G370" i="3" s="1"/>
  <c r="O369" i="6"/>
  <c r="O370" i="8" l="1"/>
  <c r="E370" i="3" s="1"/>
  <c r="H369" i="3"/>
  <c r="B370" i="3" s="1"/>
  <c r="C370" i="3" s="1"/>
  <c r="A370" i="9"/>
  <c r="A370" i="7"/>
  <c r="B370" i="7" s="1"/>
  <c r="A370" i="6"/>
  <c r="B370" i="6" s="1"/>
  <c r="A370" i="8"/>
  <c r="B370" i="8" s="1"/>
  <c r="C370" i="9" l="1"/>
  <c r="D370" i="9" s="1"/>
  <c r="B370" i="9"/>
  <c r="D370" i="6" l="1"/>
  <c r="E370" i="6"/>
  <c r="E371" i="9" s="1"/>
  <c r="F370" i="6"/>
  <c r="F371" i="9" s="1"/>
  <c r="G370" i="6"/>
  <c r="G371" i="9" s="1"/>
  <c r="G371" i="7" l="1"/>
  <c r="F371" i="7"/>
  <c r="E371" i="7"/>
  <c r="D371" i="7"/>
  <c r="F371" i="8"/>
  <c r="E371" i="8"/>
  <c r="G371" i="8"/>
  <c r="D371" i="8"/>
  <c r="H370" i="6"/>
  <c r="H371" i="9" s="1"/>
  <c r="H371" i="7" l="1"/>
  <c r="H371" i="8"/>
  <c r="J370" i="6" l="1"/>
  <c r="J371" i="9" s="1"/>
  <c r="I370" i="6"/>
  <c r="I371" i="9" s="1"/>
  <c r="K370" i="6"/>
  <c r="K371" i="9" s="1"/>
  <c r="K371" i="7" l="1"/>
  <c r="I371" i="7"/>
  <c r="J371" i="7"/>
  <c r="J371" i="8"/>
  <c r="K371" i="8"/>
  <c r="I371" i="8"/>
  <c r="L370" i="6"/>
  <c r="L371" i="9" s="1"/>
  <c r="L371" i="7" l="1"/>
  <c r="L371" i="8"/>
  <c r="M370" i="6"/>
  <c r="M371" i="9" s="1"/>
  <c r="M371" i="7" l="1"/>
  <c r="M371" i="8"/>
  <c r="O370" i="9" l="1"/>
  <c r="F370" i="3" s="1"/>
  <c r="O371" i="7" l="1"/>
  <c r="G371" i="3" s="1"/>
  <c r="O370" i="6"/>
  <c r="O371" i="8" l="1"/>
  <c r="E371" i="3" s="1"/>
  <c r="A371" i="9"/>
  <c r="A371" i="6"/>
  <c r="B371" i="6" s="1"/>
  <c r="A371" i="8"/>
  <c r="B371" i="8" s="1"/>
  <c r="A371" i="7"/>
  <c r="B371" i="7" s="1"/>
  <c r="H370" i="3"/>
  <c r="B371" i="3" s="1"/>
  <c r="C371" i="3" s="1"/>
  <c r="C371" i="9" l="1"/>
  <c r="D371" i="9" s="1"/>
  <c r="B371" i="9"/>
  <c r="D371" i="6" l="1"/>
  <c r="E371" i="6"/>
  <c r="E372" i="9" s="1"/>
  <c r="E372" i="7" l="1"/>
  <c r="D372" i="7"/>
  <c r="E372" i="8"/>
  <c r="D372" i="8"/>
  <c r="G371" i="6"/>
  <c r="G372" i="9" s="1"/>
  <c r="G372" i="7" l="1"/>
  <c r="G372" i="8"/>
  <c r="F371" i="6"/>
  <c r="F372" i="9" s="1"/>
  <c r="F372" i="7" l="1"/>
  <c r="F372" i="8"/>
  <c r="I371" i="6"/>
  <c r="I372" i="9" s="1"/>
  <c r="H371" i="6"/>
  <c r="H372" i="9" s="1"/>
  <c r="J371" i="6"/>
  <c r="J372" i="9" s="1"/>
  <c r="H372" i="7" l="1"/>
  <c r="I372" i="7"/>
  <c r="J372" i="7"/>
  <c r="I372" i="8"/>
  <c r="H372" i="8"/>
  <c r="J372" i="8"/>
  <c r="L371" i="6" l="1"/>
  <c r="L372" i="9" s="1"/>
  <c r="K371" i="6"/>
  <c r="K372" i="9" s="1"/>
  <c r="M371" i="6"/>
  <c r="M372" i="9" s="1"/>
  <c r="K372" i="7" l="1"/>
  <c r="L372" i="7"/>
  <c r="M372" i="7"/>
  <c r="M372" i="8"/>
  <c r="K372" i="8"/>
  <c r="L372" i="8"/>
  <c r="O371" i="9" l="1"/>
  <c r="F371" i="3" s="1"/>
  <c r="O372" i="7" l="1"/>
  <c r="G372" i="3" s="1"/>
  <c r="O371" i="6"/>
  <c r="O372" i="8" l="1"/>
  <c r="E372" i="3" s="1"/>
  <c r="A372" i="7"/>
  <c r="B372" i="7" s="1"/>
  <c r="A372" i="6"/>
  <c r="B372" i="6" s="1"/>
  <c r="A372" i="9"/>
  <c r="A372" i="8"/>
  <c r="B372" i="8" s="1"/>
  <c r="H371" i="3"/>
  <c r="B372" i="3" s="1"/>
  <c r="C372" i="3" s="1"/>
  <c r="B372" i="9" l="1"/>
  <c r="C372" i="9"/>
  <c r="D372" i="9" s="1"/>
  <c r="D372" i="6" l="1"/>
  <c r="E372" i="6"/>
  <c r="E373" i="9" s="1"/>
  <c r="D373" i="7" l="1"/>
  <c r="E373" i="7"/>
  <c r="E373" i="8"/>
  <c r="D373" i="8"/>
  <c r="F372" i="6"/>
  <c r="F373" i="9" s="1"/>
  <c r="F373" i="7" l="1"/>
  <c r="F373" i="8"/>
  <c r="G372" i="6"/>
  <c r="G373" i="9" s="1"/>
  <c r="H372" i="6"/>
  <c r="H373" i="9" s="1"/>
  <c r="G373" i="7" l="1"/>
  <c r="H373" i="7"/>
  <c r="H373" i="8"/>
  <c r="G373" i="8"/>
  <c r="I372" i="6"/>
  <c r="I373" i="9" s="1"/>
  <c r="I373" i="7" l="1"/>
  <c r="I373" i="8"/>
  <c r="J372" i="6"/>
  <c r="J373" i="9" s="1"/>
  <c r="J373" i="7" l="1"/>
  <c r="J373" i="8"/>
  <c r="K372" i="6"/>
  <c r="K373" i="9" s="1"/>
  <c r="K373" i="7" l="1"/>
  <c r="K373" i="8"/>
  <c r="L372" i="6"/>
  <c r="L373" i="9" s="1"/>
  <c r="L373" i="7" l="1"/>
  <c r="L373" i="8"/>
  <c r="M372" i="6"/>
  <c r="M373" i="9" s="1"/>
  <c r="M373" i="7" l="1"/>
  <c r="M373" i="8"/>
  <c r="O372" i="9" l="1"/>
  <c r="F372" i="3" s="1"/>
  <c r="O373" i="7" l="1"/>
  <c r="G373" i="3" s="1"/>
  <c r="O372" i="6"/>
  <c r="O373" i="8" l="1"/>
  <c r="E373" i="3" s="1"/>
  <c r="A373" i="6"/>
  <c r="B373" i="6" s="1"/>
  <c r="A373" i="8"/>
  <c r="B373" i="8" s="1"/>
  <c r="A373" i="7"/>
  <c r="B373" i="7" s="1"/>
  <c r="H372" i="3"/>
  <c r="B373" i="3" s="1"/>
  <c r="C373" i="3" s="1"/>
  <c r="A373" i="9"/>
  <c r="B373" i="9" l="1"/>
  <c r="C373" i="9"/>
  <c r="D373" i="9" s="1"/>
  <c r="D373" i="6" l="1"/>
  <c r="E373" i="6"/>
  <c r="E374" i="9" s="1"/>
  <c r="F373" i="6"/>
  <c r="F374" i="9" s="1"/>
  <c r="G373" i="6"/>
  <c r="G374" i="9" s="1"/>
  <c r="F374" i="7" l="1"/>
  <c r="G374" i="7"/>
  <c r="E374" i="7"/>
  <c r="D374" i="7"/>
  <c r="G374" i="8"/>
  <c r="F374" i="8"/>
  <c r="E374" i="8"/>
  <c r="D374" i="8"/>
  <c r="H373" i="6"/>
  <c r="H374" i="9" s="1"/>
  <c r="H374" i="7" l="1"/>
  <c r="H374" i="8"/>
  <c r="I373" i="6"/>
  <c r="I374" i="9" s="1"/>
  <c r="I374" i="7" l="1"/>
  <c r="I374" i="8"/>
  <c r="K373" i="6" l="1"/>
  <c r="K374" i="9" s="1"/>
  <c r="J373" i="6"/>
  <c r="J374" i="9" s="1"/>
  <c r="L373" i="6"/>
  <c r="L374" i="9" s="1"/>
  <c r="L374" i="7" l="1"/>
  <c r="J374" i="7"/>
  <c r="K374" i="7"/>
  <c r="L374" i="8"/>
  <c r="J374" i="8"/>
  <c r="K374" i="8"/>
  <c r="M373" i="6"/>
  <c r="M374" i="9" s="1"/>
  <c r="M374" i="7" l="1"/>
  <c r="M374" i="8"/>
  <c r="O373" i="9" l="1"/>
  <c r="F373" i="3" s="1"/>
  <c r="O374" i="7" l="1"/>
  <c r="G374" i="3" s="1"/>
  <c r="O373" i="6"/>
  <c r="O374" i="8" l="1"/>
  <c r="E374" i="3" s="1"/>
  <c r="A374" i="8"/>
  <c r="B374" i="8" s="1"/>
  <c r="A374" i="9"/>
  <c r="A374" i="6"/>
  <c r="B374" i="6" s="1"/>
  <c r="A374" i="7"/>
  <c r="B374" i="7" s="1"/>
  <c r="H373" i="3"/>
  <c r="B374" i="3" s="1"/>
  <c r="C374" i="3" s="1"/>
  <c r="B374" i="9" l="1"/>
  <c r="C374" i="9"/>
  <c r="D374" i="9" s="1"/>
  <c r="D374" i="6" l="1"/>
  <c r="E374" i="6"/>
  <c r="E375" i="9" s="1"/>
  <c r="E375" i="7" l="1"/>
  <c r="D375" i="7"/>
  <c r="E375" i="8"/>
  <c r="D375" i="8"/>
  <c r="G374" i="6" l="1"/>
  <c r="G375" i="9" s="1"/>
  <c r="F374" i="6"/>
  <c r="F375" i="9" s="1"/>
  <c r="G375" i="7" l="1"/>
  <c r="F375" i="7"/>
  <c r="F375" i="8"/>
  <c r="G375" i="8"/>
  <c r="I374" i="6"/>
  <c r="I375" i="9" s="1"/>
  <c r="H374" i="6"/>
  <c r="H375" i="9" s="1"/>
  <c r="J374" i="6"/>
  <c r="J375" i="9" s="1"/>
  <c r="J375" i="7" l="1"/>
  <c r="H375" i="7"/>
  <c r="I375" i="7"/>
  <c r="H375" i="8"/>
  <c r="I375" i="8"/>
  <c r="J375" i="8"/>
  <c r="K374" i="6"/>
  <c r="K375" i="9" s="1"/>
  <c r="K375" i="7" l="1"/>
  <c r="K375" i="8"/>
  <c r="L374" i="6"/>
  <c r="L375" i="9" s="1"/>
  <c r="L375" i="7" l="1"/>
  <c r="L375" i="8"/>
  <c r="M374" i="6"/>
  <c r="M375" i="9" s="1"/>
  <c r="M375" i="7" l="1"/>
  <c r="M375" i="8"/>
  <c r="O374" i="9" l="1"/>
  <c r="F374" i="3" s="1"/>
  <c r="O375" i="7" l="1"/>
  <c r="G375" i="3" s="1"/>
  <c r="O374" i="6"/>
  <c r="O375" i="8" l="1"/>
  <c r="E375" i="3" s="1"/>
  <c r="A375" i="7"/>
  <c r="B375" i="7" s="1"/>
  <c r="A375" i="8"/>
  <c r="B375" i="8" s="1"/>
  <c r="A375" i="6"/>
  <c r="B375" i="6" s="1"/>
  <c r="H374" i="3"/>
  <c r="B375" i="3" s="1"/>
  <c r="C375" i="3" s="1"/>
  <c r="A375" i="9"/>
  <c r="B375" i="9" l="1"/>
  <c r="C375" i="9"/>
  <c r="D375" i="9" s="1"/>
  <c r="D375" i="6" l="1"/>
  <c r="E375" i="6"/>
  <c r="E376" i="9" s="1"/>
  <c r="F375" i="6"/>
  <c r="F376" i="9" s="1"/>
  <c r="E376" i="7" l="1"/>
  <c r="F376" i="7"/>
  <c r="D376" i="7"/>
  <c r="F376" i="8"/>
  <c r="E376" i="8"/>
  <c r="D376" i="8"/>
  <c r="G375" i="6"/>
  <c r="G376" i="9" s="1"/>
  <c r="G376" i="7" l="1"/>
  <c r="G376" i="8"/>
  <c r="H375" i="6"/>
  <c r="H376" i="9" s="1"/>
  <c r="I375" i="6"/>
  <c r="I376" i="9" s="1"/>
  <c r="H376" i="7" l="1"/>
  <c r="I376" i="7"/>
  <c r="H376" i="8"/>
  <c r="I376" i="8"/>
  <c r="J375" i="6"/>
  <c r="J376" i="9" s="1"/>
  <c r="K375" i="6"/>
  <c r="K376" i="9" s="1"/>
  <c r="K376" i="7" l="1"/>
  <c r="J376" i="7"/>
  <c r="J376" i="8"/>
  <c r="K376" i="8"/>
  <c r="L375" i="6"/>
  <c r="L376" i="9" s="1"/>
  <c r="L376" i="7" l="1"/>
  <c r="L376" i="8"/>
  <c r="M375" i="6"/>
  <c r="M376" i="9" s="1"/>
  <c r="M376" i="7" l="1"/>
  <c r="M376" i="8"/>
  <c r="O375" i="9" l="1"/>
  <c r="F375" i="3" s="1"/>
  <c r="O376" i="7" l="1"/>
  <c r="G376" i="3" s="1"/>
  <c r="O375" i="6"/>
  <c r="O376" i="8" l="1"/>
  <c r="E376" i="3" s="1"/>
  <c r="A376" i="7"/>
  <c r="B376" i="7" s="1"/>
  <c r="A376" i="9"/>
  <c r="A376" i="8"/>
  <c r="B376" i="8" s="1"/>
  <c r="A376" i="6"/>
  <c r="B376" i="6" s="1"/>
  <c r="H375" i="3"/>
  <c r="B376" i="3" s="1"/>
  <c r="C376" i="3" s="1"/>
  <c r="B376" i="9" l="1"/>
  <c r="C376" i="9"/>
  <c r="D376" i="9" s="1"/>
  <c r="D376" i="6" l="1"/>
  <c r="E376" i="6"/>
  <c r="E377" i="9" s="1"/>
  <c r="E377" i="7" l="1"/>
  <c r="D377" i="7"/>
  <c r="E377" i="8"/>
  <c r="D377" i="8"/>
  <c r="F376" i="6"/>
  <c r="F377" i="9" s="1"/>
  <c r="F377" i="7" l="1"/>
  <c r="F377" i="8"/>
  <c r="G376" i="6"/>
  <c r="G377" i="9" s="1"/>
  <c r="G377" i="7" l="1"/>
  <c r="G377" i="8"/>
  <c r="H376" i="6"/>
  <c r="H377" i="9" s="1"/>
  <c r="H377" i="7" l="1"/>
  <c r="H377" i="8"/>
  <c r="I376" i="6"/>
  <c r="I377" i="9" s="1"/>
  <c r="I377" i="7" l="1"/>
  <c r="I377" i="8"/>
  <c r="J376" i="6"/>
  <c r="J377" i="9" s="1"/>
  <c r="J377" i="7" l="1"/>
  <c r="J377" i="8"/>
  <c r="L376" i="6"/>
  <c r="L377" i="9" s="1"/>
  <c r="M376" i="6"/>
  <c r="M377" i="9" s="1"/>
  <c r="M377" i="7" l="1"/>
  <c r="L377" i="7"/>
  <c r="L377" i="8"/>
  <c r="M377" i="8"/>
  <c r="K376" i="6"/>
  <c r="K377" i="9" s="1"/>
  <c r="K377" i="7" l="1"/>
  <c r="K377" i="8"/>
  <c r="O376" i="9" l="1"/>
  <c r="F376" i="3" s="1"/>
  <c r="O377" i="7" l="1"/>
  <c r="G377" i="3" s="1"/>
  <c r="O376" i="6"/>
  <c r="O377" i="8" l="1"/>
  <c r="E377" i="3" s="1"/>
  <c r="A377" i="9"/>
  <c r="A377" i="7"/>
  <c r="B377" i="7" s="1"/>
  <c r="A377" i="8"/>
  <c r="B377" i="8" s="1"/>
  <c r="H376" i="3"/>
  <c r="B377" i="3" s="1"/>
  <c r="C377" i="3" s="1"/>
  <c r="A377" i="6"/>
  <c r="B377" i="6" s="1"/>
  <c r="C377" i="9" l="1"/>
  <c r="D377" i="9" s="1"/>
  <c r="B377" i="9"/>
  <c r="D377" i="6" l="1"/>
  <c r="E377" i="6"/>
  <c r="E378" i="9" s="1"/>
  <c r="F377" i="6"/>
  <c r="F378" i="9" s="1"/>
  <c r="F378" i="7" l="1"/>
  <c r="E378" i="7"/>
  <c r="D378" i="7"/>
  <c r="E378" i="8"/>
  <c r="F378" i="8"/>
  <c r="D378" i="8"/>
  <c r="G377" i="6"/>
  <c r="G378" i="9" s="1"/>
  <c r="G378" i="7" l="1"/>
  <c r="G378" i="8"/>
  <c r="H377" i="6"/>
  <c r="H378" i="9" s="1"/>
  <c r="H378" i="7" l="1"/>
  <c r="H378" i="8"/>
  <c r="I377" i="6"/>
  <c r="I378" i="9" s="1"/>
  <c r="I378" i="7" l="1"/>
  <c r="I378" i="8"/>
  <c r="J377" i="6"/>
  <c r="J378" i="9" s="1"/>
  <c r="J378" i="7" l="1"/>
  <c r="J378" i="8"/>
  <c r="K377" i="6"/>
  <c r="K378" i="9" s="1"/>
  <c r="K378" i="7" l="1"/>
  <c r="K378" i="8"/>
  <c r="L377" i="6"/>
  <c r="L378" i="9" s="1"/>
  <c r="M377" i="6"/>
  <c r="M378" i="9" s="1"/>
  <c r="L378" i="7" l="1"/>
  <c r="M378" i="7"/>
  <c r="M378" i="8"/>
  <c r="L378" i="8"/>
  <c r="O377" i="9" l="1"/>
  <c r="F377" i="3" s="1"/>
  <c r="O377" i="6" l="1"/>
  <c r="A378" i="9" s="1"/>
  <c r="A378" i="8" l="1"/>
  <c r="B378" i="8" s="1"/>
  <c r="H377" i="3"/>
  <c r="B378" i="3" s="1"/>
  <c r="C378" i="3" s="1"/>
  <c r="A378" i="6"/>
  <c r="B378" i="6" s="1"/>
  <c r="A378" i="7"/>
  <c r="B378" i="7" s="1"/>
  <c r="O378" i="7"/>
  <c r="G378" i="3" s="1"/>
  <c r="O378" i="8"/>
  <c r="E378" i="3" s="1"/>
  <c r="C378" i="9"/>
  <c r="D378" i="9" s="1"/>
  <c r="B378" i="9"/>
  <c r="D378" i="6" l="1"/>
  <c r="E378" i="6"/>
  <c r="E379" i="9" s="1"/>
  <c r="E379" i="7" l="1"/>
  <c r="D379" i="7"/>
  <c r="E379" i="8"/>
  <c r="D379" i="8"/>
  <c r="F378" i="6"/>
  <c r="F379" i="9" s="1"/>
  <c r="F379" i="7" l="1"/>
  <c r="F379" i="8"/>
  <c r="G378" i="6"/>
  <c r="G379" i="9" s="1"/>
  <c r="G379" i="7" l="1"/>
  <c r="G379" i="8"/>
  <c r="H378" i="6"/>
  <c r="H379" i="9" s="1"/>
  <c r="H379" i="7" l="1"/>
  <c r="H379" i="8"/>
  <c r="I378" i="6"/>
  <c r="I379" i="9" s="1"/>
  <c r="J378" i="6"/>
  <c r="J379" i="9" s="1"/>
  <c r="I379" i="7" l="1"/>
  <c r="J379" i="7"/>
  <c r="J379" i="8"/>
  <c r="I379" i="8"/>
  <c r="K378" i="6"/>
  <c r="K379" i="9" s="1"/>
  <c r="K379" i="7" l="1"/>
  <c r="K379" i="8"/>
  <c r="L378" i="6"/>
  <c r="L379" i="9" s="1"/>
  <c r="L379" i="7" l="1"/>
  <c r="L379" i="8"/>
  <c r="M378" i="6"/>
  <c r="M379" i="9" s="1"/>
  <c r="M379" i="7" l="1"/>
  <c r="M379" i="8"/>
  <c r="O378" i="9" l="1"/>
  <c r="F378" i="3" s="1"/>
  <c r="O379" i="7" l="1"/>
  <c r="G379" i="3" s="1"/>
  <c r="O378" i="6"/>
  <c r="O379" i="8" l="1"/>
  <c r="E379" i="3" s="1"/>
  <c r="A379" i="8"/>
  <c r="B379" i="8" s="1"/>
  <c r="H378" i="3"/>
  <c r="B379" i="3" s="1"/>
  <c r="C379" i="3" s="1"/>
  <c r="A379" i="9"/>
  <c r="A379" i="7"/>
  <c r="B379" i="7" s="1"/>
  <c r="A379" i="6"/>
  <c r="B379" i="6" s="1"/>
  <c r="B379" i="9" l="1"/>
  <c r="C379" i="9"/>
  <c r="D379" i="9" s="1"/>
  <c r="D379" i="6" l="1"/>
  <c r="E379" i="6"/>
  <c r="E380" i="9" s="1"/>
  <c r="F379" i="6"/>
  <c r="F380" i="9" s="1"/>
  <c r="G379" i="6"/>
  <c r="G380" i="9" s="1"/>
  <c r="G380" i="7" l="1"/>
  <c r="F380" i="7"/>
  <c r="E380" i="7"/>
  <c r="D380" i="7"/>
  <c r="E380" i="8"/>
  <c r="G380" i="8"/>
  <c r="D380" i="8"/>
  <c r="F380" i="8"/>
  <c r="H379" i="6" l="1"/>
  <c r="H380" i="9" s="1"/>
  <c r="J379" i="6"/>
  <c r="J380" i="9" s="1"/>
  <c r="I379" i="6"/>
  <c r="I380" i="9" s="1"/>
  <c r="K379" i="6"/>
  <c r="K380" i="9" s="1"/>
  <c r="K380" i="7" l="1"/>
  <c r="I380" i="7"/>
  <c r="J380" i="7"/>
  <c r="H380" i="7"/>
  <c r="I380" i="8"/>
  <c r="J380" i="8"/>
  <c r="K380" i="8"/>
  <c r="H380" i="8"/>
  <c r="M379" i="6"/>
  <c r="M380" i="9" s="1"/>
  <c r="M380" i="7" l="1"/>
  <c r="M380" i="8"/>
  <c r="L379" i="6"/>
  <c r="L380" i="9" s="1"/>
  <c r="L380" i="7" l="1"/>
  <c r="L380" i="8"/>
  <c r="O379" i="9" l="1"/>
  <c r="F379" i="3" s="1"/>
  <c r="O380" i="7" l="1"/>
  <c r="G380" i="3" s="1"/>
  <c r="O379" i="6"/>
  <c r="O380" i="8" l="1"/>
  <c r="E380" i="3" s="1"/>
  <c r="A380" i="8"/>
  <c r="B380" i="8" s="1"/>
  <c r="A380" i="7"/>
  <c r="B380" i="7" s="1"/>
  <c r="A380" i="6"/>
  <c r="B380" i="6" s="1"/>
  <c r="A380" i="9"/>
  <c r="H379" i="3"/>
  <c r="B380" i="3" s="1"/>
  <c r="C380" i="3" s="1"/>
  <c r="B380" i="9" l="1"/>
  <c r="C380" i="9"/>
  <c r="D380" i="9" s="1"/>
  <c r="D380" i="6" l="1"/>
  <c r="E380" i="6"/>
  <c r="E381" i="9" s="1"/>
  <c r="E381" i="7" l="1"/>
  <c r="D381" i="7"/>
  <c r="E381" i="8"/>
  <c r="D381" i="8"/>
  <c r="F380" i="6"/>
  <c r="F381" i="9" s="1"/>
  <c r="F381" i="7" l="1"/>
  <c r="F381" i="8"/>
  <c r="G380" i="6"/>
  <c r="G381" i="9" s="1"/>
  <c r="G381" i="7" l="1"/>
  <c r="G381" i="8"/>
  <c r="H380" i="6"/>
  <c r="H381" i="9" s="1"/>
  <c r="H381" i="7" l="1"/>
  <c r="H381" i="8"/>
  <c r="I380" i="6"/>
  <c r="I381" i="9" s="1"/>
  <c r="I381" i="7" l="1"/>
  <c r="I381" i="8"/>
  <c r="J380" i="6"/>
  <c r="J381" i="9" s="1"/>
  <c r="J381" i="7" l="1"/>
  <c r="J381" i="8"/>
  <c r="K380" i="6"/>
  <c r="K381" i="9" s="1"/>
  <c r="K381" i="7" l="1"/>
  <c r="K381" i="8"/>
  <c r="L380" i="6"/>
  <c r="L381" i="9" s="1"/>
  <c r="L381" i="7" l="1"/>
  <c r="L381" i="8"/>
  <c r="M380" i="6"/>
  <c r="M381" i="9" s="1"/>
  <c r="M381" i="7" l="1"/>
  <c r="M381" i="8"/>
  <c r="O380" i="9" l="1"/>
  <c r="F380" i="3" s="1"/>
  <c r="O381" i="7" l="1"/>
  <c r="G381" i="3" s="1"/>
  <c r="O380" i="6"/>
  <c r="O381" i="8" l="1"/>
  <c r="E381" i="3" s="1"/>
  <c r="A381" i="9"/>
  <c r="A381" i="6"/>
  <c r="B381" i="6" s="1"/>
  <c r="A381" i="7"/>
  <c r="B381" i="7" s="1"/>
  <c r="A381" i="8"/>
  <c r="B381" i="8" s="1"/>
  <c r="H380" i="3"/>
  <c r="B381" i="3" s="1"/>
  <c r="C381" i="3" s="1"/>
  <c r="C381" i="9" l="1"/>
  <c r="D381" i="9" s="1"/>
  <c r="B381" i="9"/>
  <c r="D381" i="6" l="1"/>
  <c r="E381" i="6"/>
  <c r="E382" i="9" s="1"/>
  <c r="F381" i="6"/>
  <c r="F382" i="9" s="1"/>
  <c r="G381" i="6"/>
  <c r="G382" i="9" s="1"/>
  <c r="G382" i="7" l="1"/>
  <c r="F382" i="7"/>
  <c r="E382" i="7"/>
  <c r="D382" i="7"/>
  <c r="F382" i="8"/>
  <c r="E382" i="8"/>
  <c r="D382" i="8"/>
  <c r="G382" i="8"/>
  <c r="H381" i="6"/>
  <c r="H382" i="9" s="1"/>
  <c r="H382" i="7" l="1"/>
  <c r="H382" i="8"/>
  <c r="I381" i="6"/>
  <c r="I382" i="9" s="1"/>
  <c r="I382" i="7" l="1"/>
  <c r="I382" i="8"/>
  <c r="J381" i="6"/>
  <c r="J382" i="9" s="1"/>
  <c r="J382" i="7" l="1"/>
  <c r="J382" i="8"/>
  <c r="K381" i="6"/>
  <c r="K382" i="9" s="1"/>
  <c r="K382" i="7" l="1"/>
  <c r="K382" i="8"/>
  <c r="L381" i="6"/>
  <c r="L382" i="9" s="1"/>
  <c r="L382" i="7" l="1"/>
  <c r="L382" i="8"/>
  <c r="M381" i="6" l="1"/>
  <c r="M382" i="9" s="1"/>
  <c r="M382" i="7" l="1"/>
  <c r="M382" i="8"/>
  <c r="O381" i="9" l="1"/>
  <c r="F381" i="3" s="1"/>
  <c r="O382" i="7" l="1"/>
  <c r="G382" i="3" s="1"/>
  <c r="O381" i="6"/>
  <c r="O382" i="8" l="1"/>
  <c r="E382" i="3" s="1"/>
  <c r="A382" i="8"/>
  <c r="B382" i="8" s="1"/>
  <c r="A382" i="6"/>
  <c r="B382" i="6" s="1"/>
  <c r="A382" i="7"/>
  <c r="B382" i="7" s="1"/>
  <c r="H381" i="3"/>
  <c r="B382" i="3" s="1"/>
  <c r="C382" i="3" s="1"/>
  <c r="A382" i="9"/>
  <c r="C382" i="9" l="1"/>
  <c r="D382" i="9" s="1"/>
  <c r="B382" i="9"/>
  <c r="D382" i="6" l="1"/>
  <c r="E382" i="6"/>
  <c r="E383" i="9" s="1"/>
  <c r="E383" i="7" l="1"/>
  <c r="D383" i="7"/>
  <c r="E383" i="8"/>
  <c r="D383" i="8"/>
  <c r="F382" i="6"/>
  <c r="F383" i="9" s="1"/>
  <c r="F383" i="7" l="1"/>
  <c r="F383" i="8"/>
  <c r="G382" i="6"/>
  <c r="G383" i="9" s="1"/>
  <c r="G383" i="7" l="1"/>
  <c r="G383" i="8"/>
  <c r="H382" i="6"/>
  <c r="H383" i="9" s="1"/>
  <c r="H383" i="7" l="1"/>
  <c r="H383" i="8"/>
  <c r="I382" i="6"/>
  <c r="I383" i="9" s="1"/>
  <c r="I383" i="7" l="1"/>
  <c r="I383" i="8"/>
  <c r="J382" i="6"/>
  <c r="J383" i="9" s="1"/>
  <c r="J383" i="7" l="1"/>
  <c r="J383" i="8"/>
  <c r="K382" i="6"/>
  <c r="K383" i="9" s="1"/>
  <c r="K383" i="7" l="1"/>
  <c r="K383" i="8"/>
  <c r="L382" i="6"/>
  <c r="L383" i="9" s="1"/>
  <c r="L383" i="7" l="1"/>
  <c r="L383" i="8"/>
  <c r="M382" i="6"/>
  <c r="M383" i="9" s="1"/>
  <c r="M383" i="7" l="1"/>
  <c r="M383" i="8"/>
  <c r="O382" i="9" l="1"/>
  <c r="F382" i="3" s="1"/>
  <c r="O382" i="6"/>
  <c r="H382" i="3" l="1"/>
  <c r="B383" i="3" s="1"/>
  <c r="C383" i="3" s="1"/>
  <c r="A383" i="9"/>
  <c r="A383" i="6"/>
  <c r="B383" i="6" s="1"/>
  <c r="A383" i="8"/>
  <c r="B383" i="8" s="1"/>
  <c r="A383" i="7"/>
  <c r="B383" i="7" s="1"/>
  <c r="O383" i="8"/>
  <c r="E383" i="3" s="1"/>
  <c r="O383" i="7"/>
  <c r="G383" i="3" s="1"/>
  <c r="C383" i="9" l="1"/>
  <c r="D383" i="9" s="1"/>
  <c r="B383" i="9"/>
  <c r="D383" i="6" l="1"/>
  <c r="E383" i="6"/>
  <c r="E384" i="9" s="1"/>
  <c r="F383" i="6"/>
  <c r="F384" i="9" s="1"/>
  <c r="F384" i="7" l="1"/>
  <c r="E384" i="7"/>
  <c r="D384" i="7"/>
  <c r="F384" i="8"/>
  <c r="E384" i="8"/>
  <c r="D384" i="8"/>
  <c r="G383" i="6"/>
  <c r="G384" i="9" s="1"/>
  <c r="G384" i="7" l="1"/>
  <c r="G384" i="8"/>
  <c r="H383" i="6"/>
  <c r="H384" i="9" s="1"/>
  <c r="I383" i="6"/>
  <c r="I384" i="9" s="1"/>
  <c r="H384" i="7" l="1"/>
  <c r="I384" i="7"/>
  <c r="H384" i="8"/>
  <c r="I384" i="8"/>
  <c r="J383" i="6"/>
  <c r="J384" i="9" s="1"/>
  <c r="J384" i="7" l="1"/>
  <c r="J384" i="8"/>
  <c r="K383" i="6"/>
  <c r="K384" i="9" s="1"/>
  <c r="K384" i="7" l="1"/>
  <c r="K384" i="8"/>
  <c r="L383" i="6"/>
  <c r="L384" i="9" s="1"/>
  <c r="L384" i="7" l="1"/>
  <c r="L384" i="8"/>
  <c r="M383" i="6"/>
  <c r="M384" i="9" s="1"/>
  <c r="M384" i="7" l="1"/>
  <c r="M384" i="8"/>
  <c r="O383" i="6" l="1"/>
  <c r="A384" i="8" s="1"/>
  <c r="B384" i="8" s="1"/>
  <c r="O383" i="9"/>
  <c r="F383" i="3" s="1"/>
  <c r="O384" i="7" l="1"/>
  <c r="G384" i="3" s="1"/>
  <c r="O384" i="8"/>
  <c r="E384" i="3" s="1"/>
  <c r="H383" i="3"/>
  <c r="B384" i="3" s="1"/>
  <c r="C384" i="3" s="1"/>
  <c r="A384" i="9"/>
  <c r="C384" i="9" s="1"/>
  <c r="D384" i="9" s="1"/>
  <c r="A384" i="7"/>
  <c r="B384" i="7" s="1"/>
  <c r="A384" i="6"/>
  <c r="B384" i="6" s="1"/>
  <c r="D384" i="6" l="1"/>
  <c r="B384" i="9"/>
  <c r="E384" i="6"/>
  <c r="E385" i="9" s="1"/>
  <c r="E385" i="7" l="1"/>
  <c r="D385" i="7"/>
  <c r="E385" i="8"/>
  <c r="D385" i="8"/>
  <c r="F384" i="6"/>
  <c r="F385" i="9" s="1"/>
  <c r="F385" i="7" l="1"/>
  <c r="F385" i="8"/>
  <c r="G384" i="6"/>
  <c r="G385" i="9" s="1"/>
  <c r="G385" i="7" l="1"/>
  <c r="G385" i="8"/>
  <c r="H384" i="6"/>
  <c r="H385" i="9" s="1"/>
  <c r="I384" i="6"/>
  <c r="I385" i="9" s="1"/>
  <c r="H385" i="7" l="1"/>
  <c r="I385" i="7"/>
  <c r="H385" i="8"/>
  <c r="I385" i="8"/>
  <c r="K384" i="6"/>
  <c r="K385" i="9" s="1"/>
  <c r="K385" i="7" l="1"/>
  <c r="K385" i="8"/>
  <c r="J384" i="6"/>
  <c r="J385" i="9" s="1"/>
  <c r="L384" i="6"/>
  <c r="L385" i="9" s="1"/>
  <c r="J385" i="7" l="1"/>
  <c r="L385" i="7"/>
  <c r="J385" i="8"/>
  <c r="L385" i="8"/>
  <c r="M384" i="6"/>
  <c r="M385" i="9" s="1"/>
  <c r="M385" i="7" l="1"/>
  <c r="M385" i="8"/>
  <c r="O384" i="9" l="1"/>
  <c r="F384" i="3" s="1"/>
  <c r="O385" i="7" l="1"/>
  <c r="G385" i="3" s="1"/>
  <c r="O384" i="6"/>
  <c r="O385" i="8" l="1"/>
  <c r="E385" i="3" s="1"/>
  <c r="A385" i="8"/>
  <c r="B385" i="8" s="1"/>
  <c r="A385" i="6"/>
  <c r="B385" i="6" s="1"/>
  <c r="H384" i="3"/>
  <c r="B385" i="3" s="1"/>
  <c r="C385" i="3" s="1"/>
  <c r="A385" i="7"/>
  <c r="B385" i="7" s="1"/>
  <c r="A385" i="9"/>
  <c r="B385" i="9" l="1"/>
  <c r="C385" i="9"/>
  <c r="D385" i="9" s="1"/>
  <c r="D385" i="6" l="1"/>
  <c r="E385" i="6"/>
  <c r="E386" i="9" s="1"/>
  <c r="E386" i="7" l="1"/>
  <c r="D386" i="7"/>
  <c r="E386" i="8"/>
  <c r="D386" i="8"/>
  <c r="F385" i="6"/>
  <c r="F386" i="9" s="1"/>
  <c r="F386" i="7" l="1"/>
  <c r="F386" i="8"/>
  <c r="G385" i="6"/>
  <c r="G386" i="9" s="1"/>
  <c r="G386" i="7" l="1"/>
  <c r="G386" i="8"/>
  <c r="H385" i="6"/>
  <c r="H386" i="9" s="1"/>
  <c r="H386" i="7" l="1"/>
  <c r="H386" i="8"/>
  <c r="I385" i="6"/>
  <c r="I386" i="9" s="1"/>
  <c r="I386" i="7" l="1"/>
  <c r="I386" i="8"/>
  <c r="J385" i="6"/>
  <c r="J386" i="9" s="1"/>
  <c r="J386" i="7" l="1"/>
  <c r="J386" i="8"/>
  <c r="K385" i="6"/>
  <c r="K386" i="9" s="1"/>
  <c r="K386" i="7" l="1"/>
  <c r="K386" i="8"/>
  <c r="L385" i="6"/>
  <c r="L386" i="9" s="1"/>
  <c r="L386" i="7" l="1"/>
  <c r="L386" i="8"/>
  <c r="M385" i="6"/>
  <c r="M386" i="9" s="1"/>
  <c r="M386" i="7" l="1"/>
  <c r="M386" i="8"/>
  <c r="O385" i="9" l="1"/>
  <c r="F385" i="3" s="1"/>
  <c r="O386" i="7" l="1"/>
  <c r="G386" i="3" s="1"/>
  <c r="O385" i="6"/>
  <c r="O386" i="8" l="1"/>
  <c r="E386" i="3" s="1"/>
  <c r="A386" i="6"/>
  <c r="B386" i="6" s="1"/>
  <c r="H385" i="3"/>
  <c r="B386" i="3" s="1"/>
  <c r="C386" i="3" s="1"/>
  <c r="A386" i="8"/>
  <c r="B386" i="8" s="1"/>
  <c r="A386" i="7"/>
  <c r="B386" i="7" s="1"/>
  <c r="A386" i="9"/>
  <c r="B386" i="9" l="1"/>
  <c r="C386" i="9"/>
  <c r="D386" i="9" s="1"/>
  <c r="D386" i="6" l="1"/>
  <c r="E386" i="6"/>
  <c r="E387" i="9" s="1"/>
  <c r="F386" i="6"/>
  <c r="F387" i="9" s="1"/>
  <c r="G386" i="6"/>
  <c r="G387" i="9" s="1"/>
  <c r="G387" i="7" l="1"/>
  <c r="F387" i="7"/>
  <c r="E387" i="7"/>
  <c r="D387" i="7"/>
  <c r="F387" i="8"/>
  <c r="E387" i="8"/>
  <c r="D387" i="8"/>
  <c r="G387" i="8"/>
  <c r="H386" i="6" l="1"/>
  <c r="H387" i="9" s="1"/>
  <c r="I386" i="6"/>
  <c r="I387" i="9" s="1"/>
  <c r="I387" i="7" l="1"/>
  <c r="H387" i="7"/>
  <c r="I387" i="8"/>
  <c r="H387" i="8"/>
  <c r="J386" i="6"/>
  <c r="J387" i="9" s="1"/>
  <c r="J387" i="7" l="1"/>
  <c r="J387" i="8"/>
  <c r="K386" i="6"/>
  <c r="K387" i="9" s="1"/>
  <c r="L386" i="6"/>
  <c r="L387" i="9" s="1"/>
  <c r="L387" i="7" l="1"/>
  <c r="K387" i="7"/>
  <c r="L387" i="8"/>
  <c r="K387" i="8"/>
  <c r="M386" i="6"/>
  <c r="M387" i="9" s="1"/>
  <c r="M387" i="7" l="1"/>
  <c r="M387" i="8"/>
  <c r="O386" i="9" l="1"/>
  <c r="F386" i="3" s="1"/>
  <c r="O387" i="7" l="1"/>
  <c r="G387" i="3" s="1"/>
  <c r="O386" i="6"/>
  <c r="O387" i="8" l="1"/>
  <c r="E387" i="3" s="1"/>
  <c r="A387" i="9"/>
  <c r="H386" i="3"/>
  <c r="B387" i="3" s="1"/>
  <c r="C387" i="3" s="1"/>
  <c r="A387" i="7"/>
  <c r="B387" i="7" s="1"/>
  <c r="A387" i="6"/>
  <c r="B387" i="6" s="1"/>
  <c r="A387" i="8"/>
  <c r="B387" i="8" s="1"/>
  <c r="C387" i="9" l="1"/>
  <c r="D387" i="9" s="1"/>
  <c r="B387" i="9"/>
  <c r="D387" i="6" l="1"/>
  <c r="E387" i="6"/>
  <c r="E388" i="9" s="1"/>
  <c r="F387" i="6"/>
  <c r="F388" i="9" s="1"/>
  <c r="F388" i="7" l="1"/>
  <c r="E388" i="7"/>
  <c r="D388" i="7"/>
  <c r="F388" i="8"/>
  <c r="E388" i="8"/>
  <c r="D388" i="8"/>
  <c r="G387" i="6"/>
  <c r="G388" i="9" s="1"/>
  <c r="H387" i="6"/>
  <c r="H388" i="9" s="1"/>
  <c r="H388" i="7" l="1"/>
  <c r="G388" i="7"/>
  <c r="H388" i="8"/>
  <c r="G388" i="8"/>
  <c r="I387" i="6"/>
  <c r="I388" i="9" s="1"/>
  <c r="I388" i="7" l="1"/>
  <c r="I388" i="8"/>
  <c r="J387" i="6"/>
  <c r="J388" i="9" s="1"/>
  <c r="J388" i="7" l="1"/>
  <c r="J388" i="8"/>
  <c r="K387" i="6"/>
  <c r="K388" i="9" s="1"/>
  <c r="K388" i="7" l="1"/>
  <c r="K388" i="8"/>
  <c r="L387" i="6"/>
  <c r="L388" i="9" s="1"/>
  <c r="L388" i="7" l="1"/>
  <c r="L388" i="8"/>
  <c r="M387" i="6"/>
  <c r="M388" i="9" s="1"/>
  <c r="M388" i="7" l="1"/>
  <c r="M388" i="8"/>
  <c r="O387" i="9" l="1"/>
  <c r="F387" i="3" s="1"/>
  <c r="O388" i="7" l="1"/>
  <c r="G388" i="3" s="1"/>
  <c r="O387" i="6"/>
  <c r="O388" i="8" l="1"/>
  <c r="E388" i="3" s="1"/>
  <c r="A388" i="9"/>
  <c r="H387" i="3"/>
  <c r="B388" i="3" s="1"/>
  <c r="C388" i="3" s="1"/>
  <c r="A388" i="8"/>
  <c r="B388" i="8" s="1"/>
  <c r="A388" i="6"/>
  <c r="B388" i="6" s="1"/>
  <c r="A388" i="7"/>
  <c r="B388" i="7" s="1"/>
  <c r="B388" i="9" l="1"/>
  <c r="C388" i="9"/>
  <c r="D388" i="9" s="1"/>
  <c r="D388" i="6" l="1"/>
  <c r="E388" i="6"/>
  <c r="E389" i="9" s="1"/>
  <c r="E389" i="7" l="1"/>
  <c r="D389" i="7"/>
  <c r="E389" i="8"/>
  <c r="D389" i="8"/>
  <c r="F388" i="6"/>
  <c r="F389" i="9" s="1"/>
  <c r="F389" i="7" l="1"/>
  <c r="F389" i="8"/>
  <c r="G388" i="6"/>
  <c r="G389" i="9" s="1"/>
  <c r="G389" i="7" l="1"/>
  <c r="G389" i="8"/>
  <c r="H388" i="6"/>
  <c r="H389" i="9" s="1"/>
  <c r="H389" i="7" l="1"/>
  <c r="H389" i="8"/>
  <c r="I388" i="6"/>
  <c r="I389" i="9" s="1"/>
  <c r="J388" i="6"/>
  <c r="J389" i="9" s="1"/>
  <c r="I389" i="7" l="1"/>
  <c r="J389" i="7"/>
  <c r="I389" i="8"/>
  <c r="J389" i="8"/>
  <c r="K388" i="6"/>
  <c r="K389" i="9" s="1"/>
  <c r="K389" i="7" l="1"/>
  <c r="K389" i="8"/>
  <c r="L388" i="6"/>
  <c r="L389" i="9" s="1"/>
  <c r="L389" i="7" l="1"/>
  <c r="L389" i="8"/>
  <c r="M388" i="6"/>
  <c r="M389" i="9" s="1"/>
  <c r="M389" i="7" l="1"/>
  <c r="M389" i="8"/>
  <c r="O388" i="9" l="1"/>
  <c r="F388" i="3" s="1"/>
  <c r="O389" i="7" l="1"/>
  <c r="G389" i="3" s="1"/>
  <c r="O388" i="6"/>
  <c r="O389" i="8" l="1"/>
  <c r="E389" i="3" s="1"/>
  <c r="A389" i="6"/>
  <c r="B389" i="6" s="1"/>
  <c r="A389" i="8"/>
  <c r="B389" i="8" s="1"/>
  <c r="A389" i="9"/>
  <c r="A389" i="7"/>
  <c r="B389" i="7" s="1"/>
  <c r="H388" i="3"/>
  <c r="B389" i="3" s="1"/>
  <c r="C389" i="3" s="1"/>
  <c r="B389" i="9" l="1"/>
  <c r="C389" i="9"/>
  <c r="D389" i="9" s="1"/>
  <c r="D389" i="6" l="1"/>
  <c r="E389" i="6"/>
  <c r="E390" i="9" s="1"/>
  <c r="F389" i="6"/>
  <c r="F390" i="9" s="1"/>
  <c r="G389" i="6"/>
  <c r="G390" i="9" s="1"/>
  <c r="G390" i="7" l="1"/>
  <c r="F390" i="7"/>
  <c r="E390" i="7"/>
  <c r="D390" i="7"/>
  <c r="F390" i="8"/>
  <c r="E390" i="8"/>
  <c r="D390" i="8"/>
  <c r="G390" i="8"/>
  <c r="H389" i="6"/>
  <c r="H390" i="9" s="1"/>
  <c r="H390" i="7" l="1"/>
  <c r="H390" i="8"/>
  <c r="I389" i="6"/>
  <c r="I390" i="9" s="1"/>
  <c r="J389" i="6"/>
  <c r="J390" i="9" s="1"/>
  <c r="I390" i="7" l="1"/>
  <c r="J390" i="7"/>
  <c r="I390" i="8"/>
  <c r="J390" i="8"/>
  <c r="K389" i="6"/>
  <c r="K390" i="9" s="1"/>
  <c r="K390" i="7" l="1"/>
  <c r="K390" i="8"/>
  <c r="L389" i="6"/>
  <c r="L390" i="9" s="1"/>
  <c r="L390" i="7" l="1"/>
  <c r="L390" i="8"/>
  <c r="M389" i="6" l="1"/>
  <c r="M390" i="9" s="1"/>
  <c r="M390" i="7" l="1"/>
  <c r="M390" i="8"/>
  <c r="O389" i="6" l="1"/>
  <c r="H389" i="3" s="1"/>
  <c r="B390" i="3" s="1"/>
  <c r="C390" i="3" s="1"/>
  <c r="O389" i="9"/>
  <c r="F389" i="3" s="1"/>
  <c r="O390" i="7" l="1"/>
  <c r="G390" i="3" s="1"/>
  <c r="O390" i="8"/>
  <c r="E390" i="3" s="1"/>
  <c r="A390" i="8"/>
  <c r="B390" i="8" s="1"/>
  <c r="A390" i="7"/>
  <c r="B390" i="7" s="1"/>
  <c r="A390" i="6"/>
  <c r="B390" i="6" s="1"/>
  <c r="A390" i="9"/>
  <c r="B390" i="9" s="1"/>
  <c r="C390" i="9" l="1"/>
  <c r="D390" i="9" l="1"/>
  <c r="D390" i="6" s="1"/>
  <c r="F390" i="6"/>
  <c r="F391" i="9" s="1"/>
  <c r="D391" i="8" l="1"/>
  <c r="D391" i="7"/>
  <c r="F391" i="7"/>
  <c r="F391" i="8"/>
  <c r="E390" i="6"/>
  <c r="E391" i="9" s="1"/>
  <c r="G390" i="6"/>
  <c r="G391" i="9" s="1"/>
  <c r="G391" i="7" l="1"/>
  <c r="E391" i="7"/>
  <c r="E391" i="8"/>
  <c r="G391" i="8"/>
  <c r="H390" i="6"/>
  <c r="H391" i="9" s="1"/>
  <c r="H391" i="7" l="1"/>
  <c r="H391" i="8"/>
  <c r="I390" i="6"/>
  <c r="I391" i="9" s="1"/>
  <c r="I391" i="7" l="1"/>
  <c r="I391" i="8"/>
  <c r="J390" i="6"/>
  <c r="J391" i="9" s="1"/>
  <c r="J391" i="7" l="1"/>
  <c r="J391" i="8"/>
  <c r="K390" i="6"/>
  <c r="K391" i="9" s="1"/>
  <c r="K391" i="7" l="1"/>
  <c r="K391" i="8"/>
  <c r="L390" i="6"/>
  <c r="L391" i="9" s="1"/>
  <c r="L391" i="7" l="1"/>
  <c r="L391" i="8"/>
  <c r="M390" i="6"/>
  <c r="M391" i="9" s="1"/>
  <c r="M391" i="7" l="1"/>
  <c r="M391" i="8"/>
  <c r="O390" i="9" l="1"/>
  <c r="F390" i="3" s="1"/>
  <c r="O391" i="7" l="1"/>
  <c r="G391" i="3" s="1"/>
  <c r="O390" i="6"/>
  <c r="O391" i="8" l="1"/>
  <c r="E391" i="3" s="1"/>
  <c r="A391" i="7"/>
  <c r="B391" i="7" s="1"/>
  <c r="H390" i="3"/>
  <c r="B391" i="3" s="1"/>
  <c r="C391" i="3" s="1"/>
  <c r="A391" i="9"/>
  <c r="A391" i="6"/>
  <c r="B391" i="6" s="1"/>
  <c r="A391" i="8"/>
  <c r="B391" i="8" s="1"/>
  <c r="C391" i="9" l="1"/>
  <c r="D391" i="9" s="1"/>
  <c r="B391" i="9"/>
  <c r="D391" i="6" l="1"/>
  <c r="E391" i="6"/>
  <c r="E392" i="9" s="1"/>
  <c r="F391" i="6"/>
  <c r="F392" i="9" s="1"/>
  <c r="G391" i="6"/>
  <c r="G392" i="9" s="1"/>
  <c r="G392" i="7" l="1"/>
  <c r="F392" i="7"/>
  <c r="E392" i="7"/>
  <c r="D392" i="7"/>
  <c r="F392" i="8"/>
  <c r="E392" i="8"/>
  <c r="D392" i="8"/>
  <c r="G392" i="8"/>
  <c r="I391" i="6"/>
  <c r="I392" i="9" s="1"/>
  <c r="I392" i="7" l="1"/>
  <c r="I392" i="8"/>
  <c r="H391" i="6"/>
  <c r="H392" i="9" s="1"/>
  <c r="J391" i="6"/>
  <c r="J392" i="9" s="1"/>
  <c r="J392" i="7" l="1"/>
  <c r="H392" i="7"/>
  <c r="J392" i="8"/>
  <c r="H392" i="8"/>
  <c r="L391" i="6" l="1"/>
  <c r="L392" i="9" s="1"/>
  <c r="K391" i="6"/>
  <c r="K392" i="9" s="1"/>
  <c r="M391" i="6"/>
  <c r="M392" i="9" s="1"/>
  <c r="M392" i="7" l="1"/>
  <c r="K392" i="7"/>
  <c r="L392" i="7"/>
  <c r="M392" i="8"/>
  <c r="K392" i="8"/>
  <c r="L392" i="8"/>
  <c r="O391" i="9" l="1"/>
  <c r="F391" i="3" s="1"/>
  <c r="O392" i="7" l="1"/>
  <c r="G392" i="3" s="1"/>
  <c r="O391" i="6"/>
  <c r="O392" i="8" l="1"/>
  <c r="E392" i="3" s="1"/>
  <c r="A392" i="9"/>
  <c r="H391" i="3"/>
  <c r="B392" i="3" s="1"/>
  <c r="C392" i="3" s="1"/>
  <c r="A392" i="7"/>
  <c r="B392" i="7" s="1"/>
  <c r="A392" i="6"/>
  <c r="B392" i="6" s="1"/>
  <c r="A392" i="8"/>
  <c r="B392" i="8" s="1"/>
  <c r="B392" i="9" l="1"/>
  <c r="C392" i="9"/>
  <c r="D392" i="9" s="1"/>
  <c r="D392" i="6" l="1"/>
  <c r="E392" i="6"/>
  <c r="E393" i="9" s="1"/>
  <c r="F392" i="6"/>
  <c r="F393" i="9" s="1"/>
  <c r="G392" i="6"/>
  <c r="G393" i="9" s="1"/>
  <c r="G393" i="7" l="1"/>
  <c r="F393" i="7"/>
  <c r="E393" i="7"/>
  <c r="D393" i="7"/>
  <c r="F393" i="8"/>
  <c r="E393" i="8"/>
  <c r="D393" i="8"/>
  <c r="G393" i="8"/>
  <c r="H392" i="6"/>
  <c r="H393" i="9" s="1"/>
  <c r="H393" i="7" l="1"/>
  <c r="H393" i="8"/>
  <c r="I392" i="6"/>
  <c r="I393" i="9" s="1"/>
  <c r="J392" i="6"/>
  <c r="J393" i="9" s="1"/>
  <c r="J393" i="7" l="1"/>
  <c r="I393" i="7"/>
  <c r="J393" i="8"/>
  <c r="I393" i="8"/>
  <c r="K392" i="6"/>
  <c r="K393" i="9" s="1"/>
  <c r="K393" i="7" l="1"/>
  <c r="K393" i="8"/>
  <c r="L392" i="6"/>
  <c r="L393" i="9" s="1"/>
  <c r="L393" i="7" l="1"/>
  <c r="L393" i="8"/>
  <c r="M392" i="6"/>
  <c r="M393" i="9" s="1"/>
  <c r="M393" i="7" l="1"/>
  <c r="M393" i="8"/>
  <c r="O392" i="9" l="1"/>
  <c r="F392" i="3" s="1"/>
  <c r="O393" i="7" l="1"/>
  <c r="G393" i="3" s="1"/>
  <c r="O392" i="6"/>
  <c r="O393" i="8" l="1"/>
  <c r="E393" i="3" s="1"/>
  <c r="H392" i="3"/>
  <c r="B393" i="3" s="1"/>
  <c r="C393" i="3" s="1"/>
  <c r="A393" i="9"/>
  <c r="A393" i="8"/>
  <c r="B393" i="8" s="1"/>
  <c r="A393" i="6"/>
  <c r="B393" i="6" s="1"/>
  <c r="A393" i="7"/>
  <c r="B393" i="7" s="1"/>
  <c r="C393" i="9" l="1"/>
  <c r="D393" i="9" s="1"/>
  <c r="B393" i="9"/>
  <c r="D393" i="6" l="1"/>
  <c r="E393" i="6"/>
  <c r="E394" i="9" s="1"/>
  <c r="F393" i="6"/>
  <c r="F394" i="9" s="1"/>
  <c r="G393" i="6"/>
  <c r="G394" i="9" s="1"/>
  <c r="H393" i="6"/>
  <c r="H394" i="9" s="1"/>
  <c r="G394" i="7" l="1"/>
  <c r="F394" i="7"/>
  <c r="E394" i="7"/>
  <c r="H394" i="7"/>
  <c r="D394" i="7"/>
  <c r="F394" i="8"/>
  <c r="E394" i="8"/>
  <c r="H394" i="8"/>
  <c r="D394" i="8"/>
  <c r="G394" i="8"/>
  <c r="I393" i="6"/>
  <c r="I394" i="9" s="1"/>
  <c r="J393" i="6"/>
  <c r="J394" i="9" s="1"/>
  <c r="K393" i="6"/>
  <c r="K394" i="9" s="1"/>
  <c r="I394" i="7" l="1"/>
  <c r="K394" i="7"/>
  <c r="J394" i="7"/>
  <c r="K394" i="8"/>
  <c r="J394" i="8"/>
  <c r="I394" i="8"/>
  <c r="L393" i="6"/>
  <c r="L394" i="9" s="1"/>
  <c r="M393" i="6"/>
  <c r="M394" i="9" s="1"/>
  <c r="M394" i="7" l="1"/>
  <c r="L394" i="7"/>
  <c r="L394" i="8"/>
  <c r="M394" i="8"/>
  <c r="O393" i="9" l="1"/>
  <c r="F393" i="3" s="1"/>
  <c r="O394" i="7" l="1"/>
  <c r="G394" i="3" s="1"/>
  <c r="O393" i="6"/>
  <c r="O394" i="8" l="1"/>
  <c r="E394" i="3" s="1"/>
  <c r="H393" i="3"/>
  <c r="B394" i="3" s="1"/>
  <c r="C394" i="3" s="1"/>
  <c r="A394" i="6"/>
  <c r="B394" i="6" s="1"/>
  <c r="A394" i="7"/>
  <c r="B394" i="7" s="1"/>
  <c r="A394" i="9"/>
  <c r="A394" i="8"/>
  <c r="B394" i="8" s="1"/>
  <c r="B394" i="9" l="1"/>
  <c r="C394" i="9"/>
  <c r="D394" i="9" s="1"/>
  <c r="D394" i="6" l="1"/>
  <c r="E394" i="6"/>
  <c r="E395" i="9" s="1"/>
  <c r="F394" i="6"/>
  <c r="F395" i="9" s="1"/>
  <c r="F395" i="7" l="1"/>
  <c r="E395" i="7"/>
  <c r="D395" i="7"/>
  <c r="F395" i="8"/>
  <c r="E395" i="8"/>
  <c r="D395" i="8"/>
  <c r="G394" i="6"/>
  <c r="G395" i="9" s="1"/>
  <c r="G395" i="7" l="1"/>
  <c r="G395" i="8"/>
  <c r="H394" i="6"/>
  <c r="H395" i="9" s="1"/>
  <c r="H395" i="7" l="1"/>
  <c r="H395" i="8"/>
  <c r="I394" i="6"/>
  <c r="I395" i="9" s="1"/>
  <c r="J394" i="6"/>
  <c r="J395" i="9" s="1"/>
  <c r="I395" i="7" l="1"/>
  <c r="J395" i="7"/>
  <c r="I395" i="8"/>
  <c r="J395" i="8"/>
  <c r="K394" i="6"/>
  <c r="K395" i="9" s="1"/>
  <c r="K395" i="7" l="1"/>
  <c r="K395" i="8"/>
  <c r="L394" i="6"/>
  <c r="L395" i="9" s="1"/>
  <c r="L395" i="7" l="1"/>
  <c r="L395" i="8"/>
  <c r="M394" i="6"/>
  <c r="M395" i="9" s="1"/>
  <c r="M395" i="7" l="1"/>
  <c r="M395" i="8"/>
  <c r="O394" i="9" l="1"/>
  <c r="F394" i="3" s="1"/>
  <c r="O395" i="7" l="1"/>
  <c r="G395" i="3" s="1"/>
  <c r="O394" i="6"/>
  <c r="O395" i="8" l="1"/>
  <c r="E395" i="3" s="1"/>
  <c r="A395" i="8"/>
  <c r="B395" i="8" s="1"/>
  <c r="H394" i="3"/>
  <c r="B395" i="3" s="1"/>
  <c r="C395" i="3" s="1"/>
  <c r="A395" i="9"/>
  <c r="A395" i="6"/>
  <c r="B395" i="6" s="1"/>
  <c r="A395" i="7"/>
  <c r="B395" i="7" s="1"/>
  <c r="B395" i="9" l="1"/>
  <c r="C395" i="9"/>
  <c r="D395" i="9" s="1"/>
  <c r="D395" i="6" l="1"/>
  <c r="E395" i="6"/>
  <c r="E396" i="9" s="1"/>
  <c r="F395" i="6"/>
  <c r="F396" i="9" s="1"/>
  <c r="G395" i="6"/>
  <c r="G396" i="9" s="1"/>
  <c r="G396" i="7" l="1"/>
  <c r="F396" i="7"/>
  <c r="E396" i="7"/>
  <c r="D396" i="7"/>
  <c r="E396" i="8"/>
  <c r="G396" i="8"/>
  <c r="D396" i="8"/>
  <c r="F396" i="8"/>
  <c r="H395" i="6"/>
  <c r="H396" i="9" s="1"/>
  <c r="H396" i="7" l="1"/>
  <c r="H396" i="8"/>
  <c r="I395" i="6"/>
  <c r="I396" i="9" s="1"/>
  <c r="I396" i="7" l="1"/>
  <c r="I396" i="8"/>
  <c r="J395" i="6"/>
  <c r="J396" i="9" s="1"/>
  <c r="J396" i="7" l="1"/>
  <c r="J396" i="8"/>
  <c r="K395" i="6"/>
  <c r="K396" i="9" s="1"/>
  <c r="K396" i="7" l="1"/>
  <c r="K396" i="8"/>
  <c r="L395" i="6"/>
  <c r="L396" i="9" s="1"/>
  <c r="L396" i="7" l="1"/>
  <c r="L396" i="8"/>
  <c r="M395" i="6"/>
  <c r="M396" i="9" s="1"/>
  <c r="M396" i="7" l="1"/>
  <c r="M396" i="8"/>
  <c r="O395" i="9" l="1"/>
  <c r="F395" i="3" s="1"/>
  <c r="O395" i="6"/>
  <c r="A396" i="7" l="1"/>
  <c r="B396" i="7" s="1"/>
  <c r="A396" i="9"/>
  <c r="A396" i="8"/>
  <c r="B396" i="8" s="1"/>
  <c r="H395" i="3"/>
  <c r="B396" i="3" s="1"/>
  <c r="C396" i="3" s="1"/>
  <c r="A396" i="6"/>
  <c r="B396" i="6" s="1"/>
  <c r="O396" i="8"/>
  <c r="E396" i="3" s="1"/>
  <c r="O396" i="7"/>
  <c r="G396" i="3" s="1"/>
  <c r="B396" i="9" l="1"/>
  <c r="C396" i="9"/>
  <c r="D396" i="9" s="1"/>
  <c r="D396" i="6" l="1"/>
  <c r="E396" i="6"/>
  <c r="E397" i="9" s="1"/>
  <c r="E397" i="7" l="1"/>
  <c r="D397" i="7"/>
  <c r="E397" i="8"/>
  <c r="D397" i="8"/>
  <c r="F396" i="6"/>
  <c r="F397" i="9" s="1"/>
  <c r="F397" i="7" l="1"/>
  <c r="F397" i="8"/>
  <c r="G396" i="6"/>
  <c r="G397" i="9" s="1"/>
  <c r="G397" i="7" l="1"/>
  <c r="G397" i="8"/>
  <c r="H396" i="6"/>
  <c r="H397" i="9" s="1"/>
  <c r="H397" i="7" l="1"/>
  <c r="H397" i="8"/>
  <c r="I396" i="6"/>
  <c r="I397" i="9" s="1"/>
  <c r="I397" i="7" l="1"/>
  <c r="I397" i="8"/>
  <c r="J396" i="6"/>
  <c r="J397" i="9" s="1"/>
  <c r="J397" i="7" l="1"/>
  <c r="J397" i="8"/>
  <c r="L396" i="6"/>
  <c r="L397" i="9" s="1"/>
  <c r="L397" i="7" l="1"/>
  <c r="L397" i="8"/>
  <c r="K396" i="6"/>
  <c r="K397" i="9" s="1"/>
  <c r="M396" i="6"/>
  <c r="M397" i="9" s="1"/>
  <c r="K397" i="7" l="1"/>
  <c r="M397" i="7"/>
  <c r="K397" i="8"/>
  <c r="M397" i="8"/>
  <c r="O396" i="9" l="1"/>
  <c r="F396" i="3" s="1"/>
  <c r="O397" i="7" l="1"/>
  <c r="G397" i="3" s="1"/>
  <c r="O396" i="6"/>
  <c r="O397" i="8" l="1"/>
  <c r="E397" i="3" s="1"/>
  <c r="A397" i="6"/>
  <c r="B397" i="6" s="1"/>
  <c r="A397" i="8"/>
  <c r="B397" i="8" s="1"/>
  <c r="H396" i="3"/>
  <c r="B397" i="3" s="1"/>
  <c r="C397" i="3" s="1"/>
  <c r="A397" i="9"/>
  <c r="A397" i="7"/>
  <c r="B397" i="7" s="1"/>
  <c r="C397" i="9" l="1"/>
  <c r="D397" i="9" s="1"/>
  <c r="B397" i="9"/>
  <c r="D397" i="6" l="1"/>
  <c r="E397" i="6"/>
  <c r="E398" i="9" s="1"/>
  <c r="E398" i="7" l="1"/>
  <c r="D398" i="7"/>
  <c r="E398" i="8"/>
  <c r="D398" i="8"/>
  <c r="F397" i="6"/>
  <c r="F398" i="9" s="1"/>
  <c r="F398" i="7" l="1"/>
  <c r="F398" i="8"/>
  <c r="G397" i="6"/>
  <c r="G398" i="9" s="1"/>
  <c r="G398" i="7" l="1"/>
  <c r="G398" i="8"/>
  <c r="I397" i="6" l="1"/>
  <c r="I398" i="9" s="1"/>
  <c r="H397" i="6"/>
  <c r="H398" i="9" s="1"/>
  <c r="J397" i="6"/>
  <c r="J398" i="9" s="1"/>
  <c r="J398" i="7" l="1"/>
  <c r="H398" i="7"/>
  <c r="I398" i="7"/>
  <c r="J398" i="8"/>
  <c r="H398" i="8"/>
  <c r="I398" i="8"/>
  <c r="K397" i="6"/>
  <c r="K398" i="9" s="1"/>
  <c r="M397" i="6"/>
  <c r="M398" i="9" s="1"/>
  <c r="K398" i="7" l="1"/>
  <c r="M398" i="7"/>
  <c r="K398" i="8"/>
  <c r="M398" i="8"/>
  <c r="L397" i="6"/>
  <c r="L398" i="9" s="1"/>
  <c r="L398" i="7" l="1"/>
  <c r="L398" i="8"/>
  <c r="O397" i="9" l="1"/>
  <c r="F397" i="3" s="1"/>
  <c r="O398" i="7" l="1"/>
  <c r="G398" i="3" s="1"/>
  <c r="O397" i="6"/>
  <c r="O398" i="8" l="1"/>
  <c r="E398" i="3" s="1"/>
  <c r="A398" i="7"/>
  <c r="B398" i="7" s="1"/>
  <c r="A398" i="8"/>
  <c r="B398" i="8" s="1"/>
  <c r="A398" i="9"/>
  <c r="H397" i="3"/>
  <c r="B398" i="3" s="1"/>
  <c r="C398" i="3" s="1"/>
  <c r="A398" i="6"/>
  <c r="B398" i="6" s="1"/>
  <c r="C398" i="9" l="1"/>
  <c r="D398" i="9" s="1"/>
  <c r="B398" i="9"/>
  <c r="D398" i="6" l="1"/>
  <c r="E398" i="6"/>
  <c r="E399" i="9" s="1"/>
  <c r="F398" i="6"/>
  <c r="F399" i="9" s="1"/>
  <c r="G398" i="6"/>
  <c r="G399" i="9" s="1"/>
  <c r="G399" i="7" l="1"/>
  <c r="F399" i="7"/>
  <c r="E399" i="7"/>
  <c r="D399" i="7"/>
  <c r="F399" i="8"/>
  <c r="E399" i="8"/>
  <c r="G399" i="8"/>
  <c r="D399" i="8"/>
  <c r="H398" i="6"/>
  <c r="H399" i="9" s="1"/>
  <c r="I398" i="6"/>
  <c r="I399" i="9" s="1"/>
  <c r="I399" i="7" l="1"/>
  <c r="H399" i="7"/>
  <c r="I399" i="8"/>
  <c r="H399" i="8"/>
  <c r="K398" i="6" l="1"/>
  <c r="K399" i="9" s="1"/>
  <c r="J398" i="6"/>
  <c r="J399" i="9" s="1"/>
  <c r="L398" i="6"/>
  <c r="L399" i="9" s="1"/>
  <c r="L399" i="7" l="1"/>
  <c r="J399" i="7"/>
  <c r="K399" i="7"/>
  <c r="K399" i="8"/>
  <c r="L399" i="8"/>
  <c r="J399" i="8"/>
  <c r="M398" i="6"/>
  <c r="M399" i="9" s="1"/>
  <c r="M399" i="7" l="1"/>
  <c r="M399" i="8"/>
  <c r="O398" i="9" l="1"/>
  <c r="F398" i="3" s="1"/>
  <c r="O399" i="7" l="1"/>
  <c r="G399" i="3" s="1"/>
  <c r="O398" i="6"/>
  <c r="O399" i="8" l="1"/>
  <c r="E399" i="3" s="1"/>
  <c r="A399" i="8"/>
  <c r="B399" i="8" s="1"/>
  <c r="A399" i="7"/>
  <c r="B399" i="7" s="1"/>
  <c r="A399" i="9"/>
  <c r="H398" i="3"/>
  <c r="B399" i="3" s="1"/>
  <c r="C399" i="3" s="1"/>
  <c r="A399" i="6"/>
  <c r="B399" i="6" s="1"/>
  <c r="B399" i="9" l="1"/>
  <c r="C399" i="9"/>
  <c r="D399" i="9" s="1"/>
  <c r="D399" i="6" l="1"/>
  <c r="E399" i="6"/>
  <c r="E400" i="9" s="1"/>
  <c r="E400" i="7" l="1"/>
  <c r="D400" i="7"/>
  <c r="E400" i="8"/>
  <c r="D400" i="8"/>
  <c r="G399" i="6" l="1"/>
  <c r="G400" i="9" s="1"/>
  <c r="F399" i="6"/>
  <c r="F400" i="9" s="1"/>
  <c r="H399" i="6"/>
  <c r="H400" i="9" s="1"/>
  <c r="H400" i="7" l="1"/>
  <c r="F400" i="7"/>
  <c r="G400" i="7"/>
  <c r="G400" i="8"/>
  <c r="H400" i="8"/>
  <c r="F400" i="8"/>
  <c r="I399" i="6"/>
  <c r="I400" i="9" s="1"/>
  <c r="I400" i="7" l="1"/>
  <c r="I400" i="8"/>
  <c r="J399" i="6"/>
  <c r="J400" i="9" s="1"/>
  <c r="J400" i="7" l="1"/>
  <c r="J400" i="8"/>
  <c r="K399" i="6"/>
  <c r="K400" i="9" s="1"/>
  <c r="K400" i="7" l="1"/>
  <c r="K400" i="8"/>
  <c r="L399" i="6"/>
  <c r="L400" i="9" s="1"/>
  <c r="L400" i="7" l="1"/>
  <c r="L400" i="8"/>
  <c r="M399" i="6"/>
  <c r="M400" i="9" s="1"/>
  <c r="M400" i="7" l="1"/>
  <c r="M400" i="8"/>
  <c r="O399" i="9" l="1"/>
  <c r="F399" i="3" s="1"/>
  <c r="O400" i="7" l="1"/>
  <c r="G400" i="3" s="1"/>
  <c r="O399" i="6"/>
  <c r="O400" i="8" l="1"/>
  <c r="E400" i="3" s="1"/>
  <c r="H399" i="3"/>
  <c r="B400" i="3" s="1"/>
  <c r="C400" i="3" s="1"/>
  <c r="A400" i="8"/>
  <c r="B400" i="8" s="1"/>
  <c r="A400" i="6"/>
  <c r="B400" i="6" s="1"/>
  <c r="A400" i="9"/>
  <c r="A400" i="7"/>
  <c r="B400" i="7" s="1"/>
  <c r="C400" i="9" l="1"/>
  <c r="D400" i="9" s="1"/>
  <c r="B400" i="9"/>
  <c r="D400" i="6" l="1"/>
  <c r="E400" i="6"/>
  <c r="E401" i="9" s="1"/>
  <c r="F400" i="6"/>
  <c r="F401" i="9" s="1"/>
  <c r="F401" i="7" l="1"/>
  <c r="E401" i="7"/>
  <c r="D401" i="7"/>
  <c r="E401" i="8"/>
  <c r="F401" i="8"/>
  <c r="D401" i="8"/>
  <c r="G400" i="6"/>
  <c r="G401" i="9" s="1"/>
  <c r="G401" i="7" l="1"/>
  <c r="G401" i="8"/>
  <c r="H400" i="6"/>
  <c r="H401" i="9" s="1"/>
  <c r="I400" i="6"/>
  <c r="I401" i="9" s="1"/>
  <c r="H401" i="7" l="1"/>
  <c r="I401" i="7"/>
  <c r="H401" i="8"/>
  <c r="I401" i="8"/>
  <c r="J400" i="6" l="1"/>
  <c r="J401" i="9" s="1"/>
  <c r="L400" i="6"/>
  <c r="L401" i="9" s="1"/>
  <c r="K400" i="6"/>
  <c r="K401" i="9" s="1"/>
  <c r="M400" i="6"/>
  <c r="M401" i="9" s="1"/>
  <c r="M401" i="7" l="1"/>
  <c r="K401" i="7"/>
  <c r="L401" i="7"/>
  <c r="J401" i="7"/>
  <c r="K401" i="8"/>
  <c r="L401" i="8"/>
  <c r="M401" i="8"/>
  <c r="J401" i="8"/>
  <c r="O400" i="9" l="1"/>
  <c r="F400" i="3" s="1"/>
  <c r="O401" i="7" l="1"/>
  <c r="G401" i="3" s="1"/>
  <c r="O400" i="6"/>
  <c r="O401" i="8" l="1"/>
  <c r="E401" i="3" s="1"/>
  <c r="A401" i="6"/>
  <c r="B401" i="6" s="1"/>
  <c r="A401" i="7"/>
  <c r="B401" i="7" s="1"/>
  <c r="H400" i="3"/>
  <c r="B401" i="3" s="1"/>
  <c r="C401" i="3" s="1"/>
  <c r="A401" i="9"/>
  <c r="A401" i="8"/>
  <c r="B401" i="8" s="1"/>
  <c r="B401" i="9" l="1"/>
  <c r="C401" i="9"/>
  <c r="D401" i="9" s="1"/>
  <c r="D401" i="6" l="1"/>
  <c r="E401" i="6"/>
  <c r="E402" i="9" s="1"/>
  <c r="E402" i="7" l="1"/>
  <c r="D402" i="7"/>
  <c r="E402" i="8"/>
  <c r="D402" i="8"/>
  <c r="F401" i="6"/>
  <c r="F402" i="9" s="1"/>
  <c r="F402" i="7" l="1"/>
  <c r="F402" i="8"/>
  <c r="G401" i="6"/>
  <c r="G402" i="9" s="1"/>
  <c r="H401" i="6"/>
  <c r="H402" i="9" s="1"/>
  <c r="G402" i="7" l="1"/>
  <c r="H402" i="7"/>
  <c r="G402" i="8"/>
  <c r="H402" i="8"/>
  <c r="I401" i="6"/>
  <c r="I402" i="9" s="1"/>
  <c r="I402" i="7" l="1"/>
  <c r="I402" i="8"/>
  <c r="K401" i="6" l="1"/>
  <c r="K402" i="9" s="1"/>
  <c r="J401" i="6"/>
  <c r="J402" i="9" s="1"/>
  <c r="L401" i="6"/>
  <c r="L402" i="9" s="1"/>
  <c r="L402" i="7" l="1"/>
  <c r="J402" i="7"/>
  <c r="K402" i="7"/>
  <c r="L402" i="8"/>
  <c r="J402" i="8"/>
  <c r="K402" i="8"/>
  <c r="M401" i="6"/>
  <c r="M402" i="9" s="1"/>
  <c r="M402" i="7" l="1"/>
  <c r="M402" i="8"/>
  <c r="O401" i="9" l="1"/>
  <c r="F401" i="3" s="1"/>
  <c r="O402" i="7" l="1"/>
  <c r="G402" i="3" s="1"/>
  <c r="O401" i="6"/>
  <c r="O402" i="8" l="1"/>
  <c r="E402" i="3" s="1"/>
  <c r="A402" i="8"/>
  <c r="B402" i="8" s="1"/>
  <c r="A402" i="7"/>
  <c r="B402" i="7" s="1"/>
  <c r="A402" i="9"/>
  <c r="A402" i="6"/>
  <c r="B402" i="6" s="1"/>
  <c r="H401" i="3"/>
  <c r="B402" i="3" s="1"/>
  <c r="C402" i="3" s="1"/>
  <c r="B402" i="9" l="1"/>
  <c r="C402" i="9"/>
  <c r="D402" i="9" s="1"/>
  <c r="D402" i="6" l="1"/>
  <c r="E402" i="6"/>
  <c r="E403" i="9" s="1"/>
  <c r="F402" i="6"/>
  <c r="F403" i="9" s="1"/>
  <c r="G402" i="6"/>
  <c r="G403" i="9" s="1"/>
  <c r="G403" i="7" l="1"/>
  <c r="F403" i="7"/>
  <c r="E403" i="7"/>
  <c r="D403" i="7"/>
  <c r="F403" i="8"/>
  <c r="E403" i="8"/>
  <c r="D403" i="8"/>
  <c r="G403" i="8"/>
  <c r="H402" i="6"/>
  <c r="H403" i="9" s="1"/>
  <c r="H403" i="7" l="1"/>
  <c r="H403" i="8"/>
  <c r="I402" i="6"/>
  <c r="I403" i="9" s="1"/>
  <c r="I403" i="7" l="1"/>
  <c r="I403" i="8"/>
  <c r="J402" i="6"/>
  <c r="J403" i="9" s="1"/>
  <c r="J403" i="7" l="1"/>
  <c r="J403" i="8"/>
  <c r="K402" i="6"/>
  <c r="K403" i="9" s="1"/>
  <c r="K403" i="7" l="1"/>
  <c r="K403" i="8"/>
  <c r="L402" i="6"/>
  <c r="L403" i="9" s="1"/>
  <c r="L403" i="7" l="1"/>
  <c r="L403" i="8"/>
  <c r="M402" i="6"/>
  <c r="M403" i="9" s="1"/>
  <c r="M403" i="7" l="1"/>
  <c r="M403" i="8"/>
  <c r="O402" i="9" l="1"/>
  <c r="F402" i="3" s="1"/>
  <c r="O403" i="7" l="1"/>
  <c r="G403" i="3" s="1"/>
  <c r="O402" i="6"/>
  <c r="O403" i="8" l="1"/>
  <c r="E403" i="3" s="1"/>
  <c r="A403" i="7"/>
  <c r="B403" i="7" s="1"/>
  <c r="A403" i="9"/>
  <c r="H402" i="3"/>
  <c r="B403" i="3" s="1"/>
  <c r="C403" i="3" s="1"/>
  <c r="A403" i="8"/>
  <c r="B403" i="8" s="1"/>
  <c r="A403" i="6"/>
  <c r="B403" i="6" s="1"/>
  <c r="C403" i="9" l="1"/>
  <c r="D403" i="9" s="1"/>
  <c r="B403" i="9"/>
  <c r="D403" i="6" l="1"/>
  <c r="E403" i="6"/>
  <c r="E404" i="9" s="1"/>
  <c r="F403" i="6"/>
  <c r="F404" i="9" s="1"/>
  <c r="F404" i="7" l="1"/>
  <c r="E404" i="7"/>
  <c r="D404" i="7"/>
  <c r="F404" i="8"/>
  <c r="E404" i="8"/>
  <c r="D404" i="8"/>
  <c r="G403" i="6"/>
  <c r="G404" i="9" s="1"/>
  <c r="G404" i="7" l="1"/>
  <c r="G404" i="8"/>
  <c r="H403" i="6"/>
  <c r="H404" i="9" s="1"/>
  <c r="I403" i="6"/>
  <c r="I404" i="9" s="1"/>
  <c r="H404" i="7" l="1"/>
  <c r="I404" i="7"/>
  <c r="H404" i="8"/>
  <c r="I404" i="8"/>
  <c r="J403" i="6"/>
  <c r="J404" i="9" s="1"/>
  <c r="J404" i="7" l="1"/>
  <c r="J404" i="8"/>
  <c r="K403" i="6"/>
  <c r="K404" i="9" s="1"/>
  <c r="K404" i="7" l="1"/>
  <c r="K404" i="8"/>
  <c r="L403" i="6"/>
  <c r="L404" i="9" s="1"/>
  <c r="L404" i="7" l="1"/>
  <c r="L404" i="8"/>
  <c r="M403" i="6"/>
  <c r="M404" i="9" s="1"/>
  <c r="M404" i="7" l="1"/>
  <c r="M404" i="8"/>
  <c r="O403" i="9" l="1"/>
  <c r="F403" i="3" s="1"/>
  <c r="O404" i="7" l="1"/>
  <c r="G404" i="3" s="1"/>
  <c r="O403" i="6"/>
  <c r="O404" i="8" l="1"/>
  <c r="E404" i="3" s="1"/>
  <c r="A404" i="7"/>
  <c r="B404" i="7" s="1"/>
  <c r="A404" i="8"/>
  <c r="B404" i="8" s="1"/>
  <c r="H403" i="3"/>
  <c r="B404" i="3" s="1"/>
  <c r="C404" i="3" s="1"/>
  <c r="A404" i="6"/>
  <c r="B404" i="6" s="1"/>
  <c r="A404" i="9"/>
  <c r="B404" i="9" l="1"/>
  <c r="C404" i="9"/>
  <c r="D404" i="9" s="1"/>
  <c r="D404" i="6" l="1"/>
  <c r="E404" i="6"/>
  <c r="E405" i="9" s="1"/>
  <c r="F404" i="6"/>
  <c r="F405" i="9" s="1"/>
  <c r="G404" i="6"/>
  <c r="G405" i="9" s="1"/>
  <c r="G405" i="7" l="1"/>
  <c r="F405" i="7"/>
  <c r="E405" i="7"/>
  <c r="D405" i="7"/>
  <c r="F405" i="8"/>
  <c r="E405" i="8"/>
  <c r="D405" i="8"/>
  <c r="G405" i="8"/>
  <c r="I404" i="6"/>
  <c r="I405" i="9" s="1"/>
  <c r="I405" i="7" l="1"/>
  <c r="I405" i="8"/>
  <c r="H404" i="6"/>
  <c r="H405" i="9" s="1"/>
  <c r="J404" i="6"/>
  <c r="J405" i="9" s="1"/>
  <c r="J405" i="7" l="1"/>
  <c r="H405" i="7"/>
  <c r="H405" i="8"/>
  <c r="J405" i="8"/>
  <c r="K404" i="6"/>
  <c r="K405" i="9" s="1"/>
  <c r="K405" i="7" l="1"/>
  <c r="K405" i="8"/>
  <c r="L404" i="6"/>
  <c r="L405" i="9" s="1"/>
  <c r="L405" i="7" l="1"/>
  <c r="L405" i="8"/>
  <c r="M404" i="6"/>
  <c r="M405" i="9" s="1"/>
  <c r="M405" i="7" l="1"/>
  <c r="M405" i="8"/>
  <c r="O404" i="9" l="1"/>
  <c r="F404" i="3" s="1"/>
  <c r="O405" i="7" l="1"/>
  <c r="G405" i="3" s="1"/>
  <c r="O404" i="6"/>
  <c r="O405" i="8" l="1"/>
  <c r="E405" i="3" s="1"/>
  <c r="A405" i="6"/>
  <c r="B405" i="6" s="1"/>
  <c r="A405" i="8"/>
  <c r="B405" i="8" s="1"/>
  <c r="A405" i="9"/>
  <c r="H404" i="3"/>
  <c r="B405" i="3" s="1"/>
  <c r="C405" i="3" s="1"/>
  <c r="A405" i="7"/>
  <c r="B405" i="7" s="1"/>
  <c r="B405" i="9" l="1"/>
  <c r="C405" i="9"/>
  <c r="D405" i="9" s="1"/>
  <c r="D405" i="6" l="1"/>
  <c r="E405" i="6"/>
  <c r="E406" i="9" s="1"/>
  <c r="F405" i="6"/>
  <c r="F406" i="9" s="1"/>
  <c r="F406" i="7" l="1"/>
  <c r="E406" i="7"/>
  <c r="D406" i="7"/>
  <c r="E406" i="8"/>
  <c r="D406" i="8"/>
  <c r="F406" i="8"/>
  <c r="H405" i="6" l="1"/>
  <c r="H406" i="9" s="1"/>
  <c r="G405" i="6"/>
  <c r="G406" i="9" s="1"/>
  <c r="I405" i="6"/>
  <c r="I406" i="9" s="1"/>
  <c r="I406" i="7" l="1"/>
  <c r="G406" i="7"/>
  <c r="H406" i="7"/>
  <c r="I406" i="8"/>
  <c r="G406" i="8"/>
  <c r="H406" i="8"/>
  <c r="J405" i="6"/>
  <c r="J406" i="9" s="1"/>
  <c r="J406" i="7" l="1"/>
  <c r="J406" i="8"/>
  <c r="K405" i="6"/>
  <c r="K406" i="9" s="1"/>
  <c r="L405" i="6"/>
  <c r="L406" i="9" s="1"/>
  <c r="K406" i="7" l="1"/>
  <c r="L406" i="7"/>
  <c r="L406" i="8"/>
  <c r="K406" i="8"/>
  <c r="M405" i="6"/>
  <c r="M406" i="9" s="1"/>
  <c r="M406" i="7" l="1"/>
  <c r="M406" i="8"/>
  <c r="O405" i="9" l="1"/>
  <c r="F405" i="3" s="1"/>
  <c r="O406" i="7" l="1"/>
  <c r="G406" i="3" s="1"/>
  <c r="O405" i="6"/>
  <c r="O406" i="8" l="1"/>
  <c r="E406" i="3" s="1"/>
  <c r="A406" i="9"/>
  <c r="A406" i="7"/>
  <c r="B406" i="7" s="1"/>
  <c r="A406" i="8"/>
  <c r="B406" i="8" s="1"/>
  <c r="A406" i="6"/>
  <c r="B406" i="6" s="1"/>
  <c r="H405" i="3"/>
  <c r="B406" i="3" s="1"/>
  <c r="C406" i="3" s="1"/>
  <c r="C406" i="9" l="1"/>
  <c r="D406" i="9" s="1"/>
  <c r="B406" i="9"/>
  <c r="D406" i="6" l="1"/>
  <c r="E406" i="6"/>
  <c r="E407" i="9" s="1"/>
  <c r="F406" i="6"/>
  <c r="F407" i="9" s="1"/>
  <c r="G406" i="6"/>
  <c r="G407" i="9" s="1"/>
  <c r="G407" i="7" l="1"/>
  <c r="F407" i="7"/>
  <c r="E407" i="7"/>
  <c r="D407" i="7"/>
  <c r="F407" i="8"/>
  <c r="E407" i="8"/>
  <c r="G407" i="8"/>
  <c r="D407" i="8"/>
  <c r="H406" i="6"/>
  <c r="H407" i="9" s="1"/>
  <c r="H407" i="7" l="1"/>
  <c r="H407" i="8"/>
  <c r="I406" i="6"/>
  <c r="I407" i="9" s="1"/>
  <c r="J406" i="6"/>
  <c r="J407" i="9" s="1"/>
  <c r="J407" i="7" l="1"/>
  <c r="I407" i="7"/>
  <c r="I407" i="8"/>
  <c r="J407" i="8"/>
  <c r="K406" i="6"/>
  <c r="K407" i="9" s="1"/>
  <c r="K407" i="7" l="1"/>
  <c r="K407" i="8"/>
  <c r="L406" i="6"/>
  <c r="L407" i="9" s="1"/>
  <c r="L407" i="7" l="1"/>
  <c r="L407" i="8"/>
  <c r="M406" i="6"/>
  <c r="M407" i="9" s="1"/>
  <c r="M407" i="7" l="1"/>
  <c r="M407" i="8"/>
  <c r="O406" i="9" l="1"/>
  <c r="F406" i="3" s="1"/>
  <c r="O407" i="7" l="1"/>
  <c r="G407" i="3" s="1"/>
  <c r="O406" i="6"/>
  <c r="O407" i="8" l="1"/>
  <c r="E407" i="3" s="1"/>
  <c r="H406" i="3"/>
  <c r="B407" i="3" s="1"/>
  <c r="C407" i="3" s="1"/>
  <c r="A407" i="8"/>
  <c r="B407" i="8" s="1"/>
  <c r="A407" i="6"/>
  <c r="B407" i="6" s="1"/>
  <c r="A407" i="9"/>
  <c r="A407" i="7"/>
  <c r="B407" i="7" s="1"/>
  <c r="B407" i="9" l="1"/>
  <c r="C407" i="9"/>
  <c r="D407" i="9" s="1"/>
  <c r="D407" i="6" l="1"/>
  <c r="E407" i="6"/>
  <c r="E408" i="9" s="1"/>
  <c r="E408" i="7" l="1"/>
  <c r="D408" i="7"/>
  <c r="E408" i="8"/>
  <c r="D408" i="8"/>
  <c r="G407" i="6"/>
  <c r="G408" i="9" s="1"/>
  <c r="F407" i="6"/>
  <c r="F408" i="9" s="1"/>
  <c r="F408" i="7" l="1"/>
  <c r="G408" i="7"/>
  <c r="F408" i="8"/>
  <c r="G408" i="8"/>
  <c r="H407" i="6"/>
  <c r="H408" i="9" s="1"/>
  <c r="I407" i="6"/>
  <c r="I408" i="9" s="1"/>
  <c r="I408" i="7" l="1"/>
  <c r="H408" i="7"/>
  <c r="H408" i="8"/>
  <c r="I408" i="8"/>
  <c r="J407" i="6"/>
  <c r="J408" i="9" s="1"/>
  <c r="J408" i="7" l="1"/>
  <c r="J408" i="8"/>
  <c r="K407" i="6"/>
  <c r="K408" i="9" s="1"/>
  <c r="K408" i="7" l="1"/>
  <c r="K408" i="8"/>
  <c r="L407" i="6"/>
  <c r="L408" i="9" s="1"/>
  <c r="L408" i="7" l="1"/>
  <c r="L408" i="8"/>
  <c r="M407" i="6"/>
  <c r="M408" i="9" s="1"/>
  <c r="M408" i="7" l="1"/>
  <c r="M408" i="8"/>
  <c r="O407" i="9" l="1"/>
  <c r="F407" i="3" s="1"/>
  <c r="O408" i="7" l="1"/>
  <c r="G408" i="3" s="1"/>
  <c r="O407" i="6"/>
  <c r="O408" i="8" l="1"/>
  <c r="E408" i="3" s="1"/>
  <c r="A408" i="8"/>
  <c r="B408" i="8" s="1"/>
  <c r="A408" i="7"/>
  <c r="B408" i="7" s="1"/>
  <c r="H407" i="3"/>
  <c r="B408" i="3" s="1"/>
  <c r="C408" i="3" s="1"/>
  <c r="A408" i="6"/>
  <c r="B408" i="6" s="1"/>
  <c r="A408" i="9"/>
  <c r="B408" i="9" l="1"/>
  <c r="C408" i="9"/>
  <c r="D408" i="9" s="1"/>
  <c r="D408" i="6" l="1"/>
  <c r="E408" i="6"/>
  <c r="E409" i="9" s="1"/>
  <c r="F408" i="6"/>
  <c r="F409" i="9" s="1"/>
  <c r="F409" i="7" l="1"/>
  <c r="E409" i="7"/>
  <c r="D409" i="7"/>
  <c r="F409" i="8"/>
  <c r="E409" i="8"/>
  <c r="D409" i="8"/>
  <c r="G408" i="6"/>
  <c r="G409" i="9" s="1"/>
  <c r="G409" i="7" l="1"/>
  <c r="G409" i="8"/>
  <c r="H408" i="6"/>
  <c r="H409" i="9" s="1"/>
  <c r="H409" i="7" l="1"/>
  <c r="H409" i="8"/>
  <c r="I408" i="6"/>
  <c r="I409" i="9" s="1"/>
  <c r="J408" i="6"/>
  <c r="J409" i="9" s="1"/>
  <c r="I409" i="7" l="1"/>
  <c r="J409" i="7"/>
  <c r="I409" i="8"/>
  <c r="J409" i="8"/>
  <c r="L408" i="6"/>
  <c r="L409" i="9" s="1"/>
  <c r="K408" i="6"/>
  <c r="K409" i="9" s="1"/>
  <c r="K409" i="7" l="1"/>
  <c r="L409" i="7"/>
  <c r="K409" i="8"/>
  <c r="L409" i="8"/>
  <c r="M408" i="6"/>
  <c r="M409" i="9" s="1"/>
  <c r="M409" i="7" l="1"/>
  <c r="M409" i="8"/>
  <c r="O408" i="9" l="1"/>
  <c r="F408" i="3" s="1"/>
  <c r="O409" i="7" l="1"/>
  <c r="G409" i="3" s="1"/>
  <c r="O408" i="6"/>
  <c r="O409" i="8" l="1"/>
  <c r="E409" i="3" s="1"/>
  <c r="A409" i="9"/>
  <c r="A409" i="7"/>
  <c r="B409" i="7" s="1"/>
  <c r="A409" i="6"/>
  <c r="B409" i="6" s="1"/>
  <c r="H408" i="3"/>
  <c r="B409" i="3" s="1"/>
  <c r="C409" i="3" s="1"/>
  <c r="A409" i="8"/>
  <c r="B409" i="8" s="1"/>
  <c r="B409" i="9" l="1"/>
  <c r="C409" i="9"/>
  <c r="D409" i="9" s="1"/>
  <c r="D409" i="6" l="1"/>
  <c r="E409" i="6"/>
  <c r="E410" i="9" s="1"/>
  <c r="E410" i="7" l="1"/>
  <c r="D410" i="7"/>
  <c r="E410" i="8"/>
  <c r="D410" i="8"/>
  <c r="F409" i="6"/>
  <c r="F410" i="9" s="1"/>
  <c r="F410" i="7" l="1"/>
  <c r="F410" i="8"/>
  <c r="G409" i="6"/>
  <c r="G410" i="9" s="1"/>
  <c r="H409" i="6"/>
  <c r="H410" i="9" s="1"/>
  <c r="G410" i="7" l="1"/>
  <c r="H410" i="7"/>
  <c r="G410" i="8"/>
  <c r="H410" i="8"/>
  <c r="I409" i="6"/>
  <c r="I410" i="9" s="1"/>
  <c r="I410" i="7" l="1"/>
  <c r="I410" i="8"/>
  <c r="J409" i="6"/>
  <c r="J410" i="9" s="1"/>
  <c r="J410" i="7" l="1"/>
  <c r="J410" i="8"/>
  <c r="K409" i="6"/>
  <c r="K410" i="9" s="1"/>
  <c r="K410" i="7" l="1"/>
  <c r="K410" i="8"/>
  <c r="L409" i="6"/>
  <c r="L410" i="9" s="1"/>
  <c r="L410" i="7" l="1"/>
  <c r="L410" i="8"/>
  <c r="M409" i="6"/>
  <c r="M410" i="9" s="1"/>
  <c r="M410" i="7" l="1"/>
  <c r="M410" i="8"/>
  <c r="O409" i="9" l="1"/>
  <c r="F409" i="3" s="1"/>
  <c r="O410" i="7" l="1"/>
  <c r="G410" i="3" s="1"/>
  <c r="O409" i="6"/>
  <c r="O410" i="8" l="1"/>
  <c r="E410" i="3" s="1"/>
  <c r="H409" i="3"/>
  <c r="B410" i="3" s="1"/>
  <c r="C410" i="3" s="1"/>
  <c r="A410" i="9"/>
  <c r="A410" i="8"/>
  <c r="B410" i="8" s="1"/>
  <c r="A410" i="7"/>
  <c r="B410" i="7" s="1"/>
  <c r="A410" i="6"/>
  <c r="B410" i="6" s="1"/>
  <c r="C410" i="9" l="1"/>
  <c r="D410" i="9" s="1"/>
  <c r="B410" i="9"/>
  <c r="D410" i="6" l="1"/>
  <c r="E410" i="6"/>
  <c r="E411" i="9" s="1"/>
  <c r="E411" i="7" l="1"/>
  <c r="D411" i="7"/>
  <c r="E411" i="8"/>
  <c r="D411" i="8"/>
  <c r="F410" i="6"/>
  <c r="F411" i="9" s="1"/>
  <c r="F411" i="7" l="1"/>
  <c r="F411" i="8"/>
  <c r="G410" i="6"/>
  <c r="G411" i="9" s="1"/>
  <c r="G411" i="7" l="1"/>
  <c r="G411" i="8"/>
  <c r="H410" i="6"/>
  <c r="H411" i="9" s="1"/>
  <c r="H411" i="7" l="1"/>
  <c r="H411" i="8"/>
  <c r="I410" i="6"/>
  <c r="I411" i="9" s="1"/>
  <c r="I411" i="7" l="1"/>
  <c r="I411" i="8"/>
  <c r="J410" i="6"/>
  <c r="J411" i="9" s="1"/>
  <c r="J411" i="7" l="1"/>
  <c r="J411" i="8"/>
  <c r="K410" i="6"/>
  <c r="K411" i="9" s="1"/>
  <c r="K411" i="7" l="1"/>
  <c r="K411" i="8"/>
  <c r="L410" i="6"/>
  <c r="L411" i="9" s="1"/>
  <c r="L411" i="7" l="1"/>
  <c r="L411" i="8"/>
  <c r="M410" i="6"/>
  <c r="M411" i="9" s="1"/>
  <c r="M411" i="7" l="1"/>
  <c r="M411" i="8"/>
  <c r="O410" i="9" l="1"/>
  <c r="F410" i="3" s="1"/>
  <c r="O411" i="7" l="1"/>
  <c r="G411" i="3" s="1"/>
  <c r="O410" i="6"/>
  <c r="O411" i="8" l="1"/>
  <c r="E411" i="3" s="1"/>
  <c r="A411" i="8"/>
  <c r="B411" i="8" s="1"/>
  <c r="H410" i="3"/>
  <c r="B411" i="3" s="1"/>
  <c r="C411" i="3" s="1"/>
  <c r="A411" i="6"/>
  <c r="B411" i="6" s="1"/>
  <c r="A411" i="9"/>
  <c r="A411" i="7"/>
  <c r="B411" i="7" s="1"/>
  <c r="B411" i="9" l="1"/>
  <c r="C411" i="9"/>
  <c r="D411" i="9" s="1"/>
  <c r="D411" i="6" l="1"/>
  <c r="E411" i="6"/>
  <c r="E412" i="9" s="1"/>
  <c r="F411" i="6"/>
  <c r="F412" i="9" s="1"/>
  <c r="G411" i="6"/>
  <c r="G412" i="9" s="1"/>
  <c r="G412" i="7" l="1"/>
  <c r="F412" i="7"/>
  <c r="E412" i="7"/>
  <c r="D412" i="7"/>
  <c r="F412" i="8"/>
  <c r="E412" i="8"/>
  <c r="D412" i="8"/>
  <c r="G412" i="8"/>
  <c r="H411" i="6"/>
  <c r="H412" i="9" s="1"/>
  <c r="H412" i="7" l="1"/>
  <c r="H412" i="8"/>
  <c r="I411" i="6"/>
  <c r="I412" i="9" s="1"/>
  <c r="I412" i="7" l="1"/>
  <c r="I412" i="8"/>
  <c r="J411" i="6"/>
  <c r="J412" i="9" s="1"/>
  <c r="J412" i="7" l="1"/>
  <c r="J412" i="8"/>
  <c r="K411" i="6"/>
  <c r="K412" i="9" s="1"/>
  <c r="K412" i="7" l="1"/>
  <c r="K412" i="8"/>
  <c r="L411" i="6"/>
  <c r="L412" i="9" s="1"/>
  <c r="L412" i="7" l="1"/>
  <c r="L412" i="8"/>
  <c r="M411" i="6"/>
  <c r="M412" i="9" s="1"/>
  <c r="M412" i="7" l="1"/>
  <c r="M412" i="8"/>
  <c r="O411" i="9" l="1"/>
  <c r="F411" i="3" s="1"/>
  <c r="O412" i="7" l="1"/>
  <c r="G412" i="3" s="1"/>
  <c r="O411" i="6"/>
  <c r="O412" i="8" l="1"/>
  <c r="E412" i="3" s="1"/>
  <c r="A412" i="6"/>
  <c r="B412" i="6" s="1"/>
  <c r="A412" i="9"/>
  <c r="A412" i="8"/>
  <c r="B412" i="8" s="1"/>
  <c r="H411" i="3"/>
  <c r="B412" i="3" s="1"/>
  <c r="C412" i="3" s="1"/>
  <c r="A412" i="7"/>
  <c r="B412" i="7" s="1"/>
  <c r="C412" i="9" l="1"/>
  <c r="D412" i="9" s="1"/>
  <c r="B412" i="9"/>
  <c r="D412" i="6" l="1"/>
  <c r="E412" i="6"/>
  <c r="E413" i="9" s="1"/>
  <c r="F412" i="6"/>
  <c r="F413" i="9" s="1"/>
  <c r="F413" i="7" l="1"/>
  <c r="E413" i="7"/>
  <c r="D413" i="7"/>
  <c r="F413" i="8"/>
  <c r="E413" i="8"/>
  <c r="D413" i="8"/>
  <c r="G412" i="6"/>
  <c r="G413" i="9" s="1"/>
  <c r="G413" i="7" l="1"/>
  <c r="G413" i="8"/>
  <c r="H412" i="6"/>
  <c r="H413" i="9" s="1"/>
  <c r="H413" i="7" l="1"/>
  <c r="H413" i="8"/>
  <c r="I412" i="6"/>
  <c r="I413" i="9" s="1"/>
  <c r="I413" i="7" l="1"/>
  <c r="I413" i="8"/>
  <c r="J412" i="6"/>
  <c r="J413" i="9" s="1"/>
  <c r="J413" i="7" l="1"/>
  <c r="J413" i="8"/>
  <c r="K412" i="6"/>
  <c r="K413" i="9" s="1"/>
  <c r="K413" i="7" l="1"/>
  <c r="K413" i="8"/>
  <c r="L412" i="6"/>
  <c r="L413" i="9" s="1"/>
  <c r="L413" i="7" l="1"/>
  <c r="L413" i="8"/>
  <c r="M412" i="6"/>
  <c r="M413" i="9" s="1"/>
  <c r="M413" i="7" l="1"/>
  <c r="M413" i="8"/>
  <c r="O412" i="9" l="1"/>
  <c r="F412" i="3" s="1"/>
  <c r="O413" i="7" l="1"/>
  <c r="G413" i="3" s="1"/>
  <c r="O412" i="6"/>
  <c r="O413" i="8" l="1"/>
  <c r="E413" i="3" s="1"/>
  <c r="A413" i="9"/>
  <c r="A413" i="7"/>
  <c r="B413" i="7" s="1"/>
  <c r="A413" i="8"/>
  <c r="B413" i="8" s="1"/>
  <c r="H412" i="3"/>
  <c r="B413" i="3" s="1"/>
  <c r="C413" i="3" s="1"/>
  <c r="A413" i="6"/>
  <c r="B413" i="6" s="1"/>
  <c r="B413" i="9" l="1"/>
  <c r="C413" i="9"/>
  <c r="D413" i="9" s="1"/>
  <c r="D413" i="6" l="1"/>
  <c r="E413" i="6"/>
  <c r="E414" i="9" s="1"/>
  <c r="F413" i="6"/>
  <c r="F414" i="9" s="1"/>
  <c r="G413" i="6"/>
  <c r="G414" i="9" s="1"/>
  <c r="G414" i="7" l="1"/>
  <c r="F414" i="7"/>
  <c r="E414" i="7"/>
  <c r="D414" i="7"/>
  <c r="F414" i="8"/>
  <c r="E414" i="8"/>
  <c r="G414" i="8"/>
  <c r="D414" i="8"/>
  <c r="H413" i="6"/>
  <c r="H414" i="9" s="1"/>
  <c r="H414" i="7" l="1"/>
  <c r="H414" i="8"/>
  <c r="I413" i="6"/>
  <c r="I414" i="9" s="1"/>
  <c r="J413" i="6"/>
  <c r="J414" i="9" s="1"/>
  <c r="I414" i="7" l="1"/>
  <c r="J414" i="7"/>
  <c r="I414" i="8"/>
  <c r="J414" i="8"/>
  <c r="L413" i="6" l="1"/>
  <c r="L414" i="9" s="1"/>
  <c r="K413" i="6"/>
  <c r="K414" i="9" s="1"/>
  <c r="M413" i="6"/>
  <c r="M414" i="9" s="1"/>
  <c r="M414" i="7" l="1"/>
  <c r="K414" i="7"/>
  <c r="L414" i="7"/>
  <c r="M414" i="8"/>
  <c r="K414" i="8"/>
  <c r="L414" i="8"/>
  <c r="O413" i="9" l="1"/>
  <c r="F413" i="3" s="1"/>
  <c r="O414" i="7" l="1"/>
  <c r="G414" i="3" s="1"/>
  <c r="O413" i="6"/>
  <c r="O414" i="8" l="1"/>
  <c r="E414" i="3" s="1"/>
  <c r="A414" i="8"/>
  <c r="B414" i="8" s="1"/>
  <c r="A414" i="6"/>
  <c r="B414" i="6" s="1"/>
  <c r="A414" i="7"/>
  <c r="B414" i="7" s="1"/>
  <c r="H413" i="3"/>
  <c r="B414" i="3" s="1"/>
  <c r="C414" i="3" s="1"/>
  <c r="A414" i="9"/>
  <c r="B414" i="9" l="1"/>
  <c r="C414" i="9"/>
  <c r="D414" i="9" s="1"/>
  <c r="D414" i="6" l="1"/>
  <c r="E414" i="6"/>
  <c r="E415" i="9" s="1"/>
  <c r="E415" i="7" l="1"/>
  <c r="D415" i="7"/>
  <c r="E415" i="8"/>
  <c r="D415" i="8"/>
  <c r="G414" i="6" l="1"/>
  <c r="G415" i="9" s="1"/>
  <c r="F414" i="6"/>
  <c r="F415" i="9" s="1"/>
  <c r="H414" i="6"/>
  <c r="H415" i="9" s="1"/>
  <c r="H415" i="7" l="1"/>
  <c r="F415" i="7"/>
  <c r="G415" i="7"/>
  <c r="H415" i="8"/>
  <c r="F415" i="8"/>
  <c r="G415" i="8"/>
  <c r="I414" i="6"/>
  <c r="I415" i="9" s="1"/>
  <c r="I415" i="7" l="1"/>
  <c r="I415" i="8"/>
  <c r="J414" i="6"/>
  <c r="J415" i="9" s="1"/>
  <c r="K414" i="6"/>
  <c r="K415" i="9" s="1"/>
  <c r="K415" i="7" l="1"/>
  <c r="J415" i="7"/>
  <c r="J415" i="8"/>
  <c r="K415" i="8"/>
  <c r="L414" i="6"/>
  <c r="L415" i="9" s="1"/>
  <c r="L415" i="7" l="1"/>
  <c r="L415" i="8"/>
  <c r="M414" i="6"/>
  <c r="M415" i="9" s="1"/>
  <c r="M415" i="7" l="1"/>
  <c r="M415" i="8"/>
  <c r="O414" i="9" l="1"/>
  <c r="F414" i="3" s="1"/>
  <c r="O415" i="7" l="1"/>
  <c r="G415" i="3" s="1"/>
  <c r="O414" i="6"/>
  <c r="O415" i="8" l="1"/>
  <c r="E415" i="3" s="1"/>
  <c r="A415" i="9"/>
  <c r="A415" i="6"/>
  <c r="B415" i="6" s="1"/>
  <c r="A415" i="7"/>
  <c r="B415" i="7" s="1"/>
  <c r="H414" i="3"/>
  <c r="B415" i="3" s="1"/>
  <c r="C415" i="3" s="1"/>
  <c r="A415" i="8"/>
  <c r="B415" i="8" s="1"/>
  <c r="B415" i="9" l="1"/>
  <c r="C415" i="9"/>
  <c r="D415" i="9" s="1"/>
  <c r="D415" i="6" l="1"/>
  <c r="E415" i="6"/>
  <c r="E416" i="9" s="1"/>
  <c r="E416" i="7" l="1"/>
  <c r="D416" i="7"/>
  <c r="E416" i="8"/>
  <c r="D416" i="8"/>
  <c r="F415" i="6"/>
  <c r="F416" i="9" s="1"/>
  <c r="F416" i="7" l="1"/>
  <c r="F416" i="8"/>
  <c r="G415" i="6"/>
  <c r="G416" i="9" s="1"/>
  <c r="G416" i="7" l="1"/>
  <c r="G416" i="8"/>
  <c r="H415" i="6"/>
  <c r="H416" i="9" s="1"/>
  <c r="H416" i="7" l="1"/>
  <c r="H416" i="8"/>
  <c r="I415" i="6"/>
  <c r="I416" i="9" s="1"/>
  <c r="I416" i="7" l="1"/>
  <c r="I416" i="8"/>
  <c r="J415" i="6"/>
  <c r="J416" i="9" s="1"/>
  <c r="J416" i="7" l="1"/>
  <c r="J416" i="8"/>
  <c r="K415" i="6"/>
  <c r="K416" i="9" s="1"/>
  <c r="K416" i="7" l="1"/>
  <c r="K416" i="8"/>
  <c r="L415" i="6"/>
  <c r="L416" i="9" s="1"/>
  <c r="L416" i="7" l="1"/>
  <c r="L416" i="8"/>
  <c r="M415" i="6"/>
  <c r="M416" i="9" s="1"/>
  <c r="M416" i="7" l="1"/>
  <c r="M416" i="8"/>
  <c r="O415" i="9" l="1"/>
  <c r="F415" i="3" s="1"/>
  <c r="O416" i="7" l="1"/>
  <c r="G416" i="3" s="1"/>
  <c r="O415" i="6"/>
  <c r="O416" i="8" l="1"/>
  <c r="E416" i="3" s="1"/>
  <c r="A416" i="8"/>
  <c r="B416" i="8" s="1"/>
  <c r="A416" i="6"/>
  <c r="B416" i="6" s="1"/>
  <c r="A416" i="7"/>
  <c r="B416" i="7" s="1"/>
  <c r="H415" i="3"/>
  <c r="B416" i="3" s="1"/>
  <c r="C416" i="3" s="1"/>
  <c r="A416" i="9"/>
  <c r="B416" i="9" l="1"/>
  <c r="C416" i="9"/>
  <c r="D416" i="9" s="1"/>
  <c r="D416" i="6" l="1"/>
  <c r="E416" i="6"/>
  <c r="E417" i="9" s="1"/>
  <c r="E417" i="7" l="1"/>
  <c r="D417" i="7"/>
  <c r="E417" i="8"/>
  <c r="D417" i="8"/>
  <c r="F416" i="6"/>
  <c r="F417" i="9" s="1"/>
  <c r="F417" i="7" l="1"/>
  <c r="F417" i="8"/>
  <c r="G416" i="6"/>
  <c r="G417" i="9" s="1"/>
  <c r="G417" i="7" l="1"/>
  <c r="G417" i="8"/>
  <c r="H416" i="6"/>
  <c r="H417" i="9" s="1"/>
  <c r="H417" i="7" l="1"/>
  <c r="H417" i="8"/>
  <c r="J416" i="6"/>
  <c r="J417" i="9" s="1"/>
  <c r="J417" i="7" l="1"/>
  <c r="J417" i="8"/>
  <c r="I416" i="6"/>
  <c r="I417" i="9" s="1"/>
  <c r="K416" i="6"/>
  <c r="K417" i="9" s="1"/>
  <c r="I417" i="7" l="1"/>
  <c r="K417" i="7"/>
  <c r="I417" i="8"/>
  <c r="K417" i="8"/>
  <c r="L416" i="6"/>
  <c r="L417" i="9" s="1"/>
  <c r="L417" i="7" l="1"/>
  <c r="L417" i="8"/>
  <c r="M416" i="6"/>
  <c r="M417" i="9" s="1"/>
  <c r="M417" i="7" l="1"/>
  <c r="M417" i="8"/>
  <c r="O416" i="9" l="1"/>
  <c r="F416" i="3" s="1"/>
  <c r="O417" i="7" l="1"/>
  <c r="G417" i="3" s="1"/>
  <c r="O416" i="6"/>
  <c r="O417" i="8" l="1"/>
  <c r="E417" i="3" s="1"/>
  <c r="A417" i="8"/>
  <c r="B417" i="8" s="1"/>
  <c r="A417" i="7"/>
  <c r="B417" i="7" s="1"/>
  <c r="A417" i="6"/>
  <c r="B417" i="6" s="1"/>
  <c r="A417" i="9"/>
  <c r="H416" i="3"/>
  <c r="B417" i="3" s="1"/>
  <c r="C417" i="3" s="1"/>
  <c r="B417" i="9" l="1"/>
  <c r="C417" i="9"/>
  <c r="D417" i="9" s="1"/>
  <c r="D417" i="6" l="1"/>
  <c r="E417" i="6"/>
  <c r="E418" i="9" s="1"/>
  <c r="F417" i="6"/>
  <c r="F418" i="9" s="1"/>
  <c r="G417" i="6"/>
  <c r="G418" i="9" s="1"/>
  <c r="G418" i="7" l="1"/>
  <c r="F418" i="7"/>
  <c r="E418" i="7"/>
  <c r="D418" i="7"/>
  <c r="F418" i="8"/>
  <c r="E418" i="8"/>
  <c r="D418" i="8"/>
  <c r="G418" i="8"/>
  <c r="H417" i="6"/>
  <c r="H418" i="9" s="1"/>
  <c r="H418" i="7" l="1"/>
  <c r="H418" i="8"/>
  <c r="J417" i="6"/>
  <c r="J418" i="9" s="1"/>
  <c r="I417" i="6"/>
  <c r="I418" i="9" s="1"/>
  <c r="I418" i="7" l="1"/>
  <c r="J418" i="7"/>
  <c r="J418" i="8"/>
  <c r="I418" i="8"/>
  <c r="K417" i="6"/>
  <c r="K418" i="9" s="1"/>
  <c r="K418" i="7" l="1"/>
  <c r="K418" i="8"/>
  <c r="L417" i="6"/>
  <c r="L418" i="9" s="1"/>
  <c r="L418" i="7" l="1"/>
  <c r="L418" i="8"/>
  <c r="M417" i="6"/>
  <c r="M418" i="9" s="1"/>
  <c r="M418" i="7" l="1"/>
  <c r="M418" i="8"/>
  <c r="O417" i="9" l="1"/>
  <c r="F417" i="3" s="1"/>
  <c r="O418" i="7" l="1"/>
  <c r="G418" i="3" s="1"/>
  <c r="O417" i="6"/>
  <c r="O418" i="8" l="1"/>
  <c r="E418" i="3" s="1"/>
  <c r="A418" i="7"/>
  <c r="B418" i="7" s="1"/>
  <c r="A418" i="6"/>
  <c r="B418" i="6" s="1"/>
  <c r="A418" i="8"/>
  <c r="B418" i="8" s="1"/>
  <c r="H417" i="3"/>
  <c r="B418" i="3" s="1"/>
  <c r="C418" i="3" s="1"/>
  <c r="A418" i="9"/>
  <c r="C418" i="9" l="1"/>
  <c r="D418" i="9" s="1"/>
  <c r="B418" i="9"/>
  <c r="D418" i="6" l="1"/>
  <c r="E418" i="6"/>
  <c r="E419" i="9" s="1"/>
  <c r="E419" i="7" l="1"/>
  <c r="D419" i="7"/>
  <c r="E419" i="8"/>
  <c r="D419" i="8"/>
  <c r="F418" i="6"/>
  <c r="F419" i="9" s="1"/>
  <c r="F419" i="7" l="1"/>
  <c r="F419" i="8"/>
  <c r="G418" i="6"/>
  <c r="G419" i="9" s="1"/>
  <c r="H418" i="6"/>
  <c r="H419" i="9" s="1"/>
  <c r="G419" i="7" l="1"/>
  <c r="H419" i="7"/>
  <c r="G419" i="8"/>
  <c r="H419" i="8"/>
  <c r="I418" i="6"/>
  <c r="I419" i="9" s="1"/>
  <c r="J418" i="6"/>
  <c r="J419" i="9" s="1"/>
  <c r="J419" i="7" l="1"/>
  <c r="I419" i="7"/>
  <c r="J419" i="8"/>
  <c r="I419" i="8"/>
  <c r="K418" i="6"/>
  <c r="K419" i="9" s="1"/>
  <c r="K419" i="7" l="1"/>
  <c r="K419" i="8"/>
  <c r="L418" i="6"/>
  <c r="L419" i="9" s="1"/>
  <c r="L419" i="7" l="1"/>
  <c r="L419" i="8"/>
  <c r="M418" i="6"/>
  <c r="M419" i="9" s="1"/>
  <c r="M419" i="7" l="1"/>
  <c r="M419" i="8"/>
  <c r="O418" i="9" l="1"/>
  <c r="F418" i="3" s="1"/>
  <c r="O419" i="7" l="1"/>
  <c r="G419" i="3" s="1"/>
  <c r="O418" i="6"/>
  <c r="O419" i="8" l="1"/>
  <c r="E419" i="3" s="1"/>
  <c r="A419" i="8"/>
  <c r="B419" i="8" s="1"/>
  <c r="A419" i="9"/>
  <c r="H418" i="3"/>
  <c r="B419" i="3" s="1"/>
  <c r="C419" i="3" s="1"/>
  <c r="A419" i="6"/>
  <c r="B419" i="6" s="1"/>
  <c r="A419" i="7"/>
  <c r="B419" i="7" s="1"/>
  <c r="C419" i="9" l="1"/>
  <c r="D419" i="9" s="1"/>
  <c r="B419" i="9"/>
  <c r="D419" i="6" l="1"/>
  <c r="E419" i="6"/>
  <c r="E420" i="9" s="1"/>
  <c r="F419" i="6"/>
  <c r="F420" i="9" s="1"/>
  <c r="G419" i="6"/>
  <c r="G420" i="9" s="1"/>
  <c r="G420" i="7" l="1"/>
  <c r="F420" i="7"/>
  <c r="E420" i="7"/>
  <c r="D420" i="7"/>
  <c r="F420" i="8"/>
  <c r="E420" i="8"/>
  <c r="G420" i="8"/>
  <c r="D420" i="8"/>
  <c r="H419" i="6"/>
  <c r="H420" i="9" s="1"/>
  <c r="H420" i="7" l="1"/>
  <c r="H420" i="8"/>
  <c r="I419" i="6"/>
  <c r="I420" i="9" s="1"/>
  <c r="I420" i="7" l="1"/>
  <c r="I420" i="8"/>
  <c r="J419" i="6"/>
  <c r="J420" i="9" s="1"/>
  <c r="J420" i="7" l="1"/>
  <c r="J420" i="8"/>
  <c r="K419" i="6"/>
  <c r="K420" i="9" s="1"/>
  <c r="K420" i="7" l="1"/>
  <c r="K420" i="8"/>
  <c r="L419" i="6"/>
  <c r="L420" i="9" s="1"/>
  <c r="L420" i="7" l="1"/>
  <c r="L420" i="8"/>
  <c r="M419" i="6"/>
  <c r="M420" i="9" s="1"/>
  <c r="M420" i="7" l="1"/>
  <c r="M420" i="8"/>
  <c r="O419" i="9" l="1"/>
  <c r="F419" i="3" s="1"/>
  <c r="O420" i="7" l="1"/>
  <c r="G420" i="3" s="1"/>
  <c r="O419" i="6"/>
  <c r="O420" i="8" l="1"/>
  <c r="E420" i="3" s="1"/>
  <c r="A420" i="6"/>
  <c r="B420" i="6" s="1"/>
  <c r="H419" i="3"/>
  <c r="B420" i="3" s="1"/>
  <c r="C420" i="3" s="1"/>
  <c r="A420" i="7"/>
  <c r="B420" i="7" s="1"/>
  <c r="A420" i="8"/>
  <c r="B420" i="8" s="1"/>
  <c r="A420" i="9"/>
  <c r="B420" i="9" l="1"/>
  <c r="C420" i="9"/>
  <c r="D420" i="9" s="1"/>
  <c r="D420" i="6" l="1"/>
  <c r="E420" i="6"/>
  <c r="E421" i="9" s="1"/>
  <c r="E421" i="7" l="1"/>
  <c r="D421" i="7"/>
  <c r="E421" i="8"/>
  <c r="D421" i="8"/>
  <c r="F420" i="6"/>
  <c r="F421" i="9" s="1"/>
  <c r="F421" i="7" l="1"/>
  <c r="F421" i="8"/>
  <c r="G420" i="6"/>
  <c r="G421" i="9" s="1"/>
  <c r="G421" i="7" l="1"/>
  <c r="G421" i="8"/>
  <c r="H420" i="6"/>
  <c r="H421" i="9" s="1"/>
  <c r="H421" i="7" l="1"/>
  <c r="H421" i="8"/>
  <c r="I420" i="6"/>
  <c r="I421" i="9" s="1"/>
  <c r="I421" i="7" l="1"/>
  <c r="I421" i="8"/>
  <c r="J420" i="6"/>
  <c r="J421" i="9" s="1"/>
  <c r="K420" i="6"/>
  <c r="K421" i="9" s="1"/>
  <c r="J421" i="7" l="1"/>
  <c r="K421" i="7"/>
  <c r="J421" i="8"/>
  <c r="K421" i="8"/>
  <c r="M420" i="6" l="1"/>
  <c r="M421" i="9" s="1"/>
  <c r="L420" i="6"/>
  <c r="L421" i="9" s="1"/>
  <c r="L421" i="7" l="1"/>
  <c r="M421" i="7"/>
  <c r="L421" i="8"/>
  <c r="M421" i="8"/>
  <c r="O420" i="9" l="1"/>
  <c r="F420" i="3" s="1"/>
  <c r="O421" i="7" l="1"/>
  <c r="G421" i="3" s="1"/>
  <c r="O420" i="6"/>
  <c r="O421" i="8" l="1"/>
  <c r="E421" i="3" s="1"/>
  <c r="A421" i="8"/>
  <c r="B421" i="8" s="1"/>
  <c r="H420" i="3"/>
  <c r="B421" i="3" s="1"/>
  <c r="C421" i="3" s="1"/>
  <c r="A421" i="6"/>
  <c r="B421" i="6" s="1"/>
  <c r="A421" i="9"/>
  <c r="A421" i="7"/>
  <c r="B421" i="7" s="1"/>
  <c r="C421" i="9" l="1"/>
  <c r="D421" i="9" s="1"/>
  <c r="B421" i="9"/>
  <c r="D421" i="6" l="1"/>
  <c r="E421" i="6"/>
  <c r="E422" i="9" s="1"/>
  <c r="F421" i="6"/>
  <c r="F422" i="9" s="1"/>
  <c r="G421" i="6"/>
  <c r="G422" i="9" s="1"/>
  <c r="G422" i="7" l="1"/>
  <c r="F422" i="7"/>
  <c r="E422" i="7"/>
  <c r="D422" i="7"/>
  <c r="F422" i="8"/>
  <c r="E422" i="8"/>
  <c r="D422" i="8"/>
  <c r="G422" i="8"/>
  <c r="I421" i="6" l="1"/>
  <c r="I422" i="9" s="1"/>
  <c r="H421" i="6"/>
  <c r="H422" i="9" s="1"/>
  <c r="J421" i="6"/>
  <c r="J422" i="9" s="1"/>
  <c r="J422" i="7" l="1"/>
  <c r="H422" i="7"/>
  <c r="I422" i="7"/>
  <c r="J422" i="8"/>
  <c r="H422" i="8"/>
  <c r="I422" i="8"/>
  <c r="K421" i="6"/>
  <c r="K422" i="9" s="1"/>
  <c r="L421" i="6"/>
  <c r="L422" i="9" s="1"/>
  <c r="L422" i="7" l="1"/>
  <c r="K422" i="7"/>
  <c r="K422" i="8"/>
  <c r="L422" i="8"/>
  <c r="M421" i="6"/>
  <c r="M422" i="9" s="1"/>
  <c r="M422" i="7" l="1"/>
  <c r="M422" i="8"/>
  <c r="O421" i="9" l="1"/>
  <c r="F421" i="3" s="1"/>
  <c r="O422" i="7" l="1"/>
  <c r="G422" i="3" s="1"/>
  <c r="O421" i="6"/>
  <c r="O422" i="8" l="1"/>
  <c r="E422" i="3" s="1"/>
  <c r="A422" i="6"/>
  <c r="B422" i="6" s="1"/>
  <c r="A422" i="9"/>
  <c r="A422" i="7"/>
  <c r="B422" i="7" s="1"/>
  <c r="A422" i="8"/>
  <c r="B422" i="8" s="1"/>
  <c r="H421" i="3"/>
  <c r="B422" i="3" s="1"/>
  <c r="C422" i="3" s="1"/>
  <c r="B422" i="9" l="1"/>
  <c r="C422" i="9"/>
  <c r="D422" i="9" s="1"/>
  <c r="D422" i="6" l="1"/>
  <c r="E422" i="6"/>
  <c r="E423" i="9" s="1"/>
  <c r="E423" i="7" l="1"/>
  <c r="D423" i="7"/>
  <c r="E423" i="8"/>
  <c r="D423" i="8"/>
  <c r="F422" i="6"/>
  <c r="F423" i="9" s="1"/>
  <c r="F423" i="7" l="1"/>
  <c r="F423" i="8"/>
  <c r="G422" i="6"/>
  <c r="G423" i="9" s="1"/>
  <c r="H422" i="6"/>
  <c r="H423" i="9" s="1"/>
  <c r="I422" i="6"/>
  <c r="I423" i="9" s="1"/>
  <c r="G423" i="7" l="1"/>
  <c r="H423" i="7"/>
  <c r="I423" i="7"/>
  <c r="G423" i="8"/>
  <c r="I423" i="8"/>
  <c r="H423" i="8"/>
  <c r="J422" i="6"/>
  <c r="J423" i="9" s="1"/>
  <c r="K422" i="6"/>
  <c r="K423" i="9" s="1"/>
  <c r="K423" i="7" l="1"/>
  <c r="J423" i="7"/>
  <c r="J423" i="8"/>
  <c r="K423" i="8"/>
  <c r="L422" i="6"/>
  <c r="L423" i="9" s="1"/>
  <c r="M422" i="6"/>
  <c r="M423" i="9" s="1"/>
  <c r="M423" i="7" l="1"/>
  <c r="L423" i="7"/>
  <c r="M423" i="8"/>
  <c r="L423" i="8"/>
  <c r="O422" i="9" l="1"/>
  <c r="F422" i="3" s="1"/>
  <c r="O423" i="7" l="1"/>
  <c r="G423" i="3" s="1"/>
  <c r="O422" i="6"/>
  <c r="O423" i="8" l="1"/>
  <c r="E423" i="3" s="1"/>
  <c r="A423" i="6"/>
  <c r="B423" i="6" s="1"/>
  <c r="A423" i="8"/>
  <c r="B423" i="8" s="1"/>
  <c r="H422" i="3"/>
  <c r="B423" i="3" s="1"/>
  <c r="C423" i="3" s="1"/>
  <c r="A423" i="7"/>
  <c r="B423" i="7" s="1"/>
  <c r="A423" i="9"/>
  <c r="C423" i="9" l="1"/>
  <c r="D423" i="9" s="1"/>
  <c r="B423" i="9"/>
  <c r="D423" i="6" l="1"/>
  <c r="E423" i="6"/>
  <c r="E424" i="9" s="1"/>
  <c r="F423" i="6"/>
  <c r="F424" i="9" s="1"/>
  <c r="G423" i="6"/>
  <c r="G424" i="9" s="1"/>
  <c r="G424" i="7" l="1"/>
  <c r="E424" i="7"/>
  <c r="F424" i="7"/>
  <c r="D424" i="7"/>
  <c r="F424" i="8"/>
  <c r="E424" i="8"/>
  <c r="D424" i="8"/>
  <c r="G424" i="8"/>
  <c r="H423" i="6"/>
  <c r="H424" i="9" s="1"/>
  <c r="H424" i="7" l="1"/>
  <c r="H424" i="8"/>
  <c r="I423" i="6"/>
  <c r="I424" i="9" s="1"/>
  <c r="I424" i="7" l="1"/>
  <c r="I424" i="8"/>
  <c r="J423" i="6"/>
  <c r="J424" i="9" s="1"/>
  <c r="J424" i="7" l="1"/>
  <c r="J424" i="8"/>
  <c r="K423" i="6"/>
  <c r="K424" i="9" s="1"/>
  <c r="L423" i="6"/>
  <c r="L424" i="9" s="1"/>
  <c r="K424" i="7" l="1"/>
  <c r="L424" i="7"/>
  <c r="L424" i="8"/>
  <c r="K424" i="8"/>
  <c r="M423" i="6"/>
  <c r="M424" i="9" s="1"/>
  <c r="M424" i="7" l="1"/>
  <c r="M424" i="8"/>
  <c r="O423" i="9" l="1"/>
  <c r="F423" i="3" s="1"/>
  <c r="O424" i="7" l="1"/>
  <c r="G424" i="3" s="1"/>
  <c r="O423" i="6"/>
  <c r="O424" i="8" l="1"/>
  <c r="E424" i="3" s="1"/>
  <c r="A424" i="9"/>
  <c r="H423" i="3"/>
  <c r="B424" i="3" s="1"/>
  <c r="C424" i="3" s="1"/>
  <c r="A424" i="7"/>
  <c r="B424" i="7" s="1"/>
  <c r="A424" i="8"/>
  <c r="B424" i="8" s="1"/>
  <c r="A424" i="6"/>
  <c r="B424" i="6" s="1"/>
  <c r="C424" i="9" l="1"/>
  <c r="D424" i="9" s="1"/>
  <c r="B424" i="9"/>
  <c r="D424" i="6" l="1"/>
  <c r="E424" i="6"/>
  <c r="E425" i="9" s="1"/>
  <c r="E425" i="7" l="1"/>
  <c r="D425" i="7"/>
  <c r="E425" i="8"/>
  <c r="D425" i="8"/>
  <c r="F424" i="6"/>
  <c r="F425" i="9" s="1"/>
  <c r="F425" i="7" l="1"/>
  <c r="F425" i="8"/>
  <c r="G424" i="6"/>
  <c r="G425" i="9" s="1"/>
  <c r="H424" i="6"/>
  <c r="H425" i="9" s="1"/>
  <c r="G425" i="7" l="1"/>
  <c r="H425" i="7"/>
  <c r="G425" i="8"/>
  <c r="H425" i="8"/>
  <c r="I424" i="6"/>
  <c r="I425" i="9" s="1"/>
  <c r="J424" i="6"/>
  <c r="J425" i="9" s="1"/>
  <c r="J425" i="7" l="1"/>
  <c r="I425" i="7"/>
  <c r="J425" i="8"/>
  <c r="I425" i="8"/>
  <c r="K424" i="6"/>
  <c r="K425" i="9" s="1"/>
  <c r="K425" i="7" l="1"/>
  <c r="K425" i="8"/>
  <c r="L424" i="6"/>
  <c r="L425" i="9" s="1"/>
  <c r="L425" i="7" l="1"/>
  <c r="L425" i="8"/>
  <c r="M424" i="6"/>
  <c r="M425" i="9" s="1"/>
  <c r="M425" i="7" l="1"/>
  <c r="M425" i="8"/>
  <c r="O424" i="9" l="1"/>
  <c r="F424" i="3" s="1"/>
  <c r="O425" i="7" l="1"/>
  <c r="G425" i="3" s="1"/>
  <c r="O424" i="6"/>
  <c r="O425" i="8" l="1"/>
  <c r="E425" i="3" s="1"/>
  <c r="A425" i="8"/>
  <c r="B425" i="8" s="1"/>
  <c r="A425" i="6"/>
  <c r="B425" i="6" s="1"/>
  <c r="H424" i="3"/>
  <c r="B425" i="3" s="1"/>
  <c r="C425" i="3" s="1"/>
  <c r="A425" i="7"/>
  <c r="B425" i="7" s="1"/>
  <c r="A425" i="9"/>
  <c r="B425" i="9" l="1"/>
  <c r="C425" i="9"/>
  <c r="D425" i="9" s="1"/>
  <c r="D425" i="6" l="1"/>
  <c r="E425" i="6"/>
  <c r="E426" i="9" s="1"/>
  <c r="F425" i="6"/>
  <c r="F426" i="9" s="1"/>
  <c r="G425" i="6"/>
  <c r="G426" i="9" s="1"/>
  <c r="G426" i="7" l="1"/>
  <c r="F426" i="7"/>
  <c r="E426" i="7"/>
  <c r="D426" i="7"/>
  <c r="F426" i="8"/>
  <c r="E426" i="8"/>
  <c r="D426" i="8"/>
  <c r="G426" i="8"/>
  <c r="I425" i="6" l="1"/>
  <c r="I426" i="9" s="1"/>
  <c r="H425" i="6"/>
  <c r="H426" i="9" s="1"/>
  <c r="J425" i="6"/>
  <c r="J426" i="9" s="1"/>
  <c r="J426" i="7" l="1"/>
  <c r="H426" i="7"/>
  <c r="I426" i="7"/>
  <c r="I426" i="8"/>
  <c r="J426" i="8"/>
  <c r="H426" i="8"/>
  <c r="K425" i="6"/>
  <c r="K426" i="9" s="1"/>
  <c r="L425" i="6"/>
  <c r="L426" i="9" s="1"/>
  <c r="L426" i="7" l="1"/>
  <c r="K426" i="7"/>
  <c r="K426" i="8"/>
  <c r="L426" i="8"/>
  <c r="M425" i="6"/>
  <c r="M426" i="9" s="1"/>
  <c r="M426" i="7" l="1"/>
  <c r="M426" i="8"/>
  <c r="O425" i="9" l="1"/>
  <c r="F425" i="3" s="1"/>
  <c r="O426" i="7" l="1"/>
  <c r="G426" i="3" s="1"/>
  <c r="O425" i="6"/>
  <c r="O426" i="8" l="1"/>
  <c r="E426" i="3" s="1"/>
  <c r="A426" i="8"/>
  <c r="B426" i="8" s="1"/>
  <c r="H425" i="3"/>
  <c r="B426" i="3" s="1"/>
  <c r="C426" i="3" s="1"/>
  <c r="A426" i="7"/>
  <c r="B426" i="7" s="1"/>
  <c r="A426" i="6"/>
  <c r="B426" i="6" s="1"/>
  <c r="A426" i="9"/>
  <c r="C426" i="9" l="1"/>
  <c r="D426" i="9" s="1"/>
  <c r="B426" i="9"/>
  <c r="D426" i="6" l="1"/>
  <c r="E426" i="6"/>
  <c r="E427" i="9" s="1"/>
  <c r="E427" i="7" l="1"/>
  <c r="D427" i="7"/>
  <c r="E427" i="8"/>
  <c r="D427" i="8"/>
  <c r="F426" i="6"/>
  <c r="F427" i="9" s="1"/>
  <c r="F427" i="7" l="1"/>
  <c r="F427" i="8"/>
  <c r="G426" i="6"/>
  <c r="G427" i="9" s="1"/>
  <c r="H426" i="6"/>
  <c r="H427" i="9" s="1"/>
  <c r="H427" i="7" l="1"/>
  <c r="G427" i="7"/>
  <c r="H427" i="8"/>
  <c r="G427" i="8"/>
  <c r="I426" i="6"/>
  <c r="I427" i="9" s="1"/>
  <c r="I427" i="7" l="1"/>
  <c r="I427" i="8"/>
  <c r="J426" i="6"/>
  <c r="J427" i="9" s="1"/>
  <c r="J427" i="7" l="1"/>
  <c r="J427" i="8"/>
  <c r="K426" i="6"/>
  <c r="K427" i="9" s="1"/>
  <c r="K427" i="7" l="1"/>
  <c r="K427" i="8"/>
  <c r="L426" i="6"/>
  <c r="L427" i="9" s="1"/>
  <c r="L427" i="7" l="1"/>
  <c r="L427" i="8"/>
  <c r="M426" i="6"/>
  <c r="M427" i="9" s="1"/>
  <c r="M427" i="7" l="1"/>
  <c r="M427" i="8"/>
  <c r="O426" i="9" l="1"/>
  <c r="F426" i="3" s="1"/>
  <c r="O427" i="7" l="1"/>
  <c r="G427" i="3" s="1"/>
  <c r="O426" i="6"/>
  <c r="O427" i="8" l="1"/>
  <c r="E427" i="3" s="1"/>
  <c r="A427" i="6"/>
  <c r="B427" i="6" s="1"/>
  <c r="A427" i="8"/>
  <c r="B427" i="8" s="1"/>
  <c r="A427" i="9"/>
  <c r="H426" i="3"/>
  <c r="B427" i="3" s="1"/>
  <c r="C427" i="3" s="1"/>
  <c r="A427" i="7"/>
  <c r="B427" i="7" s="1"/>
  <c r="B427" i="9" l="1"/>
  <c r="C427" i="9"/>
  <c r="D427" i="9" s="1"/>
  <c r="D427" i="6" l="1"/>
  <c r="E427" i="6"/>
  <c r="E428" i="9" s="1"/>
  <c r="F427" i="6"/>
  <c r="F428" i="9" s="1"/>
  <c r="F428" i="7" l="1"/>
  <c r="E428" i="7"/>
  <c r="D428" i="7"/>
  <c r="F428" i="8"/>
  <c r="E428" i="8"/>
  <c r="D428" i="8"/>
  <c r="G427" i="6"/>
  <c r="G428" i="9" s="1"/>
  <c r="G428" i="7" l="1"/>
  <c r="G428" i="8"/>
  <c r="I427" i="6" l="1"/>
  <c r="I428" i="9" s="1"/>
  <c r="H427" i="6"/>
  <c r="H428" i="9" s="1"/>
  <c r="J427" i="6"/>
  <c r="J428" i="9" s="1"/>
  <c r="J428" i="7" l="1"/>
  <c r="H428" i="7"/>
  <c r="I428" i="7"/>
  <c r="J428" i="8"/>
  <c r="H428" i="8"/>
  <c r="I428" i="8"/>
  <c r="K427" i="6"/>
  <c r="K428" i="9" s="1"/>
  <c r="K428" i="7" l="1"/>
  <c r="K428" i="8"/>
  <c r="L427" i="6"/>
  <c r="L428" i="9" s="1"/>
  <c r="L428" i="7" l="1"/>
  <c r="L428" i="8"/>
  <c r="M427" i="6"/>
  <c r="M428" i="9" s="1"/>
  <c r="M428" i="7" l="1"/>
  <c r="M428" i="8"/>
  <c r="O427" i="9" l="1"/>
  <c r="F427" i="3" s="1"/>
  <c r="O428" i="7" l="1"/>
  <c r="G428" i="3" s="1"/>
  <c r="O427" i="6"/>
  <c r="O428" i="8" l="1"/>
  <c r="E428" i="3" s="1"/>
  <c r="A428" i="8"/>
  <c r="B428" i="8" s="1"/>
  <c r="H427" i="3"/>
  <c r="B428" i="3" s="1"/>
  <c r="C428" i="3" s="1"/>
  <c r="A428" i="7"/>
  <c r="B428" i="7" s="1"/>
  <c r="A428" i="6"/>
  <c r="B428" i="6" s="1"/>
  <c r="A428" i="9"/>
  <c r="C428" i="9" l="1"/>
  <c r="D428" i="9" s="1"/>
  <c r="B428" i="9"/>
  <c r="D428" i="6" l="1"/>
  <c r="E428" i="6"/>
  <c r="E429" i="9" s="1"/>
  <c r="E429" i="7" l="1"/>
  <c r="D429" i="7"/>
  <c r="E429" i="8"/>
  <c r="D429" i="8"/>
  <c r="F428" i="6"/>
  <c r="F429" i="9" s="1"/>
  <c r="F429" i="7" l="1"/>
  <c r="F429" i="8"/>
  <c r="G428" i="6"/>
  <c r="G429" i="9" s="1"/>
  <c r="G429" i="7" l="1"/>
  <c r="G429" i="8"/>
  <c r="H428" i="6"/>
  <c r="H429" i="9" s="1"/>
  <c r="H429" i="7" l="1"/>
  <c r="H429" i="8"/>
  <c r="J428" i="6"/>
  <c r="J429" i="9" s="1"/>
  <c r="I428" i="6"/>
  <c r="I429" i="9" s="1"/>
  <c r="J429" i="7" l="1"/>
  <c r="I429" i="7"/>
  <c r="J429" i="8"/>
  <c r="I429" i="8"/>
  <c r="K428" i="6"/>
  <c r="K429" i="9" s="1"/>
  <c r="K429" i="7" l="1"/>
  <c r="K429" i="8"/>
  <c r="L428" i="6"/>
  <c r="L429" i="9" s="1"/>
  <c r="L429" i="7" l="1"/>
  <c r="L429" i="8"/>
  <c r="M428" i="6"/>
  <c r="M429" i="9" s="1"/>
  <c r="M429" i="7" l="1"/>
  <c r="M429" i="8"/>
  <c r="O428" i="9" l="1"/>
  <c r="F428" i="3" s="1"/>
  <c r="O429" i="7" l="1"/>
  <c r="G429" i="3" s="1"/>
  <c r="O428" i="6"/>
  <c r="O429" i="8" l="1"/>
  <c r="E429" i="3" s="1"/>
  <c r="A429" i="8"/>
  <c r="B429" i="8" s="1"/>
  <c r="H428" i="3"/>
  <c r="B429" i="3" s="1"/>
  <c r="C429" i="3" s="1"/>
  <c r="A429" i="7"/>
  <c r="B429" i="7" s="1"/>
  <c r="A429" i="6"/>
  <c r="B429" i="6" s="1"/>
  <c r="A429" i="9"/>
  <c r="B429" i="9" l="1"/>
  <c r="C429" i="9"/>
  <c r="D429" i="9" s="1"/>
  <c r="D429" i="6" l="1"/>
  <c r="E429" i="6"/>
  <c r="E430" i="9" s="1"/>
  <c r="E430" i="7" l="1"/>
  <c r="D430" i="7"/>
  <c r="E430" i="8"/>
  <c r="D430" i="8"/>
  <c r="F429" i="6"/>
  <c r="F430" i="9" s="1"/>
  <c r="F430" i="7" l="1"/>
  <c r="F430" i="8"/>
  <c r="G429" i="6"/>
  <c r="G430" i="9" s="1"/>
  <c r="H429" i="6"/>
  <c r="H430" i="9" s="1"/>
  <c r="H430" i="7" l="1"/>
  <c r="G430" i="7"/>
  <c r="G430" i="8"/>
  <c r="H430" i="8"/>
  <c r="I429" i="6"/>
  <c r="I430" i="9" s="1"/>
  <c r="I430" i="7" l="1"/>
  <c r="I430" i="8"/>
  <c r="J429" i="6"/>
  <c r="J430" i="9" s="1"/>
  <c r="J430" i="7" l="1"/>
  <c r="J430" i="8"/>
  <c r="K429" i="6"/>
  <c r="K430" i="9" s="1"/>
  <c r="K430" i="7" l="1"/>
  <c r="K430" i="8"/>
  <c r="L429" i="6"/>
  <c r="L430" i="9" s="1"/>
  <c r="L430" i="7" l="1"/>
  <c r="L430" i="8"/>
  <c r="M429" i="6"/>
  <c r="M430" i="9" s="1"/>
  <c r="M430" i="7" l="1"/>
  <c r="M430" i="8"/>
  <c r="O429" i="9" l="1"/>
  <c r="F429" i="3" s="1"/>
  <c r="O430" i="7" l="1"/>
  <c r="G430" i="3" s="1"/>
  <c r="O429" i="6"/>
  <c r="O430" i="8" l="1"/>
  <c r="E430" i="3" s="1"/>
  <c r="A430" i="9"/>
  <c r="H429" i="3"/>
  <c r="B430" i="3" s="1"/>
  <c r="C430" i="3" s="1"/>
  <c r="A430" i="6"/>
  <c r="B430" i="6" s="1"/>
  <c r="A430" i="8"/>
  <c r="B430" i="8" s="1"/>
  <c r="A430" i="7"/>
  <c r="B430" i="7" s="1"/>
  <c r="C430" i="9" l="1"/>
  <c r="D430" i="9" s="1"/>
  <c r="B430" i="9"/>
  <c r="D430" i="6" l="1"/>
  <c r="E430" i="6"/>
  <c r="E431" i="9" s="1"/>
  <c r="F430" i="6"/>
  <c r="F431" i="9" s="1"/>
  <c r="F431" i="7" l="1"/>
  <c r="E431" i="7"/>
  <c r="D431" i="7"/>
  <c r="F431" i="8"/>
  <c r="E431" i="8"/>
  <c r="D431" i="8"/>
  <c r="G430" i="6"/>
  <c r="G431" i="9" s="1"/>
  <c r="H430" i="6"/>
  <c r="H431" i="9" s="1"/>
  <c r="H431" i="7" l="1"/>
  <c r="G431" i="7"/>
  <c r="H431" i="8"/>
  <c r="G431" i="8"/>
  <c r="I430" i="6"/>
  <c r="I431" i="9" s="1"/>
  <c r="I431" i="7" l="1"/>
  <c r="I431" i="8"/>
  <c r="J430" i="6"/>
  <c r="J431" i="9" s="1"/>
  <c r="J431" i="7" l="1"/>
  <c r="J431" i="8"/>
  <c r="K430" i="6"/>
  <c r="K431" i="9" s="1"/>
  <c r="K431" i="7" l="1"/>
  <c r="K431" i="8"/>
  <c r="L430" i="6"/>
  <c r="L431" i="9" s="1"/>
  <c r="L431" i="7" l="1"/>
  <c r="L431" i="8"/>
  <c r="M430" i="6"/>
  <c r="M431" i="9" s="1"/>
  <c r="M431" i="7" l="1"/>
  <c r="M431" i="8"/>
  <c r="O430" i="6" l="1"/>
  <c r="O430" i="9"/>
  <c r="F430" i="3" s="1"/>
  <c r="A431" i="9" l="1"/>
  <c r="C431" i="9" s="1"/>
  <c r="D431" i="9" s="1"/>
  <c r="A431" i="6"/>
  <c r="B431" i="6" s="1"/>
  <c r="H430" i="3"/>
  <c r="B431" i="3" s="1"/>
  <c r="C431" i="3" s="1"/>
  <c r="O431" i="7"/>
  <c r="G431" i="3" s="1"/>
  <c r="O431" i="8"/>
  <c r="E431" i="3" s="1"/>
  <c r="A431" i="8"/>
  <c r="B431" i="8" s="1"/>
  <c r="A431" i="7"/>
  <c r="B431" i="7" s="1"/>
  <c r="B431" i="9" l="1"/>
  <c r="D431" i="6"/>
  <c r="E431" i="6"/>
  <c r="E432" i="9" s="1"/>
  <c r="F431" i="6"/>
  <c r="F432" i="9" s="1"/>
  <c r="G431" i="6"/>
  <c r="G432" i="9" s="1"/>
  <c r="G432" i="7" l="1"/>
  <c r="F432" i="7"/>
  <c r="E432" i="7"/>
  <c r="D432" i="7"/>
  <c r="F432" i="8"/>
  <c r="E432" i="8"/>
  <c r="G432" i="8"/>
  <c r="D432" i="8"/>
  <c r="H431" i="6"/>
  <c r="H432" i="9" s="1"/>
  <c r="H432" i="7" l="1"/>
  <c r="H432" i="8"/>
  <c r="I431" i="6"/>
  <c r="I432" i="9" s="1"/>
  <c r="J431" i="6"/>
  <c r="J432" i="9" s="1"/>
  <c r="I432" i="7" l="1"/>
  <c r="J432" i="7"/>
  <c r="I432" i="8"/>
  <c r="J432" i="8"/>
  <c r="K431" i="6"/>
  <c r="K432" i="9" s="1"/>
  <c r="L431" i="6"/>
  <c r="L432" i="9" s="1"/>
  <c r="K432" i="7" l="1"/>
  <c r="L432" i="7"/>
  <c r="L432" i="8"/>
  <c r="K432" i="8"/>
  <c r="M431" i="6" l="1"/>
  <c r="M432" i="9" s="1"/>
  <c r="M432" i="7" l="1"/>
  <c r="M432" i="8"/>
  <c r="O431" i="9" l="1"/>
  <c r="F431" i="3" s="1"/>
  <c r="O432" i="7" l="1"/>
  <c r="G432" i="3" s="1"/>
  <c r="O431" i="6"/>
  <c r="O432" i="8" l="1"/>
  <c r="E432" i="3" s="1"/>
  <c r="A432" i="7"/>
  <c r="B432" i="7" s="1"/>
  <c r="H431" i="3"/>
  <c r="B432" i="3" s="1"/>
  <c r="C432" i="3" s="1"/>
  <c r="A432" i="9"/>
  <c r="A432" i="8"/>
  <c r="B432" i="8" s="1"/>
  <c r="A432" i="6"/>
  <c r="B432" i="6" s="1"/>
  <c r="C432" i="9" l="1"/>
  <c r="D432" i="9" s="1"/>
  <c r="B432" i="9"/>
  <c r="D432" i="6" l="1"/>
  <c r="E432" i="6"/>
  <c r="E433" i="9" s="1"/>
  <c r="E433" i="7" l="1"/>
  <c r="D433" i="7"/>
  <c r="E433" i="8"/>
  <c r="D433" i="8"/>
  <c r="F432" i="6"/>
  <c r="F433" i="9" s="1"/>
  <c r="F433" i="7" l="1"/>
  <c r="F433" i="8"/>
  <c r="G432" i="6"/>
  <c r="G433" i="9" s="1"/>
  <c r="G433" i="7" l="1"/>
  <c r="G433" i="8"/>
  <c r="H432" i="6"/>
  <c r="H433" i="9" s="1"/>
  <c r="H433" i="7" l="1"/>
  <c r="H433" i="8"/>
  <c r="I432" i="6"/>
  <c r="I433" i="9" s="1"/>
  <c r="I433" i="7" l="1"/>
  <c r="I433" i="8"/>
  <c r="J432" i="6"/>
  <c r="J433" i="9" s="1"/>
  <c r="J433" i="7" l="1"/>
  <c r="J433" i="8"/>
  <c r="K432" i="6"/>
  <c r="K433" i="9" s="1"/>
  <c r="L432" i="6"/>
  <c r="L433" i="9" s="1"/>
  <c r="K433" i="7" l="1"/>
  <c r="L433" i="7"/>
  <c r="K433" i="8"/>
  <c r="L433" i="8"/>
  <c r="M432" i="6"/>
  <c r="M433" i="9" s="1"/>
  <c r="M433" i="7" l="1"/>
  <c r="M433" i="8"/>
  <c r="O432" i="9" l="1"/>
  <c r="F432" i="3" s="1"/>
  <c r="O433" i="7" l="1"/>
  <c r="G433" i="3" s="1"/>
  <c r="O432" i="6"/>
  <c r="O433" i="8" l="1"/>
  <c r="E433" i="3" s="1"/>
  <c r="A433" i="7"/>
  <c r="B433" i="7" s="1"/>
  <c r="A433" i="8"/>
  <c r="B433" i="8" s="1"/>
  <c r="A433" i="9"/>
  <c r="H432" i="3"/>
  <c r="B433" i="3" s="1"/>
  <c r="C433" i="3" s="1"/>
  <c r="A433" i="6"/>
  <c r="B433" i="6" s="1"/>
  <c r="C433" i="9" l="1"/>
  <c r="D433" i="9" s="1"/>
  <c r="B433" i="9"/>
  <c r="D433" i="6" l="1"/>
  <c r="E433" i="6"/>
  <c r="E434" i="9" s="1"/>
  <c r="F433" i="6"/>
  <c r="F434" i="9" s="1"/>
  <c r="F434" i="7" l="1"/>
  <c r="E434" i="7"/>
  <c r="D434" i="7"/>
  <c r="F434" i="8"/>
  <c r="E434" i="8"/>
  <c r="D434" i="8"/>
  <c r="G433" i="6"/>
  <c r="G434" i="9" s="1"/>
  <c r="G434" i="7" l="1"/>
  <c r="G434" i="8"/>
  <c r="H433" i="6"/>
  <c r="H434" i="9" s="1"/>
  <c r="H434" i="7" l="1"/>
  <c r="H434" i="8"/>
  <c r="I433" i="6"/>
  <c r="I434" i="9" s="1"/>
  <c r="I434" i="7" l="1"/>
  <c r="I434" i="8"/>
  <c r="J433" i="6"/>
  <c r="J434" i="9" s="1"/>
  <c r="J434" i="7" l="1"/>
  <c r="J434" i="8"/>
  <c r="K433" i="6"/>
  <c r="K434" i="9" s="1"/>
  <c r="K434" i="7" l="1"/>
  <c r="K434" i="8"/>
  <c r="L433" i="6"/>
  <c r="L434" i="9" s="1"/>
  <c r="L434" i="7" l="1"/>
  <c r="L434" i="8"/>
  <c r="M433" i="6"/>
  <c r="M434" i="9" s="1"/>
  <c r="M434" i="7" l="1"/>
  <c r="M434" i="8"/>
  <c r="O433" i="9" l="1"/>
  <c r="F433" i="3" s="1"/>
  <c r="O434" i="7" l="1"/>
  <c r="G434" i="3" s="1"/>
  <c r="O433" i="6"/>
  <c r="O434" i="8" l="1"/>
  <c r="E434" i="3" s="1"/>
  <c r="A434" i="9"/>
  <c r="A434" i="8"/>
  <c r="B434" i="8" s="1"/>
  <c r="A434" i="7"/>
  <c r="B434" i="7" s="1"/>
  <c r="A434" i="6"/>
  <c r="B434" i="6" s="1"/>
  <c r="H433" i="3"/>
  <c r="B434" i="3" s="1"/>
  <c r="C434" i="3" s="1"/>
  <c r="B434" i="9" l="1"/>
  <c r="C434" i="9"/>
  <c r="D434" i="9" s="1"/>
  <c r="D434" i="6" l="1"/>
  <c r="E434" i="6"/>
  <c r="E435" i="9" s="1"/>
  <c r="E435" i="7" l="1"/>
  <c r="D435" i="7"/>
  <c r="E435" i="8"/>
  <c r="D435" i="8"/>
  <c r="F434" i="6"/>
  <c r="F435" i="9" s="1"/>
  <c r="F435" i="7" l="1"/>
  <c r="F435" i="8"/>
  <c r="G434" i="6"/>
  <c r="G435" i="9" s="1"/>
  <c r="H434" i="6"/>
  <c r="H435" i="9" s="1"/>
  <c r="G435" i="7" l="1"/>
  <c r="H435" i="7"/>
  <c r="G435" i="8"/>
  <c r="H435" i="8"/>
  <c r="I434" i="6"/>
  <c r="I435" i="9" s="1"/>
  <c r="I435" i="7" l="1"/>
  <c r="I435" i="8"/>
  <c r="J434" i="6"/>
  <c r="J435" i="9" s="1"/>
  <c r="J435" i="7" l="1"/>
  <c r="J435" i="8"/>
  <c r="K434" i="6"/>
  <c r="K435" i="9" s="1"/>
  <c r="K435" i="7" l="1"/>
  <c r="K435" i="8"/>
  <c r="L434" i="6"/>
  <c r="L435" i="9" s="1"/>
  <c r="L435" i="7" l="1"/>
  <c r="L435" i="8"/>
  <c r="M434" i="6"/>
  <c r="M435" i="9" s="1"/>
  <c r="M435" i="7" l="1"/>
  <c r="M435" i="8"/>
  <c r="O434" i="9" l="1"/>
  <c r="F434" i="3" s="1"/>
  <c r="O435" i="7" l="1"/>
  <c r="G435" i="3" s="1"/>
  <c r="O434" i="6"/>
  <c r="O435" i="8" l="1"/>
  <c r="E435" i="3" s="1"/>
  <c r="A435" i="8"/>
  <c r="B435" i="8" s="1"/>
  <c r="A435" i="6"/>
  <c r="B435" i="6" s="1"/>
  <c r="A435" i="7"/>
  <c r="B435" i="7" s="1"/>
  <c r="A435" i="9"/>
  <c r="H434" i="3"/>
  <c r="B435" i="3" s="1"/>
  <c r="C435" i="3" s="1"/>
  <c r="C435" i="9" l="1"/>
  <c r="D435" i="9" s="1"/>
  <c r="B435" i="9"/>
  <c r="D435" i="6" l="1"/>
  <c r="E435" i="6"/>
  <c r="E436" i="9" s="1"/>
  <c r="F435" i="6"/>
  <c r="F436" i="9" s="1"/>
  <c r="F436" i="7" l="1"/>
  <c r="E436" i="7"/>
  <c r="D436" i="7"/>
  <c r="F436" i="8"/>
  <c r="E436" i="8"/>
  <c r="D436" i="8"/>
  <c r="G435" i="6"/>
  <c r="G436" i="9" s="1"/>
  <c r="G436" i="7" l="1"/>
  <c r="G436" i="8"/>
  <c r="H435" i="6"/>
  <c r="H436" i="9" s="1"/>
  <c r="H436" i="7" l="1"/>
  <c r="H436" i="8"/>
  <c r="I435" i="6"/>
  <c r="I436" i="9" s="1"/>
  <c r="I436" i="7" l="1"/>
  <c r="I436" i="8"/>
  <c r="J435" i="6"/>
  <c r="J436" i="9" s="1"/>
  <c r="J436" i="7" l="1"/>
  <c r="J436" i="8"/>
  <c r="K435" i="6"/>
  <c r="K436" i="9" s="1"/>
  <c r="K436" i="7" l="1"/>
  <c r="K436" i="8"/>
  <c r="L435" i="6"/>
  <c r="L436" i="9" s="1"/>
  <c r="L436" i="7" l="1"/>
  <c r="L436" i="8"/>
  <c r="M435" i="6"/>
  <c r="M436" i="9" s="1"/>
  <c r="M436" i="7" l="1"/>
  <c r="M436" i="8"/>
  <c r="O435" i="9" l="1"/>
  <c r="F435" i="3" s="1"/>
  <c r="O436" i="7" l="1"/>
  <c r="G436" i="3" s="1"/>
  <c r="O435" i="6"/>
  <c r="O436" i="8" l="1"/>
  <c r="E436" i="3" s="1"/>
  <c r="A436" i="6"/>
  <c r="B436" i="6" s="1"/>
  <c r="A436" i="9"/>
  <c r="A436" i="8"/>
  <c r="B436" i="8" s="1"/>
  <c r="A436" i="7"/>
  <c r="B436" i="7" s="1"/>
  <c r="H435" i="3"/>
  <c r="B436" i="3" s="1"/>
  <c r="C436" i="3" s="1"/>
  <c r="B436" i="9" l="1"/>
  <c r="C436" i="9"/>
  <c r="D436" i="9" s="1"/>
  <c r="D436" i="6" l="1"/>
  <c r="E436" i="6"/>
  <c r="E437" i="9" s="1"/>
  <c r="F436" i="6"/>
  <c r="F437" i="9" s="1"/>
  <c r="G436" i="6"/>
  <c r="G437" i="9" s="1"/>
  <c r="G437" i="7" l="1"/>
  <c r="F437" i="7"/>
  <c r="E437" i="7"/>
  <c r="D437" i="7"/>
  <c r="E437" i="8"/>
  <c r="F437" i="8"/>
  <c r="D437" i="8"/>
  <c r="G437" i="8"/>
  <c r="H436" i="6"/>
  <c r="H437" i="9" s="1"/>
  <c r="I436" i="6"/>
  <c r="I437" i="9" s="1"/>
  <c r="H437" i="7" l="1"/>
  <c r="I437" i="7"/>
  <c r="I437" i="8"/>
  <c r="H437" i="8"/>
  <c r="J436" i="6"/>
  <c r="J437" i="9" s="1"/>
  <c r="K436" i="6"/>
  <c r="K437" i="9" s="1"/>
  <c r="J437" i="7" l="1"/>
  <c r="K437" i="7"/>
  <c r="J437" i="8"/>
  <c r="K437" i="8"/>
  <c r="M436" i="6" l="1"/>
  <c r="M437" i="9" s="1"/>
  <c r="L436" i="6"/>
  <c r="L437" i="9" s="1"/>
  <c r="L437" i="7" l="1"/>
  <c r="M437" i="7"/>
  <c r="L437" i="8"/>
  <c r="M437" i="8"/>
  <c r="O436" i="9" l="1"/>
  <c r="F436" i="3" s="1"/>
  <c r="O437" i="7" l="1"/>
  <c r="G437" i="3" s="1"/>
  <c r="O436" i="6"/>
  <c r="O437" i="8" l="1"/>
  <c r="E437" i="3" s="1"/>
  <c r="A437" i="8"/>
  <c r="B437" i="8" s="1"/>
  <c r="A437" i="9"/>
  <c r="H436" i="3"/>
  <c r="B437" i="3" s="1"/>
  <c r="C437" i="3" s="1"/>
  <c r="A437" i="7"/>
  <c r="B437" i="7" s="1"/>
  <c r="A437" i="6"/>
  <c r="B437" i="6" s="1"/>
  <c r="B437" i="9" l="1"/>
  <c r="C437" i="9"/>
  <c r="D437" i="9" s="1"/>
  <c r="D437" i="6" l="1"/>
  <c r="E437" i="6"/>
  <c r="E438" i="9" s="1"/>
  <c r="F437" i="6"/>
  <c r="F438" i="9" s="1"/>
  <c r="G437" i="6"/>
  <c r="G438" i="9" s="1"/>
  <c r="F438" i="7" l="1"/>
  <c r="G438" i="7"/>
  <c r="E438" i="7"/>
  <c r="D438" i="7"/>
  <c r="E438" i="8"/>
  <c r="F438" i="8"/>
  <c r="D438" i="8"/>
  <c r="G438" i="8"/>
  <c r="H437" i="6"/>
  <c r="H438" i="9" s="1"/>
  <c r="H438" i="7" l="1"/>
  <c r="H438" i="8"/>
  <c r="I437" i="6"/>
  <c r="I438" i="9" s="1"/>
  <c r="I438" i="7" l="1"/>
  <c r="I438" i="8"/>
  <c r="J437" i="6"/>
  <c r="J438" i="9" s="1"/>
  <c r="J438" i="7" l="1"/>
  <c r="J438" i="8"/>
  <c r="K437" i="6"/>
  <c r="K438" i="9" s="1"/>
  <c r="K438" i="7" l="1"/>
  <c r="K438" i="8"/>
  <c r="L437" i="6"/>
  <c r="L438" i="9" s="1"/>
  <c r="L438" i="7" l="1"/>
  <c r="L438" i="8"/>
  <c r="M437" i="6"/>
  <c r="M438" i="9" s="1"/>
  <c r="M438" i="7" l="1"/>
  <c r="M438" i="8"/>
  <c r="O437" i="9" l="1"/>
  <c r="F437" i="3" s="1"/>
  <c r="O438" i="7" l="1"/>
  <c r="G438" i="3" s="1"/>
  <c r="O437" i="6"/>
  <c r="O438" i="8" l="1"/>
  <c r="E438" i="3" s="1"/>
  <c r="A438" i="7"/>
  <c r="B438" i="7" s="1"/>
  <c r="A438" i="6"/>
  <c r="B438" i="6" s="1"/>
  <c r="A438" i="9"/>
  <c r="H437" i="3"/>
  <c r="B438" i="3" s="1"/>
  <c r="C438" i="3" s="1"/>
  <c r="A438" i="8"/>
  <c r="B438" i="8" s="1"/>
  <c r="B438" i="9" l="1"/>
  <c r="C438" i="9"/>
  <c r="D438" i="9" s="1"/>
  <c r="D438" i="6" l="1"/>
  <c r="E438" i="6"/>
  <c r="E439" i="9" s="1"/>
  <c r="E439" i="7" l="1"/>
  <c r="D439" i="7"/>
  <c r="E439" i="8"/>
  <c r="D439" i="8"/>
  <c r="F438" i="6"/>
  <c r="F439" i="9" s="1"/>
  <c r="F439" i="7" l="1"/>
  <c r="F439" i="8"/>
  <c r="G438" i="6"/>
  <c r="G439" i="9" s="1"/>
  <c r="G439" i="7" l="1"/>
  <c r="G439" i="8"/>
  <c r="H438" i="6"/>
  <c r="H439" i="9" s="1"/>
  <c r="H439" i="7" l="1"/>
  <c r="H439" i="8"/>
  <c r="I438" i="6"/>
  <c r="I439" i="9" s="1"/>
  <c r="I439" i="7" l="1"/>
  <c r="I439" i="8"/>
  <c r="J438" i="6"/>
  <c r="J439" i="9" s="1"/>
  <c r="J439" i="7" l="1"/>
  <c r="J439" i="8"/>
  <c r="K438" i="6"/>
  <c r="K439" i="9" s="1"/>
  <c r="K439" i="7" l="1"/>
  <c r="K439" i="8"/>
  <c r="L438" i="6"/>
  <c r="L439" i="9" s="1"/>
  <c r="L439" i="7" l="1"/>
  <c r="L439" i="8"/>
  <c r="M438" i="6"/>
  <c r="M439" i="9" s="1"/>
  <c r="M439" i="7" l="1"/>
  <c r="M439" i="8"/>
  <c r="O438" i="9" l="1"/>
  <c r="F438" i="3" s="1"/>
  <c r="O439" i="7" l="1"/>
  <c r="G439" i="3" s="1"/>
  <c r="O438" i="6"/>
  <c r="O439" i="8" l="1"/>
  <c r="E439" i="3" s="1"/>
  <c r="A439" i="7"/>
  <c r="B439" i="7" s="1"/>
  <c r="A439" i="9"/>
  <c r="A439" i="6"/>
  <c r="B439" i="6" s="1"/>
  <c r="H438" i="3"/>
  <c r="B439" i="3" s="1"/>
  <c r="C439" i="3" s="1"/>
  <c r="A439" i="8"/>
  <c r="B439" i="8" s="1"/>
  <c r="B439" i="9" l="1"/>
  <c r="C439" i="9"/>
  <c r="D439" i="9" s="1"/>
  <c r="D439" i="6" l="1"/>
  <c r="E439" i="6"/>
  <c r="E440" i="9" s="1"/>
  <c r="F439" i="6"/>
  <c r="F440" i="9" s="1"/>
  <c r="G439" i="6"/>
  <c r="G440" i="9" s="1"/>
  <c r="G440" i="7" l="1"/>
  <c r="F440" i="7"/>
  <c r="E440" i="7"/>
  <c r="D440" i="7"/>
  <c r="E440" i="8"/>
  <c r="F440" i="8"/>
  <c r="D440" i="8"/>
  <c r="G440" i="8"/>
  <c r="I439" i="6"/>
  <c r="I440" i="9" s="1"/>
  <c r="I440" i="7" l="1"/>
  <c r="I440" i="8"/>
  <c r="H439" i="6"/>
  <c r="H440" i="9" s="1"/>
  <c r="J439" i="6"/>
  <c r="J440" i="9" s="1"/>
  <c r="K439" i="6"/>
  <c r="K440" i="9" s="1"/>
  <c r="H440" i="7" l="1"/>
  <c r="K440" i="7"/>
  <c r="J440" i="7"/>
  <c r="J440" i="8"/>
  <c r="K440" i="8"/>
  <c r="H440" i="8"/>
  <c r="L439" i="6"/>
  <c r="L440" i="9" s="1"/>
  <c r="L440" i="7" l="1"/>
  <c r="L440" i="8"/>
  <c r="M439" i="6"/>
  <c r="M440" i="9" s="1"/>
  <c r="M440" i="7" l="1"/>
  <c r="M440" i="8"/>
  <c r="O439" i="9" l="1"/>
  <c r="F439" i="3" s="1"/>
  <c r="O440" i="7" l="1"/>
  <c r="G440" i="3" s="1"/>
  <c r="O439" i="6"/>
  <c r="O440" i="8" l="1"/>
  <c r="E440" i="3" s="1"/>
  <c r="A440" i="7"/>
  <c r="B440" i="7" s="1"/>
  <c r="H439" i="3"/>
  <c r="B440" i="3" s="1"/>
  <c r="C440" i="3" s="1"/>
  <c r="A440" i="9"/>
  <c r="A440" i="6"/>
  <c r="B440" i="6" s="1"/>
  <c r="A440" i="8"/>
  <c r="B440" i="8" s="1"/>
  <c r="B440" i="9" l="1"/>
  <c r="C440" i="9"/>
  <c r="D440" i="9" s="1"/>
  <c r="D440" i="6" l="1"/>
  <c r="E440" i="6"/>
  <c r="E441" i="9" s="1"/>
  <c r="E441" i="7" l="1"/>
  <c r="D441" i="7"/>
  <c r="E441" i="8"/>
  <c r="D441" i="8"/>
  <c r="G440" i="6" l="1"/>
  <c r="G441" i="9" s="1"/>
  <c r="F440" i="6"/>
  <c r="F441" i="9" s="1"/>
  <c r="H440" i="6"/>
  <c r="H441" i="9" s="1"/>
  <c r="I440" i="6"/>
  <c r="I441" i="9" s="1"/>
  <c r="J440" i="6"/>
  <c r="J441" i="9" s="1"/>
  <c r="J441" i="7" l="1"/>
  <c r="I441" i="7"/>
  <c r="H441" i="7"/>
  <c r="F441" i="7"/>
  <c r="G441" i="7"/>
  <c r="H441" i="8"/>
  <c r="I441" i="8"/>
  <c r="F441" i="8"/>
  <c r="J441" i="8"/>
  <c r="G441" i="8"/>
  <c r="L440" i="6"/>
  <c r="L441" i="9" s="1"/>
  <c r="L441" i="7" l="1"/>
  <c r="L441" i="8"/>
  <c r="K440" i="6"/>
  <c r="K441" i="9" s="1"/>
  <c r="M440" i="6"/>
  <c r="M441" i="9" s="1"/>
  <c r="K441" i="7" l="1"/>
  <c r="M441" i="7"/>
  <c r="K441" i="8"/>
  <c r="M441" i="8"/>
  <c r="O440" i="9" l="1"/>
  <c r="F440" i="3" s="1"/>
  <c r="O441" i="7" l="1"/>
  <c r="G441" i="3" s="1"/>
  <c r="O440" i="6"/>
  <c r="O441" i="8" l="1"/>
  <c r="E441" i="3" s="1"/>
  <c r="A441" i="7"/>
  <c r="B441" i="7" s="1"/>
  <c r="A441" i="8"/>
  <c r="B441" i="8" s="1"/>
  <c r="A441" i="9"/>
  <c r="A441" i="6"/>
  <c r="B441" i="6" s="1"/>
  <c r="H440" i="3"/>
  <c r="B441" i="3" s="1"/>
  <c r="C441" i="3" s="1"/>
  <c r="C441" i="9" l="1"/>
  <c r="D441" i="9" s="1"/>
  <c r="B441" i="9"/>
  <c r="D441" i="6" l="1"/>
  <c r="E441" i="6"/>
  <c r="E442" i="9" s="1"/>
  <c r="F441" i="6"/>
  <c r="F442" i="9" s="1"/>
  <c r="F442" i="7" l="1"/>
  <c r="E442" i="7"/>
  <c r="D442" i="7"/>
  <c r="E442" i="8"/>
  <c r="D442" i="8"/>
  <c r="F442" i="8"/>
  <c r="G441" i="6"/>
  <c r="G442" i="9" s="1"/>
  <c r="G442" i="7" l="1"/>
  <c r="G442" i="8"/>
  <c r="I441" i="6" l="1"/>
  <c r="I442" i="9" s="1"/>
  <c r="H441" i="6"/>
  <c r="H442" i="9" s="1"/>
  <c r="L441" i="6"/>
  <c r="L442" i="9" s="1"/>
  <c r="K441" i="6"/>
  <c r="K442" i="9" s="1"/>
  <c r="K442" i="7" l="1"/>
  <c r="L442" i="7"/>
  <c r="H442" i="7"/>
  <c r="I442" i="7"/>
  <c r="I442" i="8"/>
  <c r="K442" i="8"/>
  <c r="L442" i="8"/>
  <c r="H442" i="8"/>
  <c r="J441" i="6"/>
  <c r="J442" i="9" s="1"/>
  <c r="M441" i="6"/>
  <c r="M442" i="9" s="1"/>
  <c r="M442" i="7" l="1"/>
  <c r="J442" i="7"/>
  <c r="J442" i="8"/>
  <c r="M442" i="8"/>
  <c r="O441" i="9" l="1"/>
  <c r="F441" i="3" s="1"/>
  <c r="O442" i="7" l="1"/>
  <c r="G442" i="3" s="1"/>
  <c r="O441" i="6"/>
  <c r="O442" i="8" l="1"/>
  <c r="E442" i="3" s="1"/>
  <c r="A442" i="8"/>
  <c r="B442" i="8" s="1"/>
  <c r="A442" i="7"/>
  <c r="B442" i="7" s="1"/>
  <c r="A442" i="6"/>
  <c r="B442" i="6" s="1"/>
  <c r="H441" i="3"/>
  <c r="B442" i="3" s="1"/>
  <c r="C442" i="3" s="1"/>
  <c r="A442" i="9"/>
  <c r="C442" i="9" l="1"/>
  <c r="D442" i="9" s="1"/>
  <c r="B442" i="9"/>
  <c r="D442" i="6" l="1"/>
  <c r="E442" i="6"/>
  <c r="E443" i="9" s="1"/>
  <c r="E443" i="7" l="1"/>
  <c r="D443" i="7"/>
  <c r="E443" i="8"/>
  <c r="D443" i="8"/>
  <c r="F442" i="6"/>
  <c r="F443" i="9" s="1"/>
  <c r="F443" i="7" l="1"/>
  <c r="F443" i="8"/>
  <c r="G442" i="6"/>
  <c r="G443" i="9" s="1"/>
  <c r="G443" i="7" l="1"/>
  <c r="G443" i="8"/>
  <c r="I442" i="6" l="1"/>
  <c r="I443" i="9" s="1"/>
  <c r="H442" i="6"/>
  <c r="H443" i="9" s="1"/>
  <c r="J442" i="6"/>
  <c r="J443" i="9" s="1"/>
  <c r="J443" i="7" l="1"/>
  <c r="H443" i="7"/>
  <c r="I443" i="7"/>
  <c r="J443" i="8"/>
  <c r="H443" i="8"/>
  <c r="I443" i="8"/>
  <c r="K442" i="6"/>
  <c r="K443" i="9" s="1"/>
  <c r="K443" i="7" l="1"/>
  <c r="K443" i="8"/>
  <c r="L442" i="6"/>
  <c r="L443" i="9" s="1"/>
  <c r="L443" i="7" l="1"/>
  <c r="L443" i="8"/>
  <c r="M442" i="6"/>
  <c r="M443" i="9" s="1"/>
  <c r="M443" i="7" l="1"/>
  <c r="M443" i="8"/>
  <c r="O442" i="9" l="1"/>
  <c r="F442" i="3" s="1"/>
  <c r="O443" i="7" l="1"/>
  <c r="G443" i="3" s="1"/>
  <c r="O442" i="6"/>
  <c r="O443" i="8" l="1"/>
  <c r="E443" i="3" s="1"/>
  <c r="A443" i="6"/>
  <c r="B443" i="6" s="1"/>
  <c r="A443" i="7"/>
  <c r="B443" i="7" s="1"/>
  <c r="H442" i="3"/>
  <c r="B443" i="3" s="1"/>
  <c r="C443" i="3" s="1"/>
  <c r="A443" i="8"/>
  <c r="B443" i="8" s="1"/>
  <c r="A443" i="9"/>
  <c r="B443" i="9" l="1"/>
  <c r="C443" i="9"/>
  <c r="D443" i="9" s="1"/>
  <c r="D443" i="6" l="1"/>
  <c r="E443" i="6"/>
  <c r="E444" i="9" s="1"/>
  <c r="F443" i="6"/>
  <c r="F444" i="9" s="1"/>
  <c r="F444" i="7" l="1"/>
  <c r="E444" i="7"/>
  <c r="D444" i="7"/>
  <c r="E444" i="8"/>
  <c r="F444" i="8"/>
  <c r="D444" i="8"/>
  <c r="I443" i="6"/>
  <c r="I444" i="9" s="1"/>
  <c r="I444" i="7" l="1"/>
  <c r="I444" i="8"/>
  <c r="H443" i="6"/>
  <c r="H444" i="9" s="1"/>
  <c r="G443" i="6"/>
  <c r="G444" i="9" s="1"/>
  <c r="J443" i="6"/>
  <c r="J444" i="9" s="1"/>
  <c r="H444" i="7" l="1"/>
  <c r="G444" i="7"/>
  <c r="J444" i="7"/>
  <c r="H444" i="8"/>
  <c r="J444" i="8"/>
  <c r="G444" i="8"/>
  <c r="K443" i="6"/>
  <c r="K444" i="9" s="1"/>
  <c r="K444" i="7" l="1"/>
  <c r="K444" i="8"/>
  <c r="L443" i="6"/>
  <c r="L444" i="9" s="1"/>
  <c r="L444" i="7" l="1"/>
  <c r="L444" i="8"/>
  <c r="M443" i="6"/>
  <c r="M444" i="9" s="1"/>
  <c r="M444" i="7" l="1"/>
  <c r="M444" i="8"/>
  <c r="O443" i="9" l="1"/>
  <c r="F443" i="3" s="1"/>
  <c r="O444" i="7" l="1"/>
  <c r="G444" i="3" s="1"/>
  <c r="O443" i="6"/>
  <c r="O444" i="8" l="1"/>
  <c r="E444" i="3" s="1"/>
  <c r="A444" i="9"/>
  <c r="A444" i="6"/>
  <c r="B444" i="6" s="1"/>
  <c r="A444" i="7"/>
  <c r="B444" i="7" s="1"/>
  <c r="H443" i="3"/>
  <c r="B444" i="3" s="1"/>
  <c r="C444" i="3" s="1"/>
  <c r="A444" i="8"/>
  <c r="B444" i="8" s="1"/>
  <c r="B444" i="9" l="1"/>
  <c r="C444" i="9"/>
  <c r="D444" i="9" s="1"/>
  <c r="D444" i="6" l="1"/>
  <c r="E444" i="6"/>
  <c r="E445" i="9" s="1"/>
  <c r="E445" i="7" l="1"/>
  <c r="D445" i="7"/>
  <c r="E445" i="8"/>
  <c r="D445" i="8"/>
  <c r="F444" i="6"/>
  <c r="F445" i="9" s="1"/>
  <c r="F445" i="7" l="1"/>
  <c r="F445" i="8"/>
  <c r="G444" i="6"/>
  <c r="G445" i="9" s="1"/>
  <c r="G445" i="7" l="1"/>
  <c r="G445" i="8"/>
  <c r="H444" i="6"/>
  <c r="H445" i="9" s="1"/>
  <c r="H445" i="7" l="1"/>
  <c r="H445" i="8"/>
  <c r="I444" i="6"/>
  <c r="I445" i="9" s="1"/>
  <c r="I445" i="7" l="1"/>
  <c r="I445" i="8"/>
  <c r="J444" i="6"/>
  <c r="J445" i="9" s="1"/>
  <c r="J445" i="7" l="1"/>
  <c r="J445" i="8"/>
  <c r="K444" i="6"/>
  <c r="K445" i="9" s="1"/>
  <c r="K445" i="7" l="1"/>
  <c r="K445" i="8"/>
  <c r="L444" i="6"/>
  <c r="L445" i="9" s="1"/>
  <c r="L445" i="7" l="1"/>
  <c r="L445" i="8"/>
  <c r="M444" i="6"/>
  <c r="M445" i="9" s="1"/>
  <c r="M445" i="7" l="1"/>
  <c r="M445" i="8"/>
  <c r="O444" i="9" l="1"/>
  <c r="F444" i="3" s="1"/>
  <c r="O445" i="7" l="1"/>
  <c r="G445" i="3" s="1"/>
  <c r="O444" i="6"/>
  <c r="O445" i="8" l="1"/>
  <c r="E445" i="3" s="1"/>
  <c r="A445" i="6"/>
  <c r="B445" i="6" s="1"/>
  <c r="A445" i="7"/>
  <c r="B445" i="7" s="1"/>
  <c r="A445" i="9"/>
  <c r="H444" i="3"/>
  <c r="B445" i="3" s="1"/>
  <c r="C445" i="3" s="1"/>
  <c r="A445" i="8"/>
  <c r="B445" i="8" s="1"/>
  <c r="C445" i="9" l="1"/>
  <c r="D445" i="9" s="1"/>
  <c r="B445" i="9"/>
  <c r="D445" i="6" l="1"/>
  <c r="E445" i="6"/>
  <c r="E446" i="9" s="1"/>
  <c r="E446" i="7" l="1"/>
  <c r="D446" i="7"/>
  <c r="D446" i="8"/>
  <c r="E446" i="8"/>
  <c r="F445" i="6" l="1"/>
  <c r="F446" i="9" s="1"/>
  <c r="G445" i="6"/>
  <c r="G446" i="9" s="1"/>
  <c r="H445" i="6"/>
  <c r="H446" i="9" s="1"/>
  <c r="H446" i="7" l="1"/>
  <c r="G446" i="7"/>
  <c r="F446" i="7"/>
  <c r="G446" i="8"/>
  <c r="F446" i="8"/>
  <c r="H446" i="8"/>
  <c r="I445" i="6"/>
  <c r="I446" i="9" s="1"/>
  <c r="J445" i="6"/>
  <c r="J446" i="9" s="1"/>
  <c r="J446" i="7" l="1"/>
  <c r="I446" i="7"/>
  <c r="J446" i="8"/>
  <c r="I446" i="8"/>
  <c r="K445" i="6"/>
  <c r="K446" i="9" s="1"/>
  <c r="K446" i="7" l="1"/>
  <c r="K446" i="8"/>
  <c r="L445" i="6"/>
  <c r="L446" i="9" s="1"/>
  <c r="L446" i="7" l="1"/>
  <c r="L446" i="8"/>
  <c r="M445" i="6"/>
  <c r="M446" i="9" s="1"/>
  <c r="M446" i="7" l="1"/>
  <c r="M446" i="8"/>
  <c r="O445" i="6" l="1"/>
  <c r="O445" i="9"/>
  <c r="F445" i="3" s="1"/>
  <c r="A446" i="9" l="1"/>
  <c r="B446" i="9" s="1"/>
  <c r="A446" i="6"/>
  <c r="B446" i="6" s="1"/>
  <c r="H445" i="3"/>
  <c r="B446" i="3" s="1"/>
  <c r="C446" i="3" s="1"/>
  <c r="A446" i="7"/>
  <c r="B446" i="7" s="1"/>
  <c r="A446" i="8"/>
  <c r="B446" i="8" s="1"/>
  <c r="O446" i="7"/>
  <c r="G446" i="3" s="1"/>
  <c r="O446" i="8"/>
  <c r="E446" i="3" s="1"/>
  <c r="C446" i="9" l="1"/>
  <c r="D446" i="9" s="1"/>
  <c r="D446" i="6" s="1"/>
  <c r="E446" i="6"/>
  <c r="E447" i="9" s="1"/>
  <c r="F446" i="6"/>
  <c r="F447" i="9" s="1"/>
  <c r="G446" i="6"/>
  <c r="G447" i="9" s="1"/>
  <c r="G447" i="7" l="1"/>
  <c r="F447" i="7"/>
  <c r="E447" i="7"/>
  <c r="D447" i="7"/>
  <c r="E447" i="8"/>
  <c r="G447" i="8"/>
  <c r="D447" i="8"/>
  <c r="F447" i="8"/>
  <c r="H446" i="6"/>
  <c r="H447" i="9" s="1"/>
  <c r="I446" i="6"/>
  <c r="I447" i="9" s="1"/>
  <c r="I447" i="7" l="1"/>
  <c r="H447" i="7"/>
  <c r="I447" i="8"/>
  <c r="H447" i="8"/>
  <c r="J446" i="6"/>
  <c r="J447" i="9" s="1"/>
  <c r="J447" i="7" l="1"/>
  <c r="J447" i="8"/>
  <c r="K446" i="6"/>
  <c r="K447" i="9" s="1"/>
  <c r="L446" i="6"/>
  <c r="L447" i="9" s="1"/>
  <c r="K447" i="7" l="1"/>
  <c r="L447" i="7"/>
  <c r="K447" i="8"/>
  <c r="L447" i="8"/>
  <c r="M446" i="6"/>
  <c r="M447" i="9" s="1"/>
  <c r="M447" i="7" l="1"/>
  <c r="M447" i="8"/>
  <c r="O446" i="6" l="1"/>
  <c r="O446" i="9"/>
  <c r="F446" i="3" s="1"/>
  <c r="A447" i="6" l="1"/>
  <c r="B447" i="6" s="1"/>
  <c r="H446" i="3"/>
  <c r="B447" i="3" s="1"/>
  <c r="C447" i="3" s="1"/>
  <c r="O447" i="7"/>
  <c r="G447" i="3" s="1"/>
  <c r="O447" i="8"/>
  <c r="E447" i="3" s="1"/>
  <c r="A447" i="7"/>
  <c r="B447" i="7" s="1"/>
  <c r="A447" i="9"/>
  <c r="B447" i="9" s="1"/>
  <c r="A447" i="8"/>
  <c r="B447" i="8" s="1"/>
  <c r="C447" i="9" l="1"/>
  <c r="E447" i="6" l="1"/>
  <c r="E448" i="7" s="1"/>
  <c r="D447" i="9"/>
  <c r="D447" i="6" s="1"/>
  <c r="F447" i="6"/>
  <c r="F448" i="9" s="1"/>
  <c r="G447" i="6"/>
  <c r="G448" i="9" s="1"/>
  <c r="E448" i="8" l="1"/>
  <c r="E448" i="9"/>
  <c r="D448" i="7"/>
  <c r="F448" i="7"/>
  <c r="G448" i="7"/>
  <c r="D448" i="8"/>
  <c r="G448" i="8"/>
  <c r="F448" i="8"/>
  <c r="H447" i="6"/>
  <c r="H448" i="9" s="1"/>
  <c r="H448" i="7" l="1"/>
  <c r="H448" i="8"/>
  <c r="I447" i="6"/>
  <c r="I448" i="9" s="1"/>
  <c r="J447" i="6"/>
  <c r="J448" i="9" s="1"/>
  <c r="I448" i="7" l="1"/>
  <c r="J448" i="7"/>
  <c r="J448" i="8"/>
  <c r="I448" i="8"/>
  <c r="K447" i="6"/>
  <c r="K448" i="9" s="1"/>
  <c r="K448" i="7" l="1"/>
  <c r="K448" i="8"/>
  <c r="L447" i="6"/>
  <c r="L448" i="9" s="1"/>
  <c r="L448" i="7" l="1"/>
  <c r="L448" i="8"/>
  <c r="M447" i="6"/>
  <c r="M448" i="9" s="1"/>
  <c r="M448" i="7" l="1"/>
  <c r="M448" i="8"/>
  <c r="O447" i="9" l="1"/>
  <c r="F447" i="3" s="1"/>
  <c r="O448" i="7" l="1"/>
  <c r="G448" i="3" s="1"/>
  <c r="O447" i="6"/>
  <c r="O448" i="8" l="1"/>
  <c r="E448" i="3" s="1"/>
  <c r="A448" i="7"/>
  <c r="B448" i="7" s="1"/>
  <c r="A448" i="9"/>
  <c r="H447" i="3"/>
  <c r="B448" i="3" s="1"/>
  <c r="C448" i="3" s="1"/>
  <c r="A448" i="6"/>
  <c r="B448" i="6" s="1"/>
  <c r="A448" i="8"/>
  <c r="B448" i="8" s="1"/>
  <c r="C448" i="9" l="1"/>
  <c r="D448" i="9" s="1"/>
  <c r="B448" i="9"/>
  <c r="D448" i="6" l="1"/>
  <c r="E448" i="6"/>
  <c r="E449" i="9" s="1"/>
  <c r="F448" i="6"/>
  <c r="F449" i="9" s="1"/>
  <c r="G448" i="6"/>
  <c r="G449" i="9" s="1"/>
  <c r="G449" i="7" l="1"/>
  <c r="F449" i="7"/>
  <c r="E449" i="7"/>
  <c r="D449" i="7"/>
  <c r="F449" i="8"/>
  <c r="E449" i="8"/>
  <c r="D449" i="8"/>
  <c r="G449" i="8"/>
  <c r="I448" i="6"/>
  <c r="I449" i="9" s="1"/>
  <c r="I449" i="7" l="1"/>
  <c r="I449" i="8"/>
  <c r="H448" i="6"/>
  <c r="H449" i="9" s="1"/>
  <c r="J448" i="6"/>
  <c r="J449" i="9" s="1"/>
  <c r="H449" i="7" l="1"/>
  <c r="J449" i="7"/>
  <c r="H449" i="8"/>
  <c r="J449" i="8"/>
  <c r="L448" i="6"/>
  <c r="L449" i="9" s="1"/>
  <c r="K448" i="6"/>
  <c r="K449" i="9" s="1"/>
  <c r="M448" i="6"/>
  <c r="M449" i="9" s="1"/>
  <c r="K449" i="7" l="1"/>
  <c r="L449" i="7"/>
  <c r="M449" i="7"/>
  <c r="M449" i="8"/>
  <c r="K449" i="8"/>
  <c r="L449" i="8"/>
  <c r="O448" i="9" l="1"/>
  <c r="F448" i="3" s="1"/>
  <c r="O448" i="6"/>
  <c r="H448" i="3" l="1"/>
  <c r="B449" i="3" s="1"/>
  <c r="C449" i="3" s="1"/>
  <c r="A449" i="7"/>
  <c r="B449" i="7" s="1"/>
  <c r="A449" i="8"/>
  <c r="B449" i="8" s="1"/>
  <c r="A449" i="6"/>
  <c r="B449" i="6" s="1"/>
  <c r="A449" i="9"/>
  <c r="O449" i="7"/>
  <c r="G449" i="3" s="1"/>
  <c r="O449" i="8" l="1"/>
  <c r="E449" i="3" s="1"/>
  <c r="B449" i="9"/>
  <c r="C449" i="9"/>
  <c r="D449" i="9" s="1"/>
  <c r="D449" i="6" l="1"/>
  <c r="E449" i="6"/>
  <c r="E450" i="9" s="1"/>
  <c r="E450" i="7" l="1"/>
  <c r="D450" i="7"/>
  <c r="E450" i="8"/>
  <c r="D450" i="8"/>
  <c r="F449" i="6"/>
  <c r="F450" i="9" s="1"/>
  <c r="F450" i="7" l="1"/>
  <c r="F450" i="8"/>
  <c r="G449" i="6"/>
  <c r="G450" i="9" s="1"/>
  <c r="G450" i="7" l="1"/>
  <c r="G450" i="8"/>
  <c r="H449" i="6"/>
  <c r="H450" i="9" s="1"/>
  <c r="H450" i="7" l="1"/>
  <c r="H450" i="8"/>
  <c r="I449" i="6"/>
  <c r="I450" i="9" s="1"/>
  <c r="I450" i="7" l="1"/>
  <c r="I450" i="8"/>
  <c r="J449" i="6"/>
  <c r="J450" i="9" s="1"/>
  <c r="J450" i="7" l="1"/>
  <c r="J450" i="8"/>
  <c r="K449" i="6"/>
  <c r="K450" i="9" s="1"/>
  <c r="K450" i="7" l="1"/>
  <c r="K450" i="8"/>
  <c r="L449" i="6"/>
  <c r="L450" i="9" s="1"/>
  <c r="L450" i="7" l="1"/>
  <c r="L450" i="8"/>
  <c r="M449" i="6"/>
  <c r="M450" i="9" s="1"/>
  <c r="M450" i="7" l="1"/>
  <c r="M450" i="8"/>
  <c r="O449" i="9" l="1"/>
  <c r="F449" i="3" s="1"/>
  <c r="O450" i="7" l="1"/>
  <c r="G450" i="3" s="1"/>
  <c r="O449" i="6"/>
  <c r="O450" i="8" l="1"/>
  <c r="E450" i="3" s="1"/>
  <c r="A450" i="7"/>
  <c r="B450" i="7" s="1"/>
  <c r="A450" i="8"/>
  <c r="B450" i="8" s="1"/>
  <c r="A450" i="6"/>
  <c r="B450" i="6" s="1"/>
  <c r="A450" i="9"/>
  <c r="H449" i="3"/>
  <c r="B450" i="3" s="1"/>
  <c r="C450" i="3" s="1"/>
  <c r="C450" i="9" l="1"/>
  <c r="D450" i="9" s="1"/>
  <c r="B450" i="9"/>
  <c r="D450" i="6" l="1"/>
  <c r="E450" i="6"/>
  <c r="E451" i="9" s="1"/>
  <c r="F450" i="6"/>
  <c r="F451" i="9" s="1"/>
  <c r="G450" i="6"/>
  <c r="G451" i="9" s="1"/>
  <c r="G451" i="7" l="1"/>
  <c r="F451" i="7"/>
  <c r="E451" i="7"/>
  <c r="D451" i="7"/>
  <c r="F451" i="8"/>
  <c r="E451" i="8"/>
  <c r="D451" i="8"/>
  <c r="G451" i="8"/>
  <c r="H450" i="6"/>
  <c r="H451" i="9" s="1"/>
  <c r="H451" i="7" l="1"/>
  <c r="H451" i="8"/>
  <c r="J450" i="6" l="1"/>
  <c r="J451" i="9" s="1"/>
  <c r="I450" i="6"/>
  <c r="I451" i="9" s="1"/>
  <c r="K450" i="6"/>
  <c r="K451" i="9" s="1"/>
  <c r="L450" i="6"/>
  <c r="L451" i="9" s="1"/>
  <c r="L451" i="7" l="1"/>
  <c r="K451" i="7"/>
  <c r="I451" i="7"/>
  <c r="J451" i="7"/>
  <c r="L451" i="8"/>
  <c r="K451" i="8"/>
  <c r="I451" i="8"/>
  <c r="J451" i="8"/>
  <c r="M450" i="6" l="1"/>
  <c r="M451" i="9" s="1"/>
  <c r="M451" i="7" l="1"/>
  <c r="M451" i="8"/>
  <c r="O450" i="9" l="1"/>
  <c r="F450" i="3" s="1"/>
  <c r="O451" i="7" l="1"/>
  <c r="G451" i="3" s="1"/>
  <c r="O450" i="6"/>
  <c r="O451" i="8" l="1"/>
  <c r="E451" i="3" s="1"/>
  <c r="A451" i="8"/>
  <c r="B451" i="8" s="1"/>
  <c r="A451" i="9"/>
  <c r="H450" i="3"/>
  <c r="B451" i="3" s="1"/>
  <c r="C451" i="3" s="1"/>
  <c r="A451" i="6"/>
  <c r="B451" i="6" s="1"/>
  <c r="A451" i="7"/>
  <c r="B451" i="7" s="1"/>
  <c r="C451" i="9" l="1"/>
  <c r="D451" i="9" s="1"/>
  <c r="B451" i="9"/>
  <c r="D451" i="6" l="1"/>
  <c r="E451" i="6"/>
  <c r="E452" i="9" s="1"/>
  <c r="F451" i="6"/>
  <c r="F452" i="9" s="1"/>
  <c r="G451" i="6"/>
  <c r="G452" i="9" s="1"/>
  <c r="G452" i="7" l="1"/>
  <c r="F452" i="7"/>
  <c r="E452" i="7"/>
  <c r="D452" i="7"/>
  <c r="F452" i="8"/>
  <c r="E452" i="8"/>
  <c r="G452" i="8"/>
  <c r="D452" i="8"/>
  <c r="H451" i="6"/>
  <c r="H452" i="9" s="1"/>
  <c r="I451" i="6"/>
  <c r="I452" i="9" s="1"/>
  <c r="I452" i="7" l="1"/>
  <c r="H452" i="7"/>
  <c r="I452" i="8"/>
  <c r="H452" i="8"/>
  <c r="K451" i="6"/>
  <c r="K452" i="9" s="1"/>
  <c r="K452" i="7" l="1"/>
  <c r="K452" i="8"/>
  <c r="J451" i="6"/>
  <c r="J452" i="9" s="1"/>
  <c r="M451" i="6"/>
  <c r="M452" i="9" s="1"/>
  <c r="J452" i="7" l="1"/>
  <c r="M452" i="7"/>
  <c r="J452" i="8"/>
  <c r="M452" i="8"/>
  <c r="L451" i="6"/>
  <c r="L452" i="9" s="1"/>
  <c r="L452" i="7" l="1"/>
  <c r="L452" i="8"/>
  <c r="O451" i="9" l="1"/>
  <c r="F451" i="3" s="1"/>
  <c r="O452" i="7" l="1"/>
  <c r="G452" i="3" s="1"/>
  <c r="O451" i="6"/>
  <c r="O452" i="8" l="1"/>
  <c r="E452" i="3" s="1"/>
  <c r="A452" i="8"/>
  <c r="B452" i="8" s="1"/>
  <c r="A452" i="9"/>
  <c r="A452" i="6"/>
  <c r="B452" i="6" s="1"/>
  <c r="A452" i="7"/>
  <c r="B452" i="7" s="1"/>
  <c r="H451" i="3"/>
  <c r="B452" i="3" s="1"/>
  <c r="C452" i="3" s="1"/>
  <c r="C452" i="9" l="1"/>
  <c r="D452" i="9" s="1"/>
  <c r="B452" i="9"/>
  <c r="D452" i="6" l="1"/>
  <c r="E452" i="6"/>
  <c r="E453" i="9" s="1"/>
  <c r="F452" i="6"/>
  <c r="F453" i="9" s="1"/>
  <c r="G452" i="6"/>
  <c r="G453" i="9" s="1"/>
  <c r="G453" i="7" l="1"/>
  <c r="F453" i="7"/>
  <c r="E453" i="7"/>
  <c r="D453" i="7"/>
  <c r="F453" i="8"/>
  <c r="E453" i="8"/>
  <c r="D453" i="8"/>
  <c r="G453" i="8"/>
  <c r="H452" i="6"/>
  <c r="H453" i="9" s="1"/>
  <c r="H453" i="7" l="1"/>
  <c r="H453" i="8"/>
  <c r="I452" i="6"/>
  <c r="I453" i="9" s="1"/>
  <c r="I453" i="7" l="1"/>
  <c r="I453" i="8"/>
  <c r="J452" i="6"/>
  <c r="J453" i="9" s="1"/>
  <c r="J453" i="7" l="1"/>
  <c r="J453" i="8"/>
  <c r="K452" i="6"/>
  <c r="K453" i="9" s="1"/>
  <c r="L452" i="6"/>
  <c r="L453" i="9" s="1"/>
  <c r="K453" i="7" l="1"/>
  <c r="L453" i="7"/>
  <c r="K453" i="8"/>
  <c r="L453" i="8"/>
  <c r="M452" i="6"/>
  <c r="M453" i="9" s="1"/>
  <c r="M453" i="7" l="1"/>
  <c r="M453" i="8"/>
  <c r="O452" i="9" l="1"/>
  <c r="F452" i="3" s="1"/>
  <c r="O453" i="7" l="1"/>
  <c r="G453" i="3" s="1"/>
  <c r="O452" i="6"/>
  <c r="O453" i="8" l="1"/>
  <c r="E453" i="3" s="1"/>
  <c r="A453" i="6"/>
  <c r="B453" i="6" s="1"/>
  <c r="H452" i="3"/>
  <c r="B453" i="3" s="1"/>
  <c r="C453" i="3" s="1"/>
  <c r="A453" i="8"/>
  <c r="B453" i="8" s="1"/>
  <c r="A453" i="7"/>
  <c r="B453" i="7" s="1"/>
  <c r="A453" i="9"/>
  <c r="C453" i="9" l="1"/>
  <c r="D453" i="9" s="1"/>
  <c r="B453" i="9"/>
  <c r="D453" i="6" l="1"/>
  <c r="E453" i="6"/>
  <c r="E454" i="9" s="1"/>
  <c r="E454" i="7" l="1"/>
  <c r="D454" i="7"/>
  <c r="E454" i="8"/>
  <c r="D454" i="8"/>
  <c r="F453" i="6"/>
  <c r="F454" i="9" s="1"/>
  <c r="F454" i="7" l="1"/>
  <c r="F454" i="8"/>
  <c r="G453" i="6"/>
  <c r="G454" i="9" s="1"/>
  <c r="H453" i="6"/>
  <c r="H454" i="9" s="1"/>
  <c r="I453" i="6"/>
  <c r="I454" i="9" s="1"/>
  <c r="H454" i="7" l="1"/>
  <c r="G454" i="7"/>
  <c r="I454" i="7"/>
  <c r="G454" i="8"/>
  <c r="I454" i="8"/>
  <c r="H454" i="8"/>
  <c r="J453" i="6" l="1"/>
  <c r="J454" i="9" s="1"/>
  <c r="L453" i="6"/>
  <c r="L454" i="9" s="1"/>
  <c r="K453" i="6"/>
  <c r="K454" i="9" s="1"/>
  <c r="M453" i="6"/>
  <c r="M454" i="9" s="1"/>
  <c r="M454" i="7" l="1"/>
  <c r="K454" i="7"/>
  <c r="L454" i="7"/>
  <c r="J454" i="7"/>
  <c r="L454" i="8"/>
  <c r="M454" i="8"/>
  <c r="K454" i="8"/>
  <c r="J454" i="8"/>
  <c r="O453" i="9" l="1"/>
  <c r="F453" i="3" s="1"/>
  <c r="O454" i="7" l="1"/>
  <c r="G454" i="3" s="1"/>
  <c r="O453" i="6"/>
  <c r="O454" i="8" l="1"/>
  <c r="E454" i="3" s="1"/>
  <c r="A454" i="6"/>
  <c r="B454" i="6" s="1"/>
  <c r="H453" i="3"/>
  <c r="B454" i="3" s="1"/>
  <c r="C454" i="3" s="1"/>
  <c r="A454" i="9"/>
  <c r="A454" i="7"/>
  <c r="B454" i="7" s="1"/>
  <c r="A454" i="8"/>
  <c r="B454" i="8" s="1"/>
  <c r="C454" i="9" l="1"/>
  <c r="D454" i="9" s="1"/>
  <c r="B454" i="9"/>
  <c r="D454" i="6" l="1"/>
  <c r="E454" i="6"/>
  <c r="E455" i="9" s="1"/>
  <c r="F454" i="6"/>
  <c r="F455" i="9" s="1"/>
  <c r="G454" i="6"/>
  <c r="G455" i="9" s="1"/>
  <c r="G455" i="7" l="1"/>
  <c r="F455" i="7"/>
  <c r="E455" i="7"/>
  <c r="D455" i="7"/>
  <c r="F455" i="8"/>
  <c r="E455" i="8"/>
  <c r="G455" i="8"/>
  <c r="D455" i="8"/>
  <c r="H454" i="6"/>
  <c r="H455" i="9" s="1"/>
  <c r="H455" i="7" l="1"/>
  <c r="H455" i="8"/>
  <c r="I454" i="6"/>
  <c r="I455" i="9" s="1"/>
  <c r="I455" i="7" l="1"/>
  <c r="I455" i="8"/>
  <c r="J454" i="6"/>
  <c r="J455" i="9" s="1"/>
  <c r="J455" i="7" l="1"/>
  <c r="J455" i="8"/>
  <c r="K454" i="6"/>
  <c r="K455" i="9" s="1"/>
  <c r="K455" i="7" l="1"/>
  <c r="K455" i="8"/>
  <c r="L454" i="6"/>
  <c r="L455" i="9" s="1"/>
  <c r="L455" i="7" l="1"/>
  <c r="L455" i="8"/>
  <c r="M454" i="6"/>
  <c r="M455" i="9" s="1"/>
  <c r="M455" i="7" l="1"/>
  <c r="M455" i="8"/>
  <c r="O454" i="9" l="1"/>
  <c r="F454" i="3" s="1"/>
  <c r="O455" i="7" l="1"/>
  <c r="G455" i="3" s="1"/>
  <c r="O454" i="6"/>
  <c r="O455" i="8" l="1"/>
  <c r="E455" i="3" s="1"/>
  <c r="A455" i="8"/>
  <c r="B455" i="8" s="1"/>
  <c r="A455" i="7"/>
  <c r="B455" i="7" s="1"/>
  <c r="H454" i="3"/>
  <c r="B455" i="3" s="1"/>
  <c r="C455" i="3" s="1"/>
  <c r="A455" i="6"/>
  <c r="B455" i="6" s="1"/>
  <c r="A455" i="9"/>
  <c r="C455" i="9" l="1"/>
  <c r="D455" i="9" s="1"/>
  <c r="B455" i="9"/>
  <c r="D455" i="6" l="1"/>
  <c r="E455" i="6"/>
  <c r="E456" i="9" s="1"/>
  <c r="F455" i="6"/>
  <c r="F456" i="9" s="1"/>
  <c r="F456" i="7" l="1"/>
  <c r="E456" i="7"/>
  <c r="D456" i="7"/>
  <c r="F456" i="8"/>
  <c r="E456" i="8"/>
  <c r="D456" i="8"/>
  <c r="G455" i="6"/>
  <c r="G456" i="9" s="1"/>
  <c r="G456" i="7" l="1"/>
  <c r="G456" i="8"/>
  <c r="H455" i="6"/>
  <c r="H456" i="9" s="1"/>
  <c r="H456" i="7" l="1"/>
  <c r="H456" i="8"/>
  <c r="I455" i="6"/>
  <c r="I456" i="9" s="1"/>
  <c r="I456" i="7" l="1"/>
  <c r="I456" i="8"/>
  <c r="J455" i="6"/>
  <c r="J456" i="9" s="1"/>
  <c r="J456" i="7" l="1"/>
  <c r="J456" i="8"/>
  <c r="K455" i="6"/>
  <c r="K456" i="9" s="1"/>
  <c r="K456" i="7" l="1"/>
  <c r="K456" i="8"/>
  <c r="L455" i="6"/>
  <c r="L456" i="9" s="1"/>
  <c r="L456" i="7" l="1"/>
  <c r="L456" i="8"/>
  <c r="M455" i="6"/>
  <c r="M456" i="9" s="1"/>
  <c r="M456" i="7" l="1"/>
  <c r="M456" i="8"/>
  <c r="O455" i="9" l="1"/>
  <c r="F455" i="3" s="1"/>
  <c r="O456" i="7" l="1"/>
  <c r="G456" i="3" s="1"/>
  <c r="O455" i="6"/>
  <c r="O456" i="8" l="1"/>
  <c r="E456" i="3" s="1"/>
  <c r="A456" i="7"/>
  <c r="B456" i="7" s="1"/>
  <c r="H455" i="3"/>
  <c r="B456" i="3" s="1"/>
  <c r="C456" i="3" s="1"/>
  <c r="A456" i="9"/>
  <c r="A456" i="6"/>
  <c r="B456" i="6" s="1"/>
  <c r="A456" i="8"/>
  <c r="B456" i="8" s="1"/>
  <c r="B456" i="9" l="1"/>
  <c r="C456" i="9"/>
  <c r="D456" i="9" s="1"/>
  <c r="D456" i="6" l="1"/>
  <c r="E456" i="6"/>
  <c r="E457" i="9" s="1"/>
  <c r="E457" i="7" l="1"/>
  <c r="D457" i="7"/>
  <c r="E457" i="8"/>
  <c r="D457" i="8"/>
  <c r="F456" i="6"/>
  <c r="F457" i="9" s="1"/>
  <c r="F457" i="7" l="1"/>
  <c r="F457" i="8"/>
  <c r="G456" i="6"/>
  <c r="G457" i="9" s="1"/>
  <c r="G457" i="7" l="1"/>
  <c r="G457" i="8"/>
  <c r="H456" i="6"/>
  <c r="H457" i="9" s="1"/>
  <c r="H457" i="7" l="1"/>
  <c r="H457" i="8"/>
  <c r="I456" i="6"/>
  <c r="I457" i="9" s="1"/>
  <c r="I457" i="7" l="1"/>
  <c r="I457" i="8"/>
  <c r="J456" i="6"/>
  <c r="J457" i="9" s="1"/>
  <c r="J457" i="7" l="1"/>
  <c r="J457" i="8"/>
  <c r="K456" i="6"/>
  <c r="K457" i="9" s="1"/>
  <c r="K457" i="7" l="1"/>
  <c r="K457" i="8"/>
  <c r="L456" i="6"/>
  <c r="L457" i="9" s="1"/>
  <c r="L457" i="7" l="1"/>
  <c r="L457" i="8"/>
  <c r="M456" i="6"/>
  <c r="M457" i="9" s="1"/>
  <c r="M457" i="7" l="1"/>
  <c r="M457" i="8"/>
  <c r="O456" i="9" l="1"/>
  <c r="F456" i="3" s="1"/>
  <c r="O457" i="7" l="1"/>
  <c r="G457" i="3" s="1"/>
  <c r="O456" i="6"/>
  <c r="O457" i="8" l="1"/>
  <c r="E457" i="3" s="1"/>
  <c r="H456" i="3"/>
  <c r="B457" i="3" s="1"/>
  <c r="C457" i="3" s="1"/>
  <c r="A457" i="7"/>
  <c r="B457" i="7" s="1"/>
  <c r="A457" i="6"/>
  <c r="B457" i="6" s="1"/>
  <c r="A457" i="8"/>
  <c r="B457" i="8" s="1"/>
  <c r="A457" i="9"/>
  <c r="C457" i="9" l="1"/>
  <c r="D457" i="9" s="1"/>
  <c r="B457" i="9"/>
  <c r="D457" i="6" l="1"/>
  <c r="D458" i="7" l="1"/>
  <c r="D458" i="8"/>
  <c r="E457" i="6"/>
  <c r="E458" i="9" s="1"/>
  <c r="F457" i="6"/>
  <c r="F458" i="9" s="1"/>
  <c r="G457" i="6"/>
  <c r="G458" i="9" s="1"/>
  <c r="E458" i="7" l="1"/>
  <c r="G458" i="7"/>
  <c r="F458" i="7"/>
  <c r="E458" i="8"/>
  <c r="G458" i="8"/>
  <c r="F458" i="8"/>
  <c r="H457" i="6"/>
  <c r="H458" i="9" s="1"/>
  <c r="I457" i="6"/>
  <c r="I458" i="9" s="1"/>
  <c r="H458" i="7" l="1"/>
  <c r="I458" i="7"/>
  <c r="H458" i="8"/>
  <c r="I458" i="8"/>
  <c r="J457" i="6"/>
  <c r="J458" i="9" s="1"/>
  <c r="J458" i="7" l="1"/>
  <c r="J458" i="8"/>
  <c r="K457" i="6"/>
  <c r="K458" i="9" s="1"/>
  <c r="K458" i="7" l="1"/>
  <c r="K458" i="8"/>
  <c r="L457" i="6"/>
  <c r="L458" i="9" s="1"/>
  <c r="L458" i="7" l="1"/>
  <c r="L458" i="8"/>
  <c r="M457" i="6"/>
  <c r="M458" i="9" s="1"/>
  <c r="M458" i="7" l="1"/>
  <c r="M458" i="8"/>
  <c r="O457" i="9" l="1"/>
  <c r="F457" i="3" s="1"/>
  <c r="O458" i="7" l="1"/>
  <c r="G458" i="3" s="1"/>
  <c r="O457" i="6"/>
  <c r="O458" i="8" l="1"/>
  <c r="E458" i="3" s="1"/>
  <c r="A458" i="7"/>
  <c r="B458" i="7" s="1"/>
  <c r="A458" i="6"/>
  <c r="B458" i="6" s="1"/>
  <c r="A458" i="8"/>
  <c r="B458" i="8" s="1"/>
  <c r="H457" i="3"/>
  <c r="B458" i="3" s="1"/>
  <c r="C458" i="3" s="1"/>
  <c r="A458" i="9"/>
  <c r="B458" i="9" l="1"/>
  <c r="C458" i="9"/>
  <c r="D458" i="9" s="1"/>
  <c r="D458" i="6" l="1"/>
  <c r="E458" i="6"/>
  <c r="E459" i="9" s="1"/>
  <c r="F458" i="6"/>
  <c r="F459" i="9" s="1"/>
  <c r="G458" i="6"/>
  <c r="G459" i="9" s="1"/>
  <c r="G459" i="7" l="1"/>
  <c r="F459" i="7"/>
  <c r="E459" i="7"/>
  <c r="D459" i="7"/>
  <c r="F459" i="8"/>
  <c r="E459" i="8"/>
  <c r="D459" i="8"/>
  <c r="G459" i="8"/>
  <c r="I458" i="6" l="1"/>
  <c r="I459" i="9" s="1"/>
  <c r="H458" i="6"/>
  <c r="H459" i="9" s="1"/>
  <c r="J458" i="6"/>
  <c r="J459" i="9" s="1"/>
  <c r="K458" i="6"/>
  <c r="K459" i="9" s="1"/>
  <c r="K459" i="7" l="1"/>
  <c r="J459" i="7"/>
  <c r="H459" i="7"/>
  <c r="I459" i="7"/>
  <c r="K459" i="8"/>
  <c r="J459" i="8"/>
  <c r="H459" i="8"/>
  <c r="I459" i="8"/>
  <c r="L458" i="6"/>
  <c r="L459" i="9" s="1"/>
  <c r="L459" i="7" l="1"/>
  <c r="L459" i="8"/>
  <c r="M458" i="6"/>
  <c r="M459" i="9" s="1"/>
  <c r="M459" i="7" l="1"/>
  <c r="M459" i="8"/>
  <c r="O458" i="9" l="1"/>
  <c r="F458" i="3" s="1"/>
  <c r="O459" i="7" l="1"/>
  <c r="G459" i="3" s="1"/>
  <c r="O458" i="6"/>
  <c r="O459" i="8" l="1"/>
  <c r="E459" i="3" s="1"/>
  <c r="A459" i="6"/>
  <c r="B459" i="6" s="1"/>
  <c r="A459" i="7"/>
  <c r="B459" i="7" s="1"/>
  <c r="H458" i="3"/>
  <c r="B459" i="3" s="1"/>
  <c r="C459" i="3" s="1"/>
  <c r="A459" i="8"/>
  <c r="B459" i="8" s="1"/>
  <c r="A459" i="9"/>
  <c r="B459" i="9" l="1"/>
  <c r="C459" i="9"/>
  <c r="D459" i="9" s="1"/>
  <c r="D459" i="6" l="1"/>
  <c r="E459" i="6"/>
  <c r="E460" i="9" s="1"/>
  <c r="F459" i="6"/>
  <c r="F460" i="9" s="1"/>
  <c r="G459" i="6"/>
  <c r="G460" i="9" s="1"/>
  <c r="G460" i="7" l="1"/>
  <c r="E460" i="7"/>
  <c r="F460" i="7"/>
  <c r="D460" i="7"/>
  <c r="F460" i="8"/>
  <c r="E460" i="8"/>
  <c r="G460" i="8"/>
  <c r="D460" i="8"/>
  <c r="H459" i="6" l="1"/>
  <c r="H460" i="9" s="1"/>
  <c r="I459" i="6"/>
  <c r="I460" i="9" s="1"/>
  <c r="I460" i="7" l="1"/>
  <c r="H460" i="7"/>
  <c r="I460" i="8"/>
  <c r="H460" i="8"/>
  <c r="J459" i="6"/>
  <c r="J460" i="9" s="1"/>
  <c r="J460" i="7" l="1"/>
  <c r="J460" i="8"/>
  <c r="K459" i="6"/>
  <c r="K460" i="9" s="1"/>
  <c r="K460" i="7" l="1"/>
  <c r="K460" i="8"/>
  <c r="L459" i="6"/>
  <c r="L460" i="9" s="1"/>
  <c r="L460" i="7" l="1"/>
  <c r="L460" i="8"/>
  <c r="M459" i="6"/>
  <c r="M460" i="9" s="1"/>
  <c r="M460" i="7" l="1"/>
  <c r="M460" i="8"/>
  <c r="O459" i="9" l="1"/>
  <c r="F459" i="3" s="1"/>
  <c r="O459" i="6"/>
  <c r="O460" i="7" l="1"/>
  <c r="G460" i="3" s="1"/>
  <c r="A460" i="6"/>
  <c r="B460" i="6" s="1"/>
  <c r="A460" i="8"/>
  <c r="B460" i="8" s="1"/>
  <c r="A460" i="7"/>
  <c r="B460" i="7" s="1"/>
  <c r="A460" i="9"/>
  <c r="H459" i="3"/>
  <c r="B460" i="3" s="1"/>
  <c r="C460" i="3" s="1"/>
  <c r="O460" i="8"/>
  <c r="E460" i="3" s="1"/>
  <c r="B460" i="9" l="1"/>
  <c r="C460" i="9"/>
  <c r="D460" i="9" s="1"/>
  <c r="D460" i="6" l="1"/>
  <c r="E460" i="6"/>
  <c r="E461" i="9" s="1"/>
  <c r="E461" i="7" l="1"/>
  <c r="D461" i="7"/>
  <c r="E461" i="8"/>
  <c r="D461" i="8"/>
  <c r="F460" i="6"/>
  <c r="F461" i="9" s="1"/>
  <c r="F461" i="7" l="1"/>
  <c r="F461" i="8"/>
  <c r="G460" i="6"/>
  <c r="G461" i="9" s="1"/>
  <c r="G461" i="7" l="1"/>
  <c r="G461" i="8"/>
  <c r="I460" i="6"/>
  <c r="I461" i="9" s="1"/>
  <c r="H460" i="6"/>
  <c r="H461" i="9" s="1"/>
  <c r="I461" i="7" l="1"/>
  <c r="H461" i="7"/>
  <c r="I461" i="8"/>
  <c r="H461" i="8"/>
  <c r="J460" i="6"/>
  <c r="J461" i="9" s="1"/>
  <c r="J461" i="7" l="1"/>
  <c r="J461" i="8"/>
  <c r="K460" i="6"/>
  <c r="K461" i="9" s="1"/>
  <c r="K461" i="7" l="1"/>
  <c r="K461" i="8"/>
  <c r="L460" i="6"/>
  <c r="L461" i="9" s="1"/>
  <c r="L461" i="7" l="1"/>
  <c r="L461" i="8"/>
  <c r="M460" i="6"/>
  <c r="M461" i="9" s="1"/>
  <c r="M461" i="7" l="1"/>
  <c r="M461" i="8"/>
  <c r="O460" i="9" l="1"/>
  <c r="F460" i="3" s="1"/>
  <c r="O460" i="6" l="1"/>
  <c r="A461" i="6" s="1"/>
  <c r="B461" i="6" s="1"/>
  <c r="A461" i="7" l="1"/>
  <c r="B461" i="7" s="1"/>
  <c r="A461" i="9"/>
  <c r="B461" i="9" s="1"/>
  <c r="H460" i="3"/>
  <c r="B461" i="3" s="1"/>
  <c r="C461" i="3" s="1"/>
  <c r="A461" i="8"/>
  <c r="B461" i="8" s="1"/>
  <c r="O461" i="7"/>
  <c r="G461" i="3" s="1"/>
  <c r="O461" i="8"/>
  <c r="E461" i="3" s="1"/>
  <c r="C461" i="9" l="1"/>
  <c r="D461" i="9" s="1"/>
  <c r="D461" i="6" s="1"/>
  <c r="E461" i="6"/>
  <c r="E462" i="9" s="1"/>
  <c r="E462" i="7" l="1"/>
  <c r="D462" i="7"/>
  <c r="E462" i="8"/>
  <c r="D462" i="8"/>
  <c r="F461" i="6"/>
  <c r="F462" i="9" s="1"/>
  <c r="F462" i="7" l="1"/>
  <c r="F462" i="8"/>
  <c r="G461" i="6"/>
  <c r="G462" i="9" s="1"/>
  <c r="G462" i="7" l="1"/>
  <c r="G462" i="8"/>
  <c r="H461" i="6"/>
  <c r="H462" i="9" s="1"/>
  <c r="H462" i="7" l="1"/>
  <c r="H462" i="8"/>
  <c r="I461" i="6"/>
  <c r="I462" i="9" s="1"/>
  <c r="I462" i="7" l="1"/>
  <c r="I462" i="8"/>
  <c r="J461" i="6"/>
  <c r="J462" i="9" s="1"/>
  <c r="J462" i="7" l="1"/>
  <c r="J462" i="8"/>
  <c r="K461" i="6"/>
  <c r="K462" i="9" s="1"/>
  <c r="K462" i="7" l="1"/>
  <c r="K462" i="8"/>
  <c r="L461" i="6"/>
  <c r="L462" i="9" s="1"/>
  <c r="L462" i="7" l="1"/>
  <c r="L462" i="8"/>
  <c r="M461" i="6"/>
  <c r="M462" i="9" s="1"/>
  <c r="M462" i="7" l="1"/>
  <c r="M462" i="8"/>
  <c r="O461" i="9" l="1"/>
  <c r="F461" i="3" s="1"/>
  <c r="O462" i="7" l="1"/>
  <c r="G462" i="3" s="1"/>
  <c r="O461" i="6"/>
  <c r="O462" i="8" l="1"/>
  <c r="E462" i="3" s="1"/>
  <c r="A462" i="7"/>
  <c r="B462" i="7" s="1"/>
  <c r="A462" i="6"/>
  <c r="B462" i="6" s="1"/>
  <c r="H461" i="3"/>
  <c r="B462" i="3" s="1"/>
  <c r="C462" i="3" s="1"/>
  <c r="A462" i="8"/>
  <c r="B462" i="8" s="1"/>
  <c r="A462" i="9"/>
  <c r="C462" i="9" l="1"/>
  <c r="D462" i="9" s="1"/>
  <c r="B462" i="9"/>
  <c r="D462" i="6" l="1"/>
  <c r="E462" i="6"/>
  <c r="E463" i="9" s="1"/>
  <c r="E463" i="7" l="1"/>
  <c r="D463" i="7"/>
  <c r="E463" i="8"/>
  <c r="D463" i="8"/>
  <c r="F462" i="6"/>
  <c r="F463" i="9" s="1"/>
  <c r="F463" i="7" l="1"/>
  <c r="F463" i="8"/>
  <c r="G462" i="6"/>
  <c r="G463" i="9" s="1"/>
  <c r="G463" i="7" l="1"/>
  <c r="G463" i="8"/>
  <c r="I462" i="6"/>
  <c r="I463" i="9" s="1"/>
  <c r="H462" i="6"/>
  <c r="H463" i="9" s="1"/>
  <c r="H463" i="7" l="1"/>
  <c r="I463" i="7"/>
  <c r="I463" i="8"/>
  <c r="H463" i="8"/>
  <c r="J462" i="6"/>
  <c r="J463" i="9" s="1"/>
  <c r="J463" i="7" l="1"/>
  <c r="J463" i="8"/>
  <c r="K462" i="6"/>
  <c r="K463" i="9" s="1"/>
  <c r="K463" i="7" l="1"/>
  <c r="K463" i="8"/>
  <c r="L462" i="6"/>
  <c r="L463" i="9" s="1"/>
  <c r="L463" i="7" l="1"/>
  <c r="L463" i="8"/>
  <c r="M462" i="6"/>
  <c r="M463" i="9" s="1"/>
  <c r="M463" i="7" l="1"/>
  <c r="M463" i="8"/>
  <c r="O462" i="9" l="1"/>
  <c r="F462" i="3" s="1"/>
  <c r="O463" i="7" l="1"/>
  <c r="G463" i="3" s="1"/>
  <c r="O462" i="6"/>
  <c r="O463" i="8" l="1"/>
  <c r="E463" i="3" s="1"/>
  <c r="A463" i="6"/>
  <c r="B463" i="6" s="1"/>
  <c r="A463" i="7"/>
  <c r="B463" i="7" s="1"/>
  <c r="A463" i="8"/>
  <c r="B463" i="8" s="1"/>
  <c r="H462" i="3"/>
  <c r="B463" i="3" s="1"/>
  <c r="C463" i="3" s="1"/>
  <c r="A463" i="9"/>
  <c r="B463" i="9" l="1"/>
  <c r="C463" i="9"/>
  <c r="D463" i="9" s="1"/>
  <c r="D463" i="6" l="1"/>
  <c r="E463" i="6"/>
  <c r="E464" i="9" s="1"/>
  <c r="F463" i="6"/>
  <c r="F464" i="9" s="1"/>
  <c r="G463" i="6"/>
  <c r="G464" i="9" s="1"/>
  <c r="G464" i="7" l="1"/>
  <c r="E464" i="7"/>
  <c r="F464" i="7"/>
  <c r="D464" i="7"/>
  <c r="F464" i="8"/>
  <c r="E464" i="8"/>
  <c r="G464" i="8"/>
  <c r="D464" i="8"/>
  <c r="I463" i="6"/>
  <c r="I464" i="9" s="1"/>
  <c r="I464" i="7" l="1"/>
  <c r="I464" i="8"/>
  <c r="H463" i="6"/>
  <c r="H464" i="9" s="1"/>
  <c r="J463" i="6"/>
  <c r="J464" i="9" s="1"/>
  <c r="H464" i="7" l="1"/>
  <c r="J464" i="7"/>
  <c r="H464" i="8"/>
  <c r="J464" i="8"/>
  <c r="K463" i="6"/>
  <c r="K464" i="9" s="1"/>
  <c r="L463" i="6"/>
  <c r="L464" i="9" s="1"/>
  <c r="L464" i="7" l="1"/>
  <c r="K464" i="7"/>
  <c r="L464" i="8"/>
  <c r="K464" i="8"/>
  <c r="M463" i="6"/>
  <c r="M464" i="9" s="1"/>
  <c r="M464" i="7" l="1"/>
  <c r="M464" i="8"/>
  <c r="O463" i="9" l="1"/>
  <c r="F463" i="3" s="1"/>
  <c r="O464" i="7" l="1"/>
  <c r="G464" i="3" s="1"/>
  <c r="O463" i="6"/>
  <c r="O464" i="8" l="1"/>
  <c r="E464" i="3" s="1"/>
  <c r="A464" i="6"/>
  <c r="B464" i="6" s="1"/>
  <c r="H463" i="3"/>
  <c r="B464" i="3" s="1"/>
  <c r="C464" i="3" s="1"/>
  <c r="A464" i="7"/>
  <c r="B464" i="7" s="1"/>
  <c r="A464" i="8"/>
  <c r="B464" i="8" s="1"/>
  <c r="A464" i="9"/>
  <c r="C464" i="9" l="1"/>
  <c r="D464" i="9" s="1"/>
  <c r="B464" i="9"/>
  <c r="D464" i="6" l="1"/>
  <c r="E464" i="6"/>
  <c r="E465" i="9" s="1"/>
  <c r="E465" i="7" l="1"/>
  <c r="D465" i="7"/>
  <c r="E465" i="8"/>
  <c r="D465" i="8"/>
  <c r="F464" i="6"/>
  <c r="F465" i="9" s="1"/>
  <c r="F465" i="7" l="1"/>
  <c r="F465" i="8"/>
  <c r="G464" i="6"/>
  <c r="G465" i="9" s="1"/>
  <c r="G465" i="7" l="1"/>
  <c r="G465" i="8"/>
  <c r="H464" i="6"/>
  <c r="H465" i="9" s="1"/>
  <c r="H465" i="7" l="1"/>
  <c r="H465" i="8"/>
  <c r="I464" i="6"/>
  <c r="I465" i="9" s="1"/>
  <c r="I465" i="7" l="1"/>
  <c r="I465" i="8"/>
  <c r="J464" i="6"/>
  <c r="J465" i="9" s="1"/>
  <c r="J465" i="7" l="1"/>
  <c r="J465" i="8"/>
  <c r="K464" i="6"/>
  <c r="K465" i="9" s="1"/>
  <c r="K465" i="7" l="1"/>
  <c r="K465" i="8"/>
  <c r="L464" i="6"/>
  <c r="L465" i="9" s="1"/>
  <c r="L465" i="7" l="1"/>
  <c r="L465" i="8"/>
  <c r="M464" i="6"/>
  <c r="M465" i="9" s="1"/>
  <c r="M465" i="7" l="1"/>
  <c r="M465" i="8"/>
  <c r="O464" i="9" l="1"/>
  <c r="F464" i="3" s="1"/>
  <c r="O464" i="6"/>
  <c r="A465" i="6" l="1"/>
  <c r="B465" i="6" s="1"/>
  <c r="A465" i="7"/>
  <c r="B465" i="7" s="1"/>
  <c r="A465" i="8"/>
  <c r="B465" i="8" s="1"/>
  <c r="H464" i="3"/>
  <c r="B465" i="3" s="1"/>
  <c r="C465" i="3" s="1"/>
  <c r="A465" i="9"/>
  <c r="O465" i="8"/>
  <c r="E465" i="3" s="1"/>
  <c r="O465" i="7"/>
  <c r="G465" i="3" s="1"/>
  <c r="C465" i="9" l="1"/>
  <c r="D465" i="9" s="1"/>
  <c r="B465" i="9"/>
  <c r="D465" i="6" l="1"/>
  <c r="E465" i="6"/>
  <c r="E466" i="9" s="1"/>
  <c r="E466" i="7" l="1"/>
  <c r="D466" i="7"/>
  <c r="E466" i="8"/>
  <c r="D466" i="8"/>
  <c r="F465" i="6"/>
  <c r="F466" i="9" s="1"/>
  <c r="F466" i="7" l="1"/>
  <c r="F466" i="8"/>
  <c r="G465" i="6"/>
  <c r="G466" i="9" s="1"/>
  <c r="G466" i="7" l="1"/>
  <c r="G466" i="8"/>
  <c r="H465" i="6"/>
  <c r="H466" i="9" s="1"/>
  <c r="H466" i="7" l="1"/>
  <c r="H466" i="8"/>
  <c r="I465" i="6"/>
  <c r="I466" i="9" s="1"/>
  <c r="I466" i="7" l="1"/>
  <c r="I466" i="8"/>
  <c r="K465" i="6" l="1"/>
  <c r="K466" i="9" s="1"/>
  <c r="J465" i="6"/>
  <c r="J466" i="9" s="1"/>
  <c r="J466" i="7" l="1"/>
  <c r="K466" i="7"/>
  <c r="J466" i="8"/>
  <c r="K466" i="8"/>
  <c r="L465" i="6"/>
  <c r="L466" i="9" s="1"/>
  <c r="M465" i="6"/>
  <c r="M466" i="9" s="1"/>
  <c r="M466" i="7" l="1"/>
  <c r="L466" i="7"/>
  <c r="M466" i="8"/>
  <c r="L466" i="8"/>
  <c r="O465" i="9" l="1"/>
  <c r="F465" i="3" s="1"/>
  <c r="O466" i="7" l="1"/>
  <c r="G466" i="3" s="1"/>
  <c r="O465" i="6"/>
  <c r="O466" i="8" l="1"/>
  <c r="E466" i="3" s="1"/>
  <c r="H465" i="3"/>
  <c r="B466" i="3" s="1"/>
  <c r="C466" i="3" s="1"/>
  <c r="A466" i="9"/>
  <c r="A466" i="7"/>
  <c r="B466" i="7" s="1"/>
  <c r="A466" i="8"/>
  <c r="B466" i="8" s="1"/>
  <c r="A466" i="6"/>
  <c r="B466" i="6" s="1"/>
  <c r="B466" i="9" l="1"/>
  <c r="C466" i="9"/>
  <c r="D466" i="9" s="1"/>
  <c r="D466" i="6" l="1"/>
  <c r="E466" i="6"/>
  <c r="E467" i="9" s="1"/>
  <c r="F466" i="6"/>
  <c r="F467" i="9" s="1"/>
  <c r="F467" i="7" l="1"/>
  <c r="E467" i="7"/>
  <c r="D467" i="7"/>
  <c r="F467" i="8"/>
  <c r="E467" i="8"/>
  <c r="D467" i="8"/>
  <c r="G466" i="6"/>
  <c r="G467" i="9" s="1"/>
  <c r="G467" i="7" l="1"/>
  <c r="G467" i="8"/>
  <c r="H466" i="6"/>
  <c r="H467" i="9" s="1"/>
  <c r="H467" i="7" l="1"/>
  <c r="H467" i="8"/>
  <c r="I466" i="6"/>
  <c r="I467" i="9" s="1"/>
  <c r="I467" i="7" l="1"/>
  <c r="I467" i="8"/>
  <c r="J466" i="6"/>
  <c r="J467" i="9" s="1"/>
  <c r="J467" i="7" l="1"/>
  <c r="J467" i="8"/>
  <c r="K466" i="6"/>
  <c r="K467" i="9" s="1"/>
  <c r="K467" i="7" l="1"/>
  <c r="K467" i="8"/>
  <c r="L466" i="6"/>
  <c r="L467" i="9" s="1"/>
  <c r="M466" i="6"/>
  <c r="M467" i="9" s="1"/>
  <c r="L467" i="7" l="1"/>
  <c r="M467" i="7"/>
  <c r="L467" i="8"/>
  <c r="M467" i="8"/>
  <c r="O466" i="9" l="1"/>
  <c r="F466" i="3" s="1"/>
  <c r="O467" i="7" l="1"/>
  <c r="G467" i="3" s="1"/>
  <c r="O466" i="6"/>
  <c r="O467" i="8" l="1"/>
  <c r="E467" i="3" s="1"/>
  <c r="A467" i="9"/>
  <c r="A467" i="8"/>
  <c r="B467" i="8" s="1"/>
  <c r="A467" i="7"/>
  <c r="B467" i="7" s="1"/>
  <c r="H466" i="3"/>
  <c r="B467" i="3" s="1"/>
  <c r="C467" i="3" s="1"/>
  <c r="A467" i="6"/>
  <c r="B467" i="6" s="1"/>
  <c r="C467" i="9" l="1"/>
  <c r="D467" i="9" s="1"/>
  <c r="B467" i="9"/>
  <c r="D467" i="6" l="1"/>
  <c r="E467" i="6"/>
  <c r="E468" i="9" s="1"/>
  <c r="F467" i="6"/>
  <c r="F468" i="9" s="1"/>
  <c r="G467" i="6"/>
  <c r="G468" i="9" s="1"/>
  <c r="G468" i="7" l="1"/>
  <c r="F468" i="7"/>
  <c r="E468" i="7"/>
  <c r="D468" i="7"/>
  <c r="F468" i="8"/>
  <c r="E468" i="8"/>
  <c r="D468" i="8"/>
  <c r="G468" i="8"/>
  <c r="H467" i="6"/>
  <c r="H468" i="9" s="1"/>
  <c r="H468" i="7" l="1"/>
  <c r="H468" i="8"/>
  <c r="I467" i="6"/>
  <c r="I468" i="9" s="1"/>
  <c r="J467" i="6"/>
  <c r="J468" i="9" s="1"/>
  <c r="K467" i="6"/>
  <c r="K468" i="9" s="1"/>
  <c r="I468" i="7" l="1"/>
  <c r="K468" i="7"/>
  <c r="J468" i="7"/>
  <c r="I468" i="8"/>
  <c r="J468" i="8"/>
  <c r="K468" i="8"/>
  <c r="L467" i="6"/>
  <c r="L468" i="9" s="1"/>
  <c r="L468" i="7" l="1"/>
  <c r="L468" i="8"/>
  <c r="M467" i="6"/>
  <c r="M468" i="9" s="1"/>
  <c r="M468" i="7" l="1"/>
  <c r="M468" i="8"/>
  <c r="O467" i="9" l="1"/>
  <c r="F467" i="3" s="1"/>
  <c r="O468" i="7" l="1"/>
  <c r="G468" i="3" s="1"/>
  <c r="O467" i="6"/>
  <c r="O468" i="8" l="1"/>
  <c r="E468" i="3" s="1"/>
  <c r="A468" i="9"/>
  <c r="A468" i="7"/>
  <c r="B468" i="7" s="1"/>
  <c r="H467" i="3"/>
  <c r="B468" i="3" s="1"/>
  <c r="C468" i="3" s="1"/>
  <c r="A468" i="6"/>
  <c r="B468" i="6" s="1"/>
  <c r="A468" i="8"/>
  <c r="B468" i="8" s="1"/>
  <c r="C468" i="9" l="1"/>
  <c r="D468" i="9" s="1"/>
  <c r="B468" i="9"/>
  <c r="D468" i="6" l="1"/>
  <c r="E468" i="6"/>
  <c r="E469" i="9" s="1"/>
  <c r="F468" i="6"/>
  <c r="F469" i="9" s="1"/>
  <c r="F469" i="7" l="1"/>
  <c r="E469" i="7"/>
  <c r="D469" i="7"/>
  <c r="F469" i="8"/>
  <c r="E469" i="8"/>
  <c r="D469" i="8"/>
  <c r="G468" i="6"/>
  <c r="G469" i="9" s="1"/>
  <c r="G469" i="7" l="1"/>
  <c r="G469" i="8"/>
  <c r="H468" i="6"/>
  <c r="H469" i="9" s="1"/>
  <c r="H469" i="7" l="1"/>
  <c r="H469" i="8"/>
  <c r="I468" i="6"/>
  <c r="I469" i="9" s="1"/>
  <c r="I469" i="7" l="1"/>
  <c r="I469" i="8"/>
  <c r="J468" i="6"/>
  <c r="J469" i="9" s="1"/>
  <c r="J469" i="7" l="1"/>
  <c r="J469" i="8"/>
  <c r="K468" i="6"/>
  <c r="K469" i="9" s="1"/>
  <c r="K469" i="7" l="1"/>
  <c r="K469" i="8"/>
  <c r="L468" i="6"/>
  <c r="L469" i="9" s="1"/>
  <c r="L469" i="7" l="1"/>
  <c r="L469" i="8"/>
  <c r="M468" i="6"/>
  <c r="M469" i="9" s="1"/>
  <c r="M469" i="7" l="1"/>
  <c r="M469" i="8"/>
  <c r="O468" i="9" l="1"/>
  <c r="F468" i="3" s="1"/>
  <c r="O468" i="6"/>
  <c r="A469" i="6" l="1"/>
  <c r="B469" i="6" s="1"/>
  <c r="A469" i="7"/>
  <c r="B469" i="7" s="1"/>
  <c r="H468" i="3"/>
  <c r="B469" i="3" s="1"/>
  <c r="C469" i="3" s="1"/>
  <c r="A469" i="8"/>
  <c r="B469" i="8" s="1"/>
  <c r="A469" i="9"/>
  <c r="O469" i="7"/>
  <c r="G469" i="3" s="1"/>
  <c r="O469" i="8"/>
  <c r="E469" i="3" s="1"/>
  <c r="B469" i="9" l="1"/>
  <c r="C469" i="9"/>
  <c r="D469" i="9" s="1"/>
  <c r="D469" i="6" l="1"/>
  <c r="E469" i="6"/>
  <c r="E470" i="9" s="1"/>
  <c r="E470" i="7" l="1"/>
  <c r="D470" i="7"/>
  <c r="E470" i="8"/>
  <c r="D470" i="8"/>
  <c r="F469" i="6"/>
  <c r="F470" i="9" s="1"/>
  <c r="F470" i="7" l="1"/>
  <c r="F470" i="8"/>
  <c r="G469" i="6" l="1"/>
  <c r="G470" i="9" s="1"/>
  <c r="H469" i="6"/>
  <c r="H470" i="9" s="1"/>
  <c r="H470" i="7" l="1"/>
  <c r="G470" i="7"/>
  <c r="H470" i="8"/>
  <c r="G470" i="8"/>
  <c r="I469" i="6"/>
  <c r="I470" i="9" s="1"/>
  <c r="I470" i="7" l="1"/>
  <c r="I470" i="8"/>
  <c r="J469" i="6"/>
  <c r="J470" i="9" s="1"/>
  <c r="J470" i="7" l="1"/>
  <c r="J470" i="8"/>
  <c r="K469" i="6"/>
  <c r="K470" i="9" s="1"/>
  <c r="L469" i="6"/>
  <c r="L470" i="9" s="1"/>
  <c r="L470" i="7" l="1"/>
  <c r="K470" i="7"/>
  <c r="K470" i="8"/>
  <c r="L470" i="8"/>
  <c r="M469" i="6"/>
  <c r="M470" i="9" s="1"/>
  <c r="M470" i="7" l="1"/>
  <c r="M470" i="8"/>
  <c r="O469" i="6" l="1"/>
  <c r="A470" i="6" s="1"/>
  <c r="B470" i="6" s="1"/>
  <c r="O469" i="9"/>
  <c r="F469" i="3" s="1"/>
  <c r="O470" i="7" l="1"/>
  <c r="G470" i="3" s="1"/>
  <c r="O470" i="8"/>
  <c r="E470" i="3" s="1"/>
  <c r="H469" i="3"/>
  <c r="B470" i="3" s="1"/>
  <c r="C470" i="3" s="1"/>
  <c r="A470" i="9"/>
  <c r="C470" i="9" s="1"/>
  <c r="D470" i="9" s="1"/>
  <c r="A470" i="7"/>
  <c r="B470" i="7" s="1"/>
  <c r="A470" i="8"/>
  <c r="B470" i="8" s="1"/>
  <c r="D470" i="6" l="1"/>
  <c r="B470" i="9"/>
  <c r="E470" i="6"/>
  <c r="E471" i="9" s="1"/>
  <c r="F470" i="6"/>
  <c r="F471" i="9" s="1"/>
  <c r="G470" i="6"/>
  <c r="G471" i="9" s="1"/>
  <c r="E471" i="7" l="1"/>
  <c r="F471" i="7"/>
  <c r="G471" i="7"/>
  <c r="D471" i="7"/>
  <c r="E471" i="8"/>
  <c r="F471" i="8"/>
  <c r="D471" i="8"/>
  <c r="G471" i="8"/>
  <c r="H470" i="6"/>
  <c r="H471" i="9" s="1"/>
  <c r="H471" i="7" l="1"/>
  <c r="H471" i="8"/>
  <c r="I470" i="6"/>
  <c r="I471" i="9" s="1"/>
  <c r="I471" i="7" l="1"/>
  <c r="I471" i="8"/>
  <c r="J470" i="6"/>
  <c r="J471" i="9" s="1"/>
  <c r="J471" i="7" l="1"/>
  <c r="J471" i="8"/>
  <c r="L470" i="6" l="1"/>
  <c r="L471" i="9" s="1"/>
  <c r="K470" i="6"/>
  <c r="K471" i="9" s="1"/>
  <c r="M470" i="6"/>
  <c r="M471" i="9" s="1"/>
  <c r="M471" i="7" l="1"/>
  <c r="K471" i="7"/>
  <c r="L471" i="7"/>
  <c r="M471" i="8"/>
  <c r="K471" i="8"/>
  <c r="L471" i="8"/>
  <c r="O470" i="9" l="1"/>
  <c r="F470" i="3" s="1"/>
  <c r="O471" i="7" l="1"/>
  <c r="G471" i="3" s="1"/>
  <c r="O470" i="6"/>
  <c r="O471" i="8" l="1"/>
  <c r="E471" i="3" s="1"/>
  <c r="A471" i="8"/>
  <c r="B471" i="8" s="1"/>
  <c r="A471" i="6"/>
  <c r="B471" i="6" s="1"/>
  <c r="H470" i="3"/>
  <c r="B471" i="3" s="1"/>
  <c r="C471" i="3" s="1"/>
  <c r="A471" i="7"/>
  <c r="B471" i="7" s="1"/>
  <c r="A471" i="9"/>
  <c r="B471" i="9" l="1"/>
  <c r="C471" i="9"/>
  <c r="D471" i="9" s="1"/>
  <c r="D471" i="6" l="1"/>
  <c r="E471" i="6"/>
  <c r="E472" i="9" s="1"/>
  <c r="E472" i="7" l="1"/>
  <c r="D472" i="7"/>
  <c r="E472" i="8"/>
  <c r="D472" i="8"/>
  <c r="G471" i="6"/>
  <c r="G472" i="9" s="1"/>
  <c r="F471" i="6"/>
  <c r="F472" i="9" s="1"/>
  <c r="G472" i="7" l="1"/>
  <c r="F472" i="7"/>
  <c r="F472" i="8"/>
  <c r="G472" i="8"/>
  <c r="H471" i="6"/>
  <c r="H472" i="9" s="1"/>
  <c r="H472" i="7" l="1"/>
  <c r="H472" i="8"/>
  <c r="J471" i="6"/>
  <c r="J472" i="9" s="1"/>
  <c r="J472" i="7" l="1"/>
  <c r="J472" i="8"/>
  <c r="I471" i="6"/>
  <c r="I472" i="9" s="1"/>
  <c r="K471" i="6"/>
  <c r="K472" i="9" s="1"/>
  <c r="I472" i="7" l="1"/>
  <c r="K472" i="7"/>
  <c r="I472" i="8"/>
  <c r="K472" i="8"/>
  <c r="L471" i="6"/>
  <c r="L472" i="9" s="1"/>
  <c r="L472" i="7" l="1"/>
  <c r="L472" i="8"/>
  <c r="M471" i="6"/>
  <c r="M472" i="9" s="1"/>
  <c r="M472" i="7" l="1"/>
  <c r="M472" i="8"/>
  <c r="O471" i="9" l="1"/>
  <c r="F471" i="3" s="1"/>
  <c r="O472" i="7" l="1"/>
  <c r="G472" i="3" s="1"/>
  <c r="O471" i="6"/>
  <c r="O472" i="8" l="1"/>
  <c r="E472" i="3" s="1"/>
  <c r="H471" i="3"/>
  <c r="B472" i="3" s="1"/>
  <c r="C472" i="3" s="1"/>
  <c r="A472" i="6"/>
  <c r="B472" i="6" s="1"/>
  <c r="A472" i="7"/>
  <c r="B472" i="7" s="1"/>
  <c r="A472" i="8"/>
  <c r="B472" i="8" s="1"/>
  <c r="A472" i="9"/>
  <c r="C472" i="9" l="1"/>
  <c r="D472" i="9" s="1"/>
  <c r="B472" i="9"/>
  <c r="D472" i="6" l="1"/>
  <c r="E472" i="6"/>
  <c r="E473" i="9" s="1"/>
  <c r="F472" i="6"/>
  <c r="F473" i="9" s="1"/>
  <c r="F473" i="7" l="1"/>
  <c r="E473" i="7"/>
  <c r="D473" i="7"/>
  <c r="F473" i="8"/>
  <c r="E473" i="8"/>
  <c r="D473" i="8"/>
  <c r="G472" i="6"/>
  <c r="G473" i="9" s="1"/>
  <c r="G473" i="7" l="1"/>
  <c r="G473" i="8"/>
  <c r="H472" i="6"/>
  <c r="H473" i="9" s="1"/>
  <c r="H473" i="7" l="1"/>
  <c r="H473" i="8"/>
  <c r="I472" i="6"/>
  <c r="I473" i="9" s="1"/>
  <c r="I473" i="7" l="1"/>
  <c r="I473" i="8"/>
  <c r="J472" i="6"/>
  <c r="J473" i="9" s="1"/>
  <c r="J473" i="7" l="1"/>
  <c r="J473" i="8"/>
  <c r="K472" i="6"/>
  <c r="K473" i="9" s="1"/>
  <c r="K473" i="7" l="1"/>
  <c r="K473" i="8"/>
  <c r="L472" i="6"/>
  <c r="L473" i="9" s="1"/>
  <c r="L473" i="7" l="1"/>
  <c r="L473" i="8"/>
  <c r="M472" i="6"/>
  <c r="M473" i="9" s="1"/>
  <c r="M473" i="7" l="1"/>
  <c r="M473" i="8"/>
  <c r="O472" i="9" l="1"/>
  <c r="F472" i="3" s="1"/>
  <c r="O473" i="7" l="1"/>
  <c r="G473" i="3" s="1"/>
  <c r="O472" i="6"/>
  <c r="O473" i="8" l="1"/>
  <c r="E473" i="3" s="1"/>
  <c r="A473" i="9"/>
  <c r="A473" i="7"/>
  <c r="B473" i="7" s="1"/>
  <c r="A473" i="8"/>
  <c r="B473" i="8" s="1"/>
  <c r="A473" i="6"/>
  <c r="B473" i="6" s="1"/>
  <c r="H472" i="3"/>
  <c r="B473" i="3" s="1"/>
  <c r="C473" i="3" s="1"/>
  <c r="C473" i="9" l="1"/>
  <c r="D473" i="9" s="1"/>
  <c r="B473" i="9"/>
  <c r="D473" i="6" l="1"/>
  <c r="E473" i="6"/>
  <c r="E474" i="9" s="1"/>
  <c r="E474" i="7" l="1"/>
  <c r="D474" i="7"/>
  <c r="E474" i="8"/>
  <c r="D474" i="8"/>
  <c r="F473" i="6"/>
  <c r="F474" i="9" s="1"/>
  <c r="F474" i="7" l="1"/>
  <c r="F474" i="8"/>
  <c r="G473" i="6"/>
  <c r="G474" i="9" s="1"/>
  <c r="H473" i="6"/>
  <c r="H474" i="9" s="1"/>
  <c r="H474" i="7" l="1"/>
  <c r="G474" i="7"/>
  <c r="G474" i="8"/>
  <c r="H474" i="8"/>
  <c r="I473" i="6"/>
  <c r="I474" i="9" s="1"/>
  <c r="I474" i="7" l="1"/>
  <c r="I474" i="8"/>
  <c r="J473" i="6"/>
  <c r="J474" i="9" s="1"/>
  <c r="K473" i="6"/>
  <c r="K474" i="9" s="1"/>
  <c r="K474" i="7" l="1"/>
  <c r="J474" i="7"/>
  <c r="K474" i="8"/>
  <c r="J474" i="8"/>
  <c r="L473" i="6"/>
  <c r="L474" i="9" s="1"/>
  <c r="L474" i="7" l="1"/>
  <c r="L474" i="8"/>
  <c r="M473" i="6"/>
  <c r="M474" i="9" s="1"/>
  <c r="M474" i="7" l="1"/>
  <c r="M474" i="8"/>
  <c r="O473" i="9" l="1"/>
  <c r="F473" i="3" s="1"/>
  <c r="O474" i="7" l="1"/>
  <c r="G474" i="3" s="1"/>
  <c r="O473" i="6"/>
  <c r="O474" i="8" l="1"/>
  <c r="E474" i="3" s="1"/>
  <c r="A474" i="7"/>
  <c r="B474" i="7" s="1"/>
  <c r="A474" i="6"/>
  <c r="B474" i="6" s="1"/>
  <c r="H473" i="3"/>
  <c r="B474" i="3" s="1"/>
  <c r="C474" i="3" s="1"/>
  <c r="A474" i="8"/>
  <c r="B474" i="8" s="1"/>
  <c r="A474" i="9"/>
  <c r="B474" i="9" l="1"/>
  <c r="C474" i="9"/>
  <c r="D474" i="9" s="1"/>
  <c r="D474" i="6" l="1"/>
  <c r="E474" i="6"/>
  <c r="E475" i="9" s="1"/>
  <c r="F474" i="6"/>
  <c r="F475" i="9" s="1"/>
  <c r="G474" i="6"/>
  <c r="G475" i="9" s="1"/>
  <c r="G475" i="7" l="1"/>
  <c r="E475" i="7"/>
  <c r="F475" i="7"/>
  <c r="D475" i="7"/>
  <c r="F475" i="8"/>
  <c r="E475" i="8"/>
  <c r="G475" i="8"/>
  <c r="D475" i="8"/>
  <c r="H474" i="6"/>
  <c r="H475" i="9" s="1"/>
  <c r="H475" i="7" l="1"/>
  <c r="H475" i="8"/>
  <c r="I474" i="6"/>
  <c r="I475" i="9" s="1"/>
  <c r="I475" i="7" l="1"/>
  <c r="I475" i="8"/>
  <c r="J474" i="6"/>
  <c r="J475" i="9" s="1"/>
  <c r="J475" i="7" l="1"/>
  <c r="J475" i="8"/>
  <c r="K474" i="6"/>
  <c r="K475" i="9" s="1"/>
  <c r="K475" i="7" l="1"/>
  <c r="K475" i="8"/>
  <c r="L474" i="6"/>
  <c r="L475" i="9" s="1"/>
  <c r="L475" i="7" l="1"/>
  <c r="L475" i="8"/>
  <c r="M474" i="6"/>
  <c r="M475" i="9" s="1"/>
  <c r="M475" i="7" l="1"/>
  <c r="M475" i="8"/>
  <c r="O474" i="9" l="1"/>
  <c r="F474" i="3" s="1"/>
  <c r="O475" i="7" l="1"/>
  <c r="G475" i="3" s="1"/>
  <c r="O474" i="6"/>
  <c r="O475" i="8" l="1"/>
  <c r="E475" i="3" s="1"/>
  <c r="A475" i="7"/>
  <c r="B475" i="7" s="1"/>
  <c r="A475" i="8"/>
  <c r="B475" i="8" s="1"/>
  <c r="A475" i="6"/>
  <c r="B475" i="6" s="1"/>
  <c r="A475" i="9"/>
  <c r="H474" i="3"/>
  <c r="B475" i="3" s="1"/>
  <c r="C475" i="3" s="1"/>
  <c r="C475" i="9" l="1"/>
  <c r="D475" i="9" s="1"/>
  <c r="B475" i="9"/>
  <c r="D475" i="6" l="1"/>
  <c r="E475" i="6"/>
  <c r="E476" i="9" s="1"/>
  <c r="E476" i="7" l="1"/>
  <c r="D476" i="7"/>
  <c r="E476" i="8"/>
  <c r="D476" i="8"/>
  <c r="F475" i="6"/>
  <c r="F476" i="9" s="1"/>
  <c r="G475" i="6"/>
  <c r="G476" i="9" s="1"/>
  <c r="G476" i="7" l="1"/>
  <c r="F476" i="7"/>
  <c r="F476" i="8"/>
  <c r="G476" i="8"/>
  <c r="H475" i="6"/>
  <c r="H476" i="9" s="1"/>
  <c r="I475" i="6"/>
  <c r="I476" i="9" s="1"/>
  <c r="I476" i="7" l="1"/>
  <c r="H476" i="7"/>
  <c r="I476" i="8"/>
  <c r="H476" i="8"/>
  <c r="J475" i="6"/>
  <c r="J476" i="9" s="1"/>
  <c r="J476" i="7" l="1"/>
  <c r="J476" i="8"/>
  <c r="K475" i="6"/>
  <c r="K476" i="9" s="1"/>
  <c r="K476" i="7" l="1"/>
  <c r="K476" i="8"/>
  <c r="L475" i="6"/>
  <c r="L476" i="9" s="1"/>
  <c r="L476" i="7" l="1"/>
  <c r="L476" i="8"/>
  <c r="M475" i="6"/>
  <c r="M476" i="9" s="1"/>
  <c r="M476" i="7" l="1"/>
  <c r="M476" i="8"/>
  <c r="O475" i="9" l="1"/>
  <c r="F475" i="3" s="1"/>
  <c r="O476" i="7" l="1"/>
  <c r="G476" i="3" s="1"/>
  <c r="O475" i="6"/>
  <c r="O476" i="8" l="1"/>
  <c r="E476" i="3" s="1"/>
  <c r="A476" i="9"/>
  <c r="A476" i="6"/>
  <c r="B476" i="6" s="1"/>
  <c r="A476" i="7"/>
  <c r="B476" i="7" s="1"/>
  <c r="A476" i="8"/>
  <c r="B476" i="8" s="1"/>
  <c r="H475" i="3"/>
  <c r="B476" i="3" s="1"/>
  <c r="C476" i="3" s="1"/>
  <c r="C476" i="9" l="1"/>
  <c r="D476" i="9" s="1"/>
  <c r="B476" i="9"/>
  <c r="D476" i="6" l="1"/>
  <c r="E476" i="6"/>
  <c r="E477" i="9" s="1"/>
  <c r="F476" i="6"/>
  <c r="F477" i="9" s="1"/>
  <c r="F477" i="7" l="1"/>
  <c r="E477" i="7"/>
  <c r="D477" i="7"/>
  <c r="F477" i="8"/>
  <c r="E477" i="8"/>
  <c r="D477" i="8"/>
  <c r="G476" i="6"/>
  <c r="G477" i="9" s="1"/>
  <c r="G477" i="7" l="1"/>
  <c r="G477" i="8"/>
  <c r="H476" i="6"/>
  <c r="H477" i="9" s="1"/>
  <c r="H477" i="7" l="1"/>
  <c r="H477" i="8"/>
  <c r="I476" i="6"/>
  <c r="I477" i="9" s="1"/>
  <c r="I477" i="7" l="1"/>
  <c r="I477" i="8"/>
  <c r="J476" i="6"/>
  <c r="J477" i="9" s="1"/>
  <c r="J477" i="7" l="1"/>
  <c r="J477" i="8"/>
  <c r="K476" i="6"/>
  <c r="K477" i="9" s="1"/>
  <c r="K477" i="7" l="1"/>
  <c r="K477" i="8"/>
  <c r="L476" i="6"/>
  <c r="L477" i="9" s="1"/>
  <c r="L477" i="7" l="1"/>
  <c r="L477" i="8"/>
  <c r="M476" i="6"/>
  <c r="M477" i="9" s="1"/>
  <c r="M477" i="7" l="1"/>
  <c r="M477" i="8"/>
  <c r="O476" i="9" l="1"/>
  <c r="F476" i="3" s="1"/>
  <c r="O477" i="7" l="1"/>
  <c r="G477" i="3" s="1"/>
  <c r="O476" i="6"/>
  <c r="O477" i="8" l="1"/>
  <c r="E477" i="3" s="1"/>
  <c r="A477" i="8"/>
  <c r="B477" i="8" s="1"/>
  <c r="A477" i="9"/>
  <c r="A477" i="7"/>
  <c r="B477" i="7" s="1"/>
  <c r="H476" i="3"/>
  <c r="B477" i="3" s="1"/>
  <c r="C477" i="3" s="1"/>
  <c r="A477" i="6"/>
  <c r="B477" i="6" s="1"/>
  <c r="C477" i="9" l="1"/>
  <c r="D477" i="9" s="1"/>
  <c r="B477" i="9"/>
  <c r="D477" i="6" l="1"/>
  <c r="E477" i="6"/>
  <c r="E478" i="9" s="1"/>
  <c r="E478" i="7" l="1"/>
  <c r="D478" i="7"/>
  <c r="E478" i="8"/>
  <c r="D478" i="8"/>
  <c r="F477" i="6"/>
  <c r="F478" i="9" s="1"/>
  <c r="F478" i="7" l="1"/>
  <c r="F478" i="8"/>
  <c r="G477" i="6"/>
  <c r="G478" i="9" s="1"/>
  <c r="G478" i="7" l="1"/>
  <c r="G478" i="8"/>
  <c r="H477" i="6"/>
  <c r="H478" i="9" s="1"/>
  <c r="I477" i="6"/>
  <c r="I478" i="9" s="1"/>
  <c r="I478" i="7" l="1"/>
  <c r="H478" i="7"/>
  <c r="H478" i="8"/>
  <c r="I478" i="8"/>
  <c r="K477" i="6"/>
  <c r="K478" i="9" s="1"/>
  <c r="J477" i="6"/>
  <c r="J478" i="9" s="1"/>
  <c r="J478" i="7" l="1"/>
  <c r="K478" i="7"/>
  <c r="J478" i="8"/>
  <c r="K478" i="8"/>
  <c r="L477" i="6"/>
  <c r="L478" i="9" s="1"/>
  <c r="L478" i="7" l="1"/>
  <c r="L478" i="8"/>
  <c r="M477" i="6"/>
  <c r="M478" i="9" s="1"/>
  <c r="M478" i="7" l="1"/>
  <c r="M478" i="8"/>
  <c r="O477" i="9" l="1"/>
  <c r="F477" i="3" s="1"/>
  <c r="O478" i="7" l="1"/>
  <c r="G478" i="3" s="1"/>
  <c r="O477" i="6"/>
  <c r="O478" i="8" l="1"/>
  <c r="E478" i="3" s="1"/>
  <c r="A478" i="8"/>
  <c r="B478" i="8" s="1"/>
  <c r="H477" i="3"/>
  <c r="B478" i="3" s="1"/>
  <c r="C478" i="3" s="1"/>
  <c r="A478" i="9"/>
  <c r="A478" i="7"/>
  <c r="B478" i="7" s="1"/>
  <c r="A478" i="6"/>
  <c r="B478" i="6" s="1"/>
  <c r="C478" i="9" l="1"/>
  <c r="D478" i="9" s="1"/>
  <c r="B478" i="9"/>
  <c r="D478" i="6" l="1"/>
  <c r="E478" i="6"/>
  <c r="E479" i="9" s="1"/>
  <c r="F478" i="6"/>
  <c r="F479" i="9" s="1"/>
  <c r="G478" i="6"/>
  <c r="G479" i="9" s="1"/>
  <c r="G479" i="7" l="1"/>
  <c r="F479" i="7"/>
  <c r="E479" i="7"/>
  <c r="D479" i="7"/>
  <c r="F479" i="8"/>
  <c r="E479" i="8"/>
  <c r="D479" i="8"/>
  <c r="G479" i="8"/>
  <c r="H478" i="6"/>
  <c r="H479" i="9" s="1"/>
  <c r="H479" i="7" l="1"/>
  <c r="H479" i="8"/>
  <c r="I478" i="6"/>
  <c r="I479" i="9" s="1"/>
  <c r="J478" i="6"/>
  <c r="J479" i="9" s="1"/>
  <c r="J479" i="7" l="1"/>
  <c r="I479" i="7"/>
  <c r="I479" i="8"/>
  <c r="J479" i="8"/>
  <c r="K478" i="6"/>
  <c r="K479" i="9" s="1"/>
  <c r="L478" i="6"/>
  <c r="L479" i="9" s="1"/>
  <c r="L479" i="7" l="1"/>
  <c r="K479" i="7"/>
  <c r="L479" i="8"/>
  <c r="K479" i="8"/>
  <c r="M478" i="6"/>
  <c r="M479" i="9" s="1"/>
  <c r="M479" i="7" l="1"/>
  <c r="M479" i="8"/>
  <c r="O478" i="9" l="1"/>
  <c r="F478" i="3" s="1"/>
  <c r="O479" i="7" l="1"/>
  <c r="G479" i="3" s="1"/>
  <c r="O478" i="6"/>
  <c r="O479" i="8" l="1"/>
  <c r="E479" i="3" s="1"/>
  <c r="A479" i="9"/>
  <c r="H478" i="3"/>
  <c r="B479" i="3" s="1"/>
  <c r="C479" i="3" s="1"/>
  <c r="A479" i="6"/>
  <c r="B479" i="6" s="1"/>
  <c r="A479" i="7"/>
  <c r="B479" i="7" s="1"/>
  <c r="A479" i="8"/>
  <c r="B479" i="8" s="1"/>
  <c r="C479" i="9" l="1"/>
  <c r="D479" i="9" s="1"/>
  <c r="B479" i="9"/>
  <c r="D479" i="6" l="1"/>
  <c r="E479" i="6"/>
  <c r="E480" i="9" s="1"/>
  <c r="E480" i="7" l="1"/>
  <c r="D480" i="7"/>
  <c r="E480" i="8"/>
  <c r="D480" i="8"/>
  <c r="F479" i="6"/>
  <c r="F480" i="9" s="1"/>
  <c r="F480" i="7" l="1"/>
  <c r="F480" i="8"/>
  <c r="G479" i="6"/>
  <c r="G480" i="9" s="1"/>
  <c r="G480" i="7" l="1"/>
  <c r="G480" i="8"/>
  <c r="H479" i="6"/>
  <c r="H480" i="9" s="1"/>
  <c r="I479" i="6"/>
  <c r="I480" i="9" s="1"/>
  <c r="J479" i="6"/>
  <c r="J480" i="9" s="1"/>
  <c r="H480" i="7" l="1"/>
  <c r="I480" i="7"/>
  <c r="J480" i="7"/>
  <c r="J480" i="8"/>
  <c r="H480" i="8"/>
  <c r="I480" i="8"/>
  <c r="K479" i="6"/>
  <c r="K480" i="9" s="1"/>
  <c r="K480" i="7" l="1"/>
  <c r="K480" i="8"/>
  <c r="L479" i="6"/>
  <c r="L480" i="9" s="1"/>
  <c r="L480" i="7" l="1"/>
  <c r="L480" i="8"/>
  <c r="M479" i="6"/>
  <c r="M480" i="9" s="1"/>
  <c r="M480" i="7" l="1"/>
  <c r="M480" i="8"/>
  <c r="O479" i="9" l="1"/>
  <c r="F479" i="3" s="1"/>
  <c r="O480" i="7" l="1"/>
  <c r="G480" i="3" s="1"/>
  <c r="O479" i="6"/>
  <c r="O480" i="8" l="1"/>
  <c r="E480" i="3" s="1"/>
  <c r="A480" i="6"/>
  <c r="B480" i="6" s="1"/>
  <c r="A480" i="8"/>
  <c r="B480" i="8" s="1"/>
  <c r="H479" i="3"/>
  <c r="B480" i="3" s="1"/>
  <c r="C480" i="3" s="1"/>
  <c r="A480" i="7"/>
  <c r="B480" i="7" s="1"/>
  <c r="A480" i="9"/>
  <c r="B480" i="9" l="1"/>
  <c r="C480" i="9"/>
  <c r="D480" i="9" s="1"/>
  <c r="D480" i="6" l="1"/>
  <c r="E480" i="6"/>
  <c r="E481" i="9" s="1"/>
  <c r="F480" i="6"/>
  <c r="F481" i="9" s="1"/>
  <c r="F481" i="7" l="1"/>
  <c r="E481" i="7"/>
  <c r="D481" i="7"/>
  <c r="F481" i="8"/>
  <c r="E481" i="8"/>
  <c r="D481" i="8"/>
  <c r="G480" i="6"/>
  <c r="G481" i="9" s="1"/>
  <c r="G481" i="7" l="1"/>
  <c r="G481" i="8"/>
  <c r="H480" i="6"/>
  <c r="H481" i="9" s="1"/>
  <c r="H481" i="7" l="1"/>
  <c r="H481" i="8"/>
  <c r="I480" i="6"/>
  <c r="I481" i="9" s="1"/>
  <c r="I481" i="7" l="1"/>
  <c r="I481" i="8"/>
  <c r="J480" i="6"/>
  <c r="J481" i="9" s="1"/>
  <c r="J481" i="7" l="1"/>
  <c r="J481" i="8"/>
  <c r="K480" i="6"/>
  <c r="K481" i="9" s="1"/>
  <c r="K481" i="7" l="1"/>
  <c r="K481" i="8"/>
  <c r="L480" i="6"/>
  <c r="L481" i="9" s="1"/>
  <c r="L481" i="7" l="1"/>
  <c r="L481" i="8"/>
  <c r="M480" i="6"/>
  <c r="M481" i="9" s="1"/>
  <c r="M481" i="7" l="1"/>
  <c r="M481" i="8"/>
  <c r="O480" i="9" l="1"/>
  <c r="F480" i="3" s="1"/>
  <c r="O481" i="7" l="1"/>
  <c r="G481" i="3" s="1"/>
  <c r="O480" i="6"/>
  <c r="O481" i="8" l="1"/>
  <c r="E481" i="3" s="1"/>
  <c r="A481" i="7"/>
  <c r="B481" i="7" s="1"/>
  <c r="H480" i="3"/>
  <c r="B481" i="3" s="1"/>
  <c r="C481" i="3" s="1"/>
  <c r="A481" i="8"/>
  <c r="B481" i="8" s="1"/>
  <c r="A481" i="6"/>
  <c r="B481" i="6" s="1"/>
  <c r="A481" i="9"/>
  <c r="B481" i="9" l="1"/>
  <c r="C481" i="9"/>
  <c r="D481" i="9" s="1"/>
  <c r="D481" i="6" l="1"/>
  <c r="E481" i="6"/>
  <c r="E482" i="9" s="1"/>
  <c r="E482" i="7" l="1"/>
  <c r="D482" i="7"/>
  <c r="E482" i="8"/>
  <c r="D482" i="8"/>
  <c r="F481" i="6"/>
  <c r="F482" i="9" s="1"/>
  <c r="F482" i="7" l="1"/>
  <c r="F482" i="8"/>
  <c r="G481" i="6"/>
  <c r="G482" i="9" s="1"/>
  <c r="H481" i="6"/>
  <c r="H482" i="9" s="1"/>
  <c r="G482" i="7" l="1"/>
  <c r="H482" i="7"/>
  <c r="G482" i="8"/>
  <c r="H482" i="8"/>
  <c r="I481" i="6"/>
  <c r="I482" i="9" s="1"/>
  <c r="I482" i="7" l="1"/>
  <c r="I482" i="8"/>
  <c r="J481" i="6"/>
  <c r="J482" i="9" s="1"/>
  <c r="J482" i="7" l="1"/>
  <c r="J482" i="8"/>
  <c r="K481" i="6"/>
  <c r="K482" i="9" s="1"/>
  <c r="L481" i="6"/>
  <c r="L482" i="9" s="1"/>
  <c r="K482" i="7" l="1"/>
  <c r="L482" i="7"/>
  <c r="K482" i="8"/>
  <c r="L482" i="8"/>
  <c r="M481" i="6"/>
  <c r="M482" i="9" s="1"/>
  <c r="M482" i="7" l="1"/>
  <c r="M482" i="8"/>
  <c r="O481" i="9" l="1"/>
  <c r="F481" i="3" s="1"/>
  <c r="O482" i="7" l="1"/>
  <c r="G482" i="3" s="1"/>
  <c r="O481" i="6"/>
  <c r="O482" i="8" l="1"/>
  <c r="E482" i="3" s="1"/>
  <c r="A482" i="7"/>
  <c r="B482" i="7" s="1"/>
  <c r="A482" i="8"/>
  <c r="B482" i="8" s="1"/>
  <c r="A482" i="9"/>
  <c r="A482" i="6"/>
  <c r="B482" i="6" s="1"/>
  <c r="H481" i="3"/>
  <c r="B482" i="3" s="1"/>
  <c r="C482" i="3" s="1"/>
  <c r="C482" i="9" l="1"/>
  <c r="D482" i="9" s="1"/>
  <c r="B482" i="9"/>
  <c r="D482" i="6" l="1"/>
  <c r="E482" i="6"/>
  <c r="E483" i="9" s="1"/>
  <c r="F482" i="6"/>
  <c r="F483" i="9" s="1"/>
  <c r="F483" i="7" l="1"/>
  <c r="E483" i="7"/>
  <c r="D483" i="7"/>
  <c r="F483" i="8"/>
  <c r="E483" i="8"/>
  <c r="D483" i="8"/>
  <c r="G482" i="6"/>
  <c r="G483" i="9" s="1"/>
  <c r="G483" i="7" l="1"/>
  <c r="G483" i="8"/>
  <c r="H482" i="6"/>
  <c r="H483" i="9" s="1"/>
  <c r="I482" i="6"/>
  <c r="I483" i="9" s="1"/>
  <c r="H483" i="7" l="1"/>
  <c r="I483" i="7"/>
  <c r="H483" i="8"/>
  <c r="I483" i="8"/>
  <c r="J482" i="6" l="1"/>
  <c r="J483" i="9" s="1"/>
  <c r="L482" i="6"/>
  <c r="L483" i="9" s="1"/>
  <c r="K482" i="6"/>
  <c r="K483" i="9" s="1"/>
  <c r="M482" i="6"/>
  <c r="M483" i="9" s="1"/>
  <c r="M483" i="7" l="1"/>
  <c r="K483" i="7"/>
  <c r="L483" i="7"/>
  <c r="J483" i="7"/>
  <c r="M483" i="8"/>
  <c r="K483" i="8"/>
  <c r="L483" i="8"/>
  <c r="J483" i="8"/>
  <c r="O482" i="9" l="1"/>
  <c r="F482" i="3" s="1"/>
  <c r="O483" i="7" l="1"/>
  <c r="G483" i="3" s="1"/>
  <c r="O482" i="6"/>
  <c r="O483" i="8" l="1"/>
  <c r="E483" i="3" s="1"/>
  <c r="A483" i="7"/>
  <c r="B483" i="7" s="1"/>
  <c r="A483" i="9"/>
  <c r="H482" i="3"/>
  <c r="B483" i="3" s="1"/>
  <c r="C483" i="3" s="1"/>
  <c r="A483" i="8"/>
  <c r="B483" i="8" s="1"/>
  <c r="A483" i="6"/>
  <c r="B483" i="6" s="1"/>
  <c r="B483" i="9" l="1"/>
  <c r="C483" i="9"/>
  <c r="D483" i="9" s="1"/>
  <c r="D483" i="6" l="1"/>
  <c r="E483" i="6"/>
  <c r="E484" i="9" s="1"/>
  <c r="E484" i="7" l="1"/>
  <c r="D484" i="7"/>
  <c r="E484" i="8"/>
  <c r="D484" i="8"/>
  <c r="F483" i="6"/>
  <c r="F484" i="9" s="1"/>
  <c r="F484" i="7" l="1"/>
  <c r="F484" i="8"/>
  <c r="G483" i="6"/>
  <c r="G484" i="9" s="1"/>
  <c r="G484" i="7" l="1"/>
  <c r="G484" i="8"/>
  <c r="H483" i="6"/>
  <c r="H484" i="9" s="1"/>
  <c r="H484" i="7" l="1"/>
  <c r="H484" i="8"/>
  <c r="I483" i="6"/>
  <c r="I484" i="9" s="1"/>
  <c r="I484" i="7" l="1"/>
  <c r="I484" i="8"/>
  <c r="J483" i="6"/>
  <c r="J484" i="9" s="1"/>
  <c r="J484" i="7" l="1"/>
  <c r="J484" i="8"/>
  <c r="K483" i="6"/>
  <c r="K484" i="9" s="1"/>
  <c r="K484" i="7" l="1"/>
  <c r="K484" i="8"/>
  <c r="L483" i="6"/>
  <c r="L484" i="9" s="1"/>
  <c r="L484" i="7" l="1"/>
  <c r="L484" i="8"/>
  <c r="M483" i="6"/>
  <c r="M484" i="9" s="1"/>
  <c r="M484" i="7" l="1"/>
  <c r="M484" i="8"/>
  <c r="O483" i="9" l="1"/>
  <c r="F483" i="3" s="1"/>
  <c r="O484" i="7" l="1"/>
  <c r="G484" i="3" s="1"/>
  <c r="O483" i="6"/>
  <c r="O484" i="8" l="1"/>
  <c r="E484" i="3" s="1"/>
  <c r="A484" i="9"/>
  <c r="A484" i="7"/>
  <c r="B484" i="7" s="1"/>
  <c r="A484" i="6"/>
  <c r="B484" i="6" s="1"/>
  <c r="A484" i="8"/>
  <c r="B484" i="8" s="1"/>
  <c r="H483" i="3"/>
  <c r="B484" i="3" s="1"/>
  <c r="C484" i="3" s="1"/>
  <c r="B484" i="9" l="1"/>
  <c r="C484" i="9"/>
  <c r="D484" i="9" s="1"/>
  <c r="D484" i="6" l="1"/>
  <c r="E484" i="6"/>
  <c r="E485" i="9" s="1"/>
  <c r="E485" i="7" l="1"/>
  <c r="D485" i="7"/>
  <c r="E485" i="8"/>
  <c r="D485" i="8"/>
  <c r="F484" i="6"/>
  <c r="F485" i="9" s="1"/>
  <c r="F485" i="7" l="1"/>
  <c r="F485" i="8"/>
  <c r="G484" i="6"/>
  <c r="G485" i="9" s="1"/>
  <c r="G485" i="7" l="1"/>
  <c r="G485" i="8"/>
  <c r="H484" i="6"/>
  <c r="H485" i="9" s="1"/>
  <c r="H485" i="7" l="1"/>
  <c r="H485" i="8"/>
  <c r="I484" i="6"/>
  <c r="I485" i="9" s="1"/>
  <c r="I485" i="7" l="1"/>
  <c r="I485" i="8"/>
  <c r="J484" i="6"/>
  <c r="J485" i="9" s="1"/>
  <c r="J485" i="7" l="1"/>
  <c r="J485" i="8"/>
  <c r="L484" i="6"/>
  <c r="L485" i="9" s="1"/>
  <c r="L485" i="7" l="1"/>
  <c r="L485" i="8"/>
  <c r="K484" i="6"/>
  <c r="K485" i="9" s="1"/>
  <c r="M484" i="6"/>
  <c r="M485" i="9" s="1"/>
  <c r="K485" i="7" l="1"/>
  <c r="M485" i="7"/>
  <c r="K485" i="8"/>
  <c r="M485" i="8"/>
  <c r="O484" i="9" l="1"/>
  <c r="F484" i="3" s="1"/>
  <c r="O484" i="6" l="1"/>
  <c r="O485" i="7"/>
  <c r="G485" i="3" s="1"/>
  <c r="O485" i="8" l="1"/>
  <c r="E485" i="3" s="1"/>
  <c r="A485" i="7"/>
  <c r="B485" i="7" s="1"/>
  <c r="A485" i="9"/>
  <c r="A485" i="8"/>
  <c r="B485" i="8" s="1"/>
  <c r="H484" i="3"/>
  <c r="B485" i="3" s="1"/>
  <c r="C485" i="3" s="1"/>
  <c r="A485" i="6"/>
  <c r="B485" i="6" s="1"/>
  <c r="B485" i="9" l="1"/>
  <c r="C485" i="9"/>
  <c r="D485" i="9" s="1"/>
  <c r="D485" i="6" l="1"/>
  <c r="E485" i="6"/>
  <c r="E486" i="9" s="1"/>
  <c r="E486" i="7" l="1"/>
  <c r="D486" i="7"/>
  <c r="E486" i="8"/>
  <c r="D486" i="8"/>
  <c r="F485" i="6"/>
  <c r="F486" i="9" s="1"/>
  <c r="G485" i="6"/>
  <c r="G486" i="9" s="1"/>
  <c r="G486" i="7" l="1"/>
  <c r="F486" i="7"/>
  <c r="G486" i="8"/>
  <c r="F486" i="8"/>
  <c r="H485" i="6"/>
  <c r="H486" i="9" s="1"/>
  <c r="H486" i="7" l="1"/>
  <c r="H486" i="8"/>
  <c r="I485" i="6"/>
  <c r="I486" i="9" s="1"/>
  <c r="I486" i="7" l="1"/>
  <c r="I486" i="8"/>
  <c r="K485" i="6"/>
  <c r="K486" i="9" s="1"/>
  <c r="K486" i="7" l="1"/>
  <c r="K486" i="8"/>
  <c r="J485" i="6"/>
  <c r="J486" i="9" s="1"/>
  <c r="L485" i="6"/>
  <c r="L486" i="9" s="1"/>
  <c r="J486" i="7" l="1"/>
  <c r="L486" i="7"/>
  <c r="J486" i="8"/>
  <c r="L486" i="8"/>
  <c r="M485" i="6"/>
  <c r="M486" i="9" s="1"/>
  <c r="M486" i="7" l="1"/>
  <c r="M486" i="8"/>
  <c r="O485" i="6" l="1"/>
  <c r="A486" i="7" s="1"/>
  <c r="B486" i="7" s="1"/>
  <c r="O485" i="9"/>
  <c r="F485" i="3" s="1"/>
  <c r="H485" i="3" l="1"/>
  <c r="B486" i="3" s="1"/>
  <c r="C486" i="3" s="1"/>
  <c r="A486" i="6"/>
  <c r="B486" i="6" s="1"/>
  <c r="O486" i="8"/>
  <c r="E486" i="3" s="1"/>
  <c r="A486" i="9"/>
  <c r="C486" i="9" s="1"/>
  <c r="D486" i="9" s="1"/>
  <c r="A486" i="8"/>
  <c r="B486" i="8" s="1"/>
  <c r="O486" i="7"/>
  <c r="G486" i="3" s="1"/>
  <c r="D486" i="6" l="1"/>
  <c r="B486" i="9"/>
  <c r="E486" i="6"/>
  <c r="E487" i="9" s="1"/>
  <c r="F486" i="6"/>
  <c r="F487" i="9" s="1"/>
  <c r="E487" i="7" l="1"/>
  <c r="F487" i="7"/>
  <c r="D487" i="7"/>
  <c r="E487" i="8"/>
  <c r="F487" i="8"/>
  <c r="D487" i="8"/>
  <c r="G486" i="6" l="1"/>
  <c r="G487" i="9" s="1"/>
  <c r="H486" i="6"/>
  <c r="H487" i="9" s="1"/>
  <c r="H487" i="7" l="1"/>
  <c r="G487" i="7"/>
  <c r="H487" i="8"/>
  <c r="G487" i="8"/>
  <c r="L486" i="6"/>
  <c r="L487" i="9" s="1"/>
  <c r="K486" i="6"/>
  <c r="K487" i="9" s="1"/>
  <c r="I486" i="6"/>
  <c r="I487" i="9" s="1"/>
  <c r="K487" i="7" l="1"/>
  <c r="L487" i="7"/>
  <c r="I487" i="7"/>
  <c r="I487" i="8"/>
  <c r="L487" i="8"/>
  <c r="K487" i="8"/>
  <c r="J486" i="6"/>
  <c r="J487" i="9" s="1"/>
  <c r="M486" i="6"/>
  <c r="M487" i="9" s="1"/>
  <c r="M487" i="7" l="1"/>
  <c r="J487" i="7"/>
  <c r="M487" i="8"/>
  <c r="J487" i="8"/>
  <c r="O486" i="9" l="1"/>
  <c r="F486" i="3" s="1"/>
  <c r="O487" i="7" l="1"/>
  <c r="G487" i="3" s="1"/>
  <c r="O486" i="6"/>
  <c r="O487" i="8" l="1"/>
  <c r="E487" i="3" s="1"/>
  <c r="A487" i="7"/>
  <c r="B487" i="7" s="1"/>
  <c r="A487" i="8"/>
  <c r="B487" i="8" s="1"/>
  <c r="A487" i="6"/>
  <c r="B487" i="6" s="1"/>
  <c r="A487" i="9"/>
  <c r="H486" i="3"/>
  <c r="B487" i="3" s="1"/>
  <c r="C487" i="3" s="1"/>
  <c r="C487" i="9" l="1"/>
  <c r="D487" i="9" s="1"/>
  <c r="B487" i="9"/>
  <c r="D487" i="6" l="1"/>
  <c r="E487" i="6"/>
  <c r="E488" i="9" s="1"/>
  <c r="E488" i="7" l="1"/>
  <c r="D488" i="7"/>
  <c r="E488" i="8"/>
  <c r="D488" i="8"/>
  <c r="F487" i="6"/>
  <c r="F488" i="9" s="1"/>
  <c r="F488" i="7" l="1"/>
  <c r="F488" i="8"/>
  <c r="G487" i="6" l="1"/>
  <c r="G488" i="9" s="1"/>
  <c r="H487" i="6"/>
  <c r="H488" i="9" s="1"/>
  <c r="H488" i="7" l="1"/>
  <c r="G488" i="7"/>
  <c r="H488" i="8"/>
  <c r="G488" i="8"/>
  <c r="I487" i="6"/>
  <c r="I488" i="9" s="1"/>
  <c r="I488" i="7" l="1"/>
  <c r="I488" i="8"/>
  <c r="J487" i="6"/>
  <c r="J488" i="9" s="1"/>
  <c r="K487" i="6"/>
  <c r="K488" i="9" s="1"/>
  <c r="J488" i="7" l="1"/>
  <c r="K488" i="7"/>
  <c r="J488" i="8"/>
  <c r="K488" i="8"/>
  <c r="L487" i="6"/>
  <c r="L488" i="9" s="1"/>
  <c r="L488" i="7" l="1"/>
  <c r="L488" i="8"/>
  <c r="M487" i="6"/>
  <c r="M488" i="9" s="1"/>
  <c r="M488" i="7" l="1"/>
  <c r="M488" i="8"/>
  <c r="O487" i="9" l="1"/>
  <c r="F487" i="3" s="1"/>
  <c r="O488" i="7" l="1"/>
  <c r="G488" i="3" s="1"/>
  <c r="O487" i="6"/>
  <c r="O488" i="8" l="1"/>
  <c r="E488" i="3" s="1"/>
  <c r="A488" i="7"/>
  <c r="B488" i="7" s="1"/>
  <c r="A488" i="6"/>
  <c r="B488" i="6" s="1"/>
  <c r="A488" i="9"/>
  <c r="A488" i="8"/>
  <c r="B488" i="8" s="1"/>
  <c r="H487" i="3"/>
  <c r="B488" i="3" s="1"/>
  <c r="C488" i="3" s="1"/>
  <c r="B488" i="9" l="1"/>
  <c r="C488" i="9"/>
  <c r="D488" i="9" s="1"/>
  <c r="D488" i="6" l="1"/>
  <c r="E488" i="6"/>
  <c r="E489" i="9" s="1"/>
  <c r="F488" i="6"/>
  <c r="F489" i="9" s="1"/>
  <c r="G488" i="6"/>
  <c r="G489" i="9" s="1"/>
  <c r="G489" i="7" l="1"/>
  <c r="E489" i="7"/>
  <c r="F489" i="7"/>
  <c r="D489" i="7"/>
  <c r="F489" i="8"/>
  <c r="E489" i="8"/>
  <c r="D489" i="8"/>
  <c r="G489" i="8"/>
  <c r="H488" i="6"/>
  <c r="H489" i="9" s="1"/>
  <c r="H489" i="7" l="1"/>
  <c r="H489" i="8"/>
  <c r="I488" i="6"/>
  <c r="I489" i="9" s="1"/>
  <c r="I489" i="7" l="1"/>
  <c r="I489" i="8"/>
  <c r="J488" i="6"/>
  <c r="J489" i="9" s="1"/>
  <c r="K488" i="6"/>
  <c r="K489" i="9" s="1"/>
  <c r="J489" i="7" l="1"/>
  <c r="K489" i="7"/>
  <c r="J489" i="8"/>
  <c r="K489" i="8"/>
  <c r="L488" i="6"/>
  <c r="L489" i="9" s="1"/>
  <c r="L489" i="7" l="1"/>
  <c r="L489" i="8"/>
  <c r="M488" i="6"/>
  <c r="M489" i="9" s="1"/>
  <c r="M489" i="7" l="1"/>
  <c r="M489" i="8"/>
  <c r="O488" i="9" l="1"/>
  <c r="F488" i="3" s="1"/>
  <c r="O489" i="7" l="1"/>
  <c r="G489" i="3" s="1"/>
  <c r="O488" i="6"/>
  <c r="O489" i="8" l="1"/>
  <c r="E489" i="3" s="1"/>
  <c r="A489" i="9"/>
  <c r="A489" i="8"/>
  <c r="B489" i="8" s="1"/>
  <c r="H488" i="3"/>
  <c r="B489" i="3" s="1"/>
  <c r="C489" i="3" s="1"/>
  <c r="A489" i="6"/>
  <c r="B489" i="6" s="1"/>
  <c r="A489" i="7"/>
  <c r="B489" i="7" s="1"/>
  <c r="C489" i="9" l="1"/>
  <c r="D489" i="9" s="1"/>
  <c r="B489" i="9"/>
  <c r="D489" i="6" l="1"/>
  <c r="E489" i="6"/>
  <c r="E490" i="9" s="1"/>
  <c r="F489" i="6"/>
  <c r="F490" i="9" s="1"/>
  <c r="F490" i="7" l="1"/>
  <c r="E490" i="7"/>
  <c r="D490" i="7"/>
  <c r="F490" i="8"/>
  <c r="E490" i="8"/>
  <c r="D490" i="8"/>
  <c r="G489" i="6"/>
  <c r="G490" i="9" s="1"/>
  <c r="G490" i="7" l="1"/>
  <c r="G490" i="8"/>
  <c r="H489" i="6"/>
  <c r="H490" i="9" s="1"/>
  <c r="I489" i="6"/>
  <c r="I490" i="9" s="1"/>
  <c r="H490" i="7" l="1"/>
  <c r="I490" i="7"/>
  <c r="H490" i="8"/>
  <c r="I490" i="8"/>
  <c r="K489" i="6"/>
  <c r="K490" i="9" s="1"/>
  <c r="K490" i="7" l="1"/>
  <c r="K490" i="8"/>
  <c r="J489" i="6"/>
  <c r="J490" i="9" s="1"/>
  <c r="L489" i="6"/>
  <c r="L490" i="9" s="1"/>
  <c r="J490" i="7" l="1"/>
  <c r="L490" i="7"/>
  <c r="J490" i="8"/>
  <c r="L490" i="8"/>
  <c r="M489" i="6"/>
  <c r="M490" i="9" s="1"/>
  <c r="M490" i="7" l="1"/>
  <c r="M490" i="8"/>
  <c r="O489" i="9" l="1"/>
  <c r="F489" i="3" s="1"/>
  <c r="O490" i="7" l="1"/>
  <c r="G490" i="3" s="1"/>
  <c r="O489" i="6"/>
  <c r="O490" i="8" l="1"/>
  <c r="E490" i="3" s="1"/>
  <c r="A490" i="6"/>
  <c r="B490" i="6" s="1"/>
  <c r="A490" i="7"/>
  <c r="B490" i="7" s="1"/>
  <c r="H489" i="3"/>
  <c r="B490" i="3" s="1"/>
  <c r="C490" i="3" s="1"/>
  <c r="A490" i="8"/>
  <c r="B490" i="8" s="1"/>
  <c r="A490" i="9"/>
  <c r="B490" i="9" l="1"/>
  <c r="C490" i="9"/>
  <c r="D490" i="9" s="1"/>
  <c r="D490" i="6" l="1"/>
  <c r="E490" i="6"/>
  <c r="E491" i="9" s="1"/>
  <c r="F490" i="6"/>
  <c r="F491" i="9" s="1"/>
  <c r="G490" i="6"/>
  <c r="G491" i="9" s="1"/>
  <c r="G491" i="7" l="1"/>
  <c r="F491" i="7"/>
  <c r="E491" i="7"/>
  <c r="D491" i="7"/>
  <c r="F491" i="8"/>
  <c r="E491" i="8"/>
  <c r="D491" i="8"/>
  <c r="G491" i="8"/>
  <c r="I490" i="6" l="1"/>
  <c r="I491" i="9" s="1"/>
  <c r="H490" i="6"/>
  <c r="H491" i="9" s="1"/>
  <c r="J490" i="6"/>
  <c r="J491" i="9" s="1"/>
  <c r="J491" i="7" l="1"/>
  <c r="H491" i="7"/>
  <c r="I491" i="7"/>
  <c r="J491" i="8"/>
  <c r="H491" i="8"/>
  <c r="I491" i="8"/>
  <c r="K490" i="6"/>
  <c r="K491" i="9" s="1"/>
  <c r="K491" i="7" l="1"/>
  <c r="K491" i="8"/>
  <c r="L490" i="6"/>
  <c r="L491" i="9" s="1"/>
  <c r="L491" i="7" l="1"/>
  <c r="L491" i="8"/>
  <c r="M490" i="6"/>
  <c r="M491" i="9" s="1"/>
  <c r="M491" i="7" l="1"/>
  <c r="M491" i="8"/>
  <c r="O490" i="9" l="1"/>
  <c r="F490" i="3" s="1"/>
  <c r="O491" i="7" l="1"/>
  <c r="G491" i="3" s="1"/>
  <c r="O490" i="6"/>
  <c r="O491" i="8" l="1"/>
  <c r="E491" i="3" s="1"/>
  <c r="A491" i="9"/>
  <c r="A491" i="6"/>
  <c r="B491" i="6" s="1"/>
  <c r="H490" i="3"/>
  <c r="B491" i="3" s="1"/>
  <c r="C491" i="3" s="1"/>
  <c r="A491" i="7"/>
  <c r="B491" i="7" s="1"/>
  <c r="A491" i="8"/>
  <c r="B491" i="8" s="1"/>
  <c r="B491" i="9" l="1"/>
  <c r="C491" i="9"/>
  <c r="D491" i="9" s="1"/>
  <c r="D491" i="6" l="1"/>
  <c r="E491" i="6"/>
  <c r="E492" i="9" s="1"/>
  <c r="F491" i="6"/>
  <c r="F492" i="9" s="1"/>
  <c r="F492" i="7" l="1"/>
  <c r="E492" i="7"/>
  <c r="D492" i="7"/>
  <c r="F492" i="8"/>
  <c r="E492" i="8"/>
  <c r="D492" i="8"/>
  <c r="G491" i="6"/>
  <c r="G492" i="9" s="1"/>
  <c r="G492" i="7" l="1"/>
  <c r="G492" i="8"/>
  <c r="H491" i="6"/>
  <c r="H492" i="9" s="1"/>
  <c r="H492" i="7" l="1"/>
  <c r="H492" i="8"/>
  <c r="I491" i="6"/>
  <c r="I492" i="9" s="1"/>
  <c r="I492" i="7" l="1"/>
  <c r="I492" i="8"/>
  <c r="J491" i="6"/>
  <c r="J492" i="9" s="1"/>
  <c r="J492" i="7" l="1"/>
  <c r="J492" i="8"/>
  <c r="K491" i="6"/>
  <c r="K492" i="9" s="1"/>
  <c r="K492" i="7" l="1"/>
  <c r="K492" i="8"/>
  <c r="L491" i="6"/>
  <c r="L492" i="9" s="1"/>
  <c r="L492" i="7" l="1"/>
  <c r="L492" i="8"/>
  <c r="M491" i="6"/>
  <c r="M492" i="9" s="1"/>
  <c r="M492" i="7" l="1"/>
  <c r="M492" i="8"/>
  <c r="O491" i="9" l="1"/>
  <c r="F491" i="3" s="1"/>
  <c r="O492" i="7" l="1"/>
  <c r="G492" i="3" s="1"/>
  <c r="O491" i="6"/>
  <c r="O492" i="8" l="1"/>
  <c r="E492" i="3" s="1"/>
  <c r="A492" i="9"/>
  <c r="A492" i="7"/>
  <c r="B492" i="7" s="1"/>
  <c r="A492" i="6"/>
  <c r="B492" i="6" s="1"/>
  <c r="A492" i="8"/>
  <c r="B492" i="8" s="1"/>
  <c r="H491" i="3"/>
  <c r="B492" i="3" s="1"/>
  <c r="C492" i="3" s="1"/>
  <c r="B492" i="9" l="1"/>
  <c r="C492" i="9"/>
  <c r="D492" i="9" s="1"/>
  <c r="D492" i="6" l="1"/>
  <c r="E492" i="6"/>
  <c r="E493" i="9" s="1"/>
  <c r="F492" i="6"/>
  <c r="F493" i="9" s="1"/>
  <c r="G492" i="6"/>
  <c r="G493" i="9" s="1"/>
  <c r="G493" i="7" l="1"/>
  <c r="F493" i="7"/>
  <c r="E493" i="7"/>
  <c r="D493" i="7"/>
  <c r="F493" i="8"/>
  <c r="E493" i="8"/>
  <c r="G493" i="8"/>
  <c r="D493" i="8"/>
  <c r="H492" i="6"/>
  <c r="H493" i="9" s="1"/>
  <c r="H493" i="7" l="1"/>
  <c r="H493" i="8"/>
  <c r="I492" i="6"/>
  <c r="I493" i="9" s="1"/>
  <c r="I493" i="7" l="1"/>
  <c r="I493" i="8"/>
  <c r="J492" i="6"/>
  <c r="J493" i="9" s="1"/>
  <c r="K492" i="6"/>
  <c r="K493" i="9" s="1"/>
  <c r="L492" i="6"/>
  <c r="L493" i="9" s="1"/>
  <c r="J493" i="7" l="1"/>
  <c r="L493" i="7"/>
  <c r="K493" i="7"/>
  <c r="J493" i="8"/>
  <c r="L493" i="8"/>
  <c r="K493" i="8"/>
  <c r="M492" i="6"/>
  <c r="M493" i="9" s="1"/>
  <c r="M493" i="7" l="1"/>
  <c r="M493" i="8"/>
  <c r="O492" i="9" l="1"/>
  <c r="F492" i="3" s="1"/>
  <c r="O493" i="7" l="1"/>
  <c r="G493" i="3" s="1"/>
  <c r="O492" i="6"/>
  <c r="O493" i="8" l="1"/>
  <c r="E493" i="3" s="1"/>
  <c r="A493" i="6"/>
  <c r="B493" i="6" s="1"/>
  <c r="H492" i="3"/>
  <c r="B493" i="3" s="1"/>
  <c r="C493" i="3" s="1"/>
  <c r="A493" i="9"/>
  <c r="A493" i="8"/>
  <c r="B493" i="8" s="1"/>
  <c r="A493" i="7"/>
  <c r="B493" i="7" s="1"/>
  <c r="B493" i="9" l="1"/>
  <c r="C493" i="9"/>
  <c r="D493" i="9" s="1"/>
  <c r="D493" i="6" l="1"/>
  <c r="E493" i="6"/>
  <c r="E494" i="9" s="1"/>
  <c r="F493" i="6"/>
  <c r="F494" i="9" s="1"/>
  <c r="F494" i="7" l="1"/>
  <c r="E494" i="7"/>
  <c r="D494" i="7"/>
  <c r="F494" i="8"/>
  <c r="E494" i="8"/>
  <c r="D494" i="8"/>
  <c r="G493" i="6"/>
  <c r="G494" i="9" s="1"/>
  <c r="G494" i="7" l="1"/>
  <c r="G494" i="8"/>
  <c r="H493" i="6"/>
  <c r="H494" i="9" s="1"/>
  <c r="I493" i="6"/>
  <c r="I494" i="9" s="1"/>
  <c r="J493" i="6"/>
  <c r="J494" i="9" s="1"/>
  <c r="J494" i="7" l="1"/>
  <c r="H494" i="7"/>
  <c r="I494" i="7"/>
  <c r="J494" i="8"/>
  <c r="H494" i="8"/>
  <c r="I494" i="8"/>
  <c r="K493" i="6"/>
  <c r="K494" i="9" s="1"/>
  <c r="K494" i="7" l="1"/>
  <c r="K494" i="8"/>
  <c r="L493" i="6"/>
  <c r="L494" i="9" s="1"/>
  <c r="L494" i="7" l="1"/>
  <c r="L494" i="8"/>
  <c r="M493" i="6"/>
  <c r="M494" i="9" s="1"/>
  <c r="M494" i="7" l="1"/>
  <c r="M494" i="8"/>
  <c r="O493" i="9" l="1"/>
  <c r="F493" i="3" s="1"/>
  <c r="O494" i="7" l="1"/>
  <c r="G494" i="3" s="1"/>
  <c r="O493" i="6"/>
  <c r="O494" i="8" l="1"/>
  <c r="E494" i="3" s="1"/>
  <c r="H493" i="3"/>
  <c r="B494" i="3" s="1"/>
  <c r="C494" i="3" s="1"/>
  <c r="A494" i="9"/>
  <c r="A494" i="8"/>
  <c r="B494" i="8" s="1"/>
  <c r="A494" i="7"/>
  <c r="B494" i="7" s="1"/>
  <c r="A494" i="6"/>
  <c r="B494" i="6" s="1"/>
  <c r="B494" i="9" l="1"/>
  <c r="C494" i="9"/>
  <c r="D494" i="9" s="1"/>
  <c r="D494" i="6" l="1"/>
  <c r="E494" i="6"/>
  <c r="E495" i="9" s="1"/>
  <c r="E495" i="7" l="1"/>
  <c r="D495" i="7"/>
  <c r="E495" i="8"/>
  <c r="D495" i="8"/>
  <c r="F494" i="6"/>
  <c r="F495" i="9" s="1"/>
  <c r="E12" i="7"/>
  <c r="C8" i="12" s="1"/>
  <c r="F495" i="7" l="1"/>
  <c r="F495" i="8"/>
  <c r="G494" i="6"/>
  <c r="G495" i="9" s="1"/>
  <c r="D12" i="7"/>
  <c r="B8" i="12" s="1"/>
  <c r="G495" i="7" l="1"/>
  <c r="G495" i="8"/>
  <c r="H494" i="6"/>
  <c r="H495" i="9" s="1"/>
  <c r="F12" i="7"/>
  <c r="D8" i="12" s="1"/>
  <c r="H495" i="7" l="1"/>
  <c r="H12" i="7" s="1"/>
  <c r="F8" i="12" s="1"/>
  <c r="H495" i="8"/>
  <c r="I494" i="6"/>
  <c r="I495" i="9" s="1"/>
  <c r="G12" i="7"/>
  <c r="E8" i="12" s="1"/>
  <c r="I495" i="7" l="1"/>
  <c r="I495" i="8"/>
  <c r="J494" i="6"/>
  <c r="J495" i="9" s="1"/>
  <c r="J495" i="7" l="1"/>
  <c r="J495" i="8"/>
  <c r="K494" i="6"/>
  <c r="K495" i="9" s="1"/>
  <c r="L494" i="6"/>
  <c r="L495" i="9" s="1"/>
  <c r="I12" i="7"/>
  <c r="G8" i="12" s="1"/>
  <c r="K495" i="7" l="1"/>
  <c r="L495" i="7"/>
  <c r="K495" i="8"/>
  <c r="L495" i="8"/>
  <c r="M494" i="6"/>
  <c r="M495" i="9" s="1"/>
  <c r="M495" i="7" l="1"/>
  <c r="M495" i="8"/>
  <c r="J12" i="7"/>
  <c r="H8" i="12" s="1"/>
  <c r="L12" i="7"/>
  <c r="J8" i="12" s="1"/>
  <c r="K12" i="7" l="1"/>
  <c r="I8" i="12" s="1"/>
  <c r="M12" i="7" l="1"/>
  <c r="K8" i="12" s="1"/>
  <c r="F12" i="4" s="1" a="1"/>
  <c r="F14" i="4" l="1"/>
  <c r="F15" i="4"/>
  <c r="F18" i="4"/>
  <c r="F20" i="4"/>
  <c r="F13" i="4"/>
  <c r="F21" i="4"/>
  <c r="F16" i="4"/>
  <c r="F19" i="4"/>
  <c r="F12" i="4"/>
  <c r="F17" i="4"/>
  <c r="O494" i="9"/>
  <c r="F494" i="3" s="1"/>
  <c r="O494" i="6" l="1"/>
  <c r="O495" i="8" l="1"/>
  <c r="E495" i="3" s="1"/>
  <c r="D8" i="3" s="1"/>
  <c r="H494" i="3"/>
  <c r="B495" i="3" s="1"/>
  <c r="C495" i="3" s="1"/>
  <c r="A495" i="9"/>
  <c r="A495" i="8"/>
  <c r="B495" i="8" s="1"/>
  <c r="A495" i="6"/>
  <c r="B495" i="6" s="1"/>
  <c r="A495" i="7"/>
  <c r="B495" i="7" s="1"/>
  <c r="O495" i="7"/>
  <c r="G495" i="3" s="1"/>
  <c r="D10" i="3" l="1"/>
  <c r="D12" i="3" s="1"/>
  <c r="C495" i="9"/>
  <c r="D495" i="9" s="1"/>
  <c r="B495" i="9"/>
  <c r="D495" i="6" l="1"/>
  <c r="G15" i="4"/>
  <c r="G21" i="4"/>
  <c r="G16" i="4"/>
  <c r="G14" i="4"/>
  <c r="G12" i="4"/>
  <c r="G20" i="4"/>
  <c r="G19" i="4"/>
  <c r="G18" i="4"/>
  <c r="G17" i="4"/>
  <c r="G13" i="4"/>
  <c r="C9" i="12" l="1"/>
  <c r="C10" i="12" s="1"/>
  <c r="E495" i="6"/>
  <c r="B9" i="12"/>
  <c r="F495" i="6"/>
  <c r="G495" i="6" l="1"/>
  <c r="B10" i="12"/>
  <c r="E9" i="12" l="1"/>
  <c r="E10" i="12" s="1"/>
  <c r="H495" i="6"/>
  <c r="D9" i="12"/>
  <c r="D10" i="12" l="1"/>
  <c r="I495" i="6"/>
  <c r="H9" i="12" l="1"/>
  <c r="H10" i="12" s="1"/>
  <c r="J495" i="6"/>
  <c r="G9" i="12"/>
  <c r="G10" i="12" s="1"/>
  <c r="F9" i="12"/>
  <c r="I9" i="12" l="1"/>
  <c r="I10" i="12" s="1"/>
  <c r="K495" i="6"/>
  <c r="F10" i="12"/>
  <c r="L495" i="6"/>
  <c r="M495" i="6" l="1"/>
  <c r="K9" i="12" l="1"/>
  <c r="J9" i="12"/>
  <c r="K10" i="12" l="1"/>
  <c r="I12" i="4" a="1"/>
  <c r="J10" i="12"/>
  <c r="I13" i="4" l="1"/>
  <c r="I21" i="4"/>
  <c r="I14" i="4"/>
  <c r="I20" i="4"/>
  <c r="I19" i="4"/>
  <c r="I12" i="4"/>
  <c r="I18" i="4"/>
  <c r="I17" i="4"/>
  <c r="I16" i="4"/>
  <c r="I15" i="4"/>
  <c r="H12" i="4" a="1"/>
  <c r="O495" i="9"/>
  <c r="F495" i="3" s="1"/>
  <c r="D9" i="3" s="1"/>
  <c r="H12" i="4" l="1"/>
  <c r="H15" i="4"/>
  <c r="H21" i="4"/>
  <c r="H13" i="4"/>
  <c r="H19" i="4"/>
  <c r="H18" i="4"/>
  <c r="H17" i="4"/>
  <c r="H16" i="4"/>
  <c r="H14" i="4"/>
  <c r="H20" i="4"/>
  <c r="O495" i="6"/>
  <c r="H495" i="3" s="1"/>
</calcChain>
</file>

<file path=xl/sharedStrings.xml><?xml version="1.0" encoding="utf-8"?>
<sst xmlns="http://schemas.openxmlformats.org/spreadsheetml/2006/main" count="202" uniqueCount="175">
  <si>
    <t>Credit Account</t>
  </si>
  <si>
    <t>Balance</t>
  </si>
  <si>
    <t>Interest Rate</t>
  </si>
  <si>
    <t>Min Payment</t>
  </si>
  <si>
    <t>Credit Card 1</t>
  </si>
  <si>
    <t>Credit Card 2</t>
  </si>
  <si>
    <t>Auto Loan 1</t>
  </si>
  <si>
    <t>Auto Loan 2</t>
  </si>
  <si>
    <t>Interest</t>
  </si>
  <si>
    <t>Minimum Payment</t>
  </si>
  <si>
    <t>Date</t>
  </si>
  <si>
    <t>Payment Date</t>
  </si>
  <si>
    <t>No Snowball</t>
  </si>
  <si>
    <t>By Balance</t>
  </si>
  <si>
    <t>By Interest</t>
  </si>
  <si>
    <t>Cust Asc</t>
  </si>
  <si>
    <t>Cust Des</t>
  </si>
  <si>
    <t>Tbl. Asc</t>
  </si>
  <si>
    <t>Tbl. Des</t>
  </si>
  <si>
    <t>Order</t>
  </si>
  <si>
    <t>No SnowBall</t>
  </si>
  <si>
    <t>Interest Only</t>
  </si>
  <si>
    <t>Initial Balance</t>
  </si>
  <si>
    <t>Monthly Snowball</t>
  </si>
  <si>
    <t>Monthly Payment</t>
  </si>
  <si>
    <t>TOTAL</t>
  </si>
  <si>
    <t>Custom Priority</t>
  </si>
  <si>
    <t>MTPO</t>
  </si>
  <si>
    <t>LPD</t>
  </si>
  <si>
    <t>Snowball Payments</t>
  </si>
  <si>
    <t>Additional 
Payments</t>
  </si>
  <si>
    <t>Minimum 
Payments</t>
  </si>
  <si>
    <t>Snowball 
Payments</t>
  </si>
  <si>
    <t>Paid 
Interest</t>
  </si>
  <si>
    <t>Payment 
Date</t>
  </si>
  <si>
    <t>All Accounts</t>
  </si>
  <si>
    <t>Avalanche - Highest Interest</t>
  </si>
  <si>
    <t>Snowball - Lowest Balance</t>
  </si>
  <si>
    <t>Table Order Asc</t>
  </si>
  <si>
    <t>Table Order Des</t>
  </si>
  <si>
    <t>Custom Order Asc</t>
  </si>
  <si>
    <t>Custom Order Des</t>
  </si>
  <si>
    <t>Minimum Payments</t>
  </si>
  <si>
    <t>Paid Interest</t>
  </si>
  <si>
    <t>Total Amount Paid</t>
  </si>
  <si>
    <t>Interest
 Rate</t>
  </si>
  <si>
    <t>Initial
 Balance</t>
  </si>
  <si>
    <t>Interest
 Paid</t>
  </si>
  <si>
    <t>Total
 Amount Paid</t>
  </si>
  <si>
    <t>Last Payment
 Date</t>
  </si>
  <si>
    <t>Months to
 Pay Off</t>
  </si>
  <si>
    <t>Choose Your Strategy</t>
  </si>
  <si>
    <t>Debt Reduction Chart</t>
  </si>
  <si>
    <t>No.</t>
  </si>
  <si>
    <t>Settings</t>
  </si>
  <si>
    <t>Important</t>
  </si>
  <si>
    <t>Info</t>
  </si>
  <si>
    <t>Terms of Use - EULA</t>
  </si>
  <si>
    <t>IMPORTANT—READ CAREFULLY:</t>
  </si>
  <si>
    <t>This End-User License Agreement (”EULA”) is a legal agreement between you and Spreadsheet123.com that</t>
  </si>
  <si>
    <t>covers all Microsoft Excel and OpenOffice.org templates or spreadsheets (”TEMPLATES”) and software ("SOFTWARE") made</t>
  </si>
  <si>
    <t>by Spreadsheet123.com.</t>
  </si>
  <si>
    <t>By downloading, copying, accessing or otherwise using any TEMPLATES or/and SOFTWARE, you agree to be bound by the</t>
  </si>
  <si>
    <t>terms of this EULA.</t>
  </si>
  <si>
    <t>TEMPLATES LICENSE</t>
  </si>
  <si>
    <t>This TEMPLATE is protected by copyright laws and international copyright treaties, as well as other intellectual</t>
  </si>
  <si>
    <t>property laws and treaties. Each TEMPLATE is licensed, not sold.</t>
  </si>
  <si>
    <t>1. GRANT OF LICENSE.</t>
  </si>
  <si>
    <r>
      <t xml:space="preserve">This EULA grants you the right to download this TEMPLATE free of charge for </t>
    </r>
    <r>
      <rPr>
        <b/>
        <sz val="10"/>
        <color rgb="FFC00000"/>
        <rFont val="Arial"/>
        <family val="2"/>
      </rPr>
      <t>personal use or use within your family.</t>
    </r>
  </si>
  <si>
    <r>
      <t xml:space="preserve">You may customize this </t>
    </r>
    <r>
      <rPr>
        <b/>
        <sz val="10"/>
        <rFont val="Arial"/>
        <family val="2"/>
      </rPr>
      <t>TEMPLATE</t>
    </r>
    <r>
      <rPr>
        <sz val="10"/>
        <rFont val="Arial"/>
        <family val="2"/>
      </rPr>
      <t xml:space="preserve"> with you personal information and use for its intended purpose in personal calculations</t>
    </r>
  </si>
  <si>
    <t xml:space="preserve">documentation or/and communications, but you may not remove or alter any logo, trademark, copyright, hyperlinks, </t>
  </si>
  <si>
    <t>disclaimers, terms of use or other proprietary notices within this TEMPLATE.</t>
  </si>
  <si>
    <t>You may not sell, resell, license, rent, lease, lend or otherwise transfer for value without written</t>
  </si>
  <si>
    <r>
      <t xml:space="preserve">permission of </t>
    </r>
    <r>
      <rPr>
        <b/>
        <sz val="11"/>
        <color rgb="FFC00000"/>
        <rFont val="Calibri"/>
        <family val="2"/>
      </rPr>
      <t>SPREADSHEET123.COM</t>
    </r>
  </si>
  <si>
    <r>
      <t xml:space="preserve">You may not distribute this </t>
    </r>
    <r>
      <rPr>
        <b/>
        <sz val="11"/>
        <color rgb="FFC00000"/>
        <rFont val="Calibri"/>
        <family val="2"/>
      </rPr>
      <t>TEMPLATE</t>
    </r>
    <r>
      <rPr>
        <sz val="11"/>
        <color rgb="FFC00000"/>
        <rFont val="Calibri"/>
        <family val="2"/>
      </rPr>
      <t xml:space="preserve"> in any stand-alone products that contain only the TEMPLATE, or as part of any other </t>
    </r>
  </si>
  <si>
    <t>product. You may not copy or post any TEMPLATE on any network computer or broadcast it in any media without</t>
  </si>
  <si>
    <t>written permission of SPREADSHEET123.COM.</t>
  </si>
  <si>
    <t>2. RESERVATION OF RIGHTS.</t>
  </si>
  <si>
    <t xml:space="preserve">All title and copyrights in and to the Template, and any copies of the Template, are owned by Spreadsheet123.com. </t>
  </si>
  <si>
    <t xml:space="preserve">All rights not expressly granted are reserved by Spreadsheet123.com. In particular, this EULA does not grant you any </t>
  </si>
  <si>
    <t>rights in connection with any trademarks or service marks of Spreadsheet123.com. Use of any Template for any purpose</t>
  </si>
  <si>
    <t>other than expressly permitted in this EULA is prohibited, and may result in severe civil and criminal penalties.</t>
  </si>
  <si>
    <t>3. TERMINATION.</t>
  </si>
  <si>
    <r>
      <t xml:space="preserve">Without prejudice to any other rights, </t>
    </r>
    <r>
      <rPr>
        <b/>
        <sz val="11"/>
        <color indexed="8"/>
        <rFont val="Calibri"/>
        <family val="2"/>
      </rPr>
      <t>Spreadsheet123.com</t>
    </r>
    <r>
      <rPr>
        <sz val="10"/>
        <rFont val="Arial"/>
        <family val="2"/>
      </rPr>
      <t xml:space="preserve"> may terminate this EULA if you fail to comply with the</t>
    </r>
  </si>
  <si>
    <t>terms and conditions of this EULA. In such event, you must destroy all copies of any TEMPLATE.</t>
  </si>
  <si>
    <t>4. NOTICE SPECIFIC TO TEMPLATES.</t>
  </si>
  <si>
    <t xml:space="preserve">SPREADSHEET123.COM MAKE NO REPRESENTATIONS </t>
  </si>
  <si>
    <t>ABOUT THE SUITABILITY OF THE TEMPLATES FOR ANY PURPOSE. ALL TEMPLATES ARE PROVIDED</t>
  </si>
  <si>
    <t xml:space="preserve"> “AS IS” WITHOUT WARRANTY OF ANY KIND. SPREADSHEET123.COM HEREBY DISCLAIM ALL </t>
  </si>
  <si>
    <t>WARRANTIES AND CONDITIONS WITH REGARD TO THE TEMPLATES, INCLUDING ALL IMPLIED</t>
  </si>
  <si>
    <t>WARRANTIES AND CONDITIONS OF MERCHANTABILITY, FITNESS FOR A PARTICULAR PURPOSE, TITLE</t>
  </si>
  <si>
    <t>AND NON-INFRINGEMENT. IN NO EVENT SHALL SPREADSHEET123.COM BE LIABLE FOR ANY SPECIAL,</t>
  </si>
  <si>
    <t xml:space="preserve">INDIRECT OR CONSEQUENTIAL DAMAGES OR ANY DAMAGES WHATSOEVER RESULTING FROM LOSS </t>
  </si>
  <si>
    <t xml:space="preserve">OF USE, DATA OR PROFITS, WHETHER IN AN ACTION OF CONTRACT, NEGLIGENCE OR OTHER TORTIOUS </t>
  </si>
  <si>
    <t>ANY REFERENCES TO EVENTS, PEOPLE, PLACES, OR ENTITIES IN THE TEMPLATES IS PURELY FICTITIOUS AND NOT INTENDED TO REPRESENT ANY ACTUAL EVENT,</t>
  </si>
  <si>
    <t>PERSON, PLACE, OR ENTITY. SPREADSHEET123.COM  DISCLAIMS ANY LIKENESS OR SIMILARITIES TO ACTUAL EVENTS, PEOPLE, PLACES, OR ENTITIES, AND</t>
  </si>
  <si>
    <t>ANY SUCH LIKENESS OR SIMILARITIES ARE UNINTENTIONAL AND PURELY COINCIDENTAL.</t>
  </si>
  <si>
    <t>5. MISCELLANEOUS.</t>
  </si>
  <si>
    <t>Some states do not allow the limitation or exclusion of liability for incidental or consequential</t>
  </si>
  <si>
    <t>damages, so the above limitation may not apply to you.</t>
  </si>
  <si>
    <t>Extra Payment (Snowball)</t>
  </si>
  <si>
    <t>Debt Manager Payment Schedule</t>
  </si>
  <si>
    <t xml:space="preserve">Debt Manager </t>
  </si>
  <si>
    <t>Creditors</t>
  </si>
  <si>
    <t>Select the Account to view</t>
  </si>
  <si>
    <t>Index 
(Cust. Order)</t>
  </si>
  <si>
    <t>HELP</t>
  </si>
  <si>
    <t>1. Getting Started</t>
  </si>
  <si>
    <t>2. Creditors</t>
  </si>
  <si>
    <t>3. Payment Strategies</t>
  </si>
  <si>
    <t>1 Getting Started</t>
  </si>
  <si>
    <t>To begin using Debt Manager, you need to gather your financial data from your bank account statements</t>
  </si>
  <si>
    <t>or obtain up to date account balance information for each of the accounts from your creditors. You will</t>
  </si>
  <si>
    <t>also need to obtain your current interest rates for every account, which you can find on your bank</t>
  </si>
  <si>
    <t>statements or by asking your creditors.</t>
  </si>
  <si>
    <t>2 Creditors</t>
  </si>
  <si>
    <t>Navigate to the "Creditors" tab to enter your information in the relevant cells. In here you can also</t>
  </si>
  <si>
    <t>create the priority with which you will be making your snowball payments, selecting which creditor to</t>
  </si>
  <si>
    <t>pay first, second, third and so on.</t>
  </si>
  <si>
    <t>3 Payment Strategies</t>
  </si>
  <si>
    <t xml:space="preserve">The snowball strategy considers paying off the account with the lowest balances first while making </t>
  </si>
  <si>
    <t xml:space="preserve">minimum payments on the others. Although you might see reduction in number of creditors, the </t>
  </si>
  <si>
    <t xml:space="preserve">snowball approach not always considered to be an appropriate strategy due to the fact that other </t>
  </si>
  <si>
    <t>accounts may have higher interest rates and making only minimum payments will take longer to pay off,</t>
  </si>
  <si>
    <t>as a result you will pay more interest in the end.</t>
  </si>
  <si>
    <t>Debt Stacking (Avalanche) - Highest Interest</t>
  </si>
  <si>
    <t>Debt Stacking also known as Avalanche strategy that considers paying off the accounts with the highest</t>
  </si>
  <si>
    <t xml:space="preserve">interest rates first, while making the minimum payments on the others. Although it may take you longer </t>
  </si>
  <si>
    <t>to pay off and the number of creditors will not be reduced as fast as it will using the Snowball strategy,</t>
  </si>
  <si>
    <t>but it is proven that using Avalanche method results in paying the lowest amount of total interest.</t>
  </si>
  <si>
    <t xml:space="preserve">No snowball payments means that you will be making only minimum payments made towards each of </t>
  </si>
  <si>
    <t xml:space="preserve">your debts, thus takes significantly longer to pay off your debt entirely. As a result of this the total </t>
  </si>
  <si>
    <t>amount of interest will exceed the total amount you owe.</t>
  </si>
  <si>
    <t>Table Ascending and Descending</t>
  </si>
  <si>
    <t>If you select Table Ascending strategy, your creditors will be positioned in the same order as it was</t>
  </si>
  <si>
    <t>initially entered in to the table allocating the amount of snowball to the first creditor on your list.</t>
  </si>
  <si>
    <t>Using Table Descending strategy is quite the opposite, when selected, the position of the last entry of</t>
  </si>
  <si>
    <t>your table will become first, which means that the last creditor becomes a target for snowballing.</t>
  </si>
  <si>
    <t>In addition, you can also use Excel's built-in sorting function to sort entries of your table, if you know</t>
  </si>
  <si>
    <t>how to do it.</t>
  </si>
  <si>
    <t>Custom Priority Ascending and Descending</t>
  </si>
  <si>
    <t xml:space="preserve">You can organize the order of your debts using Custom Priority column. Simply enter values </t>
  </si>
  <si>
    <t>1,2,3,.....,20,etc. in the row to prioritise the debt that you want to pay first. Function that is used in this</t>
  </si>
  <si>
    <t xml:space="preserve">spreadsheet will automatically sort your creditors in Ascending or Descending order depending </t>
  </si>
  <si>
    <t>on your selection.</t>
  </si>
  <si>
    <r>
      <t xml:space="preserve">For Excel 2003  </t>
    </r>
    <r>
      <rPr>
        <b/>
        <sz val="11"/>
        <color theme="9" tint="-0.249977111117893"/>
        <rFont val="Calibri"/>
        <family val="2"/>
      </rPr>
      <t>Data</t>
    </r>
    <r>
      <rPr>
        <sz val="11"/>
        <color theme="9" tint="-0.249977111117893"/>
        <rFont val="Calibri"/>
        <family val="2"/>
      </rPr>
      <t xml:space="preserve"> &gt; </t>
    </r>
    <r>
      <rPr>
        <b/>
        <sz val="11"/>
        <color theme="9" tint="-0.249977111117893"/>
        <rFont val="Calibri"/>
        <family val="2"/>
      </rPr>
      <t>Sort</t>
    </r>
  </si>
  <si>
    <r>
      <t xml:space="preserve">For Excel 2007 + </t>
    </r>
    <r>
      <rPr>
        <b/>
        <sz val="11"/>
        <color theme="9" tint="-0.249977111117893"/>
        <rFont val="Calibri"/>
        <family val="2"/>
      </rPr>
      <t>Data Tab</t>
    </r>
    <r>
      <rPr>
        <sz val="11"/>
        <color theme="9" tint="-0.249977111117893"/>
        <rFont val="Calibri"/>
        <family val="2"/>
      </rPr>
      <t xml:space="preserve"> in Ribbon then </t>
    </r>
    <r>
      <rPr>
        <b/>
        <sz val="11"/>
        <color theme="9" tint="-0.249977111117893"/>
        <rFont val="Calibri"/>
        <family val="2"/>
      </rPr>
      <t>Sort</t>
    </r>
  </si>
  <si>
    <t>4. Debt Reduction Chart</t>
  </si>
  <si>
    <t>5. Payment Schedule</t>
  </si>
  <si>
    <t>4 Debt Reduction Chart</t>
  </si>
  <si>
    <t>The Results tab contains list of all of your creditors positioned in the way that reflects the strategy</t>
  </si>
  <si>
    <t>selected from the drop-down list. This table contains all important information about each of your</t>
  </si>
  <si>
    <t>accounts such as your initial balance, interest paid, total amount paid, approximate date of the last</t>
  </si>
  <si>
    <t>payment and at last the number of months that it'll take to pay your credit off. The Debt Reduction Chart</t>
  </si>
  <si>
    <t>will graphically interpret all information to let you visually see how your debt is reduced over time overall</t>
  </si>
  <si>
    <t>as well as per each account, but most importantly will let you see how Snowball is applied.</t>
  </si>
  <si>
    <t>5 Payment Schedule</t>
  </si>
  <si>
    <t>The Payment Schedule tab provides detailed information about status of your debt overall as well as per</t>
  </si>
  <si>
    <t>individual account. By making selection of the account from the list , you can easily see when snowball</t>
  </si>
  <si>
    <t>will begin to apply and how it affects on the balance of the individual account or your overall debt. You</t>
  </si>
  <si>
    <t>can also enter occasional additional payments (snowflakes) in the cells provided for it to see how this</t>
  </si>
  <si>
    <t>affects your total amount of interest payable and reduces time to pay-off.</t>
  </si>
  <si>
    <t>Credit Card 3</t>
  </si>
  <si>
    <t>Credit Card 4</t>
  </si>
  <si>
    <t>http://www.spreadsheet123.com/calculators/debt-reduction-manager.html</t>
  </si>
  <si>
    <t>Credit Card 5</t>
  </si>
  <si>
    <t>Credit Card 6</t>
  </si>
  <si>
    <t>Credit Card 7</t>
  </si>
  <si>
    <t>Credit Card 8</t>
  </si>
  <si>
    <t>Version</t>
  </si>
  <si>
    <t>Description</t>
  </si>
  <si>
    <t>1.0.2</t>
  </si>
  <si>
    <t>Minor error fix in several formulas in 
Extra Payment calculations</t>
  </si>
  <si>
    <t>1.0.3</t>
  </si>
  <si>
    <t>Bug fix in Allocation of the amounts in 
Extra Payment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</si>
</sst>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[$-409]mmm\-yy;@"/>
    <numFmt numFmtId="166" formatCode="#,##0.00_ ;[Red]\-#,##0.00\ "/>
    <numFmt numFmtId="167" formatCode="mm/dd/yyyy;@"/>
    <numFmt numFmtId="168" formatCode="yy"/>
  </numFmts>
  <fonts count="48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9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24"/>
      <color theme="1"/>
      <name val="Calibri"/>
      <family val="2"/>
      <scheme val="minor"/>
    </font>
    <font>
      <sz val="30"/>
      <color theme="4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30"/>
      <color theme="4" tint="-0.249977111117893"/>
      <name val="Calibri"/>
      <family val="2"/>
      <scheme val="minor"/>
    </font>
    <font>
      <sz val="30"/>
      <color theme="8" tint="-0.499984740745262"/>
      <name val="Calibri"/>
      <family val="2"/>
      <scheme val="minor"/>
    </font>
    <font>
      <b/>
      <sz val="22"/>
      <color theme="9" tint="-0.249977111117893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</font>
    <font>
      <b/>
      <sz val="11"/>
      <color rgb="FFC00000"/>
      <name val="Calibri"/>
      <family val="2"/>
    </font>
    <font>
      <b/>
      <sz val="11"/>
      <color indexed="8"/>
      <name val="Calibri"/>
      <family val="2"/>
    </font>
    <font>
      <sz val="7"/>
      <color indexed="8"/>
      <name val="Verdana"/>
      <family val="2"/>
    </font>
    <font>
      <sz val="7"/>
      <color indexed="8"/>
      <name val="Calibri"/>
      <family val="2"/>
    </font>
    <font>
      <sz val="24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indexed="56"/>
      <name val="Calibri"/>
      <family val="2"/>
    </font>
    <font>
      <sz val="14"/>
      <color indexed="9"/>
      <name val="Calibri"/>
      <family val="2"/>
    </font>
    <font>
      <sz val="12"/>
      <color indexed="9"/>
      <name val="Calibri"/>
      <family val="2"/>
    </font>
    <font>
      <b/>
      <sz val="12"/>
      <color indexed="8"/>
      <name val="Calibri"/>
      <family val="2"/>
    </font>
    <font>
      <sz val="24"/>
      <color theme="4"/>
      <name val="Calibri"/>
      <family val="2"/>
    </font>
    <font>
      <sz val="11"/>
      <color theme="4"/>
      <name val="Calibri"/>
      <family val="2"/>
      <scheme val="minor"/>
    </font>
    <font>
      <b/>
      <sz val="12"/>
      <color theme="4"/>
      <name val="Calibri"/>
      <family val="2"/>
    </font>
    <font>
      <sz val="11"/>
      <color theme="9" tint="-0.249977111117893"/>
      <name val="Calibri"/>
      <family val="2"/>
    </font>
    <font>
      <b/>
      <sz val="11"/>
      <color theme="9" tint="-0.249977111117893"/>
      <name val="Calibri"/>
      <family val="2"/>
    </font>
    <font>
      <u/>
      <sz val="8"/>
      <color theme="4"/>
      <name val="Arial"/>
      <family val="2"/>
    </font>
    <font>
      <u/>
      <sz val="8"/>
      <color theme="9" tint="-0.249977111117893"/>
      <name val="Arial"/>
      <family val="2"/>
    </font>
    <font>
      <b/>
      <sz val="11"/>
      <color indexed="9"/>
      <name val="Calibri"/>
      <family val="2"/>
    </font>
    <font>
      <sz val="14"/>
      <color rgb="FF1F6D2D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ck">
        <color theme="6" tint="-0.24994659260841701"/>
      </top>
      <bottom/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/>
      <right/>
      <top style="thick">
        <color theme="4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ck">
        <color theme="8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/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/>
    <xf numFmtId="164" fontId="0" fillId="5" borderId="0" xfId="0" applyNumberFormat="1" applyFill="1" applyAlignment="1">
      <alignment vertical="center"/>
    </xf>
    <xf numFmtId="164" fontId="3" fillId="0" borderId="0" xfId="0" applyNumberFormat="1" applyFont="1" applyAlignment="1">
      <alignment vertical="center"/>
    </xf>
    <xf numFmtId="164" fontId="9" fillId="4" borderId="5" xfId="0" applyNumberFormat="1" applyFont="1" applyFill="1" applyBorder="1" applyAlignment="1">
      <alignment vertical="center"/>
    </xf>
    <xf numFmtId="10" fontId="9" fillId="4" borderId="5" xfId="0" applyNumberFormat="1" applyFont="1" applyFill="1" applyBorder="1" applyAlignment="1">
      <alignment horizontal="center" vertical="center"/>
    </xf>
    <xf numFmtId="164" fontId="9" fillId="4" borderId="5" xfId="1" applyNumberFormat="1" applyFont="1" applyFill="1" applyBorder="1" applyAlignment="1">
      <alignment vertical="center"/>
    </xf>
    <xf numFmtId="165" fontId="9" fillId="4" borderId="5" xfId="0" applyNumberFormat="1" applyFont="1" applyFill="1" applyBorder="1" applyAlignment="1">
      <alignment horizontal="center" vertical="center"/>
    </xf>
    <xf numFmtId="3" fontId="9" fillId="4" borderId="6" xfId="0" applyNumberFormat="1" applyFont="1" applyFill="1" applyBorder="1" applyAlignment="1">
      <alignment horizontal="center" vertical="center"/>
    </xf>
    <xf numFmtId="164" fontId="9" fillId="4" borderId="7" xfId="1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0" fillId="6" borderId="0" xfId="0" applyFill="1"/>
    <xf numFmtId="0" fontId="0" fillId="3" borderId="0" xfId="0" applyFill="1"/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9" fillId="4" borderId="4" xfId="0" applyFont="1" applyFill="1" applyBorder="1" applyAlignment="1">
      <alignment vertical="center"/>
    </xf>
    <xf numFmtId="164" fontId="0" fillId="6" borderId="0" xfId="0" applyNumberFormat="1" applyFill="1"/>
    <xf numFmtId="164" fontId="0" fillId="3" borderId="0" xfId="0" applyNumberFormat="1" applyFill="1"/>
    <xf numFmtId="164" fontId="0" fillId="4" borderId="8" xfId="0" applyNumberFormat="1" applyFill="1" applyBorder="1" applyAlignment="1">
      <alignment vertical="center"/>
    </xf>
    <xf numFmtId="164" fontId="0" fillId="4" borderId="9" xfId="0" applyNumberFormat="1" applyFill="1" applyBorder="1" applyAlignment="1">
      <alignment vertical="center"/>
    </xf>
    <xf numFmtId="164" fontId="7" fillId="3" borderId="0" xfId="0" applyNumberFormat="1" applyFont="1" applyFill="1" applyAlignment="1">
      <alignment horizontal="center" vertical="center" wrapText="1"/>
    </xf>
    <xf numFmtId="0" fontId="0" fillId="8" borderId="0" xfId="0" applyFill="1"/>
    <xf numFmtId="164" fontId="0" fillId="8" borderId="0" xfId="0" applyNumberFormat="1" applyFill="1"/>
    <xf numFmtId="164" fontId="0" fillId="9" borderId="0" xfId="0" applyNumberFormat="1" applyFill="1" applyAlignment="1">
      <alignment vertical="center"/>
    </xf>
    <xf numFmtId="0" fontId="5" fillId="9" borderId="0" xfId="0" applyFont="1" applyFill="1" applyAlignment="1">
      <alignment vertical="center"/>
    </xf>
    <xf numFmtId="0" fontId="12" fillId="9" borderId="0" xfId="0" applyFont="1" applyFill="1" applyAlignment="1">
      <alignment vertical="center"/>
    </xf>
    <xf numFmtId="0" fontId="0" fillId="10" borderId="0" xfId="0" applyFill="1"/>
    <xf numFmtId="164" fontId="0" fillId="10" borderId="0" xfId="0" applyNumberFormat="1" applyFill="1"/>
    <xf numFmtId="0" fontId="11" fillId="10" borderId="0" xfId="0" applyFont="1" applyFill="1"/>
    <xf numFmtId="0" fontId="0" fillId="0" borderId="0" xfId="0" applyFill="1"/>
    <xf numFmtId="164" fontId="0" fillId="0" borderId="0" xfId="0" applyNumberFormat="1" applyFill="1"/>
    <xf numFmtId="0" fontId="0" fillId="8" borderId="0" xfId="0" applyFill="1" applyAlignment="1">
      <alignment vertical="center"/>
    </xf>
    <xf numFmtId="0" fontId="11" fillId="8" borderId="0" xfId="0" applyFont="1" applyFill="1" applyAlignment="1">
      <alignment vertical="center"/>
    </xf>
    <xf numFmtId="164" fontId="10" fillId="8" borderId="0" xfId="0" applyNumberFormat="1" applyFont="1" applyFill="1" applyAlignment="1">
      <alignment vertical="center"/>
    </xf>
    <xf numFmtId="164" fontId="0" fillId="8" borderId="0" xfId="0" applyNumberFormat="1" applyFill="1" applyAlignment="1">
      <alignment vertical="center"/>
    </xf>
    <xf numFmtId="0" fontId="11" fillId="8" borderId="0" xfId="0" applyFont="1" applyFill="1" applyBorder="1" applyAlignment="1">
      <alignment vertical="center"/>
    </xf>
    <xf numFmtId="0" fontId="0" fillId="8" borderId="10" xfId="0" applyFill="1" applyBorder="1"/>
    <xf numFmtId="164" fontId="0" fillId="8" borderId="10" xfId="0" applyNumberFormat="1" applyFill="1" applyBorder="1"/>
    <xf numFmtId="0" fontId="5" fillId="11" borderId="0" xfId="0" applyFont="1" applyFill="1" applyAlignment="1">
      <alignment vertical="center"/>
    </xf>
    <xf numFmtId="164" fontId="13" fillId="11" borderId="0" xfId="0" applyNumberFormat="1" applyFont="1" applyFill="1" applyAlignment="1">
      <alignment vertical="center"/>
    </xf>
    <xf numFmtId="10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0" fontId="5" fillId="9" borderId="0" xfId="0" applyFont="1" applyFill="1" applyAlignment="1">
      <alignment horizontal="center" vertical="center"/>
    </xf>
    <xf numFmtId="0" fontId="5" fillId="9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11" fillId="8" borderId="0" xfId="0" applyFont="1" applyFill="1" applyAlignment="1">
      <alignment horizontal="right" vertical="center"/>
    </xf>
    <xf numFmtId="0" fontId="0" fillId="5" borderId="0" xfId="0" applyFill="1" applyAlignment="1">
      <alignment vertical="center"/>
    </xf>
    <xf numFmtId="0" fontId="0" fillId="8" borderId="10" xfId="0" applyFill="1" applyBorder="1" applyAlignment="1">
      <alignment vertical="center"/>
    </xf>
    <xf numFmtId="0" fontId="0" fillId="8" borderId="10" xfId="0" applyFill="1" applyBorder="1" applyAlignment="1">
      <alignment horizontal="center" vertical="center"/>
    </xf>
    <xf numFmtId="4" fontId="0" fillId="0" borderId="0" xfId="0" applyNumberFormat="1" applyAlignment="1">
      <alignment horizontal="right" vertical="center" indent="1"/>
    </xf>
    <xf numFmtId="4" fontId="0" fillId="8" borderId="10" xfId="0" applyNumberFormat="1" applyFill="1" applyBorder="1" applyAlignment="1">
      <alignment horizontal="right" vertical="center" indent="1"/>
    </xf>
    <xf numFmtId="4" fontId="0" fillId="8" borderId="0" xfId="0" applyNumberFormat="1" applyFill="1" applyAlignment="1">
      <alignment horizontal="right" vertical="center" indent="1"/>
    </xf>
    <xf numFmtId="4" fontId="5" fillId="9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0" fontId="5" fillId="13" borderId="0" xfId="0" applyFont="1" applyFill="1" applyAlignment="1">
      <alignment vertical="center"/>
    </xf>
    <xf numFmtId="165" fontId="5" fillId="13" borderId="0" xfId="0" applyNumberFormat="1" applyFon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10" fontId="5" fillId="13" borderId="0" xfId="0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10" fontId="0" fillId="5" borderId="0" xfId="1" applyNumberFormat="1" applyFont="1" applyFill="1" applyAlignment="1">
      <alignment vertical="center"/>
    </xf>
    <xf numFmtId="164" fontId="0" fillId="0" borderId="0" xfId="0" applyNumberFormat="1" applyAlignment="1">
      <alignment horizontal="right" vertical="center" inden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/>
    <xf numFmtId="0" fontId="0" fillId="0" borderId="2" xfId="0" applyBorder="1" applyAlignment="1">
      <alignment vertical="center"/>
    </xf>
    <xf numFmtId="0" fontId="0" fillId="0" borderId="17" xfId="0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19" fillId="2" borderId="0" xfId="0" applyFont="1" applyFill="1" applyAlignment="1"/>
    <xf numFmtId="164" fontId="19" fillId="2" borderId="0" xfId="0" applyNumberFormat="1" applyFont="1" applyFill="1" applyAlignment="1"/>
    <xf numFmtId="0" fontId="5" fillId="12" borderId="0" xfId="0" applyFont="1" applyFill="1" applyAlignment="1">
      <alignment vertical="center"/>
    </xf>
    <xf numFmtId="164" fontId="5" fillId="12" borderId="0" xfId="0" applyNumberFormat="1" applyFont="1" applyFill="1" applyAlignment="1">
      <alignment vertical="center"/>
    </xf>
    <xf numFmtId="164" fontId="0" fillId="0" borderId="0" xfId="0" applyNumberFormat="1" applyAlignment="1"/>
    <xf numFmtId="0" fontId="14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33" fillId="0" borderId="0" xfId="0" applyNumberFormat="1" applyFont="1" applyAlignment="1">
      <alignment horizontal="right" vertical="center" inden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21" fillId="0" borderId="0" xfId="2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horizontal="left" vertical="center"/>
    </xf>
    <xf numFmtId="164" fontId="15" fillId="0" borderId="0" xfId="0" applyNumberFormat="1" applyFont="1" applyAlignment="1">
      <alignment vertical="center"/>
    </xf>
    <xf numFmtId="164" fontId="14" fillId="0" borderId="0" xfId="0" applyNumberFormat="1" applyFont="1" applyAlignment="1">
      <alignment horizontal="right"/>
    </xf>
    <xf numFmtId="0" fontId="18" fillId="0" borderId="0" xfId="0" applyFont="1" applyAlignment="1">
      <alignment horizontal="center" vertical="center"/>
    </xf>
    <xf numFmtId="164" fontId="11" fillId="8" borderId="0" xfId="0" applyNumberFormat="1" applyFont="1" applyFill="1" applyAlignment="1">
      <alignment horizontal="right" vertical="center"/>
    </xf>
    <xf numFmtId="10" fontId="11" fillId="8" borderId="0" xfId="0" applyNumberFormat="1" applyFont="1" applyFill="1" applyAlignment="1">
      <alignment horizontal="right" vertical="center" indent="1"/>
    </xf>
    <xf numFmtId="164" fontId="34" fillId="8" borderId="0" xfId="0" applyNumberFormat="1" applyFont="1" applyFill="1" applyAlignment="1">
      <alignment horizontal="center" vertical="center"/>
    </xf>
    <xf numFmtId="168" fontId="0" fillId="0" borderId="0" xfId="0" applyNumberFormat="1"/>
    <xf numFmtId="0" fontId="0" fillId="0" borderId="0" xfId="0" applyAlignment="1">
      <alignment vertical="center" wrapText="1"/>
    </xf>
    <xf numFmtId="0" fontId="0" fillId="7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0" fillId="4" borderId="19" xfId="0" applyFont="1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0" fillId="4" borderId="20" xfId="0" applyFill="1" applyBorder="1" applyAlignment="1">
      <alignment horizontal="center" vertical="center"/>
    </xf>
    <xf numFmtId="0" fontId="8" fillId="4" borderId="0" xfId="0" applyFont="1" applyFill="1" applyAlignment="1">
      <alignment vertical="center"/>
    </xf>
    <xf numFmtId="0" fontId="8" fillId="4" borderId="0" xfId="0" applyFont="1" applyFill="1" applyAlignment="1">
      <alignment horizontal="center" vertical="center"/>
    </xf>
    <xf numFmtId="2" fontId="8" fillId="4" borderId="0" xfId="0" applyNumberFormat="1" applyFont="1" applyFill="1" applyAlignment="1">
      <alignment vertical="center"/>
    </xf>
    <xf numFmtId="0" fontId="35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0" borderId="18" xfId="0" applyFont="1" applyBorder="1" applyAlignment="1">
      <alignment vertical="center"/>
    </xf>
    <xf numFmtId="0" fontId="40" fillId="0" borderId="18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36" fillId="14" borderId="0" xfId="0" applyFont="1" applyFill="1" applyAlignment="1">
      <alignment vertical="center"/>
    </xf>
    <xf numFmtId="0" fontId="37" fillId="14" borderId="0" xfId="0" applyFont="1" applyFill="1" applyAlignment="1">
      <alignment vertical="center"/>
    </xf>
    <xf numFmtId="0" fontId="42" fillId="0" borderId="0" xfId="0" applyFont="1" applyAlignment="1">
      <alignment vertical="center"/>
    </xf>
    <xf numFmtId="0" fontId="8" fillId="0" borderId="11" xfId="0" applyFont="1" applyFill="1" applyBorder="1" applyAlignment="1" applyProtection="1">
      <alignment horizontal="left" vertical="center" indent="1"/>
      <protection locked="0"/>
    </xf>
    <xf numFmtId="164" fontId="8" fillId="0" borderId="12" xfId="0" applyNumberFormat="1" applyFont="1" applyFill="1" applyBorder="1" applyAlignment="1" applyProtection="1">
      <alignment vertical="center"/>
      <protection locked="0"/>
    </xf>
    <xf numFmtId="10" fontId="8" fillId="0" borderId="12" xfId="0" applyNumberFormat="1" applyFont="1" applyFill="1" applyBorder="1" applyAlignment="1" applyProtection="1">
      <alignment vertical="center"/>
      <protection locked="0"/>
    </xf>
    <xf numFmtId="0" fontId="8" fillId="0" borderId="13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left" vertical="center" indent="1"/>
      <protection locked="0"/>
    </xf>
    <xf numFmtId="164" fontId="8" fillId="0" borderId="15" xfId="0" applyNumberFormat="1" applyFont="1" applyFill="1" applyBorder="1" applyAlignment="1" applyProtection="1">
      <alignment vertical="center"/>
      <protection locked="0"/>
    </xf>
    <xf numFmtId="10" fontId="8" fillId="0" borderId="15" xfId="0" applyNumberFormat="1" applyFont="1" applyFill="1" applyBorder="1" applyAlignment="1" applyProtection="1">
      <alignment vertical="center"/>
      <protection locked="0"/>
    </xf>
    <xf numFmtId="0" fontId="8" fillId="0" borderId="16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right" vertical="center" indent="1"/>
    </xf>
    <xf numFmtId="164" fontId="0" fillId="0" borderId="0" xfId="0" applyNumberForma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44" fillId="0" borderId="0" xfId="2" applyFont="1" applyAlignment="1" applyProtection="1">
      <alignment vertical="center"/>
    </xf>
    <xf numFmtId="0" fontId="45" fillId="0" borderId="0" xfId="2" applyFont="1" applyAlignment="1" applyProtection="1">
      <alignment vertical="center"/>
    </xf>
    <xf numFmtId="0" fontId="3" fillId="0" borderId="0" xfId="0" applyFont="1" applyAlignment="1">
      <alignment vertical="center"/>
    </xf>
    <xf numFmtId="0" fontId="46" fillId="14" borderId="0" xfId="0" applyFont="1" applyFill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Border="1" applyAlignment="1">
      <alignment vertical="center" wrapText="1"/>
    </xf>
    <xf numFmtId="14" fontId="0" fillId="0" borderId="21" xfId="0" applyNumberFormat="1" applyBorder="1" applyAlignment="1">
      <alignment vertical="center"/>
    </xf>
    <xf numFmtId="0" fontId="47" fillId="0" borderId="0" xfId="0" applyFont="1" applyAlignment="1">
      <alignment horizontal="left" vertical="center" indent="10"/>
    </xf>
    <xf numFmtId="167" fontId="11" fillId="0" borderId="3" xfId="0" applyNumberFormat="1" applyFont="1" applyFill="1" applyBorder="1" applyAlignment="1" applyProtection="1">
      <alignment horizontal="center" vertical="center"/>
      <protection locked="0"/>
    </xf>
    <xf numFmtId="167" fontId="11" fillId="0" borderId="1" xfId="0" applyNumberFormat="1" applyFont="1" applyFill="1" applyBorder="1" applyAlignment="1" applyProtection="1">
      <alignment horizontal="center" vertical="center"/>
      <protection locked="0"/>
    </xf>
    <xf numFmtId="4" fontId="11" fillId="0" borderId="3" xfId="0" applyNumberFormat="1" applyFont="1" applyFill="1" applyBorder="1" applyAlignment="1" applyProtection="1">
      <alignment horizontal="center" vertical="center"/>
      <protection locked="0"/>
    </xf>
    <xf numFmtId="4" fontId="11" fillId="0" borderId="1" xfId="0" applyNumberFormat="1" applyFont="1" applyFill="1" applyBorder="1" applyAlignment="1" applyProtection="1">
      <alignment horizontal="center" vertical="center"/>
      <protection locked="0"/>
    </xf>
    <xf numFmtId="4" fontId="11" fillId="4" borderId="0" xfId="0" applyNumberFormat="1" applyFont="1" applyFill="1" applyBorder="1" applyAlignment="1">
      <alignment horizontal="center" vertical="center"/>
    </xf>
    <xf numFmtId="166" fontId="6" fillId="8" borderId="0" xfId="0" applyNumberFormat="1" applyFont="1" applyFill="1" applyBorder="1" applyAlignment="1">
      <alignment horizontal="right" vertical="center" indent="1"/>
    </xf>
    <xf numFmtId="166" fontId="6" fillId="8" borderId="0" xfId="0" applyNumberFormat="1" applyFont="1" applyFill="1" applyAlignment="1">
      <alignment horizontal="right" vertical="center" indent="1"/>
    </xf>
    <xf numFmtId="0" fontId="11" fillId="8" borderId="0" xfId="0" applyFont="1" applyFill="1" applyAlignment="1">
      <alignment horizontal="left" vertical="center" indent="1"/>
    </xf>
    <xf numFmtId="0" fontId="34" fillId="8" borderId="0" xfId="0" applyFont="1" applyFill="1" applyAlignment="1">
      <alignment horizontal="left" vertical="center" indent="1"/>
    </xf>
    <xf numFmtId="0" fontId="38" fillId="0" borderId="0" xfId="0" applyFont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3" fillId="4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5">
    <dxf>
      <font>
        <color rgb="FFFF0000"/>
      </font>
    </dxf>
    <dxf>
      <fill>
        <patternFill>
          <bgColor theme="0" tint="-4.9989318521683403E-2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</dxf>
    <dxf>
      <font>
        <color theme="0" tint="-0.499984740745262"/>
      </font>
      <fill>
        <patternFill patternType="lightGray">
          <fgColor theme="6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worksheets/sheet10.xml" Type="http://schemas.openxmlformats.org/officeDocument/2006/relationships/worksheet"/>
<Relationship Id="rId11" Target="worksheets/sheet11.xml" Type="http://schemas.openxmlformats.org/officeDocument/2006/relationships/worksheet"/>
<Relationship Id="rId12" Target="worksheets/sheet12.xml" Type="http://schemas.openxmlformats.org/officeDocument/2006/relationships/worksheet"/>
<Relationship Id="rId13" Target="worksheets/sheet13.xml" Type="http://schemas.openxmlformats.org/officeDocument/2006/relationships/worksheet"/>
<Relationship Id="rId14" Target="theme/theme1.xml" Type="http://schemas.openxmlformats.org/officeDocument/2006/relationships/theme"/>
<Relationship Id="rId15" Target="styles.xml" Type="http://schemas.openxmlformats.org/officeDocument/2006/relationships/styles"/>
<Relationship Id="rId16" Target="sharedStrings.xml" Type="http://schemas.openxmlformats.org/officeDocument/2006/relationships/sharedStrings"/>
<Relationship Id="rId17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worksheets/sheet6.xml" Type="http://schemas.openxmlformats.org/officeDocument/2006/relationships/worksheet"/>
<Relationship Id="rId7" Target="worksheets/sheet7.xml" Type="http://schemas.openxmlformats.org/officeDocument/2006/relationships/worksheet"/>
<Relationship Id="rId8" Target="worksheets/sheet8.xml" Type="http://schemas.openxmlformats.org/officeDocument/2006/relationships/worksheet"/>
<Relationship Id="rId9" Target="worksheets/sheet9.xml" Type="http://schemas.openxmlformats.org/officeDocument/2006/relationships/worksheet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'Payment Schedule'!$E$14</c:f>
              <c:strCache>
                <c:ptCount val="1"/>
                <c:pt idx="0">
                  <c:v>Minimum 
Payments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Schedule'!$E$16:$E$495</c:f>
              <c:numCache>
                <c:formatCode>_-* #,##0.00_-;\-* #,##0.00_-;_-* "-"??_-;_-@_-</c:formatCode>
                <c:ptCount val="480"/>
                <c:pt idx="0">
                  <c:v>550</c:v>
                </c:pt>
                <c:pt idx="1">
                  <c:v>550</c:v>
                </c:pt>
                <c:pt idx="2">
                  <c:v>525.75250000000005</c:v>
                </c:pt>
                <c:pt idx="3">
                  <c:v>502.01670000000001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475</c:v>
                </c:pt>
                <c:pt idx="12">
                  <c:v>475</c:v>
                </c:pt>
                <c:pt idx="13">
                  <c:v>475</c:v>
                </c:pt>
                <c:pt idx="14">
                  <c:v>475</c:v>
                </c:pt>
                <c:pt idx="15">
                  <c:v>475</c:v>
                </c:pt>
                <c:pt idx="16">
                  <c:v>475</c:v>
                </c:pt>
                <c:pt idx="17">
                  <c:v>475</c:v>
                </c:pt>
                <c:pt idx="18">
                  <c:v>475</c:v>
                </c:pt>
                <c:pt idx="19">
                  <c:v>475</c:v>
                </c:pt>
                <c:pt idx="20">
                  <c:v>475</c:v>
                </c:pt>
                <c:pt idx="21">
                  <c:v>475</c:v>
                </c:pt>
                <c:pt idx="22">
                  <c:v>475</c:v>
                </c:pt>
                <c:pt idx="23">
                  <c:v>475</c:v>
                </c:pt>
                <c:pt idx="24">
                  <c:v>445</c:v>
                </c:pt>
                <c:pt idx="25">
                  <c:v>445</c:v>
                </c:pt>
                <c:pt idx="26">
                  <c:v>445</c:v>
                </c:pt>
                <c:pt idx="27">
                  <c:v>445</c:v>
                </c:pt>
                <c:pt idx="28">
                  <c:v>445</c:v>
                </c:pt>
                <c:pt idx="29">
                  <c:v>445</c:v>
                </c:pt>
                <c:pt idx="30">
                  <c:v>445</c:v>
                </c:pt>
                <c:pt idx="31">
                  <c:v>445</c:v>
                </c:pt>
                <c:pt idx="32">
                  <c:v>445</c:v>
                </c:pt>
                <c:pt idx="33">
                  <c:v>445</c:v>
                </c:pt>
                <c:pt idx="34">
                  <c:v>445</c:v>
                </c:pt>
                <c:pt idx="35">
                  <c:v>445</c:v>
                </c:pt>
                <c:pt idx="36">
                  <c:v>420</c:v>
                </c:pt>
                <c:pt idx="37">
                  <c:v>420</c:v>
                </c:pt>
                <c:pt idx="38">
                  <c:v>420</c:v>
                </c:pt>
                <c:pt idx="39">
                  <c:v>420</c:v>
                </c:pt>
                <c:pt idx="40">
                  <c:v>420</c:v>
                </c:pt>
                <c:pt idx="41">
                  <c:v>420</c:v>
                </c:pt>
                <c:pt idx="42">
                  <c:v>420</c:v>
                </c:pt>
                <c:pt idx="43">
                  <c:v>420</c:v>
                </c:pt>
                <c:pt idx="44">
                  <c:v>420</c:v>
                </c:pt>
                <c:pt idx="45">
                  <c:v>420</c:v>
                </c:pt>
                <c:pt idx="46">
                  <c:v>420</c:v>
                </c:pt>
                <c:pt idx="47">
                  <c:v>420</c:v>
                </c:pt>
                <c:pt idx="48">
                  <c:v>420</c:v>
                </c:pt>
                <c:pt idx="49">
                  <c:v>420</c:v>
                </c:pt>
                <c:pt idx="50">
                  <c:v>420</c:v>
                </c:pt>
                <c:pt idx="51">
                  <c:v>420</c:v>
                </c:pt>
                <c:pt idx="52">
                  <c:v>420</c:v>
                </c:pt>
                <c:pt idx="53">
                  <c:v>420</c:v>
                </c:pt>
                <c:pt idx="54">
                  <c:v>420</c:v>
                </c:pt>
                <c:pt idx="55">
                  <c:v>420</c:v>
                </c:pt>
                <c:pt idx="56">
                  <c:v>420</c:v>
                </c:pt>
                <c:pt idx="57">
                  <c:v>395</c:v>
                </c:pt>
                <c:pt idx="58">
                  <c:v>395</c:v>
                </c:pt>
                <c:pt idx="59">
                  <c:v>395</c:v>
                </c:pt>
                <c:pt idx="60">
                  <c:v>395</c:v>
                </c:pt>
                <c:pt idx="61">
                  <c:v>395</c:v>
                </c:pt>
                <c:pt idx="62">
                  <c:v>395</c:v>
                </c:pt>
                <c:pt idx="63">
                  <c:v>395</c:v>
                </c:pt>
                <c:pt idx="64">
                  <c:v>395</c:v>
                </c:pt>
                <c:pt idx="65">
                  <c:v>395</c:v>
                </c:pt>
                <c:pt idx="66">
                  <c:v>395</c:v>
                </c:pt>
                <c:pt idx="67">
                  <c:v>395</c:v>
                </c:pt>
                <c:pt idx="68">
                  <c:v>395</c:v>
                </c:pt>
                <c:pt idx="69">
                  <c:v>395</c:v>
                </c:pt>
                <c:pt idx="70">
                  <c:v>395</c:v>
                </c:pt>
                <c:pt idx="71">
                  <c:v>395</c:v>
                </c:pt>
                <c:pt idx="72">
                  <c:v>395</c:v>
                </c:pt>
                <c:pt idx="73">
                  <c:v>395</c:v>
                </c:pt>
                <c:pt idx="74">
                  <c:v>395</c:v>
                </c:pt>
                <c:pt idx="75">
                  <c:v>395</c:v>
                </c:pt>
                <c:pt idx="76">
                  <c:v>395</c:v>
                </c:pt>
                <c:pt idx="77">
                  <c:v>395</c:v>
                </c:pt>
                <c:pt idx="78">
                  <c:v>395</c:v>
                </c:pt>
                <c:pt idx="79">
                  <c:v>395</c:v>
                </c:pt>
                <c:pt idx="80">
                  <c:v>395</c:v>
                </c:pt>
                <c:pt idx="81">
                  <c:v>395</c:v>
                </c:pt>
                <c:pt idx="82">
                  <c:v>325</c:v>
                </c:pt>
                <c:pt idx="83">
                  <c:v>325</c:v>
                </c:pt>
                <c:pt idx="84">
                  <c:v>325</c:v>
                </c:pt>
                <c:pt idx="85">
                  <c:v>325</c:v>
                </c:pt>
                <c:pt idx="86">
                  <c:v>325</c:v>
                </c:pt>
                <c:pt idx="87">
                  <c:v>325</c:v>
                </c:pt>
                <c:pt idx="88">
                  <c:v>325</c:v>
                </c:pt>
                <c:pt idx="89">
                  <c:v>325</c:v>
                </c:pt>
                <c:pt idx="90">
                  <c:v>325</c:v>
                </c:pt>
                <c:pt idx="91">
                  <c:v>325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  <c:pt idx="96">
                  <c:v>325</c:v>
                </c:pt>
                <c:pt idx="97">
                  <c:v>325</c:v>
                </c:pt>
                <c:pt idx="98">
                  <c:v>325</c:v>
                </c:pt>
                <c:pt idx="99">
                  <c:v>325</c:v>
                </c:pt>
                <c:pt idx="100">
                  <c:v>205</c:v>
                </c:pt>
                <c:pt idx="101">
                  <c:v>205</c:v>
                </c:pt>
                <c:pt idx="102">
                  <c:v>205</c:v>
                </c:pt>
                <c:pt idx="103">
                  <c:v>205</c:v>
                </c:pt>
                <c:pt idx="104">
                  <c:v>205</c:v>
                </c:pt>
                <c:pt idx="105">
                  <c:v>205</c:v>
                </c:pt>
                <c:pt idx="106">
                  <c:v>205</c:v>
                </c:pt>
                <c:pt idx="107">
                  <c:v>205</c:v>
                </c:pt>
                <c:pt idx="108">
                  <c:v>205</c:v>
                </c:pt>
                <c:pt idx="109">
                  <c:v>95</c:v>
                </c:pt>
                <c:pt idx="110">
                  <c:v>95</c:v>
                </c:pt>
                <c:pt idx="111">
                  <c:v>95</c:v>
                </c:pt>
                <c:pt idx="112">
                  <c:v>95</c:v>
                </c:pt>
                <c:pt idx="113">
                  <c:v>95</c:v>
                </c:pt>
                <c:pt idx="114">
                  <c:v>95</c:v>
                </c:pt>
                <c:pt idx="115">
                  <c:v>95</c:v>
                </c:pt>
                <c:pt idx="116">
                  <c:v>95</c:v>
                </c:pt>
                <c:pt idx="117">
                  <c:v>95</c:v>
                </c:pt>
                <c:pt idx="118">
                  <c:v>95</c:v>
                </c:pt>
                <c:pt idx="119">
                  <c:v>95</c:v>
                </c:pt>
                <c:pt idx="120">
                  <c:v>95</c:v>
                </c:pt>
                <c:pt idx="121">
                  <c:v>95</c:v>
                </c:pt>
                <c:pt idx="122">
                  <c:v>95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</c:ser>
        <c:ser>
          <c:idx val="1"/>
          <c:order val="1"/>
          <c:tx>
            <c:strRef>
              <c:f>'Payment Schedule'!$F$14</c:f>
              <c:strCache>
                <c:ptCount val="1"/>
                <c:pt idx="0">
                  <c:v>Snowball 
Payments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Schedule'!$F$16:$F$495</c:f>
              <c:numCache>
                <c:formatCode>_-* #,##0.00_-;\-* #,##0.00_-;_-* "-"??_-;_-@_-</c:formatCode>
                <c:ptCount val="480"/>
                <c:pt idx="0">
                  <c:v>50</c:v>
                </c:pt>
                <c:pt idx="1">
                  <c:v>50</c:v>
                </c:pt>
                <c:pt idx="2">
                  <c:v>74.247499999999945</c:v>
                </c:pt>
                <c:pt idx="3">
                  <c:v>97.983299999999986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155</c:v>
                </c:pt>
                <c:pt idx="25">
                  <c:v>155</c:v>
                </c:pt>
                <c:pt idx="26">
                  <c:v>155</c:v>
                </c:pt>
                <c:pt idx="27">
                  <c:v>155</c:v>
                </c:pt>
                <c:pt idx="28">
                  <c:v>155</c:v>
                </c:pt>
                <c:pt idx="29">
                  <c:v>155</c:v>
                </c:pt>
                <c:pt idx="30">
                  <c:v>155</c:v>
                </c:pt>
                <c:pt idx="31">
                  <c:v>155</c:v>
                </c:pt>
                <c:pt idx="32">
                  <c:v>155</c:v>
                </c:pt>
                <c:pt idx="33">
                  <c:v>155</c:v>
                </c:pt>
                <c:pt idx="34">
                  <c:v>155</c:v>
                </c:pt>
                <c:pt idx="35">
                  <c:v>155</c:v>
                </c:pt>
                <c:pt idx="36">
                  <c:v>180</c:v>
                </c:pt>
                <c:pt idx="37">
                  <c:v>180</c:v>
                </c:pt>
                <c:pt idx="38">
                  <c:v>180</c:v>
                </c:pt>
                <c:pt idx="39">
                  <c:v>180</c:v>
                </c:pt>
                <c:pt idx="40">
                  <c:v>180</c:v>
                </c:pt>
                <c:pt idx="41">
                  <c:v>180</c:v>
                </c:pt>
                <c:pt idx="42">
                  <c:v>180</c:v>
                </c:pt>
                <c:pt idx="43">
                  <c:v>180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180</c:v>
                </c:pt>
                <c:pt idx="49">
                  <c:v>180</c:v>
                </c:pt>
                <c:pt idx="50">
                  <c:v>180</c:v>
                </c:pt>
                <c:pt idx="51">
                  <c:v>180</c:v>
                </c:pt>
                <c:pt idx="52">
                  <c:v>180</c:v>
                </c:pt>
                <c:pt idx="53">
                  <c:v>180</c:v>
                </c:pt>
                <c:pt idx="54">
                  <c:v>180</c:v>
                </c:pt>
                <c:pt idx="55">
                  <c:v>180</c:v>
                </c:pt>
                <c:pt idx="56">
                  <c:v>180</c:v>
                </c:pt>
                <c:pt idx="57">
                  <c:v>205</c:v>
                </c:pt>
                <c:pt idx="58">
                  <c:v>205</c:v>
                </c:pt>
                <c:pt idx="59">
                  <c:v>205</c:v>
                </c:pt>
                <c:pt idx="60">
                  <c:v>205</c:v>
                </c:pt>
                <c:pt idx="61">
                  <c:v>205</c:v>
                </c:pt>
                <c:pt idx="62">
                  <c:v>205</c:v>
                </c:pt>
                <c:pt idx="63">
                  <c:v>205</c:v>
                </c:pt>
                <c:pt idx="64">
                  <c:v>205</c:v>
                </c:pt>
                <c:pt idx="65">
                  <c:v>205</c:v>
                </c:pt>
                <c:pt idx="66">
                  <c:v>205</c:v>
                </c:pt>
                <c:pt idx="67">
                  <c:v>205</c:v>
                </c:pt>
                <c:pt idx="68">
                  <c:v>205</c:v>
                </c:pt>
                <c:pt idx="69">
                  <c:v>205</c:v>
                </c:pt>
                <c:pt idx="70">
                  <c:v>205</c:v>
                </c:pt>
                <c:pt idx="71">
                  <c:v>205</c:v>
                </c:pt>
                <c:pt idx="72">
                  <c:v>205</c:v>
                </c:pt>
                <c:pt idx="73">
                  <c:v>205</c:v>
                </c:pt>
                <c:pt idx="74">
                  <c:v>205</c:v>
                </c:pt>
                <c:pt idx="75">
                  <c:v>205</c:v>
                </c:pt>
                <c:pt idx="76">
                  <c:v>205</c:v>
                </c:pt>
                <c:pt idx="77">
                  <c:v>205</c:v>
                </c:pt>
                <c:pt idx="78">
                  <c:v>205</c:v>
                </c:pt>
                <c:pt idx="79">
                  <c:v>205</c:v>
                </c:pt>
                <c:pt idx="80">
                  <c:v>205</c:v>
                </c:pt>
                <c:pt idx="81">
                  <c:v>205</c:v>
                </c:pt>
                <c:pt idx="82">
                  <c:v>275</c:v>
                </c:pt>
                <c:pt idx="83">
                  <c:v>275</c:v>
                </c:pt>
                <c:pt idx="84">
                  <c:v>275</c:v>
                </c:pt>
                <c:pt idx="85">
                  <c:v>275</c:v>
                </c:pt>
                <c:pt idx="86">
                  <c:v>275</c:v>
                </c:pt>
                <c:pt idx="87">
                  <c:v>275</c:v>
                </c:pt>
                <c:pt idx="88">
                  <c:v>275</c:v>
                </c:pt>
                <c:pt idx="89">
                  <c:v>275</c:v>
                </c:pt>
                <c:pt idx="90">
                  <c:v>275</c:v>
                </c:pt>
                <c:pt idx="91">
                  <c:v>275</c:v>
                </c:pt>
                <c:pt idx="92">
                  <c:v>275</c:v>
                </c:pt>
                <c:pt idx="93">
                  <c:v>275</c:v>
                </c:pt>
                <c:pt idx="94">
                  <c:v>275</c:v>
                </c:pt>
                <c:pt idx="95">
                  <c:v>275</c:v>
                </c:pt>
                <c:pt idx="96">
                  <c:v>275</c:v>
                </c:pt>
                <c:pt idx="97">
                  <c:v>275</c:v>
                </c:pt>
                <c:pt idx="98">
                  <c:v>275</c:v>
                </c:pt>
                <c:pt idx="99">
                  <c:v>275</c:v>
                </c:pt>
                <c:pt idx="100">
                  <c:v>395</c:v>
                </c:pt>
                <c:pt idx="101">
                  <c:v>395</c:v>
                </c:pt>
                <c:pt idx="102">
                  <c:v>395</c:v>
                </c:pt>
                <c:pt idx="103">
                  <c:v>395</c:v>
                </c:pt>
                <c:pt idx="104">
                  <c:v>395</c:v>
                </c:pt>
                <c:pt idx="105">
                  <c:v>395</c:v>
                </c:pt>
                <c:pt idx="106">
                  <c:v>395</c:v>
                </c:pt>
                <c:pt idx="107">
                  <c:v>395</c:v>
                </c:pt>
                <c:pt idx="108">
                  <c:v>395</c:v>
                </c:pt>
                <c:pt idx="109">
                  <c:v>505</c:v>
                </c:pt>
                <c:pt idx="110">
                  <c:v>505</c:v>
                </c:pt>
                <c:pt idx="111">
                  <c:v>505</c:v>
                </c:pt>
                <c:pt idx="112">
                  <c:v>505</c:v>
                </c:pt>
                <c:pt idx="113">
                  <c:v>505</c:v>
                </c:pt>
                <c:pt idx="114">
                  <c:v>505</c:v>
                </c:pt>
                <c:pt idx="115">
                  <c:v>505</c:v>
                </c:pt>
                <c:pt idx="116">
                  <c:v>505</c:v>
                </c:pt>
                <c:pt idx="117">
                  <c:v>505</c:v>
                </c:pt>
                <c:pt idx="118">
                  <c:v>505</c:v>
                </c:pt>
                <c:pt idx="119">
                  <c:v>505</c:v>
                </c:pt>
                <c:pt idx="120">
                  <c:v>505</c:v>
                </c:pt>
                <c:pt idx="121">
                  <c:v>505</c:v>
                </c:pt>
                <c:pt idx="122">
                  <c:v>315.88353333333333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187088"/>
        <c:axId val="308186544"/>
      </c:areaChart>
      <c:lineChart>
        <c:grouping val="standard"/>
        <c:varyColors val="0"/>
        <c:ser>
          <c:idx val="3"/>
          <c:order val="3"/>
          <c:tx>
            <c:strRef>
              <c:f>'Payment Schedule'!$H$14</c:f>
              <c:strCache>
                <c:ptCount val="1"/>
                <c:pt idx="0">
                  <c:v>Balance</c:v>
                </c:pt>
              </c:strCache>
            </c:strRef>
          </c:tx>
          <c:spPr>
            <a:ln w="3810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Schedule'!$H$16:$H$495</c:f>
              <c:numCache>
                <c:formatCode>_-* #,##0.00_-;\-* #,##0.00_-;_-* "-"??_-;_-@_-</c:formatCode>
                <c:ptCount val="480"/>
                <c:pt idx="0">
                  <c:v>40324.410000000003</c:v>
                </c:pt>
                <c:pt idx="1">
                  <c:v>40127.81</c:v>
                </c:pt>
                <c:pt idx="2">
                  <c:v>39930.179999999993</c:v>
                </c:pt>
                <c:pt idx="3">
                  <c:v>39731.51</c:v>
                </c:pt>
                <c:pt idx="4">
                  <c:v>39531.81</c:v>
                </c:pt>
                <c:pt idx="5">
                  <c:v>39331.050000000003</c:v>
                </c:pt>
                <c:pt idx="6">
                  <c:v>39129.25</c:v>
                </c:pt>
                <c:pt idx="7">
                  <c:v>38926.370000000003</c:v>
                </c:pt>
                <c:pt idx="8">
                  <c:v>38722.43</c:v>
                </c:pt>
                <c:pt idx="9">
                  <c:v>38517.410000000003</c:v>
                </c:pt>
                <c:pt idx="10">
                  <c:v>38311.29</c:v>
                </c:pt>
                <c:pt idx="11">
                  <c:v>38103.840000000004</c:v>
                </c:pt>
                <c:pt idx="12">
                  <c:v>37894.68</c:v>
                </c:pt>
                <c:pt idx="13">
                  <c:v>37683.79</c:v>
                </c:pt>
                <c:pt idx="14">
                  <c:v>37471.15</c:v>
                </c:pt>
                <c:pt idx="15">
                  <c:v>37256.769999999997</c:v>
                </c:pt>
                <c:pt idx="16">
                  <c:v>37040.590000000004</c:v>
                </c:pt>
                <c:pt idx="17">
                  <c:v>36822.630000000005</c:v>
                </c:pt>
                <c:pt idx="18">
                  <c:v>36602.85</c:v>
                </c:pt>
                <c:pt idx="19">
                  <c:v>36381.26</c:v>
                </c:pt>
                <c:pt idx="20">
                  <c:v>36157.83</c:v>
                </c:pt>
                <c:pt idx="21">
                  <c:v>35932.54</c:v>
                </c:pt>
                <c:pt idx="22">
                  <c:v>35705.369999999995</c:v>
                </c:pt>
                <c:pt idx="23">
                  <c:v>35476.31</c:v>
                </c:pt>
                <c:pt idx="24">
                  <c:v>35245.340000000004</c:v>
                </c:pt>
                <c:pt idx="25">
                  <c:v>35013.21</c:v>
                </c:pt>
                <c:pt idx="26">
                  <c:v>34779.880000000005</c:v>
                </c:pt>
                <c:pt idx="27">
                  <c:v>34545.370000000003</c:v>
                </c:pt>
                <c:pt idx="28">
                  <c:v>34309.629999999997</c:v>
                </c:pt>
                <c:pt idx="29">
                  <c:v>34072.700000000004</c:v>
                </c:pt>
                <c:pt idx="30">
                  <c:v>33834.53</c:v>
                </c:pt>
                <c:pt idx="31">
                  <c:v>33595.14</c:v>
                </c:pt>
                <c:pt idx="32">
                  <c:v>33354.509999999995</c:v>
                </c:pt>
                <c:pt idx="33">
                  <c:v>33112.629999999997</c:v>
                </c:pt>
                <c:pt idx="34">
                  <c:v>32869.49</c:v>
                </c:pt>
                <c:pt idx="35">
                  <c:v>32625.08</c:v>
                </c:pt>
                <c:pt idx="36">
                  <c:v>32379.39</c:v>
                </c:pt>
                <c:pt idx="37">
                  <c:v>32132.399999999998</c:v>
                </c:pt>
                <c:pt idx="38">
                  <c:v>31884.1</c:v>
                </c:pt>
                <c:pt idx="39">
                  <c:v>31634.5</c:v>
                </c:pt>
                <c:pt idx="40">
                  <c:v>31383.590000000004</c:v>
                </c:pt>
                <c:pt idx="41">
                  <c:v>31131.33</c:v>
                </c:pt>
                <c:pt idx="42">
                  <c:v>30877.729999999996</c:v>
                </c:pt>
                <c:pt idx="43">
                  <c:v>30622.78</c:v>
                </c:pt>
                <c:pt idx="44">
                  <c:v>30366.46</c:v>
                </c:pt>
                <c:pt idx="45">
                  <c:v>30108.78</c:v>
                </c:pt>
                <c:pt idx="46">
                  <c:v>29849.71</c:v>
                </c:pt>
                <c:pt idx="47">
                  <c:v>29589.239999999998</c:v>
                </c:pt>
                <c:pt idx="48">
                  <c:v>29327.360000000001</c:v>
                </c:pt>
                <c:pt idx="49">
                  <c:v>29064.059999999998</c:v>
                </c:pt>
                <c:pt idx="50">
                  <c:v>28799.32</c:v>
                </c:pt>
                <c:pt idx="51">
                  <c:v>28533.15</c:v>
                </c:pt>
                <c:pt idx="52">
                  <c:v>28265.510000000002</c:v>
                </c:pt>
                <c:pt idx="53">
                  <c:v>27996.410000000003</c:v>
                </c:pt>
                <c:pt idx="54">
                  <c:v>27725.829999999998</c:v>
                </c:pt>
                <c:pt idx="55">
                  <c:v>27453.760000000002</c:v>
                </c:pt>
                <c:pt idx="56">
                  <c:v>27180.18</c:v>
                </c:pt>
                <c:pt idx="57">
                  <c:v>26904.629999999997</c:v>
                </c:pt>
                <c:pt idx="58">
                  <c:v>26626.17</c:v>
                </c:pt>
                <c:pt idx="59">
                  <c:v>26344.79</c:v>
                </c:pt>
                <c:pt idx="60">
                  <c:v>26060.440000000002</c:v>
                </c:pt>
                <c:pt idx="61">
                  <c:v>25773.089999999997</c:v>
                </c:pt>
                <c:pt idx="62">
                  <c:v>25482.71</c:v>
                </c:pt>
                <c:pt idx="63">
                  <c:v>25189.27</c:v>
                </c:pt>
                <c:pt idx="64">
                  <c:v>24892.729999999996</c:v>
                </c:pt>
                <c:pt idx="65">
                  <c:v>24593.07</c:v>
                </c:pt>
                <c:pt idx="66">
                  <c:v>24290.25</c:v>
                </c:pt>
                <c:pt idx="67">
                  <c:v>23984.239999999998</c:v>
                </c:pt>
                <c:pt idx="68">
                  <c:v>23675</c:v>
                </c:pt>
                <c:pt idx="69">
                  <c:v>23362.489999999998</c:v>
                </c:pt>
                <c:pt idx="70">
                  <c:v>23046.68</c:v>
                </c:pt>
                <c:pt idx="71">
                  <c:v>22727.53</c:v>
                </c:pt>
                <c:pt idx="72">
                  <c:v>22405.02</c:v>
                </c:pt>
                <c:pt idx="73">
                  <c:v>22079.11</c:v>
                </c:pt>
                <c:pt idx="74">
                  <c:v>21749.75</c:v>
                </c:pt>
                <c:pt idx="75">
                  <c:v>21416.9</c:v>
                </c:pt>
                <c:pt idx="76">
                  <c:v>21080.55</c:v>
                </c:pt>
                <c:pt idx="77">
                  <c:v>20740.64</c:v>
                </c:pt>
                <c:pt idx="78">
                  <c:v>20397.14</c:v>
                </c:pt>
                <c:pt idx="79">
                  <c:v>20050.010000000002</c:v>
                </c:pt>
                <c:pt idx="80">
                  <c:v>19699.2</c:v>
                </c:pt>
                <c:pt idx="81">
                  <c:v>19344.68</c:v>
                </c:pt>
                <c:pt idx="82">
                  <c:v>18986.36</c:v>
                </c:pt>
                <c:pt idx="83">
                  <c:v>18622.670000000002</c:v>
                </c:pt>
                <c:pt idx="84">
                  <c:v>18253.53</c:v>
                </c:pt>
                <c:pt idx="85">
                  <c:v>17878.84</c:v>
                </c:pt>
                <c:pt idx="86">
                  <c:v>17498.52</c:v>
                </c:pt>
                <c:pt idx="87">
                  <c:v>17112.5</c:v>
                </c:pt>
                <c:pt idx="88">
                  <c:v>16720.68</c:v>
                </c:pt>
                <c:pt idx="89">
                  <c:v>16322.98</c:v>
                </c:pt>
                <c:pt idx="90">
                  <c:v>15919.310000000001</c:v>
                </c:pt>
                <c:pt idx="91">
                  <c:v>15509.57</c:v>
                </c:pt>
                <c:pt idx="92">
                  <c:v>15093.669999999998</c:v>
                </c:pt>
                <c:pt idx="93">
                  <c:v>14671.54</c:v>
                </c:pt>
                <c:pt idx="94">
                  <c:v>14243.07</c:v>
                </c:pt>
                <c:pt idx="95">
                  <c:v>13808.16</c:v>
                </c:pt>
                <c:pt idx="96">
                  <c:v>13366.699999999999</c:v>
                </c:pt>
                <c:pt idx="97">
                  <c:v>12918.6</c:v>
                </c:pt>
                <c:pt idx="98">
                  <c:v>12463.77</c:v>
                </c:pt>
                <c:pt idx="99">
                  <c:v>12002.09</c:v>
                </c:pt>
                <c:pt idx="100">
                  <c:v>11533.77</c:v>
                </c:pt>
                <c:pt idx="101">
                  <c:v>11060.18</c:v>
                </c:pt>
                <c:pt idx="102">
                  <c:v>10581.27</c:v>
                </c:pt>
                <c:pt idx="103">
                  <c:v>10096.969999999999</c:v>
                </c:pt>
                <c:pt idx="104">
                  <c:v>9607.23</c:v>
                </c:pt>
                <c:pt idx="105">
                  <c:v>9111.98</c:v>
                </c:pt>
                <c:pt idx="106">
                  <c:v>8611.16</c:v>
                </c:pt>
                <c:pt idx="107">
                  <c:v>8104.71</c:v>
                </c:pt>
                <c:pt idx="108">
                  <c:v>7592.57</c:v>
                </c:pt>
                <c:pt idx="109">
                  <c:v>7074.82</c:v>
                </c:pt>
                <c:pt idx="110">
                  <c:v>6551.46</c:v>
                </c:pt>
                <c:pt idx="111">
                  <c:v>6022.43</c:v>
                </c:pt>
                <c:pt idx="112">
                  <c:v>5487.67</c:v>
                </c:pt>
                <c:pt idx="113">
                  <c:v>4947.12</c:v>
                </c:pt>
                <c:pt idx="114">
                  <c:v>4400.71</c:v>
                </c:pt>
                <c:pt idx="115">
                  <c:v>3848.38</c:v>
                </c:pt>
                <c:pt idx="116">
                  <c:v>3290.07</c:v>
                </c:pt>
                <c:pt idx="117">
                  <c:v>2725.71</c:v>
                </c:pt>
                <c:pt idx="118">
                  <c:v>2155.2399999999998</c:v>
                </c:pt>
                <c:pt idx="119">
                  <c:v>1578.59</c:v>
                </c:pt>
                <c:pt idx="120">
                  <c:v>995.69</c:v>
                </c:pt>
                <c:pt idx="121">
                  <c:v>406.48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182192"/>
        <c:axId val="308184912"/>
      </c:lineChart>
      <c:lineChart>
        <c:grouping val="standard"/>
        <c:varyColors val="0"/>
        <c:ser>
          <c:idx val="2"/>
          <c:order val="2"/>
          <c:tx>
            <c:strRef>
              <c:f>'Payment Schedule'!$G$14</c:f>
              <c:strCache>
                <c:ptCount val="1"/>
                <c:pt idx="0">
                  <c:v>Paid 
Interest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Schedule'!$G$16:$G$495</c:f>
              <c:numCache>
                <c:formatCode>_-* #,##0.00_-;\-* #,##0.00_-;_-* "-"??_-;_-@_-</c:formatCode>
                <c:ptCount val="480"/>
                <c:pt idx="0">
                  <c:v>404.40916666666669</c:v>
                </c:pt>
                <c:pt idx="1">
                  <c:v>403.39234808333333</c:v>
                </c:pt>
                <c:pt idx="2">
                  <c:v>402.36793025000003</c:v>
                </c:pt>
                <c:pt idx="3">
                  <c:v>401.33577075000005</c:v>
                </c:pt>
                <c:pt idx="4">
                  <c:v>400.29570866666666</c:v>
                </c:pt>
                <c:pt idx="5">
                  <c:v>399.24785650000001</c:v>
                </c:pt>
                <c:pt idx="6">
                  <c:v>398.19203508333339</c:v>
                </c:pt>
                <c:pt idx="7">
                  <c:v>397.12829283333338</c:v>
                </c:pt>
                <c:pt idx="8">
                  <c:v>396.05638708333328</c:v>
                </c:pt>
                <c:pt idx="9">
                  <c:v>394.97638791666674</c:v>
                </c:pt>
                <c:pt idx="10">
                  <c:v>393.88808283333333</c:v>
                </c:pt>
                <c:pt idx="11">
                  <c:v>392.55078366666669</c:v>
                </c:pt>
                <c:pt idx="12">
                  <c:v>390.83768583333335</c:v>
                </c:pt>
                <c:pt idx="13">
                  <c:v>389.1091826666667</c:v>
                </c:pt>
                <c:pt idx="14">
                  <c:v>387.36489325000002</c:v>
                </c:pt>
                <c:pt idx="15">
                  <c:v>385.60482250000001</c:v>
                </c:pt>
                <c:pt idx="16">
                  <c:v>383.82897700000001</c:v>
                </c:pt>
                <c:pt idx="17">
                  <c:v>382.03673258333333</c:v>
                </c:pt>
                <c:pt idx="18">
                  <c:v>380.22833741666665</c:v>
                </c:pt>
                <c:pt idx="19">
                  <c:v>378.40345558333337</c:v>
                </c:pt>
                <c:pt idx="20">
                  <c:v>376.56202283333334</c:v>
                </c:pt>
                <c:pt idx="21">
                  <c:v>374.70386416666668</c:v>
                </c:pt>
                <c:pt idx="22">
                  <c:v>372.82873691666668</c:v>
                </c:pt>
                <c:pt idx="23">
                  <c:v>370.93647683333336</c:v>
                </c:pt>
                <c:pt idx="24">
                  <c:v>369.03250416666674</c:v>
                </c:pt>
                <c:pt idx="25">
                  <c:v>367.85608333333334</c:v>
                </c:pt>
                <c:pt idx="26">
                  <c:v>366.67085416666669</c:v>
                </c:pt>
                <c:pt idx="27">
                  <c:v>365.47633833333333</c:v>
                </c:pt>
                <c:pt idx="28">
                  <c:v>364.27287250000001</c:v>
                </c:pt>
                <c:pt idx="29">
                  <c:v>363.05994083333337</c:v>
                </c:pt>
                <c:pt idx="30">
                  <c:v>361.83782250000002</c:v>
                </c:pt>
                <c:pt idx="31">
                  <c:v>360.60608083333329</c:v>
                </c:pt>
                <c:pt idx="32">
                  <c:v>359.36490666666668</c:v>
                </c:pt>
                <c:pt idx="33">
                  <c:v>358.11409666666663</c:v>
                </c:pt>
                <c:pt idx="34">
                  <c:v>356.85355083333337</c:v>
                </c:pt>
                <c:pt idx="35">
                  <c:v>355.5831116666667</c:v>
                </c:pt>
                <c:pt idx="36">
                  <c:v>354.30271583333337</c:v>
                </c:pt>
                <c:pt idx="37">
                  <c:v>353.01228083333331</c:v>
                </c:pt>
                <c:pt idx="38">
                  <c:v>351.71153666666669</c:v>
                </c:pt>
                <c:pt idx="39">
                  <c:v>350.40043249999997</c:v>
                </c:pt>
                <c:pt idx="40">
                  <c:v>349.07901916666668</c:v>
                </c:pt>
                <c:pt idx="41">
                  <c:v>347.74718416666673</c:v>
                </c:pt>
                <c:pt idx="42">
                  <c:v>346.40452833333336</c:v>
                </c:pt>
                <c:pt idx="43">
                  <c:v>345.05119666666667</c:v>
                </c:pt>
                <c:pt idx="44">
                  <c:v>343.68704000000002</c:v>
                </c:pt>
                <c:pt idx="45">
                  <c:v>342.31179250000002</c:v>
                </c:pt>
                <c:pt idx="46">
                  <c:v>340.92567416666668</c:v>
                </c:pt>
                <c:pt idx="47">
                  <c:v>339.52831916666668</c:v>
                </c:pt>
                <c:pt idx="48">
                  <c:v>338.11949083333332</c:v>
                </c:pt>
                <c:pt idx="49">
                  <c:v>336.69928000000004</c:v>
                </c:pt>
                <c:pt idx="50">
                  <c:v>335.26745</c:v>
                </c:pt>
                <c:pt idx="51">
                  <c:v>333.82380999999998</c:v>
                </c:pt>
                <c:pt idx="52">
                  <c:v>332.3684383333333</c:v>
                </c:pt>
                <c:pt idx="53">
                  <c:v>330.90101083333332</c:v>
                </c:pt>
                <c:pt idx="54">
                  <c:v>329.42150333333336</c:v>
                </c:pt>
                <c:pt idx="55">
                  <c:v>327.92970333333335</c:v>
                </c:pt>
                <c:pt idx="56">
                  <c:v>326.42556500000001</c:v>
                </c:pt>
                <c:pt idx="57">
                  <c:v>324.44461333333334</c:v>
                </c:pt>
                <c:pt idx="58">
                  <c:v>321.54253249999999</c:v>
                </c:pt>
                <c:pt idx="59">
                  <c:v>318.60925250000003</c:v>
                </c:pt>
                <c:pt idx="60">
                  <c:v>315.6447225</c:v>
                </c:pt>
                <c:pt idx="61">
                  <c:v>312.64832333333334</c:v>
                </c:pt>
                <c:pt idx="62">
                  <c:v>309.61979166666663</c:v>
                </c:pt>
                <c:pt idx="63">
                  <c:v>306.55876999999998</c:v>
                </c:pt>
                <c:pt idx="64">
                  <c:v>303.46495416666664</c:v>
                </c:pt>
                <c:pt idx="65">
                  <c:v>300.33787833333332</c:v>
                </c:pt>
                <c:pt idx="66">
                  <c:v>297.17734250000001</c:v>
                </c:pt>
                <c:pt idx="67">
                  <c:v>293.9828766666667</c:v>
                </c:pt>
                <c:pt idx="68">
                  <c:v>290.75416833333338</c:v>
                </c:pt>
                <c:pt idx="69">
                  <c:v>287.49076000000002</c:v>
                </c:pt>
                <c:pt idx="70">
                  <c:v>284.1922391666667</c:v>
                </c:pt>
                <c:pt idx="71">
                  <c:v>280.85823583333331</c:v>
                </c:pt>
                <c:pt idx="72">
                  <c:v>277.48834999999997</c:v>
                </c:pt>
                <c:pt idx="73">
                  <c:v>274.08237333333335</c:v>
                </c:pt>
                <c:pt idx="74">
                  <c:v>270.63984416666671</c:v>
                </c:pt>
                <c:pt idx="75">
                  <c:v>267.16019249999999</c:v>
                </c:pt>
                <c:pt idx="76">
                  <c:v>263.64299749999998</c:v>
                </c:pt>
                <c:pt idx="77">
                  <c:v>260.0881675</c:v>
                </c:pt>
                <c:pt idx="78">
                  <c:v>256.49503666666669</c:v>
                </c:pt>
                <c:pt idx="79">
                  <c:v>252.863235</c:v>
                </c:pt>
                <c:pt idx="80">
                  <c:v>249.19235833333335</c:v>
                </c:pt>
                <c:pt idx="81">
                  <c:v>245.48182833333334</c:v>
                </c:pt>
                <c:pt idx="82">
                  <c:v>241.67545500000003</c:v>
                </c:pt>
                <c:pt idx="83">
                  <c:v>236.30193583333335</c:v>
                </c:pt>
                <c:pt idx="84">
                  <c:v>230.84683833333332</c:v>
                </c:pt>
                <c:pt idx="85">
                  <c:v>225.30894749999999</c:v>
                </c:pt>
                <c:pt idx="86">
                  <c:v>219.68678249999999</c:v>
                </c:pt>
                <c:pt idx="87">
                  <c:v>213.97907916666668</c:v>
                </c:pt>
                <c:pt idx="88">
                  <c:v>208.18473499999999</c:v>
                </c:pt>
                <c:pt idx="89">
                  <c:v>202.30226916666669</c:v>
                </c:pt>
                <c:pt idx="90">
                  <c:v>196.33041750000001</c:v>
                </c:pt>
                <c:pt idx="91">
                  <c:v>190.26781166666666</c:v>
                </c:pt>
                <c:pt idx="92">
                  <c:v>184.11292166666669</c:v>
                </c:pt>
                <c:pt idx="93">
                  <c:v>177.864375</c:v>
                </c:pt>
                <c:pt idx="94">
                  <c:v>171.52102000000002</c:v>
                </c:pt>
                <c:pt idx="95">
                  <c:v>165.08121833333337</c:v>
                </c:pt>
                <c:pt idx="96">
                  <c:v>158.54344000000003</c:v>
                </c:pt>
                <c:pt idx="97">
                  <c:v>151.90604666666667</c:v>
                </c:pt>
                <c:pt idx="98">
                  <c:v>145.16761666666667</c:v>
                </c:pt>
                <c:pt idx="99">
                  <c:v>138.32673249999999</c:v>
                </c:pt>
                <c:pt idx="100">
                  <c:v>131.67468333333335</c:v>
                </c:pt>
                <c:pt idx="101">
                  <c:v>126.40938750000001</c:v>
                </c:pt>
                <c:pt idx="102">
                  <c:v>121.08484166666668</c:v>
                </c:pt>
                <c:pt idx="103">
                  <c:v>115.70047916666668</c:v>
                </c:pt>
                <c:pt idx="104">
                  <c:v>110.25551666666667</c:v>
                </c:pt>
                <c:pt idx="105">
                  <c:v>104.74939166666667</c:v>
                </c:pt>
                <c:pt idx="106">
                  <c:v>99.181316666666675</c:v>
                </c:pt>
                <c:pt idx="107">
                  <c:v>93.55061666666667</c:v>
                </c:pt>
                <c:pt idx="108">
                  <c:v>87.856616666666667</c:v>
                </c:pt>
                <c:pt idx="109">
                  <c:v>82.252841666666669</c:v>
                </c:pt>
                <c:pt idx="110">
                  <c:v>76.643883333333335</c:v>
                </c:pt>
                <c:pt idx="111">
                  <c:v>70.974150000000009</c:v>
                </c:pt>
                <c:pt idx="112">
                  <c:v>65.242991666666668</c:v>
                </c:pt>
                <c:pt idx="113">
                  <c:v>59.449758333333335</c:v>
                </c:pt>
                <c:pt idx="114">
                  <c:v>53.593800000000002</c:v>
                </c:pt>
                <c:pt idx="115">
                  <c:v>47.674358333333338</c:v>
                </c:pt>
                <c:pt idx="116">
                  <c:v>41.690783333333336</c:v>
                </c:pt>
                <c:pt idx="117">
                  <c:v>35.642425000000003</c:v>
                </c:pt>
                <c:pt idx="118">
                  <c:v>29.528525000000002</c:v>
                </c:pt>
                <c:pt idx="119">
                  <c:v>23.348433333333332</c:v>
                </c:pt>
                <c:pt idx="120">
                  <c:v>17.101391666666668</c:v>
                </c:pt>
                <c:pt idx="121">
                  <c:v>10.786641666666668</c:v>
                </c:pt>
                <c:pt idx="122">
                  <c:v>4.4035333333333337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187088"/>
        <c:axId val="308186544"/>
      </c:lineChart>
      <c:dateAx>
        <c:axId val="308182192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84912"/>
        <c:crosses val="autoZero"/>
        <c:auto val="1"/>
        <c:lblOffset val="100"/>
        <c:baseTimeUnit val="months"/>
      </c:dateAx>
      <c:valAx>
        <c:axId val="30818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</c:spPr>
        </c:majorGridlines>
        <c:numFmt formatCode="_-* #,##0.00_-;\-* #,##0.0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82192"/>
        <c:crosses val="autoZero"/>
        <c:crossBetween val="between"/>
      </c:valAx>
      <c:valAx>
        <c:axId val="308186544"/>
        <c:scaling>
          <c:orientation val="minMax"/>
        </c:scaling>
        <c:delete val="0"/>
        <c:axPos val="r"/>
        <c:numFmt formatCode="_-* #,##0.00_-;\-* #,##0.0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87088"/>
        <c:crosses val="max"/>
        <c:crossBetween val="between"/>
      </c:valAx>
      <c:dateAx>
        <c:axId val="308187088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308186544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523241943883627E-2"/>
          <c:y val="0.88614720016514559"/>
          <c:w val="0.95296495083233201"/>
          <c:h val="0.113852799834854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16" fmlaLink="Settings!$E$4" fmlaRange="Settings!$B$4:$B$10" noThreeD="1" val="0"/>
</file>

<file path=xl/ctrlProps/ctrlProp2.xml><?xml version="1.0" encoding="utf-8"?>
<formControlPr xmlns="http://schemas.microsoft.com/office/spreadsheetml/2009/9/main" objectType="Drop" dropStyle="combo" dx="16" fmlaLink="Settings!$E$13" fmlaRange="Settings!$B$13:$B$23" noThreeD="1" val="0"/>
</file>

<file path=xl/ctrlProps/ctrlProp3.xml><?xml version="1.0" encoding="utf-8"?>
<formControlPr xmlns="http://schemas.microsoft.com/office/spreadsheetml/2009/9/main" objectType="Drop" dropStyle="combo" dx="16" fmlaLink="Settings!$E$4" fmlaRange="Settings!$B$4:$B$10" noThreeD="1" val="0"/>
</file>

<file path=xl/ctrlProps/ctrlProp4.xml><?xml version="1.0" encoding="utf-8"?>
<formControlPr xmlns="http://schemas.microsoft.com/office/spreadsheetml/2009/9/main" objectType="Drop" dropStyle="combo" dx="16" fmlaLink="Settings!$E$13" fmlaRange="Settings!$B$13:$B$23" noThreeD="1" val="0"/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/Relationships>

</file>

<file path=xl/drawings/_rels/drawing2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Relationship Id="rId10" Target="http://pinterest.com/spreadsheet123" TargetMode="External" Type="http://schemas.openxmlformats.org/officeDocument/2006/relationships/hyperlink"/>
<Relationship Id="rId11" Target="../media/image7.png" Type="http://schemas.openxmlformats.org/officeDocument/2006/relationships/image"/>
<Relationship Id="rId12" Target="https://twitter.com/Spreadsheet123" TargetMode="External" Type="http://schemas.openxmlformats.org/officeDocument/2006/relationships/hyperlink"/>
<Relationship Id="rId13" Target="../media/image8.png" Type="http://schemas.openxmlformats.org/officeDocument/2006/relationships/image"/>
<Relationship Id="rId14" Target="http://www.spreadsheet123.com/calculators/debt-reduction-manager.html" TargetMode="External" Type="http://schemas.openxmlformats.org/officeDocument/2006/relationships/hyperlink"/>
<Relationship Id="rId15" Target="../media/image9.jpeg" Type="http://schemas.openxmlformats.org/officeDocument/2006/relationships/image"/>
<Relationship Id="rId16" Target="../media/image10.png" Type="http://schemas.openxmlformats.org/officeDocument/2006/relationships/image"/>
<Relationship Id="rId17" Target="../media/image11.png" Type="http://schemas.openxmlformats.org/officeDocument/2006/relationships/image"/>
<Relationship Id="rId18" Target="../media/image12.jpeg" Type="http://schemas.openxmlformats.org/officeDocument/2006/relationships/image"/>
<Relationship Id="rId19" Target="../media/image13.jpeg" Type="http://schemas.openxmlformats.org/officeDocument/2006/relationships/image"/>
<Relationship Id="rId2" Target="../media/image2.jpeg" Type="http://schemas.openxmlformats.org/officeDocument/2006/relationships/image"/>
<Relationship Id="rId20" Target="../media/image14.png" Type="http://schemas.openxmlformats.org/officeDocument/2006/relationships/image"/>
<Relationship Id="rId3" Target="../media/image3.png" Type="http://schemas.openxmlformats.org/officeDocument/2006/relationships/image"/>
<Relationship Id="rId4" Target="http://www.linkedin.com/company/spreadsheet123-ltd" TargetMode="External" Type="http://schemas.openxmlformats.org/officeDocument/2006/relationships/hyperlink"/>
<Relationship Id="rId5" Target="../media/image4.png" Type="http://schemas.openxmlformats.org/officeDocument/2006/relationships/image"/>
<Relationship Id="rId6" Target="https://plus.google.com/u/0/b/117014028071621729542/117014028071621729542/" TargetMode="External" Type="http://schemas.openxmlformats.org/officeDocument/2006/relationships/hyperlink"/>
<Relationship Id="rId7" Target="../media/image5.png" Type="http://schemas.openxmlformats.org/officeDocument/2006/relationships/image"/>
<Relationship Id="rId8" Target="http://www.facebook.com/spreadsheet123" TargetMode="External" Type="http://schemas.openxmlformats.org/officeDocument/2006/relationships/hyperlink"/>
<Relationship Id="rId9" Target="../media/image6.png" Type="http://schemas.openxmlformats.org/officeDocument/2006/relationships/image"/>
</Relationships>

</file>

<file path=xl/drawings/_rels/drawing3.xml.rels><?xml version="1.0" encoding="UTF-8" standalone="no"?>
<Relationships xmlns="http://schemas.openxmlformats.org/package/2006/relationships">
<Relationship Id="rId1" Target="../media/image15.png" Type="http://schemas.openxmlformats.org/officeDocument/2006/relationships/image"/>
</Relationships>

</file>

<file path=xl/drawings/_rels/drawing4.xml.rels><?xml version="1.0" encoding="UTF-8" standalone="no"?>
<Relationships xmlns="http://schemas.openxmlformats.org/package/2006/relationships">
<Relationship Id="rId1" Target="../media/image15.png" Type="http://schemas.openxmlformats.org/officeDocument/2006/relationships/image"/>
</Relationships>

</file>

<file path=xl/drawings/_rels/drawing5.xml.rels><?xml version="1.0" encoding="UTF-8" standalone="no"?>
<Relationships xmlns="http://schemas.openxmlformats.org/package/2006/relationships">
<Relationship Id="rId1" Target="../media/image15.png" Type="http://schemas.openxmlformats.org/officeDocument/2006/relationships/image"/>
</Relationships>

</file>

<file path=xl/drawings/_rels/drawing6.xml.rels><?xml version="1.0" encoding="UTF-8" standalone="no"?>
<Relationships xmlns="http://schemas.openxmlformats.org/package/2006/relationships">
<Relationship Id="rId1" Target="../media/image15.png" Type="http://schemas.openxmlformats.org/officeDocument/2006/relationships/image"/>
</Relationships>

</file>

<file path=xl/drawings/_rels/drawing7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57150</xdr:rowOff>
        </xdr:from>
        <xdr:to>
          <xdr:col>5</xdr:col>
          <xdr:colOff>342900</xdr:colOff>
          <xdr:row>9</xdr:row>
          <xdr:rowOff>47625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85724</xdr:colOff>
      <xdr:row>25</xdr:row>
      <xdr:rowOff>123825</xdr:rowOff>
    </xdr:from>
    <xdr:to>
      <xdr:col>8</xdr:col>
      <xdr:colOff>828674</xdr:colOff>
      <xdr:row>54</xdr:row>
      <xdr:rowOff>76201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23</xdr:row>
          <xdr:rowOff>161925</xdr:rowOff>
        </xdr:from>
        <xdr:to>
          <xdr:col>5</xdr:col>
          <xdr:colOff>676275</xdr:colOff>
          <xdr:row>25</xdr:row>
          <xdr:rowOff>47625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5</xdr:row>
          <xdr:rowOff>0</xdr:rowOff>
        </xdr:from>
        <xdr:to>
          <xdr:col>7</xdr:col>
          <xdr:colOff>1038225</xdr:colOff>
          <xdr:row>6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7</xdr:row>
          <xdr:rowOff>266700</xdr:rowOff>
        </xdr:from>
        <xdr:to>
          <xdr:col>7</xdr:col>
          <xdr:colOff>1038225</xdr:colOff>
          <xdr:row>9</xdr:row>
          <xdr:rowOff>9525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104775</xdr:colOff>
      <xdr:row>0</xdr:row>
      <xdr:rowOff>28575</xdr:rowOff>
    </xdr:from>
    <xdr:to>
      <xdr:col>8</xdr:col>
      <xdr:colOff>0</xdr:colOff>
      <xdr:row>0</xdr:row>
      <xdr:rowOff>495300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9675" y="28575"/>
          <a:ext cx="2095500" cy="466725"/>
        </a:xfrm>
        <a:prstGeom prst="rect">
          <a:avLst/>
        </a:prstGeom>
      </xdr:spPr>
    </xdr:pic>
    <xdr:clientData/>
  </xdr:twoCellAnchor>
  <xdr:twoCellAnchor>
    <xdr:from>
      <xdr:col>8</xdr:col>
      <xdr:colOff>85725</xdr:colOff>
      <xdr:row>0</xdr:row>
      <xdr:rowOff>95250</xdr:rowOff>
    </xdr:from>
    <xdr:to>
      <xdr:col>13</xdr:col>
      <xdr:colOff>466725</xdr:colOff>
      <xdr:row>8</xdr:row>
      <xdr:rowOff>142875</xdr:rowOff>
    </xdr:to>
    <xdr:grpSp>
      <xdr:nvGrpSpPr>
        <xdr:cNvPr id="5" name="Group 4"/>
        <xdr:cNvGrpSpPr/>
      </xdr:nvGrpSpPr>
      <xdr:grpSpPr>
        <a:xfrm>
          <a:off x="7200900" y="95250"/>
          <a:ext cx="3048000" cy="2162175"/>
          <a:chOff x="6772275" y="85725"/>
          <a:chExt cx="3048000" cy="2162175"/>
        </a:xfrm>
      </xdr:grpSpPr>
      <xdr:grpSp>
        <xdr:nvGrpSpPr>
          <xdr:cNvPr id="6" name="Group 36"/>
          <xdr:cNvGrpSpPr>
            <a:grpSpLocks/>
          </xdr:cNvGrpSpPr>
        </xdr:nvGrpSpPr>
        <xdr:grpSpPr bwMode="auto">
          <a:xfrm>
            <a:off x="6772275" y="1819275"/>
            <a:ext cx="3048000" cy="428625"/>
            <a:chOff x="1204" y="240"/>
            <a:chExt cx="320" cy="45"/>
          </a:xfrm>
        </xdr:grpSpPr>
        <xdr:pic>
          <xdr:nvPicPr>
            <xdr:cNvPr id="16" name="Picture 37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04" y="240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7" name="Picture 38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14" y="252"/>
              <a:ext cx="85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8" name="Picture 39" descr="linked-in">
              <a:hlinkClick xmlns:r="http://schemas.openxmlformats.org/officeDocument/2006/relationships" r:id="rId4" tooltip="Follow us on LinkedIN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34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9" name="Picture 40" descr="gplus">
              <a:hlinkClick xmlns:r="http://schemas.openxmlformats.org/officeDocument/2006/relationships" r:id="rId6" tooltip="Add us to your circles on Google plus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68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0" name="Picture 41" descr="facebook1">
              <a:hlinkClick xmlns:r="http://schemas.openxmlformats.org/officeDocument/2006/relationships" r:id="rId8" tooltip="Become a fan on Facebook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02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1" name="Picture 42" descr="pinterest1">
              <a:hlinkClick xmlns:r="http://schemas.openxmlformats.org/officeDocument/2006/relationships" r:id="rId10" tooltip="Follow us on Pinterest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36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2" name="Picture 43" descr="twitter1">
              <a:hlinkClick xmlns:r="http://schemas.openxmlformats.org/officeDocument/2006/relationships" r:id="rId12" tooltip="Follow us on Twitter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71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7" name="Group 44">
            <a:hlinkClick xmlns:r="http://schemas.openxmlformats.org/officeDocument/2006/relationships" r:id="rId14" tooltip="Write your review about this calculator"/>
          </xdr:cNvPr>
          <xdr:cNvGrpSpPr>
            <a:grpSpLocks/>
          </xdr:cNvGrpSpPr>
        </xdr:nvGrpSpPr>
        <xdr:grpSpPr bwMode="auto">
          <a:xfrm>
            <a:off x="6772275" y="85725"/>
            <a:ext cx="3048000" cy="428625"/>
            <a:chOff x="881" y="58"/>
            <a:chExt cx="320" cy="45"/>
          </a:xfrm>
        </xdr:grpSpPr>
        <xdr:pic>
          <xdr:nvPicPr>
            <xdr:cNvPr id="13" name="Picture 45" descr="rating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58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4" name="Picture 46" descr="star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68"/>
              <a:ext cx="133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FF00" mc:Ignorable="a14" a14:legacySpreadsheetColorIndex="1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5" name="Picture 47" descr="write-your-review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38" y="72"/>
              <a:ext cx="150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8" name="Group 48">
            <a:hlinkClick xmlns:r="http://schemas.openxmlformats.org/officeDocument/2006/relationships" r:id="rId14" tooltip="Give a thumb-up to this calculator on your social network"/>
          </xdr:cNvPr>
          <xdr:cNvGrpSpPr>
            <a:grpSpLocks/>
          </xdr:cNvGrpSpPr>
        </xdr:nvGrpSpPr>
        <xdr:grpSpPr bwMode="auto">
          <a:xfrm>
            <a:off x="6772275" y="571500"/>
            <a:ext cx="3048000" cy="1190625"/>
            <a:chOff x="881" y="109"/>
            <a:chExt cx="320" cy="125"/>
          </a:xfrm>
        </xdr:grpSpPr>
        <xdr:pic>
          <xdr:nvPicPr>
            <xdr:cNvPr id="9" name="Picture 49" descr="tumbs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109"/>
              <a:ext cx="320" cy="12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10" name="Rectangle 50"/>
            <xdr:cNvSpPr>
              <a:spLocks noChangeArrowheads="1"/>
            </xdr:cNvSpPr>
          </xdr:nvSpPr>
          <xdr:spPr bwMode="auto">
            <a:xfrm>
              <a:off x="893" y="151"/>
              <a:ext cx="295" cy="77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pic>
          <xdr:nvPicPr>
            <xdr:cNvPr id="11" name="Picture 51" descr="social_link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19" y="156"/>
              <a:ext cx="232" cy="71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2" name="Picture 52" descr="thumb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0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115"/>
              <a:ext cx="240" cy="3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38100</xdr:rowOff>
    </xdr:from>
    <xdr:to>
      <xdr:col>17</xdr:col>
      <xdr:colOff>57150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1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295275</xdr:colOff>
      <xdr:row>0</xdr:row>
      <xdr:rowOff>38100</xdr:rowOff>
    </xdr:from>
    <xdr:to>
      <xdr:col>12</xdr:col>
      <xdr:colOff>561975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81675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438150</xdr:colOff>
      <xdr:row>0</xdr:row>
      <xdr:rowOff>38100</xdr:rowOff>
    </xdr:from>
    <xdr:to>
      <xdr:col>14</xdr:col>
      <xdr:colOff>590550</xdr:colOff>
      <xdr:row>1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438150</xdr:colOff>
      <xdr:row>0</xdr:row>
      <xdr:rowOff>38100</xdr:rowOff>
    </xdr:from>
    <xdr:to>
      <xdr:col>14</xdr:col>
      <xdr:colOff>590550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390525</xdr:colOff>
      <xdr:row>0</xdr:row>
      <xdr:rowOff>19050</xdr:rowOff>
    </xdr:from>
    <xdr:to>
      <xdr:col>9</xdr:col>
      <xdr:colOff>9525</xdr:colOff>
      <xdr:row>1</xdr:row>
      <xdr:rowOff>47625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1125" y="19050"/>
          <a:ext cx="2095500" cy="466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10.xml.rels><?xml version="1.0" encoding="UTF-8" standalone="no"?>
<Relationships xmlns="http://schemas.openxmlformats.org/package/2006/relationships">
<Relationship Id="rId1" Target="../drawings/drawing6.xml" Type="http://schemas.openxmlformats.org/officeDocument/2006/relationships/drawing"/>
</Relationships>

</file>

<file path=xl/worksheets/_rels/sheet12.xml.rels><?xml version="1.0" encoding="UTF-8" standalone="no"?>
<Relationships xmlns="http://schemas.openxmlformats.org/package/2006/relationships">
<Relationship Id="rId1" Target="../printerSettings/printerSettings5.bin" Type="http://schemas.openxmlformats.org/officeDocument/2006/relationships/printerSettings"/>
<Relationship Id="rId2" Target="../drawings/drawing7.xml" Type="http://schemas.openxmlformats.org/officeDocument/2006/relationships/drawing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drawings/drawing1.xml" Type="http://schemas.openxmlformats.org/officeDocument/2006/relationships/drawing"/>
<Relationship Id="rId3" Target="../drawings/vmlDrawing1.vml" Type="http://schemas.openxmlformats.org/officeDocument/2006/relationships/vmlDrawing"/>
<Relationship Id="rId4" Target="../ctrlProps/ctrlProp1.xml" Type="http://schemas.openxmlformats.org/officeDocument/2006/relationships/ctrlProp"/>
<Relationship Id="rId5" Target="../ctrlProps/ctrlProp2.xml" Type="http://schemas.openxmlformats.org/officeDocument/2006/relationships/ctrlProp"/>
</Relationships>

</file>

<file path=xl/worksheets/_rels/sheet3.xml.rels><?xml version="1.0" encoding="UTF-8" standalone="no"?>
<Relationships xmlns="http://schemas.openxmlformats.org/package/2006/relationships">
<Relationship Id="rId1" Target="http://www.spreadsheet123.com/calculators/debt-reduction-manager.html" TargetMode="External" Type="http://schemas.openxmlformats.org/officeDocument/2006/relationships/hyperlink"/>
<Relationship Id="rId2" Target="../printerSettings/printerSettings3.bin" Type="http://schemas.openxmlformats.org/officeDocument/2006/relationships/printerSettings"/>
<Relationship Id="rId3" Target="../drawings/drawing2.xml" Type="http://schemas.openxmlformats.org/officeDocument/2006/relationships/drawing"/>
<Relationship Id="rId4" Target="../drawings/vmlDrawing2.vml" Type="http://schemas.openxmlformats.org/officeDocument/2006/relationships/vmlDrawing"/>
<Relationship Id="rId5" Target="../ctrlProps/ctrlProp3.xml" Type="http://schemas.openxmlformats.org/officeDocument/2006/relationships/ctrlProp"/>
<Relationship Id="rId6" Target="../ctrlProps/ctrlProp4.xml" Type="http://schemas.openxmlformats.org/officeDocument/2006/relationships/ctrlProp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4.bin" Type="http://schemas.openxmlformats.org/officeDocument/2006/relationships/printerSettings"/>
</Relationships>

</file>

<file path=xl/worksheets/_rels/sheet7.xml.rels><?xml version="1.0" encoding="UTF-8" standalone="no"?>
<Relationships xmlns="http://schemas.openxmlformats.org/package/2006/relationships">
<Relationship Id="rId1" Target="../drawings/drawing3.xml" Type="http://schemas.openxmlformats.org/officeDocument/2006/relationships/drawing"/>
</Relationships>

</file>

<file path=xl/worksheets/_rels/sheet8.xml.rels><?xml version="1.0" encoding="UTF-8" standalone="no"?>
<Relationships xmlns="http://schemas.openxmlformats.org/package/2006/relationships">
<Relationship Id="rId1" Target="../drawings/drawing4.xml" Type="http://schemas.openxmlformats.org/officeDocument/2006/relationships/drawing"/>
</Relationships>

</file>

<file path=xl/worksheets/_rels/sheet9.xml.rels><?xml version="1.0" encoding="UTF-8" standalone="no"?>
<Relationships xmlns="http://schemas.openxmlformats.org/package/2006/relationships">
<Relationship Id="rId1" Target="../drawings/drawing5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36"/>
  <sheetViews>
    <sheetView showGridLines="0" workbookViewId="0">
      <selection activeCell="G38" sqref="G38"/>
    </sheetView>
  </sheetViews>
  <sheetFormatPr defaultRowHeight="15" x14ac:dyDescent="0.25"/>
  <cols>
    <col min="1" max="2" width="1.7109375" style="3" customWidth="1"/>
    <col min="3" max="3" width="5.28515625" style="4" customWidth="1"/>
    <col min="4" max="4" width="22.42578125" style="3" customWidth="1"/>
    <col min="5" max="8" width="16.42578125" style="3" customWidth="1"/>
    <col min="9" max="10" width="1.7109375" style="3" customWidth="1"/>
    <col min="11" max="11" width="9.140625" style="3" customWidth="1"/>
    <col min="12" max="14" width="9.140625" style="3" hidden="1" customWidth="1"/>
    <col min="15" max="15" width="1.7109375" style="3" hidden="1" customWidth="1"/>
    <col min="16" max="16" width="9.140625" style="3" hidden="1" customWidth="1"/>
    <col min="17" max="17" width="1.7109375" style="3" hidden="1" customWidth="1"/>
    <col min="18" max="18" width="9.140625" style="3" hidden="1" customWidth="1"/>
    <col min="19" max="19" width="1.7109375" style="3" hidden="1" customWidth="1"/>
    <col min="20" max="20" width="9.140625" style="3" hidden="1" customWidth="1"/>
    <col min="21" max="21" width="1.7109375" style="3" hidden="1" customWidth="1"/>
    <col min="22" max="22" width="9.140625" style="3" hidden="1" customWidth="1"/>
    <col min="23" max="23" width="1.7109375" style="3" hidden="1" customWidth="1"/>
    <col min="24" max="24" width="9.140625" style="3" hidden="1" customWidth="1"/>
    <col min="25" max="25" width="1.7109375" style="3" hidden="1" customWidth="1"/>
    <col min="26" max="26" width="9.140625" style="3" hidden="1" customWidth="1"/>
    <col min="27" max="27" width="1.7109375" style="3" hidden="1" customWidth="1"/>
    <col min="28" max="28" width="9.140625" style="3" hidden="1" customWidth="1"/>
    <col min="29" max="29" width="1.7109375" style="3" hidden="1" customWidth="1"/>
    <col min="30" max="31" width="9.140625" style="3" hidden="1" customWidth="1"/>
    <col min="32" max="33" width="14.5703125" style="3" hidden="1" customWidth="1"/>
    <col min="34" max="16384" width="9.140625" style="3"/>
  </cols>
  <sheetData>
    <row r="1" spans="2:33" s="88" customFormat="1" ht="39.950000000000003" customHeight="1" x14ac:dyDescent="0.25">
      <c r="B1" s="88" t="s">
        <v>103</v>
      </c>
      <c r="C1" s="102"/>
    </row>
    <row r="2" spans="2:33" x14ac:dyDescent="0.25">
      <c r="B2" s="138"/>
      <c r="J2" s="135"/>
    </row>
    <row r="3" spans="2:33" ht="15.75" thickBot="1" x14ac:dyDescent="0.3"/>
    <row r="4" spans="2:33" ht="15.75" thickTop="1" x14ac:dyDescent="0.25">
      <c r="B4" s="114"/>
      <c r="C4" s="115"/>
      <c r="D4" s="114"/>
      <c r="E4" s="114"/>
      <c r="F4" s="114"/>
      <c r="G4" s="114"/>
      <c r="H4" s="114"/>
      <c r="I4" s="114"/>
    </row>
    <row r="5" spans="2:33" s="17" customFormat="1" ht="21.95" customHeight="1" x14ac:dyDescent="0.25">
      <c r="B5" s="111"/>
      <c r="C5" s="112"/>
      <c r="D5" s="111" t="s">
        <v>10</v>
      </c>
      <c r="E5" s="146">
        <v>42036</v>
      </c>
      <c r="F5" s="147"/>
      <c r="G5" s="111"/>
      <c r="H5" s="111"/>
      <c r="I5" s="111"/>
    </row>
    <row r="6" spans="2:33" x14ac:dyDescent="0.25">
      <c r="B6" s="109"/>
      <c r="C6" s="110"/>
      <c r="D6" s="109"/>
      <c r="E6" s="109"/>
      <c r="F6" s="109"/>
      <c r="G6" s="109"/>
      <c r="H6" s="109"/>
      <c r="I6" s="109"/>
    </row>
    <row r="7" spans="2:33" ht="21.95" customHeight="1" x14ac:dyDescent="0.25">
      <c r="B7" s="109"/>
      <c r="C7" s="110"/>
      <c r="D7" s="111" t="s">
        <v>24</v>
      </c>
      <c r="E7" s="148">
        <v>600</v>
      </c>
      <c r="F7" s="149"/>
      <c r="G7" s="109"/>
      <c r="H7" s="109"/>
      <c r="I7" s="109"/>
    </row>
    <row r="8" spans="2:33" x14ac:dyDescent="0.25">
      <c r="B8" s="109"/>
      <c r="C8" s="110"/>
      <c r="D8" s="109"/>
      <c r="E8" s="113" t="str">
        <f>IF(AND(NOT(Settings!E4=5),E7&lt;E9),"Monthly payment must exceed the required minimum payment","")</f>
        <v/>
      </c>
      <c r="F8" s="113"/>
      <c r="G8" s="109"/>
      <c r="H8" s="109"/>
      <c r="I8" s="109"/>
    </row>
    <row r="9" spans="2:33" ht="21.95" customHeight="1" x14ac:dyDescent="0.25">
      <c r="B9" s="109"/>
      <c r="C9" s="110"/>
      <c r="D9" s="111" t="s">
        <v>9</v>
      </c>
      <c r="E9" s="150">
        <f>SUM(G:G)</f>
        <v>550</v>
      </c>
      <c r="F9" s="150"/>
      <c r="G9" s="109"/>
      <c r="H9" s="109"/>
      <c r="I9" s="109"/>
    </row>
    <row r="10" spans="2:33" x14ac:dyDescent="0.25">
      <c r="B10" s="109"/>
      <c r="C10" s="110"/>
      <c r="D10" s="109"/>
      <c r="E10" s="109"/>
      <c r="F10" s="109"/>
      <c r="G10" s="109"/>
      <c r="H10" s="109"/>
      <c r="I10" s="109"/>
    </row>
    <row r="11" spans="2:33" ht="30" customHeight="1" x14ac:dyDescent="0.25">
      <c r="B11" s="63"/>
      <c r="C11" s="70" t="s">
        <v>53</v>
      </c>
      <c r="D11" s="63" t="s">
        <v>0</v>
      </c>
      <c r="E11" s="63" t="s">
        <v>1</v>
      </c>
      <c r="F11" s="63" t="s">
        <v>2</v>
      </c>
      <c r="G11" s="63" t="s">
        <v>3</v>
      </c>
      <c r="H11" s="63" t="s">
        <v>26</v>
      </c>
      <c r="I11" s="63"/>
      <c r="P11" s="3" t="s">
        <v>13</v>
      </c>
      <c r="R11" s="3" t="s">
        <v>14</v>
      </c>
      <c r="T11" s="3" t="s">
        <v>17</v>
      </c>
      <c r="V11" s="3" t="s">
        <v>18</v>
      </c>
      <c r="X11" s="3" t="s">
        <v>20</v>
      </c>
      <c r="Z11" s="3" t="s">
        <v>15</v>
      </c>
      <c r="AB11" s="3" t="s">
        <v>16</v>
      </c>
      <c r="AD11" s="3" t="s">
        <v>19</v>
      </c>
      <c r="AF11" s="107" t="s">
        <v>105</v>
      </c>
      <c r="AG11" s="107"/>
    </row>
    <row r="12" spans="2:33" ht="6.95" customHeight="1" x14ac:dyDescent="0.25">
      <c r="B12" s="116"/>
      <c r="C12" s="117"/>
      <c r="D12" s="116"/>
      <c r="E12" s="116"/>
      <c r="F12" s="116"/>
      <c r="G12" s="116"/>
      <c r="H12" s="116"/>
      <c r="I12" s="116"/>
    </row>
    <row r="13" spans="2:33" ht="18" customHeight="1" x14ac:dyDescent="0.25">
      <c r="B13" s="116"/>
      <c r="C13" s="117">
        <v>1</v>
      </c>
      <c r="D13" s="127" t="s">
        <v>4</v>
      </c>
      <c r="E13" s="128">
        <v>8520</v>
      </c>
      <c r="F13" s="129">
        <v>0.13</v>
      </c>
      <c r="G13" s="128">
        <v>95</v>
      </c>
      <c r="H13" s="130">
        <v>2</v>
      </c>
      <c r="I13" s="118"/>
      <c r="J13" s="71" t="str">
        <f>IF(NOT(ISBLANK(D13)),IF(ROUND(E13*(F13/12),2)&gt;G13,"Minimum payment should exceed your monthly interest of "&amp;ROUND(E13*(F13/12),2),""),"")</f>
        <v/>
      </c>
      <c r="L13" s="3">
        <f>IF(ISBLANK(E13),"",E13+(ROW()/1000))</f>
        <v>8520.0130000000008</v>
      </c>
      <c r="M13" s="3">
        <f>IF(ISBLANK(F13),"",F13+(ROW()/1000))</f>
        <v>0.14300000000000002</v>
      </c>
      <c r="N13" s="3">
        <f>IF(OR(ISBLANK(E13),E13=0),"",COUNT(N$12:N12)+1)</f>
        <v>1</v>
      </c>
      <c r="P13" s="3">
        <f>IF(ISERROR(SMALL($L$13:$L$22,C13)),"",INDEX($C$13:$C$22,MATCH(SMALL($L$13:$L$22,C13),$L$13:$L$22,0)))</f>
        <v>8</v>
      </c>
      <c r="R13" s="69">
        <f>IF(ISERROR(LARGE($M$13:$M$22,C13)),"",INDEX($C$13:$C$22,MATCH(LARGE($M$13:$M$22,C13),$M$13:$M$22,0)))</f>
        <v>6</v>
      </c>
      <c r="T13" s="3">
        <f>IF(OR(ROWS($T$12:$T12)&gt;MAX($C$13:$C$22),ISERROR(INDEX($C$13:$C$22,MATCH(C13,$N$13:$N$22,0)))),"",INDEX($C$13:$C$22,MATCH(C13,$N$13:$N$22,0)))</f>
        <v>1</v>
      </c>
      <c r="V13" s="3">
        <f>IF(T13="","",LARGE($T$13:$T$22,C13))</f>
        <v>10</v>
      </c>
      <c r="X13" s="3">
        <f>IF(OR(ROWS($T$12:$T12)&gt;MAX($C$13:$C$22),ISERROR(INDEX($C$13:$C$22,MATCH(C13,$N$13:$N$22,0)))),"",INDEX($C$13:$C$22,MATCH(C13,$N$13:$N$22,0)))</f>
        <v>1</v>
      </c>
      <c r="Z13" s="3">
        <f>IF(OR(ROWS($T$12:$T12)&gt;MAX($C$13:$C$22),ISERROR(INDEX($C$13:$C$22,MATCH(SMALL($AG$13:$AG$22,C13),$AG$13:$AG$22,0)))),"",INDEX($C$13:$C$22,MATCH(SMALL($AG$13:$AG$22,C13),$AG$13:$AG$22,0)))</f>
        <v>2</v>
      </c>
      <c r="AB13" s="3">
        <f>IF(OR(ROWS($T$12:$T12)&gt;MAX($C$13:$C$22),ISERROR(INDEX($C$13:$C$22,MATCH(LARGE($AG$13:$AG$22,C13),$AG$13:$AG$22,0)))),"",INDEX($C$13:$C$22,MATCH(LARGE($AG$13:$AG$22,C13),$AG$13:$AG$22,0)))</f>
        <v>9</v>
      </c>
      <c r="AD13" s="3">
        <f>IF(Settings!$E$4=1,P13,IF(Settings!$E$4=2,R13,IF(Settings!$E$4=3,T13,IF(Settings!$E$4=4,V13,IF(Settings!$E$4=5,X13,IF(Settings!$E$4=6,Z13,IF(Settings!$E$4=7,AB13,"")))))))</f>
        <v>8</v>
      </c>
      <c r="AF13" s="3">
        <f>IF(N13="","",ROWS($AF$12:$AF12))</f>
        <v>1</v>
      </c>
      <c r="AG13" s="3">
        <f t="shared" ref="AG13:AG22" si="0">IF(NOT(AF13=""),IF(ISBLANK(INDEX($H$13:$H$22,MATCH(AF13,$C$13:$C$22,0))),1/ROW(),INDEX($H$13:$H$22,MATCH(AF13,$C$13:$C$22,0))),"")</f>
        <v>2</v>
      </c>
    </row>
    <row r="14" spans="2:33" ht="18" customHeight="1" x14ac:dyDescent="0.25">
      <c r="B14" s="116"/>
      <c r="C14" s="117">
        <v>2</v>
      </c>
      <c r="D14" s="131" t="s">
        <v>6</v>
      </c>
      <c r="E14" s="132">
        <v>2100</v>
      </c>
      <c r="F14" s="133">
        <v>9.8100000000000007E-2</v>
      </c>
      <c r="G14" s="132">
        <v>30</v>
      </c>
      <c r="H14" s="134">
        <v>1</v>
      </c>
      <c r="I14" s="118"/>
      <c r="J14" s="71" t="str">
        <f t="shared" ref="J14:J22" si="1">IF(NOT(ISBLANK(D14)),IF(ROUND(E14*(F14/12),2)&gt;G14,"Minimum payment should exceed your monthly interest of "&amp;ROUND(E14*(F14/12),2),""),"")</f>
        <v/>
      </c>
      <c r="L14" s="3">
        <f t="shared" ref="L14:L22" si="2">IF(ISBLANK(E14),"",E14+(ROW()/1000))</f>
        <v>2100.0140000000001</v>
      </c>
      <c r="M14" s="3">
        <f t="shared" ref="M14:M22" si="3">IF(ISBLANK(F14),"",F14+(ROW()/1000))</f>
        <v>0.11210000000000001</v>
      </c>
      <c r="N14" s="3">
        <f>IF(OR(ISBLANK(E14),E14=0),"",COUNT(N$12:N13)+1)</f>
        <v>2</v>
      </c>
      <c r="P14" s="3">
        <f t="shared" ref="P14:P22" si="4">IF(ISERROR(SMALL($L$13:$L$22,C14)),"",INDEX($C$13:$C$22,MATCH(SMALL($L$13:$L$22,C14),$L$13:$L$22,0)))</f>
        <v>9</v>
      </c>
      <c r="R14" s="69">
        <f t="shared" ref="R14:R22" si="5">IF(ISERROR(LARGE($M$13:$M$22,C14)),"",INDEX($C$13:$C$22,MATCH(LARGE($M$13:$M$22,C14),$M$13:$M$22,0)))</f>
        <v>4</v>
      </c>
      <c r="T14" s="3">
        <f>IF(OR(ROWS($T$12:$T13)&gt;MAX($C$13:$C$22),ISERROR(INDEX($C$13:$C$22,MATCH(C14,$N$13:$N$22,0)))),"",INDEX($C$13:$C$22,MATCH(C14,$N$13:$N$22,0)))</f>
        <v>2</v>
      </c>
      <c r="V14" s="3">
        <f t="shared" ref="V14:V22" si="6">IF(T14="","",LARGE($T$13:$T$22,C14))</f>
        <v>9</v>
      </c>
      <c r="X14" s="3">
        <f>IF(OR(ROWS($T$12:$T13)&gt;MAX($C$13:$C$22),ISERROR(INDEX($C$13:$C$22,MATCH(C14,$N$13:$N$22,0)))),"",INDEX($C$13:$C$22,MATCH(C14,$N$13:$N$22,0)))</f>
        <v>2</v>
      </c>
      <c r="Z14" s="3">
        <f>IF(OR(ROWS($T$12:$T13)&gt;MAX($C$13:$C$22),ISERROR(INDEX($C$13:$C$22,MATCH(SMALL($AG$13:$AG$22,C14),$AG$13:$AG$22,0)))),"",INDEX($C$13:$C$22,MATCH(SMALL($AG$13:$AG$22,C14),$AG$13:$AG$22,0)))</f>
        <v>1</v>
      </c>
      <c r="AB14" s="3">
        <f>IF(OR(ROWS($T$12:$T13)&gt;MAX($C$13:$C$22),ISERROR(INDEX($C$13:$C$22,MATCH(LARGE($AG$13:$AG$22,C14),$AG$13:$AG$22,0)))),"",INDEX($C$13:$C$22,MATCH(LARGE($AG$13:$AG$22,C14),$AG$13:$AG$22,0)))</f>
        <v>10</v>
      </c>
      <c r="AD14" s="3">
        <f>IF(Settings!$E$4=1,P14,IF(Settings!$E$4=2,R14,IF(Settings!$E$4=3,T14,IF(Settings!$E$4=4,V14,IF(Settings!$E$4=5,X14,IF(Settings!$E$4=6,Z14,IF(Settings!$E$4=7,AB14,"")))))))</f>
        <v>9</v>
      </c>
      <c r="AF14" s="3">
        <f>IF(N14="","",ROWS($AF$12:$AF13))</f>
        <v>2</v>
      </c>
      <c r="AG14" s="3">
        <f t="shared" si="0"/>
        <v>1</v>
      </c>
    </row>
    <row r="15" spans="2:33" ht="18" customHeight="1" x14ac:dyDescent="0.25">
      <c r="B15" s="116"/>
      <c r="C15" s="117">
        <v>3</v>
      </c>
      <c r="D15" s="131" t="s">
        <v>7</v>
      </c>
      <c r="E15" s="132">
        <v>6500</v>
      </c>
      <c r="F15" s="133">
        <v>0.12</v>
      </c>
      <c r="G15" s="132">
        <v>70</v>
      </c>
      <c r="H15" s="134">
        <v>3</v>
      </c>
      <c r="I15" s="118"/>
      <c r="J15" s="71" t="str">
        <f t="shared" si="1"/>
        <v/>
      </c>
      <c r="L15" s="3">
        <f t="shared" si="2"/>
        <v>6500.0150000000003</v>
      </c>
      <c r="M15" s="3">
        <f t="shared" si="3"/>
        <v>0.13500000000000001</v>
      </c>
      <c r="N15" s="3">
        <f>IF(OR(ISBLANK(E15),E15=0),"",COUNT(N$12:N14)+1)</f>
        <v>3</v>
      </c>
      <c r="P15" s="3">
        <f t="shared" si="4"/>
        <v>7</v>
      </c>
      <c r="R15" s="69">
        <f t="shared" si="5"/>
        <v>1</v>
      </c>
      <c r="T15" s="3">
        <f>IF(OR(ROWS($T$12:$T14)&gt;MAX($C$13:$C$22),ISERROR(INDEX($C$13:$C$22,MATCH(C15,$N$13:$N$22,0)))),"",INDEX($C$13:$C$22,MATCH(C15,$N$13:$N$22,0)))</f>
        <v>3</v>
      </c>
      <c r="V15" s="3">
        <f t="shared" si="6"/>
        <v>8</v>
      </c>
      <c r="X15" s="3">
        <f>IF(OR(ROWS($T$12:$T14)&gt;MAX($C$13:$C$22),ISERROR(INDEX($C$13:$C$22,MATCH(C15,$N$13:$N$22,0)))),"",INDEX($C$13:$C$22,MATCH(C15,$N$13:$N$22,0)))</f>
        <v>3</v>
      </c>
      <c r="Z15" s="3">
        <f>IF(OR(ROWS($T$12:$T14)&gt;MAX($C$13:$C$22),ISERROR(INDEX($C$13:$C$22,MATCH(SMALL($AG$13:$AG$22,C15),$AG$13:$AG$22,0)))),"",INDEX($C$13:$C$22,MATCH(SMALL($AG$13:$AG$22,C15),$AG$13:$AG$22,0)))</f>
        <v>3</v>
      </c>
      <c r="AB15" s="3">
        <f>IF(OR(ROWS($T$12:$T14)&gt;MAX($C$13:$C$22),ISERROR(INDEX($C$13:$C$22,MATCH(LARGE($AG$13:$AG$22,C15),$AG$13:$AG$22,0)))),"",INDEX($C$13:$C$22,MATCH(LARGE($AG$13:$AG$22,C15),$AG$13:$AG$22,0)))</f>
        <v>8</v>
      </c>
      <c r="AD15" s="3">
        <f>IF(Settings!$E$4=1,P15,IF(Settings!$E$4=2,R15,IF(Settings!$E$4=3,T15,IF(Settings!$E$4=4,V15,IF(Settings!$E$4=5,X15,IF(Settings!$E$4=6,Z15,IF(Settings!$E$4=7,AB15,"")))))))</f>
        <v>7</v>
      </c>
      <c r="AF15" s="3">
        <f>IF(N15="","",ROWS($AF$12:$AF14))</f>
        <v>3</v>
      </c>
      <c r="AG15" s="3">
        <f t="shared" si="0"/>
        <v>3</v>
      </c>
    </row>
    <row r="16" spans="2:33" ht="18" customHeight="1" x14ac:dyDescent="0.25">
      <c r="B16" s="116"/>
      <c r="C16" s="117">
        <v>4</v>
      </c>
      <c r="D16" s="131" t="s">
        <v>5</v>
      </c>
      <c r="E16" s="132">
        <v>7900</v>
      </c>
      <c r="F16" s="133">
        <v>0.13500000000000001</v>
      </c>
      <c r="G16" s="132">
        <v>110</v>
      </c>
      <c r="H16" s="134">
        <v>5</v>
      </c>
      <c r="I16" s="118"/>
      <c r="J16" s="71" t="str">
        <f t="shared" si="1"/>
        <v/>
      </c>
      <c r="L16" s="3">
        <f t="shared" si="2"/>
        <v>7900.0159999999996</v>
      </c>
      <c r="M16" s="3">
        <f t="shared" si="3"/>
        <v>0.15100000000000002</v>
      </c>
      <c r="N16" s="3">
        <f>IF(OR(ISBLANK(E16),E16=0),"",COUNT(N$12:N15)+1)</f>
        <v>4</v>
      </c>
      <c r="P16" s="3">
        <f t="shared" si="4"/>
        <v>2</v>
      </c>
      <c r="R16" s="69">
        <f t="shared" si="5"/>
        <v>3</v>
      </c>
      <c r="T16" s="3">
        <f>IF(OR(ROWS($T$12:$T15)&gt;MAX($C$13:$C$22),ISERROR(INDEX($C$13:$C$22,MATCH(C16,$N$13:$N$22,0)))),"",INDEX($C$13:$C$22,MATCH(C16,$N$13:$N$22,0)))</f>
        <v>4</v>
      </c>
      <c r="V16" s="3">
        <f t="shared" si="6"/>
        <v>7</v>
      </c>
      <c r="X16" s="3">
        <f>IF(OR(ROWS($T$12:$T15)&gt;MAX($C$13:$C$22),ISERROR(INDEX($C$13:$C$22,MATCH(C16,$N$13:$N$22,0)))),"",INDEX($C$13:$C$22,MATCH(C16,$N$13:$N$22,0)))</f>
        <v>4</v>
      </c>
      <c r="Z16" s="3">
        <f>IF(OR(ROWS($T$12:$T15)&gt;MAX($C$13:$C$22),ISERROR(INDEX($C$13:$C$22,MATCH(SMALL($AG$13:$AG$22,C16),$AG$13:$AG$22,0)))),"",INDEX($C$13:$C$22,MATCH(SMALL($AG$13:$AG$22,C16),$AG$13:$AG$22,0)))</f>
        <v>5</v>
      </c>
      <c r="AB16" s="3">
        <f>IF(OR(ROWS($T$12:$T15)&gt;MAX($C$13:$C$22),ISERROR(INDEX($C$13:$C$22,MATCH(LARGE($AG$13:$AG$22,C16),$AG$13:$AG$22,0)))),"",INDEX($C$13:$C$22,MATCH(LARGE($AG$13:$AG$22,C16),$AG$13:$AG$22,0)))</f>
        <v>7</v>
      </c>
      <c r="AD16" s="3">
        <f>IF(Settings!$E$4=1,P16,IF(Settings!$E$4=2,R16,IF(Settings!$E$4=3,T16,IF(Settings!$E$4=4,V16,IF(Settings!$E$4=5,X16,IF(Settings!$E$4=6,Z16,IF(Settings!$E$4=7,AB16,"")))))))</f>
        <v>2</v>
      </c>
      <c r="AF16" s="3">
        <f>IF(N16="","",ROWS($AF$12:$AF15))</f>
        <v>4</v>
      </c>
      <c r="AG16" s="3">
        <f t="shared" si="0"/>
        <v>5</v>
      </c>
    </row>
    <row r="17" spans="2:33" ht="18" customHeight="1" x14ac:dyDescent="0.25">
      <c r="B17" s="116"/>
      <c r="C17" s="117">
        <v>5</v>
      </c>
      <c r="D17" s="131" t="s">
        <v>162</v>
      </c>
      <c r="E17" s="132">
        <v>4500</v>
      </c>
      <c r="F17" s="133">
        <v>0.04</v>
      </c>
      <c r="G17" s="132">
        <v>25</v>
      </c>
      <c r="H17" s="134">
        <v>4</v>
      </c>
      <c r="I17" s="118"/>
      <c r="J17" s="71" t="str">
        <f t="shared" si="1"/>
        <v/>
      </c>
      <c r="L17" s="3">
        <f t="shared" si="2"/>
        <v>4500.0169999999998</v>
      </c>
      <c r="M17" s="3">
        <f t="shared" si="3"/>
        <v>5.7000000000000002E-2</v>
      </c>
      <c r="N17" s="3">
        <f>IF(OR(ISBLANK(E17),E17=0),"",COUNT(N$12:N16)+1)</f>
        <v>5</v>
      </c>
      <c r="P17" s="3">
        <f t="shared" si="4"/>
        <v>10</v>
      </c>
      <c r="R17" s="69">
        <f t="shared" si="5"/>
        <v>2</v>
      </c>
      <c r="T17" s="3">
        <f>IF(OR(ROWS($T$12:$T16)&gt;MAX($C$13:$C$22),ISERROR(INDEX($C$13:$C$22,MATCH(C17,$N$13:$N$22,0)))),"",INDEX($C$13:$C$22,MATCH(C17,$N$13:$N$22,0)))</f>
        <v>5</v>
      </c>
      <c r="V17" s="3">
        <f t="shared" si="6"/>
        <v>6</v>
      </c>
      <c r="X17" s="3">
        <f>IF(OR(ROWS($T$12:$T16)&gt;MAX($C$13:$C$22),ISERROR(INDEX($C$13:$C$22,MATCH(C17,$N$13:$N$22,0)))),"",INDEX($C$13:$C$22,MATCH(C17,$N$13:$N$22,0)))</f>
        <v>5</v>
      </c>
      <c r="Z17" s="3">
        <f>IF(OR(ROWS($T$12:$T16)&gt;MAX($C$13:$C$22),ISERROR(INDEX($C$13:$C$22,MATCH(SMALL($AG$13:$AG$22,C17),$AG$13:$AG$22,0)))),"",INDEX($C$13:$C$22,MATCH(SMALL($AG$13:$AG$22,C17),$AG$13:$AG$22,0)))</f>
        <v>4</v>
      </c>
      <c r="AB17" s="3">
        <f>IF(OR(ROWS($T$12:$T16)&gt;MAX($C$13:$C$22),ISERROR(INDEX($C$13:$C$22,MATCH(LARGE($AG$13:$AG$22,C17),$AG$13:$AG$22,0)))),"",INDEX($C$13:$C$22,MATCH(LARGE($AG$13:$AG$22,C17),$AG$13:$AG$22,0)))</f>
        <v>6</v>
      </c>
      <c r="AD17" s="3">
        <f>IF(Settings!$E$4=1,P17,IF(Settings!$E$4=2,R17,IF(Settings!$E$4=3,T17,IF(Settings!$E$4=4,V17,IF(Settings!$E$4=5,X17,IF(Settings!$E$4=6,Z17,IF(Settings!$E$4=7,AB17,"")))))))</f>
        <v>10</v>
      </c>
      <c r="AF17" s="3">
        <f>IF(N17="","",ROWS($AF$12:$AF16))</f>
        <v>5</v>
      </c>
      <c r="AG17" s="3">
        <f t="shared" si="0"/>
        <v>4</v>
      </c>
    </row>
    <row r="18" spans="2:33" ht="18" customHeight="1" x14ac:dyDescent="0.25">
      <c r="B18" s="116"/>
      <c r="C18" s="117">
        <v>6</v>
      </c>
      <c r="D18" s="131" t="s">
        <v>163</v>
      </c>
      <c r="E18" s="132">
        <v>7200</v>
      </c>
      <c r="F18" s="133">
        <v>0.189</v>
      </c>
      <c r="G18" s="132">
        <v>120</v>
      </c>
      <c r="H18" s="134">
        <v>6</v>
      </c>
      <c r="I18" s="118"/>
      <c r="J18" s="71" t="str">
        <f t="shared" si="1"/>
        <v/>
      </c>
      <c r="L18" s="3">
        <f t="shared" si="2"/>
        <v>7200.018</v>
      </c>
      <c r="M18" s="3">
        <f t="shared" si="3"/>
        <v>0.20699999999999999</v>
      </c>
      <c r="N18" s="3">
        <f>IF(OR(ISBLANK(E18),E18=0),"",COUNT(N$12:N17)+1)</f>
        <v>6</v>
      </c>
      <c r="P18" s="3">
        <f t="shared" si="4"/>
        <v>5</v>
      </c>
      <c r="R18" s="69">
        <f t="shared" si="5"/>
        <v>10</v>
      </c>
      <c r="T18" s="3">
        <f>IF(OR(ROWS($T$12:$T17)&gt;MAX($C$13:$C$22),ISERROR(INDEX($C$13:$C$22,MATCH(C18,$N$13:$N$22,0)))),"",INDEX($C$13:$C$22,MATCH(C18,$N$13:$N$22,0)))</f>
        <v>6</v>
      </c>
      <c r="V18" s="3">
        <f t="shared" si="6"/>
        <v>5</v>
      </c>
      <c r="X18" s="3">
        <f>IF(OR(ROWS($T$12:$T17)&gt;MAX($C$13:$C$22),ISERROR(INDEX($C$13:$C$22,MATCH(C18,$N$13:$N$22,0)))),"",INDEX($C$13:$C$22,MATCH(C18,$N$13:$N$22,0)))</f>
        <v>6</v>
      </c>
      <c r="Z18" s="3">
        <f>IF(OR(ROWS($T$12:$T17)&gt;MAX($C$13:$C$22),ISERROR(INDEX($C$13:$C$22,MATCH(SMALL($AG$13:$AG$22,C18),$AG$13:$AG$22,0)))),"",INDEX($C$13:$C$22,MATCH(SMALL($AG$13:$AG$22,C18),$AG$13:$AG$22,0)))</f>
        <v>6</v>
      </c>
      <c r="AB18" s="3">
        <f>IF(OR(ROWS($T$12:$T17)&gt;MAX($C$13:$C$22),ISERROR(INDEX($C$13:$C$22,MATCH(LARGE($AG$13:$AG$22,C18),$AG$13:$AG$22,0)))),"",INDEX($C$13:$C$22,MATCH(LARGE($AG$13:$AG$22,C18),$AG$13:$AG$22,0)))</f>
        <v>4</v>
      </c>
      <c r="AD18" s="3">
        <f>IF(Settings!$E$4=1,P18,IF(Settings!$E$4=2,R18,IF(Settings!$E$4=3,T18,IF(Settings!$E$4=4,V18,IF(Settings!$E$4=5,X18,IF(Settings!$E$4=6,Z18,IF(Settings!$E$4=7,AB18,"")))))))</f>
        <v>5</v>
      </c>
      <c r="AF18" s="3">
        <f>IF(N18="","",ROWS($AF$12:$AF17))</f>
        <v>6</v>
      </c>
      <c r="AG18" s="3">
        <f t="shared" si="0"/>
        <v>6</v>
      </c>
    </row>
    <row r="19" spans="2:33" ht="18" customHeight="1" x14ac:dyDescent="0.25">
      <c r="B19" s="116"/>
      <c r="C19" s="117">
        <v>7</v>
      </c>
      <c r="D19" s="131" t="s">
        <v>165</v>
      </c>
      <c r="E19" s="132">
        <v>1000</v>
      </c>
      <c r="F19" s="133">
        <v>0.04</v>
      </c>
      <c r="G19" s="132">
        <v>25</v>
      </c>
      <c r="H19" s="134">
        <v>7</v>
      </c>
      <c r="I19" s="118"/>
      <c r="J19" s="71" t="str">
        <f t="shared" si="1"/>
        <v/>
      </c>
      <c r="L19" s="3">
        <f t="shared" si="2"/>
        <v>1000.019</v>
      </c>
      <c r="M19" s="3">
        <f t="shared" si="3"/>
        <v>5.8999999999999997E-2</v>
      </c>
      <c r="N19" s="3">
        <f>IF(OR(ISBLANK(E19),E19=0),"",COUNT(N$12:N18)+1)</f>
        <v>7</v>
      </c>
      <c r="P19" s="3">
        <f t="shared" si="4"/>
        <v>3</v>
      </c>
      <c r="R19" s="69">
        <f t="shared" si="5"/>
        <v>9</v>
      </c>
      <c r="T19" s="3">
        <f>IF(OR(ROWS($T$12:$T18)&gt;MAX($C$13:$C$22),ISERROR(INDEX($C$13:$C$22,MATCH(C19,$N$13:$N$22,0)))),"",INDEX($C$13:$C$22,MATCH(C19,$N$13:$N$22,0)))</f>
        <v>7</v>
      </c>
      <c r="V19" s="3">
        <f t="shared" si="6"/>
        <v>4</v>
      </c>
      <c r="X19" s="3">
        <f>IF(OR(ROWS($T$12:$T18)&gt;MAX($C$13:$C$22),ISERROR(INDEX($C$13:$C$22,MATCH(C19,$N$13:$N$22,0)))),"",INDEX($C$13:$C$22,MATCH(C19,$N$13:$N$22,0)))</f>
        <v>7</v>
      </c>
      <c r="Z19" s="3">
        <f>IF(OR(ROWS($T$12:$T18)&gt;MAX($C$13:$C$22),ISERROR(INDEX($C$13:$C$22,MATCH(SMALL($AG$13:$AG$22,C19),$AG$13:$AG$22,0)))),"",INDEX($C$13:$C$22,MATCH(SMALL($AG$13:$AG$22,C19),$AG$13:$AG$22,0)))</f>
        <v>7</v>
      </c>
      <c r="AB19" s="3">
        <f>IF(OR(ROWS($T$12:$T18)&gt;MAX($C$13:$C$22),ISERROR(INDEX($C$13:$C$22,MATCH(LARGE($AG$13:$AG$22,C19),$AG$13:$AG$22,0)))),"",INDEX($C$13:$C$22,MATCH(LARGE($AG$13:$AG$22,C19),$AG$13:$AG$22,0)))</f>
        <v>5</v>
      </c>
      <c r="AD19" s="3">
        <f>IF(Settings!$E$4=1,P19,IF(Settings!$E$4=2,R19,IF(Settings!$E$4=3,T19,IF(Settings!$E$4=4,V19,IF(Settings!$E$4=5,X19,IF(Settings!$E$4=6,Z19,IF(Settings!$E$4=7,AB19,"")))))))</f>
        <v>3</v>
      </c>
      <c r="AF19" s="3">
        <f>IF(N19="","",ROWS($AF$12:$AF18))</f>
        <v>7</v>
      </c>
      <c r="AG19" s="3">
        <f t="shared" si="0"/>
        <v>7</v>
      </c>
    </row>
    <row r="20" spans="2:33" ht="18" customHeight="1" x14ac:dyDescent="0.25">
      <c r="B20" s="116"/>
      <c r="C20" s="117">
        <v>8</v>
      </c>
      <c r="D20" s="131" t="s">
        <v>166</v>
      </c>
      <c r="E20" s="132">
        <v>150</v>
      </c>
      <c r="F20" s="133">
        <v>0.04</v>
      </c>
      <c r="G20" s="132">
        <v>25</v>
      </c>
      <c r="H20" s="134">
        <v>8</v>
      </c>
      <c r="I20" s="118"/>
      <c r="J20" s="71" t="str">
        <f t="shared" si="1"/>
        <v/>
      </c>
      <c r="L20" s="3">
        <f t="shared" si="2"/>
        <v>150.02000000000001</v>
      </c>
      <c r="M20" s="3">
        <f t="shared" si="3"/>
        <v>0.06</v>
      </c>
      <c r="N20" s="3">
        <f>IF(OR(ISBLANK(E20),E20=0),"",COUNT(N$12:N19)+1)</f>
        <v>8</v>
      </c>
      <c r="P20" s="3">
        <f t="shared" si="4"/>
        <v>6</v>
      </c>
      <c r="R20" s="69">
        <f t="shared" si="5"/>
        <v>8</v>
      </c>
      <c r="T20" s="3">
        <f>IF(OR(ROWS($T$12:$T19)&gt;MAX($C$13:$C$22),ISERROR(INDEX($C$13:$C$22,MATCH(C20,$N$13:$N$22,0)))),"",INDEX($C$13:$C$22,MATCH(C20,$N$13:$N$22,0)))</f>
        <v>8</v>
      </c>
      <c r="V20" s="3">
        <f t="shared" si="6"/>
        <v>3</v>
      </c>
      <c r="X20" s="3">
        <f>IF(OR(ROWS($T$12:$T19)&gt;MAX($C$13:$C$22),ISERROR(INDEX($C$13:$C$22,MATCH(C20,$N$13:$N$22,0)))),"",INDEX($C$13:$C$22,MATCH(C20,$N$13:$N$22,0)))</f>
        <v>8</v>
      </c>
      <c r="Z20" s="3">
        <f>IF(OR(ROWS($T$12:$T19)&gt;MAX($C$13:$C$22),ISERROR(INDEX($C$13:$C$22,MATCH(SMALL($AG$13:$AG$22,C20),$AG$13:$AG$22,0)))),"",INDEX($C$13:$C$22,MATCH(SMALL($AG$13:$AG$22,C20),$AG$13:$AG$22,0)))</f>
        <v>8</v>
      </c>
      <c r="AB20" s="3">
        <f>IF(OR(ROWS($T$12:$T19)&gt;MAX($C$13:$C$22),ISERROR(INDEX($C$13:$C$22,MATCH(LARGE($AG$13:$AG$22,C20),$AG$13:$AG$22,0)))),"",INDEX($C$13:$C$22,MATCH(LARGE($AG$13:$AG$22,C20),$AG$13:$AG$22,0)))</f>
        <v>3</v>
      </c>
      <c r="AD20" s="3">
        <f>IF(Settings!$E$4=1,P20,IF(Settings!$E$4=2,R20,IF(Settings!$E$4=3,T20,IF(Settings!$E$4=4,V20,IF(Settings!$E$4=5,X20,IF(Settings!$E$4=6,Z20,IF(Settings!$E$4=7,AB20,"")))))))</f>
        <v>6</v>
      </c>
      <c r="AF20" s="3">
        <f>IF(N20="","",ROWS($AF$12:$AF19))</f>
        <v>8</v>
      </c>
      <c r="AG20" s="3">
        <f t="shared" si="0"/>
        <v>8</v>
      </c>
    </row>
    <row r="21" spans="2:33" ht="18" customHeight="1" x14ac:dyDescent="0.25">
      <c r="B21" s="116"/>
      <c r="C21" s="117">
        <v>9</v>
      </c>
      <c r="D21" s="131" t="s">
        <v>167</v>
      </c>
      <c r="E21" s="132">
        <v>150</v>
      </c>
      <c r="F21" s="133">
        <v>0.04</v>
      </c>
      <c r="G21" s="132">
        <v>25</v>
      </c>
      <c r="H21" s="134">
        <v>11</v>
      </c>
      <c r="I21" s="118"/>
      <c r="J21" s="71" t="str">
        <f t="shared" si="1"/>
        <v/>
      </c>
      <c r="L21" s="3">
        <f t="shared" si="2"/>
        <v>150.02099999999999</v>
      </c>
      <c r="M21" s="3">
        <f t="shared" si="3"/>
        <v>6.0999999999999999E-2</v>
      </c>
      <c r="N21" s="3">
        <f>IF(OR(ISBLANK(E21),E21=0),"",COUNT(N$12:N20)+1)</f>
        <v>9</v>
      </c>
      <c r="P21" s="3">
        <f t="shared" si="4"/>
        <v>4</v>
      </c>
      <c r="R21" s="69">
        <f t="shared" si="5"/>
        <v>7</v>
      </c>
      <c r="T21" s="3">
        <f>IF(OR(ROWS($T$12:$T20)&gt;MAX($C$13:$C$22),ISERROR(INDEX($C$13:$C$22,MATCH(C21,$N$13:$N$22,0)))),"",INDEX($C$13:$C$22,MATCH(C21,$N$13:$N$22,0)))</f>
        <v>9</v>
      </c>
      <c r="V21" s="3">
        <f t="shared" si="6"/>
        <v>2</v>
      </c>
      <c r="X21" s="3">
        <f>IF(OR(ROWS($T$12:$T20)&gt;MAX($C$13:$C$22),ISERROR(INDEX($C$13:$C$22,MATCH(C21,$N$13:$N$22,0)))),"",INDEX($C$13:$C$22,MATCH(C21,$N$13:$N$22,0)))</f>
        <v>9</v>
      </c>
      <c r="Z21" s="3">
        <f>IF(OR(ROWS($T$12:$T20)&gt;MAX($C$13:$C$22),ISERROR(INDEX($C$13:$C$22,MATCH(SMALL($AG$13:$AG$22,C21),$AG$13:$AG$22,0)))),"",INDEX($C$13:$C$22,MATCH(SMALL($AG$13:$AG$22,C21),$AG$13:$AG$22,0)))</f>
        <v>10</v>
      </c>
      <c r="AB21" s="3">
        <f>IF(OR(ROWS($T$12:$T20)&gt;MAX($C$13:$C$22),ISERROR(INDEX($C$13:$C$22,MATCH(LARGE($AG$13:$AG$22,C21),$AG$13:$AG$22,0)))),"",INDEX($C$13:$C$22,MATCH(LARGE($AG$13:$AG$22,C21),$AG$13:$AG$22,0)))</f>
        <v>1</v>
      </c>
      <c r="AD21" s="3">
        <f>IF(Settings!$E$4=1,P21,IF(Settings!$E$4=2,R21,IF(Settings!$E$4=3,T21,IF(Settings!$E$4=4,V21,IF(Settings!$E$4=5,X21,IF(Settings!$E$4=6,Z21,IF(Settings!$E$4=7,AB21,"")))))))</f>
        <v>4</v>
      </c>
      <c r="AF21" s="3">
        <f>IF(N21="","",ROWS($AF$12:$AF20))</f>
        <v>9</v>
      </c>
      <c r="AG21" s="3">
        <f t="shared" si="0"/>
        <v>11</v>
      </c>
    </row>
    <row r="22" spans="2:33" ht="18" customHeight="1" x14ac:dyDescent="0.25">
      <c r="B22" s="116"/>
      <c r="C22" s="117">
        <v>10</v>
      </c>
      <c r="D22" s="131" t="s">
        <v>168</v>
      </c>
      <c r="E22" s="132">
        <v>2500</v>
      </c>
      <c r="F22" s="133">
        <v>0.04</v>
      </c>
      <c r="G22" s="132">
        <v>25</v>
      </c>
      <c r="H22" s="134">
        <v>9</v>
      </c>
      <c r="I22" s="118"/>
      <c r="J22" s="71" t="str">
        <f t="shared" si="1"/>
        <v/>
      </c>
      <c r="L22" s="3">
        <f t="shared" si="2"/>
        <v>2500.0219999999999</v>
      </c>
      <c r="M22" s="3">
        <f t="shared" si="3"/>
        <v>6.2E-2</v>
      </c>
      <c r="N22" s="3">
        <f>IF(OR(ISBLANK(E22),E22=0),"",COUNT(N$12:N21)+1)</f>
        <v>10</v>
      </c>
      <c r="P22" s="3">
        <f t="shared" si="4"/>
        <v>1</v>
      </c>
      <c r="R22" s="69">
        <f t="shared" si="5"/>
        <v>5</v>
      </c>
      <c r="T22" s="3">
        <f>IF(OR(ROWS($T$12:$T21)&gt;MAX($C$13:$C$22),ISERROR(INDEX($C$13:$C$22,MATCH(C22,$N$13:$N$22,0)))),"",INDEX($C$13:$C$22,MATCH(C22,$N$13:$N$22,0)))</f>
        <v>10</v>
      </c>
      <c r="V22" s="3">
        <f t="shared" si="6"/>
        <v>1</v>
      </c>
      <c r="X22" s="3">
        <f>IF(OR(ROWS($T$12:$T21)&gt;MAX($C$13:$C$22),ISERROR(INDEX($C$13:$C$22,MATCH(C22,$N$13:$N$22,0)))),"",INDEX($C$13:$C$22,MATCH(C22,$N$13:$N$22,0)))</f>
        <v>10</v>
      </c>
      <c r="Z22" s="3">
        <f>IF(OR(ROWS($T$12:$T21)&gt;MAX($C$13:$C$22),ISERROR(INDEX($C$13:$C$22,MATCH(SMALL($AG$13:$AG$22,C22),$AG$13:$AG$22,0)))),"",INDEX($C$13:$C$22,MATCH(SMALL($AG$13:$AG$22,C22),$AG$13:$AG$22,0)))</f>
        <v>9</v>
      </c>
      <c r="AB22" s="3">
        <f>IF(OR(ROWS($T$12:$T21)&gt;MAX($C$13:$C$22),ISERROR(INDEX($C$13:$C$22,MATCH(LARGE($AG$13:$AG$22,C22),$AG$13:$AG$22,0)))),"",INDEX($C$13:$C$22,MATCH(LARGE($AG$13:$AG$22,C22),$AG$13:$AG$22,0)))</f>
        <v>2</v>
      </c>
      <c r="AD22" s="3">
        <f>IF(Settings!$E$4=1,P22,IF(Settings!$E$4=2,R22,IF(Settings!$E$4=3,T22,IF(Settings!$E$4=4,V22,IF(Settings!$E$4=5,X22,IF(Settings!$E$4=6,Z22,IF(Settings!$E$4=7,AB22,"")))))))</f>
        <v>1</v>
      </c>
      <c r="AF22" s="3">
        <f>IF(N22="","",ROWS($AF$12:$AF21))</f>
        <v>10</v>
      </c>
      <c r="AG22" s="3">
        <f t="shared" si="0"/>
        <v>9</v>
      </c>
    </row>
    <row r="23" spans="2:33" ht="6.95" customHeight="1" x14ac:dyDescent="0.25">
      <c r="B23" s="116"/>
      <c r="C23" s="117"/>
      <c r="D23" s="116"/>
      <c r="E23" s="116"/>
      <c r="F23" s="116"/>
      <c r="G23" s="116"/>
      <c r="H23" s="116"/>
      <c r="I23" s="116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</row>
    <row r="36" spans="5:5" ht="18.75" x14ac:dyDescent="0.25">
      <c r="E36" s="145"/>
    </row>
  </sheetData>
  <sheetProtection selectLockedCells="1"/>
  <mergeCells count="3">
    <mergeCell ref="E5:F5"/>
    <mergeCell ref="E7:F7"/>
    <mergeCell ref="E9:F9"/>
  </mergeCells>
  <conditionalFormatting sqref="H13:H22">
    <cfRule type="duplicateValues" dxfId="4" priority="4" stopIfTrue="1"/>
  </conditionalFormatting>
  <printOptions horizontalCentered="1"/>
  <pageMargins left="0.19685039370078741" right="0.19685039370078741" top="0.19685039370078741" bottom="0.31496062992125984" header="0.31496062992125984" footer="0.31496062992125984"/>
  <pageSetup paperSize="9" orientation="portrait" r:id="rId1"/>
  <headerFooter>
    <oddFooter>&amp;LDebt Managment Calculators by Spreadsheet123.com&amp;R© 2014 Spreadsheet123 LTD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workbookViewId="0">
      <selection activeCell="E17" sqref="E17"/>
    </sheetView>
  </sheetViews>
  <sheetFormatPr defaultRowHeight="15" x14ac:dyDescent="0.25"/>
  <cols>
    <col min="1" max="2" width="9.140625" style="3"/>
    <col min="3" max="13" width="9.140625" style="6"/>
    <col min="14" max="14" width="1.7109375" style="3" customWidth="1"/>
    <col min="15" max="16384" width="9.140625" style="3"/>
  </cols>
  <sheetData>
    <row r="1" spans="1:15" ht="39.950000000000003" customHeight="1" x14ac:dyDescent="0.25">
      <c r="A1" s="88" t="s">
        <v>100</v>
      </c>
    </row>
    <row r="2" spans="1:15" x14ac:dyDescent="0.25">
      <c r="O2" s="87" t="str">
        <f ca="1">'©'!I3</f>
        <v>© 2018 Spreadsheet123 LTD</v>
      </c>
    </row>
    <row r="14" spans="1:15" ht="24.75" customHeight="1" x14ac:dyDescent="0.25">
      <c r="A14" s="63"/>
      <c r="B14" s="63" t="s">
        <v>11</v>
      </c>
      <c r="C14" s="64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3"/>
      <c r="O14" s="63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5"/>
      <c r="O15" s="65"/>
    </row>
    <row r="16" spans="1:15" s="140" customFormat="1" ht="11.25" x14ac:dyDescent="0.25">
      <c r="A16" s="140">
        <f>IF(Balance!O15&lt;=0,"",A15+1)</f>
        <v>1</v>
      </c>
      <c r="B16" s="50">
        <f>IF(A16="","",DATE(YEAR(B15),MONTH(B15)+1,1))</f>
        <v>42064</v>
      </c>
      <c r="C16" s="10">
        <f>IF(A16="",0,IF(NOT(Settings!$E$4=5),IF((Results!$D$5-'Minimum Payment'!O16)&lt;0,0,Results!$D$5-'Minimum Payment'!O16),0)+'Payment Schedule'!D16)</f>
        <v>50</v>
      </c>
      <c r="D16" s="10">
        <f>IF($D$14="",0,IF(NOT(Settings!$E$4=5),IF(Balance!D15&gt;=0,IF('Minimum Payment'!D16+$C16&gt;Balance!D15+Interest!D16,Balance!D15+Interest!D16-'Minimum Payment'!D16,$C16)),0))</f>
        <v>50</v>
      </c>
      <c r="E16" s="10">
        <f>IF(E$14="",0,IF(NOT(Settings!$E$4=5),IF(Balance!E15&lt;=0,0,IF($C16&lt;=SUM($D16:D16),0,IF('Minimum Payment'!E16+$C16-SUM($D16:D16)&gt;Balance!E15+Interest!E16,Balance!E15+Interest!E16-'Minimum Payment'!E16,$C16-SUM($D16:D16))))))</f>
        <v>0</v>
      </c>
      <c r="F16" s="10">
        <f>IF(F$14="",0,IF(NOT(Settings!$E$4=5),IF(Balance!F15&lt;=0,0,IF($C16&lt;=SUM($D16:E16),0,IF('Minimum Payment'!F16+$C16-SUM($D16:E16)&gt;Balance!F15+Interest!F16,Balance!F15+Interest!F16-'Minimum Payment'!F16,$C16-SUM($D16:E16))))))</f>
        <v>0</v>
      </c>
      <c r="G16" s="10">
        <f>IF(G$14="",0,IF(NOT(Settings!$E$4=5),IF(Balance!G15&lt;=0,0,IF($C16&lt;=SUM($D16:F16),0,IF('Minimum Payment'!G16+$C16-SUM($D16:F16)&gt;Balance!G15+Interest!G16,Balance!G15+Interest!G16-'Minimum Payment'!G16,$C16-SUM($D16:F16))))))</f>
        <v>0</v>
      </c>
      <c r="H16" s="10">
        <f>IF(H$14="",0,IF(NOT(Settings!$E$4=5),IF(Balance!H15&lt;=0,0,IF($C16&lt;=SUM($D16:G16),0,IF('Minimum Payment'!H16+$C16-SUM($D16:G16)&gt;Balance!H15+Interest!H16,Balance!H15+Interest!H16-'Minimum Payment'!H16,$C16-SUM($D16:G16))))))</f>
        <v>0</v>
      </c>
      <c r="I16" s="10">
        <f>IF(I$14="",0,IF(NOT(Settings!$E$4=5),IF(Balance!I15&lt;=0,0,IF($C16&lt;=SUM($D16:H16),0,IF('Minimum Payment'!I16+$C16-SUM($D16:H16)&gt;Balance!I15+Interest!I16,Balance!I15+Interest!I16-'Minimum Payment'!I16,$C16-SUM($D16:H16))))))</f>
        <v>0</v>
      </c>
      <c r="J16" s="10">
        <f>IF(J$14="",0,IF(NOT(Settings!$E$4=5),IF(Balance!J15&lt;=0,0,IF($C16&lt;=SUM($D16:I16),0,IF('Minimum Payment'!J16+$C16-SUM($D16:I16)&gt;Balance!J15+Interest!J16,Balance!J15+Interest!J16-'Minimum Payment'!J16,$C16-SUM($D16:I16))))))</f>
        <v>0</v>
      </c>
      <c r="K16" s="10">
        <f>IF(K$14="",0,IF(NOT(Settings!$E$4=5),IF(Balance!K15&lt;=0,0,IF($C16&lt;=SUM($D16:J16),0,IF('Minimum Payment'!K16+$C16-SUM($D16:J16)&gt;Balance!K15+Interest!K16,Balance!K15+Interest!K16-'Minimum Payment'!K16,$C16-SUM($D16:J16))))))</f>
        <v>0</v>
      </c>
      <c r="L16" s="10">
        <f>IF(L$14="",0,IF(NOT(Settings!$E$4=5),IF(Balance!L15&lt;=0,0,IF($C16&lt;=SUM($D16:K16),0,IF('Minimum Payment'!L16+$C16-SUM($D16:K16)&gt;Balance!L15+Interest!L16,Balance!L15+Interest!L16-'Minimum Payment'!L16,$C16-SUM($D16:K16))))))</f>
        <v>0</v>
      </c>
      <c r="M16" s="10">
        <f>IF(M$14="",0,IF(NOT(Settings!$E$4=5),IF(Balance!M15&lt;=0,0,IF($C16&lt;=SUM($D16:L16),0,IF('Minimum Payment'!M16+$C16-SUM($D16:L16)&gt;Balance!M15+Interest!M16,Balance!M15+Interest!M16-'Minimum Payment'!M16,$C16-SUM($D16:L16))))))</f>
        <v>0</v>
      </c>
      <c r="O16" s="10">
        <f t="shared" ref="O16:O79" si="0">SUM(D16:M16)</f>
        <v>50</v>
      </c>
    </row>
    <row r="17" spans="1:15" s="140" customFormat="1" ht="11.25" x14ac:dyDescent="0.25">
      <c r="A17" s="140">
        <f>IF(Balance!O16&lt;=0,"",A16+1)</f>
        <v>2</v>
      </c>
      <c r="B17" s="50">
        <f t="shared" ref="B17:B80" si="1">IF(A17="","",DATE(YEAR(B16),MONTH(B16)+1,1))</f>
        <v>42095</v>
      </c>
      <c r="C17" s="10">
        <f>IF(A17="",0,IF(NOT(Settings!$E$4=5),IF((Results!$D$5-'Minimum Payment'!O17)&lt;0,0,Results!$D$5-'Minimum Payment'!O17),0)+'Payment Schedule'!D17)</f>
        <v>50</v>
      </c>
      <c r="D17" s="10">
        <f>IF($D$14="",0,IF(NOT(Settings!$E$4=5),IF(Balance!D16&gt;=0,IF('Minimum Payment'!D17+$C17&gt;Balance!D16+Interest!D17,Balance!D16+Interest!D17-'Minimum Payment'!D17,$C17)),0))</f>
        <v>50</v>
      </c>
      <c r="E17" s="10">
        <f>IF(E$14="",0,IF(NOT(Settings!$E$4=5),IF(Balance!E16&lt;=0,0,IF($C17&lt;=SUM($D17:D17),0,IF('Minimum Payment'!E17+$C17-SUM($D17:D17)&gt;Balance!E16+Interest!E17,Balance!E16+Interest!E17-'Minimum Payment'!E17,$C17-SUM($D17:D17))))))</f>
        <v>0</v>
      </c>
      <c r="F17" s="10">
        <f>IF(F$14="",0,IF(NOT(Settings!$E$4=5),IF(Balance!F16&lt;=0,0,IF($C17&lt;=SUM($D17:E17),0,IF('Minimum Payment'!F17+$C17-SUM($D17:E17)&gt;Balance!F16+Interest!F17,Balance!F16+Interest!F17-'Minimum Payment'!F17,$C17-SUM($D17:E17))))))</f>
        <v>0</v>
      </c>
      <c r="G17" s="10">
        <f>IF(G$14="",0,IF(NOT(Settings!$E$4=5),IF(Balance!G16&lt;=0,0,IF($C17&lt;=SUM($D17:F17),0,IF('Minimum Payment'!G17+$C17-SUM($D17:F17)&gt;Balance!G16+Interest!G17,Balance!G16+Interest!G17-'Minimum Payment'!G17,$C17-SUM($D17:F17))))))</f>
        <v>0</v>
      </c>
      <c r="H17" s="10">
        <f>IF(H$14="",0,IF(NOT(Settings!$E$4=5),IF(Balance!H16&lt;=0,0,IF($C17&lt;=SUM($D17:G17),0,IF('Minimum Payment'!H17+$C17-SUM($D17:G17)&gt;Balance!H16+Interest!H17,Balance!H16+Interest!H17-'Minimum Payment'!H17,$C17-SUM($D17:G17))))))</f>
        <v>0</v>
      </c>
      <c r="I17" s="10">
        <f>IF(I$14="",0,IF(NOT(Settings!$E$4=5),IF(Balance!I16&lt;=0,0,IF($C17&lt;=SUM($D17:H17),0,IF('Minimum Payment'!I17+$C17-SUM($D17:H17)&gt;Balance!I16+Interest!I17,Balance!I16+Interest!I17-'Minimum Payment'!I17,$C17-SUM($D17:H17))))))</f>
        <v>0</v>
      </c>
      <c r="J17" s="10">
        <f>IF(J$14="",0,IF(NOT(Settings!$E$4=5),IF(Balance!J16&lt;=0,0,IF($C17&lt;=SUM($D17:I17),0,IF('Minimum Payment'!J17+$C17-SUM($D17:I17)&gt;Balance!J16+Interest!J17,Balance!J16+Interest!J17-'Minimum Payment'!J17,$C17-SUM($D17:I17))))))</f>
        <v>0</v>
      </c>
      <c r="K17" s="10">
        <f>IF(K$14="",0,IF(NOT(Settings!$E$4=5),IF(Balance!K16&lt;=0,0,IF($C17&lt;=SUM($D17:J17),0,IF('Minimum Payment'!K17+$C17-SUM($D17:J17)&gt;Balance!K16+Interest!K17,Balance!K16+Interest!K17-'Minimum Payment'!K17,$C17-SUM($D17:J17))))))</f>
        <v>0</v>
      </c>
      <c r="L17" s="10">
        <f>IF(L$14="",0,IF(NOT(Settings!$E$4=5),IF(Balance!L16&lt;=0,0,IF($C17&lt;=SUM($D17:K17),0,IF('Minimum Payment'!L17+$C17-SUM($D17:K17)&gt;Balance!L16+Interest!L17,Balance!L16+Interest!L17-'Minimum Payment'!L17,$C17-SUM($D17:K17))))))</f>
        <v>0</v>
      </c>
      <c r="M17" s="10">
        <f>IF(M$14="",0,IF(NOT(Settings!$E$4=5),IF(Balance!M16&lt;=0,0,IF($C17&lt;=SUM($D17:L17),0,IF('Minimum Payment'!M17+$C17-SUM($D17:L17)&gt;Balance!M16+Interest!M17,Balance!M16+Interest!M17-'Minimum Payment'!M17,$C17-SUM($D17:L17))))))</f>
        <v>0</v>
      </c>
      <c r="O17" s="10">
        <f t="shared" si="0"/>
        <v>50</v>
      </c>
    </row>
    <row r="18" spans="1:15" s="140" customFormat="1" ht="11.25" x14ac:dyDescent="0.25">
      <c r="A18" s="140">
        <f>IF(Balance!O17&lt;=0,"",A17+1)</f>
        <v>3</v>
      </c>
      <c r="B18" s="50">
        <f t="shared" si="1"/>
        <v>42125</v>
      </c>
      <c r="C18" s="10">
        <f>IF(A18="",0,IF(NOT(Settings!$E$4=5),IF((Results!$D$5-'Minimum Payment'!O18)&lt;0,0,Results!$D$5-'Minimum Payment'!O18),0)+'Payment Schedule'!D18)</f>
        <v>74.247499999999945</v>
      </c>
      <c r="D18" s="10">
        <f>IF($D$14="",0,IF(NOT(Settings!$E$4=5),IF(Balance!D17&gt;=0,IF('Minimum Payment'!D18+$C18&gt;Balance!D17+Interest!D18,Balance!D17+Interest!D18-'Minimum Payment'!D18,$C18)),0))</f>
        <v>0</v>
      </c>
      <c r="E18" s="10">
        <f>IF(E$14="",0,IF(NOT(Settings!$E$4=5),IF(Balance!E17&lt;=0,0,IF($C18&lt;=SUM($D18:D18),0,IF('Minimum Payment'!E18+$C18-SUM($D18:D18)&gt;Balance!E17+Interest!E18,Balance!E17+Interest!E18-'Minimum Payment'!E18,$C18-SUM($D18:D18))))))</f>
        <v>74.247499999999945</v>
      </c>
      <c r="F18" s="10">
        <f>IF(F$14="",0,IF(NOT(Settings!$E$4=5),IF(Balance!F17&lt;=0,0,IF($C18&lt;=SUM($D18:E18),0,IF('Minimum Payment'!F18+$C18-SUM($D18:E18)&gt;Balance!F17+Interest!F18,Balance!F17+Interest!F18-'Minimum Payment'!F18,$C18-SUM($D18:E18))))))</f>
        <v>0</v>
      </c>
      <c r="G18" s="10">
        <f>IF(G$14="",0,IF(NOT(Settings!$E$4=5),IF(Balance!G17&lt;=0,0,IF($C18&lt;=SUM($D18:F18),0,IF('Minimum Payment'!G18+$C18-SUM($D18:F18)&gt;Balance!G17+Interest!G18,Balance!G17+Interest!G18-'Minimum Payment'!G18,$C18-SUM($D18:F18))))))</f>
        <v>0</v>
      </c>
      <c r="H18" s="10">
        <f>IF(H$14="",0,IF(NOT(Settings!$E$4=5),IF(Balance!H17&lt;=0,0,IF($C18&lt;=SUM($D18:G18),0,IF('Minimum Payment'!H18+$C18-SUM($D18:G18)&gt;Balance!H17+Interest!H18,Balance!H17+Interest!H18-'Minimum Payment'!H18,$C18-SUM($D18:G18))))))</f>
        <v>0</v>
      </c>
      <c r="I18" s="10">
        <f>IF(I$14="",0,IF(NOT(Settings!$E$4=5),IF(Balance!I17&lt;=0,0,IF($C18&lt;=SUM($D18:H18),0,IF('Minimum Payment'!I18+$C18-SUM($D18:H18)&gt;Balance!I17+Interest!I18,Balance!I17+Interest!I18-'Minimum Payment'!I18,$C18-SUM($D18:H18))))))</f>
        <v>0</v>
      </c>
      <c r="J18" s="10">
        <f>IF(J$14="",0,IF(NOT(Settings!$E$4=5),IF(Balance!J17&lt;=0,0,IF($C18&lt;=SUM($D18:I18),0,IF('Minimum Payment'!J18+$C18-SUM($D18:I18)&gt;Balance!J17+Interest!J18,Balance!J17+Interest!J18-'Minimum Payment'!J18,$C18-SUM($D18:I18))))))</f>
        <v>0</v>
      </c>
      <c r="K18" s="10">
        <f>IF(K$14="",0,IF(NOT(Settings!$E$4=5),IF(Balance!K17&lt;=0,0,IF($C18&lt;=SUM($D18:J18),0,IF('Minimum Payment'!K18+$C18-SUM($D18:J18)&gt;Balance!K17+Interest!K18,Balance!K17+Interest!K18-'Minimum Payment'!K18,$C18-SUM($D18:J18))))))</f>
        <v>0</v>
      </c>
      <c r="L18" s="10">
        <f>IF(L$14="",0,IF(NOT(Settings!$E$4=5),IF(Balance!L17&lt;=0,0,IF($C18&lt;=SUM($D18:K18),0,IF('Minimum Payment'!L18+$C18-SUM($D18:K18)&gt;Balance!L17+Interest!L18,Balance!L17+Interest!L18-'Minimum Payment'!L18,$C18-SUM($D18:K18))))))</f>
        <v>0</v>
      </c>
      <c r="M18" s="10">
        <f>IF(M$14="",0,IF(NOT(Settings!$E$4=5),IF(Balance!M17&lt;=0,0,IF($C18&lt;=SUM($D18:L18),0,IF('Minimum Payment'!M18+$C18-SUM($D18:L18)&gt;Balance!M17+Interest!M18,Balance!M17+Interest!M18-'Minimum Payment'!M18,$C18-SUM($D18:L18))))))</f>
        <v>0</v>
      </c>
      <c r="O18" s="10">
        <f t="shared" si="0"/>
        <v>74.247499999999945</v>
      </c>
    </row>
    <row r="19" spans="1:15" s="140" customFormat="1" ht="11.25" x14ac:dyDescent="0.25">
      <c r="A19" s="140">
        <f>IF(Balance!O18&lt;=0,"",A18+1)</f>
        <v>4</v>
      </c>
      <c r="B19" s="50">
        <f t="shared" si="1"/>
        <v>42156</v>
      </c>
      <c r="C19" s="10">
        <f>IF(A19="",0,IF(NOT(Settings!$E$4=5),IF((Results!$D$5-'Minimum Payment'!O19)&lt;0,0,Results!$D$5-'Minimum Payment'!O19),0)+'Payment Schedule'!D19)</f>
        <v>97.983299999999986</v>
      </c>
      <c r="D19" s="10">
        <f>IF($D$14="",0,IF(NOT(Settings!$E$4=5),IF(Balance!D18&gt;=0,IF('Minimum Payment'!D19+$C19&gt;Balance!D18+Interest!D19,Balance!D18+Interest!D19-'Minimum Payment'!D19,$C19)),0))</f>
        <v>0</v>
      </c>
      <c r="E19" s="10">
        <f>IF(E$14="",0,IF(NOT(Settings!$E$4=5),IF(Balance!E18&lt;=0,0,IF($C19&lt;=SUM($D19:D19),0,IF('Minimum Payment'!E19+$C19-SUM($D19:D19)&gt;Balance!E18+Interest!E19,Balance!E18+Interest!E19-'Minimum Payment'!E19,$C19-SUM($D19:D19))))))</f>
        <v>0</v>
      </c>
      <c r="F19" s="10">
        <f>IF(F$14="",0,IF(NOT(Settings!$E$4=5),IF(Balance!F18&lt;=0,0,IF($C19&lt;=SUM($D19:E19),0,IF('Minimum Payment'!F19+$C19-SUM($D19:E19)&gt;Balance!F18+Interest!F19,Balance!F18+Interest!F19-'Minimum Payment'!F19,$C19-SUM($D19:E19))))))</f>
        <v>97.983299999999986</v>
      </c>
      <c r="G19" s="10">
        <f>IF(G$14="",0,IF(NOT(Settings!$E$4=5),IF(Balance!G18&lt;=0,0,IF($C19&lt;=SUM($D19:F19),0,IF('Minimum Payment'!G19+$C19-SUM($D19:F19)&gt;Balance!G18+Interest!G19,Balance!G18+Interest!G19-'Minimum Payment'!G19,$C19-SUM($D19:F19))))))</f>
        <v>0</v>
      </c>
      <c r="H19" s="10">
        <f>IF(H$14="",0,IF(NOT(Settings!$E$4=5),IF(Balance!H18&lt;=0,0,IF($C19&lt;=SUM($D19:G19),0,IF('Minimum Payment'!H19+$C19-SUM($D19:G19)&gt;Balance!H18+Interest!H19,Balance!H18+Interest!H19-'Minimum Payment'!H19,$C19-SUM($D19:G19))))))</f>
        <v>0</v>
      </c>
      <c r="I19" s="10">
        <f>IF(I$14="",0,IF(NOT(Settings!$E$4=5),IF(Balance!I18&lt;=0,0,IF($C19&lt;=SUM($D19:H19),0,IF('Minimum Payment'!I19+$C19-SUM($D19:H19)&gt;Balance!I18+Interest!I19,Balance!I18+Interest!I19-'Minimum Payment'!I19,$C19-SUM($D19:H19))))))</f>
        <v>0</v>
      </c>
      <c r="J19" s="10">
        <f>IF(J$14="",0,IF(NOT(Settings!$E$4=5),IF(Balance!J18&lt;=0,0,IF($C19&lt;=SUM($D19:I19),0,IF('Minimum Payment'!J19+$C19-SUM($D19:I19)&gt;Balance!J18+Interest!J19,Balance!J18+Interest!J19-'Minimum Payment'!J19,$C19-SUM($D19:I19))))))</f>
        <v>0</v>
      </c>
      <c r="K19" s="10">
        <f>IF(K$14="",0,IF(NOT(Settings!$E$4=5),IF(Balance!K18&lt;=0,0,IF($C19&lt;=SUM($D19:J19),0,IF('Minimum Payment'!K19+$C19-SUM($D19:J19)&gt;Balance!K18+Interest!K19,Balance!K18+Interest!K19-'Minimum Payment'!K19,$C19-SUM($D19:J19))))))</f>
        <v>0</v>
      </c>
      <c r="L19" s="10">
        <f>IF(L$14="",0,IF(NOT(Settings!$E$4=5),IF(Balance!L18&lt;=0,0,IF($C19&lt;=SUM($D19:K19),0,IF('Minimum Payment'!L19+$C19-SUM($D19:K19)&gt;Balance!L18+Interest!L19,Balance!L18+Interest!L19-'Minimum Payment'!L19,$C19-SUM($D19:K19))))))</f>
        <v>0</v>
      </c>
      <c r="M19" s="10">
        <f>IF(M$14="",0,IF(NOT(Settings!$E$4=5),IF(Balance!M18&lt;=0,0,IF($C19&lt;=SUM($D19:L19),0,IF('Minimum Payment'!M19+$C19-SUM($D19:L19)&gt;Balance!M18+Interest!M19,Balance!M18+Interest!M19-'Minimum Payment'!M19,$C19-SUM($D19:L19))))))</f>
        <v>0</v>
      </c>
      <c r="O19" s="10">
        <f t="shared" si="0"/>
        <v>97.983299999999986</v>
      </c>
    </row>
    <row r="20" spans="1:15" s="140" customFormat="1" ht="11.25" x14ac:dyDescent="0.25">
      <c r="A20" s="140">
        <f>IF(Balance!O19&lt;=0,"",A19+1)</f>
        <v>5</v>
      </c>
      <c r="B20" s="50">
        <f t="shared" si="1"/>
        <v>42186</v>
      </c>
      <c r="C20" s="10">
        <f>IF(A20="",0,IF(NOT(Settings!$E$4=5),IF((Results!$D$5-'Minimum Payment'!O20)&lt;0,0,Results!$D$5-'Minimum Payment'!O20),0)+'Payment Schedule'!D20)</f>
        <v>100</v>
      </c>
      <c r="D20" s="10">
        <f>IF($D$14="",0,IF(NOT(Settings!$E$4=5),IF(Balance!D19&gt;=0,IF('Minimum Payment'!D20+$C20&gt;Balance!D19+Interest!D20,Balance!D19+Interest!D20-'Minimum Payment'!D20,$C20)),0))</f>
        <v>0</v>
      </c>
      <c r="E20" s="10">
        <f>IF(E$14="",0,IF(NOT(Settings!$E$4=5),IF(Balance!E19&lt;=0,0,IF($C20&lt;=SUM($D20:D20),0,IF('Minimum Payment'!E20+$C20-SUM($D20:D20)&gt;Balance!E19+Interest!E20,Balance!E19+Interest!E20-'Minimum Payment'!E20,$C20-SUM($D20:D20))))))</f>
        <v>0</v>
      </c>
      <c r="F20" s="10">
        <f>IF(F$14="",0,IF(NOT(Settings!$E$4=5),IF(Balance!F19&lt;=0,0,IF($C20&lt;=SUM($D20:E20),0,IF('Minimum Payment'!F20+$C20-SUM($D20:E20)&gt;Balance!F19+Interest!F20,Balance!F19+Interest!F20-'Minimum Payment'!F20,$C20-SUM($D20:E20))))))</f>
        <v>100</v>
      </c>
      <c r="G20" s="10">
        <f>IF(G$14="",0,IF(NOT(Settings!$E$4=5),IF(Balance!G19&lt;=0,0,IF($C20&lt;=SUM($D20:F20),0,IF('Minimum Payment'!G20+$C20-SUM($D20:F20)&gt;Balance!G19+Interest!G20,Balance!G19+Interest!G20-'Minimum Payment'!G20,$C20-SUM($D20:F20))))))</f>
        <v>0</v>
      </c>
      <c r="H20" s="10">
        <f>IF(H$14="",0,IF(NOT(Settings!$E$4=5),IF(Balance!H19&lt;=0,0,IF($C20&lt;=SUM($D20:G20),0,IF('Minimum Payment'!H20+$C20-SUM($D20:G20)&gt;Balance!H19+Interest!H20,Balance!H19+Interest!H20-'Minimum Payment'!H20,$C20-SUM($D20:G20))))))</f>
        <v>0</v>
      </c>
      <c r="I20" s="10">
        <f>IF(I$14="",0,IF(NOT(Settings!$E$4=5),IF(Balance!I19&lt;=0,0,IF($C20&lt;=SUM($D20:H20),0,IF('Minimum Payment'!I20+$C20-SUM($D20:H20)&gt;Balance!I19+Interest!I20,Balance!I19+Interest!I20-'Minimum Payment'!I20,$C20-SUM($D20:H20))))))</f>
        <v>0</v>
      </c>
      <c r="J20" s="10">
        <f>IF(J$14="",0,IF(NOT(Settings!$E$4=5),IF(Balance!J19&lt;=0,0,IF($C20&lt;=SUM($D20:I20),0,IF('Minimum Payment'!J20+$C20-SUM($D20:I20)&gt;Balance!J19+Interest!J20,Balance!J19+Interest!J20-'Minimum Payment'!J20,$C20-SUM($D20:I20))))))</f>
        <v>0</v>
      </c>
      <c r="K20" s="10">
        <f>IF(K$14="",0,IF(NOT(Settings!$E$4=5),IF(Balance!K19&lt;=0,0,IF($C20&lt;=SUM($D20:J20),0,IF('Minimum Payment'!K20+$C20-SUM($D20:J20)&gt;Balance!K19+Interest!K20,Balance!K19+Interest!K20-'Minimum Payment'!K20,$C20-SUM($D20:J20))))))</f>
        <v>0</v>
      </c>
      <c r="L20" s="10">
        <f>IF(L$14="",0,IF(NOT(Settings!$E$4=5),IF(Balance!L19&lt;=0,0,IF($C20&lt;=SUM($D20:K20),0,IF('Minimum Payment'!L20+$C20-SUM($D20:K20)&gt;Balance!L19+Interest!L20,Balance!L19+Interest!L20-'Minimum Payment'!L20,$C20-SUM($D20:K20))))))</f>
        <v>0</v>
      </c>
      <c r="M20" s="10">
        <f>IF(M$14="",0,IF(NOT(Settings!$E$4=5),IF(Balance!M19&lt;=0,0,IF($C20&lt;=SUM($D20:L20),0,IF('Minimum Payment'!M20+$C20-SUM($D20:L20)&gt;Balance!M19+Interest!M20,Balance!M19+Interest!M20-'Minimum Payment'!M20,$C20-SUM($D20:L20))))))</f>
        <v>0</v>
      </c>
      <c r="O20" s="10">
        <f t="shared" si="0"/>
        <v>100</v>
      </c>
    </row>
    <row r="21" spans="1:15" s="140" customFormat="1" ht="11.25" x14ac:dyDescent="0.25">
      <c r="A21" s="140">
        <f>IF(Balance!O20&lt;=0,"",A20+1)</f>
        <v>6</v>
      </c>
      <c r="B21" s="50">
        <f t="shared" si="1"/>
        <v>42217</v>
      </c>
      <c r="C21" s="10">
        <f>IF(A21="",0,IF(NOT(Settings!$E$4=5),IF((Results!$D$5-'Minimum Payment'!O21)&lt;0,0,Results!$D$5-'Minimum Payment'!O21),0)+'Payment Schedule'!D21)</f>
        <v>100</v>
      </c>
      <c r="D21" s="10">
        <f>IF($D$14="",0,IF(NOT(Settings!$E$4=5),IF(Balance!D20&gt;=0,IF('Minimum Payment'!D21+$C21&gt;Balance!D20+Interest!D21,Balance!D20+Interest!D21-'Minimum Payment'!D21,$C21)),0))</f>
        <v>0</v>
      </c>
      <c r="E21" s="10">
        <f>IF(E$14="",0,IF(NOT(Settings!$E$4=5),IF(Balance!E20&lt;=0,0,IF($C21&lt;=SUM($D21:D21),0,IF('Minimum Payment'!E21+$C21-SUM($D21:D21)&gt;Balance!E20+Interest!E21,Balance!E20+Interest!E21-'Minimum Payment'!E21,$C21-SUM($D21:D21))))))</f>
        <v>0</v>
      </c>
      <c r="F21" s="10">
        <f>IF(F$14="",0,IF(NOT(Settings!$E$4=5),IF(Balance!F20&lt;=0,0,IF($C21&lt;=SUM($D21:E21),0,IF('Minimum Payment'!F21+$C21-SUM($D21:E21)&gt;Balance!F20+Interest!F21,Balance!F20+Interest!F21-'Minimum Payment'!F21,$C21-SUM($D21:E21))))))</f>
        <v>100</v>
      </c>
      <c r="G21" s="10">
        <f>IF(G$14="",0,IF(NOT(Settings!$E$4=5),IF(Balance!G20&lt;=0,0,IF($C21&lt;=SUM($D21:F21),0,IF('Minimum Payment'!G21+$C21-SUM($D21:F21)&gt;Balance!G20+Interest!G21,Balance!G20+Interest!G21-'Minimum Payment'!G21,$C21-SUM($D21:F21))))))</f>
        <v>0</v>
      </c>
      <c r="H21" s="10">
        <f>IF(H$14="",0,IF(NOT(Settings!$E$4=5),IF(Balance!H20&lt;=0,0,IF($C21&lt;=SUM($D21:G21),0,IF('Minimum Payment'!H21+$C21-SUM($D21:G21)&gt;Balance!H20+Interest!H21,Balance!H20+Interest!H21-'Minimum Payment'!H21,$C21-SUM($D21:G21))))))</f>
        <v>0</v>
      </c>
      <c r="I21" s="10">
        <f>IF(I$14="",0,IF(NOT(Settings!$E$4=5),IF(Balance!I20&lt;=0,0,IF($C21&lt;=SUM($D21:H21),0,IF('Minimum Payment'!I21+$C21-SUM($D21:H21)&gt;Balance!I20+Interest!I21,Balance!I20+Interest!I21-'Minimum Payment'!I21,$C21-SUM($D21:H21))))))</f>
        <v>0</v>
      </c>
      <c r="J21" s="10">
        <f>IF(J$14="",0,IF(NOT(Settings!$E$4=5),IF(Balance!J20&lt;=0,0,IF($C21&lt;=SUM($D21:I21),0,IF('Minimum Payment'!J21+$C21-SUM($D21:I21)&gt;Balance!J20+Interest!J21,Balance!J20+Interest!J21-'Minimum Payment'!J21,$C21-SUM($D21:I21))))))</f>
        <v>0</v>
      </c>
      <c r="K21" s="10">
        <f>IF(K$14="",0,IF(NOT(Settings!$E$4=5),IF(Balance!K20&lt;=0,0,IF($C21&lt;=SUM($D21:J21),0,IF('Minimum Payment'!K21+$C21-SUM($D21:J21)&gt;Balance!K20+Interest!K21,Balance!K20+Interest!K21-'Minimum Payment'!K21,$C21-SUM($D21:J21))))))</f>
        <v>0</v>
      </c>
      <c r="L21" s="10">
        <f>IF(L$14="",0,IF(NOT(Settings!$E$4=5),IF(Balance!L20&lt;=0,0,IF($C21&lt;=SUM($D21:K21),0,IF('Minimum Payment'!L21+$C21-SUM($D21:K21)&gt;Balance!L20+Interest!L21,Balance!L20+Interest!L21-'Minimum Payment'!L21,$C21-SUM($D21:K21))))))</f>
        <v>0</v>
      </c>
      <c r="M21" s="10">
        <f>IF(M$14="",0,IF(NOT(Settings!$E$4=5),IF(Balance!M20&lt;=0,0,IF($C21&lt;=SUM($D21:L21),0,IF('Minimum Payment'!M21+$C21-SUM($D21:L21)&gt;Balance!M20+Interest!M21,Balance!M20+Interest!M21-'Minimum Payment'!M21,$C21-SUM($D21:L21))))))</f>
        <v>0</v>
      </c>
      <c r="O21" s="10">
        <f t="shared" si="0"/>
        <v>100</v>
      </c>
    </row>
    <row r="22" spans="1:15" s="140" customFormat="1" ht="11.25" x14ac:dyDescent="0.25">
      <c r="A22" s="140">
        <f>IF(Balance!O21&lt;=0,"",A21+1)</f>
        <v>7</v>
      </c>
      <c r="B22" s="50">
        <f t="shared" si="1"/>
        <v>42248</v>
      </c>
      <c r="C22" s="10">
        <f>IF(A22="",0,IF(NOT(Settings!$E$4=5),IF((Results!$D$5-'Minimum Payment'!O22)&lt;0,0,Results!$D$5-'Minimum Payment'!O22),0)+'Payment Schedule'!D22)</f>
        <v>100</v>
      </c>
      <c r="D22" s="10">
        <f>IF($D$14="",0,IF(NOT(Settings!$E$4=5),IF(Balance!D21&gt;=0,IF('Minimum Payment'!D22+$C22&gt;Balance!D21+Interest!D22,Balance!D21+Interest!D22-'Minimum Payment'!D22,$C22)),0))</f>
        <v>0</v>
      </c>
      <c r="E22" s="10">
        <f>IF(E$14="",0,IF(NOT(Settings!$E$4=5),IF(Balance!E21&lt;=0,0,IF($C22&lt;=SUM($D22:D22),0,IF('Minimum Payment'!E22+$C22-SUM($D22:D22)&gt;Balance!E21+Interest!E22,Balance!E21+Interest!E22-'Minimum Payment'!E22,$C22-SUM($D22:D22))))))</f>
        <v>0</v>
      </c>
      <c r="F22" s="10">
        <f>IF(F$14="",0,IF(NOT(Settings!$E$4=5),IF(Balance!F21&lt;=0,0,IF($C22&lt;=SUM($D22:E22),0,IF('Minimum Payment'!F22+$C22-SUM($D22:E22)&gt;Balance!F21+Interest!F22,Balance!F21+Interest!F22-'Minimum Payment'!F22,$C22-SUM($D22:E22))))))</f>
        <v>100</v>
      </c>
      <c r="G22" s="10">
        <f>IF(G$14="",0,IF(NOT(Settings!$E$4=5),IF(Balance!G21&lt;=0,0,IF($C22&lt;=SUM($D22:F22),0,IF('Minimum Payment'!G22+$C22-SUM($D22:F22)&gt;Balance!G21+Interest!G22,Balance!G21+Interest!G22-'Minimum Payment'!G22,$C22-SUM($D22:F22))))))</f>
        <v>0</v>
      </c>
      <c r="H22" s="10">
        <f>IF(H$14="",0,IF(NOT(Settings!$E$4=5),IF(Balance!H21&lt;=0,0,IF($C22&lt;=SUM($D22:G22),0,IF('Minimum Payment'!H22+$C22-SUM($D22:G22)&gt;Balance!H21+Interest!H22,Balance!H21+Interest!H22-'Minimum Payment'!H22,$C22-SUM($D22:G22))))))</f>
        <v>0</v>
      </c>
      <c r="I22" s="10">
        <f>IF(I$14="",0,IF(NOT(Settings!$E$4=5),IF(Balance!I21&lt;=0,0,IF($C22&lt;=SUM($D22:H22),0,IF('Minimum Payment'!I22+$C22-SUM($D22:H22)&gt;Balance!I21+Interest!I22,Balance!I21+Interest!I22-'Minimum Payment'!I22,$C22-SUM($D22:H22))))))</f>
        <v>0</v>
      </c>
      <c r="J22" s="10">
        <f>IF(J$14="",0,IF(NOT(Settings!$E$4=5),IF(Balance!J21&lt;=0,0,IF($C22&lt;=SUM($D22:I22),0,IF('Minimum Payment'!J22+$C22-SUM($D22:I22)&gt;Balance!J21+Interest!J22,Balance!J21+Interest!J22-'Minimum Payment'!J22,$C22-SUM($D22:I22))))))</f>
        <v>0</v>
      </c>
      <c r="K22" s="10">
        <f>IF(K$14="",0,IF(NOT(Settings!$E$4=5),IF(Balance!K21&lt;=0,0,IF($C22&lt;=SUM($D22:J22),0,IF('Minimum Payment'!K22+$C22-SUM($D22:J22)&gt;Balance!K21+Interest!K22,Balance!K21+Interest!K22-'Minimum Payment'!K22,$C22-SUM($D22:J22))))))</f>
        <v>0</v>
      </c>
      <c r="L22" s="10">
        <f>IF(L$14="",0,IF(NOT(Settings!$E$4=5),IF(Balance!L21&lt;=0,0,IF($C22&lt;=SUM($D22:K22),0,IF('Minimum Payment'!L22+$C22-SUM($D22:K22)&gt;Balance!L21+Interest!L22,Balance!L21+Interest!L22-'Minimum Payment'!L22,$C22-SUM($D22:K22))))))</f>
        <v>0</v>
      </c>
      <c r="M22" s="10">
        <f>IF(M$14="",0,IF(NOT(Settings!$E$4=5),IF(Balance!M21&lt;=0,0,IF($C22&lt;=SUM($D22:L22),0,IF('Minimum Payment'!M22+$C22-SUM($D22:L22)&gt;Balance!M21+Interest!M22,Balance!M21+Interest!M22-'Minimum Payment'!M22,$C22-SUM($D22:L22))))))</f>
        <v>0</v>
      </c>
      <c r="O22" s="10">
        <f t="shared" si="0"/>
        <v>100</v>
      </c>
    </row>
    <row r="23" spans="1:15" s="140" customFormat="1" ht="11.25" x14ac:dyDescent="0.25">
      <c r="A23" s="140">
        <f>IF(Balance!O22&lt;=0,"",A22+1)</f>
        <v>8</v>
      </c>
      <c r="B23" s="50">
        <f t="shared" si="1"/>
        <v>42278</v>
      </c>
      <c r="C23" s="10">
        <f>IF(A23="",0,IF(NOT(Settings!$E$4=5),IF((Results!$D$5-'Minimum Payment'!O23)&lt;0,0,Results!$D$5-'Minimum Payment'!O23),0)+'Payment Schedule'!D23)</f>
        <v>100</v>
      </c>
      <c r="D23" s="10">
        <f>IF($D$14="",0,IF(NOT(Settings!$E$4=5),IF(Balance!D22&gt;=0,IF('Minimum Payment'!D23+$C23&gt;Balance!D22+Interest!D23,Balance!D22+Interest!D23-'Minimum Payment'!D23,$C23)),0))</f>
        <v>0</v>
      </c>
      <c r="E23" s="10">
        <f>IF(E$14="",0,IF(NOT(Settings!$E$4=5),IF(Balance!E22&lt;=0,0,IF($C23&lt;=SUM($D23:D23),0,IF('Minimum Payment'!E23+$C23-SUM($D23:D23)&gt;Balance!E22+Interest!E23,Balance!E22+Interest!E23-'Minimum Payment'!E23,$C23-SUM($D23:D23))))))</f>
        <v>0</v>
      </c>
      <c r="F23" s="10">
        <f>IF(F$14="",0,IF(NOT(Settings!$E$4=5),IF(Balance!F22&lt;=0,0,IF($C23&lt;=SUM($D23:E23),0,IF('Minimum Payment'!F23+$C23-SUM($D23:E23)&gt;Balance!F22+Interest!F23,Balance!F22+Interest!F23-'Minimum Payment'!F23,$C23-SUM($D23:E23))))))</f>
        <v>100</v>
      </c>
      <c r="G23" s="10">
        <f>IF(G$14="",0,IF(NOT(Settings!$E$4=5),IF(Balance!G22&lt;=0,0,IF($C23&lt;=SUM($D23:F23),0,IF('Minimum Payment'!G23+$C23-SUM($D23:F23)&gt;Balance!G22+Interest!G23,Balance!G22+Interest!G23-'Minimum Payment'!G23,$C23-SUM($D23:F23))))))</f>
        <v>0</v>
      </c>
      <c r="H23" s="10">
        <f>IF(H$14="",0,IF(NOT(Settings!$E$4=5),IF(Balance!H22&lt;=0,0,IF($C23&lt;=SUM($D23:G23),0,IF('Minimum Payment'!H23+$C23-SUM($D23:G23)&gt;Balance!H22+Interest!H23,Balance!H22+Interest!H23-'Minimum Payment'!H23,$C23-SUM($D23:G23))))))</f>
        <v>0</v>
      </c>
      <c r="I23" s="10">
        <f>IF(I$14="",0,IF(NOT(Settings!$E$4=5),IF(Balance!I22&lt;=0,0,IF($C23&lt;=SUM($D23:H23),0,IF('Minimum Payment'!I23+$C23-SUM($D23:H23)&gt;Balance!I22+Interest!I23,Balance!I22+Interest!I23-'Minimum Payment'!I23,$C23-SUM($D23:H23))))))</f>
        <v>0</v>
      </c>
      <c r="J23" s="10">
        <f>IF(J$14="",0,IF(NOT(Settings!$E$4=5),IF(Balance!J22&lt;=0,0,IF($C23&lt;=SUM($D23:I23),0,IF('Minimum Payment'!J23+$C23-SUM($D23:I23)&gt;Balance!J22+Interest!J23,Balance!J22+Interest!J23-'Minimum Payment'!J23,$C23-SUM($D23:I23))))))</f>
        <v>0</v>
      </c>
      <c r="K23" s="10">
        <f>IF(K$14="",0,IF(NOT(Settings!$E$4=5),IF(Balance!K22&lt;=0,0,IF($C23&lt;=SUM($D23:J23),0,IF('Minimum Payment'!K23+$C23-SUM($D23:J23)&gt;Balance!K22+Interest!K23,Balance!K22+Interest!K23-'Minimum Payment'!K23,$C23-SUM($D23:J23))))))</f>
        <v>0</v>
      </c>
      <c r="L23" s="10">
        <f>IF(L$14="",0,IF(NOT(Settings!$E$4=5),IF(Balance!L22&lt;=0,0,IF($C23&lt;=SUM($D23:K23),0,IF('Minimum Payment'!L23+$C23-SUM($D23:K23)&gt;Balance!L22+Interest!L23,Balance!L22+Interest!L23-'Minimum Payment'!L23,$C23-SUM($D23:K23))))))</f>
        <v>0</v>
      </c>
      <c r="M23" s="10">
        <f>IF(M$14="",0,IF(NOT(Settings!$E$4=5),IF(Balance!M22&lt;=0,0,IF($C23&lt;=SUM($D23:L23),0,IF('Minimum Payment'!M23+$C23-SUM($D23:L23)&gt;Balance!M22+Interest!M23,Balance!M22+Interest!M23-'Minimum Payment'!M23,$C23-SUM($D23:L23))))))</f>
        <v>0</v>
      </c>
      <c r="O23" s="10">
        <f t="shared" si="0"/>
        <v>100</v>
      </c>
    </row>
    <row r="24" spans="1:15" s="140" customFormat="1" ht="11.25" x14ac:dyDescent="0.25">
      <c r="A24" s="140">
        <f>IF(Balance!O23&lt;=0,"",A23+1)</f>
        <v>9</v>
      </c>
      <c r="B24" s="50">
        <f t="shared" si="1"/>
        <v>42309</v>
      </c>
      <c r="C24" s="10">
        <f>IF(A24="",0,IF(NOT(Settings!$E$4=5),IF((Results!$D$5-'Minimum Payment'!O24)&lt;0,0,Results!$D$5-'Minimum Payment'!O24),0)+'Payment Schedule'!D24)</f>
        <v>100</v>
      </c>
      <c r="D24" s="10">
        <f>IF($D$14="",0,IF(NOT(Settings!$E$4=5),IF(Balance!D23&gt;=0,IF('Minimum Payment'!D24+$C24&gt;Balance!D23+Interest!D24,Balance!D23+Interest!D24-'Minimum Payment'!D24,$C24)),0))</f>
        <v>0</v>
      </c>
      <c r="E24" s="10">
        <f>IF(E$14="",0,IF(NOT(Settings!$E$4=5),IF(Balance!E23&lt;=0,0,IF($C24&lt;=SUM($D24:D24),0,IF('Minimum Payment'!E24+$C24-SUM($D24:D24)&gt;Balance!E23+Interest!E24,Balance!E23+Interest!E24-'Minimum Payment'!E24,$C24-SUM($D24:D24))))))</f>
        <v>0</v>
      </c>
      <c r="F24" s="10">
        <f>IF(F$14="",0,IF(NOT(Settings!$E$4=5),IF(Balance!F23&lt;=0,0,IF($C24&lt;=SUM($D24:E24),0,IF('Minimum Payment'!F24+$C24-SUM($D24:E24)&gt;Balance!F23+Interest!F24,Balance!F23+Interest!F24-'Minimum Payment'!F24,$C24-SUM($D24:E24))))))</f>
        <v>100</v>
      </c>
      <c r="G24" s="10">
        <f>IF(G$14="",0,IF(NOT(Settings!$E$4=5),IF(Balance!G23&lt;=0,0,IF($C24&lt;=SUM($D24:F24),0,IF('Minimum Payment'!G24+$C24-SUM($D24:F24)&gt;Balance!G23+Interest!G24,Balance!G23+Interest!G24-'Minimum Payment'!G24,$C24-SUM($D24:F24))))))</f>
        <v>0</v>
      </c>
      <c r="H24" s="10">
        <f>IF(H$14="",0,IF(NOT(Settings!$E$4=5),IF(Balance!H23&lt;=0,0,IF($C24&lt;=SUM($D24:G24),0,IF('Minimum Payment'!H24+$C24-SUM($D24:G24)&gt;Balance!H23+Interest!H24,Balance!H23+Interest!H24-'Minimum Payment'!H24,$C24-SUM($D24:G24))))))</f>
        <v>0</v>
      </c>
      <c r="I24" s="10">
        <f>IF(I$14="",0,IF(NOT(Settings!$E$4=5),IF(Balance!I23&lt;=0,0,IF($C24&lt;=SUM($D24:H24),0,IF('Minimum Payment'!I24+$C24-SUM($D24:H24)&gt;Balance!I23+Interest!I24,Balance!I23+Interest!I24-'Minimum Payment'!I24,$C24-SUM($D24:H24))))))</f>
        <v>0</v>
      </c>
      <c r="J24" s="10">
        <f>IF(J$14="",0,IF(NOT(Settings!$E$4=5),IF(Balance!J23&lt;=0,0,IF($C24&lt;=SUM($D24:I24),0,IF('Minimum Payment'!J24+$C24-SUM($D24:I24)&gt;Balance!J23+Interest!J24,Balance!J23+Interest!J24-'Minimum Payment'!J24,$C24-SUM($D24:I24))))))</f>
        <v>0</v>
      </c>
      <c r="K24" s="10">
        <f>IF(K$14="",0,IF(NOT(Settings!$E$4=5),IF(Balance!K23&lt;=0,0,IF($C24&lt;=SUM($D24:J24),0,IF('Minimum Payment'!K24+$C24-SUM($D24:J24)&gt;Balance!K23+Interest!K24,Balance!K23+Interest!K24-'Minimum Payment'!K24,$C24-SUM($D24:J24))))))</f>
        <v>0</v>
      </c>
      <c r="L24" s="10">
        <f>IF(L$14="",0,IF(NOT(Settings!$E$4=5),IF(Balance!L23&lt;=0,0,IF($C24&lt;=SUM($D24:K24),0,IF('Minimum Payment'!L24+$C24-SUM($D24:K24)&gt;Balance!L23+Interest!L24,Balance!L23+Interest!L24-'Minimum Payment'!L24,$C24-SUM($D24:K24))))))</f>
        <v>0</v>
      </c>
      <c r="M24" s="10">
        <f>IF(M$14="",0,IF(NOT(Settings!$E$4=5),IF(Balance!M23&lt;=0,0,IF($C24&lt;=SUM($D24:L24),0,IF('Minimum Payment'!M24+$C24-SUM($D24:L24)&gt;Balance!M23+Interest!M24,Balance!M23+Interest!M24-'Minimum Payment'!M24,$C24-SUM($D24:L24))))))</f>
        <v>0</v>
      </c>
      <c r="O24" s="10">
        <f t="shared" si="0"/>
        <v>100</v>
      </c>
    </row>
    <row r="25" spans="1:15" s="140" customFormat="1" ht="11.25" x14ac:dyDescent="0.25">
      <c r="A25" s="140">
        <f>IF(Balance!O24&lt;=0,"",A24+1)</f>
        <v>10</v>
      </c>
      <c r="B25" s="50">
        <f t="shared" si="1"/>
        <v>42339</v>
      </c>
      <c r="C25" s="10">
        <f>IF(A25="",0,IF(NOT(Settings!$E$4=5),IF((Results!$D$5-'Minimum Payment'!O25)&lt;0,0,Results!$D$5-'Minimum Payment'!O25),0)+'Payment Schedule'!D25)</f>
        <v>100</v>
      </c>
      <c r="D25" s="10">
        <f>IF($D$14="",0,IF(NOT(Settings!$E$4=5),IF(Balance!D24&gt;=0,IF('Minimum Payment'!D25+$C25&gt;Balance!D24+Interest!D25,Balance!D24+Interest!D25-'Minimum Payment'!D25,$C25)),0))</f>
        <v>0</v>
      </c>
      <c r="E25" s="10">
        <f>IF(E$14="",0,IF(NOT(Settings!$E$4=5),IF(Balance!E24&lt;=0,0,IF($C25&lt;=SUM($D25:D25),0,IF('Minimum Payment'!E25+$C25-SUM($D25:D25)&gt;Balance!E24+Interest!E25,Balance!E24+Interest!E25-'Minimum Payment'!E25,$C25-SUM($D25:D25))))))</f>
        <v>0</v>
      </c>
      <c r="F25" s="10">
        <f>IF(F$14="",0,IF(NOT(Settings!$E$4=5),IF(Balance!F24&lt;=0,0,IF($C25&lt;=SUM($D25:E25),0,IF('Minimum Payment'!F25+$C25-SUM($D25:E25)&gt;Balance!F24+Interest!F25,Balance!F24+Interest!F25-'Minimum Payment'!F25,$C25-SUM($D25:E25))))))</f>
        <v>100</v>
      </c>
      <c r="G25" s="10">
        <f>IF(G$14="",0,IF(NOT(Settings!$E$4=5),IF(Balance!G24&lt;=0,0,IF($C25&lt;=SUM($D25:F25),0,IF('Minimum Payment'!G25+$C25-SUM($D25:F25)&gt;Balance!G24+Interest!G25,Balance!G24+Interest!G25-'Minimum Payment'!G25,$C25-SUM($D25:F25))))))</f>
        <v>0</v>
      </c>
      <c r="H25" s="10">
        <f>IF(H$14="",0,IF(NOT(Settings!$E$4=5),IF(Balance!H24&lt;=0,0,IF($C25&lt;=SUM($D25:G25),0,IF('Minimum Payment'!H25+$C25-SUM($D25:G25)&gt;Balance!H24+Interest!H25,Balance!H24+Interest!H25-'Minimum Payment'!H25,$C25-SUM($D25:G25))))))</f>
        <v>0</v>
      </c>
      <c r="I25" s="10">
        <f>IF(I$14="",0,IF(NOT(Settings!$E$4=5),IF(Balance!I24&lt;=0,0,IF($C25&lt;=SUM($D25:H25),0,IF('Minimum Payment'!I25+$C25-SUM($D25:H25)&gt;Balance!I24+Interest!I25,Balance!I24+Interest!I25-'Minimum Payment'!I25,$C25-SUM($D25:H25))))))</f>
        <v>0</v>
      </c>
      <c r="J25" s="10">
        <f>IF(J$14="",0,IF(NOT(Settings!$E$4=5),IF(Balance!J24&lt;=0,0,IF($C25&lt;=SUM($D25:I25),0,IF('Minimum Payment'!J25+$C25-SUM($D25:I25)&gt;Balance!J24+Interest!J25,Balance!J24+Interest!J25-'Minimum Payment'!J25,$C25-SUM($D25:I25))))))</f>
        <v>0</v>
      </c>
      <c r="K25" s="10">
        <f>IF(K$14="",0,IF(NOT(Settings!$E$4=5),IF(Balance!K24&lt;=0,0,IF($C25&lt;=SUM($D25:J25),0,IF('Minimum Payment'!K25+$C25-SUM($D25:J25)&gt;Balance!K24+Interest!K25,Balance!K24+Interest!K25-'Minimum Payment'!K25,$C25-SUM($D25:J25))))))</f>
        <v>0</v>
      </c>
      <c r="L25" s="10">
        <f>IF(L$14="",0,IF(NOT(Settings!$E$4=5),IF(Balance!L24&lt;=0,0,IF($C25&lt;=SUM($D25:K25),0,IF('Minimum Payment'!L25+$C25-SUM($D25:K25)&gt;Balance!L24+Interest!L25,Balance!L24+Interest!L25-'Minimum Payment'!L25,$C25-SUM($D25:K25))))))</f>
        <v>0</v>
      </c>
      <c r="M25" s="10">
        <f>IF(M$14="",0,IF(NOT(Settings!$E$4=5),IF(Balance!M24&lt;=0,0,IF($C25&lt;=SUM($D25:L25),0,IF('Minimum Payment'!M25+$C25-SUM($D25:L25)&gt;Balance!M24+Interest!M25,Balance!M24+Interest!M25-'Minimum Payment'!M25,$C25-SUM($D25:L25))))))</f>
        <v>0</v>
      </c>
      <c r="O25" s="10">
        <f t="shared" si="0"/>
        <v>100</v>
      </c>
    </row>
    <row r="26" spans="1:15" s="140" customFormat="1" ht="11.25" x14ac:dyDescent="0.25">
      <c r="A26" s="140">
        <f>IF(Balance!O25&lt;=0,"",A25+1)</f>
        <v>11</v>
      </c>
      <c r="B26" s="50">
        <f t="shared" si="1"/>
        <v>42370</v>
      </c>
      <c r="C26" s="10">
        <f>IF(A26="",0,IF(NOT(Settings!$E$4=5),IF((Results!$D$5-'Minimum Payment'!O26)&lt;0,0,Results!$D$5-'Minimum Payment'!O26),0)+'Payment Schedule'!D26)</f>
        <v>100</v>
      </c>
      <c r="D26" s="10">
        <f>IF($D$14="",0,IF(NOT(Settings!$E$4=5),IF(Balance!D25&gt;=0,IF('Minimum Payment'!D26+$C26&gt;Balance!D25+Interest!D26,Balance!D25+Interest!D26-'Minimum Payment'!D26,$C26)),0))</f>
        <v>0</v>
      </c>
      <c r="E26" s="10">
        <f>IF(E$14="",0,IF(NOT(Settings!$E$4=5),IF(Balance!E25&lt;=0,0,IF($C26&lt;=SUM($D26:D26),0,IF('Minimum Payment'!E26+$C26-SUM($D26:D26)&gt;Balance!E25+Interest!E26,Balance!E25+Interest!E26-'Minimum Payment'!E26,$C26-SUM($D26:D26))))))</f>
        <v>0</v>
      </c>
      <c r="F26" s="10">
        <f>IF(F$14="",0,IF(NOT(Settings!$E$4=5),IF(Balance!F25&lt;=0,0,IF($C26&lt;=SUM($D26:E26),0,IF('Minimum Payment'!F26+$C26-SUM($D26:E26)&gt;Balance!F25+Interest!F26,Balance!F25+Interest!F26-'Minimum Payment'!F26,$C26-SUM($D26:E26))))))</f>
        <v>50.32023333333332</v>
      </c>
      <c r="G26" s="10">
        <f>IF(G$14="",0,IF(NOT(Settings!$E$4=5),IF(Balance!G25&lt;=0,0,IF($C26&lt;=SUM($D26:F26),0,IF('Minimum Payment'!G26+$C26-SUM($D26:F26)&gt;Balance!G25+Interest!G26,Balance!G25+Interest!G26-'Minimum Payment'!G26,$C26-SUM($D26:F26))))))</f>
        <v>49.67976666666668</v>
      </c>
      <c r="H26" s="10">
        <f>IF(H$14="",0,IF(NOT(Settings!$E$4=5),IF(Balance!H25&lt;=0,0,IF($C26&lt;=SUM($D26:G26),0,IF('Minimum Payment'!H26+$C26-SUM($D26:G26)&gt;Balance!H25+Interest!H26,Balance!H25+Interest!H26-'Minimum Payment'!H26,$C26-SUM($D26:G26))))))</f>
        <v>0</v>
      </c>
      <c r="I26" s="10">
        <f>IF(I$14="",0,IF(NOT(Settings!$E$4=5),IF(Balance!I25&lt;=0,0,IF($C26&lt;=SUM($D26:H26),0,IF('Minimum Payment'!I26+$C26-SUM($D26:H26)&gt;Balance!I25+Interest!I26,Balance!I25+Interest!I26-'Minimum Payment'!I26,$C26-SUM($D26:H26))))))</f>
        <v>0</v>
      </c>
      <c r="J26" s="10">
        <f>IF(J$14="",0,IF(NOT(Settings!$E$4=5),IF(Balance!J25&lt;=0,0,IF($C26&lt;=SUM($D26:I26),0,IF('Minimum Payment'!J26+$C26-SUM($D26:I26)&gt;Balance!J25+Interest!J26,Balance!J25+Interest!J26-'Minimum Payment'!J26,$C26-SUM($D26:I26))))))</f>
        <v>0</v>
      </c>
      <c r="K26" s="10">
        <f>IF(K$14="",0,IF(NOT(Settings!$E$4=5),IF(Balance!K25&lt;=0,0,IF($C26&lt;=SUM($D26:J26),0,IF('Minimum Payment'!K26+$C26-SUM($D26:J26)&gt;Balance!K25+Interest!K26,Balance!K25+Interest!K26-'Minimum Payment'!K26,$C26-SUM($D26:J26))))))</f>
        <v>0</v>
      </c>
      <c r="L26" s="10">
        <f>IF(L$14="",0,IF(NOT(Settings!$E$4=5),IF(Balance!L25&lt;=0,0,IF($C26&lt;=SUM($D26:K26),0,IF('Minimum Payment'!L26+$C26-SUM($D26:K26)&gt;Balance!L25+Interest!L26,Balance!L25+Interest!L26-'Minimum Payment'!L26,$C26-SUM($D26:K26))))))</f>
        <v>0</v>
      </c>
      <c r="M26" s="10">
        <f>IF(M$14="",0,IF(NOT(Settings!$E$4=5),IF(Balance!M25&lt;=0,0,IF($C26&lt;=SUM($D26:L26),0,IF('Minimum Payment'!M26+$C26-SUM($D26:L26)&gt;Balance!M25+Interest!M26,Balance!M25+Interest!M26-'Minimum Payment'!M26,$C26-SUM($D26:L26))))))</f>
        <v>0</v>
      </c>
      <c r="O26" s="10">
        <f t="shared" si="0"/>
        <v>100</v>
      </c>
    </row>
    <row r="27" spans="1:15" s="140" customFormat="1" ht="11.25" x14ac:dyDescent="0.25">
      <c r="A27" s="140">
        <f>IF(Balance!O26&lt;=0,"",A26+1)</f>
        <v>12</v>
      </c>
      <c r="B27" s="50">
        <f t="shared" si="1"/>
        <v>42401</v>
      </c>
      <c r="C27" s="10">
        <f>IF(A27="",0,IF(NOT(Settings!$E$4=5),IF((Results!$D$5-'Minimum Payment'!O27)&lt;0,0,Results!$D$5-'Minimum Payment'!O27),0)+'Payment Schedule'!D27)</f>
        <v>125</v>
      </c>
      <c r="D27" s="10">
        <f>IF($D$14="",0,IF(NOT(Settings!$E$4=5),IF(Balance!D26&gt;=0,IF('Minimum Payment'!D27+$C27&gt;Balance!D26+Interest!D27,Balance!D26+Interest!D27-'Minimum Payment'!D27,$C27)),0))</f>
        <v>0</v>
      </c>
      <c r="E27" s="10">
        <f>IF(E$14="",0,IF(NOT(Settings!$E$4=5),IF(Balance!E26&lt;=0,0,IF($C27&lt;=SUM($D27:D27),0,IF('Minimum Payment'!E27+$C27-SUM($D27:D27)&gt;Balance!E26+Interest!E27,Balance!E26+Interest!E27-'Minimum Payment'!E27,$C27-SUM($D27:D27))))))</f>
        <v>0</v>
      </c>
      <c r="F27" s="10">
        <f>IF(F$14="",0,IF(NOT(Settings!$E$4=5),IF(Balance!F26&lt;=0,0,IF($C27&lt;=SUM($D27:E27),0,IF('Minimum Payment'!F27+$C27-SUM($D27:E27)&gt;Balance!F26+Interest!F27,Balance!F26+Interest!F27-'Minimum Payment'!F27,$C27-SUM($D27:E27))))))</f>
        <v>0</v>
      </c>
      <c r="G27" s="10">
        <f>IF(G$14="",0,IF(NOT(Settings!$E$4=5),IF(Balance!G26&lt;=0,0,IF($C27&lt;=SUM($D27:F27),0,IF('Minimum Payment'!G27+$C27-SUM($D27:F27)&gt;Balance!G26+Interest!G27,Balance!G26+Interest!G27-'Minimum Payment'!G27,$C27-SUM($D27:F27))))))</f>
        <v>125</v>
      </c>
      <c r="H27" s="10">
        <f>IF(H$14="",0,IF(NOT(Settings!$E$4=5),IF(Balance!H26&lt;=0,0,IF($C27&lt;=SUM($D27:G27),0,IF('Minimum Payment'!H27+$C27-SUM($D27:G27)&gt;Balance!H26+Interest!H27,Balance!H26+Interest!H27-'Minimum Payment'!H27,$C27-SUM($D27:G27))))))</f>
        <v>0</v>
      </c>
      <c r="I27" s="10">
        <f>IF(I$14="",0,IF(NOT(Settings!$E$4=5),IF(Balance!I26&lt;=0,0,IF($C27&lt;=SUM($D27:H27),0,IF('Minimum Payment'!I27+$C27-SUM($D27:H27)&gt;Balance!I26+Interest!I27,Balance!I26+Interest!I27-'Minimum Payment'!I27,$C27-SUM($D27:H27))))))</f>
        <v>0</v>
      </c>
      <c r="J27" s="10">
        <f>IF(J$14="",0,IF(NOT(Settings!$E$4=5),IF(Balance!J26&lt;=0,0,IF($C27&lt;=SUM($D27:I27),0,IF('Minimum Payment'!J27+$C27-SUM($D27:I27)&gt;Balance!J26+Interest!J27,Balance!J26+Interest!J27-'Minimum Payment'!J27,$C27-SUM($D27:I27))))))</f>
        <v>0</v>
      </c>
      <c r="K27" s="10">
        <f>IF(K$14="",0,IF(NOT(Settings!$E$4=5),IF(Balance!K26&lt;=0,0,IF($C27&lt;=SUM($D27:J27),0,IF('Minimum Payment'!K27+$C27-SUM($D27:J27)&gt;Balance!K26+Interest!K27,Balance!K26+Interest!K27-'Minimum Payment'!K27,$C27-SUM($D27:J27))))))</f>
        <v>0</v>
      </c>
      <c r="L27" s="10">
        <f>IF(L$14="",0,IF(NOT(Settings!$E$4=5),IF(Balance!L26&lt;=0,0,IF($C27&lt;=SUM($D27:K27),0,IF('Minimum Payment'!L27+$C27-SUM($D27:K27)&gt;Balance!L26+Interest!L27,Balance!L26+Interest!L27-'Minimum Payment'!L27,$C27-SUM($D27:K27))))))</f>
        <v>0</v>
      </c>
      <c r="M27" s="10">
        <f>IF(M$14="",0,IF(NOT(Settings!$E$4=5),IF(Balance!M26&lt;=0,0,IF($C27&lt;=SUM($D27:L27),0,IF('Minimum Payment'!M27+$C27-SUM($D27:L27)&gt;Balance!M26+Interest!M27,Balance!M26+Interest!M27-'Minimum Payment'!M27,$C27-SUM($D27:L27))))))</f>
        <v>0</v>
      </c>
      <c r="O27" s="10">
        <f t="shared" si="0"/>
        <v>125</v>
      </c>
    </row>
    <row r="28" spans="1:15" s="140" customFormat="1" ht="11.25" x14ac:dyDescent="0.25">
      <c r="A28" s="140">
        <f>IF(Balance!O27&lt;=0,"",A27+1)</f>
        <v>13</v>
      </c>
      <c r="B28" s="50">
        <f t="shared" si="1"/>
        <v>42430</v>
      </c>
      <c r="C28" s="10">
        <f>IF(A28="",0,IF(NOT(Settings!$E$4=5),IF((Results!$D$5-'Minimum Payment'!O28)&lt;0,0,Results!$D$5-'Minimum Payment'!O28),0)+'Payment Schedule'!D28)</f>
        <v>125</v>
      </c>
      <c r="D28" s="10">
        <f>IF($D$14="",0,IF(NOT(Settings!$E$4=5),IF(Balance!D27&gt;=0,IF('Minimum Payment'!D28+$C28&gt;Balance!D27+Interest!D28,Balance!D27+Interest!D28-'Minimum Payment'!D28,$C28)),0))</f>
        <v>0</v>
      </c>
      <c r="E28" s="10">
        <f>IF(E$14="",0,IF(NOT(Settings!$E$4=5),IF(Balance!E27&lt;=0,0,IF($C28&lt;=SUM($D28:D28),0,IF('Minimum Payment'!E28+$C28-SUM($D28:D28)&gt;Balance!E27+Interest!E28,Balance!E27+Interest!E28-'Minimum Payment'!E28,$C28-SUM($D28:D28))))))</f>
        <v>0</v>
      </c>
      <c r="F28" s="10">
        <f>IF(F$14="",0,IF(NOT(Settings!$E$4=5),IF(Balance!F27&lt;=0,0,IF($C28&lt;=SUM($D28:E28),0,IF('Minimum Payment'!F28+$C28-SUM($D28:E28)&gt;Balance!F27+Interest!F28,Balance!F27+Interest!F28-'Minimum Payment'!F28,$C28-SUM($D28:E28))))))</f>
        <v>0</v>
      </c>
      <c r="G28" s="10">
        <f>IF(G$14="",0,IF(NOT(Settings!$E$4=5),IF(Balance!G27&lt;=0,0,IF($C28&lt;=SUM($D28:F28),0,IF('Minimum Payment'!G28+$C28-SUM($D28:F28)&gt;Balance!G27+Interest!G28,Balance!G27+Interest!G28-'Minimum Payment'!G28,$C28-SUM($D28:F28))))))</f>
        <v>125</v>
      </c>
      <c r="H28" s="10">
        <f>IF(H$14="",0,IF(NOT(Settings!$E$4=5),IF(Balance!H27&lt;=0,0,IF($C28&lt;=SUM($D28:G28),0,IF('Minimum Payment'!H28+$C28-SUM($D28:G28)&gt;Balance!H27+Interest!H28,Balance!H27+Interest!H28-'Minimum Payment'!H28,$C28-SUM($D28:G28))))))</f>
        <v>0</v>
      </c>
      <c r="I28" s="10">
        <f>IF(I$14="",0,IF(NOT(Settings!$E$4=5),IF(Balance!I27&lt;=0,0,IF($C28&lt;=SUM($D28:H28),0,IF('Minimum Payment'!I28+$C28-SUM($D28:H28)&gt;Balance!I27+Interest!I28,Balance!I27+Interest!I28-'Minimum Payment'!I28,$C28-SUM($D28:H28))))))</f>
        <v>0</v>
      </c>
      <c r="J28" s="10">
        <f>IF(J$14="",0,IF(NOT(Settings!$E$4=5),IF(Balance!J27&lt;=0,0,IF($C28&lt;=SUM($D28:I28),0,IF('Minimum Payment'!J28+$C28-SUM($D28:I28)&gt;Balance!J27+Interest!J28,Balance!J27+Interest!J28-'Minimum Payment'!J28,$C28-SUM($D28:I28))))))</f>
        <v>0</v>
      </c>
      <c r="K28" s="10">
        <f>IF(K$14="",0,IF(NOT(Settings!$E$4=5),IF(Balance!K27&lt;=0,0,IF($C28&lt;=SUM($D28:J28),0,IF('Minimum Payment'!K28+$C28-SUM($D28:J28)&gt;Balance!K27+Interest!K28,Balance!K27+Interest!K28-'Minimum Payment'!K28,$C28-SUM($D28:J28))))))</f>
        <v>0</v>
      </c>
      <c r="L28" s="10">
        <f>IF(L$14="",0,IF(NOT(Settings!$E$4=5),IF(Balance!L27&lt;=0,0,IF($C28&lt;=SUM($D28:K28),0,IF('Minimum Payment'!L28+$C28-SUM($D28:K28)&gt;Balance!L27+Interest!L28,Balance!L27+Interest!L28-'Minimum Payment'!L28,$C28-SUM($D28:K28))))))</f>
        <v>0</v>
      </c>
      <c r="M28" s="10">
        <f>IF(M$14="",0,IF(NOT(Settings!$E$4=5),IF(Balance!M27&lt;=0,0,IF($C28&lt;=SUM($D28:L28),0,IF('Minimum Payment'!M28+$C28-SUM($D28:L28)&gt;Balance!M27+Interest!M28,Balance!M27+Interest!M28-'Minimum Payment'!M28,$C28-SUM($D28:L28))))))</f>
        <v>0</v>
      </c>
      <c r="O28" s="10">
        <f t="shared" si="0"/>
        <v>125</v>
      </c>
    </row>
    <row r="29" spans="1:15" s="140" customFormat="1" ht="11.25" x14ac:dyDescent="0.25">
      <c r="A29" s="140">
        <f>IF(Balance!O28&lt;=0,"",A28+1)</f>
        <v>14</v>
      </c>
      <c r="B29" s="50">
        <f t="shared" si="1"/>
        <v>42461</v>
      </c>
      <c r="C29" s="10">
        <f>IF(A29="",0,IF(NOT(Settings!$E$4=5),IF((Results!$D$5-'Minimum Payment'!O29)&lt;0,0,Results!$D$5-'Minimum Payment'!O29),0)+'Payment Schedule'!D29)</f>
        <v>125</v>
      </c>
      <c r="D29" s="10">
        <f>IF($D$14="",0,IF(NOT(Settings!$E$4=5),IF(Balance!D28&gt;=0,IF('Minimum Payment'!D29+$C29&gt;Balance!D28+Interest!D29,Balance!D28+Interest!D29-'Minimum Payment'!D29,$C29)),0))</f>
        <v>0</v>
      </c>
      <c r="E29" s="10">
        <f>IF(E$14="",0,IF(NOT(Settings!$E$4=5),IF(Balance!E28&lt;=0,0,IF($C29&lt;=SUM($D29:D29),0,IF('Minimum Payment'!E29+$C29-SUM($D29:D29)&gt;Balance!E28+Interest!E29,Balance!E28+Interest!E29-'Minimum Payment'!E29,$C29-SUM($D29:D29))))))</f>
        <v>0</v>
      </c>
      <c r="F29" s="10">
        <f>IF(F$14="",0,IF(NOT(Settings!$E$4=5),IF(Balance!F28&lt;=0,0,IF($C29&lt;=SUM($D29:E29),0,IF('Minimum Payment'!F29+$C29-SUM($D29:E29)&gt;Balance!F28+Interest!F29,Balance!F28+Interest!F29-'Minimum Payment'!F29,$C29-SUM($D29:E29))))))</f>
        <v>0</v>
      </c>
      <c r="G29" s="10">
        <f>IF(G$14="",0,IF(NOT(Settings!$E$4=5),IF(Balance!G28&lt;=0,0,IF($C29&lt;=SUM($D29:F29),0,IF('Minimum Payment'!G29+$C29-SUM($D29:F29)&gt;Balance!G28+Interest!G29,Balance!G28+Interest!G29-'Minimum Payment'!G29,$C29-SUM($D29:F29))))))</f>
        <v>125</v>
      </c>
      <c r="H29" s="10">
        <f>IF(H$14="",0,IF(NOT(Settings!$E$4=5),IF(Balance!H28&lt;=0,0,IF($C29&lt;=SUM($D29:G29),0,IF('Minimum Payment'!H29+$C29-SUM($D29:G29)&gt;Balance!H28+Interest!H29,Balance!H28+Interest!H29-'Minimum Payment'!H29,$C29-SUM($D29:G29))))))</f>
        <v>0</v>
      </c>
      <c r="I29" s="10">
        <f>IF(I$14="",0,IF(NOT(Settings!$E$4=5),IF(Balance!I28&lt;=0,0,IF($C29&lt;=SUM($D29:H29),0,IF('Minimum Payment'!I29+$C29-SUM($D29:H29)&gt;Balance!I28+Interest!I29,Balance!I28+Interest!I29-'Minimum Payment'!I29,$C29-SUM($D29:H29))))))</f>
        <v>0</v>
      </c>
      <c r="J29" s="10">
        <f>IF(J$14="",0,IF(NOT(Settings!$E$4=5),IF(Balance!J28&lt;=0,0,IF($C29&lt;=SUM($D29:I29),0,IF('Minimum Payment'!J29+$C29-SUM($D29:I29)&gt;Balance!J28+Interest!J29,Balance!J28+Interest!J29-'Minimum Payment'!J29,$C29-SUM($D29:I29))))))</f>
        <v>0</v>
      </c>
      <c r="K29" s="10">
        <f>IF(K$14="",0,IF(NOT(Settings!$E$4=5),IF(Balance!K28&lt;=0,0,IF($C29&lt;=SUM($D29:J29),0,IF('Minimum Payment'!K29+$C29-SUM($D29:J29)&gt;Balance!K28+Interest!K29,Balance!K28+Interest!K29-'Minimum Payment'!K29,$C29-SUM($D29:J29))))))</f>
        <v>0</v>
      </c>
      <c r="L29" s="10">
        <f>IF(L$14="",0,IF(NOT(Settings!$E$4=5),IF(Balance!L28&lt;=0,0,IF($C29&lt;=SUM($D29:K29),0,IF('Minimum Payment'!L29+$C29-SUM($D29:K29)&gt;Balance!L28+Interest!L29,Balance!L28+Interest!L29-'Minimum Payment'!L29,$C29-SUM($D29:K29))))))</f>
        <v>0</v>
      </c>
      <c r="M29" s="10">
        <f>IF(M$14="",0,IF(NOT(Settings!$E$4=5),IF(Balance!M28&lt;=0,0,IF($C29&lt;=SUM($D29:L29),0,IF('Minimum Payment'!M29+$C29-SUM($D29:L29)&gt;Balance!M28+Interest!M29,Balance!M28+Interest!M29-'Minimum Payment'!M29,$C29-SUM($D29:L29))))))</f>
        <v>0</v>
      </c>
      <c r="O29" s="10">
        <f t="shared" si="0"/>
        <v>125</v>
      </c>
    </row>
    <row r="30" spans="1:15" s="140" customFormat="1" ht="11.25" x14ac:dyDescent="0.25">
      <c r="A30" s="140">
        <f>IF(Balance!O29&lt;=0,"",A29+1)</f>
        <v>15</v>
      </c>
      <c r="B30" s="50">
        <f t="shared" si="1"/>
        <v>42491</v>
      </c>
      <c r="C30" s="10">
        <f>IF(A30="",0,IF(NOT(Settings!$E$4=5),IF((Results!$D$5-'Minimum Payment'!O30)&lt;0,0,Results!$D$5-'Minimum Payment'!O30),0)+'Payment Schedule'!D30)</f>
        <v>125</v>
      </c>
      <c r="D30" s="10">
        <f>IF($D$14="",0,IF(NOT(Settings!$E$4=5),IF(Balance!D29&gt;=0,IF('Minimum Payment'!D30+$C30&gt;Balance!D29+Interest!D30,Balance!D29+Interest!D30-'Minimum Payment'!D30,$C30)),0))</f>
        <v>0</v>
      </c>
      <c r="E30" s="10">
        <f>IF(E$14="",0,IF(NOT(Settings!$E$4=5),IF(Balance!E29&lt;=0,0,IF($C30&lt;=SUM($D30:D30),0,IF('Minimum Payment'!E30+$C30-SUM($D30:D30)&gt;Balance!E29+Interest!E30,Balance!E29+Interest!E30-'Minimum Payment'!E30,$C30-SUM($D30:D30))))))</f>
        <v>0</v>
      </c>
      <c r="F30" s="10">
        <f>IF(F$14="",0,IF(NOT(Settings!$E$4=5),IF(Balance!F29&lt;=0,0,IF($C30&lt;=SUM($D30:E30),0,IF('Minimum Payment'!F30+$C30-SUM($D30:E30)&gt;Balance!F29+Interest!F30,Balance!F29+Interest!F30-'Minimum Payment'!F30,$C30-SUM($D30:E30))))))</f>
        <v>0</v>
      </c>
      <c r="G30" s="10">
        <f>IF(G$14="",0,IF(NOT(Settings!$E$4=5),IF(Balance!G29&lt;=0,0,IF($C30&lt;=SUM($D30:F30),0,IF('Minimum Payment'!G30+$C30-SUM($D30:F30)&gt;Balance!G29+Interest!G30,Balance!G29+Interest!G30-'Minimum Payment'!G30,$C30-SUM($D30:F30))))))</f>
        <v>125</v>
      </c>
      <c r="H30" s="10">
        <f>IF(H$14="",0,IF(NOT(Settings!$E$4=5),IF(Balance!H29&lt;=0,0,IF($C30&lt;=SUM($D30:G30),0,IF('Minimum Payment'!H30+$C30-SUM($D30:G30)&gt;Balance!H29+Interest!H30,Balance!H29+Interest!H30-'Minimum Payment'!H30,$C30-SUM($D30:G30))))))</f>
        <v>0</v>
      </c>
      <c r="I30" s="10">
        <f>IF(I$14="",0,IF(NOT(Settings!$E$4=5),IF(Balance!I29&lt;=0,0,IF($C30&lt;=SUM($D30:H30),0,IF('Minimum Payment'!I30+$C30-SUM($D30:H30)&gt;Balance!I29+Interest!I30,Balance!I29+Interest!I30-'Minimum Payment'!I30,$C30-SUM($D30:H30))))))</f>
        <v>0</v>
      </c>
      <c r="J30" s="10">
        <f>IF(J$14="",0,IF(NOT(Settings!$E$4=5),IF(Balance!J29&lt;=0,0,IF($C30&lt;=SUM($D30:I30),0,IF('Minimum Payment'!J30+$C30-SUM($D30:I30)&gt;Balance!J29+Interest!J30,Balance!J29+Interest!J30-'Minimum Payment'!J30,$C30-SUM($D30:I30))))))</f>
        <v>0</v>
      </c>
      <c r="K30" s="10">
        <f>IF(K$14="",0,IF(NOT(Settings!$E$4=5),IF(Balance!K29&lt;=0,0,IF($C30&lt;=SUM($D30:J30),0,IF('Minimum Payment'!K30+$C30-SUM($D30:J30)&gt;Balance!K29+Interest!K30,Balance!K29+Interest!K30-'Minimum Payment'!K30,$C30-SUM($D30:J30))))))</f>
        <v>0</v>
      </c>
      <c r="L30" s="10">
        <f>IF(L$14="",0,IF(NOT(Settings!$E$4=5),IF(Balance!L29&lt;=0,0,IF($C30&lt;=SUM($D30:K30),0,IF('Minimum Payment'!L30+$C30-SUM($D30:K30)&gt;Balance!L29+Interest!L30,Balance!L29+Interest!L30-'Minimum Payment'!L30,$C30-SUM($D30:K30))))))</f>
        <v>0</v>
      </c>
      <c r="M30" s="10">
        <f>IF(M$14="",0,IF(NOT(Settings!$E$4=5),IF(Balance!M29&lt;=0,0,IF($C30&lt;=SUM($D30:L30),0,IF('Minimum Payment'!M30+$C30-SUM($D30:L30)&gt;Balance!M29+Interest!M30,Balance!M29+Interest!M30-'Minimum Payment'!M30,$C30-SUM($D30:L30))))))</f>
        <v>0</v>
      </c>
      <c r="O30" s="10">
        <f t="shared" si="0"/>
        <v>125</v>
      </c>
    </row>
    <row r="31" spans="1:15" s="140" customFormat="1" ht="11.25" x14ac:dyDescent="0.25">
      <c r="A31" s="140">
        <f>IF(Balance!O30&lt;=0,"",A30+1)</f>
        <v>16</v>
      </c>
      <c r="B31" s="50">
        <f t="shared" si="1"/>
        <v>42522</v>
      </c>
      <c r="C31" s="10">
        <f>IF(A31="",0,IF(NOT(Settings!$E$4=5),IF((Results!$D$5-'Minimum Payment'!O31)&lt;0,0,Results!$D$5-'Minimum Payment'!O31),0)+'Payment Schedule'!D31)</f>
        <v>125</v>
      </c>
      <c r="D31" s="10">
        <f>IF($D$14="",0,IF(NOT(Settings!$E$4=5),IF(Balance!D30&gt;=0,IF('Minimum Payment'!D31+$C31&gt;Balance!D30+Interest!D31,Balance!D30+Interest!D31-'Minimum Payment'!D31,$C31)),0))</f>
        <v>0</v>
      </c>
      <c r="E31" s="10">
        <f>IF(E$14="",0,IF(NOT(Settings!$E$4=5),IF(Balance!E30&lt;=0,0,IF($C31&lt;=SUM($D31:D31),0,IF('Minimum Payment'!E31+$C31-SUM($D31:D31)&gt;Balance!E30+Interest!E31,Balance!E30+Interest!E31-'Minimum Payment'!E31,$C31-SUM($D31:D31))))))</f>
        <v>0</v>
      </c>
      <c r="F31" s="10">
        <f>IF(F$14="",0,IF(NOT(Settings!$E$4=5),IF(Balance!F30&lt;=0,0,IF($C31&lt;=SUM($D31:E31),0,IF('Minimum Payment'!F31+$C31-SUM($D31:E31)&gt;Balance!F30+Interest!F31,Balance!F30+Interest!F31-'Minimum Payment'!F31,$C31-SUM($D31:E31))))))</f>
        <v>0</v>
      </c>
      <c r="G31" s="10">
        <f>IF(G$14="",0,IF(NOT(Settings!$E$4=5),IF(Balance!G30&lt;=0,0,IF($C31&lt;=SUM($D31:F31),0,IF('Minimum Payment'!G31+$C31-SUM($D31:F31)&gt;Balance!G30+Interest!G31,Balance!G30+Interest!G31-'Minimum Payment'!G31,$C31-SUM($D31:F31))))))</f>
        <v>125</v>
      </c>
      <c r="H31" s="10">
        <f>IF(H$14="",0,IF(NOT(Settings!$E$4=5),IF(Balance!H30&lt;=0,0,IF($C31&lt;=SUM($D31:G31),0,IF('Minimum Payment'!H31+$C31-SUM($D31:G31)&gt;Balance!H30+Interest!H31,Balance!H30+Interest!H31-'Minimum Payment'!H31,$C31-SUM($D31:G31))))))</f>
        <v>0</v>
      </c>
      <c r="I31" s="10">
        <f>IF(I$14="",0,IF(NOT(Settings!$E$4=5),IF(Balance!I30&lt;=0,0,IF($C31&lt;=SUM($D31:H31),0,IF('Minimum Payment'!I31+$C31-SUM($D31:H31)&gt;Balance!I30+Interest!I31,Balance!I30+Interest!I31-'Minimum Payment'!I31,$C31-SUM($D31:H31))))))</f>
        <v>0</v>
      </c>
      <c r="J31" s="10">
        <f>IF(J$14="",0,IF(NOT(Settings!$E$4=5),IF(Balance!J30&lt;=0,0,IF($C31&lt;=SUM($D31:I31),0,IF('Minimum Payment'!J31+$C31-SUM($D31:I31)&gt;Balance!J30+Interest!J31,Balance!J30+Interest!J31-'Minimum Payment'!J31,$C31-SUM($D31:I31))))))</f>
        <v>0</v>
      </c>
      <c r="K31" s="10">
        <f>IF(K$14="",0,IF(NOT(Settings!$E$4=5),IF(Balance!K30&lt;=0,0,IF($C31&lt;=SUM($D31:J31),0,IF('Minimum Payment'!K31+$C31-SUM($D31:J31)&gt;Balance!K30+Interest!K31,Balance!K30+Interest!K31-'Minimum Payment'!K31,$C31-SUM($D31:J31))))))</f>
        <v>0</v>
      </c>
      <c r="L31" s="10">
        <f>IF(L$14="",0,IF(NOT(Settings!$E$4=5),IF(Balance!L30&lt;=0,0,IF($C31&lt;=SUM($D31:K31),0,IF('Minimum Payment'!L31+$C31-SUM($D31:K31)&gt;Balance!L30+Interest!L31,Balance!L30+Interest!L31-'Minimum Payment'!L31,$C31-SUM($D31:K31))))))</f>
        <v>0</v>
      </c>
      <c r="M31" s="10">
        <f>IF(M$14="",0,IF(NOT(Settings!$E$4=5),IF(Balance!M30&lt;=0,0,IF($C31&lt;=SUM($D31:L31),0,IF('Minimum Payment'!M31+$C31-SUM($D31:L31)&gt;Balance!M30+Interest!M31,Balance!M30+Interest!M31-'Minimum Payment'!M31,$C31-SUM($D31:L31))))))</f>
        <v>0</v>
      </c>
      <c r="O31" s="10">
        <f t="shared" si="0"/>
        <v>125</v>
      </c>
    </row>
    <row r="32" spans="1:15" s="140" customFormat="1" ht="11.25" x14ac:dyDescent="0.25">
      <c r="A32" s="140">
        <f>IF(Balance!O31&lt;=0,"",A31+1)</f>
        <v>17</v>
      </c>
      <c r="B32" s="50">
        <f t="shared" si="1"/>
        <v>42552</v>
      </c>
      <c r="C32" s="10">
        <f>IF(A32="",0,IF(NOT(Settings!$E$4=5),IF((Results!$D$5-'Minimum Payment'!O32)&lt;0,0,Results!$D$5-'Minimum Payment'!O32),0)+'Payment Schedule'!D32)</f>
        <v>125</v>
      </c>
      <c r="D32" s="10">
        <f>IF($D$14="",0,IF(NOT(Settings!$E$4=5),IF(Balance!D31&gt;=0,IF('Minimum Payment'!D32+$C32&gt;Balance!D31+Interest!D32,Balance!D31+Interest!D32-'Minimum Payment'!D32,$C32)),0))</f>
        <v>0</v>
      </c>
      <c r="E32" s="10">
        <f>IF(E$14="",0,IF(NOT(Settings!$E$4=5),IF(Balance!E31&lt;=0,0,IF($C32&lt;=SUM($D32:D32),0,IF('Minimum Payment'!E32+$C32-SUM($D32:D32)&gt;Balance!E31+Interest!E32,Balance!E31+Interest!E32-'Minimum Payment'!E32,$C32-SUM($D32:D32))))))</f>
        <v>0</v>
      </c>
      <c r="F32" s="10">
        <f>IF(F$14="",0,IF(NOT(Settings!$E$4=5),IF(Balance!F31&lt;=0,0,IF($C32&lt;=SUM($D32:E32),0,IF('Minimum Payment'!F32+$C32-SUM($D32:E32)&gt;Balance!F31+Interest!F32,Balance!F31+Interest!F32-'Minimum Payment'!F32,$C32-SUM($D32:E32))))))</f>
        <v>0</v>
      </c>
      <c r="G32" s="10">
        <f>IF(G$14="",0,IF(NOT(Settings!$E$4=5),IF(Balance!G31&lt;=0,0,IF($C32&lt;=SUM($D32:F32),0,IF('Minimum Payment'!G32+$C32-SUM($D32:F32)&gt;Balance!G31+Interest!G32,Balance!G31+Interest!G32-'Minimum Payment'!G32,$C32-SUM($D32:F32))))))</f>
        <v>125</v>
      </c>
      <c r="H32" s="10">
        <f>IF(H$14="",0,IF(NOT(Settings!$E$4=5),IF(Balance!H31&lt;=0,0,IF($C32&lt;=SUM($D32:G32),0,IF('Minimum Payment'!H32+$C32-SUM($D32:G32)&gt;Balance!H31+Interest!H32,Balance!H31+Interest!H32-'Minimum Payment'!H32,$C32-SUM($D32:G32))))))</f>
        <v>0</v>
      </c>
      <c r="I32" s="10">
        <f>IF(I$14="",0,IF(NOT(Settings!$E$4=5),IF(Balance!I31&lt;=0,0,IF($C32&lt;=SUM($D32:H32),0,IF('Minimum Payment'!I32+$C32-SUM($D32:H32)&gt;Balance!I31+Interest!I32,Balance!I31+Interest!I32-'Minimum Payment'!I32,$C32-SUM($D32:H32))))))</f>
        <v>0</v>
      </c>
      <c r="J32" s="10">
        <f>IF(J$14="",0,IF(NOT(Settings!$E$4=5),IF(Balance!J31&lt;=0,0,IF($C32&lt;=SUM($D32:I32),0,IF('Minimum Payment'!J32+$C32-SUM($D32:I32)&gt;Balance!J31+Interest!J32,Balance!J31+Interest!J32-'Minimum Payment'!J32,$C32-SUM($D32:I32))))))</f>
        <v>0</v>
      </c>
      <c r="K32" s="10">
        <f>IF(K$14="",0,IF(NOT(Settings!$E$4=5),IF(Balance!K31&lt;=0,0,IF($C32&lt;=SUM($D32:J32),0,IF('Minimum Payment'!K32+$C32-SUM($D32:J32)&gt;Balance!K31+Interest!K32,Balance!K31+Interest!K32-'Minimum Payment'!K32,$C32-SUM($D32:J32))))))</f>
        <v>0</v>
      </c>
      <c r="L32" s="10">
        <f>IF(L$14="",0,IF(NOT(Settings!$E$4=5),IF(Balance!L31&lt;=0,0,IF($C32&lt;=SUM($D32:K32),0,IF('Minimum Payment'!L32+$C32-SUM($D32:K32)&gt;Balance!L31+Interest!L32,Balance!L31+Interest!L32-'Minimum Payment'!L32,$C32-SUM($D32:K32))))))</f>
        <v>0</v>
      </c>
      <c r="M32" s="10">
        <f>IF(M$14="",0,IF(NOT(Settings!$E$4=5),IF(Balance!M31&lt;=0,0,IF($C32&lt;=SUM($D32:L32),0,IF('Minimum Payment'!M32+$C32-SUM($D32:L32)&gt;Balance!M31+Interest!M32,Balance!M31+Interest!M32-'Minimum Payment'!M32,$C32-SUM($D32:L32))))))</f>
        <v>0</v>
      </c>
      <c r="O32" s="10">
        <f t="shared" si="0"/>
        <v>125</v>
      </c>
    </row>
    <row r="33" spans="1:15" s="140" customFormat="1" ht="11.25" x14ac:dyDescent="0.25">
      <c r="A33" s="140">
        <f>IF(Balance!O32&lt;=0,"",A32+1)</f>
        <v>18</v>
      </c>
      <c r="B33" s="50">
        <f t="shared" si="1"/>
        <v>42583</v>
      </c>
      <c r="C33" s="10">
        <f>IF(A33="",0,IF(NOT(Settings!$E$4=5),IF((Results!$D$5-'Minimum Payment'!O33)&lt;0,0,Results!$D$5-'Minimum Payment'!O33),0)+'Payment Schedule'!D33)</f>
        <v>125</v>
      </c>
      <c r="D33" s="10">
        <f>IF($D$14="",0,IF(NOT(Settings!$E$4=5),IF(Balance!D32&gt;=0,IF('Minimum Payment'!D33+$C33&gt;Balance!D32+Interest!D33,Balance!D32+Interest!D33-'Minimum Payment'!D33,$C33)),0))</f>
        <v>0</v>
      </c>
      <c r="E33" s="10">
        <f>IF(E$14="",0,IF(NOT(Settings!$E$4=5),IF(Balance!E32&lt;=0,0,IF($C33&lt;=SUM($D33:D33),0,IF('Minimum Payment'!E33+$C33-SUM($D33:D33)&gt;Balance!E32+Interest!E33,Balance!E32+Interest!E33-'Minimum Payment'!E33,$C33-SUM($D33:D33))))))</f>
        <v>0</v>
      </c>
      <c r="F33" s="10">
        <f>IF(F$14="",0,IF(NOT(Settings!$E$4=5),IF(Balance!F32&lt;=0,0,IF($C33&lt;=SUM($D33:E33),0,IF('Minimum Payment'!F33+$C33-SUM($D33:E33)&gt;Balance!F32+Interest!F33,Balance!F32+Interest!F33-'Minimum Payment'!F33,$C33-SUM($D33:E33))))))</f>
        <v>0</v>
      </c>
      <c r="G33" s="10">
        <f>IF(G$14="",0,IF(NOT(Settings!$E$4=5),IF(Balance!G32&lt;=0,0,IF($C33&lt;=SUM($D33:F33),0,IF('Minimum Payment'!G33+$C33-SUM($D33:F33)&gt;Balance!G32+Interest!G33,Balance!G32+Interest!G33-'Minimum Payment'!G33,$C33-SUM($D33:F33))))))</f>
        <v>125</v>
      </c>
      <c r="H33" s="10">
        <f>IF(H$14="",0,IF(NOT(Settings!$E$4=5),IF(Balance!H32&lt;=0,0,IF($C33&lt;=SUM($D33:G33),0,IF('Minimum Payment'!H33+$C33-SUM($D33:G33)&gt;Balance!H32+Interest!H33,Balance!H32+Interest!H33-'Minimum Payment'!H33,$C33-SUM($D33:G33))))))</f>
        <v>0</v>
      </c>
      <c r="I33" s="10">
        <f>IF(I$14="",0,IF(NOT(Settings!$E$4=5),IF(Balance!I32&lt;=0,0,IF($C33&lt;=SUM($D33:H33),0,IF('Minimum Payment'!I33+$C33-SUM($D33:H33)&gt;Balance!I32+Interest!I33,Balance!I32+Interest!I33-'Minimum Payment'!I33,$C33-SUM($D33:H33))))))</f>
        <v>0</v>
      </c>
      <c r="J33" s="10">
        <f>IF(J$14="",0,IF(NOT(Settings!$E$4=5),IF(Balance!J32&lt;=0,0,IF($C33&lt;=SUM($D33:I33),0,IF('Minimum Payment'!J33+$C33-SUM($D33:I33)&gt;Balance!J32+Interest!J33,Balance!J32+Interest!J33-'Minimum Payment'!J33,$C33-SUM($D33:I33))))))</f>
        <v>0</v>
      </c>
      <c r="K33" s="10">
        <f>IF(K$14="",0,IF(NOT(Settings!$E$4=5),IF(Balance!K32&lt;=0,0,IF($C33&lt;=SUM($D33:J33),0,IF('Minimum Payment'!K33+$C33-SUM($D33:J33)&gt;Balance!K32+Interest!K33,Balance!K32+Interest!K33-'Minimum Payment'!K33,$C33-SUM($D33:J33))))))</f>
        <v>0</v>
      </c>
      <c r="L33" s="10">
        <f>IF(L$14="",0,IF(NOT(Settings!$E$4=5),IF(Balance!L32&lt;=0,0,IF($C33&lt;=SUM($D33:K33),0,IF('Minimum Payment'!L33+$C33-SUM($D33:K33)&gt;Balance!L32+Interest!L33,Balance!L32+Interest!L33-'Minimum Payment'!L33,$C33-SUM($D33:K33))))))</f>
        <v>0</v>
      </c>
      <c r="M33" s="10">
        <f>IF(M$14="",0,IF(NOT(Settings!$E$4=5),IF(Balance!M32&lt;=0,0,IF($C33&lt;=SUM($D33:L33),0,IF('Minimum Payment'!M33+$C33-SUM($D33:L33)&gt;Balance!M32+Interest!M33,Balance!M32+Interest!M33-'Minimum Payment'!M33,$C33-SUM($D33:L33))))))</f>
        <v>0</v>
      </c>
      <c r="O33" s="10">
        <f t="shared" si="0"/>
        <v>125</v>
      </c>
    </row>
    <row r="34" spans="1:15" s="140" customFormat="1" ht="11.25" x14ac:dyDescent="0.25">
      <c r="A34" s="140">
        <f>IF(Balance!O33&lt;=0,"",A33+1)</f>
        <v>19</v>
      </c>
      <c r="B34" s="50">
        <f t="shared" si="1"/>
        <v>42614</v>
      </c>
      <c r="C34" s="10">
        <f>IF(A34="",0,IF(NOT(Settings!$E$4=5),IF((Results!$D$5-'Minimum Payment'!O34)&lt;0,0,Results!$D$5-'Minimum Payment'!O34),0)+'Payment Schedule'!D34)</f>
        <v>125</v>
      </c>
      <c r="D34" s="10">
        <f>IF($D$14="",0,IF(NOT(Settings!$E$4=5),IF(Balance!D33&gt;=0,IF('Minimum Payment'!D34+$C34&gt;Balance!D33+Interest!D34,Balance!D33+Interest!D34-'Minimum Payment'!D34,$C34)),0))</f>
        <v>0</v>
      </c>
      <c r="E34" s="10">
        <f>IF(E$14="",0,IF(NOT(Settings!$E$4=5),IF(Balance!E33&lt;=0,0,IF($C34&lt;=SUM($D34:D34),0,IF('Minimum Payment'!E34+$C34-SUM($D34:D34)&gt;Balance!E33+Interest!E34,Balance!E33+Interest!E34-'Minimum Payment'!E34,$C34-SUM($D34:D34))))))</f>
        <v>0</v>
      </c>
      <c r="F34" s="10">
        <f>IF(F$14="",0,IF(NOT(Settings!$E$4=5),IF(Balance!F33&lt;=0,0,IF($C34&lt;=SUM($D34:E34),0,IF('Minimum Payment'!F34+$C34-SUM($D34:E34)&gt;Balance!F33+Interest!F34,Balance!F33+Interest!F34-'Minimum Payment'!F34,$C34-SUM($D34:E34))))))</f>
        <v>0</v>
      </c>
      <c r="G34" s="10">
        <f>IF(G$14="",0,IF(NOT(Settings!$E$4=5),IF(Balance!G33&lt;=0,0,IF($C34&lt;=SUM($D34:F34),0,IF('Minimum Payment'!G34+$C34-SUM($D34:F34)&gt;Balance!G33+Interest!G34,Balance!G33+Interest!G34-'Minimum Payment'!G34,$C34-SUM($D34:F34))))))</f>
        <v>125</v>
      </c>
      <c r="H34" s="10">
        <f>IF(H$14="",0,IF(NOT(Settings!$E$4=5),IF(Balance!H33&lt;=0,0,IF($C34&lt;=SUM($D34:G34),0,IF('Minimum Payment'!H34+$C34-SUM($D34:G34)&gt;Balance!H33+Interest!H34,Balance!H33+Interest!H34-'Minimum Payment'!H34,$C34-SUM($D34:G34))))))</f>
        <v>0</v>
      </c>
      <c r="I34" s="10">
        <f>IF(I$14="",0,IF(NOT(Settings!$E$4=5),IF(Balance!I33&lt;=0,0,IF($C34&lt;=SUM($D34:H34),0,IF('Minimum Payment'!I34+$C34-SUM($D34:H34)&gt;Balance!I33+Interest!I34,Balance!I33+Interest!I34-'Minimum Payment'!I34,$C34-SUM($D34:H34))))))</f>
        <v>0</v>
      </c>
      <c r="J34" s="10">
        <f>IF(J$14="",0,IF(NOT(Settings!$E$4=5),IF(Balance!J33&lt;=0,0,IF($C34&lt;=SUM($D34:I34),0,IF('Minimum Payment'!J34+$C34-SUM($D34:I34)&gt;Balance!J33+Interest!J34,Balance!J33+Interest!J34-'Minimum Payment'!J34,$C34-SUM($D34:I34))))))</f>
        <v>0</v>
      </c>
      <c r="K34" s="10">
        <f>IF(K$14="",0,IF(NOT(Settings!$E$4=5),IF(Balance!K33&lt;=0,0,IF($C34&lt;=SUM($D34:J34),0,IF('Minimum Payment'!K34+$C34-SUM($D34:J34)&gt;Balance!K33+Interest!K34,Balance!K33+Interest!K34-'Minimum Payment'!K34,$C34-SUM($D34:J34))))))</f>
        <v>0</v>
      </c>
      <c r="L34" s="10">
        <f>IF(L$14="",0,IF(NOT(Settings!$E$4=5),IF(Balance!L33&lt;=0,0,IF($C34&lt;=SUM($D34:K34),0,IF('Minimum Payment'!L34+$C34-SUM($D34:K34)&gt;Balance!L33+Interest!L34,Balance!L33+Interest!L34-'Minimum Payment'!L34,$C34-SUM($D34:K34))))))</f>
        <v>0</v>
      </c>
      <c r="M34" s="10">
        <f>IF(M$14="",0,IF(NOT(Settings!$E$4=5),IF(Balance!M33&lt;=0,0,IF($C34&lt;=SUM($D34:L34),0,IF('Minimum Payment'!M34+$C34-SUM($D34:L34)&gt;Balance!M33+Interest!M34,Balance!M33+Interest!M34-'Minimum Payment'!M34,$C34-SUM($D34:L34))))))</f>
        <v>0</v>
      </c>
      <c r="O34" s="10">
        <f t="shared" si="0"/>
        <v>125</v>
      </c>
    </row>
    <row r="35" spans="1:15" s="140" customFormat="1" ht="11.25" x14ac:dyDescent="0.25">
      <c r="A35" s="140">
        <f>IF(Balance!O34&lt;=0,"",A34+1)</f>
        <v>20</v>
      </c>
      <c r="B35" s="50">
        <f t="shared" si="1"/>
        <v>42644</v>
      </c>
      <c r="C35" s="10">
        <f>IF(A35="",0,IF(NOT(Settings!$E$4=5),IF((Results!$D$5-'Minimum Payment'!O35)&lt;0,0,Results!$D$5-'Minimum Payment'!O35),0)+'Payment Schedule'!D35)</f>
        <v>125</v>
      </c>
      <c r="D35" s="10">
        <f>IF($D$14="",0,IF(NOT(Settings!$E$4=5),IF(Balance!D34&gt;=0,IF('Minimum Payment'!D35+$C35&gt;Balance!D34+Interest!D35,Balance!D34+Interest!D35-'Minimum Payment'!D35,$C35)),0))</f>
        <v>0</v>
      </c>
      <c r="E35" s="10">
        <f>IF(E$14="",0,IF(NOT(Settings!$E$4=5),IF(Balance!E34&lt;=0,0,IF($C35&lt;=SUM($D35:D35),0,IF('Minimum Payment'!E35+$C35-SUM($D35:D35)&gt;Balance!E34+Interest!E35,Balance!E34+Interest!E35-'Minimum Payment'!E35,$C35-SUM($D35:D35))))))</f>
        <v>0</v>
      </c>
      <c r="F35" s="10">
        <f>IF(F$14="",0,IF(NOT(Settings!$E$4=5),IF(Balance!F34&lt;=0,0,IF($C35&lt;=SUM($D35:E35),0,IF('Minimum Payment'!F35+$C35-SUM($D35:E35)&gt;Balance!F34+Interest!F35,Balance!F34+Interest!F35-'Minimum Payment'!F35,$C35-SUM($D35:E35))))))</f>
        <v>0</v>
      </c>
      <c r="G35" s="10">
        <f>IF(G$14="",0,IF(NOT(Settings!$E$4=5),IF(Balance!G34&lt;=0,0,IF($C35&lt;=SUM($D35:F35),0,IF('Minimum Payment'!G35+$C35-SUM($D35:F35)&gt;Balance!G34+Interest!G35,Balance!G34+Interest!G35-'Minimum Payment'!G35,$C35-SUM($D35:F35))))))</f>
        <v>125</v>
      </c>
      <c r="H35" s="10">
        <f>IF(H$14="",0,IF(NOT(Settings!$E$4=5),IF(Balance!H34&lt;=0,0,IF($C35&lt;=SUM($D35:G35),0,IF('Minimum Payment'!H35+$C35-SUM($D35:G35)&gt;Balance!H34+Interest!H35,Balance!H34+Interest!H35-'Minimum Payment'!H35,$C35-SUM($D35:G35))))))</f>
        <v>0</v>
      </c>
      <c r="I35" s="10">
        <f>IF(I$14="",0,IF(NOT(Settings!$E$4=5),IF(Balance!I34&lt;=0,0,IF($C35&lt;=SUM($D35:H35),0,IF('Minimum Payment'!I35+$C35-SUM($D35:H35)&gt;Balance!I34+Interest!I35,Balance!I34+Interest!I35-'Minimum Payment'!I35,$C35-SUM($D35:H35))))))</f>
        <v>0</v>
      </c>
      <c r="J35" s="10">
        <f>IF(J$14="",0,IF(NOT(Settings!$E$4=5),IF(Balance!J34&lt;=0,0,IF($C35&lt;=SUM($D35:I35),0,IF('Minimum Payment'!J35+$C35-SUM($D35:I35)&gt;Balance!J34+Interest!J35,Balance!J34+Interest!J35-'Minimum Payment'!J35,$C35-SUM($D35:I35))))))</f>
        <v>0</v>
      </c>
      <c r="K35" s="10">
        <f>IF(K$14="",0,IF(NOT(Settings!$E$4=5),IF(Balance!K34&lt;=0,0,IF($C35&lt;=SUM($D35:J35),0,IF('Minimum Payment'!K35+$C35-SUM($D35:J35)&gt;Balance!K34+Interest!K35,Balance!K34+Interest!K35-'Minimum Payment'!K35,$C35-SUM($D35:J35))))))</f>
        <v>0</v>
      </c>
      <c r="L35" s="10">
        <f>IF(L$14="",0,IF(NOT(Settings!$E$4=5),IF(Balance!L34&lt;=0,0,IF($C35&lt;=SUM($D35:K35),0,IF('Minimum Payment'!L35+$C35-SUM($D35:K35)&gt;Balance!L34+Interest!L35,Balance!L34+Interest!L35-'Minimum Payment'!L35,$C35-SUM($D35:K35))))))</f>
        <v>0</v>
      </c>
      <c r="M35" s="10">
        <f>IF(M$14="",0,IF(NOT(Settings!$E$4=5),IF(Balance!M34&lt;=0,0,IF($C35&lt;=SUM($D35:L35),0,IF('Minimum Payment'!M35+$C35-SUM($D35:L35)&gt;Balance!M34+Interest!M35,Balance!M34+Interest!M35-'Minimum Payment'!M35,$C35-SUM($D35:L35))))))</f>
        <v>0</v>
      </c>
      <c r="O35" s="10">
        <f t="shared" si="0"/>
        <v>125</v>
      </c>
    </row>
    <row r="36" spans="1:15" s="140" customFormat="1" ht="11.25" x14ac:dyDescent="0.25">
      <c r="A36" s="140">
        <f>IF(Balance!O35&lt;=0,"",A35+1)</f>
        <v>21</v>
      </c>
      <c r="B36" s="50">
        <f t="shared" si="1"/>
        <v>42675</v>
      </c>
      <c r="C36" s="10">
        <f>IF(A36="",0,IF(NOT(Settings!$E$4=5),IF((Results!$D$5-'Minimum Payment'!O36)&lt;0,0,Results!$D$5-'Minimum Payment'!O36),0)+'Payment Schedule'!D36)</f>
        <v>125</v>
      </c>
      <c r="D36" s="10">
        <f>IF($D$14="",0,IF(NOT(Settings!$E$4=5),IF(Balance!D35&gt;=0,IF('Minimum Payment'!D36+$C36&gt;Balance!D35+Interest!D36,Balance!D35+Interest!D36-'Minimum Payment'!D36,$C36)),0))</f>
        <v>0</v>
      </c>
      <c r="E36" s="10">
        <f>IF(E$14="",0,IF(NOT(Settings!$E$4=5),IF(Balance!E35&lt;=0,0,IF($C36&lt;=SUM($D36:D36),0,IF('Minimum Payment'!E36+$C36-SUM($D36:D36)&gt;Balance!E35+Interest!E36,Balance!E35+Interest!E36-'Minimum Payment'!E36,$C36-SUM($D36:D36))))))</f>
        <v>0</v>
      </c>
      <c r="F36" s="10">
        <f>IF(F$14="",0,IF(NOT(Settings!$E$4=5),IF(Balance!F35&lt;=0,0,IF($C36&lt;=SUM($D36:E36),0,IF('Minimum Payment'!F36+$C36-SUM($D36:E36)&gt;Balance!F35+Interest!F36,Balance!F35+Interest!F36-'Minimum Payment'!F36,$C36-SUM($D36:E36))))))</f>
        <v>0</v>
      </c>
      <c r="G36" s="10">
        <f>IF(G$14="",0,IF(NOT(Settings!$E$4=5),IF(Balance!G35&lt;=0,0,IF($C36&lt;=SUM($D36:F36),0,IF('Minimum Payment'!G36+$C36-SUM($D36:F36)&gt;Balance!G35+Interest!G36,Balance!G35+Interest!G36-'Minimum Payment'!G36,$C36-SUM($D36:F36))))))</f>
        <v>125</v>
      </c>
      <c r="H36" s="10">
        <f>IF(H$14="",0,IF(NOT(Settings!$E$4=5),IF(Balance!H35&lt;=0,0,IF($C36&lt;=SUM($D36:G36),0,IF('Minimum Payment'!H36+$C36-SUM($D36:G36)&gt;Balance!H35+Interest!H36,Balance!H35+Interest!H36-'Minimum Payment'!H36,$C36-SUM($D36:G36))))))</f>
        <v>0</v>
      </c>
      <c r="I36" s="10">
        <f>IF(I$14="",0,IF(NOT(Settings!$E$4=5),IF(Balance!I35&lt;=0,0,IF($C36&lt;=SUM($D36:H36),0,IF('Minimum Payment'!I36+$C36-SUM($D36:H36)&gt;Balance!I35+Interest!I36,Balance!I35+Interest!I36-'Minimum Payment'!I36,$C36-SUM($D36:H36))))))</f>
        <v>0</v>
      </c>
      <c r="J36" s="10">
        <f>IF(J$14="",0,IF(NOT(Settings!$E$4=5),IF(Balance!J35&lt;=0,0,IF($C36&lt;=SUM($D36:I36),0,IF('Minimum Payment'!J36+$C36-SUM($D36:I36)&gt;Balance!J35+Interest!J36,Balance!J35+Interest!J36-'Minimum Payment'!J36,$C36-SUM($D36:I36))))))</f>
        <v>0</v>
      </c>
      <c r="K36" s="10">
        <f>IF(K$14="",0,IF(NOT(Settings!$E$4=5),IF(Balance!K35&lt;=0,0,IF($C36&lt;=SUM($D36:J36),0,IF('Minimum Payment'!K36+$C36-SUM($D36:J36)&gt;Balance!K35+Interest!K36,Balance!K35+Interest!K36-'Minimum Payment'!K36,$C36-SUM($D36:J36))))))</f>
        <v>0</v>
      </c>
      <c r="L36" s="10">
        <f>IF(L$14="",0,IF(NOT(Settings!$E$4=5),IF(Balance!L35&lt;=0,0,IF($C36&lt;=SUM($D36:K36),0,IF('Minimum Payment'!L36+$C36-SUM($D36:K36)&gt;Balance!L35+Interest!L36,Balance!L35+Interest!L36-'Minimum Payment'!L36,$C36-SUM($D36:K36))))))</f>
        <v>0</v>
      </c>
      <c r="M36" s="10">
        <f>IF(M$14="",0,IF(NOT(Settings!$E$4=5),IF(Balance!M35&lt;=0,0,IF($C36&lt;=SUM($D36:L36),0,IF('Minimum Payment'!M36+$C36-SUM($D36:L36)&gt;Balance!M35+Interest!M36,Balance!M35+Interest!M36-'Minimum Payment'!M36,$C36-SUM($D36:L36))))))</f>
        <v>0</v>
      </c>
      <c r="O36" s="10">
        <f t="shared" si="0"/>
        <v>125</v>
      </c>
    </row>
    <row r="37" spans="1:15" s="140" customFormat="1" ht="11.25" x14ac:dyDescent="0.25">
      <c r="A37" s="140">
        <f>IF(Balance!O36&lt;=0,"",A36+1)</f>
        <v>22</v>
      </c>
      <c r="B37" s="50">
        <f t="shared" si="1"/>
        <v>42705</v>
      </c>
      <c r="C37" s="10">
        <f>IF(A37="",0,IF(NOT(Settings!$E$4=5),IF((Results!$D$5-'Minimum Payment'!O37)&lt;0,0,Results!$D$5-'Minimum Payment'!O37),0)+'Payment Schedule'!D37)</f>
        <v>125</v>
      </c>
      <c r="D37" s="10">
        <f>IF($D$14="",0,IF(NOT(Settings!$E$4=5),IF(Balance!D36&gt;=0,IF('Minimum Payment'!D37+$C37&gt;Balance!D36+Interest!D37,Balance!D36+Interest!D37-'Minimum Payment'!D37,$C37)),0))</f>
        <v>0</v>
      </c>
      <c r="E37" s="10">
        <f>IF(E$14="",0,IF(NOT(Settings!$E$4=5),IF(Balance!E36&lt;=0,0,IF($C37&lt;=SUM($D37:D37),0,IF('Minimum Payment'!E37+$C37-SUM($D37:D37)&gt;Balance!E36+Interest!E37,Balance!E36+Interest!E37-'Minimum Payment'!E37,$C37-SUM($D37:D37))))))</f>
        <v>0</v>
      </c>
      <c r="F37" s="10">
        <f>IF(F$14="",0,IF(NOT(Settings!$E$4=5),IF(Balance!F36&lt;=0,0,IF($C37&lt;=SUM($D37:E37),0,IF('Minimum Payment'!F37+$C37-SUM($D37:E37)&gt;Balance!F36+Interest!F37,Balance!F36+Interest!F37-'Minimum Payment'!F37,$C37-SUM($D37:E37))))))</f>
        <v>0</v>
      </c>
      <c r="G37" s="10">
        <f>IF(G$14="",0,IF(NOT(Settings!$E$4=5),IF(Balance!G36&lt;=0,0,IF($C37&lt;=SUM($D37:F37),0,IF('Minimum Payment'!G37+$C37-SUM($D37:F37)&gt;Balance!G36+Interest!G37,Balance!G36+Interest!G37-'Minimum Payment'!G37,$C37-SUM($D37:F37))))))</f>
        <v>125</v>
      </c>
      <c r="H37" s="10">
        <f>IF(H$14="",0,IF(NOT(Settings!$E$4=5),IF(Balance!H36&lt;=0,0,IF($C37&lt;=SUM($D37:G37),0,IF('Minimum Payment'!H37+$C37-SUM($D37:G37)&gt;Balance!H36+Interest!H37,Balance!H36+Interest!H37-'Minimum Payment'!H37,$C37-SUM($D37:G37))))))</f>
        <v>0</v>
      </c>
      <c r="I37" s="10">
        <f>IF(I$14="",0,IF(NOT(Settings!$E$4=5),IF(Balance!I36&lt;=0,0,IF($C37&lt;=SUM($D37:H37),0,IF('Minimum Payment'!I37+$C37-SUM($D37:H37)&gt;Balance!I36+Interest!I37,Balance!I36+Interest!I37-'Minimum Payment'!I37,$C37-SUM($D37:H37))))))</f>
        <v>0</v>
      </c>
      <c r="J37" s="10">
        <f>IF(J$14="",0,IF(NOT(Settings!$E$4=5),IF(Balance!J36&lt;=0,0,IF($C37&lt;=SUM($D37:I37),0,IF('Minimum Payment'!J37+$C37-SUM($D37:I37)&gt;Balance!J36+Interest!J37,Balance!J36+Interest!J37-'Minimum Payment'!J37,$C37-SUM($D37:I37))))))</f>
        <v>0</v>
      </c>
      <c r="K37" s="10">
        <f>IF(K$14="",0,IF(NOT(Settings!$E$4=5),IF(Balance!K36&lt;=0,0,IF($C37&lt;=SUM($D37:J37),0,IF('Minimum Payment'!K37+$C37-SUM($D37:J37)&gt;Balance!K36+Interest!K37,Balance!K36+Interest!K37-'Minimum Payment'!K37,$C37-SUM($D37:J37))))))</f>
        <v>0</v>
      </c>
      <c r="L37" s="10">
        <f>IF(L$14="",0,IF(NOT(Settings!$E$4=5),IF(Balance!L36&lt;=0,0,IF($C37&lt;=SUM($D37:K37),0,IF('Minimum Payment'!L37+$C37-SUM($D37:K37)&gt;Balance!L36+Interest!L37,Balance!L36+Interest!L37-'Minimum Payment'!L37,$C37-SUM($D37:K37))))))</f>
        <v>0</v>
      </c>
      <c r="M37" s="10">
        <f>IF(M$14="",0,IF(NOT(Settings!$E$4=5),IF(Balance!M36&lt;=0,0,IF($C37&lt;=SUM($D37:L37),0,IF('Minimum Payment'!M37+$C37-SUM($D37:L37)&gt;Balance!M36+Interest!M37,Balance!M36+Interest!M37-'Minimum Payment'!M37,$C37-SUM($D37:L37))))))</f>
        <v>0</v>
      </c>
      <c r="O37" s="10">
        <f t="shared" si="0"/>
        <v>125</v>
      </c>
    </row>
    <row r="38" spans="1:15" s="140" customFormat="1" ht="11.25" x14ac:dyDescent="0.25">
      <c r="A38" s="140">
        <f>IF(Balance!O37&lt;=0,"",A37+1)</f>
        <v>23</v>
      </c>
      <c r="B38" s="50">
        <f t="shared" si="1"/>
        <v>42736</v>
      </c>
      <c r="C38" s="10">
        <f>IF(A38="",0,IF(NOT(Settings!$E$4=5),IF((Results!$D$5-'Minimum Payment'!O38)&lt;0,0,Results!$D$5-'Minimum Payment'!O38),0)+'Payment Schedule'!D38)</f>
        <v>125</v>
      </c>
      <c r="D38" s="10">
        <f>IF($D$14="",0,IF(NOT(Settings!$E$4=5),IF(Balance!D37&gt;=0,IF('Minimum Payment'!D38+$C38&gt;Balance!D37+Interest!D38,Balance!D37+Interest!D38-'Minimum Payment'!D38,$C38)),0))</f>
        <v>0</v>
      </c>
      <c r="E38" s="10">
        <f>IF(E$14="",0,IF(NOT(Settings!$E$4=5),IF(Balance!E37&lt;=0,0,IF($C38&lt;=SUM($D38:D38),0,IF('Minimum Payment'!E38+$C38-SUM($D38:D38)&gt;Balance!E37+Interest!E38,Balance!E37+Interest!E38-'Minimum Payment'!E38,$C38-SUM($D38:D38))))))</f>
        <v>0</v>
      </c>
      <c r="F38" s="10">
        <f>IF(F$14="",0,IF(NOT(Settings!$E$4=5),IF(Balance!F37&lt;=0,0,IF($C38&lt;=SUM($D38:E38),0,IF('Minimum Payment'!F38+$C38-SUM($D38:E38)&gt;Balance!F37+Interest!F38,Balance!F37+Interest!F38-'Minimum Payment'!F38,$C38-SUM($D38:E38))))))</f>
        <v>0</v>
      </c>
      <c r="G38" s="10">
        <f>IF(G$14="",0,IF(NOT(Settings!$E$4=5),IF(Balance!G37&lt;=0,0,IF($C38&lt;=SUM($D38:F38),0,IF('Minimum Payment'!G38+$C38-SUM($D38:F38)&gt;Balance!G37+Interest!G38,Balance!G37+Interest!G38-'Minimum Payment'!G38,$C38-SUM($D38:F38))))))</f>
        <v>125</v>
      </c>
      <c r="H38" s="10">
        <f>IF(H$14="",0,IF(NOT(Settings!$E$4=5),IF(Balance!H37&lt;=0,0,IF($C38&lt;=SUM($D38:G38),0,IF('Minimum Payment'!H38+$C38-SUM($D38:G38)&gt;Balance!H37+Interest!H38,Balance!H37+Interest!H38-'Minimum Payment'!H38,$C38-SUM($D38:G38))))))</f>
        <v>0</v>
      </c>
      <c r="I38" s="10">
        <f>IF(I$14="",0,IF(NOT(Settings!$E$4=5),IF(Balance!I37&lt;=0,0,IF($C38&lt;=SUM($D38:H38),0,IF('Minimum Payment'!I38+$C38-SUM($D38:H38)&gt;Balance!I37+Interest!I38,Balance!I37+Interest!I38-'Minimum Payment'!I38,$C38-SUM($D38:H38))))))</f>
        <v>0</v>
      </c>
      <c r="J38" s="10">
        <f>IF(J$14="",0,IF(NOT(Settings!$E$4=5),IF(Balance!J37&lt;=0,0,IF($C38&lt;=SUM($D38:I38),0,IF('Minimum Payment'!J38+$C38-SUM($D38:I38)&gt;Balance!J37+Interest!J38,Balance!J37+Interest!J38-'Minimum Payment'!J38,$C38-SUM($D38:I38))))))</f>
        <v>0</v>
      </c>
      <c r="K38" s="10">
        <f>IF(K$14="",0,IF(NOT(Settings!$E$4=5),IF(Balance!K37&lt;=0,0,IF($C38&lt;=SUM($D38:J38),0,IF('Minimum Payment'!K38+$C38-SUM($D38:J38)&gt;Balance!K37+Interest!K38,Balance!K37+Interest!K38-'Minimum Payment'!K38,$C38-SUM($D38:J38))))))</f>
        <v>0</v>
      </c>
      <c r="L38" s="10">
        <f>IF(L$14="",0,IF(NOT(Settings!$E$4=5),IF(Balance!L37&lt;=0,0,IF($C38&lt;=SUM($D38:K38),0,IF('Minimum Payment'!L38+$C38-SUM($D38:K38)&gt;Balance!L37+Interest!L38,Balance!L37+Interest!L38-'Minimum Payment'!L38,$C38-SUM($D38:K38))))))</f>
        <v>0</v>
      </c>
      <c r="M38" s="10">
        <f>IF(M$14="",0,IF(NOT(Settings!$E$4=5),IF(Balance!M37&lt;=0,0,IF($C38&lt;=SUM($D38:L38),0,IF('Minimum Payment'!M38+$C38-SUM($D38:L38)&gt;Balance!M37+Interest!M38,Balance!M37+Interest!M38-'Minimum Payment'!M38,$C38-SUM($D38:L38))))))</f>
        <v>0</v>
      </c>
      <c r="O38" s="10">
        <f t="shared" si="0"/>
        <v>125</v>
      </c>
    </row>
    <row r="39" spans="1:15" s="140" customFormat="1" ht="11.25" x14ac:dyDescent="0.25">
      <c r="A39" s="140">
        <f>IF(Balance!O38&lt;=0,"",A38+1)</f>
        <v>24</v>
      </c>
      <c r="B39" s="50">
        <f t="shared" si="1"/>
        <v>42767</v>
      </c>
      <c r="C39" s="10">
        <f>IF(A39="",0,IF(NOT(Settings!$E$4=5),IF((Results!$D$5-'Minimum Payment'!O39)&lt;0,0,Results!$D$5-'Minimum Payment'!O39),0)+'Payment Schedule'!D39)</f>
        <v>125</v>
      </c>
      <c r="D39" s="10">
        <f>IF($D$14="",0,IF(NOT(Settings!$E$4=5),IF(Balance!D38&gt;=0,IF('Minimum Payment'!D39+$C39&gt;Balance!D38+Interest!D39,Balance!D38+Interest!D39-'Minimum Payment'!D39,$C39)),0))</f>
        <v>0</v>
      </c>
      <c r="E39" s="10">
        <f>IF(E$14="",0,IF(NOT(Settings!$E$4=5),IF(Balance!E38&lt;=0,0,IF($C39&lt;=SUM($D39:D39),0,IF('Minimum Payment'!E39+$C39-SUM($D39:D39)&gt;Balance!E38+Interest!E39,Balance!E38+Interest!E39-'Minimum Payment'!E39,$C39-SUM($D39:D39))))))</f>
        <v>0</v>
      </c>
      <c r="F39" s="10">
        <f>IF(F$14="",0,IF(NOT(Settings!$E$4=5),IF(Balance!F38&lt;=0,0,IF($C39&lt;=SUM($D39:E39),0,IF('Minimum Payment'!F39+$C39-SUM($D39:E39)&gt;Balance!F38+Interest!F39,Balance!F38+Interest!F39-'Minimum Payment'!F39,$C39-SUM($D39:E39))))))</f>
        <v>0</v>
      </c>
      <c r="G39" s="10">
        <f>IF(G$14="",0,IF(NOT(Settings!$E$4=5),IF(Balance!G38&lt;=0,0,IF($C39&lt;=SUM($D39:F39),0,IF('Minimum Payment'!G39+$C39-SUM($D39:F39)&gt;Balance!G38+Interest!G39,Balance!G38+Interest!G39-'Minimum Payment'!G39,$C39-SUM($D39:F39))))))</f>
        <v>123.86766850000001</v>
      </c>
      <c r="H39" s="10">
        <f>IF(H$14="",0,IF(NOT(Settings!$E$4=5),IF(Balance!H38&lt;=0,0,IF($C39&lt;=SUM($D39:G39),0,IF('Minimum Payment'!H39+$C39-SUM($D39:G39)&gt;Balance!H38+Interest!H39,Balance!H38+Interest!H39-'Minimum Payment'!H39,$C39-SUM($D39:G39))))))</f>
        <v>1.1323314999999923</v>
      </c>
      <c r="I39" s="10">
        <f>IF(I$14="",0,IF(NOT(Settings!$E$4=5),IF(Balance!I38&lt;=0,0,IF($C39&lt;=SUM($D39:H39),0,IF('Minimum Payment'!I39+$C39-SUM($D39:H39)&gt;Balance!I38+Interest!I39,Balance!I38+Interest!I39-'Minimum Payment'!I39,$C39-SUM($D39:H39))))))</f>
        <v>0</v>
      </c>
      <c r="J39" s="10">
        <f>IF(J$14="",0,IF(NOT(Settings!$E$4=5),IF(Balance!J38&lt;=0,0,IF($C39&lt;=SUM($D39:I39),0,IF('Minimum Payment'!J39+$C39-SUM($D39:I39)&gt;Balance!J38+Interest!J39,Balance!J38+Interest!J39-'Minimum Payment'!J39,$C39-SUM($D39:I39))))))</f>
        <v>0</v>
      </c>
      <c r="K39" s="10">
        <f>IF(K$14="",0,IF(NOT(Settings!$E$4=5),IF(Balance!K38&lt;=0,0,IF($C39&lt;=SUM($D39:J39),0,IF('Minimum Payment'!K39+$C39-SUM($D39:J39)&gt;Balance!K38+Interest!K39,Balance!K38+Interest!K39-'Minimum Payment'!K39,$C39-SUM($D39:J39))))))</f>
        <v>0</v>
      </c>
      <c r="L39" s="10">
        <f>IF(L$14="",0,IF(NOT(Settings!$E$4=5),IF(Balance!L38&lt;=0,0,IF($C39&lt;=SUM($D39:K39),0,IF('Minimum Payment'!L39+$C39-SUM($D39:K39)&gt;Balance!L38+Interest!L39,Balance!L38+Interest!L39-'Minimum Payment'!L39,$C39-SUM($D39:K39))))))</f>
        <v>0</v>
      </c>
      <c r="M39" s="10">
        <f>IF(M$14="",0,IF(NOT(Settings!$E$4=5),IF(Balance!M38&lt;=0,0,IF($C39&lt;=SUM($D39:L39),0,IF('Minimum Payment'!M39+$C39-SUM($D39:L39)&gt;Balance!M38+Interest!M39,Balance!M38+Interest!M39-'Minimum Payment'!M39,$C39-SUM($D39:L39))))))</f>
        <v>0</v>
      </c>
      <c r="O39" s="10">
        <f t="shared" si="0"/>
        <v>125</v>
      </c>
    </row>
    <row r="40" spans="1:15" s="140" customFormat="1" ht="11.25" x14ac:dyDescent="0.25">
      <c r="A40" s="140">
        <f>IF(Balance!O39&lt;=0,"",A39+1)</f>
        <v>25</v>
      </c>
      <c r="B40" s="50">
        <f t="shared" si="1"/>
        <v>42795</v>
      </c>
      <c r="C40" s="10">
        <f>IF(A40="",0,IF(NOT(Settings!$E$4=5),IF((Results!$D$5-'Minimum Payment'!O40)&lt;0,0,Results!$D$5-'Minimum Payment'!O40),0)+'Payment Schedule'!D40)</f>
        <v>155</v>
      </c>
      <c r="D40" s="10">
        <f>IF($D$14="",0,IF(NOT(Settings!$E$4=5),IF(Balance!D39&gt;=0,IF('Minimum Payment'!D40+$C40&gt;Balance!D39+Interest!D40,Balance!D39+Interest!D40-'Minimum Payment'!D40,$C40)),0))</f>
        <v>0</v>
      </c>
      <c r="E40" s="10">
        <f>IF(E$14="",0,IF(NOT(Settings!$E$4=5),IF(Balance!E39&lt;=0,0,IF($C40&lt;=SUM($D40:D40),0,IF('Minimum Payment'!E40+$C40-SUM($D40:D40)&gt;Balance!E39+Interest!E40,Balance!E39+Interest!E40-'Minimum Payment'!E40,$C40-SUM($D40:D40))))))</f>
        <v>0</v>
      </c>
      <c r="F40" s="10">
        <f>IF(F$14="",0,IF(NOT(Settings!$E$4=5),IF(Balance!F39&lt;=0,0,IF($C40&lt;=SUM($D40:E40),0,IF('Minimum Payment'!F40+$C40-SUM($D40:E40)&gt;Balance!F39+Interest!F40,Balance!F39+Interest!F40-'Minimum Payment'!F40,$C40-SUM($D40:E40))))))</f>
        <v>0</v>
      </c>
      <c r="G40" s="10">
        <f>IF(G$14="",0,IF(NOT(Settings!$E$4=5),IF(Balance!G39&lt;=0,0,IF($C40&lt;=SUM($D40:F40),0,IF('Minimum Payment'!G40+$C40-SUM($D40:F40)&gt;Balance!G39+Interest!G40,Balance!G39+Interest!G40-'Minimum Payment'!G40,$C40-SUM($D40:F40))))))</f>
        <v>0</v>
      </c>
      <c r="H40" s="10">
        <f>IF(H$14="",0,IF(NOT(Settings!$E$4=5),IF(Balance!H39&lt;=0,0,IF($C40&lt;=SUM($D40:G40),0,IF('Minimum Payment'!H40+$C40-SUM($D40:G40)&gt;Balance!H39+Interest!H40,Balance!H39+Interest!H40-'Minimum Payment'!H40,$C40-SUM($D40:G40))))))</f>
        <v>155</v>
      </c>
      <c r="I40" s="10">
        <f>IF(I$14="",0,IF(NOT(Settings!$E$4=5),IF(Balance!I39&lt;=0,0,IF($C40&lt;=SUM($D40:H40),0,IF('Minimum Payment'!I40+$C40-SUM($D40:H40)&gt;Balance!I39+Interest!I40,Balance!I39+Interest!I40-'Minimum Payment'!I40,$C40-SUM($D40:H40))))))</f>
        <v>0</v>
      </c>
      <c r="J40" s="10">
        <f>IF(J$14="",0,IF(NOT(Settings!$E$4=5),IF(Balance!J39&lt;=0,0,IF($C40&lt;=SUM($D40:I40),0,IF('Minimum Payment'!J40+$C40-SUM($D40:I40)&gt;Balance!J39+Interest!J40,Balance!J39+Interest!J40-'Minimum Payment'!J40,$C40-SUM($D40:I40))))))</f>
        <v>0</v>
      </c>
      <c r="K40" s="10">
        <f>IF(K$14="",0,IF(NOT(Settings!$E$4=5),IF(Balance!K39&lt;=0,0,IF($C40&lt;=SUM($D40:J40),0,IF('Minimum Payment'!K40+$C40-SUM($D40:J40)&gt;Balance!K39+Interest!K40,Balance!K39+Interest!K40-'Minimum Payment'!K40,$C40-SUM($D40:J40))))))</f>
        <v>0</v>
      </c>
      <c r="L40" s="10">
        <f>IF(L$14="",0,IF(NOT(Settings!$E$4=5),IF(Balance!L39&lt;=0,0,IF($C40&lt;=SUM($D40:K40),0,IF('Minimum Payment'!L40+$C40-SUM($D40:K40)&gt;Balance!L39+Interest!L40,Balance!L39+Interest!L40-'Minimum Payment'!L40,$C40-SUM($D40:K40))))))</f>
        <v>0</v>
      </c>
      <c r="M40" s="10">
        <f>IF(M$14="",0,IF(NOT(Settings!$E$4=5),IF(Balance!M39&lt;=0,0,IF($C40&lt;=SUM($D40:L40),0,IF('Minimum Payment'!M40+$C40-SUM($D40:L40)&gt;Balance!M39+Interest!M40,Balance!M39+Interest!M40-'Minimum Payment'!M40,$C40-SUM($D40:L40))))))</f>
        <v>0</v>
      </c>
      <c r="O40" s="10">
        <f t="shared" si="0"/>
        <v>155</v>
      </c>
    </row>
    <row r="41" spans="1:15" s="140" customFormat="1" ht="11.25" x14ac:dyDescent="0.25">
      <c r="A41" s="140">
        <f>IF(Balance!O40&lt;=0,"",A40+1)</f>
        <v>26</v>
      </c>
      <c r="B41" s="50">
        <f t="shared" si="1"/>
        <v>42826</v>
      </c>
      <c r="C41" s="10">
        <f>IF(A41="",0,IF(NOT(Settings!$E$4=5),IF((Results!$D$5-'Minimum Payment'!O41)&lt;0,0,Results!$D$5-'Minimum Payment'!O41),0)+'Payment Schedule'!D41)</f>
        <v>155</v>
      </c>
      <c r="D41" s="10">
        <f>IF($D$14="",0,IF(NOT(Settings!$E$4=5),IF(Balance!D40&gt;=0,IF('Minimum Payment'!D41+$C41&gt;Balance!D40+Interest!D41,Balance!D40+Interest!D41-'Minimum Payment'!D41,$C41)),0))</f>
        <v>0</v>
      </c>
      <c r="E41" s="10">
        <f>IF(E$14="",0,IF(NOT(Settings!$E$4=5),IF(Balance!E40&lt;=0,0,IF($C41&lt;=SUM($D41:D41),0,IF('Minimum Payment'!E41+$C41-SUM($D41:D41)&gt;Balance!E40+Interest!E41,Balance!E40+Interest!E41-'Minimum Payment'!E41,$C41-SUM($D41:D41))))))</f>
        <v>0</v>
      </c>
      <c r="F41" s="10">
        <f>IF(F$14="",0,IF(NOT(Settings!$E$4=5),IF(Balance!F40&lt;=0,0,IF($C41&lt;=SUM($D41:E41),0,IF('Minimum Payment'!F41+$C41-SUM($D41:E41)&gt;Balance!F40+Interest!F41,Balance!F40+Interest!F41-'Minimum Payment'!F41,$C41-SUM($D41:E41))))))</f>
        <v>0</v>
      </c>
      <c r="G41" s="10">
        <f>IF(G$14="",0,IF(NOT(Settings!$E$4=5),IF(Balance!G40&lt;=0,0,IF($C41&lt;=SUM($D41:F41),0,IF('Minimum Payment'!G41+$C41-SUM($D41:F41)&gt;Balance!G40+Interest!G41,Balance!G40+Interest!G41-'Minimum Payment'!G41,$C41-SUM($D41:F41))))))</f>
        <v>0</v>
      </c>
      <c r="H41" s="10">
        <f>IF(H$14="",0,IF(NOT(Settings!$E$4=5),IF(Balance!H40&lt;=0,0,IF($C41&lt;=SUM($D41:G41),0,IF('Minimum Payment'!H41+$C41-SUM($D41:G41)&gt;Balance!H40+Interest!H41,Balance!H40+Interest!H41-'Minimum Payment'!H41,$C41-SUM($D41:G41))))))</f>
        <v>155</v>
      </c>
      <c r="I41" s="10">
        <f>IF(I$14="",0,IF(NOT(Settings!$E$4=5),IF(Balance!I40&lt;=0,0,IF($C41&lt;=SUM($D41:H41),0,IF('Minimum Payment'!I41+$C41-SUM($D41:H41)&gt;Balance!I40+Interest!I41,Balance!I40+Interest!I41-'Minimum Payment'!I41,$C41-SUM($D41:H41))))))</f>
        <v>0</v>
      </c>
      <c r="J41" s="10">
        <f>IF(J$14="",0,IF(NOT(Settings!$E$4=5),IF(Balance!J40&lt;=0,0,IF($C41&lt;=SUM($D41:I41),0,IF('Minimum Payment'!J41+$C41-SUM($D41:I41)&gt;Balance!J40+Interest!J41,Balance!J40+Interest!J41-'Minimum Payment'!J41,$C41-SUM($D41:I41))))))</f>
        <v>0</v>
      </c>
      <c r="K41" s="10">
        <f>IF(K$14="",0,IF(NOT(Settings!$E$4=5),IF(Balance!K40&lt;=0,0,IF($C41&lt;=SUM($D41:J41),0,IF('Minimum Payment'!K41+$C41-SUM($D41:J41)&gt;Balance!K40+Interest!K41,Balance!K40+Interest!K41-'Minimum Payment'!K41,$C41-SUM($D41:J41))))))</f>
        <v>0</v>
      </c>
      <c r="L41" s="10">
        <f>IF(L$14="",0,IF(NOT(Settings!$E$4=5),IF(Balance!L40&lt;=0,0,IF($C41&lt;=SUM($D41:K41),0,IF('Minimum Payment'!L41+$C41-SUM($D41:K41)&gt;Balance!L40+Interest!L41,Balance!L40+Interest!L41-'Minimum Payment'!L41,$C41-SUM($D41:K41))))))</f>
        <v>0</v>
      </c>
      <c r="M41" s="10">
        <f>IF(M$14="",0,IF(NOT(Settings!$E$4=5),IF(Balance!M40&lt;=0,0,IF($C41&lt;=SUM($D41:L41),0,IF('Minimum Payment'!M41+$C41-SUM($D41:L41)&gt;Balance!M40+Interest!M41,Balance!M40+Interest!M41-'Minimum Payment'!M41,$C41-SUM($D41:L41))))))</f>
        <v>0</v>
      </c>
      <c r="O41" s="10">
        <f t="shared" si="0"/>
        <v>155</v>
      </c>
    </row>
    <row r="42" spans="1:15" s="140" customFormat="1" ht="11.25" x14ac:dyDescent="0.25">
      <c r="A42" s="140">
        <f>IF(Balance!O41&lt;=0,"",A41+1)</f>
        <v>27</v>
      </c>
      <c r="B42" s="50">
        <f t="shared" si="1"/>
        <v>42856</v>
      </c>
      <c r="C42" s="10">
        <f>IF(A42="",0,IF(NOT(Settings!$E$4=5),IF((Results!$D$5-'Minimum Payment'!O42)&lt;0,0,Results!$D$5-'Minimum Payment'!O42),0)+'Payment Schedule'!D42)</f>
        <v>155</v>
      </c>
      <c r="D42" s="10">
        <f>IF($D$14="",0,IF(NOT(Settings!$E$4=5),IF(Balance!D41&gt;=0,IF('Minimum Payment'!D42+$C42&gt;Balance!D41+Interest!D42,Balance!D41+Interest!D42-'Minimum Payment'!D42,$C42)),0))</f>
        <v>0</v>
      </c>
      <c r="E42" s="10">
        <f>IF(E$14="",0,IF(NOT(Settings!$E$4=5),IF(Balance!E41&lt;=0,0,IF($C42&lt;=SUM($D42:D42),0,IF('Minimum Payment'!E42+$C42-SUM($D42:D42)&gt;Balance!E41+Interest!E42,Balance!E41+Interest!E42-'Minimum Payment'!E42,$C42-SUM($D42:D42))))))</f>
        <v>0</v>
      </c>
      <c r="F42" s="10">
        <f>IF(F$14="",0,IF(NOT(Settings!$E$4=5),IF(Balance!F41&lt;=0,0,IF($C42&lt;=SUM($D42:E42),0,IF('Minimum Payment'!F42+$C42-SUM($D42:E42)&gt;Balance!F41+Interest!F42,Balance!F41+Interest!F42-'Minimum Payment'!F42,$C42-SUM($D42:E42))))))</f>
        <v>0</v>
      </c>
      <c r="G42" s="10">
        <f>IF(G$14="",0,IF(NOT(Settings!$E$4=5),IF(Balance!G41&lt;=0,0,IF($C42&lt;=SUM($D42:F42),0,IF('Minimum Payment'!G42+$C42-SUM($D42:F42)&gt;Balance!G41+Interest!G42,Balance!G41+Interest!G42-'Minimum Payment'!G42,$C42-SUM($D42:F42))))))</f>
        <v>0</v>
      </c>
      <c r="H42" s="10">
        <f>IF(H$14="",0,IF(NOT(Settings!$E$4=5),IF(Balance!H41&lt;=0,0,IF($C42&lt;=SUM($D42:G42),0,IF('Minimum Payment'!H42+$C42-SUM($D42:G42)&gt;Balance!H41+Interest!H42,Balance!H41+Interest!H42-'Minimum Payment'!H42,$C42-SUM($D42:G42))))))</f>
        <v>155</v>
      </c>
      <c r="I42" s="10">
        <f>IF(I$14="",0,IF(NOT(Settings!$E$4=5),IF(Balance!I41&lt;=0,0,IF($C42&lt;=SUM($D42:H42),0,IF('Minimum Payment'!I42+$C42-SUM($D42:H42)&gt;Balance!I41+Interest!I42,Balance!I41+Interest!I42-'Minimum Payment'!I42,$C42-SUM($D42:H42))))))</f>
        <v>0</v>
      </c>
      <c r="J42" s="10">
        <f>IF(J$14="",0,IF(NOT(Settings!$E$4=5),IF(Balance!J41&lt;=0,0,IF($C42&lt;=SUM($D42:I42),0,IF('Minimum Payment'!J42+$C42-SUM($D42:I42)&gt;Balance!J41+Interest!J42,Balance!J41+Interest!J42-'Minimum Payment'!J42,$C42-SUM($D42:I42))))))</f>
        <v>0</v>
      </c>
      <c r="K42" s="10">
        <f>IF(K$14="",0,IF(NOT(Settings!$E$4=5),IF(Balance!K41&lt;=0,0,IF($C42&lt;=SUM($D42:J42),0,IF('Minimum Payment'!K42+$C42-SUM($D42:J42)&gt;Balance!K41+Interest!K42,Balance!K41+Interest!K42-'Minimum Payment'!K42,$C42-SUM($D42:J42))))))</f>
        <v>0</v>
      </c>
      <c r="L42" s="10">
        <f>IF(L$14="",0,IF(NOT(Settings!$E$4=5),IF(Balance!L41&lt;=0,0,IF($C42&lt;=SUM($D42:K42),0,IF('Minimum Payment'!L42+$C42-SUM($D42:K42)&gt;Balance!L41+Interest!L42,Balance!L41+Interest!L42-'Minimum Payment'!L42,$C42-SUM($D42:K42))))))</f>
        <v>0</v>
      </c>
      <c r="M42" s="10">
        <f>IF(M$14="",0,IF(NOT(Settings!$E$4=5),IF(Balance!M41&lt;=0,0,IF($C42&lt;=SUM($D42:L42),0,IF('Minimum Payment'!M42+$C42-SUM($D42:L42)&gt;Balance!M41+Interest!M42,Balance!M41+Interest!M42-'Minimum Payment'!M42,$C42-SUM($D42:L42))))))</f>
        <v>0</v>
      </c>
      <c r="O42" s="10">
        <f t="shared" si="0"/>
        <v>155</v>
      </c>
    </row>
    <row r="43" spans="1:15" s="140" customFormat="1" ht="11.25" x14ac:dyDescent="0.25">
      <c r="A43" s="140">
        <f>IF(Balance!O42&lt;=0,"",A42+1)</f>
        <v>28</v>
      </c>
      <c r="B43" s="50">
        <f t="shared" si="1"/>
        <v>42887</v>
      </c>
      <c r="C43" s="10">
        <f>IF(A43="",0,IF(NOT(Settings!$E$4=5),IF((Results!$D$5-'Minimum Payment'!O43)&lt;0,0,Results!$D$5-'Minimum Payment'!O43),0)+'Payment Schedule'!D43)</f>
        <v>155</v>
      </c>
      <c r="D43" s="10">
        <f>IF($D$14="",0,IF(NOT(Settings!$E$4=5),IF(Balance!D42&gt;=0,IF('Minimum Payment'!D43+$C43&gt;Balance!D42+Interest!D43,Balance!D42+Interest!D43-'Minimum Payment'!D43,$C43)),0))</f>
        <v>0</v>
      </c>
      <c r="E43" s="10">
        <f>IF(E$14="",0,IF(NOT(Settings!$E$4=5),IF(Balance!E42&lt;=0,0,IF($C43&lt;=SUM($D43:D43),0,IF('Minimum Payment'!E43+$C43-SUM($D43:D43)&gt;Balance!E42+Interest!E43,Balance!E42+Interest!E43-'Minimum Payment'!E43,$C43-SUM($D43:D43))))))</f>
        <v>0</v>
      </c>
      <c r="F43" s="10">
        <f>IF(F$14="",0,IF(NOT(Settings!$E$4=5),IF(Balance!F42&lt;=0,0,IF($C43&lt;=SUM($D43:E43),0,IF('Minimum Payment'!F43+$C43-SUM($D43:E43)&gt;Balance!F42+Interest!F43,Balance!F42+Interest!F43-'Minimum Payment'!F43,$C43-SUM($D43:E43))))))</f>
        <v>0</v>
      </c>
      <c r="G43" s="10">
        <f>IF(G$14="",0,IF(NOT(Settings!$E$4=5),IF(Balance!G42&lt;=0,0,IF($C43&lt;=SUM($D43:F43),0,IF('Minimum Payment'!G43+$C43-SUM($D43:F43)&gt;Balance!G42+Interest!G43,Balance!G42+Interest!G43-'Minimum Payment'!G43,$C43-SUM($D43:F43))))))</f>
        <v>0</v>
      </c>
      <c r="H43" s="10">
        <f>IF(H$14="",0,IF(NOT(Settings!$E$4=5),IF(Balance!H42&lt;=0,0,IF($C43&lt;=SUM($D43:G43),0,IF('Minimum Payment'!H43+$C43-SUM($D43:G43)&gt;Balance!H42+Interest!H43,Balance!H42+Interest!H43-'Minimum Payment'!H43,$C43-SUM($D43:G43))))))</f>
        <v>155</v>
      </c>
      <c r="I43" s="10">
        <f>IF(I$14="",0,IF(NOT(Settings!$E$4=5),IF(Balance!I42&lt;=0,0,IF($C43&lt;=SUM($D43:H43),0,IF('Minimum Payment'!I43+$C43-SUM($D43:H43)&gt;Balance!I42+Interest!I43,Balance!I42+Interest!I43-'Minimum Payment'!I43,$C43-SUM($D43:H43))))))</f>
        <v>0</v>
      </c>
      <c r="J43" s="10">
        <f>IF(J$14="",0,IF(NOT(Settings!$E$4=5),IF(Balance!J42&lt;=0,0,IF($C43&lt;=SUM($D43:I43),0,IF('Minimum Payment'!J43+$C43-SUM($D43:I43)&gt;Balance!J42+Interest!J43,Balance!J42+Interest!J43-'Minimum Payment'!J43,$C43-SUM($D43:I43))))))</f>
        <v>0</v>
      </c>
      <c r="K43" s="10">
        <f>IF(K$14="",0,IF(NOT(Settings!$E$4=5),IF(Balance!K42&lt;=0,0,IF($C43&lt;=SUM($D43:J43),0,IF('Minimum Payment'!K43+$C43-SUM($D43:J43)&gt;Balance!K42+Interest!K43,Balance!K42+Interest!K43-'Minimum Payment'!K43,$C43-SUM($D43:J43))))))</f>
        <v>0</v>
      </c>
      <c r="L43" s="10">
        <f>IF(L$14="",0,IF(NOT(Settings!$E$4=5),IF(Balance!L42&lt;=0,0,IF($C43&lt;=SUM($D43:K43),0,IF('Minimum Payment'!L43+$C43-SUM($D43:K43)&gt;Balance!L42+Interest!L43,Balance!L42+Interest!L43-'Minimum Payment'!L43,$C43-SUM($D43:K43))))))</f>
        <v>0</v>
      </c>
      <c r="M43" s="10">
        <f>IF(M$14="",0,IF(NOT(Settings!$E$4=5),IF(Balance!M42&lt;=0,0,IF($C43&lt;=SUM($D43:L43),0,IF('Minimum Payment'!M43+$C43-SUM($D43:L43)&gt;Balance!M42+Interest!M43,Balance!M42+Interest!M43-'Minimum Payment'!M43,$C43-SUM($D43:L43))))))</f>
        <v>0</v>
      </c>
      <c r="O43" s="10">
        <f t="shared" si="0"/>
        <v>155</v>
      </c>
    </row>
    <row r="44" spans="1:15" s="140" customFormat="1" ht="11.25" x14ac:dyDescent="0.25">
      <c r="A44" s="140">
        <f>IF(Balance!O43&lt;=0,"",A43+1)</f>
        <v>29</v>
      </c>
      <c r="B44" s="50">
        <f t="shared" si="1"/>
        <v>42917</v>
      </c>
      <c r="C44" s="10">
        <f>IF(A44="",0,IF(NOT(Settings!$E$4=5),IF((Results!$D$5-'Minimum Payment'!O44)&lt;0,0,Results!$D$5-'Minimum Payment'!O44),0)+'Payment Schedule'!D44)</f>
        <v>155</v>
      </c>
      <c r="D44" s="10">
        <f>IF($D$14="",0,IF(NOT(Settings!$E$4=5),IF(Balance!D43&gt;=0,IF('Minimum Payment'!D44+$C44&gt;Balance!D43+Interest!D44,Balance!D43+Interest!D44-'Minimum Payment'!D44,$C44)),0))</f>
        <v>0</v>
      </c>
      <c r="E44" s="10">
        <f>IF(E$14="",0,IF(NOT(Settings!$E$4=5),IF(Balance!E43&lt;=0,0,IF($C44&lt;=SUM($D44:D44),0,IF('Minimum Payment'!E44+$C44-SUM($D44:D44)&gt;Balance!E43+Interest!E44,Balance!E43+Interest!E44-'Minimum Payment'!E44,$C44-SUM($D44:D44))))))</f>
        <v>0</v>
      </c>
      <c r="F44" s="10">
        <f>IF(F$14="",0,IF(NOT(Settings!$E$4=5),IF(Balance!F43&lt;=0,0,IF($C44&lt;=SUM($D44:E44),0,IF('Minimum Payment'!F44+$C44-SUM($D44:E44)&gt;Balance!F43+Interest!F44,Balance!F43+Interest!F44-'Minimum Payment'!F44,$C44-SUM($D44:E44))))))</f>
        <v>0</v>
      </c>
      <c r="G44" s="10">
        <f>IF(G$14="",0,IF(NOT(Settings!$E$4=5),IF(Balance!G43&lt;=0,0,IF($C44&lt;=SUM($D44:F44),0,IF('Minimum Payment'!G44+$C44-SUM($D44:F44)&gt;Balance!G43+Interest!G44,Balance!G43+Interest!G44-'Minimum Payment'!G44,$C44-SUM($D44:F44))))))</f>
        <v>0</v>
      </c>
      <c r="H44" s="10">
        <f>IF(H$14="",0,IF(NOT(Settings!$E$4=5),IF(Balance!H43&lt;=0,0,IF($C44&lt;=SUM($D44:G44),0,IF('Minimum Payment'!H44+$C44-SUM($D44:G44)&gt;Balance!H43+Interest!H44,Balance!H43+Interest!H44-'Minimum Payment'!H44,$C44-SUM($D44:G44))))))</f>
        <v>155</v>
      </c>
      <c r="I44" s="10">
        <f>IF(I$14="",0,IF(NOT(Settings!$E$4=5),IF(Balance!I43&lt;=0,0,IF($C44&lt;=SUM($D44:H44),0,IF('Minimum Payment'!I44+$C44-SUM($D44:H44)&gt;Balance!I43+Interest!I44,Balance!I43+Interest!I44-'Minimum Payment'!I44,$C44-SUM($D44:H44))))))</f>
        <v>0</v>
      </c>
      <c r="J44" s="10">
        <f>IF(J$14="",0,IF(NOT(Settings!$E$4=5),IF(Balance!J43&lt;=0,0,IF($C44&lt;=SUM($D44:I44),0,IF('Minimum Payment'!J44+$C44-SUM($D44:I44)&gt;Balance!J43+Interest!J44,Balance!J43+Interest!J44-'Minimum Payment'!J44,$C44-SUM($D44:I44))))))</f>
        <v>0</v>
      </c>
      <c r="K44" s="10">
        <f>IF(K$14="",0,IF(NOT(Settings!$E$4=5),IF(Balance!K43&lt;=0,0,IF($C44&lt;=SUM($D44:J44),0,IF('Minimum Payment'!K44+$C44-SUM($D44:J44)&gt;Balance!K43+Interest!K44,Balance!K43+Interest!K44-'Minimum Payment'!K44,$C44-SUM($D44:J44))))))</f>
        <v>0</v>
      </c>
      <c r="L44" s="10">
        <f>IF(L$14="",0,IF(NOT(Settings!$E$4=5),IF(Balance!L43&lt;=0,0,IF($C44&lt;=SUM($D44:K44),0,IF('Minimum Payment'!L44+$C44-SUM($D44:K44)&gt;Balance!L43+Interest!L44,Balance!L43+Interest!L44-'Minimum Payment'!L44,$C44-SUM($D44:K44))))))</f>
        <v>0</v>
      </c>
      <c r="M44" s="10">
        <f>IF(M$14="",0,IF(NOT(Settings!$E$4=5),IF(Balance!M43&lt;=0,0,IF($C44&lt;=SUM($D44:L44),0,IF('Minimum Payment'!M44+$C44-SUM($D44:L44)&gt;Balance!M43+Interest!M44,Balance!M43+Interest!M44-'Minimum Payment'!M44,$C44-SUM($D44:L44))))))</f>
        <v>0</v>
      </c>
      <c r="O44" s="10">
        <f t="shared" si="0"/>
        <v>155</v>
      </c>
    </row>
    <row r="45" spans="1:15" s="140" customFormat="1" ht="11.25" x14ac:dyDescent="0.25">
      <c r="A45" s="140">
        <f>IF(Balance!O44&lt;=0,"",A44+1)</f>
        <v>30</v>
      </c>
      <c r="B45" s="50">
        <f t="shared" si="1"/>
        <v>42948</v>
      </c>
      <c r="C45" s="10">
        <f>IF(A45="",0,IF(NOT(Settings!$E$4=5),IF((Results!$D$5-'Minimum Payment'!O45)&lt;0,0,Results!$D$5-'Minimum Payment'!O45),0)+'Payment Schedule'!D45)</f>
        <v>155</v>
      </c>
      <c r="D45" s="10">
        <f>IF($D$14="",0,IF(NOT(Settings!$E$4=5),IF(Balance!D44&gt;=0,IF('Minimum Payment'!D45+$C45&gt;Balance!D44+Interest!D45,Balance!D44+Interest!D45-'Minimum Payment'!D45,$C45)),0))</f>
        <v>0</v>
      </c>
      <c r="E45" s="10">
        <f>IF(E$14="",0,IF(NOT(Settings!$E$4=5),IF(Balance!E44&lt;=0,0,IF($C45&lt;=SUM($D45:D45),0,IF('Minimum Payment'!E45+$C45-SUM($D45:D45)&gt;Balance!E44+Interest!E45,Balance!E44+Interest!E45-'Minimum Payment'!E45,$C45-SUM($D45:D45))))))</f>
        <v>0</v>
      </c>
      <c r="F45" s="10">
        <f>IF(F$14="",0,IF(NOT(Settings!$E$4=5),IF(Balance!F44&lt;=0,0,IF($C45&lt;=SUM($D45:E45),0,IF('Minimum Payment'!F45+$C45-SUM($D45:E45)&gt;Balance!F44+Interest!F45,Balance!F44+Interest!F45-'Minimum Payment'!F45,$C45-SUM($D45:E45))))))</f>
        <v>0</v>
      </c>
      <c r="G45" s="10">
        <f>IF(G$14="",0,IF(NOT(Settings!$E$4=5),IF(Balance!G44&lt;=0,0,IF($C45&lt;=SUM($D45:F45),0,IF('Minimum Payment'!G45+$C45-SUM($D45:F45)&gt;Balance!G44+Interest!G45,Balance!G44+Interest!G45-'Minimum Payment'!G45,$C45-SUM($D45:F45))))))</f>
        <v>0</v>
      </c>
      <c r="H45" s="10">
        <f>IF(H$14="",0,IF(NOT(Settings!$E$4=5),IF(Balance!H44&lt;=0,0,IF($C45&lt;=SUM($D45:G45),0,IF('Minimum Payment'!H45+$C45-SUM($D45:G45)&gt;Balance!H44+Interest!H45,Balance!H44+Interest!H45-'Minimum Payment'!H45,$C45-SUM($D45:G45))))))</f>
        <v>155</v>
      </c>
      <c r="I45" s="10">
        <f>IF(I$14="",0,IF(NOT(Settings!$E$4=5),IF(Balance!I44&lt;=0,0,IF($C45&lt;=SUM($D45:H45),0,IF('Minimum Payment'!I45+$C45-SUM($D45:H45)&gt;Balance!I44+Interest!I45,Balance!I44+Interest!I45-'Minimum Payment'!I45,$C45-SUM($D45:H45))))))</f>
        <v>0</v>
      </c>
      <c r="J45" s="10">
        <f>IF(J$14="",0,IF(NOT(Settings!$E$4=5),IF(Balance!J44&lt;=0,0,IF($C45&lt;=SUM($D45:I45),0,IF('Minimum Payment'!J45+$C45-SUM($D45:I45)&gt;Balance!J44+Interest!J45,Balance!J44+Interest!J45-'Minimum Payment'!J45,$C45-SUM($D45:I45))))))</f>
        <v>0</v>
      </c>
      <c r="K45" s="10">
        <f>IF(K$14="",0,IF(NOT(Settings!$E$4=5),IF(Balance!K44&lt;=0,0,IF($C45&lt;=SUM($D45:J45),0,IF('Minimum Payment'!K45+$C45-SUM($D45:J45)&gt;Balance!K44+Interest!K45,Balance!K44+Interest!K45-'Minimum Payment'!K45,$C45-SUM($D45:J45))))))</f>
        <v>0</v>
      </c>
      <c r="L45" s="10">
        <f>IF(L$14="",0,IF(NOT(Settings!$E$4=5),IF(Balance!L44&lt;=0,0,IF($C45&lt;=SUM($D45:K45),0,IF('Minimum Payment'!L45+$C45-SUM($D45:K45)&gt;Balance!L44+Interest!L45,Balance!L44+Interest!L45-'Minimum Payment'!L45,$C45-SUM($D45:K45))))))</f>
        <v>0</v>
      </c>
      <c r="M45" s="10">
        <f>IF(M$14="",0,IF(NOT(Settings!$E$4=5),IF(Balance!M44&lt;=0,0,IF($C45&lt;=SUM($D45:L45),0,IF('Minimum Payment'!M45+$C45-SUM($D45:L45)&gt;Balance!M44+Interest!M45,Balance!M44+Interest!M45-'Minimum Payment'!M45,$C45-SUM($D45:L45))))))</f>
        <v>0</v>
      </c>
      <c r="O45" s="10">
        <f t="shared" si="0"/>
        <v>155</v>
      </c>
    </row>
    <row r="46" spans="1:15" s="140" customFormat="1" ht="11.25" x14ac:dyDescent="0.25">
      <c r="A46" s="140">
        <f>IF(Balance!O45&lt;=0,"",A45+1)</f>
        <v>31</v>
      </c>
      <c r="B46" s="50">
        <f t="shared" si="1"/>
        <v>42979</v>
      </c>
      <c r="C46" s="10">
        <f>IF(A46="",0,IF(NOT(Settings!$E$4=5),IF((Results!$D$5-'Minimum Payment'!O46)&lt;0,0,Results!$D$5-'Minimum Payment'!O46),0)+'Payment Schedule'!D46)</f>
        <v>155</v>
      </c>
      <c r="D46" s="10">
        <f>IF($D$14="",0,IF(NOT(Settings!$E$4=5),IF(Balance!D45&gt;=0,IF('Minimum Payment'!D46+$C46&gt;Balance!D45+Interest!D46,Balance!D45+Interest!D46-'Minimum Payment'!D46,$C46)),0))</f>
        <v>0</v>
      </c>
      <c r="E46" s="10">
        <f>IF(E$14="",0,IF(NOT(Settings!$E$4=5),IF(Balance!E45&lt;=0,0,IF($C46&lt;=SUM($D46:D46),0,IF('Minimum Payment'!E46+$C46-SUM($D46:D46)&gt;Balance!E45+Interest!E46,Balance!E45+Interest!E46-'Minimum Payment'!E46,$C46-SUM($D46:D46))))))</f>
        <v>0</v>
      </c>
      <c r="F46" s="10">
        <f>IF(F$14="",0,IF(NOT(Settings!$E$4=5),IF(Balance!F45&lt;=0,0,IF($C46&lt;=SUM($D46:E46),0,IF('Minimum Payment'!F46+$C46-SUM($D46:E46)&gt;Balance!F45+Interest!F46,Balance!F45+Interest!F46-'Minimum Payment'!F46,$C46-SUM($D46:E46))))))</f>
        <v>0</v>
      </c>
      <c r="G46" s="10">
        <f>IF(G$14="",0,IF(NOT(Settings!$E$4=5),IF(Balance!G45&lt;=0,0,IF($C46&lt;=SUM($D46:F46),0,IF('Minimum Payment'!G46+$C46-SUM($D46:F46)&gt;Balance!G45+Interest!G46,Balance!G45+Interest!G46-'Minimum Payment'!G46,$C46-SUM($D46:F46))))))</f>
        <v>0</v>
      </c>
      <c r="H46" s="10">
        <f>IF(H$14="",0,IF(NOT(Settings!$E$4=5),IF(Balance!H45&lt;=0,0,IF($C46&lt;=SUM($D46:G46),0,IF('Minimum Payment'!H46+$C46-SUM($D46:G46)&gt;Balance!H45+Interest!H46,Balance!H45+Interest!H46-'Minimum Payment'!H46,$C46-SUM($D46:G46))))))</f>
        <v>155</v>
      </c>
      <c r="I46" s="10">
        <f>IF(I$14="",0,IF(NOT(Settings!$E$4=5),IF(Balance!I45&lt;=0,0,IF($C46&lt;=SUM($D46:H46),0,IF('Minimum Payment'!I46+$C46-SUM($D46:H46)&gt;Balance!I45+Interest!I46,Balance!I45+Interest!I46-'Minimum Payment'!I46,$C46-SUM($D46:H46))))))</f>
        <v>0</v>
      </c>
      <c r="J46" s="10">
        <f>IF(J$14="",0,IF(NOT(Settings!$E$4=5),IF(Balance!J45&lt;=0,0,IF($C46&lt;=SUM($D46:I46),0,IF('Minimum Payment'!J46+$C46-SUM($D46:I46)&gt;Balance!J45+Interest!J46,Balance!J45+Interest!J46-'Minimum Payment'!J46,$C46-SUM($D46:I46))))))</f>
        <v>0</v>
      </c>
      <c r="K46" s="10">
        <f>IF(K$14="",0,IF(NOT(Settings!$E$4=5),IF(Balance!K45&lt;=0,0,IF($C46&lt;=SUM($D46:J46),0,IF('Minimum Payment'!K46+$C46-SUM($D46:J46)&gt;Balance!K45+Interest!K46,Balance!K45+Interest!K46-'Minimum Payment'!K46,$C46-SUM($D46:J46))))))</f>
        <v>0</v>
      </c>
      <c r="L46" s="10">
        <f>IF(L$14="",0,IF(NOT(Settings!$E$4=5),IF(Balance!L45&lt;=0,0,IF($C46&lt;=SUM($D46:K46),0,IF('Minimum Payment'!L46+$C46-SUM($D46:K46)&gt;Balance!L45+Interest!L46,Balance!L45+Interest!L46-'Minimum Payment'!L46,$C46-SUM($D46:K46))))))</f>
        <v>0</v>
      </c>
      <c r="M46" s="10">
        <f>IF(M$14="",0,IF(NOT(Settings!$E$4=5),IF(Balance!M45&lt;=0,0,IF($C46&lt;=SUM($D46:L46),0,IF('Minimum Payment'!M46+$C46-SUM($D46:L46)&gt;Balance!M45+Interest!M46,Balance!M45+Interest!M46-'Minimum Payment'!M46,$C46-SUM($D46:L46))))))</f>
        <v>0</v>
      </c>
      <c r="O46" s="10">
        <f t="shared" si="0"/>
        <v>155</v>
      </c>
    </row>
    <row r="47" spans="1:15" s="140" customFormat="1" ht="11.25" x14ac:dyDescent="0.25">
      <c r="A47" s="140">
        <f>IF(Balance!O46&lt;=0,"",A46+1)</f>
        <v>32</v>
      </c>
      <c r="B47" s="50">
        <f t="shared" si="1"/>
        <v>43009</v>
      </c>
      <c r="C47" s="10">
        <f>IF(A47="",0,IF(NOT(Settings!$E$4=5),IF((Results!$D$5-'Minimum Payment'!O47)&lt;0,0,Results!$D$5-'Minimum Payment'!O47),0)+'Payment Schedule'!D47)</f>
        <v>155</v>
      </c>
      <c r="D47" s="10">
        <f>IF($D$14="",0,IF(NOT(Settings!$E$4=5),IF(Balance!D46&gt;=0,IF('Minimum Payment'!D47+$C47&gt;Balance!D46+Interest!D47,Balance!D46+Interest!D47-'Minimum Payment'!D47,$C47)),0))</f>
        <v>0</v>
      </c>
      <c r="E47" s="10">
        <f>IF(E$14="",0,IF(NOT(Settings!$E$4=5),IF(Balance!E46&lt;=0,0,IF($C47&lt;=SUM($D47:D47),0,IF('Minimum Payment'!E47+$C47-SUM($D47:D47)&gt;Balance!E46+Interest!E47,Balance!E46+Interest!E47-'Minimum Payment'!E47,$C47-SUM($D47:D47))))))</f>
        <v>0</v>
      </c>
      <c r="F47" s="10">
        <f>IF(F$14="",0,IF(NOT(Settings!$E$4=5),IF(Balance!F46&lt;=0,0,IF($C47&lt;=SUM($D47:E47),0,IF('Minimum Payment'!F47+$C47-SUM($D47:E47)&gt;Balance!F46+Interest!F47,Balance!F46+Interest!F47-'Minimum Payment'!F47,$C47-SUM($D47:E47))))))</f>
        <v>0</v>
      </c>
      <c r="G47" s="10">
        <f>IF(G$14="",0,IF(NOT(Settings!$E$4=5),IF(Balance!G46&lt;=0,0,IF($C47&lt;=SUM($D47:F47),0,IF('Minimum Payment'!G47+$C47-SUM($D47:F47)&gt;Balance!G46+Interest!G47,Balance!G46+Interest!G47-'Minimum Payment'!G47,$C47-SUM($D47:F47))))))</f>
        <v>0</v>
      </c>
      <c r="H47" s="10">
        <f>IF(H$14="",0,IF(NOT(Settings!$E$4=5),IF(Balance!H46&lt;=0,0,IF($C47&lt;=SUM($D47:G47),0,IF('Minimum Payment'!H47+$C47-SUM($D47:G47)&gt;Balance!H46+Interest!H47,Balance!H46+Interest!H47-'Minimum Payment'!H47,$C47-SUM($D47:G47))))))</f>
        <v>155</v>
      </c>
      <c r="I47" s="10">
        <f>IF(I$14="",0,IF(NOT(Settings!$E$4=5),IF(Balance!I46&lt;=0,0,IF($C47&lt;=SUM($D47:H47),0,IF('Minimum Payment'!I47+$C47-SUM($D47:H47)&gt;Balance!I46+Interest!I47,Balance!I46+Interest!I47-'Minimum Payment'!I47,$C47-SUM($D47:H47))))))</f>
        <v>0</v>
      </c>
      <c r="J47" s="10">
        <f>IF(J$14="",0,IF(NOT(Settings!$E$4=5),IF(Balance!J46&lt;=0,0,IF($C47&lt;=SUM($D47:I47),0,IF('Minimum Payment'!J47+$C47-SUM($D47:I47)&gt;Balance!J46+Interest!J47,Balance!J46+Interest!J47-'Minimum Payment'!J47,$C47-SUM($D47:I47))))))</f>
        <v>0</v>
      </c>
      <c r="K47" s="10">
        <f>IF(K$14="",0,IF(NOT(Settings!$E$4=5),IF(Balance!K46&lt;=0,0,IF($C47&lt;=SUM($D47:J47),0,IF('Minimum Payment'!K47+$C47-SUM($D47:J47)&gt;Balance!K46+Interest!K47,Balance!K46+Interest!K47-'Minimum Payment'!K47,$C47-SUM($D47:J47))))))</f>
        <v>0</v>
      </c>
      <c r="L47" s="10">
        <f>IF(L$14="",0,IF(NOT(Settings!$E$4=5),IF(Balance!L46&lt;=0,0,IF($C47&lt;=SUM($D47:K47),0,IF('Minimum Payment'!L47+$C47-SUM($D47:K47)&gt;Balance!L46+Interest!L47,Balance!L46+Interest!L47-'Minimum Payment'!L47,$C47-SUM($D47:K47))))))</f>
        <v>0</v>
      </c>
      <c r="M47" s="10">
        <f>IF(M$14="",0,IF(NOT(Settings!$E$4=5),IF(Balance!M46&lt;=0,0,IF($C47&lt;=SUM($D47:L47),0,IF('Minimum Payment'!M47+$C47-SUM($D47:L47)&gt;Balance!M46+Interest!M47,Balance!M46+Interest!M47-'Minimum Payment'!M47,$C47-SUM($D47:L47))))))</f>
        <v>0</v>
      </c>
      <c r="O47" s="10">
        <f t="shared" si="0"/>
        <v>155</v>
      </c>
    </row>
    <row r="48" spans="1:15" s="140" customFormat="1" ht="11.25" x14ac:dyDescent="0.25">
      <c r="A48" s="140">
        <f>IF(Balance!O47&lt;=0,"",A47+1)</f>
        <v>33</v>
      </c>
      <c r="B48" s="50">
        <f t="shared" si="1"/>
        <v>43040</v>
      </c>
      <c r="C48" s="10">
        <f>IF(A48="",0,IF(NOT(Settings!$E$4=5),IF((Results!$D$5-'Minimum Payment'!O48)&lt;0,0,Results!$D$5-'Minimum Payment'!O48),0)+'Payment Schedule'!D48)</f>
        <v>155</v>
      </c>
      <c r="D48" s="10">
        <f>IF($D$14="",0,IF(NOT(Settings!$E$4=5),IF(Balance!D47&gt;=0,IF('Minimum Payment'!D48+$C48&gt;Balance!D47+Interest!D48,Balance!D47+Interest!D48-'Minimum Payment'!D48,$C48)),0))</f>
        <v>0</v>
      </c>
      <c r="E48" s="10">
        <f>IF(E$14="",0,IF(NOT(Settings!$E$4=5),IF(Balance!E47&lt;=0,0,IF($C48&lt;=SUM($D48:D48),0,IF('Minimum Payment'!E48+$C48-SUM($D48:D48)&gt;Balance!E47+Interest!E48,Balance!E47+Interest!E48-'Minimum Payment'!E48,$C48-SUM($D48:D48))))))</f>
        <v>0</v>
      </c>
      <c r="F48" s="10">
        <f>IF(F$14="",0,IF(NOT(Settings!$E$4=5),IF(Balance!F47&lt;=0,0,IF($C48&lt;=SUM($D48:E48),0,IF('Minimum Payment'!F48+$C48-SUM($D48:E48)&gt;Balance!F47+Interest!F48,Balance!F47+Interest!F48-'Minimum Payment'!F48,$C48-SUM($D48:E48))))))</f>
        <v>0</v>
      </c>
      <c r="G48" s="10">
        <f>IF(G$14="",0,IF(NOT(Settings!$E$4=5),IF(Balance!G47&lt;=0,0,IF($C48&lt;=SUM($D48:F48),0,IF('Minimum Payment'!G48+$C48-SUM($D48:F48)&gt;Balance!G47+Interest!G48,Balance!G47+Interest!G48-'Minimum Payment'!G48,$C48-SUM($D48:F48))))))</f>
        <v>0</v>
      </c>
      <c r="H48" s="10">
        <f>IF(H$14="",0,IF(NOT(Settings!$E$4=5),IF(Balance!H47&lt;=0,0,IF($C48&lt;=SUM($D48:G48),0,IF('Minimum Payment'!H48+$C48-SUM($D48:G48)&gt;Balance!H47+Interest!H48,Balance!H47+Interest!H48-'Minimum Payment'!H48,$C48-SUM($D48:G48))))))</f>
        <v>155</v>
      </c>
      <c r="I48" s="10">
        <f>IF(I$14="",0,IF(NOT(Settings!$E$4=5),IF(Balance!I47&lt;=0,0,IF($C48&lt;=SUM($D48:H48),0,IF('Minimum Payment'!I48+$C48-SUM($D48:H48)&gt;Balance!I47+Interest!I48,Balance!I47+Interest!I48-'Minimum Payment'!I48,$C48-SUM($D48:H48))))))</f>
        <v>0</v>
      </c>
      <c r="J48" s="10">
        <f>IF(J$14="",0,IF(NOT(Settings!$E$4=5),IF(Balance!J47&lt;=0,0,IF($C48&lt;=SUM($D48:I48),0,IF('Minimum Payment'!J48+$C48-SUM($D48:I48)&gt;Balance!J47+Interest!J48,Balance!J47+Interest!J48-'Minimum Payment'!J48,$C48-SUM($D48:I48))))))</f>
        <v>0</v>
      </c>
      <c r="K48" s="10">
        <f>IF(K$14="",0,IF(NOT(Settings!$E$4=5),IF(Balance!K47&lt;=0,0,IF($C48&lt;=SUM($D48:J48),0,IF('Minimum Payment'!K48+$C48-SUM($D48:J48)&gt;Balance!K47+Interest!K48,Balance!K47+Interest!K48-'Minimum Payment'!K48,$C48-SUM($D48:J48))))))</f>
        <v>0</v>
      </c>
      <c r="L48" s="10">
        <f>IF(L$14="",0,IF(NOT(Settings!$E$4=5),IF(Balance!L47&lt;=0,0,IF($C48&lt;=SUM($D48:K48),0,IF('Minimum Payment'!L48+$C48-SUM($D48:K48)&gt;Balance!L47+Interest!L48,Balance!L47+Interest!L48-'Minimum Payment'!L48,$C48-SUM($D48:K48))))))</f>
        <v>0</v>
      </c>
      <c r="M48" s="10">
        <f>IF(M$14="",0,IF(NOT(Settings!$E$4=5),IF(Balance!M47&lt;=0,0,IF($C48&lt;=SUM($D48:L48),0,IF('Minimum Payment'!M48+$C48-SUM($D48:L48)&gt;Balance!M47+Interest!M48,Balance!M47+Interest!M48-'Minimum Payment'!M48,$C48-SUM($D48:L48))))))</f>
        <v>0</v>
      </c>
      <c r="O48" s="10">
        <f t="shared" si="0"/>
        <v>155</v>
      </c>
    </row>
    <row r="49" spans="1:15" s="140" customFormat="1" ht="11.25" x14ac:dyDescent="0.25">
      <c r="A49" s="140">
        <f>IF(Balance!O48&lt;=0,"",A48+1)</f>
        <v>34</v>
      </c>
      <c r="B49" s="50">
        <f t="shared" si="1"/>
        <v>43070</v>
      </c>
      <c r="C49" s="10">
        <f>IF(A49="",0,IF(NOT(Settings!$E$4=5),IF((Results!$D$5-'Minimum Payment'!O49)&lt;0,0,Results!$D$5-'Minimum Payment'!O49),0)+'Payment Schedule'!D49)</f>
        <v>155</v>
      </c>
      <c r="D49" s="10">
        <f>IF($D$14="",0,IF(NOT(Settings!$E$4=5),IF(Balance!D48&gt;=0,IF('Minimum Payment'!D49+$C49&gt;Balance!D48+Interest!D49,Balance!D48+Interest!D49-'Minimum Payment'!D49,$C49)),0))</f>
        <v>0</v>
      </c>
      <c r="E49" s="10">
        <f>IF(E$14="",0,IF(NOT(Settings!$E$4=5),IF(Balance!E48&lt;=0,0,IF($C49&lt;=SUM($D49:D49),0,IF('Minimum Payment'!E49+$C49-SUM($D49:D49)&gt;Balance!E48+Interest!E49,Balance!E48+Interest!E49-'Minimum Payment'!E49,$C49-SUM($D49:D49))))))</f>
        <v>0</v>
      </c>
      <c r="F49" s="10">
        <f>IF(F$14="",0,IF(NOT(Settings!$E$4=5),IF(Balance!F48&lt;=0,0,IF($C49&lt;=SUM($D49:E49),0,IF('Minimum Payment'!F49+$C49-SUM($D49:E49)&gt;Balance!F48+Interest!F49,Balance!F48+Interest!F49-'Minimum Payment'!F49,$C49-SUM($D49:E49))))))</f>
        <v>0</v>
      </c>
      <c r="G49" s="10">
        <f>IF(G$14="",0,IF(NOT(Settings!$E$4=5),IF(Balance!G48&lt;=0,0,IF($C49&lt;=SUM($D49:F49),0,IF('Minimum Payment'!G49+$C49-SUM($D49:F49)&gt;Balance!G48+Interest!G49,Balance!G48+Interest!G49-'Minimum Payment'!G49,$C49-SUM($D49:F49))))))</f>
        <v>0</v>
      </c>
      <c r="H49" s="10">
        <f>IF(H$14="",0,IF(NOT(Settings!$E$4=5),IF(Balance!H48&lt;=0,0,IF($C49&lt;=SUM($D49:G49),0,IF('Minimum Payment'!H49+$C49-SUM($D49:G49)&gt;Balance!H48+Interest!H49,Balance!H48+Interest!H49-'Minimum Payment'!H49,$C49-SUM($D49:G49))))))</f>
        <v>155</v>
      </c>
      <c r="I49" s="10">
        <f>IF(I$14="",0,IF(NOT(Settings!$E$4=5),IF(Balance!I48&lt;=0,0,IF($C49&lt;=SUM($D49:H49),0,IF('Minimum Payment'!I49+$C49-SUM($D49:H49)&gt;Balance!I48+Interest!I49,Balance!I48+Interest!I49-'Minimum Payment'!I49,$C49-SUM($D49:H49))))))</f>
        <v>0</v>
      </c>
      <c r="J49" s="10">
        <f>IF(J$14="",0,IF(NOT(Settings!$E$4=5),IF(Balance!J48&lt;=0,0,IF($C49&lt;=SUM($D49:I49),0,IF('Minimum Payment'!J49+$C49-SUM($D49:I49)&gt;Balance!J48+Interest!J49,Balance!J48+Interest!J49-'Minimum Payment'!J49,$C49-SUM($D49:I49))))))</f>
        <v>0</v>
      </c>
      <c r="K49" s="10">
        <f>IF(K$14="",0,IF(NOT(Settings!$E$4=5),IF(Balance!K48&lt;=0,0,IF($C49&lt;=SUM($D49:J49),0,IF('Minimum Payment'!K49+$C49-SUM($D49:J49)&gt;Balance!K48+Interest!K49,Balance!K48+Interest!K49-'Minimum Payment'!K49,$C49-SUM($D49:J49))))))</f>
        <v>0</v>
      </c>
      <c r="L49" s="10">
        <f>IF(L$14="",0,IF(NOT(Settings!$E$4=5),IF(Balance!L48&lt;=0,0,IF($C49&lt;=SUM($D49:K49),0,IF('Minimum Payment'!L49+$C49-SUM($D49:K49)&gt;Balance!L48+Interest!L49,Balance!L48+Interest!L49-'Minimum Payment'!L49,$C49-SUM($D49:K49))))))</f>
        <v>0</v>
      </c>
      <c r="M49" s="10">
        <f>IF(M$14="",0,IF(NOT(Settings!$E$4=5),IF(Balance!M48&lt;=0,0,IF($C49&lt;=SUM($D49:L49),0,IF('Minimum Payment'!M49+$C49-SUM($D49:L49)&gt;Balance!M48+Interest!M49,Balance!M48+Interest!M49-'Minimum Payment'!M49,$C49-SUM($D49:L49))))))</f>
        <v>0</v>
      </c>
      <c r="O49" s="10">
        <f t="shared" si="0"/>
        <v>155</v>
      </c>
    </row>
    <row r="50" spans="1:15" s="140" customFormat="1" ht="11.25" x14ac:dyDescent="0.25">
      <c r="A50" s="140">
        <f>IF(Balance!O49&lt;=0,"",A49+1)</f>
        <v>35</v>
      </c>
      <c r="B50" s="50">
        <f t="shared" si="1"/>
        <v>43101</v>
      </c>
      <c r="C50" s="10">
        <f>IF(A50="",0,IF(NOT(Settings!$E$4=5),IF((Results!$D$5-'Minimum Payment'!O50)&lt;0,0,Results!$D$5-'Minimum Payment'!O50),0)+'Payment Schedule'!D50)</f>
        <v>155</v>
      </c>
      <c r="D50" s="10">
        <f>IF($D$14="",0,IF(NOT(Settings!$E$4=5),IF(Balance!D49&gt;=0,IF('Minimum Payment'!D50+$C50&gt;Balance!D49+Interest!D50,Balance!D49+Interest!D50-'Minimum Payment'!D50,$C50)),0))</f>
        <v>0</v>
      </c>
      <c r="E50" s="10">
        <f>IF(E$14="",0,IF(NOT(Settings!$E$4=5),IF(Balance!E49&lt;=0,0,IF($C50&lt;=SUM($D50:D50),0,IF('Minimum Payment'!E50+$C50-SUM($D50:D50)&gt;Balance!E49+Interest!E50,Balance!E49+Interest!E50-'Minimum Payment'!E50,$C50-SUM($D50:D50))))))</f>
        <v>0</v>
      </c>
      <c r="F50" s="10">
        <f>IF(F$14="",0,IF(NOT(Settings!$E$4=5),IF(Balance!F49&lt;=0,0,IF($C50&lt;=SUM($D50:E50),0,IF('Minimum Payment'!F50+$C50-SUM($D50:E50)&gt;Balance!F49+Interest!F50,Balance!F49+Interest!F50-'Minimum Payment'!F50,$C50-SUM($D50:E50))))))</f>
        <v>0</v>
      </c>
      <c r="G50" s="10">
        <f>IF(G$14="",0,IF(NOT(Settings!$E$4=5),IF(Balance!G49&lt;=0,0,IF($C50&lt;=SUM($D50:F50),0,IF('Minimum Payment'!G50+$C50-SUM($D50:F50)&gt;Balance!G49+Interest!G50,Balance!G49+Interest!G50-'Minimum Payment'!G50,$C50-SUM($D50:F50))))))</f>
        <v>0</v>
      </c>
      <c r="H50" s="10">
        <f>IF(H$14="",0,IF(NOT(Settings!$E$4=5),IF(Balance!H49&lt;=0,0,IF($C50&lt;=SUM($D50:G50),0,IF('Minimum Payment'!H50+$C50-SUM($D50:G50)&gt;Balance!H49+Interest!H50,Balance!H49+Interest!H50-'Minimum Payment'!H50,$C50-SUM($D50:G50))))))</f>
        <v>155</v>
      </c>
      <c r="I50" s="10">
        <f>IF(I$14="",0,IF(NOT(Settings!$E$4=5),IF(Balance!I49&lt;=0,0,IF($C50&lt;=SUM($D50:H50),0,IF('Minimum Payment'!I50+$C50-SUM($D50:H50)&gt;Balance!I49+Interest!I50,Balance!I49+Interest!I50-'Minimum Payment'!I50,$C50-SUM($D50:H50))))))</f>
        <v>0</v>
      </c>
      <c r="J50" s="10">
        <f>IF(J$14="",0,IF(NOT(Settings!$E$4=5),IF(Balance!J49&lt;=0,0,IF($C50&lt;=SUM($D50:I50),0,IF('Minimum Payment'!J50+$C50-SUM($D50:I50)&gt;Balance!J49+Interest!J50,Balance!J49+Interest!J50-'Minimum Payment'!J50,$C50-SUM($D50:I50))))))</f>
        <v>0</v>
      </c>
      <c r="K50" s="10">
        <f>IF(K$14="",0,IF(NOT(Settings!$E$4=5),IF(Balance!K49&lt;=0,0,IF($C50&lt;=SUM($D50:J50),0,IF('Minimum Payment'!K50+$C50-SUM($D50:J50)&gt;Balance!K49+Interest!K50,Balance!K49+Interest!K50-'Minimum Payment'!K50,$C50-SUM($D50:J50))))))</f>
        <v>0</v>
      </c>
      <c r="L50" s="10">
        <f>IF(L$14="",0,IF(NOT(Settings!$E$4=5),IF(Balance!L49&lt;=0,0,IF($C50&lt;=SUM($D50:K50),0,IF('Minimum Payment'!L50+$C50-SUM($D50:K50)&gt;Balance!L49+Interest!L50,Balance!L49+Interest!L50-'Minimum Payment'!L50,$C50-SUM($D50:K50))))))</f>
        <v>0</v>
      </c>
      <c r="M50" s="10">
        <f>IF(M$14="",0,IF(NOT(Settings!$E$4=5),IF(Balance!M49&lt;=0,0,IF($C50&lt;=SUM($D50:L50),0,IF('Minimum Payment'!M50+$C50-SUM($D50:L50)&gt;Balance!M49+Interest!M50,Balance!M49+Interest!M50-'Minimum Payment'!M50,$C50-SUM($D50:L50))))))</f>
        <v>0</v>
      </c>
      <c r="O50" s="10">
        <f t="shared" si="0"/>
        <v>155</v>
      </c>
    </row>
    <row r="51" spans="1:15" s="140" customFormat="1" ht="11.25" x14ac:dyDescent="0.25">
      <c r="A51" s="140">
        <f>IF(Balance!O50&lt;=0,"",A50+1)</f>
        <v>36</v>
      </c>
      <c r="B51" s="50">
        <f t="shared" si="1"/>
        <v>43132</v>
      </c>
      <c r="C51" s="10">
        <f>IF(A51="",0,IF(NOT(Settings!$E$4=5),IF((Results!$D$5-'Minimum Payment'!O51)&lt;0,0,Results!$D$5-'Minimum Payment'!O51),0)+'Payment Schedule'!D51)</f>
        <v>155</v>
      </c>
      <c r="D51" s="10">
        <f>IF($D$14="",0,IF(NOT(Settings!$E$4=5),IF(Balance!D50&gt;=0,IF('Minimum Payment'!D51+$C51&gt;Balance!D50+Interest!D51,Balance!D50+Interest!D51-'Minimum Payment'!D51,$C51)),0))</f>
        <v>0</v>
      </c>
      <c r="E51" s="10">
        <f>IF(E$14="",0,IF(NOT(Settings!$E$4=5),IF(Balance!E50&lt;=0,0,IF($C51&lt;=SUM($D51:D51),0,IF('Minimum Payment'!E51+$C51-SUM($D51:D51)&gt;Balance!E50+Interest!E51,Balance!E50+Interest!E51-'Minimum Payment'!E51,$C51-SUM($D51:D51))))))</f>
        <v>0</v>
      </c>
      <c r="F51" s="10">
        <f>IF(F$14="",0,IF(NOT(Settings!$E$4=5),IF(Balance!F50&lt;=0,0,IF($C51&lt;=SUM($D51:E51),0,IF('Minimum Payment'!F51+$C51-SUM($D51:E51)&gt;Balance!F50+Interest!F51,Balance!F50+Interest!F51-'Minimum Payment'!F51,$C51-SUM($D51:E51))))))</f>
        <v>0</v>
      </c>
      <c r="G51" s="10">
        <f>IF(G$14="",0,IF(NOT(Settings!$E$4=5),IF(Balance!G50&lt;=0,0,IF($C51&lt;=SUM($D51:F51),0,IF('Minimum Payment'!G51+$C51-SUM($D51:F51)&gt;Balance!G50+Interest!G51,Balance!G50+Interest!G51-'Minimum Payment'!G51,$C51-SUM($D51:F51))))))</f>
        <v>0</v>
      </c>
      <c r="H51" s="10">
        <f>IF(H$14="",0,IF(NOT(Settings!$E$4=5),IF(Balance!H50&lt;=0,0,IF($C51&lt;=SUM($D51:G51),0,IF('Minimum Payment'!H51+$C51-SUM($D51:G51)&gt;Balance!H50+Interest!H51,Balance!H50+Interest!H51-'Minimum Payment'!H51,$C51-SUM($D51:G51))))))</f>
        <v>122.98163333333335</v>
      </c>
      <c r="I51" s="10">
        <f>IF(I$14="",0,IF(NOT(Settings!$E$4=5),IF(Balance!I50&lt;=0,0,IF($C51&lt;=SUM($D51:H51),0,IF('Minimum Payment'!I51+$C51-SUM($D51:H51)&gt;Balance!I50+Interest!I51,Balance!I50+Interest!I51-'Minimum Payment'!I51,$C51-SUM($D51:H51))))))</f>
        <v>32.018366666666651</v>
      </c>
      <c r="J51" s="10">
        <f>IF(J$14="",0,IF(NOT(Settings!$E$4=5),IF(Balance!J50&lt;=0,0,IF($C51&lt;=SUM($D51:I51),0,IF('Minimum Payment'!J51+$C51-SUM($D51:I51)&gt;Balance!J50+Interest!J51,Balance!J50+Interest!J51-'Minimum Payment'!J51,$C51-SUM($D51:I51))))))</f>
        <v>0</v>
      </c>
      <c r="K51" s="10">
        <f>IF(K$14="",0,IF(NOT(Settings!$E$4=5),IF(Balance!K50&lt;=0,0,IF($C51&lt;=SUM($D51:J51),0,IF('Minimum Payment'!K51+$C51-SUM($D51:J51)&gt;Balance!K50+Interest!K51,Balance!K50+Interest!K51-'Minimum Payment'!K51,$C51-SUM($D51:J51))))))</f>
        <v>0</v>
      </c>
      <c r="L51" s="10">
        <f>IF(L$14="",0,IF(NOT(Settings!$E$4=5),IF(Balance!L50&lt;=0,0,IF($C51&lt;=SUM($D51:K51),0,IF('Minimum Payment'!L51+$C51-SUM($D51:K51)&gt;Balance!L50+Interest!L51,Balance!L50+Interest!L51-'Minimum Payment'!L51,$C51-SUM($D51:K51))))))</f>
        <v>0</v>
      </c>
      <c r="M51" s="10">
        <f>IF(M$14="",0,IF(NOT(Settings!$E$4=5),IF(Balance!M50&lt;=0,0,IF($C51&lt;=SUM($D51:L51),0,IF('Minimum Payment'!M51+$C51-SUM($D51:L51)&gt;Balance!M50+Interest!M51,Balance!M50+Interest!M51-'Minimum Payment'!M51,$C51-SUM($D51:L51))))))</f>
        <v>0</v>
      </c>
      <c r="O51" s="10">
        <f t="shared" si="0"/>
        <v>155</v>
      </c>
    </row>
    <row r="52" spans="1:15" s="140" customFormat="1" ht="11.25" x14ac:dyDescent="0.25">
      <c r="A52" s="140">
        <f>IF(Balance!O51&lt;=0,"",A51+1)</f>
        <v>37</v>
      </c>
      <c r="B52" s="50">
        <f t="shared" si="1"/>
        <v>43160</v>
      </c>
      <c r="C52" s="10">
        <f>IF(A52="",0,IF(NOT(Settings!$E$4=5),IF((Results!$D$5-'Minimum Payment'!O52)&lt;0,0,Results!$D$5-'Minimum Payment'!O52),0)+'Payment Schedule'!D52)</f>
        <v>180</v>
      </c>
      <c r="D52" s="10">
        <f>IF($D$14="",0,IF(NOT(Settings!$E$4=5),IF(Balance!D51&gt;=0,IF('Minimum Payment'!D52+$C52&gt;Balance!D51+Interest!D52,Balance!D51+Interest!D52-'Minimum Payment'!D52,$C52)),0))</f>
        <v>0</v>
      </c>
      <c r="E52" s="10">
        <f>IF(E$14="",0,IF(NOT(Settings!$E$4=5),IF(Balance!E51&lt;=0,0,IF($C52&lt;=SUM($D52:D52),0,IF('Minimum Payment'!E52+$C52-SUM($D52:D52)&gt;Balance!E51+Interest!E52,Balance!E51+Interest!E52-'Minimum Payment'!E52,$C52-SUM($D52:D52))))))</f>
        <v>0</v>
      </c>
      <c r="F52" s="10">
        <f>IF(F$14="",0,IF(NOT(Settings!$E$4=5),IF(Balance!F51&lt;=0,0,IF($C52&lt;=SUM($D52:E52),0,IF('Minimum Payment'!F52+$C52-SUM($D52:E52)&gt;Balance!F51+Interest!F52,Balance!F51+Interest!F52-'Minimum Payment'!F52,$C52-SUM($D52:E52))))))</f>
        <v>0</v>
      </c>
      <c r="G52" s="10">
        <f>IF(G$14="",0,IF(NOT(Settings!$E$4=5),IF(Balance!G51&lt;=0,0,IF($C52&lt;=SUM($D52:F52),0,IF('Minimum Payment'!G52+$C52-SUM($D52:F52)&gt;Balance!G51+Interest!G52,Balance!G51+Interest!G52-'Minimum Payment'!G52,$C52-SUM($D52:F52))))))</f>
        <v>0</v>
      </c>
      <c r="H52" s="10">
        <f>IF(H$14="",0,IF(NOT(Settings!$E$4=5),IF(Balance!H51&lt;=0,0,IF($C52&lt;=SUM($D52:G52),0,IF('Minimum Payment'!H52+$C52-SUM($D52:G52)&gt;Balance!H51+Interest!H52,Balance!H51+Interest!H52-'Minimum Payment'!H52,$C52-SUM($D52:G52))))))</f>
        <v>0</v>
      </c>
      <c r="I52" s="10">
        <f>IF(I$14="",0,IF(NOT(Settings!$E$4=5),IF(Balance!I51&lt;=0,0,IF($C52&lt;=SUM($D52:H52),0,IF('Minimum Payment'!I52+$C52-SUM($D52:H52)&gt;Balance!I51+Interest!I52,Balance!I51+Interest!I52-'Minimum Payment'!I52,$C52-SUM($D52:H52))))))</f>
        <v>180</v>
      </c>
      <c r="J52" s="10">
        <f>IF(J$14="",0,IF(NOT(Settings!$E$4=5),IF(Balance!J51&lt;=0,0,IF($C52&lt;=SUM($D52:I52),0,IF('Minimum Payment'!J52+$C52-SUM($D52:I52)&gt;Balance!J51+Interest!J52,Balance!J51+Interest!J52-'Minimum Payment'!J52,$C52-SUM($D52:I52))))))</f>
        <v>0</v>
      </c>
      <c r="K52" s="10">
        <f>IF(K$14="",0,IF(NOT(Settings!$E$4=5),IF(Balance!K51&lt;=0,0,IF($C52&lt;=SUM($D52:J52),0,IF('Minimum Payment'!K52+$C52-SUM($D52:J52)&gt;Balance!K51+Interest!K52,Balance!K51+Interest!K52-'Minimum Payment'!K52,$C52-SUM($D52:J52))))))</f>
        <v>0</v>
      </c>
      <c r="L52" s="10">
        <f>IF(L$14="",0,IF(NOT(Settings!$E$4=5),IF(Balance!L51&lt;=0,0,IF($C52&lt;=SUM($D52:K52),0,IF('Minimum Payment'!L52+$C52-SUM($D52:K52)&gt;Balance!L51+Interest!L52,Balance!L51+Interest!L52-'Minimum Payment'!L52,$C52-SUM($D52:K52))))))</f>
        <v>0</v>
      </c>
      <c r="M52" s="10">
        <f>IF(M$14="",0,IF(NOT(Settings!$E$4=5),IF(Balance!M51&lt;=0,0,IF($C52&lt;=SUM($D52:L52),0,IF('Minimum Payment'!M52+$C52-SUM($D52:L52)&gt;Balance!M51+Interest!M52,Balance!M51+Interest!M52-'Minimum Payment'!M52,$C52-SUM($D52:L52))))))</f>
        <v>0</v>
      </c>
      <c r="O52" s="10">
        <f t="shared" si="0"/>
        <v>180</v>
      </c>
    </row>
    <row r="53" spans="1:15" s="140" customFormat="1" ht="11.25" x14ac:dyDescent="0.25">
      <c r="A53" s="140">
        <f>IF(Balance!O52&lt;=0,"",A52+1)</f>
        <v>38</v>
      </c>
      <c r="B53" s="50">
        <f t="shared" si="1"/>
        <v>43191</v>
      </c>
      <c r="C53" s="10">
        <f>IF(A53="",0,IF(NOT(Settings!$E$4=5),IF((Results!$D$5-'Minimum Payment'!O53)&lt;0,0,Results!$D$5-'Minimum Payment'!O53),0)+'Payment Schedule'!D53)</f>
        <v>180</v>
      </c>
      <c r="D53" s="10">
        <f>IF($D$14="",0,IF(NOT(Settings!$E$4=5),IF(Balance!D52&gt;=0,IF('Minimum Payment'!D53+$C53&gt;Balance!D52+Interest!D53,Balance!D52+Interest!D53-'Minimum Payment'!D53,$C53)),0))</f>
        <v>0</v>
      </c>
      <c r="E53" s="10">
        <f>IF(E$14="",0,IF(NOT(Settings!$E$4=5),IF(Balance!E52&lt;=0,0,IF($C53&lt;=SUM($D53:D53),0,IF('Minimum Payment'!E53+$C53-SUM($D53:D53)&gt;Balance!E52+Interest!E53,Balance!E52+Interest!E53-'Minimum Payment'!E53,$C53-SUM($D53:D53))))))</f>
        <v>0</v>
      </c>
      <c r="F53" s="10">
        <f>IF(F$14="",0,IF(NOT(Settings!$E$4=5),IF(Balance!F52&lt;=0,0,IF($C53&lt;=SUM($D53:E53),0,IF('Minimum Payment'!F53+$C53-SUM($D53:E53)&gt;Balance!F52+Interest!F53,Balance!F52+Interest!F53-'Minimum Payment'!F53,$C53-SUM($D53:E53))))))</f>
        <v>0</v>
      </c>
      <c r="G53" s="10">
        <f>IF(G$14="",0,IF(NOT(Settings!$E$4=5),IF(Balance!G52&lt;=0,0,IF($C53&lt;=SUM($D53:F53),0,IF('Minimum Payment'!G53+$C53-SUM($D53:F53)&gt;Balance!G52+Interest!G53,Balance!G52+Interest!G53-'Minimum Payment'!G53,$C53-SUM($D53:F53))))))</f>
        <v>0</v>
      </c>
      <c r="H53" s="10">
        <f>IF(H$14="",0,IF(NOT(Settings!$E$4=5),IF(Balance!H52&lt;=0,0,IF($C53&lt;=SUM($D53:G53),0,IF('Minimum Payment'!H53+$C53-SUM($D53:G53)&gt;Balance!H52+Interest!H53,Balance!H52+Interest!H53-'Minimum Payment'!H53,$C53-SUM($D53:G53))))))</f>
        <v>0</v>
      </c>
      <c r="I53" s="10">
        <f>IF(I$14="",0,IF(NOT(Settings!$E$4=5),IF(Balance!I52&lt;=0,0,IF($C53&lt;=SUM($D53:H53),0,IF('Minimum Payment'!I53+$C53-SUM($D53:H53)&gt;Balance!I52+Interest!I53,Balance!I52+Interest!I53-'Minimum Payment'!I53,$C53-SUM($D53:H53))))))</f>
        <v>180</v>
      </c>
      <c r="J53" s="10">
        <f>IF(J$14="",0,IF(NOT(Settings!$E$4=5),IF(Balance!J52&lt;=0,0,IF($C53&lt;=SUM($D53:I53),0,IF('Minimum Payment'!J53+$C53-SUM($D53:I53)&gt;Balance!J52+Interest!J53,Balance!J52+Interest!J53-'Minimum Payment'!J53,$C53-SUM($D53:I53))))))</f>
        <v>0</v>
      </c>
      <c r="K53" s="10">
        <f>IF(K$14="",0,IF(NOT(Settings!$E$4=5),IF(Balance!K52&lt;=0,0,IF($C53&lt;=SUM($D53:J53),0,IF('Minimum Payment'!K53+$C53-SUM($D53:J53)&gt;Balance!K52+Interest!K53,Balance!K52+Interest!K53-'Minimum Payment'!K53,$C53-SUM($D53:J53))))))</f>
        <v>0</v>
      </c>
      <c r="L53" s="10">
        <f>IF(L$14="",0,IF(NOT(Settings!$E$4=5),IF(Balance!L52&lt;=0,0,IF($C53&lt;=SUM($D53:K53),0,IF('Minimum Payment'!L53+$C53-SUM($D53:K53)&gt;Balance!L52+Interest!L53,Balance!L52+Interest!L53-'Minimum Payment'!L53,$C53-SUM($D53:K53))))))</f>
        <v>0</v>
      </c>
      <c r="M53" s="10">
        <f>IF(M$14="",0,IF(NOT(Settings!$E$4=5),IF(Balance!M52&lt;=0,0,IF($C53&lt;=SUM($D53:L53),0,IF('Minimum Payment'!M53+$C53-SUM($D53:L53)&gt;Balance!M52+Interest!M53,Balance!M52+Interest!M53-'Minimum Payment'!M53,$C53-SUM($D53:L53))))))</f>
        <v>0</v>
      </c>
      <c r="O53" s="10">
        <f t="shared" si="0"/>
        <v>180</v>
      </c>
    </row>
    <row r="54" spans="1:15" s="140" customFormat="1" ht="11.25" x14ac:dyDescent="0.25">
      <c r="A54" s="140">
        <f>IF(Balance!O53&lt;=0,"",A53+1)</f>
        <v>39</v>
      </c>
      <c r="B54" s="50">
        <f t="shared" si="1"/>
        <v>43221</v>
      </c>
      <c r="C54" s="10">
        <f>IF(A54="",0,IF(NOT(Settings!$E$4=5),IF((Results!$D$5-'Minimum Payment'!O54)&lt;0,0,Results!$D$5-'Minimum Payment'!O54),0)+'Payment Schedule'!D54)</f>
        <v>180</v>
      </c>
      <c r="D54" s="10">
        <f>IF($D$14="",0,IF(NOT(Settings!$E$4=5),IF(Balance!D53&gt;=0,IF('Minimum Payment'!D54+$C54&gt;Balance!D53+Interest!D54,Balance!D53+Interest!D54-'Minimum Payment'!D54,$C54)),0))</f>
        <v>0</v>
      </c>
      <c r="E54" s="10">
        <f>IF(E$14="",0,IF(NOT(Settings!$E$4=5),IF(Balance!E53&lt;=0,0,IF($C54&lt;=SUM($D54:D54),0,IF('Minimum Payment'!E54+$C54-SUM($D54:D54)&gt;Balance!E53+Interest!E54,Balance!E53+Interest!E54-'Minimum Payment'!E54,$C54-SUM($D54:D54))))))</f>
        <v>0</v>
      </c>
      <c r="F54" s="10">
        <f>IF(F$14="",0,IF(NOT(Settings!$E$4=5),IF(Balance!F53&lt;=0,0,IF($C54&lt;=SUM($D54:E54),0,IF('Minimum Payment'!F54+$C54-SUM($D54:E54)&gt;Balance!F53+Interest!F54,Balance!F53+Interest!F54-'Minimum Payment'!F54,$C54-SUM($D54:E54))))))</f>
        <v>0</v>
      </c>
      <c r="G54" s="10">
        <f>IF(G$14="",0,IF(NOT(Settings!$E$4=5),IF(Balance!G53&lt;=0,0,IF($C54&lt;=SUM($D54:F54),0,IF('Minimum Payment'!G54+$C54-SUM($D54:F54)&gt;Balance!G53+Interest!G54,Balance!G53+Interest!G54-'Minimum Payment'!G54,$C54-SUM($D54:F54))))))</f>
        <v>0</v>
      </c>
      <c r="H54" s="10">
        <f>IF(H$14="",0,IF(NOT(Settings!$E$4=5),IF(Balance!H53&lt;=0,0,IF($C54&lt;=SUM($D54:G54),0,IF('Minimum Payment'!H54+$C54-SUM($D54:G54)&gt;Balance!H53+Interest!H54,Balance!H53+Interest!H54-'Minimum Payment'!H54,$C54-SUM($D54:G54))))))</f>
        <v>0</v>
      </c>
      <c r="I54" s="10">
        <f>IF(I$14="",0,IF(NOT(Settings!$E$4=5),IF(Balance!I53&lt;=0,0,IF($C54&lt;=SUM($D54:H54),0,IF('Minimum Payment'!I54+$C54-SUM($D54:H54)&gt;Balance!I53+Interest!I54,Balance!I53+Interest!I54-'Minimum Payment'!I54,$C54-SUM($D54:H54))))))</f>
        <v>180</v>
      </c>
      <c r="J54" s="10">
        <f>IF(J$14="",0,IF(NOT(Settings!$E$4=5),IF(Balance!J53&lt;=0,0,IF($C54&lt;=SUM($D54:I54),0,IF('Minimum Payment'!J54+$C54-SUM($D54:I54)&gt;Balance!J53+Interest!J54,Balance!J53+Interest!J54-'Minimum Payment'!J54,$C54-SUM($D54:I54))))))</f>
        <v>0</v>
      </c>
      <c r="K54" s="10">
        <f>IF(K$14="",0,IF(NOT(Settings!$E$4=5),IF(Balance!K53&lt;=0,0,IF($C54&lt;=SUM($D54:J54),0,IF('Minimum Payment'!K54+$C54-SUM($D54:J54)&gt;Balance!K53+Interest!K54,Balance!K53+Interest!K54-'Minimum Payment'!K54,$C54-SUM($D54:J54))))))</f>
        <v>0</v>
      </c>
      <c r="L54" s="10">
        <f>IF(L$14="",0,IF(NOT(Settings!$E$4=5),IF(Balance!L53&lt;=0,0,IF($C54&lt;=SUM($D54:K54),0,IF('Minimum Payment'!L54+$C54-SUM($D54:K54)&gt;Balance!L53+Interest!L54,Balance!L53+Interest!L54-'Minimum Payment'!L54,$C54-SUM($D54:K54))))))</f>
        <v>0</v>
      </c>
      <c r="M54" s="10">
        <f>IF(M$14="",0,IF(NOT(Settings!$E$4=5),IF(Balance!M53&lt;=0,0,IF($C54&lt;=SUM($D54:L54),0,IF('Minimum Payment'!M54+$C54-SUM($D54:L54)&gt;Balance!M53+Interest!M54,Balance!M53+Interest!M54-'Minimum Payment'!M54,$C54-SUM($D54:L54))))))</f>
        <v>0</v>
      </c>
      <c r="O54" s="10">
        <f t="shared" si="0"/>
        <v>180</v>
      </c>
    </row>
    <row r="55" spans="1:15" s="140" customFormat="1" ht="11.25" x14ac:dyDescent="0.25">
      <c r="A55" s="140">
        <f>IF(Balance!O54&lt;=0,"",A54+1)</f>
        <v>40</v>
      </c>
      <c r="B55" s="50">
        <f t="shared" si="1"/>
        <v>43252</v>
      </c>
      <c r="C55" s="10">
        <f>IF(A55="",0,IF(NOT(Settings!$E$4=5),IF((Results!$D$5-'Minimum Payment'!O55)&lt;0,0,Results!$D$5-'Minimum Payment'!O55),0)+'Payment Schedule'!D55)</f>
        <v>180</v>
      </c>
      <c r="D55" s="10">
        <f>IF($D$14="",0,IF(NOT(Settings!$E$4=5),IF(Balance!D54&gt;=0,IF('Minimum Payment'!D55+$C55&gt;Balance!D54+Interest!D55,Balance!D54+Interest!D55-'Minimum Payment'!D55,$C55)),0))</f>
        <v>0</v>
      </c>
      <c r="E55" s="10">
        <f>IF(E$14="",0,IF(NOT(Settings!$E$4=5),IF(Balance!E54&lt;=0,0,IF($C55&lt;=SUM($D55:D55),0,IF('Minimum Payment'!E55+$C55-SUM($D55:D55)&gt;Balance!E54+Interest!E55,Balance!E54+Interest!E55-'Minimum Payment'!E55,$C55-SUM($D55:D55))))))</f>
        <v>0</v>
      </c>
      <c r="F55" s="10">
        <f>IF(F$14="",0,IF(NOT(Settings!$E$4=5),IF(Balance!F54&lt;=0,0,IF($C55&lt;=SUM($D55:E55),0,IF('Minimum Payment'!F55+$C55-SUM($D55:E55)&gt;Balance!F54+Interest!F55,Balance!F54+Interest!F55-'Minimum Payment'!F55,$C55-SUM($D55:E55))))))</f>
        <v>0</v>
      </c>
      <c r="G55" s="10">
        <f>IF(G$14="",0,IF(NOT(Settings!$E$4=5),IF(Balance!G54&lt;=0,0,IF($C55&lt;=SUM($D55:F55),0,IF('Minimum Payment'!G55+$C55-SUM($D55:F55)&gt;Balance!G54+Interest!G55,Balance!G54+Interest!G55-'Minimum Payment'!G55,$C55-SUM($D55:F55))))))</f>
        <v>0</v>
      </c>
      <c r="H55" s="10">
        <f>IF(H$14="",0,IF(NOT(Settings!$E$4=5),IF(Balance!H54&lt;=0,0,IF($C55&lt;=SUM($D55:G55),0,IF('Minimum Payment'!H55+$C55-SUM($D55:G55)&gt;Balance!H54+Interest!H55,Balance!H54+Interest!H55-'Minimum Payment'!H55,$C55-SUM($D55:G55))))))</f>
        <v>0</v>
      </c>
      <c r="I55" s="10">
        <f>IF(I$14="",0,IF(NOT(Settings!$E$4=5),IF(Balance!I54&lt;=0,0,IF($C55&lt;=SUM($D55:H55),0,IF('Minimum Payment'!I55+$C55-SUM($D55:H55)&gt;Balance!I54+Interest!I55,Balance!I54+Interest!I55-'Minimum Payment'!I55,$C55-SUM($D55:H55))))))</f>
        <v>180</v>
      </c>
      <c r="J55" s="10">
        <f>IF(J$14="",0,IF(NOT(Settings!$E$4=5),IF(Balance!J54&lt;=0,0,IF($C55&lt;=SUM($D55:I55),0,IF('Minimum Payment'!J55+$C55-SUM($D55:I55)&gt;Balance!J54+Interest!J55,Balance!J54+Interest!J55-'Minimum Payment'!J55,$C55-SUM($D55:I55))))))</f>
        <v>0</v>
      </c>
      <c r="K55" s="10">
        <f>IF(K$14="",0,IF(NOT(Settings!$E$4=5),IF(Balance!K54&lt;=0,0,IF($C55&lt;=SUM($D55:J55),0,IF('Minimum Payment'!K55+$C55-SUM($D55:J55)&gt;Balance!K54+Interest!K55,Balance!K54+Interest!K55-'Minimum Payment'!K55,$C55-SUM($D55:J55))))))</f>
        <v>0</v>
      </c>
      <c r="L55" s="10">
        <f>IF(L$14="",0,IF(NOT(Settings!$E$4=5),IF(Balance!L54&lt;=0,0,IF($C55&lt;=SUM($D55:K55),0,IF('Minimum Payment'!L55+$C55-SUM($D55:K55)&gt;Balance!L54+Interest!L55,Balance!L54+Interest!L55-'Minimum Payment'!L55,$C55-SUM($D55:K55))))))</f>
        <v>0</v>
      </c>
      <c r="M55" s="10">
        <f>IF(M$14="",0,IF(NOT(Settings!$E$4=5),IF(Balance!M54&lt;=0,0,IF($C55&lt;=SUM($D55:L55),0,IF('Minimum Payment'!M55+$C55-SUM($D55:L55)&gt;Balance!M54+Interest!M55,Balance!M54+Interest!M55-'Minimum Payment'!M55,$C55-SUM($D55:L55))))))</f>
        <v>0</v>
      </c>
      <c r="O55" s="10">
        <f t="shared" si="0"/>
        <v>180</v>
      </c>
    </row>
    <row r="56" spans="1:15" s="140" customFormat="1" ht="11.25" x14ac:dyDescent="0.25">
      <c r="A56" s="140">
        <f>IF(Balance!O55&lt;=0,"",A55+1)</f>
        <v>41</v>
      </c>
      <c r="B56" s="50">
        <f t="shared" si="1"/>
        <v>43282</v>
      </c>
      <c r="C56" s="10">
        <f>IF(A56="",0,IF(NOT(Settings!$E$4=5),IF((Results!$D$5-'Minimum Payment'!O56)&lt;0,0,Results!$D$5-'Minimum Payment'!O56),0)+'Payment Schedule'!D56)</f>
        <v>180</v>
      </c>
      <c r="D56" s="10">
        <f>IF($D$14="",0,IF(NOT(Settings!$E$4=5),IF(Balance!D55&gt;=0,IF('Minimum Payment'!D56+$C56&gt;Balance!D55+Interest!D56,Balance!D55+Interest!D56-'Minimum Payment'!D56,$C56)),0))</f>
        <v>0</v>
      </c>
      <c r="E56" s="10">
        <f>IF(E$14="",0,IF(NOT(Settings!$E$4=5),IF(Balance!E55&lt;=0,0,IF($C56&lt;=SUM($D56:D56),0,IF('Minimum Payment'!E56+$C56-SUM($D56:D56)&gt;Balance!E55+Interest!E56,Balance!E55+Interest!E56-'Minimum Payment'!E56,$C56-SUM($D56:D56))))))</f>
        <v>0</v>
      </c>
      <c r="F56" s="10">
        <f>IF(F$14="",0,IF(NOT(Settings!$E$4=5),IF(Balance!F55&lt;=0,0,IF($C56&lt;=SUM($D56:E56),0,IF('Minimum Payment'!F56+$C56-SUM($D56:E56)&gt;Balance!F55+Interest!F56,Balance!F55+Interest!F56-'Minimum Payment'!F56,$C56-SUM($D56:E56))))))</f>
        <v>0</v>
      </c>
      <c r="G56" s="10">
        <f>IF(G$14="",0,IF(NOT(Settings!$E$4=5),IF(Balance!G55&lt;=0,0,IF($C56&lt;=SUM($D56:F56),0,IF('Minimum Payment'!G56+$C56-SUM($D56:F56)&gt;Balance!G55+Interest!G56,Balance!G55+Interest!G56-'Minimum Payment'!G56,$C56-SUM($D56:F56))))))</f>
        <v>0</v>
      </c>
      <c r="H56" s="10">
        <f>IF(H$14="",0,IF(NOT(Settings!$E$4=5),IF(Balance!H55&lt;=0,0,IF($C56&lt;=SUM($D56:G56),0,IF('Minimum Payment'!H56+$C56-SUM($D56:G56)&gt;Balance!H55+Interest!H56,Balance!H55+Interest!H56-'Minimum Payment'!H56,$C56-SUM($D56:G56))))))</f>
        <v>0</v>
      </c>
      <c r="I56" s="10">
        <f>IF(I$14="",0,IF(NOT(Settings!$E$4=5),IF(Balance!I55&lt;=0,0,IF($C56&lt;=SUM($D56:H56),0,IF('Minimum Payment'!I56+$C56-SUM($D56:H56)&gt;Balance!I55+Interest!I56,Balance!I55+Interest!I56-'Minimum Payment'!I56,$C56-SUM($D56:H56))))))</f>
        <v>180</v>
      </c>
      <c r="J56" s="10">
        <f>IF(J$14="",0,IF(NOT(Settings!$E$4=5),IF(Balance!J55&lt;=0,0,IF($C56&lt;=SUM($D56:I56),0,IF('Minimum Payment'!J56+$C56-SUM($D56:I56)&gt;Balance!J55+Interest!J56,Balance!J55+Interest!J56-'Minimum Payment'!J56,$C56-SUM($D56:I56))))))</f>
        <v>0</v>
      </c>
      <c r="K56" s="10">
        <f>IF(K$14="",0,IF(NOT(Settings!$E$4=5),IF(Balance!K55&lt;=0,0,IF($C56&lt;=SUM($D56:J56),0,IF('Minimum Payment'!K56+$C56-SUM($D56:J56)&gt;Balance!K55+Interest!K56,Balance!K55+Interest!K56-'Minimum Payment'!K56,$C56-SUM($D56:J56))))))</f>
        <v>0</v>
      </c>
      <c r="L56" s="10">
        <f>IF(L$14="",0,IF(NOT(Settings!$E$4=5),IF(Balance!L55&lt;=0,0,IF($C56&lt;=SUM($D56:K56),0,IF('Minimum Payment'!L56+$C56-SUM($D56:K56)&gt;Balance!L55+Interest!L56,Balance!L55+Interest!L56-'Minimum Payment'!L56,$C56-SUM($D56:K56))))))</f>
        <v>0</v>
      </c>
      <c r="M56" s="10">
        <f>IF(M$14="",0,IF(NOT(Settings!$E$4=5),IF(Balance!M55&lt;=0,0,IF($C56&lt;=SUM($D56:L56),0,IF('Minimum Payment'!M56+$C56-SUM($D56:L56)&gt;Balance!M55+Interest!M56,Balance!M55+Interest!M56-'Minimum Payment'!M56,$C56-SUM($D56:L56))))))</f>
        <v>0</v>
      </c>
      <c r="O56" s="10">
        <f t="shared" si="0"/>
        <v>180</v>
      </c>
    </row>
    <row r="57" spans="1:15" s="140" customFormat="1" ht="11.25" x14ac:dyDescent="0.25">
      <c r="A57" s="140">
        <f>IF(Balance!O56&lt;=0,"",A56+1)</f>
        <v>42</v>
      </c>
      <c r="B57" s="50">
        <f t="shared" si="1"/>
        <v>43313</v>
      </c>
      <c r="C57" s="10">
        <f>IF(A57="",0,IF(NOT(Settings!$E$4=5),IF((Results!$D$5-'Minimum Payment'!O57)&lt;0,0,Results!$D$5-'Minimum Payment'!O57),0)+'Payment Schedule'!D57)</f>
        <v>180</v>
      </c>
      <c r="D57" s="10">
        <f>IF($D$14="",0,IF(NOT(Settings!$E$4=5),IF(Balance!D56&gt;=0,IF('Minimum Payment'!D57+$C57&gt;Balance!D56+Interest!D57,Balance!D56+Interest!D57-'Minimum Payment'!D57,$C57)),0))</f>
        <v>0</v>
      </c>
      <c r="E57" s="10">
        <f>IF(E$14="",0,IF(NOT(Settings!$E$4=5),IF(Balance!E56&lt;=0,0,IF($C57&lt;=SUM($D57:D57),0,IF('Minimum Payment'!E57+$C57-SUM($D57:D57)&gt;Balance!E56+Interest!E57,Balance!E56+Interest!E57-'Minimum Payment'!E57,$C57-SUM($D57:D57))))))</f>
        <v>0</v>
      </c>
      <c r="F57" s="10">
        <f>IF(F$14="",0,IF(NOT(Settings!$E$4=5),IF(Balance!F56&lt;=0,0,IF($C57&lt;=SUM($D57:E57),0,IF('Minimum Payment'!F57+$C57-SUM($D57:E57)&gt;Balance!F56+Interest!F57,Balance!F56+Interest!F57-'Minimum Payment'!F57,$C57-SUM($D57:E57))))))</f>
        <v>0</v>
      </c>
      <c r="G57" s="10">
        <f>IF(G$14="",0,IF(NOT(Settings!$E$4=5),IF(Balance!G56&lt;=0,0,IF($C57&lt;=SUM($D57:F57),0,IF('Minimum Payment'!G57+$C57-SUM($D57:F57)&gt;Balance!G56+Interest!G57,Balance!G56+Interest!G57-'Minimum Payment'!G57,$C57-SUM($D57:F57))))))</f>
        <v>0</v>
      </c>
      <c r="H57" s="10">
        <f>IF(H$14="",0,IF(NOT(Settings!$E$4=5),IF(Balance!H56&lt;=0,0,IF($C57&lt;=SUM($D57:G57),0,IF('Minimum Payment'!H57+$C57-SUM($D57:G57)&gt;Balance!H56+Interest!H57,Balance!H56+Interest!H57-'Minimum Payment'!H57,$C57-SUM($D57:G57))))))</f>
        <v>0</v>
      </c>
      <c r="I57" s="10">
        <f>IF(I$14="",0,IF(NOT(Settings!$E$4=5),IF(Balance!I56&lt;=0,0,IF($C57&lt;=SUM($D57:H57),0,IF('Minimum Payment'!I57+$C57-SUM($D57:H57)&gt;Balance!I56+Interest!I57,Balance!I56+Interest!I57-'Minimum Payment'!I57,$C57-SUM($D57:H57))))))</f>
        <v>180</v>
      </c>
      <c r="J57" s="10">
        <f>IF(J$14="",0,IF(NOT(Settings!$E$4=5),IF(Balance!J56&lt;=0,0,IF($C57&lt;=SUM($D57:I57),0,IF('Minimum Payment'!J57+$C57-SUM($D57:I57)&gt;Balance!J56+Interest!J57,Balance!J56+Interest!J57-'Minimum Payment'!J57,$C57-SUM($D57:I57))))))</f>
        <v>0</v>
      </c>
      <c r="K57" s="10">
        <f>IF(K$14="",0,IF(NOT(Settings!$E$4=5),IF(Balance!K56&lt;=0,0,IF($C57&lt;=SUM($D57:J57),0,IF('Minimum Payment'!K57+$C57-SUM($D57:J57)&gt;Balance!K56+Interest!K57,Balance!K56+Interest!K57-'Minimum Payment'!K57,$C57-SUM($D57:J57))))))</f>
        <v>0</v>
      </c>
      <c r="L57" s="10">
        <f>IF(L$14="",0,IF(NOT(Settings!$E$4=5),IF(Balance!L56&lt;=0,0,IF($C57&lt;=SUM($D57:K57),0,IF('Minimum Payment'!L57+$C57-SUM($D57:K57)&gt;Balance!L56+Interest!L57,Balance!L56+Interest!L57-'Minimum Payment'!L57,$C57-SUM($D57:K57))))))</f>
        <v>0</v>
      </c>
      <c r="M57" s="10">
        <f>IF(M$14="",0,IF(NOT(Settings!$E$4=5),IF(Balance!M56&lt;=0,0,IF($C57&lt;=SUM($D57:L57),0,IF('Minimum Payment'!M57+$C57-SUM($D57:L57)&gt;Balance!M56+Interest!M57,Balance!M56+Interest!M57-'Minimum Payment'!M57,$C57-SUM($D57:L57))))))</f>
        <v>0</v>
      </c>
      <c r="O57" s="10">
        <f t="shared" si="0"/>
        <v>180</v>
      </c>
    </row>
    <row r="58" spans="1:15" s="140" customFormat="1" ht="11.25" x14ac:dyDescent="0.25">
      <c r="A58" s="140">
        <f>IF(Balance!O57&lt;=0,"",A57+1)</f>
        <v>43</v>
      </c>
      <c r="B58" s="50">
        <f t="shared" si="1"/>
        <v>43344</v>
      </c>
      <c r="C58" s="10">
        <f>IF(A58="",0,IF(NOT(Settings!$E$4=5),IF((Results!$D$5-'Minimum Payment'!O58)&lt;0,0,Results!$D$5-'Minimum Payment'!O58),0)+'Payment Schedule'!D58)</f>
        <v>180</v>
      </c>
      <c r="D58" s="10">
        <f>IF($D$14="",0,IF(NOT(Settings!$E$4=5),IF(Balance!D57&gt;=0,IF('Minimum Payment'!D58+$C58&gt;Balance!D57+Interest!D58,Balance!D57+Interest!D58-'Minimum Payment'!D58,$C58)),0))</f>
        <v>0</v>
      </c>
      <c r="E58" s="10">
        <f>IF(E$14="",0,IF(NOT(Settings!$E$4=5),IF(Balance!E57&lt;=0,0,IF($C58&lt;=SUM($D58:D58),0,IF('Minimum Payment'!E58+$C58-SUM($D58:D58)&gt;Balance!E57+Interest!E58,Balance!E57+Interest!E58-'Minimum Payment'!E58,$C58-SUM($D58:D58))))))</f>
        <v>0</v>
      </c>
      <c r="F58" s="10">
        <f>IF(F$14="",0,IF(NOT(Settings!$E$4=5),IF(Balance!F57&lt;=0,0,IF($C58&lt;=SUM($D58:E58),0,IF('Minimum Payment'!F58+$C58-SUM($D58:E58)&gt;Balance!F57+Interest!F58,Balance!F57+Interest!F58-'Minimum Payment'!F58,$C58-SUM($D58:E58))))))</f>
        <v>0</v>
      </c>
      <c r="G58" s="10">
        <f>IF(G$14="",0,IF(NOT(Settings!$E$4=5),IF(Balance!G57&lt;=0,0,IF($C58&lt;=SUM($D58:F58),0,IF('Minimum Payment'!G58+$C58-SUM($D58:F58)&gt;Balance!G57+Interest!G58,Balance!G57+Interest!G58-'Minimum Payment'!G58,$C58-SUM($D58:F58))))))</f>
        <v>0</v>
      </c>
      <c r="H58" s="10">
        <f>IF(H$14="",0,IF(NOT(Settings!$E$4=5),IF(Balance!H57&lt;=0,0,IF($C58&lt;=SUM($D58:G58),0,IF('Minimum Payment'!H58+$C58-SUM($D58:G58)&gt;Balance!H57+Interest!H58,Balance!H57+Interest!H58-'Minimum Payment'!H58,$C58-SUM($D58:G58))))))</f>
        <v>0</v>
      </c>
      <c r="I58" s="10">
        <f>IF(I$14="",0,IF(NOT(Settings!$E$4=5),IF(Balance!I57&lt;=0,0,IF($C58&lt;=SUM($D58:H58),0,IF('Minimum Payment'!I58+$C58-SUM($D58:H58)&gt;Balance!I57+Interest!I58,Balance!I57+Interest!I58-'Minimum Payment'!I58,$C58-SUM($D58:H58))))))</f>
        <v>180</v>
      </c>
      <c r="J58" s="10">
        <f>IF(J$14="",0,IF(NOT(Settings!$E$4=5),IF(Balance!J57&lt;=0,0,IF($C58&lt;=SUM($D58:I58),0,IF('Minimum Payment'!J58+$C58-SUM($D58:I58)&gt;Balance!J57+Interest!J58,Balance!J57+Interest!J58-'Minimum Payment'!J58,$C58-SUM($D58:I58))))))</f>
        <v>0</v>
      </c>
      <c r="K58" s="10">
        <f>IF(K$14="",0,IF(NOT(Settings!$E$4=5),IF(Balance!K57&lt;=0,0,IF($C58&lt;=SUM($D58:J58),0,IF('Minimum Payment'!K58+$C58-SUM($D58:J58)&gt;Balance!K57+Interest!K58,Balance!K57+Interest!K58-'Minimum Payment'!K58,$C58-SUM($D58:J58))))))</f>
        <v>0</v>
      </c>
      <c r="L58" s="10">
        <f>IF(L$14="",0,IF(NOT(Settings!$E$4=5),IF(Balance!L57&lt;=0,0,IF($C58&lt;=SUM($D58:K58),0,IF('Minimum Payment'!L58+$C58-SUM($D58:K58)&gt;Balance!L57+Interest!L58,Balance!L57+Interest!L58-'Minimum Payment'!L58,$C58-SUM($D58:K58))))))</f>
        <v>0</v>
      </c>
      <c r="M58" s="10">
        <f>IF(M$14="",0,IF(NOT(Settings!$E$4=5),IF(Balance!M57&lt;=0,0,IF($C58&lt;=SUM($D58:L58),0,IF('Minimum Payment'!M58+$C58-SUM($D58:L58)&gt;Balance!M57+Interest!M58,Balance!M57+Interest!M58-'Minimum Payment'!M58,$C58-SUM($D58:L58))))))</f>
        <v>0</v>
      </c>
      <c r="O58" s="10">
        <f t="shared" si="0"/>
        <v>180</v>
      </c>
    </row>
    <row r="59" spans="1:15" s="140" customFormat="1" ht="11.25" x14ac:dyDescent="0.25">
      <c r="A59" s="140">
        <f>IF(Balance!O58&lt;=0,"",A58+1)</f>
        <v>44</v>
      </c>
      <c r="B59" s="50">
        <f t="shared" si="1"/>
        <v>43374</v>
      </c>
      <c r="C59" s="10">
        <f>IF(A59="",0,IF(NOT(Settings!$E$4=5),IF((Results!$D$5-'Minimum Payment'!O59)&lt;0,0,Results!$D$5-'Minimum Payment'!O59),0)+'Payment Schedule'!D59)</f>
        <v>180</v>
      </c>
      <c r="D59" s="10">
        <f>IF($D$14="",0,IF(NOT(Settings!$E$4=5),IF(Balance!D58&gt;=0,IF('Minimum Payment'!D59+$C59&gt;Balance!D58+Interest!D59,Balance!D58+Interest!D59-'Minimum Payment'!D59,$C59)),0))</f>
        <v>0</v>
      </c>
      <c r="E59" s="10">
        <f>IF(E$14="",0,IF(NOT(Settings!$E$4=5),IF(Balance!E58&lt;=0,0,IF($C59&lt;=SUM($D59:D59),0,IF('Minimum Payment'!E59+$C59-SUM($D59:D59)&gt;Balance!E58+Interest!E59,Balance!E58+Interest!E59-'Minimum Payment'!E59,$C59-SUM($D59:D59))))))</f>
        <v>0</v>
      </c>
      <c r="F59" s="10">
        <f>IF(F$14="",0,IF(NOT(Settings!$E$4=5),IF(Balance!F58&lt;=0,0,IF($C59&lt;=SUM($D59:E59),0,IF('Minimum Payment'!F59+$C59-SUM($D59:E59)&gt;Balance!F58+Interest!F59,Balance!F58+Interest!F59-'Minimum Payment'!F59,$C59-SUM($D59:E59))))))</f>
        <v>0</v>
      </c>
      <c r="G59" s="10">
        <f>IF(G$14="",0,IF(NOT(Settings!$E$4=5),IF(Balance!G58&lt;=0,0,IF($C59&lt;=SUM($D59:F59),0,IF('Minimum Payment'!G59+$C59-SUM($D59:F59)&gt;Balance!G58+Interest!G59,Balance!G58+Interest!G59-'Minimum Payment'!G59,$C59-SUM($D59:F59))))))</f>
        <v>0</v>
      </c>
      <c r="H59" s="10">
        <f>IF(H$14="",0,IF(NOT(Settings!$E$4=5),IF(Balance!H58&lt;=0,0,IF($C59&lt;=SUM($D59:G59),0,IF('Minimum Payment'!H59+$C59-SUM($D59:G59)&gt;Balance!H58+Interest!H59,Balance!H58+Interest!H59-'Minimum Payment'!H59,$C59-SUM($D59:G59))))))</f>
        <v>0</v>
      </c>
      <c r="I59" s="10">
        <f>IF(I$14="",0,IF(NOT(Settings!$E$4=5),IF(Balance!I58&lt;=0,0,IF($C59&lt;=SUM($D59:H59),0,IF('Minimum Payment'!I59+$C59-SUM($D59:H59)&gt;Balance!I58+Interest!I59,Balance!I58+Interest!I59-'Minimum Payment'!I59,$C59-SUM($D59:H59))))))</f>
        <v>180</v>
      </c>
      <c r="J59" s="10">
        <f>IF(J$14="",0,IF(NOT(Settings!$E$4=5),IF(Balance!J58&lt;=0,0,IF($C59&lt;=SUM($D59:I59),0,IF('Minimum Payment'!J59+$C59-SUM($D59:I59)&gt;Balance!J58+Interest!J59,Balance!J58+Interest!J59-'Minimum Payment'!J59,$C59-SUM($D59:I59))))))</f>
        <v>0</v>
      </c>
      <c r="K59" s="10">
        <f>IF(K$14="",0,IF(NOT(Settings!$E$4=5),IF(Balance!K58&lt;=0,0,IF($C59&lt;=SUM($D59:J59),0,IF('Minimum Payment'!K59+$C59-SUM($D59:J59)&gt;Balance!K58+Interest!K59,Balance!K58+Interest!K59-'Minimum Payment'!K59,$C59-SUM($D59:J59))))))</f>
        <v>0</v>
      </c>
      <c r="L59" s="10">
        <f>IF(L$14="",0,IF(NOT(Settings!$E$4=5),IF(Balance!L58&lt;=0,0,IF($C59&lt;=SUM($D59:K59),0,IF('Minimum Payment'!L59+$C59-SUM($D59:K59)&gt;Balance!L58+Interest!L59,Balance!L58+Interest!L59-'Minimum Payment'!L59,$C59-SUM($D59:K59))))))</f>
        <v>0</v>
      </c>
      <c r="M59" s="10">
        <f>IF(M$14="",0,IF(NOT(Settings!$E$4=5),IF(Balance!M58&lt;=0,0,IF($C59&lt;=SUM($D59:L59),0,IF('Minimum Payment'!M59+$C59-SUM($D59:L59)&gt;Balance!M58+Interest!M59,Balance!M58+Interest!M59-'Minimum Payment'!M59,$C59-SUM($D59:L59))))))</f>
        <v>0</v>
      </c>
      <c r="O59" s="10">
        <f t="shared" si="0"/>
        <v>180</v>
      </c>
    </row>
    <row r="60" spans="1:15" s="140" customFormat="1" ht="11.25" x14ac:dyDescent="0.25">
      <c r="A60" s="140">
        <f>IF(Balance!O59&lt;=0,"",A59+1)</f>
        <v>45</v>
      </c>
      <c r="B60" s="50">
        <f t="shared" si="1"/>
        <v>43405</v>
      </c>
      <c r="C60" s="10">
        <f>IF(A60="",0,IF(NOT(Settings!$E$4=5),IF((Results!$D$5-'Minimum Payment'!O60)&lt;0,0,Results!$D$5-'Minimum Payment'!O60),0)+'Payment Schedule'!D60)</f>
        <v>180</v>
      </c>
      <c r="D60" s="10">
        <f>IF($D$14="",0,IF(NOT(Settings!$E$4=5),IF(Balance!D59&gt;=0,IF('Minimum Payment'!D60+$C60&gt;Balance!D59+Interest!D60,Balance!D59+Interest!D60-'Minimum Payment'!D60,$C60)),0))</f>
        <v>0</v>
      </c>
      <c r="E60" s="10">
        <f>IF(E$14="",0,IF(NOT(Settings!$E$4=5),IF(Balance!E59&lt;=0,0,IF($C60&lt;=SUM($D60:D60),0,IF('Minimum Payment'!E60+$C60-SUM($D60:D60)&gt;Balance!E59+Interest!E60,Balance!E59+Interest!E60-'Minimum Payment'!E60,$C60-SUM($D60:D60))))))</f>
        <v>0</v>
      </c>
      <c r="F60" s="10">
        <f>IF(F$14="",0,IF(NOT(Settings!$E$4=5),IF(Balance!F59&lt;=0,0,IF($C60&lt;=SUM($D60:E60),0,IF('Minimum Payment'!F60+$C60-SUM($D60:E60)&gt;Balance!F59+Interest!F60,Balance!F59+Interest!F60-'Minimum Payment'!F60,$C60-SUM($D60:E60))))))</f>
        <v>0</v>
      </c>
      <c r="G60" s="10">
        <f>IF(G$14="",0,IF(NOT(Settings!$E$4=5),IF(Balance!G59&lt;=0,0,IF($C60&lt;=SUM($D60:F60),0,IF('Minimum Payment'!G60+$C60-SUM($D60:F60)&gt;Balance!G59+Interest!G60,Balance!G59+Interest!G60-'Minimum Payment'!G60,$C60-SUM($D60:F60))))))</f>
        <v>0</v>
      </c>
      <c r="H60" s="10">
        <f>IF(H$14="",0,IF(NOT(Settings!$E$4=5),IF(Balance!H59&lt;=0,0,IF($C60&lt;=SUM($D60:G60),0,IF('Minimum Payment'!H60+$C60-SUM($D60:G60)&gt;Balance!H59+Interest!H60,Balance!H59+Interest!H60-'Minimum Payment'!H60,$C60-SUM($D60:G60))))))</f>
        <v>0</v>
      </c>
      <c r="I60" s="10">
        <f>IF(I$14="",0,IF(NOT(Settings!$E$4=5),IF(Balance!I59&lt;=0,0,IF($C60&lt;=SUM($D60:H60),0,IF('Minimum Payment'!I60+$C60-SUM($D60:H60)&gt;Balance!I59+Interest!I60,Balance!I59+Interest!I60-'Minimum Payment'!I60,$C60-SUM($D60:H60))))))</f>
        <v>180</v>
      </c>
      <c r="J60" s="10">
        <f>IF(J$14="",0,IF(NOT(Settings!$E$4=5),IF(Balance!J59&lt;=0,0,IF($C60&lt;=SUM($D60:I60),0,IF('Minimum Payment'!J60+$C60-SUM($D60:I60)&gt;Balance!J59+Interest!J60,Balance!J59+Interest!J60-'Minimum Payment'!J60,$C60-SUM($D60:I60))))))</f>
        <v>0</v>
      </c>
      <c r="K60" s="10">
        <f>IF(K$14="",0,IF(NOT(Settings!$E$4=5),IF(Balance!K59&lt;=0,0,IF($C60&lt;=SUM($D60:J60),0,IF('Minimum Payment'!K60+$C60-SUM($D60:J60)&gt;Balance!K59+Interest!K60,Balance!K59+Interest!K60-'Minimum Payment'!K60,$C60-SUM($D60:J60))))))</f>
        <v>0</v>
      </c>
      <c r="L60" s="10">
        <f>IF(L$14="",0,IF(NOT(Settings!$E$4=5),IF(Balance!L59&lt;=0,0,IF($C60&lt;=SUM($D60:K60),0,IF('Minimum Payment'!L60+$C60-SUM($D60:K60)&gt;Balance!L59+Interest!L60,Balance!L59+Interest!L60-'Minimum Payment'!L60,$C60-SUM($D60:K60))))))</f>
        <v>0</v>
      </c>
      <c r="M60" s="10">
        <f>IF(M$14="",0,IF(NOT(Settings!$E$4=5),IF(Balance!M59&lt;=0,0,IF($C60&lt;=SUM($D60:L60),0,IF('Minimum Payment'!M60+$C60-SUM($D60:L60)&gt;Balance!M59+Interest!M60,Balance!M59+Interest!M60-'Minimum Payment'!M60,$C60-SUM($D60:L60))))))</f>
        <v>0</v>
      </c>
      <c r="O60" s="10">
        <f t="shared" si="0"/>
        <v>180</v>
      </c>
    </row>
    <row r="61" spans="1:15" s="140" customFormat="1" ht="11.25" x14ac:dyDescent="0.25">
      <c r="A61" s="140">
        <f>IF(Balance!O60&lt;=0,"",A60+1)</f>
        <v>46</v>
      </c>
      <c r="B61" s="50">
        <f t="shared" si="1"/>
        <v>43435</v>
      </c>
      <c r="C61" s="10">
        <f>IF(A61="",0,IF(NOT(Settings!$E$4=5),IF((Results!$D$5-'Minimum Payment'!O61)&lt;0,0,Results!$D$5-'Minimum Payment'!O61),0)+'Payment Schedule'!D61)</f>
        <v>180</v>
      </c>
      <c r="D61" s="10">
        <f>IF($D$14="",0,IF(NOT(Settings!$E$4=5),IF(Balance!D60&gt;=0,IF('Minimum Payment'!D61+$C61&gt;Balance!D60+Interest!D61,Balance!D60+Interest!D61-'Minimum Payment'!D61,$C61)),0))</f>
        <v>0</v>
      </c>
      <c r="E61" s="10">
        <f>IF(E$14="",0,IF(NOT(Settings!$E$4=5),IF(Balance!E60&lt;=0,0,IF($C61&lt;=SUM($D61:D61),0,IF('Minimum Payment'!E61+$C61-SUM($D61:D61)&gt;Balance!E60+Interest!E61,Balance!E60+Interest!E61-'Minimum Payment'!E61,$C61-SUM($D61:D61))))))</f>
        <v>0</v>
      </c>
      <c r="F61" s="10">
        <f>IF(F$14="",0,IF(NOT(Settings!$E$4=5),IF(Balance!F60&lt;=0,0,IF($C61&lt;=SUM($D61:E61),0,IF('Minimum Payment'!F61+$C61-SUM($D61:E61)&gt;Balance!F60+Interest!F61,Balance!F60+Interest!F61-'Minimum Payment'!F61,$C61-SUM($D61:E61))))))</f>
        <v>0</v>
      </c>
      <c r="G61" s="10">
        <f>IF(G$14="",0,IF(NOT(Settings!$E$4=5),IF(Balance!G60&lt;=0,0,IF($C61&lt;=SUM($D61:F61),0,IF('Minimum Payment'!G61+$C61-SUM($D61:F61)&gt;Balance!G60+Interest!G61,Balance!G60+Interest!G61-'Minimum Payment'!G61,$C61-SUM($D61:F61))))))</f>
        <v>0</v>
      </c>
      <c r="H61" s="10">
        <f>IF(H$14="",0,IF(NOT(Settings!$E$4=5),IF(Balance!H60&lt;=0,0,IF($C61&lt;=SUM($D61:G61),0,IF('Minimum Payment'!H61+$C61-SUM($D61:G61)&gt;Balance!H60+Interest!H61,Balance!H60+Interest!H61-'Minimum Payment'!H61,$C61-SUM($D61:G61))))))</f>
        <v>0</v>
      </c>
      <c r="I61" s="10">
        <f>IF(I$14="",0,IF(NOT(Settings!$E$4=5),IF(Balance!I60&lt;=0,0,IF($C61&lt;=SUM($D61:H61),0,IF('Minimum Payment'!I61+$C61-SUM($D61:H61)&gt;Balance!I60+Interest!I61,Balance!I60+Interest!I61-'Minimum Payment'!I61,$C61-SUM($D61:H61))))))</f>
        <v>180</v>
      </c>
      <c r="J61" s="10">
        <f>IF(J$14="",0,IF(NOT(Settings!$E$4=5),IF(Balance!J60&lt;=0,0,IF($C61&lt;=SUM($D61:I61),0,IF('Minimum Payment'!J61+$C61-SUM($D61:I61)&gt;Balance!J60+Interest!J61,Balance!J60+Interest!J61-'Minimum Payment'!J61,$C61-SUM($D61:I61))))))</f>
        <v>0</v>
      </c>
      <c r="K61" s="10">
        <f>IF(K$14="",0,IF(NOT(Settings!$E$4=5),IF(Balance!K60&lt;=0,0,IF($C61&lt;=SUM($D61:J61),0,IF('Minimum Payment'!K61+$C61-SUM($D61:J61)&gt;Balance!K60+Interest!K61,Balance!K60+Interest!K61-'Minimum Payment'!K61,$C61-SUM($D61:J61))))))</f>
        <v>0</v>
      </c>
      <c r="L61" s="10">
        <f>IF(L$14="",0,IF(NOT(Settings!$E$4=5),IF(Balance!L60&lt;=0,0,IF($C61&lt;=SUM($D61:K61),0,IF('Minimum Payment'!L61+$C61-SUM($D61:K61)&gt;Balance!L60+Interest!L61,Balance!L60+Interest!L61-'Minimum Payment'!L61,$C61-SUM($D61:K61))))))</f>
        <v>0</v>
      </c>
      <c r="M61" s="10">
        <f>IF(M$14="",0,IF(NOT(Settings!$E$4=5),IF(Balance!M60&lt;=0,0,IF($C61&lt;=SUM($D61:L61),0,IF('Minimum Payment'!M61+$C61-SUM($D61:L61)&gt;Balance!M60+Interest!M61,Balance!M60+Interest!M61-'Minimum Payment'!M61,$C61-SUM($D61:L61))))))</f>
        <v>0</v>
      </c>
      <c r="O61" s="10">
        <f t="shared" si="0"/>
        <v>180</v>
      </c>
    </row>
    <row r="62" spans="1:15" s="140" customFormat="1" ht="11.25" x14ac:dyDescent="0.25">
      <c r="A62" s="140">
        <f>IF(Balance!O61&lt;=0,"",A61+1)</f>
        <v>47</v>
      </c>
      <c r="B62" s="50">
        <f t="shared" si="1"/>
        <v>43466</v>
      </c>
      <c r="C62" s="10">
        <f>IF(A62="",0,IF(NOT(Settings!$E$4=5),IF((Results!$D$5-'Minimum Payment'!O62)&lt;0,0,Results!$D$5-'Minimum Payment'!O62),0)+'Payment Schedule'!D62)</f>
        <v>180</v>
      </c>
      <c r="D62" s="10">
        <f>IF($D$14="",0,IF(NOT(Settings!$E$4=5),IF(Balance!D61&gt;=0,IF('Minimum Payment'!D62+$C62&gt;Balance!D61+Interest!D62,Balance!D61+Interest!D62-'Minimum Payment'!D62,$C62)),0))</f>
        <v>0</v>
      </c>
      <c r="E62" s="10">
        <f>IF(E$14="",0,IF(NOT(Settings!$E$4=5),IF(Balance!E61&lt;=0,0,IF($C62&lt;=SUM($D62:D62),0,IF('Minimum Payment'!E62+$C62-SUM($D62:D62)&gt;Balance!E61+Interest!E62,Balance!E61+Interest!E62-'Minimum Payment'!E62,$C62-SUM($D62:D62))))))</f>
        <v>0</v>
      </c>
      <c r="F62" s="10">
        <f>IF(F$14="",0,IF(NOT(Settings!$E$4=5),IF(Balance!F61&lt;=0,0,IF($C62&lt;=SUM($D62:E62),0,IF('Minimum Payment'!F62+$C62-SUM($D62:E62)&gt;Balance!F61+Interest!F62,Balance!F61+Interest!F62-'Minimum Payment'!F62,$C62-SUM($D62:E62))))))</f>
        <v>0</v>
      </c>
      <c r="G62" s="10">
        <f>IF(G$14="",0,IF(NOT(Settings!$E$4=5),IF(Balance!G61&lt;=0,0,IF($C62&lt;=SUM($D62:F62),0,IF('Minimum Payment'!G62+$C62-SUM($D62:F62)&gt;Balance!G61+Interest!G62,Balance!G61+Interest!G62-'Minimum Payment'!G62,$C62-SUM($D62:F62))))))</f>
        <v>0</v>
      </c>
      <c r="H62" s="10">
        <f>IF(H$14="",0,IF(NOT(Settings!$E$4=5),IF(Balance!H61&lt;=0,0,IF($C62&lt;=SUM($D62:G62),0,IF('Minimum Payment'!H62+$C62-SUM($D62:G62)&gt;Balance!H61+Interest!H62,Balance!H61+Interest!H62-'Minimum Payment'!H62,$C62-SUM($D62:G62))))))</f>
        <v>0</v>
      </c>
      <c r="I62" s="10">
        <f>IF(I$14="",0,IF(NOT(Settings!$E$4=5),IF(Balance!I61&lt;=0,0,IF($C62&lt;=SUM($D62:H62),0,IF('Minimum Payment'!I62+$C62-SUM($D62:H62)&gt;Balance!I61+Interest!I62,Balance!I61+Interest!I62-'Minimum Payment'!I62,$C62-SUM($D62:H62))))))</f>
        <v>180</v>
      </c>
      <c r="J62" s="10">
        <f>IF(J$14="",0,IF(NOT(Settings!$E$4=5),IF(Balance!J61&lt;=0,0,IF($C62&lt;=SUM($D62:I62),0,IF('Minimum Payment'!J62+$C62-SUM($D62:I62)&gt;Balance!J61+Interest!J62,Balance!J61+Interest!J62-'Minimum Payment'!J62,$C62-SUM($D62:I62))))))</f>
        <v>0</v>
      </c>
      <c r="K62" s="10">
        <f>IF(K$14="",0,IF(NOT(Settings!$E$4=5),IF(Balance!K61&lt;=0,0,IF($C62&lt;=SUM($D62:J62),0,IF('Minimum Payment'!K62+$C62-SUM($D62:J62)&gt;Balance!K61+Interest!K62,Balance!K61+Interest!K62-'Minimum Payment'!K62,$C62-SUM($D62:J62))))))</f>
        <v>0</v>
      </c>
      <c r="L62" s="10">
        <f>IF(L$14="",0,IF(NOT(Settings!$E$4=5),IF(Balance!L61&lt;=0,0,IF($C62&lt;=SUM($D62:K62),0,IF('Minimum Payment'!L62+$C62-SUM($D62:K62)&gt;Balance!L61+Interest!L62,Balance!L61+Interest!L62-'Minimum Payment'!L62,$C62-SUM($D62:K62))))))</f>
        <v>0</v>
      </c>
      <c r="M62" s="10">
        <f>IF(M$14="",0,IF(NOT(Settings!$E$4=5),IF(Balance!M61&lt;=0,0,IF($C62&lt;=SUM($D62:L62),0,IF('Minimum Payment'!M62+$C62-SUM($D62:L62)&gt;Balance!M61+Interest!M62,Balance!M61+Interest!M62-'Minimum Payment'!M62,$C62-SUM($D62:L62))))))</f>
        <v>0</v>
      </c>
      <c r="O62" s="10">
        <f t="shared" si="0"/>
        <v>180</v>
      </c>
    </row>
    <row r="63" spans="1:15" s="140" customFormat="1" ht="11.25" x14ac:dyDescent="0.25">
      <c r="A63" s="140">
        <f>IF(Balance!O62&lt;=0,"",A62+1)</f>
        <v>48</v>
      </c>
      <c r="B63" s="50">
        <f t="shared" si="1"/>
        <v>43497</v>
      </c>
      <c r="C63" s="10">
        <f>IF(A63="",0,IF(NOT(Settings!$E$4=5),IF((Results!$D$5-'Minimum Payment'!O63)&lt;0,0,Results!$D$5-'Minimum Payment'!O63),0)+'Payment Schedule'!D63)</f>
        <v>180</v>
      </c>
      <c r="D63" s="10">
        <f>IF($D$14="",0,IF(NOT(Settings!$E$4=5),IF(Balance!D62&gt;=0,IF('Minimum Payment'!D63+$C63&gt;Balance!D62+Interest!D63,Balance!D62+Interest!D63-'Minimum Payment'!D63,$C63)),0))</f>
        <v>0</v>
      </c>
      <c r="E63" s="10">
        <f>IF(E$14="",0,IF(NOT(Settings!$E$4=5),IF(Balance!E62&lt;=0,0,IF($C63&lt;=SUM($D63:D63),0,IF('Minimum Payment'!E63+$C63-SUM($D63:D63)&gt;Balance!E62+Interest!E63,Balance!E62+Interest!E63-'Minimum Payment'!E63,$C63-SUM($D63:D63))))))</f>
        <v>0</v>
      </c>
      <c r="F63" s="10">
        <f>IF(F$14="",0,IF(NOT(Settings!$E$4=5),IF(Balance!F62&lt;=0,0,IF($C63&lt;=SUM($D63:E63),0,IF('Minimum Payment'!F63+$C63-SUM($D63:E63)&gt;Balance!F62+Interest!F63,Balance!F62+Interest!F63-'Minimum Payment'!F63,$C63-SUM($D63:E63))))))</f>
        <v>0</v>
      </c>
      <c r="G63" s="10">
        <f>IF(G$14="",0,IF(NOT(Settings!$E$4=5),IF(Balance!G62&lt;=0,0,IF($C63&lt;=SUM($D63:F63),0,IF('Minimum Payment'!G63+$C63-SUM($D63:F63)&gt;Balance!G62+Interest!G63,Balance!G62+Interest!G63-'Minimum Payment'!G63,$C63-SUM($D63:F63))))))</f>
        <v>0</v>
      </c>
      <c r="H63" s="10">
        <f>IF(H$14="",0,IF(NOT(Settings!$E$4=5),IF(Balance!H62&lt;=0,0,IF($C63&lt;=SUM($D63:G63),0,IF('Minimum Payment'!H63+$C63-SUM($D63:G63)&gt;Balance!H62+Interest!H63,Balance!H62+Interest!H63-'Minimum Payment'!H63,$C63-SUM($D63:G63))))))</f>
        <v>0</v>
      </c>
      <c r="I63" s="10">
        <f>IF(I$14="",0,IF(NOT(Settings!$E$4=5),IF(Balance!I62&lt;=0,0,IF($C63&lt;=SUM($D63:H63),0,IF('Minimum Payment'!I63+$C63-SUM($D63:H63)&gt;Balance!I62+Interest!I63,Balance!I62+Interest!I63-'Minimum Payment'!I63,$C63-SUM($D63:H63))))))</f>
        <v>180</v>
      </c>
      <c r="J63" s="10">
        <f>IF(J$14="",0,IF(NOT(Settings!$E$4=5),IF(Balance!J62&lt;=0,0,IF($C63&lt;=SUM($D63:I63),0,IF('Minimum Payment'!J63+$C63-SUM($D63:I63)&gt;Balance!J62+Interest!J63,Balance!J62+Interest!J63-'Minimum Payment'!J63,$C63-SUM($D63:I63))))))</f>
        <v>0</v>
      </c>
      <c r="K63" s="10">
        <f>IF(K$14="",0,IF(NOT(Settings!$E$4=5),IF(Balance!K62&lt;=0,0,IF($C63&lt;=SUM($D63:J63),0,IF('Minimum Payment'!K63+$C63-SUM($D63:J63)&gt;Balance!K62+Interest!K63,Balance!K62+Interest!K63-'Minimum Payment'!K63,$C63-SUM($D63:J63))))))</f>
        <v>0</v>
      </c>
      <c r="L63" s="10">
        <f>IF(L$14="",0,IF(NOT(Settings!$E$4=5),IF(Balance!L62&lt;=0,0,IF($C63&lt;=SUM($D63:K63),0,IF('Minimum Payment'!L63+$C63-SUM($D63:K63)&gt;Balance!L62+Interest!L63,Balance!L62+Interest!L63-'Minimum Payment'!L63,$C63-SUM($D63:K63))))))</f>
        <v>0</v>
      </c>
      <c r="M63" s="10">
        <f>IF(M$14="",0,IF(NOT(Settings!$E$4=5),IF(Balance!M62&lt;=0,0,IF($C63&lt;=SUM($D63:L63),0,IF('Minimum Payment'!M63+$C63-SUM($D63:L63)&gt;Balance!M62+Interest!M63,Balance!M62+Interest!M63-'Minimum Payment'!M63,$C63-SUM($D63:L63))))))</f>
        <v>0</v>
      </c>
      <c r="O63" s="10">
        <f t="shared" si="0"/>
        <v>180</v>
      </c>
    </row>
    <row r="64" spans="1:15" s="140" customFormat="1" ht="11.25" x14ac:dyDescent="0.25">
      <c r="A64" s="140">
        <f>IF(Balance!O63&lt;=0,"",A63+1)</f>
        <v>49</v>
      </c>
      <c r="B64" s="50">
        <f t="shared" si="1"/>
        <v>43525</v>
      </c>
      <c r="C64" s="10">
        <f>IF(A64="",0,IF(NOT(Settings!$E$4=5),IF((Results!$D$5-'Minimum Payment'!O64)&lt;0,0,Results!$D$5-'Minimum Payment'!O64),0)+'Payment Schedule'!D64)</f>
        <v>180</v>
      </c>
      <c r="D64" s="10">
        <f>IF($D$14="",0,IF(NOT(Settings!$E$4=5),IF(Balance!D63&gt;=0,IF('Minimum Payment'!D64+$C64&gt;Balance!D63+Interest!D64,Balance!D63+Interest!D64-'Minimum Payment'!D64,$C64)),0))</f>
        <v>0</v>
      </c>
      <c r="E64" s="10">
        <f>IF(E$14="",0,IF(NOT(Settings!$E$4=5),IF(Balance!E63&lt;=0,0,IF($C64&lt;=SUM($D64:D64),0,IF('Minimum Payment'!E64+$C64-SUM($D64:D64)&gt;Balance!E63+Interest!E64,Balance!E63+Interest!E64-'Minimum Payment'!E64,$C64-SUM($D64:D64))))))</f>
        <v>0</v>
      </c>
      <c r="F64" s="10">
        <f>IF(F$14="",0,IF(NOT(Settings!$E$4=5),IF(Balance!F63&lt;=0,0,IF($C64&lt;=SUM($D64:E64),0,IF('Minimum Payment'!F64+$C64-SUM($D64:E64)&gt;Balance!F63+Interest!F64,Balance!F63+Interest!F64-'Minimum Payment'!F64,$C64-SUM($D64:E64))))))</f>
        <v>0</v>
      </c>
      <c r="G64" s="10">
        <f>IF(G$14="",0,IF(NOT(Settings!$E$4=5),IF(Balance!G63&lt;=0,0,IF($C64&lt;=SUM($D64:F64),0,IF('Minimum Payment'!G64+$C64-SUM($D64:F64)&gt;Balance!G63+Interest!G64,Balance!G63+Interest!G64-'Minimum Payment'!G64,$C64-SUM($D64:F64))))))</f>
        <v>0</v>
      </c>
      <c r="H64" s="10">
        <f>IF(H$14="",0,IF(NOT(Settings!$E$4=5),IF(Balance!H63&lt;=0,0,IF($C64&lt;=SUM($D64:G64),0,IF('Minimum Payment'!H64+$C64-SUM($D64:G64)&gt;Balance!H63+Interest!H64,Balance!H63+Interest!H64-'Minimum Payment'!H64,$C64-SUM($D64:G64))))))</f>
        <v>0</v>
      </c>
      <c r="I64" s="10">
        <f>IF(I$14="",0,IF(NOT(Settings!$E$4=5),IF(Balance!I63&lt;=0,0,IF($C64&lt;=SUM($D64:H64),0,IF('Minimum Payment'!I64+$C64-SUM($D64:H64)&gt;Balance!I63+Interest!I64,Balance!I63+Interest!I64-'Minimum Payment'!I64,$C64-SUM($D64:H64))))))</f>
        <v>180</v>
      </c>
      <c r="J64" s="10">
        <f>IF(J$14="",0,IF(NOT(Settings!$E$4=5),IF(Balance!J63&lt;=0,0,IF($C64&lt;=SUM($D64:I64),0,IF('Minimum Payment'!J64+$C64-SUM($D64:I64)&gt;Balance!J63+Interest!J64,Balance!J63+Interest!J64-'Minimum Payment'!J64,$C64-SUM($D64:I64))))))</f>
        <v>0</v>
      </c>
      <c r="K64" s="10">
        <f>IF(K$14="",0,IF(NOT(Settings!$E$4=5),IF(Balance!K63&lt;=0,0,IF($C64&lt;=SUM($D64:J64),0,IF('Minimum Payment'!K64+$C64-SUM($D64:J64)&gt;Balance!K63+Interest!K64,Balance!K63+Interest!K64-'Minimum Payment'!K64,$C64-SUM($D64:J64))))))</f>
        <v>0</v>
      </c>
      <c r="L64" s="10">
        <f>IF(L$14="",0,IF(NOT(Settings!$E$4=5),IF(Balance!L63&lt;=0,0,IF($C64&lt;=SUM($D64:K64),0,IF('Minimum Payment'!L64+$C64-SUM($D64:K64)&gt;Balance!L63+Interest!L64,Balance!L63+Interest!L64-'Minimum Payment'!L64,$C64-SUM($D64:K64))))))</f>
        <v>0</v>
      </c>
      <c r="M64" s="10">
        <f>IF(M$14="",0,IF(NOT(Settings!$E$4=5),IF(Balance!M63&lt;=0,0,IF($C64&lt;=SUM($D64:L64),0,IF('Minimum Payment'!M64+$C64-SUM($D64:L64)&gt;Balance!M63+Interest!M64,Balance!M63+Interest!M64-'Minimum Payment'!M64,$C64-SUM($D64:L64))))))</f>
        <v>0</v>
      </c>
      <c r="O64" s="10">
        <f t="shared" si="0"/>
        <v>180</v>
      </c>
    </row>
    <row r="65" spans="1:15" s="140" customFormat="1" ht="11.25" x14ac:dyDescent="0.25">
      <c r="A65" s="140">
        <f>IF(Balance!O64&lt;=0,"",A64+1)</f>
        <v>50</v>
      </c>
      <c r="B65" s="50">
        <f t="shared" si="1"/>
        <v>43556</v>
      </c>
      <c r="C65" s="10">
        <f>IF(A65="",0,IF(NOT(Settings!$E$4=5),IF((Results!$D$5-'Minimum Payment'!O65)&lt;0,0,Results!$D$5-'Minimum Payment'!O65),0)+'Payment Schedule'!D65)</f>
        <v>180</v>
      </c>
      <c r="D65" s="10">
        <f>IF($D$14="",0,IF(NOT(Settings!$E$4=5),IF(Balance!D64&gt;=0,IF('Minimum Payment'!D65+$C65&gt;Balance!D64+Interest!D65,Balance!D64+Interest!D65-'Minimum Payment'!D65,$C65)),0))</f>
        <v>0</v>
      </c>
      <c r="E65" s="10">
        <f>IF(E$14="",0,IF(NOT(Settings!$E$4=5),IF(Balance!E64&lt;=0,0,IF($C65&lt;=SUM($D65:D65),0,IF('Minimum Payment'!E65+$C65-SUM($D65:D65)&gt;Balance!E64+Interest!E65,Balance!E64+Interest!E65-'Minimum Payment'!E65,$C65-SUM($D65:D65))))))</f>
        <v>0</v>
      </c>
      <c r="F65" s="10">
        <f>IF(F$14="",0,IF(NOT(Settings!$E$4=5),IF(Balance!F64&lt;=0,0,IF($C65&lt;=SUM($D65:E65),0,IF('Minimum Payment'!F65+$C65-SUM($D65:E65)&gt;Balance!F64+Interest!F65,Balance!F64+Interest!F65-'Minimum Payment'!F65,$C65-SUM($D65:E65))))))</f>
        <v>0</v>
      </c>
      <c r="G65" s="10">
        <f>IF(G$14="",0,IF(NOT(Settings!$E$4=5),IF(Balance!G64&lt;=0,0,IF($C65&lt;=SUM($D65:F65),0,IF('Minimum Payment'!G65+$C65-SUM($D65:F65)&gt;Balance!G64+Interest!G65,Balance!G64+Interest!G65-'Minimum Payment'!G65,$C65-SUM($D65:F65))))))</f>
        <v>0</v>
      </c>
      <c r="H65" s="10">
        <f>IF(H$14="",0,IF(NOT(Settings!$E$4=5),IF(Balance!H64&lt;=0,0,IF($C65&lt;=SUM($D65:G65),0,IF('Minimum Payment'!H65+$C65-SUM($D65:G65)&gt;Balance!H64+Interest!H65,Balance!H64+Interest!H65-'Minimum Payment'!H65,$C65-SUM($D65:G65))))))</f>
        <v>0</v>
      </c>
      <c r="I65" s="10">
        <f>IF(I$14="",0,IF(NOT(Settings!$E$4=5),IF(Balance!I64&lt;=0,0,IF($C65&lt;=SUM($D65:H65),0,IF('Minimum Payment'!I65+$C65-SUM($D65:H65)&gt;Balance!I64+Interest!I65,Balance!I64+Interest!I65-'Minimum Payment'!I65,$C65-SUM($D65:H65))))))</f>
        <v>180</v>
      </c>
      <c r="J65" s="10">
        <f>IF(J$14="",0,IF(NOT(Settings!$E$4=5),IF(Balance!J64&lt;=0,0,IF($C65&lt;=SUM($D65:I65),0,IF('Minimum Payment'!J65+$C65-SUM($D65:I65)&gt;Balance!J64+Interest!J65,Balance!J64+Interest!J65-'Minimum Payment'!J65,$C65-SUM($D65:I65))))))</f>
        <v>0</v>
      </c>
      <c r="K65" s="10">
        <f>IF(K$14="",0,IF(NOT(Settings!$E$4=5),IF(Balance!K64&lt;=0,0,IF($C65&lt;=SUM($D65:J65),0,IF('Minimum Payment'!K65+$C65-SUM($D65:J65)&gt;Balance!K64+Interest!K65,Balance!K64+Interest!K65-'Minimum Payment'!K65,$C65-SUM($D65:J65))))))</f>
        <v>0</v>
      </c>
      <c r="L65" s="10">
        <f>IF(L$14="",0,IF(NOT(Settings!$E$4=5),IF(Balance!L64&lt;=0,0,IF($C65&lt;=SUM($D65:K65),0,IF('Minimum Payment'!L65+$C65-SUM($D65:K65)&gt;Balance!L64+Interest!L65,Balance!L64+Interest!L65-'Minimum Payment'!L65,$C65-SUM($D65:K65))))))</f>
        <v>0</v>
      </c>
      <c r="M65" s="10">
        <f>IF(M$14="",0,IF(NOT(Settings!$E$4=5),IF(Balance!M64&lt;=0,0,IF($C65&lt;=SUM($D65:L65),0,IF('Minimum Payment'!M65+$C65-SUM($D65:L65)&gt;Balance!M64+Interest!M65,Balance!M64+Interest!M65-'Minimum Payment'!M65,$C65-SUM($D65:L65))))))</f>
        <v>0</v>
      </c>
      <c r="O65" s="10">
        <f t="shared" si="0"/>
        <v>180</v>
      </c>
    </row>
    <row r="66" spans="1:15" s="140" customFormat="1" ht="11.25" x14ac:dyDescent="0.25">
      <c r="A66" s="140">
        <f>IF(Balance!O65&lt;=0,"",A65+1)</f>
        <v>51</v>
      </c>
      <c r="B66" s="50">
        <f t="shared" si="1"/>
        <v>43586</v>
      </c>
      <c r="C66" s="10">
        <f>IF(A66="",0,IF(NOT(Settings!$E$4=5),IF((Results!$D$5-'Minimum Payment'!O66)&lt;0,0,Results!$D$5-'Minimum Payment'!O66),0)+'Payment Schedule'!D66)</f>
        <v>180</v>
      </c>
      <c r="D66" s="10">
        <f>IF($D$14="",0,IF(NOT(Settings!$E$4=5),IF(Balance!D65&gt;=0,IF('Minimum Payment'!D66+$C66&gt;Balance!D65+Interest!D66,Balance!D65+Interest!D66-'Minimum Payment'!D66,$C66)),0))</f>
        <v>0</v>
      </c>
      <c r="E66" s="10">
        <f>IF(E$14="",0,IF(NOT(Settings!$E$4=5),IF(Balance!E65&lt;=0,0,IF($C66&lt;=SUM($D66:D66),0,IF('Minimum Payment'!E66+$C66-SUM($D66:D66)&gt;Balance!E65+Interest!E66,Balance!E65+Interest!E66-'Minimum Payment'!E66,$C66-SUM($D66:D66))))))</f>
        <v>0</v>
      </c>
      <c r="F66" s="10">
        <f>IF(F$14="",0,IF(NOT(Settings!$E$4=5),IF(Balance!F65&lt;=0,0,IF($C66&lt;=SUM($D66:E66),0,IF('Minimum Payment'!F66+$C66-SUM($D66:E66)&gt;Balance!F65+Interest!F66,Balance!F65+Interest!F66-'Minimum Payment'!F66,$C66-SUM($D66:E66))))))</f>
        <v>0</v>
      </c>
      <c r="G66" s="10">
        <f>IF(G$14="",0,IF(NOT(Settings!$E$4=5),IF(Balance!G65&lt;=0,0,IF($C66&lt;=SUM($D66:F66),0,IF('Minimum Payment'!G66+$C66-SUM($D66:F66)&gt;Balance!G65+Interest!G66,Balance!G65+Interest!G66-'Minimum Payment'!G66,$C66-SUM($D66:F66))))))</f>
        <v>0</v>
      </c>
      <c r="H66" s="10">
        <f>IF(H$14="",0,IF(NOT(Settings!$E$4=5),IF(Balance!H65&lt;=0,0,IF($C66&lt;=SUM($D66:G66),0,IF('Minimum Payment'!H66+$C66-SUM($D66:G66)&gt;Balance!H65+Interest!H66,Balance!H65+Interest!H66-'Minimum Payment'!H66,$C66-SUM($D66:G66))))))</f>
        <v>0</v>
      </c>
      <c r="I66" s="10">
        <f>IF(I$14="",0,IF(NOT(Settings!$E$4=5),IF(Balance!I65&lt;=0,0,IF($C66&lt;=SUM($D66:H66),0,IF('Minimum Payment'!I66+$C66-SUM($D66:H66)&gt;Balance!I65+Interest!I66,Balance!I65+Interest!I66-'Minimum Payment'!I66,$C66-SUM($D66:H66))))))</f>
        <v>180</v>
      </c>
      <c r="J66" s="10">
        <f>IF(J$14="",0,IF(NOT(Settings!$E$4=5),IF(Balance!J65&lt;=0,0,IF($C66&lt;=SUM($D66:I66),0,IF('Minimum Payment'!J66+$C66-SUM($D66:I66)&gt;Balance!J65+Interest!J66,Balance!J65+Interest!J66-'Minimum Payment'!J66,$C66-SUM($D66:I66))))))</f>
        <v>0</v>
      </c>
      <c r="K66" s="10">
        <f>IF(K$14="",0,IF(NOT(Settings!$E$4=5),IF(Balance!K65&lt;=0,0,IF($C66&lt;=SUM($D66:J66),0,IF('Minimum Payment'!K66+$C66-SUM($D66:J66)&gt;Balance!K65+Interest!K66,Balance!K65+Interest!K66-'Minimum Payment'!K66,$C66-SUM($D66:J66))))))</f>
        <v>0</v>
      </c>
      <c r="L66" s="10">
        <f>IF(L$14="",0,IF(NOT(Settings!$E$4=5),IF(Balance!L65&lt;=0,0,IF($C66&lt;=SUM($D66:K66),0,IF('Minimum Payment'!L66+$C66-SUM($D66:K66)&gt;Balance!L65+Interest!L66,Balance!L65+Interest!L66-'Minimum Payment'!L66,$C66-SUM($D66:K66))))))</f>
        <v>0</v>
      </c>
      <c r="M66" s="10">
        <f>IF(M$14="",0,IF(NOT(Settings!$E$4=5),IF(Balance!M65&lt;=0,0,IF($C66&lt;=SUM($D66:L66),0,IF('Minimum Payment'!M66+$C66-SUM($D66:L66)&gt;Balance!M65+Interest!M66,Balance!M65+Interest!M66-'Minimum Payment'!M66,$C66-SUM($D66:L66))))))</f>
        <v>0</v>
      </c>
      <c r="O66" s="10">
        <f t="shared" si="0"/>
        <v>180</v>
      </c>
    </row>
    <row r="67" spans="1:15" s="140" customFormat="1" ht="11.25" x14ac:dyDescent="0.25">
      <c r="A67" s="140">
        <f>IF(Balance!O66&lt;=0,"",A66+1)</f>
        <v>52</v>
      </c>
      <c r="B67" s="50">
        <f t="shared" si="1"/>
        <v>43617</v>
      </c>
      <c r="C67" s="10">
        <f>IF(A67="",0,IF(NOT(Settings!$E$4=5),IF((Results!$D$5-'Minimum Payment'!O67)&lt;0,0,Results!$D$5-'Minimum Payment'!O67),0)+'Payment Schedule'!D67)</f>
        <v>180</v>
      </c>
      <c r="D67" s="10">
        <f>IF($D$14="",0,IF(NOT(Settings!$E$4=5),IF(Balance!D66&gt;=0,IF('Minimum Payment'!D67+$C67&gt;Balance!D66+Interest!D67,Balance!D66+Interest!D67-'Minimum Payment'!D67,$C67)),0))</f>
        <v>0</v>
      </c>
      <c r="E67" s="10">
        <f>IF(E$14="",0,IF(NOT(Settings!$E$4=5),IF(Balance!E66&lt;=0,0,IF($C67&lt;=SUM($D67:D67),0,IF('Minimum Payment'!E67+$C67-SUM($D67:D67)&gt;Balance!E66+Interest!E67,Balance!E66+Interest!E67-'Minimum Payment'!E67,$C67-SUM($D67:D67))))))</f>
        <v>0</v>
      </c>
      <c r="F67" s="10">
        <f>IF(F$14="",0,IF(NOT(Settings!$E$4=5),IF(Balance!F66&lt;=0,0,IF($C67&lt;=SUM($D67:E67),0,IF('Minimum Payment'!F67+$C67-SUM($D67:E67)&gt;Balance!F66+Interest!F67,Balance!F66+Interest!F67-'Minimum Payment'!F67,$C67-SUM($D67:E67))))))</f>
        <v>0</v>
      </c>
      <c r="G67" s="10">
        <f>IF(G$14="",0,IF(NOT(Settings!$E$4=5),IF(Balance!G66&lt;=0,0,IF($C67&lt;=SUM($D67:F67),0,IF('Minimum Payment'!G67+$C67-SUM($D67:F67)&gt;Balance!G66+Interest!G67,Balance!G66+Interest!G67-'Minimum Payment'!G67,$C67-SUM($D67:F67))))))</f>
        <v>0</v>
      </c>
      <c r="H67" s="10">
        <f>IF(H$14="",0,IF(NOT(Settings!$E$4=5),IF(Balance!H66&lt;=0,0,IF($C67&lt;=SUM($D67:G67),0,IF('Minimum Payment'!H67+$C67-SUM($D67:G67)&gt;Balance!H66+Interest!H67,Balance!H66+Interest!H67-'Minimum Payment'!H67,$C67-SUM($D67:G67))))))</f>
        <v>0</v>
      </c>
      <c r="I67" s="10">
        <f>IF(I$14="",0,IF(NOT(Settings!$E$4=5),IF(Balance!I66&lt;=0,0,IF($C67&lt;=SUM($D67:H67),0,IF('Minimum Payment'!I67+$C67-SUM($D67:H67)&gt;Balance!I66+Interest!I67,Balance!I66+Interest!I67-'Minimum Payment'!I67,$C67-SUM($D67:H67))))))</f>
        <v>180</v>
      </c>
      <c r="J67" s="10">
        <f>IF(J$14="",0,IF(NOT(Settings!$E$4=5),IF(Balance!J66&lt;=0,0,IF($C67&lt;=SUM($D67:I67),0,IF('Minimum Payment'!J67+$C67-SUM($D67:I67)&gt;Balance!J66+Interest!J67,Balance!J66+Interest!J67-'Minimum Payment'!J67,$C67-SUM($D67:I67))))))</f>
        <v>0</v>
      </c>
      <c r="K67" s="10">
        <f>IF(K$14="",0,IF(NOT(Settings!$E$4=5),IF(Balance!K66&lt;=0,0,IF($C67&lt;=SUM($D67:J67),0,IF('Minimum Payment'!K67+$C67-SUM($D67:J67)&gt;Balance!K66+Interest!K67,Balance!K66+Interest!K67-'Minimum Payment'!K67,$C67-SUM($D67:J67))))))</f>
        <v>0</v>
      </c>
      <c r="L67" s="10">
        <f>IF(L$14="",0,IF(NOT(Settings!$E$4=5),IF(Balance!L66&lt;=0,0,IF($C67&lt;=SUM($D67:K67),0,IF('Minimum Payment'!L67+$C67-SUM($D67:K67)&gt;Balance!L66+Interest!L67,Balance!L66+Interest!L67-'Minimum Payment'!L67,$C67-SUM($D67:K67))))))</f>
        <v>0</v>
      </c>
      <c r="M67" s="10">
        <f>IF(M$14="",0,IF(NOT(Settings!$E$4=5),IF(Balance!M66&lt;=0,0,IF($C67&lt;=SUM($D67:L67),0,IF('Minimum Payment'!M67+$C67-SUM($D67:L67)&gt;Balance!M66+Interest!M67,Balance!M66+Interest!M67-'Minimum Payment'!M67,$C67-SUM($D67:L67))))))</f>
        <v>0</v>
      </c>
      <c r="O67" s="10">
        <f t="shared" si="0"/>
        <v>180</v>
      </c>
    </row>
    <row r="68" spans="1:15" s="140" customFormat="1" ht="11.25" x14ac:dyDescent="0.25">
      <c r="A68" s="140">
        <f>IF(Balance!O67&lt;=0,"",A67+1)</f>
        <v>53</v>
      </c>
      <c r="B68" s="50">
        <f t="shared" si="1"/>
        <v>43647</v>
      </c>
      <c r="C68" s="10">
        <f>IF(A68="",0,IF(NOT(Settings!$E$4=5),IF((Results!$D$5-'Minimum Payment'!O68)&lt;0,0,Results!$D$5-'Minimum Payment'!O68),0)+'Payment Schedule'!D68)</f>
        <v>180</v>
      </c>
      <c r="D68" s="10">
        <f>IF($D$14="",0,IF(NOT(Settings!$E$4=5),IF(Balance!D67&gt;=0,IF('Minimum Payment'!D68+$C68&gt;Balance!D67+Interest!D68,Balance!D67+Interest!D68-'Minimum Payment'!D68,$C68)),0))</f>
        <v>0</v>
      </c>
      <c r="E68" s="10">
        <f>IF(E$14="",0,IF(NOT(Settings!$E$4=5),IF(Balance!E67&lt;=0,0,IF($C68&lt;=SUM($D68:D68),0,IF('Minimum Payment'!E68+$C68-SUM($D68:D68)&gt;Balance!E67+Interest!E68,Balance!E67+Interest!E68-'Minimum Payment'!E68,$C68-SUM($D68:D68))))))</f>
        <v>0</v>
      </c>
      <c r="F68" s="10">
        <f>IF(F$14="",0,IF(NOT(Settings!$E$4=5),IF(Balance!F67&lt;=0,0,IF($C68&lt;=SUM($D68:E68),0,IF('Minimum Payment'!F68+$C68-SUM($D68:E68)&gt;Balance!F67+Interest!F68,Balance!F67+Interest!F68-'Minimum Payment'!F68,$C68-SUM($D68:E68))))))</f>
        <v>0</v>
      </c>
      <c r="G68" s="10">
        <f>IF(G$14="",0,IF(NOT(Settings!$E$4=5),IF(Balance!G67&lt;=0,0,IF($C68&lt;=SUM($D68:F68),0,IF('Minimum Payment'!G68+$C68-SUM($D68:F68)&gt;Balance!G67+Interest!G68,Balance!G67+Interest!G68-'Minimum Payment'!G68,$C68-SUM($D68:F68))))))</f>
        <v>0</v>
      </c>
      <c r="H68" s="10">
        <f>IF(H$14="",0,IF(NOT(Settings!$E$4=5),IF(Balance!H67&lt;=0,0,IF($C68&lt;=SUM($D68:G68),0,IF('Minimum Payment'!H68+$C68-SUM($D68:G68)&gt;Balance!H67+Interest!H68,Balance!H67+Interest!H68-'Minimum Payment'!H68,$C68-SUM($D68:G68))))))</f>
        <v>0</v>
      </c>
      <c r="I68" s="10">
        <f>IF(I$14="",0,IF(NOT(Settings!$E$4=5),IF(Balance!I67&lt;=0,0,IF($C68&lt;=SUM($D68:H68),0,IF('Minimum Payment'!I68+$C68-SUM($D68:H68)&gt;Balance!I67+Interest!I68,Balance!I67+Interest!I68-'Minimum Payment'!I68,$C68-SUM($D68:H68))))))</f>
        <v>180</v>
      </c>
      <c r="J68" s="10">
        <f>IF(J$14="",0,IF(NOT(Settings!$E$4=5),IF(Balance!J67&lt;=0,0,IF($C68&lt;=SUM($D68:I68),0,IF('Minimum Payment'!J68+$C68-SUM($D68:I68)&gt;Balance!J67+Interest!J68,Balance!J67+Interest!J68-'Minimum Payment'!J68,$C68-SUM($D68:I68))))))</f>
        <v>0</v>
      </c>
      <c r="K68" s="10">
        <f>IF(K$14="",0,IF(NOT(Settings!$E$4=5),IF(Balance!K67&lt;=0,0,IF($C68&lt;=SUM($D68:J68),0,IF('Minimum Payment'!K68+$C68-SUM($D68:J68)&gt;Balance!K67+Interest!K68,Balance!K67+Interest!K68-'Minimum Payment'!K68,$C68-SUM($D68:J68))))))</f>
        <v>0</v>
      </c>
      <c r="L68" s="10">
        <f>IF(L$14="",0,IF(NOT(Settings!$E$4=5),IF(Balance!L67&lt;=0,0,IF($C68&lt;=SUM($D68:K68),0,IF('Minimum Payment'!L68+$C68-SUM($D68:K68)&gt;Balance!L67+Interest!L68,Balance!L67+Interest!L68-'Minimum Payment'!L68,$C68-SUM($D68:K68))))))</f>
        <v>0</v>
      </c>
      <c r="M68" s="10">
        <f>IF(M$14="",0,IF(NOT(Settings!$E$4=5),IF(Balance!M67&lt;=0,0,IF($C68&lt;=SUM($D68:L68),0,IF('Minimum Payment'!M68+$C68-SUM($D68:L68)&gt;Balance!M67+Interest!M68,Balance!M67+Interest!M68-'Minimum Payment'!M68,$C68-SUM($D68:L68))))))</f>
        <v>0</v>
      </c>
      <c r="O68" s="10">
        <f t="shared" si="0"/>
        <v>180</v>
      </c>
    </row>
    <row r="69" spans="1:15" s="140" customFormat="1" ht="11.25" x14ac:dyDescent="0.25">
      <c r="A69" s="140">
        <f>IF(Balance!O68&lt;=0,"",A68+1)</f>
        <v>54</v>
      </c>
      <c r="B69" s="50">
        <f t="shared" si="1"/>
        <v>43678</v>
      </c>
      <c r="C69" s="10">
        <f>IF(A69="",0,IF(NOT(Settings!$E$4=5),IF((Results!$D$5-'Minimum Payment'!O69)&lt;0,0,Results!$D$5-'Minimum Payment'!O69),0)+'Payment Schedule'!D69)</f>
        <v>180</v>
      </c>
      <c r="D69" s="10">
        <f>IF($D$14="",0,IF(NOT(Settings!$E$4=5),IF(Balance!D68&gt;=0,IF('Minimum Payment'!D69+$C69&gt;Balance!D68+Interest!D69,Balance!D68+Interest!D69-'Minimum Payment'!D69,$C69)),0))</f>
        <v>0</v>
      </c>
      <c r="E69" s="10">
        <f>IF(E$14="",0,IF(NOT(Settings!$E$4=5),IF(Balance!E68&lt;=0,0,IF($C69&lt;=SUM($D69:D69),0,IF('Minimum Payment'!E69+$C69-SUM($D69:D69)&gt;Balance!E68+Interest!E69,Balance!E68+Interest!E69-'Minimum Payment'!E69,$C69-SUM($D69:D69))))))</f>
        <v>0</v>
      </c>
      <c r="F69" s="10">
        <f>IF(F$14="",0,IF(NOT(Settings!$E$4=5),IF(Balance!F68&lt;=0,0,IF($C69&lt;=SUM($D69:E69),0,IF('Minimum Payment'!F69+$C69-SUM($D69:E69)&gt;Balance!F68+Interest!F69,Balance!F68+Interest!F69-'Minimum Payment'!F69,$C69-SUM($D69:E69))))))</f>
        <v>0</v>
      </c>
      <c r="G69" s="10">
        <f>IF(G$14="",0,IF(NOT(Settings!$E$4=5),IF(Balance!G68&lt;=0,0,IF($C69&lt;=SUM($D69:F69),0,IF('Minimum Payment'!G69+$C69-SUM($D69:F69)&gt;Balance!G68+Interest!G69,Balance!G68+Interest!G69-'Minimum Payment'!G69,$C69-SUM($D69:F69))))))</f>
        <v>0</v>
      </c>
      <c r="H69" s="10">
        <f>IF(H$14="",0,IF(NOT(Settings!$E$4=5),IF(Balance!H68&lt;=0,0,IF($C69&lt;=SUM($D69:G69),0,IF('Minimum Payment'!H69+$C69-SUM($D69:G69)&gt;Balance!H68+Interest!H69,Balance!H68+Interest!H69-'Minimum Payment'!H69,$C69-SUM($D69:G69))))))</f>
        <v>0</v>
      </c>
      <c r="I69" s="10">
        <f>IF(I$14="",0,IF(NOT(Settings!$E$4=5),IF(Balance!I68&lt;=0,0,IF($C69&lt;=SUM($D69:H69),0,IF('Minimum Payment'!I69+$C69-SUM($D69:H69)&gt;Balance!I68+Interest!I69,Balance!I68+Interest!I69-'Minimum Payment'!I69,$C69-SUM($D69:H69))))))</f>
        <v>180</v>
      </c>
      <c r="J69" s="10">
        <f>IF(J$14="",0,IF(NOT(Settings!$E$4=5),IF(Balance!J68&lt;=0,0,IF($C69&lt;=SUM($D69:I69),0,IF('Minimum Payment'!J69+$C69-SUM($D69:I69)&gt;Balance!J68+Interest!J69,Balance!J68+Interest!J69-'Minimum Payment'!J69,$C69-SUM($D69:I69))))))</f>
        <v>0</v>
      </c>
      <c r="K69" s="10">
        <f>IF(K$14="",0,IF(NOT(Settings!$E$4=5),IF(Balance!K68&lt;=0,0,IF($C69&lt;=SUM($D69:J69),0,IF('Minimum Payment'!K69+$C69-SUM($D69:J69)&gt;Balance!K68+Interest!K69,Balance!K68+Interest!K69-'Minimum Payment'!K69,$C69-SUM($D69:J69))))))</f>
        <v>0</v>
      </c>
      <c r="L69" s="10">
        <f>IF(L$14="",0,IF(NOT(Settings!$E$4=5),IF(Balance!L68&lt;=0,0,IF($C69&lt;=SUM($D69:K69),0,IF('Minimum Payment'!L69+$C69-SUM($D69:K69)&gt;Balance!L68+Interest!L69,Balance!L68+Interest!L69-'Minimum Payment'!L69,$C69-SUM($D69:K69))))))</f>
        <v>0</v>
      </c>
      <c r="M69" s="10">
        <f>IF(M$14="",0,IF(NOT(Settings!$E$4=5),IF(Balance!M68&lt;=0,0,IF($C69&lt;=SUM($D69:L69),0,IF('Minimum Payment'!M69+$C69-SUM($D69:L69)&gt;Balance!M68+Interest!M69,Balance!M68+Interest!M69-'Minimum Payment'!M69,$C69-SUM($D69:L69))))))</f>
        <v>0</v>
      </c>
      <c r="O69" s="10">
        <f t="shared" si="0"/>
        <v>180</v>
      </c>
    </row>
    <row r="70" spans="1:15" s="140" customFormat="1" ht="11.25" x14ac:dyDescent="0.25">
      <c r="A70" s="140">
        <f>IF(Balance!O69&lt;=0,"",A69+1)</f>
        <v>55</v>
      </c>
      <c r="B70" s="50">
        <f t="shared" si="1"/>
        <v>43709</v>
      </c>
      <c r="C70" s="10">
        <f>IF(A70="",0,IF(NOT(Settings!$E$4=5),IF((Results!$D$5-'Minimum Payment'!O70)&lt;0,0,Results!$D$5-'Minimum Payment'!O70),0)+'Payment Schedule'!D70)</f>
        <v>180</v>
      </c>
      <c r="D70" s="10">
        <f>IF($D$14="",0,IF(NOT(Settings!$E$4=5),IF(Balance!D69&gt;=0,IF('Minimum Payment'!D70+$C70&gt;Balance!D69+Interest!D70,Balance!D69+Interest!D70-'Minimum Payment'!D70,$C70)),0))</f>
        <v>0</v>
      </c>
      <c r="E70" s="10">
        <f>IF(E$14="",0,IF(NOT(Settings!$E$4=5),IF(Balance!E69&lt;=0,0,IF($C70&lt;=SUM($D70:D70),0,IF('Minimum Payment'!E70+$C70-SUM($D70:D70)&gt;Balance!E69+Interest!E70,Balance!E69+Interest!E70-'Minimum Payment'!E70,$C70-SUM($D70:D70))))))</f>
        <v>0</v>
      </c>
      <c r="F70" s="10">
        <f>IF(F$14="",0,IF(NOT(Settings!$E$4=5),IF(Balance!F69&lt;=0,0,IF($C70&lt;=SUM($D70:E70),0,IF('Minimum Payment'!F70+$C70-SUM($D70:E70)&gt;Balance!F69+Interest!F70,Balance!F69+Interest!F70-'Minimum Payment'!F70,$C70-SUM($D70:E70))))))</f>
        <v>0</v>
      </c>
      <c r="G70" s="10">
        <f>IF(G$14="",0,IF(NOT(Settings!$E$4=5),IF(Balance!G69&lt;=0,0,IF($C70&lt;=SUM($D70:F70),0,IF('Minimum Payment'!G70+$C70-SUM($D70:F70)&gt;Balance!G69+Interest!G70,Balance!G69+Interest!G70-'Minimum Payment'!G70,$C70-SUM($D70:F70))))))</f>
        <v>0</v>
      </c>
      <c r="H70" s="10">
        <f>IF(H$14="",0,IF(NOT(Settings!$E$4=5),IF(Balance!H69&lt;=0,0,IF($C70&lt;=SUM($D70:G70),0,IF('Minimum Payment'!H70+$C70-SUM($D70:G70)&gt;Balance!H69+Interest!H70,Balance!H69+Interest!H70-'Minimum Payment'!H70,$C70-SUM($D70:G70))))))</f>
        <v>0</v>
      </c>
      <c r="I70" s="10">
        <f>IF(I$14="",0,IF(NOT(Settings!$E$4=5),IF(Balance!I69&lt;=0,0,IF($C70&lt;=SUM($D70:H70),0,IF('Minimum Payment'!I70+$C70-SUM($D70:H70)&gt;Balance!I69+Interest!I70,Balance!I69+Interest!I70-'Minimum Payment'!I70,$C70-SUM($D70:H70))))))</f>
        <v>180</v>
      </c>
      <c r="J70" s="10">
        <f>IF(J$14="",0,IF(NOT(Settings!$E$4=5),IF(Balance!J69&lt;=0,0,IF($C70&lt;=SUM($D70:I70),0,IF('Minimum Payment'!J70+$C70-SUM($D70:I70)&gt;Balance!J69+Interest!J70,Balance!J69+Interest!J70-'Minimum Payment'!J70,$C70-SUM($D70:I70))))))</f>
        <v>0</v>
      </c>
      <c r="K70" s="10">
        <f>IF(K$14="",0,IF(NOT(Settings!$E$4=5),IF(Balance!K69&lt;=0,0,IF($C70&lt;=SUM($D70:J70),0,IF('Minimum Payment'!K70+$C70-SUM($D70:J70)&gt;Balance!K69+Interest!K70,Balance!K69+Interest!K70-'Minimum Payment'!K70,$C70-SUM($D70:J70))))))</f>
        <v>0</v>
      </c>
      <c r="L70" s="10">
        <f>IF(L$14="",0,IF(NOT(Settings!$E$4=5),IF(Balance!L69&lt;=0,0,IF($C70&lt;=SUM($D70:K70),0,IF('Minimum Payment'!L70+$C70-SUM($D70:K70)&gt;Balance!L69+Interest!L70,Balance!L69+Interest!L70-'Minimum Payment'!L70,$C70-SUM($D70:K70))))))</f>
        <v>0</v>
      </c>
      <c r="M70" s="10">
        <f>IF(M$14="",0,IF(NOT(Settings!$E$4=5),IF(Balance!M69&lt;=0,0,IF($C70&lt;=SUM($D70:L70),0,IF('Minimum Payment'!M70+$C70-SUM($D70:L70)&gt;Balance!M69+Interest!M70,Balance!M69+Interest!M70-'Minimum Payment'!M70,$C70-SUM($D70:L70))))))</f>
        <v>0</v>
      </c>
      <c r="O70" s="10">
        <f t="shared" si="0"/>
        <v>180</v>
      </c>
    </row>
    <row r="71" spans="1:15" s="140" customFormat="1" ht="11.25" x14ac:dyDescent="0.25">
      <c r="A71" s="140">
        <f>IF(Balance!O70&lt;=0,"",A70+1)</f>
        <v>56</v>
      </c>
      <c r="B71" s="50">
        <f t="shared" si="1"/>
        <v>43739</v>
      </c>
      <c r="C71" s="10">
        <f>IF(A71="",0,IF(NOT(Settings!$E$4=5),IF((Results!$D$5-'Minimum Payment'!O71)&lt;0,0,Results!$D$5-'Minimum Payment'!O71),0)+'Payment Schedule'!D71)</f>
        <v>180</v>
      </c>
      <c r="D71" s="10">
        <f>IF($D$14="",0,IF(NOT(Settings!$E$4=5),IF(Balance!D70&gt;=0,IF('Minimum Payment'!D71+$C71&gt;Balance!D70+Interest!D71,Balance!D70+Interest!D71-'Minimum Payment'!D71,$C71)),0))</f>
        <v>0</v>
      </c>
      <c r="E71" s="10">
        <f>IF(E$14="",0,IF(NOT(Settings!$E$4=5),IF(Balance!E70&lt;=0,0,IF($C71&lt;=SUM($D71:D71),0,IF('Minimum Payment'!E71+$C71-SUM($D71:D71)&gt;Balance!E70+Interest!E71,Balance!E70+Interest!E71-'Minimum Payment'!E71,$C71-SUM($D71:D71))))))</f>
        <v>0</v>
      </c>
      <c r="F71" s="10">
        <f>IF(F$14="",0,IF(NOT(Settings!$E$4=5),IF(Balance!F70&lt;=0,0,IF($C71&lt;=SUM($D71:E71),0,IF('Minimum Payment'!F71+$C71-SUM($D71:E71)&gt;Balance!F70+Interest!F71,Balance!F70+Interest!F71-'Minimum Payment'!F71,$C71-SUM($D71:E71))))))</f>
        <v>0</v>
      </c>
      <c r="G71" s="10">
        <f>IF(G$14="",0,IF(NOT(Settings!$E$4=5),IF(Balance!G70&lt;=0,0,IF($C71&lt;=SUM($D71:F71),0,IF('Minimum Payment'!G71+$C71-SUM($D71:F71)&gt;Balance!G70+Interest!G71,Balance!G70+Interest!G71-'Minimum Payment'!G71,$C71-SUM($D71:F71))))))</f>
        <v>0</v>
      </c>
      <c r="H71" s="10">
        <f>IF(H$14="",0,IF(NOT(Settings!$E$4=5),IF(Balance!H70&lt;=0,0,IF($C71&lt;=SUM($D71:G71),0,IF('Minimum Payment'!H71+$C71-SUM($D71:G71)&gt;Balance!H70+Interest!H71,Balance!H70+Interest!H71-'Minimum Payment'!H71,$C71-SUM($D71:G71))))))</f>
        <v>0</v>
      </c>
      <c r="I71" s="10">
        <f>IF(I$14="",0,IF(NOT(Settings!$E$4=5),IF(Balance!I70&lt;=0,0,IF($C71&lt;=SUM($D71:H71),0,IF('Minimum Payment'!I71+$C71-SUM($D71:H71)&gt;Balance!I70+Interest!I71,Balance!I70+Interest!I71-'Minimum Payment'!I71,$C71-SUM($D71:H71))))))</f>
        <v>180</v>
      </c>
      <c r="J71" s="10">
        <f>IF(J$14="",0,IF(NOT(Settings!$E$4=5),IF(Balance!J70&lt;=0,0,IF($C71&lt;=SUM($D71:I71),0,IF('Minimum Payment'!J71+$C71-SUM($D71:I71)&gt;Balance!J70+Interest!J71,Balance!J70+Interest!J71-'Minimum Payment'!J71,$C71-SUM($D71:I71))))))</f>
        <v>0</v>
      </c>
      <c r="K71" s="10">
        <f>IF(K$14="",0,IF(NOT(Settings!$E$4=5),IF(Balance!K70&lt;=0,0,IF($C71&lt;=SUM($D71:J71),0,IF('Minimum Payment'!K71+$C71-SUM($D71:J71)&gt;Balance!K70+Interest!K71,Balance!K70+Interest!K71-'Minimum Payment'!K71,$C71-SUM($D71:J71))))))</f>
        <v>0</v>
      </c>
      <c r="L71" s="10">
        <f>IF(L$14="",0,IF(NOT(Settings!$E$4=5),IF(Balance!L70&lt;=0,0,IF($C71&lt;=SUM($D71:K71),0,IF('Minimum Payment'!L71+$C71-SUM($D71:K71)&gt;Balance!L70+Interest!L71,Balance!L70+Interest!L71-'Minimum Payment'!L71,$C71-SUM($D71:K71))))))</f>
        <v>0</v>
      </c>
      <c r="M71" s="10">
        <f>IF(M$14="",0,IF(NOT(Settings!$E$4=5),IF(Balance!M70&lt;=0,0,IF($C71&lt;=SUM($D71:L71),0,IF('Minimum Payment'!M71+$C71-SUM($D71:L71)&gt;Balance!M70+Interest!M71,Balance!M70+Interest!M71-'Minimum Payment'!M71,$C71-SUM($D71:L71))))))</f>
        <v>0</v>
      </c>
      <c r="O71" s="10">
        <f t="shared" si="0"/>
        <v>180</v>
      </c>
    </row>
    <row r="72" spans="1:15" s="140" customFormat="1" ht="11.25" x14ac:dyDescent="0.25">
      <c r="A72" s="140">
        <f>IF(Balance!O71&lt;=0,"",A71+1)</f>
        <v>57</v>
      </c>
      <c r="B72" s="50">
        <f t="shared" si="1"/>
        <v>43770</v>
      </c>
      <c r="C72" s="10">
        <f>IF(A72="",0,IF(NOT(Settings!$E$4=5),IF((Results!$D$5-'Minimum Payment'!O72)&lt;0,0,Results!$D$5-'Minimum Payment'!O72),0)+'Payment Schedule'!D72)</f>
        <v>180</v>
      </c>
      <c r="D72" s="10">
        <f>IF($D$14="",0,IF(NOT(Settings!$E$4=5),IF(Balance!D71&gt;=0,IF('Minimum Payment'!D72+$C72&gt;Balance!D71+Interest!D72,Balance!D71+Interest!D72-'Minimum Payment'!D72,$C72)),0))</f>
        <v>0</v>
      </c>
      <c r="E72" s="10">
        <f>IF(E$14="",0,IF(NOT(Settings!$E$4=5),IF(Balance!E71&lt;=0,0,IF($C72&lt;=SUM($D72:D72),0,IF('Minimum Payment'!E72+$C72-SUM($D72:D72)&gt;Balance!E71+Interest!E72,Balance!E71+Interest!E72-'Minimum Payment'!E72,$C72-SUM($D72:D72))))))</f>
        <v>0</v>
      </c>
      <c r="F72" s="10">
        <f>IF(F$14="",0,IF(NOT(Settings!$E$4=5),IF(Balance!F71&lt;=0,0,IF($C72&lt;=SUM($D72:E72),0,IF('Minimum Payment'!F72+$C72-SUM($D72:E72)&gt;Balance!F71+Interest!F72,Balance!F71+Interest!F72-'Minimum Payment'!F72,$C72-SUM($D72:E72))))))</f>
        <v>0</v>
      </c>
      <c r="G72" s="10">
        <f>IF(G$14="",0,IF(NOT(Settings!$E$4=5),IF(Balance!G71&lt;=0,0,IF($C72&lt;=SUM($D72:F72),0,IF('Minimum Payment'!G72+$C72-SUM($D72:F72)&gt;Balance!G71+Interest!G72,Balance!G71+Interest!G72-'Minimum Payment'!G72,$C72-SUM($D72:F72))))))</f>
        <v>0</v>
      </c>
      <c r="H72" s="10">
        <f>IF(H$14="",0,IF(NOT(Settings!$E$4=5),IF(Balance!H71&lt;=0,0,IF($C72&lt;=SUM($D72:G72),0,IF('Minimum Payment'!H72+$C72-SUM($D72:G72)&gt;Balance!H71+Interest!H72,Balance!H71+Interest!H72-'Minimum Payment'!H72,$C72-SUM($D72:G72))))))</f>
        <v>0</v>
      </c>
      <c r="I72" s="10">
        <f>IF(I$14="",0,IF(NOT(Settings!$E$4=5),IF(Balance!I71&lt;=0,0,IF($C72&lt;=SUM($D72:H72),0,IF('Minimum Payment'!I72+$C72-SUM($D72:H72)&gt;Balance!I71+Interest!I72,Balance!I71+Interest!I72-'Minimum Payment'!I72,$C72-SUM($D72:H72))))))</f>
        <v>110.3597</v>
      </c>
      <c r="J72" s="10">
        <f>IF(J$14="",0,IF(NOT(Settings!$E$4=5),IF(Balance!J71&lt;=0,0,IF($C72&lt;=SUM($D72:I72),0,IF('Minimum Payment'!J72+$C72-SUM($D72:I72)&gt;Balance!J71+Interest!J72,Balance!J71+Interest!J72-'Minimum Payment'!J72,$C72-SUM($D72:I72))))))</f>
        <v>69.640299999999996</v>
      </c>
      <c r="K72" s="10">
        <f>IF(K$14="",0,IF(NOT(Settings!$E$4=5),IF(Balance!K71&lt;=0,0,IF($C72&lt;=SUM($D72:J72),0,IF('Minimum Payment'!K72+$C72-SUM($D72:J72)&gt;Balance!K71+Interest!K72,Balance!K71+Interest!K72-'Minimum Payment'!K72,$C72-SUM($D72:J72))))))</f>
        <v>0</v>
      </c>
      <c r="L72" s="10">
        <f>IF(L$14="",0,IF(NOT(Settings!$E$4=5),IF(Balance!L71&lt;=0,0,IF($C72&lt;=SUM($D72:K72),0,IF('Minimum Payment'!L72+$C72-SUM($D72:K72)&gt;Balance!L71+Interest!L72,Balance!L71+Interest!L72-'Minimum Payment'!L72,$C72-SUM($D72:K72))))))</f>
        <v>0</v>
      </c>
      <c r="M72" s="10">
        <f>IF(M$14="",0,IF(NOT(Settings!$E$4=5),IF(Balance!M71&lt;=0,0,IF($C72&lt;=SUM($D72:L72),0,IF('Minimum Payment'!M72+$C72-SUM($D72:L72)&gt;Balance!M71+Interest!M72,Balance!M71+Interest!M72-'Minimum Payment'!M72,$C72-SUM($D72:L72))))))</f>
        <v>0</v>
      </c>
      <c r="O72" s="10">
        <f t="shared" si="0"/>
        <v>180</v>
      </c>
    </row>
    <row r="73" spans="1:15" s="140" customFormat="1" ht="11.25" x14ac:dyDescent="0.25">
      <c r="A73" s="140">
        <f>IF(Balance!O72&lt;=0,"",A72+1)</f>
        <v>58</v>
      </c>
      <c r="B73" s="50">
        <f t="shared" si="1"/>
        <v>43800</v>
      </c>
      <c r="C73" s="10">
        <f>IF(A73="",0,IF(NOT(Settings!$E$4=5),IF((Results!$D$5-'Minimum Payment'!O73)&lt;0,0,Results!$D$5-'Minimum Payment'!O73),0)+'Payment Schedule'!D73)</f>
        <v>205</v>
      </c>
      <c r="D73" s="10">
        <f>IF($D$14="",0,IF(NOT(Settings!$E$4=5),IF(Balance!D72&gt;=0,IF('Minimum Payment'!D73+$C73&gt;Balance!D72+Interest!D73,Balance!D72+Interest!D73-'Minimum Payment'!D73,$C73)),0))</f>
        <v>0</v>
      </c>
      <c r="E73" s="10">
        <f>IF(E$14="",0,IF(NOT(Settings!$E$4=5),IF(Balance!E72&lt;=0,0,IF($C73&lt;=SUM($D73:D73),0,IF('Minimum Payment'!E73+$C73-SUM($D73:D73)&gt;Balance!E72+Interest!E73,Balance!E72+Interest!E73-'Minimum Payment'!E73,$C73-SUM($D73:D73))))))</f>
        <v>0</v>
      </c>
      <c r="F73" s="10">
        <f>IF(F$14="",0,IF(NOT(Settings!$E$4=5),IF(Balance!F72&lt;=0,0,IF($C73&lt;=SUM($D73:E73),0,IF('Minimum Payment'!F73+$C73-SUM($D73:E73)&gt;Balance!F72+Interest!F73,Balance!F72+Interest!F73-'Minimum Payment'!F73,$C73-SUM($D73:E73))))))</f>
        <v>0</v>
      </c>
      <c r="G73" s="10">
        <f>IF(G$14="",0,IF(NOT(Settings!$E$4=5),IF(Balance!G72&lt;=0,0,IF($C73&lt;=SUM($D73:F73),0,IF('Minimum Payment'!G73+$C73-SUM($D73:F73)&gt;Balance!G72+Interest!G73,Balance!G72+Interest!G73-'Minimum Payment'!G73,$C73-SUM($D73:F73))))))</f>
        <v>0</v>
      </c>
      <c r="H73" s="10">
        <f>IF(H$14="",0,IF(NOT(Settings!$E$4=5),IF(Balance!H72&lt;=0,0,IF($C73&lt;=SUM($D73:G73),0,IF('Minimum Payment'!H73+$C73-SUM($D73:G73)&gt;Balance!H72+Interest!H73,Balance!H72+Interest!H73-'Minimum Payment'!H73,$C73-SUM($D73:G73))))))</f>
        <v>0</v>
      </c>
      <c r="I73" s="10">
        <f>IF(I$14="",0,IF(NOT(Settings!$E$4=5),IF(Balance!I72&lt;=0,0,IF($C73&lt;=SUM($D73:H73),0,IF('Minimum Payment'!I73+$C73-SUM($D73:H73)&gt;Balance!I72+Interest!I73,Balance!I72+Interest!I73-'Minimum Payment'!I73,$C73-SUM($D73:H73))))))</f>
        <v>0</v>
      </c>
      <c r="J73" s="10">
        <f>IF(J$14="",0,IF(NOT(Settings!$E$4=5),IF(Balance!J72&lt;=0,0,IF($C73&lt;=SUM($D73:I73),0,IF('Minimum Payment'!J73+$C73-SUM($D73:I73)&gt;Balance!J72+Interest!J73,Balance!J72+Interest!J73-'Minimum Payment'!J73,$C73-SUM($D73:I73))))))</f>
        <v>205</v>
      </c>
      <c r="K73" s="10">
        <f>IF(K$14="",0,IF(NOT(Settings!$E$4=5),IF(Balance!K72&lt;=0,0,IF($C73&lt;=SUM($D73:J73),0,IF('Minimum Payment'!K73+$C73-SUM($D73:J73)&gt;Balance!K72+Interest!K73,Balance!K72+Interest!K73-'Minimum Payment'!K73,$C73-SUM($D73:J73))))))</f>
        <v>0</v>
      </c>
      <c r="L73" s="10">
        <f>IF(L$14="",0,IF(NOT(Settings!$E$4=5),IF(Balance!L72&lt;=0,0,IF($C73&lt;=SUM($D73:K73),0,IF('Minimum Payment'!L73+$C73-SUM($D73:K73)&gt;Balance!L72+Interest!L73,Balance!L72+Interest!L73-'Minimum Payment'!L73,$C73-SUM($D73:K73))))))</f>
        <v>0</v>
      </c>
      <c r="M73" s="10">
        <f>IF(M$14="",0,IF(NOT(Settings!$E$4=5),IF(Balance!M72&lt;=0,0,IF($C73&lt;=SUM($D73:L73),0,IF('Minimum Payment'!M73+$C73-SUM($D73:L73)&gt;Balance!M72+Interest!M73,Balance!M72+Interest!M73-'Minimum Payment'!M73,$C73-SUM($D73:L73))))))</f>
        <v>0</v>
      </c>
      <c r="O73" s="10">
        <f t="shared" si="0"/>
        <v>205</v>
      </c>
    </row>
    <row r="74" spans="1:15" s="140" customFormat="1" ht="11.25" x14ac:dyDescent="0.25">
      <c r="A74" s="140">
        <f>IF(Balance!O73&lt;=0,"",A73+1)</f>
        <v>59</v>
      </c>
      <c r="B74" s="50">
        <f t="shared" si="1"/>
        <v>43831</v>
      </c>
      <c r="C74" s="10">
        <f>IF(A74="",0,IF(NOT(Settings!$E$4=5),IF((Results!$D$5-'Minimum Payment'!O74)&lt;0,0,Results!$D$5-'Minimum Payment'!O74),0)+'Payment Schedule'!D74)</f>
        <v>205</v>
      </c>
      <c r="D74" s="10">
        <f>IF($D$14="",0,IF(NOT(Settings!$E$4=5),IF(Balance!D73&gt;=0,IF('Minimum Payment'!D74+$C74&gt;Balance!D73+Interest!D74,Balance!D73+Interest!D74-'Minimum Payment'!D74,$C74)),0))</f>
        <v>0</v>
      </c>
      <c r="E74" s="10">
        <f>IF(E$14="",0,IF(NOT(Settings!$E$4=5),IF(Balance!E73&lt;=0,0,IF($C74&lt;=SUM($D74:D74),0,IF('Minimum Payment'!E74+$C74-SUM($D74:D74)&gt;Balance!E73+Interest!E74,Balance!E73+Interest!E74-'Minimum Payment'!E74,$C74-SUM($D74:D74))))))</f>
        <v>0</v>
      </c>
      <c r="F74" s="10">
        <f>IF(F$14="",0,IF(NOT(Settings!$E$4=5),IF(Balance!F73&lt;=0,0,IF($C74&lt;=SUM($D74:E74),0,IF('Minimum Payment'!F74+$C74-SUM($D74:E74)&gt;Balance!F73+Interest!F74,Balance!F73+Interest!F74-'Minimum Payment'!F74,$C74-SUM($D74:E74))))))</f>
        <v>0</v>
      </c>
      <c r="G74" s="10">
        <f>IF(G$14="",0,IF(NOT(Settings!$E$4=5),IF(Balance!G73&lt;=0,0,IF($C74&lt;=SUM($D74:F74),0,IF('Minimum Payment'!G74+$C74-SUM($D74:F74)&gt;Balance!G73+Interest!G74,Balance!G73+Interest!G74-'Minimum Payment'!G74,$C74-SUM($D74:F74))))))</f>
        <v>0</v>
      </c>
      <c r="H74" s="10">
        <f>IF(H$14="",0,IF(NOT(Settings!$E$4=5),IF(Balance!H73&lt;=0,0,IF($C74&lt;=SUM($D74:G74),0,IF('Minimum Payment'!H74+$C74-SUM($D74:G74)&gt;Balance!H73+Interest!H74,Balance!H73+Interest!H74-'Minimum Payment'!H74,$C74-SUM($D74:G74))))))</f>
        <v>0</v>
      </c>
      <c r="I74" s="10">
        <f>IF(I$14="",0,IF(NOT(Settings!$E$4=5),IF(Balance!I73&lt;=0,0,IF($C74&lt;=SUM($D74:H74),0,IF('Minimum Payment'!I74+$C74-SUM($D74:H74)&gt;Balance!I73+Interest!I74,Balance!I73+Interest!I74-'Minimum Payment'!I74,$C74-SUM($D74:H74))))))</f>
        <v>0</v>
      </c>
      <c r="J74" s="10">
        <f>IF(J$14="",0,IF(NOT(Settings!$E$4=5),IF(Balance!J73&lt;=0,0,IF($C74&lt;=SUM($D74:I74),0,IF('Minimum Payment'!J74+$C74-SUM($D74:I74)&gt;Balance!J73+Interest!J74,Balance!J73+Interest!J74-'Minimum Payment'!J74,$C74-SUM($D74:I74))))))</f>
        <v>205</v>
      </c>
      <c r="K74" s="10">
        <f>IF(K$14="",0,IF(NOT(Settings!$E$4=5),IF(Balance!K73&lt;=0,0,IF($C74&lt;=SUM($D74:J74),0,IF('Minimum Payment'!K74+$C74-SUM($D74:J74)&gt;Balance!K73+Interest!K74,Balance!K73+Interest!K74-'Minimum Payment'!K74,$C74-SUM($D74:J74))))))</f>
        <v>0</v>
      </c>
      <c r="L74" s="10">
        <f>IF(L$14="",0,IF(NOT(Settings!$E$4=5),IF(Balance!L73&lt;=0,0,IF($C74&lt;=SUM($D74:K74),0,IF('Minimum Payment'!L74+$C74-SUM($D74:K74)&gt;Balance!L73+Interest!L74,Balance!L73+Interest!L74-'Minimum Payment'!L74,$C74-SUM($D74:K74))))))</f>
        <v>0</v>
      </c>
      <c r="M74" s="10">
        <f>IF(M$14="",0,IF(NOT(Settings!$E$4=5),IF(Balance!M73&lt;=0,0,IF($C74&lt;=SUM($D74:L74),0,IF('Minimum Payment'!M74+$C74-SUM($D74:L74)&gt;Balance!M73+Interest!M74,Balance!M73+Interest!M74-'Minimum Payment'!M74,$C74-SUM($D74:L74))))))</f>
        <v>0</v>
      </c>
      <c r="O74" s="10">
        <f t="shared" si="0"/>
        <v>205</v>
      </c>
    </row>
    <row r="75" spans="1:15" s="140" customFormat="1" ht="11.25" x14ac:dyDescent="0.25">
      <c r="A75" s="140">
        <f>IF(Balance!O74&lt;=0,"",A74+1)</f>
        <v>60</v>
      </c>
      <c r="B75" s="50">
        <f t="shared" si="1"/>
        <v>43862</v>
      </c>
      <c r="C75" s="10">
        <f>IF(A75="",0,IF(NOT(Settings!$E$4=5),IF((Results!$D$5-'Minimum Payment'!O75)&lt;0,0,Results!$D$5-'Minimum Payment'!O75),0)+'Payment Schedule'!D75)</f>
        <v>205</v>
      </c>
      <c r="D75" s="10">
        <f>IF($D$14="",0,IF(NOT(Settings!$E$4=5),IF(Balance!D74&gt;=0,IF('Minimum Payment'!D75+$C75&gt;Balance!D74+Interest!D75,Balance!D74+Interest!D75-'Minimum Payment'!D75,$C75)),0))</f>
        <v>0</v>
      </c>
      <c r="E75" s="10">
        <f>IF(E$14="",0,IF(NOT(Settings!$E$4=5),IF(Balance!E74&lt;=0,0,IF($C75&lt;=SUM($D75:D75),0,IF('Minimum Payment'!E75+$C75-SUM($D75:D75)&gt;Balance!E74+Interest!E75,Balance!E74+Interest!E75-'Minimum Payment'!E75,$C75-SUM($D75:D75))))))</f>
        <v>0</v>
      </c>
      <c r="F75" s="10">
        <f>IF(F$14="",0,IF(NOT(Settings!$E$4=5),IF(Balance!F74&lt;=0,0,IF($C75&lt;=SUM($D75:E75),0,IF('Minimum Payment'!F75+$C75-SUM($D75:E75)&gt;Balance!F74+Interest!F75,Balance!F74+Interest!F75-'Minimum Payment'!F75,$C75-SUM($D75:E75))))))</f>
        <v>0</v>
      </c>
      <c r="G75" s="10">
        <f>IF(G$14="",0,IF(NOT(Settings!$E$4=5),IF(Balance!G74&lt;=0,0,IF($C75&lt;=SUM($D75:F75),0,IF('Minimum Payment'!G75+$C75-SUM($D75:F75)&gt;Balance!G74+Interest!G75,Balance!G74+Interest!G75-'Minimum Payment'!G75,$C75-SUM($D75:F75))))))</f>
        <v>0</v>
      </c>
      <c r="H75" s="10">
        <f>IF(H$14="",0,IF(NOT(Settings!$E$4=5),IF(Balance!H74&lt;=0,0,IF($C75&lt;=SUM($D75:G75),0,IF('Minimum Payment'!H75+$C75-SUM($D75:G75)&gt;Balance!H74+Interest!H75,Balance!H74+Interest!H75-'Minimum Payment'!H75,$C75-SUM($D75:G75))))))</f>
        <v>0</v>
      </c>
      <c r="I75" s="10">
        <f>IF(I$14="",0,IF(NOT(Settings!$E$4=5),IF(Balance!I74&lt;=0,0,IF($C75&lt;=SUM($D75:H75),0,IF('Minimum Payment'!I75+$C75-SUM($D75:H75)&gt;Balance!I74+Interest!I75,Balance!I74+Interest!I75-'Minimum Payment'!I75,$C75-SUM($D75:H75))))))</f>
        <v>0</v>
      </c>
      <c r="J75" s="10">
        <f>IF(J$14="",0,IF(NOT(Settings!$E$4=5),IF(Balance!J74&lt;=0,0,IF($C75&lt;=SUM($D75:I75),0,IF('Minimum Payment'!J75+$C75-SUM($D75:I75)&gt;Balance!J74+Interest!J75,Balance!J74+Interest!J75-'Minimum Payment'!J75,$C75-SUM($D75:I75))))))</f>
        <v>205</v>
      </c>
      <c r="K75" s="10">
        <f>IF(K$14="",0,IF(NOT(Settings!$E$4=5),IF(Balance!K74&lt;=0,0,IF($C75&lt;=SUM($D75:J75),0,IF('Minimum Payment'!K75+$C75-SUM($D75:J75)&gt;Balance!K74+Interest!K75,Balance!K74+Interest!K75-'Minimum Payment'!K75,$C75-SUM($D75:J75))))))</f>
        <v>0</v>
      </c>
      <c r="L75" s="10">
        <f>IF(L$14="",0,IF(NOT(Settings!$E$4=5),IF(Balance!L74&lt;=0,0,IF($C75&lt;=SUM($D75:K75),0,IF('Minimum Payment'!L75+$C75-SUM($D75:K75)&gt;Balance!L74+Interest!L75,Balance!L74+Interest!L75-'Minimum Payment'!L75,$C75-SUM($D75:K75))))))</f>
        <v>0</v>
      </c>
      <c r="M75" s="10">
        <f>IF(M$14="",0,IF(NOT(Settings!$E$4=5),IF(Balance!M74&lt;=0,0,IF($C75&lt;=SUM($D75:L75),0,IF('Minimum Payment'!M75+$C75-SUM($D75:L75)&gt;Balance!M74+Interest!M75,Balance!M74+Interest!M75-'Minimum Payment'!M75,$C75-SUM($D75:L75))))))</f>
        <v>0</v>
      </c>
      <c r="O75" s="10">
        <f t="shared" si="0"/>
        <v>205</v>
      </c>
    </row>
    <row r="76" spans="1:15" s="140" customFormat="1" ht="11.25" x14ac:dyDescent="0.25">
      <c r="A76" s="140">
        <f>IF(Balance!O75&lt;=0,"",A75+1)</f>
        <v>61</v>
      </c>
      <c r="B76" s="50">
        <f t="shared" si="1"/>
        <v>43891</v>
      </c>
      <c r="C76" s="10">
        <f>IF(A76="",0,IF(NOT(Settings!$E$4=5),IF((Results!$D$5-'Minimum Payment'!O76)&lt;0,0,Results!$D$5-'Minimum Payment'!O76),0)+'Payment Schedule'!D76)</f>
        <v>205</v>
      </c>
      <c r="D76" s="10">
        <f>IF($D$14="",0,IF(NOT(Settings!$E$4=5),IF(Balance!D75&gt;=0,IF('Minimum Payment'!D76+$C76&gt;Balance!D75+Interest!D76,Balance!D75+Interest!D76-'Minimum Payment'!D76,$C76)),0))</f>
        <v>0</v>
      </c>
      <c r="E76" s="10">
        <f>IF(E$14="",0,IF(NOT(Settings!$E$4=5),IF(Balance!E75&lt;=0,0,IF($C76&lt;=SUM($D76:D76),0,IF('Minimum Payment'!E76+$C76-SUM($D76:D76)&gt;Balance!E75+Interest!E76,Balance!E75+Interest!E76-'Minimum Payment'!E76,$C76-SUM($D76:D76))))))</f>
        <v>0</v>
      </c>
      <c r="F76" s="10">
        <f>IF(F$14="",0,IF(NOT(Settings!$E$4=5),IF(Balance!F75&lt;=0,0,IF($C76&lt;=SUM($D76:E76),0,IF('Minimum Payment'!F76+$C76-SUM($D76:E76)&gt;Balance!F75+Interest!F76,Balance!F75+Interest!F76-'Minimum Payment'!F76,$C76-SUM($D76:E76))))))</f>
        <v>0</v>
      </c>
      <c r="G76" s="10">
        <f>IF(G$14="",0,IF(NOT(Settings!$E$4=5),IF(Balance!G75&lt;=0,0,IF($C76&lt;=SUM($D76:F76),0,IF('Minimum Payment'!G76+$C76-SUM($D76:F76)&gt;Balance!G75+Interest!G76,Balance!G75+Interest!G76-'Minimum Payment'!G76,$C76-SUM($D76:F76))))))</f>
        <v>0</v>
      </c>
      <c r="H76" s="10">
        <f>IF(H$14="",0,IF(NOT(Settings!$E$4=5),IF(Balance!H75&lt;=0,0,IF($C76&lt;=SUM($D76:G76),0,IF('Minimum Payment'!H76+$C76-SUM($D76:G76)&gt;Balance!H75+Interest!H76,Balance!H75+Interest!H76-'Minimum Payment'!H76,$C76-SUM($D76:G76))))))</f>
        <v>0</v>
      </c>
      <c r="I76" s="10">
        <f>IF(I$14="",0,IF(NOT(Settings!$E$4=5),IF(Balance!I75&lt;=0,0,IF($C76&lt;=SUM($D76:H76),0,IF('Minimum Payment'!I76+$C76-SUM($D76:H76)&gt;Balance!I75+Interest!I76,Balance!I75+Interest!I76-'Minimum Payment'!I76,$C76-SUM($D76:H76))))))</f>
        <v>0</v>
      </c>
      <c r="J76" s="10">
        <f>IF(J$14="",0,IF(NOT(Settings!$E$4=5),IF(Balance!J75&lt;=0,0,IF($C76&lt;=SUM($D76:I76),0,IF('Minimum Payment'!J76+$C76-SUM($D76:I76)&gt;Balance!J75+Interest!J76,Balance!J75+Interest!J76-'Minimum Payment'!J76,$C76-SUM($D76:I76))))))</f>
        <v>205</v>
      </c>
      <c r="K76" s="10">
        <f>IF(K$14="",0,IF(NOT(Settings!$E$4=5),IF(Balance!K75&lt;=0,0,IF($C76&lt;=SUM($D76:J76),0,IF('Minimum Payment'!K76+$C76-SUM($D76:J76)&gt;Balance!K75+Interest!K76,Balance!K75+Interest!K76-'Minimum Payment'!K76,$C76-SUM($D76:J76))))))</f>
        <v>0</v>
      </c>
      <c r="L76" s="10">
        <f>IF(L$14="",0,IF(NOT(Settings!$E$4=5),IF(Balance!L75&lt;=0,0,IF($C76&lt;=SUM($D76:K76),0,IF('Minimum Payment'!L76+$C76-SUM($D76:K76)&gt;Balance!L75+Interest!L76,Balance!L75+Interest!L76-'Minimum Payment'!L76,$C76-SUM($D76:K76))))))</f>
        <v>0</v>
      </c>
      <c r="M76" s="10">
        <f>IF(M$14="",0,IF(NOT(Settings!$E$4=5),IF(Balance!M75&lt;=0,0,IF($C76&lt;=SUM($D76:L76),0,IF('Minimum Payment'!M76+$C76-SUM($D76:L76)&gt;Balance!M75+Interest!M76,Balance!M75+Interest!M76-'Minimum Payment'!M76,$C76-SUM($D76:L76))))))</f>
        <v>0</v>
      </c>
      <c r="O76" s="10">
        <f t="shared" si="0"/>
        <v>205</v>
      </c>
    </row>
    <row r="77" spans="1:15" s="140" customFormat="1" ht="11.25" x14ac:dyDescent="0.25">
      <c r="A77" s="140">
        <f>IF(Balance!O76&lt;=0,"",A76+1)</f>
        <v>62</v>
      </c>
      <c r="B77" s="50">
        <f t="shared" si="1"/>
        <v>43922</v>
      </c>
      <c r="C77" s="10">
        <f>IF(A77="",0,IF(NOT(Settings!$E$4=5),IF((Results!$D$5-'Minimum Payment'!O77)&lt;0,0,Results!$D$5-'Minimum Payment'!O77),0)+'Payment Schedule'!D77)</f>
        <v>205</v>
      </c>
      <c r="D77" s="10">
        <f>IF($D$14="",0,IF(NOT(Settings!$E$4=5),IF(Balance!D76&gt;=0,IF('Minimum Payment'!D77+$C77&gt;Balance!D76+Interest!D77,Balance!D76+Interest!D77-'Minimum Payment'!D77,$C77)),0))</f>
        <v>0</v>
      </c>
      <c r="E77" s="10">
        <f>IF(E$14="",0,IF(NOT(Settings!$E$4=5),IF(Balance!E76&lt;=0,0,IF($C77&lt;=SUM($D77:D77),0,IF('Minimum Payment'!E77+$C77-SUM($D77:D77)&gt;Balance!E76+Interest!E77,Balance!E76+Interest!E77-'Minimum Payment'!E77,$C77-SUM($D77:D77))))))</f>
        <v>0</v>
      </c>
      <c r="F77" s="10">
        <f>IF(F$14="",0,IF(NOT(Settings!$E$4=5),IF(Balance!F76&lt;=0,0,IF($C77&lt;=SUM($D77:E77),0,IF('Minimum Payment'!F77+$C77-SUM($D77:E77)&gt;Balance!F76+Interest!F77,Balance!F76+Interest!F77-'Minimum Payment'!F77,$C77-SUM($D77:E77))))))</f>
        <v>0</v>
      </c>
      <c r="G77" s="10">
        <f>IF(G$14="",0,IF(NOT(Settings!$E$4=5),IF(Balance!G76&lt;=0,0,IF($C77&lt;=SUM($D77:F77),0,IF('Minimum Payment'!G77+$C77-SUM($D77:F77)&gt;Balance!G76+Interest!G77,Balance!G76+Interest!G77-'Minimum Payment'!G77,$C77-SUM($D77:F77))))))</f>
        <v>0</v>
      </c>
      <c r="H77" s="10">
        <f>IF(H$14="",0,IF(NOT(Settings!$E$4=5),IF(Balance!H76&lt;=0,0,IF($C77&lt;=SUM($D77:G77),0,IF('Minimum Payment'!H77+$C77-SUM($D77:G77)&gt;Balance!H76+Interest!H77,Balance!H76+Interest!H77-'Minimum Payment'!H77,$C77-SUM($D77:G77))))))</f>
        <v>0</v>
      </c>
      <c r="I77" s="10">
        <f>IF(I$14="",0,IF(NOT(Settings!$E$4=5),IF(Balance!I76&lt;=0,0,IF($C77&lt;=SUM($D77:H77),0,IF('Minimum Payment'!I77+$C77-SUM($D77:H77)&gt;Balance!I76+Interest!I77,Balance!I76+Interest!I77-'Minimum Payment'!I77,$C77-SUM($D77:H77))))))</f>
        <v>0</v>
      </c>
      <c r="J77" s="10">
        <f>IF(J$14="",0,IF(NOT(Settings!$E$4=5),IF(Balance!J76&lt;=0,0,IF($C77&lt;=SUM($D77:I77),0,IF('Minimum Payment'!J77+$C77-SUM($D77:I77)&gt;Balance!J76+Interest!J77,Balance!J76+Interest!J77-'Minimum Payment'!J77,$C77-SUM($D77:I77))))))</f>
        <v>205</v>
      </c>
      <c r="K77" s="10">
        <f>IF(K$14="",0,IF(NOT(Settings!$E$4=5),IF(Balance!K76&lt;=0,0,IF($C77&lt;=SUM($D77:J77),0,IF('Minimum Payment'!K77+$C77-SUM($D77:J77)&gt;Balance!K76+Interest!K77,Balance!K76+Interest!K77-'Minimum Payment'!K77,$C77-SUM($D77:J77))))))</f>
        <v>0</v>
      </c>
      <c r="L77" s="10">
        <f>IF(L$14="",0,IF(NOT(Settings!$E$4=5),IF(Balance!L76&lt;=0,0,IF($C77&lt;=SUM($D77:K77),0,IF('Minimum Payment'!L77+$C77-SUM($D77:K77)&gt;Balance!L76+Interest!L77,Balance!L76+Interest!L77-'Minimum Payment'!L77,$C77-SUM($D77:K77))))))</f>
        <v>0</v>
      </c>
      <c r="M77" s="10">
        <f>IF(M$14="",0,IF(NOT(Settings!$E$4=5),IF(Balance!M76&lt;=0,0,IF($C77&lt;=SUM($D77:L77),0,IF('Minimum Payment'!M77+$C77-SUM($D77:L77)&gt;Balance!M76+Interest!M77,Balance!M76+Interest!M77-'Minimum Payment'!M77,$C77-SUM($D77:L77))))))</f>
        <v>0</v>
      </c>
      <c r="O77" s="10">
        <f t="shared" si="0"/>
        <v>205</v>
      </c>
    </row>
    <row r="78" spans="1:15" s="140" customFormat="1" ht="11.25" x14ac:dyDescent="0.25">
      <c r="A78" s="140">
        <f>IF(Balance!O77&lt;=0,"",A77+1)</f>
        <v>63</v>
      </c>
      <c r="B78" s="50">
        <f t="shared" si="1"/>
        <v>43952</v>
      </c>
      <c r="C78" s="10">
        <f>IF(A78="",0,IF(NOT(Settings!$E$4=5),IF((Results!$D$5-'Minimum Payment'!O78)&lt;0,0,Results!$D$5-'Minimum Payment'!O78),0)+'Payment Schedule'!D78)</f>
        <v>205</v>
      </c>
      <c r="D78" s="10">
        <f>IF($D$14="",0,IF(NOT(Settings!$E$4=5),IF(Balance!D77&gt;=0,IF('Minimum Payment'!D78+$C78&gt;Balance!D77+Interest!D78,Balance!D77+Interest!D78-'Minimum Payment'!D78,$C78)),0))</f>
        <v>0</v>
      </c>
      <c r="E78" s="10">
        <f>IF(E$14="",0,IF(NOT(Settings!$E$4=5),IF(Balance!E77&lt;=0,0,IF($C78&lt;=SUM($D78:D78),0,IF('Minimum Payment'!E78+$C78-SUM($D78:D78)&gt;Balance!E77+Interest!E78,Balance!E77+Interest!E78-'Minimum Payment'!E78,$C78-SUM($D78:D78))))))</f>
        <v>0</v>
      </c>
      <c r="F78" s="10">
        <f>IF(F$14="",0,IF(NOT(Settings!$E$4=5),IF(Balance!F77&lt;=0,0,IF($C78&lt;=SUM($D78:E78),0,IF('Minimum Payment'!F78+$C78-SUM($D78:E78)&gt;Balance!F77+Interest!F78,Balance!F77+Interest!F78-'Minimum Payment'!F78,$C78-SUM($D78:E78))))))</f>
        <v>0</v>
      </c>
      <c r="G78" s="10">
        <f>IF(G$14="",0,IF(NOT(Settings!$E$4=5),IF(Balance!G77&lt;=0,0,IF($C78&lt;=SUM($D78:F78),0,IF('Minimum Payment'!G78+$C78-SUM($D78:F78)&gt;Balance!G77+Interest!G78,Balance!G77+Interest!G78-'Minimum Payment'!G78,$C78-SUM($D78:F78))))))</f>
        <v>0</v>
      </c>
      <c r="H78" s="10">
        <f>IF(H$14="",0,IF(NOT(Settings!$E$4=5),IF(Balance!H77&lt;=0,0,IF($C78&lt;=SUM($D78:G78),0,IF('Minimum Payment'!H78+$C78-SUM($D78:G78)&gt;Balance!H77+Interest!H78,Balance!H77+Interest!H78-'Minimum Payment'!H78,$C78-SUM($D78:G78))))))</f>
        <v>0</v>
      </c>
      <c r="I78" s="10">
        <f>IF(I$14="",0,IF(NOT(Settings!$E$4=5),IF(Balance!I77&lt;=0,0,IF($C78&lt;=SUM($D78:H78),0,IF('Minimum Payment'!I78+$C78-SUM($D78:H78)&gt;Balance!I77+Interest!I78,Balance!I77+Interest!I78-'Minimum Payment'!I78,$C78-SUM($D78:H78))))))</f>
        <v>0</v>
      </c>
      <c r="J78" s="10">
        <f>IF(J$14="",0,IF(NOT(Settings!$E$4=5),IF(Balance!J77&lt;=0,0,IF($C78&lt;=SUM($D78:I78),0,IF('Minimum Payment'!J78+$C78-SUM($D78:I78)&gt;Balance!J77+Interest!J78,Balance!J77+Interest!J78-'Minimum Payment'!J78,$C78-SUM($D78:I78))))))</f>
        <v>205</v>
      </c>
      <c r="K78" s="10">
        <f>IF(K$14="",0,IF(NOT(Settings!$E$4=5),IF(Balance!K77&lt;=0,0,IF($C78&lt;=SUM($D78:J78),0,IF('Minimum Payment'!K78+$C78-SUM($D78:J78)&gt;Balance!K77+Interest!K78,Balance!K77+Interest!K78-'Minimum Payment'!K78,$C78-SUM($D78:J78))))))</f>
        <v>0</v>
      </c>
      <c r="L78" s="10">
        <f>IF(L$14="",0,IF(NOT(Settings!$E$4=5),IF(Balance!L77&lt;=0,0,IF($C78&lt;=SUM($D78:K78),0,IF('Minimum Payment'!L78+$C78-SUM($D78:K78)&gt;Balance!L77+Interest!L78,Balance!L77+Interest!L78-'Minimum Payment'!L78,$C78-SUM($D78:K78))))))</f>
        <v>0</v>
      </c>
      <c r="M78" s="10">
        <f>IF(M$14="",0,IF(NOT(Settings!$E$4=5),IF(Balance!M77&lt;=0,0,IF($C78&lt;=SUM($D78:L78),0,IF('Minimum Payment'!M78+$C78-SUM($D78:L78)&gt;Balance!M77+Interest!M78,Balance!M77+Interest!M78-'Minimum Payment'!M78,$C78-SUM($D78:L78))))))</f>
        <v>0</v>
      </c>
      <c r="O78" s="10">
        <f t="shared" si="0"/>
        <v>205</v>
      </c>
    </row>
    <row r="79" spans="1:15" s="140" customFormat="1" ht="11.25" x14ac:dyDescent="0.25">
      <c r="A79" s="140">
        <f>IF(Balance!O78&lt;=0,"",A78+1)</f>
        <v>64</v>
      </c>
      <c r="B79" s="50">
        <f t="shared" si="1"/>
        <v>43983</v>
      </c>
      <c r="C79" s="10">
        <f>IF(A79="",0,IF(NOT(Settings!$E$4=5),IF((Results!$D$5-'Minimum Payment'!O79)&lt;0,0,Results!$D$5-'Minimum Payment'!O79),0)+'Payment Schedule'!D79)</f>
        <v>205</v>
      </c>
      <c r="D79" s="10">
        <f>IF($D$14="",0,IF(NOT(Settings!$E$4=5),IF(Balance!D78&gt;=0,IF('Minimum Payment'!D79+$C79&gt;Balance!D78+Interest!D79,Balance!D78+Interest!D79-'Minimum Payment'!D79,$C79)),0))</f>
        <v>0</v>
      </c>
      <c r="E79" s="10">
        <f>IF(E$14="",0,IF(NOT(Settings!$E$4=5),IF(Balance!E78&lt;=0,0,IF($C79&lt;=SUM($D79:D79),0,IF('Minimum Payment'!E79+$C79-SUM($D79:D79)&gt;Balance!E78+Interest!E79,Balance!E78+Interest!E79-'Minimum Payment'!E79,$C79-SUM($D79:D79))))))</f>
        <v>0</v>
      </c>
      <c r="F79" s="10">
        <f>IF(F$14="",0,IF(NOT(Settings!$E$4=5),IF(Balance!F78&lt;=0,0,IF($C79&lt;=SUM($D79:E79),0,IF('Minimum Payment'!F79+$C79-SUM($D79:E79)&gt;Balance!F78+Interest!F79,Balance!F78+Interest!F79-'Minimum Payment'!F79,$C79-SUM($D79:E79))))))</f>
        <v>0</v>
      </c>
      <c r="G79" s="10">
        <f>IF(G$14="",0,IF(NOT(Settings!$E$4=5),IF(Balance!G78&lt;=0,0,IF($C79&lt;=SUM($D79:F79),0,IF('Minimum Payment'!G79+$C79-SUM($D79:F79)&gt;Balance!G78+Interest!G79,Balance!G78+Interest!G79-'Minimum Payment'!G79,$C79-SUM($D79:F79))))))</f>
        <v>0</v>
      </c>
      <c r="H79" s="10">
        <f>IF(H$14="",0,IF(NOT(Settings!$E$4=5),IF(Balance!H78&lt;=0,0,IF($C79&lt;=SUM($D79:G79),0,IF('Minimum Payment'!H79+$C79-SUM($D79:G79)&gt;Balance!H78+Interest!H79,Balance!H78+Interest!H79-'Minimum Payment'!H79,$C79-SUM($D79:G79))))))</f>
        <v>0</v>
      </c>
      <c r="I79" s="10">
        <f>IF(I$14="",0,IF(NOT(Settings!$E$4=5),IF(Balance!I78&lt;=0,0,IF($C79&lt;=SUM($D79:H79),0,IF('Minimum Payment'!I79+$C79-SUM($D79:H79)&gt;Balance!I78+Interest!I79,Balance!I78+Interest!I79-'Minimum Payment'!I79,$C79-SUM($D79:H79))))))</f>
        <v>0</v>
      </c>
      <c r="J79" s="10">
        <f>IF(J$14="",0,IF(NOT(Settings!$E$4=5),IF(Balance!J78&lt;=0,0,IF($C79&lt;=SUM($D79:I79),0,IF('Minimum Payment'!J79+$C79-SUM($D79:I79)&gt;Balance!J78+Interest!J79,Balance!J78+Interest!J79-'Minimum Payment'!J79,$C79-SUM($D79:I79))))))</f>
        <v>205</v>
      </c>
      <c r="K79" s="10">
        <f>IF(K$14="",0,IF(NOT(Settings!$E$4=5),IF(Balance!K78&lt;=0,0,IF($C79&lt;=SUM($D79:J79),0,IF('Minimum Payment'!K79+$C79-SUM($D79:J79)&gt;Balance!K78+Interest!K79,Balance!K78+Interest!K79-'Minimum Payment'!K79,$C79-SUM($D79:J79))))))</f>
        <v>0</v>
      </c>
      <c r="L79" s="10">
        <f>IF(L$14="",0,IF(NOT(Settings!$E$4=5),IF(Balance!L78&lt;=0,0,IF($C79&lt;=SUM($D79:K79),0,IF('Minimum Payment'!L79+$C79-SUM($D79:K79)&gt;Balance!L78+Interest!L79,Balance!L78+Interest!L79-'Minimum Payment'!L79,$C79-SUM($D79:K79))))))</f>
        <v>0</v>
      </c>
      <c r="M79" s="10">
        <f>IF(M$14="",0,IF(NOT(Settings!$E$4=5),IF(Balance!M78&lt;=0,0,IF($C79&lt;=SUM($D79:L79),0,IF('Minimum Payment'!M79+$C79-SUM($D79:L79)&gt;Balance!M78+Interest!M79,Balance!M78+Interest!M79-'Minimum Payment'!M79,$C79-SUM($D79:L79))))))</f>
        <v>0</v>
      </c>
      <c r="O79" s="10">
        <f t="shared" si="0"/>
        <v>205</v>
      </c>
    </row>
    <row r="80" spans="1:15" s="140" customFormat="1" ht="11.25" x14ac:dyDescent="0.25">
      <c r="A80" s="140">
        <f>IF(Balance!O79&lt;=0,"",A79+1)</f>
        <v>65</v>
      </c>
      <c r="B80" s="50">
        <f t="shared" si="1"/>
        <v>44013</v>
      </c>
      <c r="C80" s="10">
        <f>IF(A80="",0,IF(NOT(Settings!$E$4=5),IF((Results!$D$5-'Minimum Payment'!O80)&lt;0,0,Results!$D$5-'Minimum Payment'!O80),0)+'Payment Schedule'!D80)</f>
        <v>205</v>
      </c>
      <c r="D80" s="10">
        <f>IF($D$14="",0,IF(NOT(Settings!$E$4=5),IF(Balance!D79&gt;=0,IF('Minimum Payment'!D80+$C80&gt;Balance!D79+Interest!D80,Balance!D79+Interest!D80-'Minimum Payment'!D80,$C80)),0))</f>
        <v>0</v>
      </c>
      <c r="E80" s="10">
        <f>IF(E$14="",0,IF(NOT(Settings!$E$4=5),IF(Balance!E79&lt;=0,0,IF($C80&lt;=SUM($D80:D80),0,IF('Minimum Payment'!E80+$C80-SUM($D80:D80)&gt;Balance!E79+Interest!E80,Balance!E79+Interest!E80-'Minimum Payment'!E80,$C80-SUM($D80:D80))))))</f>
        <v>0</v>
      </c>
      <c r="F80" s="10">
        <f>IF(F$14="",0,IF(NOT(Settings!$E$4=5),IF(Balance!F79&lt;=0,0,IF($C80&lt;=SUM($D80:E80),0,IF('Minimum Payment'!F80+$C80-SUM($D80:E80)&gt;Balance!F79+Interest!F80,Balance!F79+Interest!F80-'Minimum Payment'!F80,$C80-SUM($D80:E80))))))</f>
        <v>0</v>
      </c>
      <c r="G80" s="10">
        <f>IF(G$14="",0,IF(NOT(Settings!$E$4=5),IF(Balance!G79&lt;=0,0,IF($C80&lt;=SUM($D80:F80),0,IF('Minimum Payment'!G80+$C80-SUM($D80:F80)&gt;Balance!G79+Interest!G80,Balance!G79+Interest!G80-'Minimum Payment'!G80,$C80-SUM($D80:F80))))))</f>
        <v>0</v>
      </c>
      <c r="H80" s="10">
        <f>IF(H$14="",0,IF(NOT(Settings!$E$4=5),IF(Balance!H79&lt;=0,0,IF($C80&lt;=SUM($D80:G80),0,IF('Minimum Payment'!H80+$C80-SUM($D80:G80)&gt;Balance!H79+Interest!H80,Balance!H79+Interest!H80-'Minimum Payment'!H80,$C80-SUM($D80:G80))))))</f>
        <v>0</v>
      </c>
      <c r="I80" s="10">
        <f>IF(I$14="",0,IF(NOT(Settings!$E$4=5),IF(Balance!I79&lt;=0,0,IF($C80&lt;=SUM($D80:H80),0,IF('Minimum Payment'!I80+$C80-SUM($D80:H80)&gt;Balance!I79+Interest!I80,Balance!I79+Interest!I80-'Minimum Payment'!I80,$C80-SUM($D80:H80))))))</f>
        <v>0</v>
      </c>
      <c r="J80" s="10">
        <f>IF(J$14="",0,IF(NOT(Settings!$E$4=5),IF(Balance!J79&lt;=0,0,IF($C80&lt;=SUM($D80:I80),0,IF('Minimum Payment'!J80+$C80-SUM($D80:I80)&gt;Balance!J79+Interest!J80,Balance!J79+Interest!J80-'Minimum Payment'!J80,$C80-SUM($D80:I80))))))</f>
        <v>205</v>
      </c>
      <c r="K80" s="10">
        <f>IF(K$14="",0,IF(NOT(Settings!$E$4=5),IF(Balance!K79&lt;=0,0,IF($C80&lt;=SUM($D80:J80),0,IF('Minimum Payment'!K80+$C80-SUM($D80:J80)&gt;Balance!K79+Interest!K80,Balance!K79+Interest!K80-'Minimum Payment'!K80,$C80-SUM($D80:J80))))))</f>
        <v>0</v>
      </c>
      <c r="L80" s="10">
        <f>IF(L$14="",0,IF(NOT(Settings!$E$4=5),IF(Balance!L79&lt;=0,0,IF($C80&lt;=SUM($D80:K80),0,IF('Minimum Payment'!L80+$C80-SUM($D80:K80)&gt;Balance!L79+Interest!L80,Balance!L79+Interest!L80-'Minimum Payment'!L80,$C80-SUM($D80:K80))))))</f>
        <v>0</v>
      </c>
      <c r="M80" s="10">
        <f>IF(M$14="",0,IF(NOT(Settings!$E$4=5),IF(Balance!M79&lt;=0,0,IF($C80&lt;=SUM($D80:L80),0,IF('Minimum Payment'!M80+$C80-SUM($D80:L80)&gt;Balance!M79+Interest!M80,Balance!M79+Interest!M80-'Minimum Payment'!M80,$C80-SUM($D80:L80))))))</f>
        <v>0</v>
      </c>
      <c r="O80" s="10">
        <f t="shared" ref="O80:O143" si="2">SUM(D80:M80)</f>
        <v>205</v>
      </c>
    </row>
    <row r="81" spans="1:15" s="140" customFormat="1" ht="11.25" x14ac:dyDescent="0.25">
      <c r="A81" s="140">
        <f>IF(Balance!O80&lt;=0,"",A80+1)</f>
        <v>66</v>
      </c>
      <c r="B81" s="50">
        <f t="shared" ref="B81:B144" si="3">IF(A81="","",DATE(YEAR(B80),MONTH(B80)+1,1))</f>
        <v>44044</v>
      </c>
      <c r="C81" s="10">
        <f>IF(A81="",0,IF(NOT(Settings!$E$4=5),IF((Results!$D$5-'Minimum Payment'!O81)&lt;0,0,Results!$D$5-'Minimum Payment'!O81),0)+'Payment Schedule'!D81)</f>
        <v>205</v>
      </c>
      <c r="D81" s="10">
        <f>IF($D$14="",0,IF(NOT(Settings!$E$4=5),IF(Balance!D80&gt;=0,IF('Minimum Payment'!D81+$C81&gt;Balance!D80+Interest!D81,Balance!D80+Interest!D81-'Minimum Payment'!D81,$C81)),0))</f>
        <v>0</v>
      </c>
      <c r="E81" s="10">
        <f>IF(E$14="",0,IF(NOT(Settings!$E$4=5),IF(Balance!E80&lt;=0,0,IF($C81&lt;=SUM($D81:D81),0,IF('Minimum Payment'!E81+$C81-SUM($D81:D81)&gt;Balance!E80+Interest!E81,Balance!E80+Interest!E81-'Minimum Payment'!E81,$C81-SUM($D81:D81))))))</f>
        <v>0</v>
      </c>
      <c r="F81" s="10">
        <f>IF(F$14="",0,IF(NOT(Settings!$E$4=5),IF(Balance!F80&lt;=0,0,IF($C81&lt;=SUM($D81:E81),0,IF('Minimum Payment'!F81+$C81-SUM($D81:E81)&gt;Balance!F80+Interest!F81,Balance!F80+Interest!F81-'Minimum Payment'!F81,$C81-SUM($D81:E81))))))</f>
        <v>0</v>
      </c>
      <c r="G81" s="10">
        <f>IF(G$14="",0,IF(NOT(Settings!$E$4=5),IF(Balance!G80&lt;=0,0,IF($C81&lt;=SUM($D81:F81),0,IF('Minimum Payment'!G81+$C81-SUM($D81:F81)&gt;Balance!G80+Interest!G81,Balance!G80+Interest!G81-'Minimum Payment'!G81,$C81-SUM($D81:F81))))))</f>
        <v>0</v>
      </c>
      <c r="H81" s="10">
        <f>IF(H$14="",0,IF(NOT(Settings!$E$4=5),IF(Balance!H80&lt;=0,0,IF($C81&lt;=SUM($D81:G81),0,IF('Minimum Payment'!H81+$C81-SUM($D81:G81)&gt;Balance!H80+Interest!H81,Balance!H80+Interest!H81-'Minimum Payment'!H81,$C81-SUM($D81:G81))))))</f>
        <v>0</v>
      </c>
      <c r="I81" s="10">
        <f>IF(I$14="",0,IF(NOT(Settings!$E$4=5),IF(Balance!I80&lt;=0,0,IF($C81&lt;=SUM($D81:H81),0,IF('Minimum Payment'!I81+$C81-SUM($D81:H81)&gt;Balance!I80+Interest!I81,Balance!I80+Interest!I81-'Minimum Payment'!I81,$C81-SUM($D81:H81))))))</f>
        <v>0</v>
      </c>
      <c r="J81" s="10">
        <f>IF(J$14="",0,IF(NOT(Settings!$E$4=5),IF(Balance!J80&lt;=0,0,IF($C81&lt;=SUM($D81:I81),0,IF('Minimum Payment'!J81+$C81-SUM($D81:I81)&gt;Balance!J80+Interest!J81,Balance!J80+Interest!J81-'Minimum Payment'!J81,$C81-SUM($D81:I81))))))</f>
        <v>205</v>
      </c>
      <c r="K81" s="10">
        <f>IF(K$14="",0,IF(NOT(Settings!$E$4=5),IF(Balance!K80&lt;=0,0,IF($C81&lt;=SUM($D81:J81),0,IF('Minimum Payment'!K81+$C81-SUM($D81:J81)&gt;Balance!K80+Interest!K81,Balance!K80+Interest!K81-'Minimum Payment'!K81,$C81-SUM($D81:J81))))))</f>
        <v>0</v>
      </c>
      <c r="L81" s="10">
        <f>IF(L$14="",0,IF(NOT(Settings!$E$4=5),IF(Balance!L80&lt;=0,0,IF($C81&lt;=SUM($D81:K81),0,IF('Minimum Payment'!L81+$C81-SUM($D81:K81)&gt;Balance!L80+Interest!L81,Balance!L80+Interest!L81-'Minimum Payment'!L81,$C81-SUM($D81:K81))))))</f>
        <v>0</v>
      </c>
      <c r="M81" s="10">
        <f>IF(M$14="",0,IF(NOT(Settings!$E$4=5),IF(Balance!M80&lt;=0,0,IF($C81&lt;=SUM($D81:L81),0,IF('Minimum Payment'!M81+$C81-SUM($D81:L81)&gt;Balance!M80+Interest!M81,Balance!M80+Interest!M81-'Minimum Payment'!M81,$C81-SUM($D81:L81))))))</f>
        <v>0</v>
      </c>
      <c r="O81" s="10">
        <f t="shared" si="2"/>
        <v>205</v>
      </c>
    </row>
    <row r="82" spans="1:15" s="140" customFormat="1" ht="11.25" x14ac:dyDescent="0.25">
      <c r="A82" s="140">
        <f>IF(Balance!O81&lt;=0,"",A81+1)</f>
        <v>67</v>
      </c>
      <c r="B82" s="50">
        <f t="shared" si="3"/>
        <v>44075</v>
      </c>
      <c r="C82" s="10">
        <f>IF(A82="",0,IF(NOT(Settings!$E$4=5),IF((Results!$D$5-'Minimum Payment'!O82)&lt;0,0,Results!$D$5-'Minimum Payment'!O82),0)+'Payment Schedule'!D82)</f>
        <v>205</v>
      </c>
      <c r="D82" s="10">
        <f>IF($D$14="",0,IF(NOT(Settings!$E$4=5),IF(Balance!D81&gt;=0,IF('Minimum Payment'!D82+$C82&gt;Balance!D81+Interest!D82,Balance!D81+Interest!D82-'Minimum Payment'!D82,$C82)),0))</f>
        <v>0</v>
      </c>
      <c r="E82" s="10">
        <f>IF(E$14="",0,IF(NOT(Settings!$E$4=5),IF(Balance!E81&lt;=0,0,IF($C82&lt;=SUM($D82:D82),0,IF('Minimum Payment'!E82+$C82-SUM($D82:D82)&gt;Balance!E81+Interest!E82,Balance!E81+Interest!E82-'Minimum Payment'!E82,$C82-SUM($D82:D82))))))</f>
        <v>0</v>
      </c>
      <c r="F82" s="10">
        <f>IF(F$14="",0,IF(NOT(Settings!$E$4=5),IF(Balance!F81&lt;=0,0,IF($C82&lt;=SUM($D82:E82),0,IF('Minimum Payment'!F82+$C82-SUM($D82:E82)&gt;Balance!F81+Interest!F82,Balance!F81+Interest!F82-'Minimum Payment'!F82,$C82-SUM($D82:E82))))))</f>
        <v>0</v>
      </c>
      <c r="G82" s="10">
        <f>IF(G$14="",0,IF(NOT(Settings!$E$4=5),IF(Balance!G81&lt;=0,0,IF($C82&lt;=SUM($D82:F82),0,IF('Minimum Payment'!G82+$C82-SUM($D82:F82)&gt;Balance!G81+Interest!G82,Balance!G81+Interest!G82-'Minimum Payment'!G82,$C82-SUM($D82:F82))))))</f>
        <v>0</v>
      </c>
      <c r="H82" s="10">
        <f>IF(H$14="",0,IF(NOT(Settings!$E$4=5),IF(Balance!H81&lt;=0,0,IF($C82&lt;=SUM($D82:G82),0,IF('Minimum Payment'!H82+$C82-SUM($D82:G82)&gt;Balance!H81+Interest!H82,Balance!H81+Interest!H82-'Minimum Payment'!H82,$C82-SUM($D82:G82))))))</f>
        <v>0</v>
      </c>
      <c r="I82" s="10">
        <f>IF(I$14="",0,IF(NOT(Settings!$E$4=5),IF(Balance!I81&lt;=0,0,IF($C82&lt;=SUM($D82:H82),0,IF('Minimum Payment'!I82+$C82-SUM($D82:H82)&gt;Balance!I81+Interest!I82,Balance!I81+Interest!I82-'Minimum Payment'!I82,$C82-SUM($D82:H82))))))</f>
        <v>0</v>
      </c>
      <c r="J82" s="10">
        <f>IF(J$14="",0,IF(NOT(Settings!$E$4=5),IF(Balance!J81&lt;=0,0,IF($C82&lt;=SUM($D82:I82),0,IF('Minimum Payment'!J82+$C82-SUM($D82:I82)&gt;Balance!J81+Interest!J82,Balance!J81+Interest!J82-'Minimum Payment'!J82,$C82-SUM($D82:I82))))))</f>
        <v>205</v>
      </c>
      <c r="K82" s="10">
        <f>IF(K$14="",0,IF(NOT(Settings!$E$4=5),IF(Balance!K81&lt;=0,0,IF($C82&lt;=SUM($D82:J82),0,IF('Minimum Payment'!K82+$C82-SUM($D82:J82)&gt;Balance!K81+Interest!K82,Balance!K81+Interest!K82-'Minimum Payment'!K82,$C82-SUM($D82:J82))))))</f>
        <v>0</v>
      </c>
      <c r="L82" s="10">
        <f>IF(L$14="",0,IF(NOT(Settings!$E$4=5),IF(Balance!L81&lt;=0,0,IF($C82&lt;=SUM($D82:K82),0,IF('Minimum Payment'!L82+$C82-SUM($D82:K82)&gt;Balance!L81+Interest!L82,Balance!L81+Interest!L82-'Minimum Payment'!L82,$C82-SUM($D82:K82))))))</f>
        <v>0</v>
      </c>
      <c r="M82" s="10">
        <f>IF(M$14="",0,IF(NOT(Settings!$E$4=5),IF(Balance!M81&lt;=0,0,IF($C82&lt;=SUM($D82:L82),0,IF('Minimum Payment'!M82+$C82-SUM($D82:L82)&gt;Balance!M81+Interest!M82,Balance!M81+Interest!M82-'Minimum Payment'!M82,$C82-SUM($D82:L82))))))</f>
        <v>0</v>
      </c>
      <c r="O82" s="10">
        <f t="shared" si="2"/>
        <v>205</v>
      </c>
    </row>
    <row r="83" spans="1:15" s="140" customFormat="1" ht="11.25" x14ac:dyDescent="0.25">
      <c r="A83" s="140">
        <f>IF(Balance!O82&lt;=0,"",A82+1)</f>
        <v>68</v>
      </c>
      <c r="B83" s="50">
        <f t="shared" si="3"/>
        <v>44105</v>
      </c>
      <c r="C83" s="10">
        <f>IF(A83="",0,IF(NOT(Settings!$E$4=5),IF((Results!$D$5-'Minimum Payment'!O83)&lt;0,0,Results!$D$5-'Minimum Payment'!O83),0)+'Payment Schedule'!D83)</f>
        <v>205</v>
      </c>
      <c r="D83" s="10">
        <f>IF($D$14="",0,IF(NOT(Settings!$E$4=5),IF(Balance!D82&gt;=0,IF('Minimum Payment'!D83+$C83&gt;Balance!D82+Interest!D83,Balance!D82+Interest!D83-'Minimum Payment'!D83,$C83)),0))</f>
        <v>0</v>
      </c>
      <c r="E83" s="10">
        <f>IF(E$14="",0,IF(NOT(Settings!$E$4=5),IF(Balance!E82&lt;=0,0,IF($C83&lt;=SUM($D83:D83),0,IF('Minimum Payment'!E83+$C83-SUM($D83:D83)&gt;Balance!E82+Interest!E83,Balance!E82+Interest!E83-'Minimum Payment'!E83,$C83-SUM($D83:D83))))))</f>
        <v>0</v>
      </c>
      <c r="F83" s="10">
        <f>IF(F$14="",0,IF(NOT(Settings!$E$4=5),IF(Balance!F82&lt;=0,0,IF($C83&lt;=SUM($D83:E83),0,IF('Minimum Payment'!F83+$C83-SUM($D83:E83)&gt;Balance!F82+Interest!F83,Balance!F82+Interest!F83-'Minimum Payment'!F83,$C83-SUM($D83:E83))))))</f>
        <v>0</v>
      </c>
      <c r="G83" s="10">
        <f>IF(G$14="",0,IF(NOT(Settings!$E$4=5),IF(Balance!G82&lt;=0,0,IF($C83&lt;=SUM($D83:F83),0,IF('Minimum Payment'!G83+$C83-SUM($D83:F83)&gt;Balance!G82+Interest!G83,Balance!G82+Interest!G83-'Minimum Payment'!G83,$C83-SUM($D83:F83))))))</f>
        <v>0</v>
      </c>
      <c r="H83" s="10">
        <f>IF(H$14="",0,IF(NOT(Settings!$E$4=5),IF(Balance!H82&lt;=0,0,IF($C83&lt;=SUM($D83:G83),0,IF('Minimum Payment'!H83+$C83-SUM($D83:G83)&gt;Balance!H82+Interest!H83,Balance!H82+Interest!H83-'Minimum Payment'!H83,$C83-SUM($D83:G83))))))</f>
        <v>0</v>
      </c>
      <c r="I83" s="10">
        <f>IF(I$14="",0,IF(NOT(Settings!$E$4=5),IF(Balance!I82&lt;=0,0,IF($C83&lt;=SUM($D83:H83),0,IF('Minimum Payment'!I83+$C83-SUM($D83:H83)&gt;Balance!I82+Interest!I83,Balance!I82+Interest!I83-'Minimum Payment'!I83,$C83-SUM($D83:H83))))))</f>
        <v>0</v>
      </c>
      <c r="J83" s="10">
        <f>IF(J$14="",0,IF(NOT(Settings!$E$4=5),IF(Balance!J82&lt;=0,0,IF($C83&lt;=SUM($D83:I83),0,IF('Minimum Payment'!J83+$C83-SUM($D83:I83)&gt;Balance!J82+Interest!J83,Balance!J82+Interest!J83-'Minimum Payment'!J83,$C83-SUM($D83:I83))))))</f>
        <v>205</v>
      </c>
      <c r="K83" s="10">
        <f>IF(K$14="",0,IF(NOT(Settings!$E$4=5),IF(Balance!K82&lt;=0,0,IF($C83&lt;=SUM($D83:J83),0,IF('Minimum Payment'!K83+$C83-SUM($D83:J83)&gt;Balance!K82+Interest!K83,Balance!K82+Interest!K83-'Minimum Payment'!K83,$C83-SUM($D83:J83))))))</f>
        <v>0</v>
      </c>
      <c r="L83" s="10">
        <f>IF(L$14="",0,IF(NOT(Settings!$E$4=5),IF(Balance!L82&lt;=0,0,IF($C83&lt;=SUM($D83:K83),0,IF('Minimum Payment'!L83+$C83-SUM($D83:K83)&gt;Balance!L82+Interest!L83,Balance!L82+Interest!L83-'Minimum Payment'!L83,$C83-SUM($D83:K83))))))</f>
        <v>0</v>
      </c>
      <c r="M83" s="10">
        <f>IF(M$14="",0,IF(NOT(Settings!$E$4=5),IF(Balance!M82&lt;=0,0,IF($C83&lt;=SUM($D83:L83),0,IF('Minimum Payment'!M83+$C83-SUM($D83:L83)&gt;Balance!M82+Interest!M83,Balance!M82+Interest!M83-'Minimum Payment'!M83,$C83-SUM($D83:L83))))))</f>
        <v>0</v>
      </c>
      <c r="O83" s="10">
        <f t="shared" si="2"/>
        <v>205</v>
      </c>
    </row>
    <row r="84" spans="1:15" s="140" customFormat="1" ht="11.25" x14ac:dyDescent="0.25">
      <c r="A84" s="140">
        <f>IF(Balance!O83&lt;=0,"",A83+1)</f>
        <v>69</v>
      </c>
      <c r="B84" s="50">
        <f t="shared" si="3"/>
        <v>44136</v>
      </c>
      <c r="C84" s="10">
        <f>IF(A84="",0,IF(NOT(Settings!$E$4=5),IF((Results!$D$5-'Minimum Payment'!O84)&lt;0,0,Results!$D$5-'Minimum Payment'!O84),0)+'Payment Schedule'!D84)</f>
        <v>205</v>
      </c>
      <c r="D84" s="10">
        <f>IF($D$14="",0,IF(NOT(Settings!$E$4=5),IF(Balance!D83&gt;=0,IF('Minimum Payment'!D84+$C84&gt;Balance!D83+Interest!D84,Balance!D83+Interest!D84-'Minimum Payment'!D84,$C84)),0))</f>
        <v>0</v>
      </c>
      <c r="E84" s="10">
        <f>IF(E$14="",0,IF(NOT(Settings!$E$4=5),IF(Balance!E83&lt;=0,0,IF($C84&lt;=SUM($D84:D84),0,IF('Minimum Payment'!E84+$C84-SUM($D84:D84)&gt;Balance!E83+Interest!E84,Balance!E83+Interest!E84-'Minimum Payment'!E84,$C84-SUM($D84:D84))))))</f>
        <v>0</v>
      </c>
      <c r="F84" s="10">
        <f>IF(F$14="",0,IF(NOT(Settings!$E$4=5),IF(Balance!F83&lt;=0,0,IF($C84&lt;=SUM($D84:E84),0,IF('Minimum Payment'!F84+$C84-SUM($D84:E84)&gt;Balance!F83+Interest!F84,Balance!F83+Interest!F84-'Minimum Payment'!F84,$C84-SUM($D84:E84))))))</f>
        <v>0</v>
      </c>
      <c r="G84" s="10">
        <f>IF(G$14="",0,IF(NOT(Settings!$E$4=5),IF(Balance!G83&lt;=0,0,IF($C84&lt;=SUM($D84:F84),0,IF('Minimum Payment'!G84+$C84-SUM($D84:F84)&gt;Balance!G83+Interest!G84,Balance!G83+Interest!G84-'Minimum Payment'!G84,$C84-SUM($D84:F84))))))</f>
        <v>0</v>
      </c>
      <c r="H84" s="10">
        <f>IF(H$14="",0,IF(NOT(Settings!$E$4=5),IF(Balance!H83&lt;=0,0,IF($C84&lt;=SUM($D84:G84),0,IF('Minimum Payment'!H84+$C84-SUM($D84:G84)&gt;Balance!H83+Interest!H84,Balance!H83+Interest!H84-'Minimum Payment'!H84,$C84-SUM($D84:G84))))))</f>
        <v>0</v>
      </c>
      <c r="I84" s="10">
        <f>IF(I$14="",0,IF(NOT(Settings!$E$4=5),IF(Balance!I83&lt;=0,0,IF($C84&lt;=SUM($D84:H84),0,IF('Minimum Payment'!I84+$C84-SUM($D84:H84)&gt;Balance!I83+Interest!I84,Balance!I83+Interest!I84-'Minimum Payment'!I84,$C84-SUM($D84:H84))))))</f>
        <v>0</v>
      </c>
      <c r="J84" s="10">
        <f>IF(J$14="",0,IF(NOT(Settings!$E$4=5),IF(Balance!J83&lt;=0,0,IF($C84&lt;=SUM($D84:I84),0,IF('Minimum Payment'!J84+$C84-SUM($D84:I84)&gt;Balance!J83+Interest!J84,Balance!J83+Interest!J84-'Minimum Payment'!J84,$C84-SUM($D84:I84))))))</f>
        <v>205</v>
      </c>
      <c r="K84" s="10">
        <f>IF(K$14="",0,IF(NOT(Settings!$E$4=5),IF(Balance!K83&lt;=0,0,IF($C84&lt;=SUM($D84:J84),0,IF('Minimum Payment'!K84+$C84-SUM($D84:J84)&gt;Balance!K83+Interest!K84,Balance!K83+Interest!K84-'Minimum Payment'!K84,$C84-SUM($D84:J84))))))</f>
        <v>0</v>
      </c>
      <c r="L84" s="10">
        <f>IF(L$14="",0,IF(NOT(Settings!$E$4=5),IF(Balance!L83&lt;=0,0,IF($C84&lt;=SUM($D84:K84),0,IF('Minimum Payment'!L84+$C84-SUM($D84:K84)&gt;Balance!L83+Interest!L84,Balance!L83+Interest!L84-'Minimum Payment'!L84,$C84-SUM($D84:K84))))))</f>
        <v>0</v>
      </c>
      <c r="M84" s="10">
        <f>IF(M$14="",0,IF(NOT(Settings!$E$4=5),IF(Balance!M83&lt;=0,0,IF($C84&lt;=SUM($D84:L84),0,IF('Minimum Payment'!M84+$C84-SUM($D84:L84)&gt;Balance!M83+Interest!M84,Balance!M83+Interest!M84-'Minimum Payment'!M84,$C84-SUM($D84:L84))))))</f>
        <v>0</v>
      </c>
      <c r="O84" s="10">
        <f t="shared" si="2"/>
        <v>205</v>
      </c>
    </row>
    <row r="85" spans="1:15" s="140" customFormat="1" ht="11.25" x14ac:dyDescent="0.25">
      <c r="A85" s="140">
        <f>IF(Balance!O84&lt;=0,"",A84+1)</f>
        <v>70</v>
      </c>
      <c r="B85" s="50">
        <f t="shared" si="3"/>
        <v>44166</v>
      </c>
      <c r="C85" s="10">
        <f>IF(A85="",0,IF(NOT(Settings!$E$4=5),IF((Results!$D$5-'Minimum Payment'!O85)&lt;0,0,Results!$D$5-'Minimum Payment'!O85),0)+'Payment Schedule'!D85)</f>
        <v>205</v>
      </c>
      <c r="D85" s="10">
        <f>IF($D$14="",0,IF(NOT(Settings!$E$4=5),IF(Balance!D84&gt;=0,IF('Minimum Payment'!D85+$C85&gt;Balance!D84+Interest!D85,Balance!D84+Interest!D85-'Minimum Payment'!D85,$C85)),0))</f>
        <v>0</v>
      </c>
      <c r="E85" s="10">
        <f>IF(E$14="",0,IF(NOT(Settings!$E$4=5),IF(Balance!E84&lt;=0,0,IF($C85&lt;=SUM($D85:D85),0,IF('Minimum Payment'!E85+$C85-SUM($D85:D85)&gt;Balance!E84+Interest!E85,Balance!E84+Interest!E85-'Minimum Payment'!E85,$C85-SUM($D85:D85))))))</f>
        <v>0</v>
      </c>
      <c r="F85" s="10">
        <f>IF(F$14="",0,IF(NOT(Settings!$E$4=5),IF(Balance!F84&lt;=0,0,IF($C85&lt;=SUM($D85:E85),0,IF('Minimum Payment'!F85+$C85-SUM($D85:E85)&gt;Balance!F84+Interest!F85,Balance!F84+Interest!F85-'Minimum Payment'!F85,$C85-SUM($D85:E85))))))</f>
        <v>0</v>
      </c>
      <c r="G85" s="10">
        <f>IF(G$14="",0,IF(NOT(Settings!$E$4=5),IF(Balance!G84&lt;=0,0,IF($C85&lt;=SUM($D85:F85),0,IF('Minimum Payment'!G85+$C85-SUM($D85:F85)&gt;Balance!G84+Interest!G85,Balance!G84+Interest!G85-'Minimum Payment'!G85,$C85-SUM($D85:F85))))))</f>
        <v>0</v>
      </c>
      <c r="H85" s="10">
        <f>IF(H$14="",0,IF(NOT(Settings!$E$4=5),IF(Balance!H84&lt;=0,0,IF($C85&lt;=SUM($D85:G85),0,IF('Minimum Payment'!H85+$C85-SUM($D85:G85)&gt;Balance!H84+Interest!H85,Balance!H84+Interest!H85-'Minimum Payment'!H85,$C85-SUM($D85:G85))))))</f>
        <v>0</v>
      </c>
      <c r="I85" s="10">
        <f>IF(I$14="",0,IF(NOT(Settings!$E$4=5),IF(Balance!I84&lt;=0,0,IF($C85&lt;=SUM($D85:H85),0,IF('Minimum Payment'!I85+$C85-SUM($D85:H85)&gt;Balance!I84+Interest!I85,Balance!I84+Interest!I85-'Minimum Payment'!I85,$C85-SUM($D85:H85))))))</f>
        <v>0</v>
      </c>
      <c r="J85" s="10">
        <f>IF(J$14="",0,IF(NOT(Settings!$E$4=5),IF(Balance!J84&lt;=0,0,IF($C85&lt;=SUM($D85:I85),0,IF('Minimum Payment'!J85+$C85-SUM($D85:I85)&gt;Balance!J84+Interest!J85,Balance!J84+Interest!J85-'Minimum Payment'!J85,$C85-SUM($D85:I85))))))</f>
        <v>205</v>
      </c>
      <c r="K85" s="10">
        <f>IF(K$14="",0,IF(NOT(Settings!$E$4=5),IF(Balance!K84&lt;=0,0,IF($C85&lt;=SUM($D85:J85),0,IF('Minimum Payment'!K85+$C85-SUM($D85:J85)&gt;Balance!K84+Interest!K85,Balance!K84+Interest!K85-'Minimum Payment'!K85,$C85-SUM($D85:J85))))))</f>
        <v>0</v>
      </c>
      <c r="L85" s="10">
        <f>IF(L$14="",0,IF(NOT(Settings!$E$4=5),IF(Balance!L84&lt;=0,0,IF($C85&lt;=SUM($D85:K85),0,IF('Minimum Payment'!L85+$C85-SUM($D85:K85)&gt;Balance!L84+Interest!L85,Balance!L84+Interest!L85-'Minimum Payment'!L85,$C85-SUM($D85:K85))))))</f>
        <v>0</v>
      </c>
      <c r="M85" s="10">
        <f>IF(M$14="",0,IF(NOT(Settings!$E$4=5),IF(Balance!M84&lt;=0,0,IF($C85&lt;=SUM($D85:L85),0,IF('Minimum Payment'!M85+$C85-SUM($D85:L85)&gt;Balance!M84+Interest!M85,Balance!M84+Interest!M85-'Minimum Payment'!M85,$C85-SUM($D85:L85))))))</f>
        <v>0</v>
      </c>
      <c r="O85" s="10">
        <f t="shared" si="2"/>
        <v>205</v>
      </c>
    </row>
    <row r="86" spans="1:15" s="140" customFormat="1" ht="11.25" x14ac:dyDescent="0.25">
      <c r="A86" s="140">
        <f>IF(Balance!O85&lt;=0,"",A85+1)</f>
        <v>71</v>
      </c>
      <c r="B86" s="50">
        <f t="shared" si="3"/>
        <v>44197</v>
      </c>
      <c r="C86" s="10">
        <f>IF(A86="",0,IF(NOT(Settings!$E$4=5),IF((Results!$D$5-'Minimum Payment'!O86)&lt;0,0,Results!$D$5-'Minimum Payment'!O86),0)+'Payment Schedule'!D86)</f>
        <v>205</v>
      </c>
      <c r="D86" s="10">
        <f>IF($D$14="",0,IF(NOT(Settings!$E$4=5),IF(Balance!D85&gt;=0,IF('Minimum Payment'!D86+$C86&gt;Balance!D85+Interest!D86,Balance!D85+Interest!D86-'Minimum Payment'!D86,$C86)),0))</f>
        <v>0</v>
      </c>
      <c r="E86" s="10">
        <f>IF(E$14="",0,IF(NOT(Settings!$E$4=5),IF(Balance!E85&lt;=0,0,IF($C86&lt;=SUM($D86:D86),0,IF('Minimum Payment'!E86+$C86-SUM($D86:D86)&gt;Balance!E85+Interest!E86,Balance!E85+Interest!E86-'Minimum Payment'!E86,$C86-SUM($D86:D86))))))</f>
        <v>0</v>
      </c>
      <c r="F86" s="10">
        <f>IF(F$14="",0,IF(NOT(Settings!$E$4=5),IF(Balance!F85&lt;=0,0,IF($C86&lt;=SUM($D86:E86),0,IF('Minimum Payment'!F86+$C86-SUM($D86:E86)&gt;Balance!F85+Interest!F86,Balance!F85+Interest!F86-'Minimum Payment'!F86,$C86-SUM($D86:E86))))))</f>
        <v>0</v>
      </c>
      <c r="G86" s="10">
        <f>IF(G$14="",0,IF(NOT(Settings!$E$4=5),IF(Balance!G85&lt;=0,0,IF($C86&lt;=SUM($D86:F86),0,IF('Minimum Payment'!G86+$C86-SUM($D86:F86)&gt;Balance!G85+Interest!G86,Balance!G85+Interest!G86-'Minimum Payment'!G86,$C86-SUM($D86:F86))))))</f>
        <v>0</v>
      </c>
      <c r="H86" s="10">
        <f>IF(H$14="",0,IF(NOT(Settings!$E$4=5),IF(Balance!H85&lt;=0,0,IF($C86&lt;=SUM($D86:G86),0,IF('Minimum Payment'!H86+$C86-SUM($D86:G86)&gt;Balance!H85+Interest!H86,Balance!H85+Interest!H86-'Minimum Payment'!H86,$C86-SUM($D86:G86))))))</f>
        <v>0</v>
      </c>
      <c r="I86" s="10">
        <f>IF(I$14="",0,IF(NOT(Settings!$E$4=5),IF(Balance!I85&lt;=0,0,IF($C86&lt;=SUM($D86:H86),0,IF('Minimum Payment'!I86+$C86-SUM($D86:H86)&gt;Balance!I85+Interest!I86,Balance!I85+Interest!I86-'Minimum Payment'!I86,$C86-SUM($D86:H86))))))</f>
        <v>0</v>
      </c>
      <c r="J86" s="10">
        <f>IF(J$14="",0,IF(NOT(Settings!$E$4=5),IF(Balance!J85&lt;=0,0,IF($C86&lt;=SUM($D86:I86),0,IF('Minimum Payment'!J86+$C86-SUM($D86:I86)&gt;Balance!J85+Interest!J86,Balance!J85+Interest!J86-'Minimum Payment'!J86,$C86-SUM($D86:I86))))))</f>
        <v>205</v>
      </c>
      <c r="K86" s="10">
        <f>IF(K$14="",0,IF(NOT(Settings!$E$4=5),IF(Balance!K85&lt;=0,0,IF($C86&lt;=SUM($D86:J86),0,IF('Minimum Payment'!K86+$C86-SUM($D86:J86)&gt;Balance!K85+Interest!K86,Balance!K85+Interest!K86-'Minimum Payment'!K86,$C86-SUM($D86:J86))))))</f>
        <v>0</v>
      </c>
      <c r="L86" s="10">
        <f>IF(L$14="",0,IF(NOT(Settings!$E$4=5),IF(Balance!L85&lt;=0,0,IF($C86&lt;=SUM($D86:K86),0,IF('Minimum Payment'!L86+$C86-SUM($D86:K86)&gt;Balance!L85+Interest!L86,Balance!L85+Interest!L86-'Minimum Payment'!L86,$C86-SUM($D86:K86))))))</f>
        <v>0</v>
      </c>
      <c r="M86" s="10">
        <f>IF(M$14="",0,IF(NOT(Settings!$E$4=5),IF(Balance!M85&lt;=0,0,IF($C86&lt;=SUM($D86:L86),0,IF('Minimum Payment'!M86+$C86-SUM($D86:L86)&gt;Balance!M85+Interest!M86,Balance!M85+Interest!M86-'Minimum Payment'!M86,$C86-SUM($D86:L86))))))</f>
        <v>0</v>
      </c>
      <c r="O86" s="10">
        <f t="shared" si="2"/>
        <v>205</v>
      </c>
    </row>
    <row r="87" spans="1:15" s="140" customFormat="1" ht="11.25" x14ac:dyDescent="0.25">
      <c r="A87" s="140">
        <f>IF(Balance!O86&lt;=0,"",A86+1)</f>
        <v>72</v>
      </c>
      <c r="B87" s="50">
        <f t="shared" si="3"/>
        <v>44228</v>
      </c>
      <c r="C87" s="10">
        <f>IF(A87="",0,IF(NOT(Settings!$E$4=5),IF((Results!$D$5-'Minimum Payment'!O87)&lt;0,0,Results!$D$5-'Minimum Payment'!O87),0)+'Payment Schedule'!D87)</f>
        <v>205</v>
      </c>
      <c r="D87" s="10">
        <f>IF($D$14="",0,IF(NOT(Settings!$E$4=5),IF(Balance!D86&gt;=0,IF('Minimum Payment'!D87+$C87&gt;Balance!D86+Interest!D87,Balance!D86+Interest!D87-'Minimum Payment'!D87,$C87)),0))</f>
        <v>0</v>
      </c>
      <c r="E87" s="10">
        <f>IF(E$14="",0,IF(NOT(Settings!$E$4=5),IF(Balance!E86&lt;=0,0,IF($C87&lt;=SUM($D87:D87),0,IF('Minimum Payment'!E87+$C87-SUM($D87:D87)&gt;Balance!E86+Interest!E87,Balance!E86+Interest!E87-'Minimum Payment'!E87,$C87-SUM($D87:D87))))))</f>
        <v>0</v>
      </c>
      <c r="F87" s="10">
        <f>IF(F$14="",0,IF(NOT(Settings!$E$4=5),IF(Balance!F86&lt;=0,0,IF($C87&lt;=SUM($D87:E87),0,IF('Minimum Payment'!F87+$C87-SUM($D87:E87)&gt;Balance!F86+Interest!F87,Balance!F86+Interest!F87-'Minimum Payment'!F87,$C87-SUM($D87:E87))))))</f>
        <v>0</v>
      </c>
      <c r="G87" s="10">
        <f>IF(G$14="",0,IF(NOT(Settings!$E$4=5),IF(Balance!G86&lt;=0,0,IF($C87&lt;=SUM($D87:F87),0,IF('Minimum Payment'!G87+$C87-SUM($D87:F87)&gt;Balance!G86+Interest!G87,Balance!G86+Interest!G87-'Minimum Payment'!G87,$C87-SUM($D87:F87))))))</f>
        <v>0</v>
      </c>
      <c r="H87" s="10">
        <f>IF(H$14="",0,IF(NOT(Settings!$E$4=5),IF(Balance!H86&lt;=0,0,IF($C87&lt;=SUM($D87:G87),0,IF('Minimum Payment'!H87+$C87-SUM($D87:G87)&gt;Balance!H86+Interest!H87,Balance!H86+Interest!H87-'Minimum Payment'!H87,$C87-SUM($D87:G87))))))</f>
        <v>0</v>
      </c>
      <c r="I87" s="10">
        <f>IF(I$14="",0,IF(NOT(Settings!$E$4=5),IF(Balance!I86&lt;=0,0,IF($C87&lt;=SUM($D87:H87),0,IF('Minimum Payment'!I87+$C87-SUM($D87:H87)&gt;Balance!I86+Interest!I87,Balance!I86+Interest!I87-'Minimum Payment'!I87,$C87-SUM($D87:H87))))))</f>
        <v>0</v>
      </c>
      <c r="J87" s="10">
        <f>IF(J$14="",0,IF(NOT(Settings!$E$4=5),IF(Balance!J86&lt;=0,0,IF($C87&lt;=SUM($D87:I87),0,IF('Minimum Payment'!J87+$C87-SUM($D87:I87)&gt;Balance!J86+Interest!J87,Balance!J86+Interest!J87-'Minimum Payment'!J87,$C87-SUM($D87:I87))))))</f>
        <v>205</v>
      </c>
      <c r="K87" s="10">
        <f>IF(K$14="",0,IF(NOT(Settings!$E$4=5),IF(Balance!K86&lt;=0,0,IF($C87&lt;=SUM($D87:J87),0,IF('Minimum Payment'!K87+$C87-SUM($D87:J87)&gt;Balance!K86+Interest!K87,Balance!K86+Interest!K87-'Minimum Payment'!K87,$C87-SUM($D87:J87))))))</f>
        <v>0</v>
      </c>
      <c r="L87" s="10">
        <f>IF(L$14="",0,IF(NOT(Settings!$E$4=5),IF(Balance!L86&lt;=0,0,IF($C87&lt;=SUM($D87:K87),0,IF('Minimum Payment'!L87+$C87-SUM($D87:K87)&gt;Balance!L86+Interest!L87,Balance!L86+Interest!L87-'Minimum Payment'!L87,$C87-SUM($D87:K87))))))</f>
        <v>0</v>
      </c>
      <c r="M87" s="10">
        <f>IF(M$14="",0,IF(NOT(Settings!$E$4=5),IF(Balance!M86&lt;=0,0,IF($C87&lt;=SUM($D87:L87),0,IF('Minimum Payment'!M87+$C87-SUM($D87:L87)&gt;Balance!M86+Interest!M87,Balance!M86+Interest!M87-'Minimum Payment'!M87,$C87-SUM($D87:L87))))))</f>
        <v>0</v>
      </c>
      <c r="O87" s="10">
        <f t="shared" si="2"/>
        <v>205</v>
      </c>
    </row>
    <row r="88" spans="1:15" s="140" customFormat="1" ht="11.25" x14ac:dyDescent="0.25">
      <c r="A88" s="140">
        <f>IF(Balance!O87&lt;=0,"",A87+1)</f>
        <v>73</v>
      </c>
      <c r="B88" s="50">
        <f t="shared" si="3"/>
        <v>44256</v>
      </c>
      <c r="C88" s="10">
        <f>IF(A88="",0,IF(NOT(Settings!$E$4=5),IF((Results!$D$5-'Minimum Payment'!O88)&lt;0,0,Results!$D$5-'Minimum Payment'!O88),0)+'Payment Schedule'!D88)</f>
        <v>205</v>
      </c>
      <c r="D88" s="10">
        <f>IF($D$14="",0,IF(NOT(Settings!$E$4=5),IF(Balance!D87&gt;=0,IF('Minimum Payment'!D88+$C88&gt;Balance!D87+Interest!D88,Balance!D87+Interest!D88-'Minimum Payment'!D88,$C88)),0))</f>
        <v>0</v>
      </c>
      <c r="E88" s="10">
        <f>IF(E$14="",0,IF(NOT(Settings!$E$4=5),IF(Balance!E87&lt;=0,0,IF($C88&lt;=SUM($D88:D88),0,IF('Minimum Payment'!E88+$C88-SUM($D88:D88)&gt;Balance!E87+Interest!E88,Balance!E87+Interest!E88-'Minimum Payment'!E88,$C88-SUM($D88:D88))))))</f>
        <v>0</v>
      </c>
      <c r="F88" s="10">
        <f>IF(F$14="",0,IF(NOT(Settings!$E$4=5),IF(Balance!F87&lt;=0,0,IF($C88&lt;=SUM($D88:E88),0,IF('Minimum Payment'!F88+$C88-SUM($D88:E88)&gt;Balance!F87+Interest!F88,Balance!F87+Interest!F88-'Minimum Payment'!F88,$C88-SUM($D88:E88))))))</f>
        <v>0</v>
      </c>
      <c r="G88" s="10">
        <f>IF(G$14="",0,IF(NOT(Settings!$E$4=5),IF(Balance!G87&lt;=0,0,IF($C88&lt;=SUM($D88:F88),0,IF('Minimum Payment'!G88+$C88-SUM($D88:F88)&gt;Balance!G87+Interest!G88,Balance!G87+Interest!G88-'Minimum Payment'!G88,$C88-SUM($D88:F88))))))</f>
        <v>0</v>
      </c>
      <c r="H88" s="10">
        <f>IF(H$14="",0,IF(NOT(Settings!$E$4=5),IF(Balance!H87&lt;=0,0,IF($C88&lt;=SUM($D88:G88),0,IF('Minimum Payment'!H88+$C88-SUM($D88:G88)&gt;Balance!H87+Interest!H88,Balance!H87+Interest!H88-'Minimum Payment'!H88,$C88-SUM($D88:G88))))))</f>
        <v>0</v>
      </c>
      <c r="I88" s="10">
        <f>IF(I$14="",0,IF(NOT(Settings!$E$4=5),IF(Balance!I87&lt;=0,0,IF($C88&lt;=SUM($D88:H88),0,IF('Minimum Payment'!I88+$C88-SUM($D88:H88)&gt;Balance!I87+Interest!I88,Balance!I87+Interest!I88-'Minimum Payment'!I88,$C88-SUM($D88:H88))))))</f>
        <v>0</v>
      </c>
      <c r="J88" s="10">
        <f>IF(J$14="",0,IF(NOT(Settings!$E$4=5),IF(Balance!J87&lt;=0,0,IF($C88&lt;=SUM($D88:I88),0,IF('Minimum Payment'!J88+$C88-SUM($D88:I88)&gt;Balance!J87+Interest!J88,Balance!J87+Interest!J88-'Minimum Payment'!J88,$C88-SUM($D88:I88))))))</f>
        <v>205</v>
      </c>
      <c r="K88" s="10">
        <f>IF(K$14="",0,IF(NOT(Settings!$E$4=5),IF(Balance!K87&lt;=0,0,IF($C88&lt;=SUM($D88:J88),0,IF('Minimum Payment'!K88+$C88-SUM($D88:J88)&gt;Balance!K87+Interest!K88,Balance!K87+Interest!K88-'Minimum Payment'!K88,$C88-SUM($D88:J88))))))</f>
        <v>0</v>
      </c>
      <c r="L88" s="10">
        <f>IF(L$14="",0,IF(NOT(Settings!$E$4=5),IF(Balance!L87&lt;=0,0,IF($C88&lt;=SUM($D88:K88),0,IF('Minimum Payment'!L88+$C88-SUM($D88:K88)&gt;Balance!L87+Interest!L88,Balance!L87+Interest!L88-'Minimum Payment'!L88,$C88-SUM($D88:K88))))))</f>
        <v>0</v>
      </c>
      <c r="M88" s="10">
        <f>IF(M$14="",0,IF(NOT(Settings!$E$4=5),IF(Balance!M87&lt;=0,0,IF($C88&lt;=SUM($D88:L88),0,IF('Minimum Payment'!M88+$C88-SUM($D88:L88)&gt;Balance!M87+Interest!M88,Balance!M87+Interest!M88-'Minimum Payment'!M88,$C88-SUM($D88:L88))))))</f>
        <v>0</v>
      </c>
      <c r="O88" s="10">
        <f t="shared" si="2"/>
        <v>205</v>
      </c>
    </row>
    <row r="89" spans="1:15" s="140" customFormat="1" ht="11.25" x14ac:dyDescent="0.25">
      <c r="A89" s="140">
        <f>IF(Balance!O88&lt;=0,"",A88+1)</f>
        <v>74</v>
      </c>
      <c r="B89" s="50">
        <f t="shared" si="3"/>
        <v>44287</v>
      </c>
      <c r="C89" s="10">
        <f>IF(A89="",0,IF(NOT(Settings!$E$4=5),IF((Results!$D$5-'Minimum Payment'!O89)&lt;0,0,Results!$D$5-'Minimum Payment'!O89),0)+'Payment Schedule'!D89)</f>
        <v>205</v>
      </c>
      <c r="D89" s="10">
        <f>IF($D$14="",0,IF(NOT(Settings!$E$4=5),IF(Balance!D88&gt;=0,IF('Minimum Payment'!D89+$C89&gt;Balance!D88+Interest!D89,Balance!D88+Interest!D89-'Minimum Payment'!D89,$C89)),0))</f>
        <v>0</v>
      </c>
      <c r="E89" s="10">
        <f>IF(E$14="",0,IF(NOT(Settings!$E$4=5),IF(Balance!E88&lt;=0,0,IF($C89&lt;=SUM($D89:D89),0,IF('Minimum Payment'!E89+$C89-SUM($D89:D89)&gt;Balance!E88+Interest!E89,Balance!E88+Interest!E89-'Minimum Payment'!E89,$C89-SUM($D89:D89))))))</f>
        <v>0</v>
      </c>
      <c r="F89" s="10">
        <f>IF(F$14="",0,IF(NOT(Settings!$E$4=5),IF(Balance!F88&lt;=0,0,IF($C89&lt;=SUM($D89:E89),0,IF('Minimum Payment'!F89+$C89-SUM($D89:E89)&gt;Balance!F88+Interest!F89,Balance!F88+Interest!F89-'Minimum Payment'!F89,$C89-SUM($D89:E89))))))</f>
        <v>0</v>
      </c>
      <c r="G89" s="10">
        <f>IF(G$14="",0,IF(NOT(Settings!$E$4=5),IF(Balance!G88&lt;=0,0,IF($C89&lt;=SUM($D89:F89),0,IF('Minimum Payment'!G89+$C89-SUM($D89:F89)&gt;Balance!G88+Interest!G89,Balance!G88+Interest!G89-'Minimum Payment'!G89,$C89-SUM($D89:F89))))))</f>
        <v>0</v>
      </c>
      <c r="H89" s="10">
        <f>IF(H$14="",0,IF(NOT(Settings!$E$4=5),IF(Balance!H88&lt;=0,0,IF($C89&lt;=SUM($D89:G89),0,IF('Minimum Payment'!H89+$C89-SUM($D89:G89)&gt;Balance!H88+Interest!H89,Balance!H88+Interest!H89-'Minimum Payment'!H89,$C89-SUM($D89:G89))))))</f>
        <v>0</v>
      </c>
      <c r="I89" s="10">
        <f>IF(I$14="",0,IF(NOT(Settings!$E$4=5),IF(Balance!I88&lt;=0,0,IF($C89&lt;=SUM($D89:H89),0,IF('Minimum Payment'!I89+$C89-SUM($D89:H89)&gt;Balance!I88+Interest!I89,Balance!I88+Interest!I89-'Minimum Payment'!I89,$C89-SUM($D89:H89))))))</f>
        <v>0</v>
      </c>
      <c r="J89" s="10">
        <f>IF(J$14="",0,IF(NOT(Settings!$E$4=5),IF(Balance!J88&lt;=0,0,IF($C89&lt;=SUM($D89:I89),0,IF('Minimum Payment'!J89+$C89-SUM($D89:I89)&gt;Balance!J88+Interest!J89,Balance!J88+Interest!J89-'Minimum Payment'!J89,$C89-SUM($D89:I89))))))</f>
        <v>205</v>
      </c>
      <c r="K89" s="10">
        <f>IF(K$14="",0,IF(NOT(Settings!$E$4=5),IF(Balance!K88&lt;=0,0,IF($C89&lt;=SUM($D89:J89),0,IF('Minimum Payment'!K89+$C89-SUM($D89:J89)&gt;Balance!K88+Interest!K89,Balance!K88+Interest!K89-'Minimum Payment'!K89,$C89-SUM($D89:J89))))))</f>
        <v>0</v>
      </c>
      <c r="L89" s="10">
        <f>IF(L$14="",0,IF(NOT(Settings!$E$4=5),IF(Balance!L88&lt;=0,0,IF($C89&lt;=SUM($D89:K89),0,IF('Minimum Payment'!L89+$C89-SUM($D89:K89)&gt;Balance!L88+Interest!L89,Balance!L88+Interest!L89-'Minimum Payment'!L89,$C89-SUM($D89:K89))))))</f>
        <v>0</v>
      </c>
      <c r="M89" s="10">
        <f>IF(M$14="",0,IF(NOT(Settings!$E$4=5),IF(Balance!M88&lt;=0,0,IF($C89&lt;=SUM($D89:L89),0,IF('Minimum Payment'!M89+$C89-SUM($D89:L89)&gt;Balance!M88+Interest!M89,Balance!M88+Interest!M89-'Minimum Payment'!M89,$C89-SUM($D89:L89))))))</f>
        <v>0</v>
      </c>
      <c r="O89" s="10">
        <f t="shared" si="2"/>
        <v>205</v>
      </c>
    </row>
    <row r="90" spans="1:15" s="140" customFormat="1" ht="11.25" x14ac:dyDescent="0.25">
      <c r="A90" s="140">
        <f>IF(Balance!O89&lt;=0,"",A89+1)</f>
        <v>75</v>
      </c>
      <c r="B90" s="50">
        <f t="shared" si="3"/>
        <v>44317</v>
      </c>
      <c r="C90" s="10">
        <f>IF(A90="",0,IF(NOT(Settings!$E$4=5),IF((Results!$D$5-'Minimum Payment'!O90)&lt;0,0,Results!$D$5-'Minimum Payment'!O90),0)+'Payment Schedule'!D90)</f>
        <v>205</v>
      </c>
      <c r="D90" s="10">
        <f>IF($D$14="",0,IF(NOT(Settings!$E$4=5),IF(Balance!D89&gt;=0,IF('Minimum Payment'!D90+$C90&gt;Balance!D89+Interest!D90,Balance!D89+Interest!D90-'Minimum Payment'!D90,$C90)),0))</f>
        <v>0</v>
      </c>
      <c r="E90" s="10">
        <f>IF(E$14="",0,IF(NOT(Settings!$E$4=5),IF(Balance!E89&lt;=0,0,IF($C90&lt;=SUM($D90:D90),0,IF('Minimum Payment'!E90+$C90-SUM($D90:D90)&gt;Balance!E89+Interest!E90,Balance!E89+Interest!E90-'Minimum Payment'!E90,$C90-SUM($D90:D90))))))</f>
        <v>0</v>
      </c>
      <c r="F90" s="10">
        <f>IF(F$14="",0,IF(NOT(Settings!$E$4=5),IF(Balance!F89&lt;=0,0,IF($C90&lt;=SUM($D90:E90),0,IF('Minimum Payment'!F90+$C90-SUM($D90:E90)&gt;Balance!F89+Interest!F90,Balance!F89+Interest!F90-'Minimum Payment'!F90,$C90-SUM($D90:E90))))))</f>
        <v>0</v>
      </c>
      <c r="G90" s="10">
        <f>IF(G$14="",0,IF(NOT(Settings!$E$4=5),IF(Balance!G89&lt;=0,0,IF($C90&lt;=SUM($D90:F90),0,IF('Minimum Payment'!G90+$C90-SUM($D90:F90)&gt;Balance!G89+Interest!G90,Balance!G89+Interest!G90-'Minimum Payment'!G90,$C90-SUM($D90:F90))))))</f>
        <v>0</v>
      </c>
      <c r="H90" s="10">
        <f>IF(H$14="",0,IF(NOT(Settings!$E$4=5),IF(Balance!H89&lt;=0,0,IF($C90&lt;=SUM($D90:G90),0,IF('Minimum Payment'!H90+$C90-SUM($D90:G90)&gt;Balance!H89+Interest!H90,Balance!H89+Interest!H90-'Minimum Payment'!H90,$C90-SUM($D90:G90))))))</f>
        <v>0</v>
      </c>
      <c r="I90" s="10">
        <f>IF(I$14="",0,IF(NOT(Settings!$E$4=5),IF(Balance!I89&lt;=0,0,IF($C90&lt;=SUM($D90:H90),0,IF('Minimum Payment'!I90+$C90-SUM($D90:H90)&gt;Balance!I89+Interest!I90,Balance!I89+Interest!I90-'Minimum Payment'!I90,$C90-SUM($D90:H90))))))</f>
        <v>0</v>
      </c>
      <c r="J90" s="10">
        <f>IF(J$14="",0,IF(NOT(Settings!$E$4=5),IF(Balance!J89&lt;=0,0,IF($C90&lt;=SUM($D90:I90),0,IF('Minimum Payment'!J90+$C90-SUM($D90:I90)&gt;Balance!J89+Interest!J90,Balance!J89+Interest!J90-'Minimum Payment'!J90,$C90-SUM($D90:I90))))))</f>
        <v>205</v>
      </c>
      <c r="K90" s="10">
        <f>IF(K$14="",0,IF(NOT(Settings!$E$4=5),IF(Balance!K89&lt;=0,0,IF($C90&lt;=SUM($D90:J90),0,IF('Minimum Payment'!K90+$C90-SUM($D90:J90)&gt;Balance!K89+Interest!K90,Balance!K89+Interest!K90-'Minimum Payment'!K90,$C90-SUM($D90:J90))))))</f>
        <v>0</v>
      </c>
      <c r="L90" s="10">
        <f>IF(L$14="",0,IF(NOT(Settings!$E$4=5),IF(Balance!L89&lt;=0,0,IF($C90&lt;=SUM($D90:K90),0,IF('Minimum Payment'!L90+$C90-SUM($D90:K90)&gt;Balance!L89+Interest!L90,Balance!L89+Interest!L90-'Minimum Payment'!L90,$C90-SUM($D90:K90))))))</f>
        <v>0</v>
      </c>
      <c r="M90" s="10">
        <f>IF(M$14="",0,IF(NOT(Settings!$E$4=5),IF(Balance!M89&lt;=0,0,IF($C90&lt;=SUM($D90:L90),0,IF('Minimum Payment'!M90+$C90-SUM($D90:L90)&gt;Balance!M89+Interest!M90,Balance!M89+Interest!M90-'Minimum Payment'!M90,$C90-SUM($D90:L90))))))</f>
        <v>0</v>
      </c>
      <c r="O90" s="10">
        <f t="shared" si="2"/>
        <v>205</v>
      </c>
    </row>
    <row r="91" spans="1:15" s="140" customFormat="1" ht="11.25" x14ac:dyDescent="0.25">
      <c r="A91" s="140">
        <f>IF(Balance!O90&lt;=0,"",A90+1)</f>
        <v>76</v>
      </c>
      <c r="B91" s="50">
        <f t="shared" si="3"/>
        <v>44348</v>
      </c>
      <c r="C91" s="10">
        <f>IF(A91="",0,IF(NOT(Settings!$E$4=5),IF((Results!$D$5-'Minimum Payment'!O91)&lt;0,0,Results!$D$5-'Minimum Payment'!O91),0)+'Payment Schedule'!D91)</f>
        <v>205</v>
      </c>
      <c r="D91" s="10">
        <f>IF($D$14="",0,IF(NOT(Settings!$E$4=5),IF(Balance!D90&gt;=0,IF('Minimum Payment'!D91+$C91&gt;Balance!D90+Interest!D91,Balance!D90+Interest!D91-'Minimum Payment'!D91,$C91)),0))</f>
        <v>0</v>
      </c>
      <c r="E91" s="10">
        <f>IF(E$14="",0,IF(NOT(Settings!$E$4=5),IF(Balance!E90&lt;=0,0,IF($C91&lt;=SUM($D91:D91),0,IF('Minimum Payment'!E91+$C91-SUM($D91:D91)&gt;Balance!E90+Interest!E91,Balance!E90+Interest!E91-'Minimum Payment'!E91,$C91-SUM($D91:D91))))))</f>
        <v>0</v>
      </c>
      <c r="F91" s="10">
        <f>IF(F$14="",0,IF(NOT(Settings!$E$4=5),IF(Balance!F90&lt;=0,0,IF($C91&lt;=SUM($D91:E91),0,IF('Minimum Payment'!F91+$C91-SUM($D91:E91)&gt;Balance!F90+Interest!F91,Balance!F90+Interest!F91-'Minimum Payment'!F91,$C91-SUM($D91:E91))))))</f>
        <v>0</v>
      </c>
      <c r="G91" s="10">
        <f>IF(G$14="",0,IF(NOT(Settings!$E$4=5),IF(Balance!G90&lt;=0,0,IF($C91&lt;=SUM($D91:F91),0,IF('Minimum Payment'!G91+$C91-SUM($D91:F91)&gt;Balance!G90+Interest!G91,Balance!G90+Interest!G91-'Minimum Payment'!G91,$C91-SUM($D91:F91))))))</f>
        <v>0</v>
      </c>
      <c r="H91" s="10">
        <f>IF(H$14="",0,IF(NOT(Settings!$E$4=5),IF(Balance!H90&lt;=0,0,IF($C91&lt;=SUM($D91:G91),0,IF('Minimum Payment'!H91+$C91-SUM($D91:G91)&gt;Balance!H90+Interest!H91,Balance!H90+Interest!H91-'Minimum Payment'!H91,$C91-SUM($D91:G91))))))</f>
        <v>0</v>
      </c>
      <c r="I91" s="10">
        <f>IF(I$14="",0,IF(NOT(Settings!$E$4=5),IF(Balance!I90&lt;=0,0,IF($C91&lt;=SUM($D91:H91),0,IF('Minimum Payment'!I91+$C91-SUM($D91:H91)&gt;Balance!I90+Interest!I91,Balance!I90+Interest!I91-'Minimum Payment'!I91,$C91-SUM($D91:H91))))))</f>
        <v>0</v>
      </c>
      <c r="J91" s="10">
        <f>IF(J$14="",0,IF(NOT(Settings!$E$4=5),IF(Balance!J90&lt;=0,0,IF($C91&lt;=SUM($D91:I91),0,IF('Minimum Payment'!J91+$C91-SUM($D91:I91)&gt;Balance!J90+Interest!J91,Balance!J90+Interest!J91-'Minimum Payment'!J91,$C91-SUM($D91:I91))))))</f>
        <v>205</v>
      </c>
      <c r="K91" s="10">
        <f>IF(K$14="",0,IF(NOT(Settings!$E$4=5),IF(Balance!K90&lt;=0,0,IF($C91&lt;=SUM($D91:J91),0,IF('Minimum Payment'!K91+$C91-SUM($D91:J91)&gt;Balance!K90+Interest!K91,Balance!K90+Interest!K91-'Minimum Payment'!K91,$C91-SUM($D91:J91))))))</f>
        <v>0</v>
      </c>
      <c r="L91" s="10">
        <f>IF(L$14="",0,IF(NOT(Settings!$E$4=5),IF(Balance!L90&lt;=0,0,IF($C91&lt;=SUM($D91:K91),0,IF('Minimum Payment'!L91+$C91-SUM($D91:K91)&gt;Balance!L90+Interest!L91,Balance!L90+Interest!L91-'Minimum Payment'!L91,$C91-SUM($D91:K91))))))</f>
        <v>0</v>
      </c>
      <c r="M91" s="10">
        <f>IF(M$14="",0,IF(NOT(Settings!$E$4=5),IF(Balance!M90&lt;=0,0,IF($C91&lt;=SUM($D91:L91),0,IF('Minimum Payment'!M91+$C91-SUM($D91:L91)&gt;Balance!M90+Interest!M91,Balance!M90+Interest!M91-'Minimum Payment'!M91,$C91-SUM($D91:L91))))))</f>
        <v>0</v>
      </c>
      <c r="O91" s="10">
        <f t="shared" si="2"/>
        <v>205</v>
      </c>
    </row>
    <row r="92" spans="1:15" s="140" customFormat="1" ht="11.25" x14ac:dyDescent="0.25">
      <c r="A92" s="140">
        <f>IF(Balance!O91&lt;=0,"",A91+1)</f>
        <v>77</v>
      </c>
      <c r="B92" s="50">
        <f t="shared" si="3"/>
        <v>44378</v>
      </c>
      <c r="C92" s="10">
        <f>IF(A92="",0,IF(NOT(Settings!$E$4=5),IF((Results!$D$5-'Minimum Payment'!O92)&lt;0,0,Results!$D$5-'Minimum Payment'!O92),0)+'Payment Schedule'!D92)</f>
        <v>205</v>
      </c>
      <c r="D92" s="10">
        <f>IF($D$14="",0,IF(NOT(Settings!$E$4=5),IF(Balance!D91&gt;=0,IF('Minimum Payment'!D92+$C92&gt;Balance!D91+Interest!D92,Balance!D91+Interest!D92-'Minimum Payment'!D92,$C92)),0))</f>
        <v>0</v>
      </c>
      <c r="E92" s="10">
        <f>IF(E$14="",0,IF(NOT(Settings!$E$4=5),IF(Balance!E91&lt;=0,0,IF($C92&lt;=SUM($D92:D92),0,IF('Minimum Payment'!E92+$C92-SUM($D92:D92)&gt;Balance!E91+Interest!E92,Balance!E91+Interest!E92-'Minimum Payment'!E92,$C92-SUM($D92:D92))))))</f>
        <v>0</v>
      </c>
      <c r="F92" s="10">
        <f>IF(F$14="",0,IF(NOT(Settings!$E$4=5),IF(Balance!F91&lt;=0,0,IF($C92&lt;=SUM($D92:E92),0,IF('Minimum Payment'!F92+$C92-SUM($D92:E92)&gt;Balance!F91+Interest!F92,Balance!F91+Interest!F92-'Minimum Payment'!F92,$C92-SUM($D92:E92))))))</f>
        <v>0</v>
      </c>
      <c r="G92" s="10">
        <f>IF(G$14="",0,IF(NOT(Settings!$E$4=5),IF(Balance!G91&lt;=0,0,IF($C92&lt;=SUM($D92:F92),0,IF('Minimum Payment'!G92+$C92-SUM($D92:F92)&gt;Balance!G91+Interest!G92,Balance!G91+Interest!G92-'Minimum Payment'!G92,$C92-SUM($D92:F92))))))</f>
        <v>0</v>
      </c>
      <c r="H92" s="10">
        <f>IF(H$14="",0,IF(NOT(Settings!$E$4=5),IF(Balance!H91&lt;=0,0,IF($C92&lt;=SUM($D92:G92),0,IF('Minimum Payment'!H92+$C92-SUM($D92:G92)&gt;Balance!H91+Interest!H92,Balance!H91+Interest!H92-'Minimum Payment'!H92,$C92-SUM($D92:G92))))))</f>
        <v>0</v>
      </c>
      <c r="I92" s="10">
        <f>IF(I$14="",0,IF(NOT(Settings!$E$4=5),IF(Balance!I91&lt;=0,0,IF($C92&lt;=SUM($D92:H92),0,IF('Minimum Payment'!I92+$C92-SUM($D92:H92)&gt;Balance!I91+Interest!I92,Balance!I91+Interest!I92-'Minimum Payment'!I92,$C92-SUM($D92:H92))))))</f>
        <v>0</v>
      </c>
      <c r="J92" s="10">
        <f>IF(J$14="",0,IF(NOT(Settings!$E$4=5),IF(Balance!J91&lt;=0,0,IF($C92&lt;=SUM($D92:I92),0,IF('Minimum Payment'!J92+$C92-SUM($D92:I92)&gt;Balance!J91+Interest!J92,Balance!J91+Interest!J92-'Minimum Payment'!J92,$C92-SUM($D92:I92))))))</f>
        <v>205</v>
      </c>
      <c r="K92" s="10">
        <f>IF(K$14="",0,IF(NOT(Settings!$E$4=5),IF(Balance!K91&lt;=0,0,IF($C92&lt;=SUM($D92:J92),0,IF('Minimum Payment'!K92+$C92-SUM($D92:J92)&gt;Balance!K91+Interest!K92,Balance!K91+Interest!K92-'Minimum Payment'!K92,$C92-SUM($D92:J92))))))</f>
        <v>0</v>
      </c>
      <c r="L92" s="10">
        <f>IF(L$14="",0,IF(NOT(Settings!$E$4=5),IF(Balance!L91&lt;=0,0,IF($C92&lt;=SUM($D92:K92),0,IF('Minimum Payment'!L92+$C92-SUM($D92:K92)&gt;Balance!L91+Interest!L92,Balance!L91+Interest!L92-'Minimum Payment'!L92,$C92-SUM($D92:K92))))))</f>
        <v>0</v>
      </c>
      <c r="M92" s="10">
        <f>IF(M$14="",0,IF(NOT(Settings!$E$4=5),IF(Balance!M91&lt;=0,0,IF($C92&lt;=SUM($D92:L92),0,IF('Minimum Payment'!M92+$C92-SUM($D92:L92)&gt;Balance!M91+Interest!M92,Balance!M91+Interest!M92-'Minimum Payment'!M92,$C92-SUM($D92:L92))))))</f>
        <v>0</v>
      </c>
      <c r="O92" s="10">
        <f t="shared" si="2"/>
        <v>205</v>
      </c>
    </row>
    <row r="93" spans="1:15" s="140" customFormat="1" ht="11.25" x14ac:dyDescent="0.25">
      <c r="A93" s="140">
        <f>IF(Balance!O92&lt;=0,"",A92+1)</f>
        <v>78</v>
      </c>
      <c r="B93" s="50">
        <f t="shared" si="3"/>
        <v>44409</v>
      </c>
      <c r="C93" s="10">
        <f>IF(A93="",0,IF(NOT(Settings!$E$4=5),IF((Results!$D$5-'Minimum Payment'!O93)&lt;0,0,Results!$D$5-'Minimum Payment'!O93),0)+'Payment Schedule'!D93)</f>
        <v>205</v>
      </c>
      <c r="D93" s="10">
        <f>IF($D$14="",0,IF(NOT(Settings!$E$4=5),IF(Balance!D92&gt;=0,IF('Minimum Payment'!D93+$C93&gt;Balance!D92+Interest!D93,Balance!D92+Interest!D93-'Minimum Payment'!D93,$C93)),0))</f>
        <v>0</v>
      </c>
      <c r="E93" s="10">
        <f>IF(E$14="",0,IF(NOT(Settings!$E$4=5),IF(Balance!E92&lt;=0,0,IF($C93&lt;=SUM($D93:D93),0,IF('Minimum Payment'!E93+$C93-SUM($D93:D93)&gt;Balance!E92+Interest!E93,Balance!E92+Interest!E93-'Minimum Payment'!E93,$C93-SUM($D93:D93))))))</f>
        <v>0</v>
      </c>
      <c r="F93" s="10">
        <f>IF(F$14="",0,IF(NOT(Settings!$E$4=5),IF(Balance!F92&lt;=0,0,IF($C93&lt;=SUM($D93:E93),0,IF('Minimum Payment'!F93+$C93-SUM($D93:E93)&gt;Balance!F92+Interest!F93,Balance!F92+Interest!F93-'Minimum Payment'!F93,$C93-SUM($D93:E93))))))</f>
        <v>0</v>
      </c>
      <c r="G93" s="10">
        <f>IF(G$14="",0,IF(NOT(Settings!$E$4=5),IF(Balance!G92&lt;=0,0,IF($C93&lt;=SUM($D93:F93),0,IF('Minimum Payment'!G93+$C93-SUM($D93:F93)&gt;Balance!G92+Interest!G93,Balance!G92+Interest!G93-'Minimum Payment'!G93,$C93-SUM($D93:F93))))))</f>
        <v>0</v>
      </c>
      <c r="H93" s="10">
        <f>IF(H$14="",0,IF(NOT(Settings!$E$4=5),IF(Balance!H92&lt;=0,0,IF($C93&lt;=SUM($D93:G93),0,IF('Minimum Payment'!H93+$C93-SUM($D93:G93)&gt;Balance!H92+Interest!H93,Balance!H92+Interest!H93-'Minimum Payment'!H93,$C93-SUM($D93:G93))))))</f>
        <v>0</v>
      </c>
      <c r="I93" s="10">
        <f>IF(I$14="",0,IF(NOT(Settings!$E$4=5),IF(Balance!I92&lt;=0,0,IF($C93&lt;=SUM($D93:H93),0,IF('Minimum Payment'!I93+$C93-SUM($D93:H93)&gt;Balance!I92+Interest!I93,Balance!I92+Interest!I93-'Minimum Payment'!I93,$C93-SUM($D93:H93))))))</f>
        <v>0</v>
      </c>
      <c r="J93" s="10">
        <f>IF(J$14="",0,IF(NOT(Settings!$E$4=5),IF(Balance!J92&lt;=0,0,IF($C93&lt;=SUM($D93:I93),0,IF('Minimum Payment'!J93+$C93-SUM($D93:I93)&gt;Balance!J92+Interest!J93,Balance!J92+Interest!J93-'Minimum Payment'!J93,$C93-SUM($D93:I93))))))</f>
        <v>205</v>
      </c>
      <c r="K93" s="10">
        <f>IF(K$14="",0,IF(NOT(Settings!$E$4=5),IF(Balance!K92&lt;=0,0,IF($C93&lt;=SUM($D93:J93),0,IF('Minimum Payment'!K93+$C93-SUM($D93:J93)&gt;Balance!K92+Interest!K93,Balance!K92+Interest!K93-'Minimum Payment'!K93,$C93-SUM($D93:J93))))))</f>
        <v>0</v>
      </c>
      <c r="L93" s="10">
        <f>IF(L$14="",0,IF(NOT(Settings!$E$4=5),IF(Balance!L92&lt;=0,0,IF($C93&lt;=SUM($D93:K93),0,IF('Minimum Payment'!L93+$C93-SUM($D93:K93)&gt;Balance!L92+Interest!L93,Balance!L92+Interest!L93-'Minimum Payment'!L93,$C93-SUM($D93:K93))))))</f>
        <v>0</v>
      </c>
      <c r="M93" s="10">
        <f>IF(M$14="",0,IF(NOT(Settings!$E$4=5),IF(Balance!M92&lt;=0,0,IF($C93&lt;=SUM($D93:L93),0,IF('Minimum Payment'!M93+$C93-SUM($D93:L93)&gt;Balance!M92+Interest!M93,Balance!M92+Interest!M93-'Minimum Payment'!M93,$C93-SUM($D93:L93))))))</f>
        <v>0</v>
      </c>
      <c r="O93" s="10">
        <f t="shared" si="2"/>
        <v>205</v>
      </c>
    </row>
    <row r="94" spans="1:15" s="140" customFormat="1" ht="11.25" x14ac:dyDescent="0.25">
      <c r="A94" s="140">
        <f>IF(Balance!O93&lt;=0,"",A93+1)</f>
        <v>79</v>
      </c>
      <c r="B94" s="50">
        <f t="shared" si="3"/>
        <v>44440</v>
      </c>
      <c r="C94" s="10">
        <f>IF(A94="",0,IF(NOT(Settings!$E$4=5),IF((Results!$D$5-'Minimum Payment'!O94)&lt;0,0,Results!$D$5-'Minimum Payment'!O94),0)+'Payment Schedule'!D94)</f>
        <v>205</v>
      </c>
      <c r="D94" s="10">
        <f>IF($D$14="",0,IF(NOT(Settings!$E$4=5),IF(Balance!D93&gt;=0,IF('Minimum Payment'!D94+$C94&gt;Balance!D93+Interest!D94,Balance!D93+Interest!D94-'Minimum Payment'!D94,$C94)),0))</f>
        <v>0</v>
      </c>
      <c r="E94" s="10">
        <f>IF(E$14="",0,IF(NOT(Settings!$E$4=5),IF(Balance!E93&lt;=0,0,IF($C94&lt;=SUM($D94:D94),0,IF('Minimum Payment'!E94+$C94-SUM($D94:D94)&gt;Balance!E93+Interest!E94,Balance!E93+Interest!E94-'Minimum Payment'!E94,$C94-SUM($D94:D94))))))</f>
        <v>0</v>
      </c>
      <c r="F94" s="10">
        <f>IF(F$14="",0,IF(NOT(Settings!$E$4=5),IF(Balance!F93&lt;=0,0,IF($C94&lt;=SUM($D94:E94),0,IF('Minimum Payment'!F94+$C94-SUM($D94:E94)&gt;Balance!F93+Interest!F94,Balance!F93+Interest!F94-'Minimum Payment'!F94,$C94-SUM($D94:E94))))))</f>
        <v>0</v>
      </c>
      <c r="G94" s="10">
        <f>IF(G$14="",0,IF(NOT(Settings!$E$4=5),IF(Balance!G93&lt;=0,0,IF($C94&lt;=SUM($D94:F94),0,IF('Minimum Payment'!G94+$C94-SUM($D94:F94)&gt;Balance!G93+Interest!G94,Balance!G93+Interest!G94-'Minimum Payment'!G94,$C94-SUM($D94:F94))))))</f>
        <v>0</v>
      </c>
      <c r="H94" s="10">
        <f>IF(H$14="",0,IF(NOT(Settings!$E$4=5),IF(Balance!H93&lt;=0,0,IF($C94&lt;=SUM($D94:G94),0,IF('Minimum Payment'!H94+$C94-SUM($D94:G94)&gt;Balance!H93+Interest!H94,Balance!H93+Interest!H94-'Minimum Payment'!H94,$C94-SUM($D94:G94))))))</f>
        <v>0</v>
      </c>
      <c r="I94" s="10">
        <f>IF(I$14="",0,IF(NOT(Settings!$E$4=5),IF(Balance!I93&lt;=0,0,IF($C94&lt;=SUM($D94:H94),0,IF('Minimum Payment'!I94+$C94-SUM($D94:H94)&gt;Balance!I93+Interest!I94,Balance!I93+Interest!I94-'Minimum Payment'!I94,$C94-SUM($D94:H94))))))</f>
        <v>0</v>
      </c>
      <c r="J94" s="10">
        <f>IF(J$14="",0,IF(NOT(Settings!$E$4=5),IF(Balance!J93&lt;=0,0,IF($C94&lt;=SUM($D94:I94),0,IF('Minimum Payment'!J94+$C94-SUM($D94:I94)&gt;Balance!J93+Interest!J94,Balance!J93+Interest!J94-'Minimum Payment'!J94,$C94-SUM($D94:I94))))))</f>
        <v>205</v>
      </c>
      <c r="K94" s="10">
        <f>IF(K$14="",0,IF(NOT(Settings!$E$4=5),IF(Balance!K93&lt;=0,0,IF($C94&lt;=SUM($D94:J94),0,IF('Minimum Payment'!K94+$C94-SUM($D94:J94)&gt;Balance!K93+Interest!K94,Balance!K93+Interest!K94-'Minimum Payment'!K94,$C94-SUM($D94:J94))))))</f>
        <v>0</v>
      </c>
      <c r="L94" s="10">
        <f>IF(L$14="",0,IF(NOT(Settings!$E$4=5),IF(Balance!L93&lt;=0,0,IF($C94&lt;=SUM($D94:K94),0,IF('Minimum Payment'!L94+$C94-SUM($D94:K94)&gt;Balance!L93+Interest!L94,Balance!L93+Interest!L94-'Minimum Payment'!L94,$C94-SUM($D94:K94))))))</f>
        <v>0</v>
      </c>
      <c r="M94" s="10">
        <f>IF(M$14="",0,IF(NOT(Settings!$E$4=5),IF(Balance!M93&lt;=0,0,IF($C94&lt;=SUM($D94:L94),0,IF('Minimum Payment'!M94+$C94-SUM($D94:L94)&gt;Balance!M93+Interest!M94,Balance!M93+Interest!M94-'Minimum Payment'!M94,$C94-SUM($D94:L94))))))</f>
        <v>0</v>
      </c>
      <c r="O94" s="10">
        <f t="shared" si="2"/>
        <v>205</v>
      </c>
    </row>
    <row r="95" spans="1:15" s="140" customFormat="1" ht="11.25" x14ac:dyDescent="0.25">
      <c r="A95" s="140">
        <f>IF(Balance!O94&lt;=0,"",A94+1)</f>
        <v>80</v>
      </c>
      <c r="B95" s="50">
        <f t="shared" si="3"/>
        <v>44470</v>
      </c>
      <c r="C95" s="10">
        <f>IF(A95="",0,IF(NOT(Settings!$E$4=5),IF((Results!$D$5-'Minimum Payment'!O95)&lt;0,0,Results!$D$5-'Minimum Payment'!O95),0)+'Payment Schedule'!D95)</f>
        <v>205</v>
      </c>
      <c r="D95" s="10">
        <f>IF($D$14="",0,IF(NOT(Settings!$E$4=5),IF(Balance!D94&gt;=0,IF('Minimum Payment'!D95+$C95&gt;Balance!D94+Interest!D95,Balance!D94+Interest!D95-'Minimum Payment'!D95,$C95)),0))</f>
        <v>0</v>
      </c>
      <c r="E95" s="10">
        <f>IF(E$14="",0,IF(NOT(Settings!$E$4=5),IF(Balance!E94&lt;=0,0,IF($C95&lt;=SUM($D95:D95),0,IF('Minimum Payment'!E95+$C95-SUM($D95:D95)&gt;Balance!E94+Interest!E95,Balance!E94+Interest!E95-'Minimum Payment'!E95,$C95-SUM($D95:D95))))))</f>
        <v>0</v>
      </c>
      <c r="F95" s="10">
        <f>IF(F$14="",0,IF(NOT(Settings!$E$4=5),IF(Balance!F94&lt;=0,0,IF($C95&lt;=SUM($D95:E95),0,IF('Minimum Payment'!F95+$C95-SUM($D95:E95)&gt;Balance!F94+Interest!F95,Balance!F94+Interest!F95-'Minimum Payment'!F95,$C95-SUM($D95:E95))))))</f>
        <v>0</v>
      </c>
      <c r="G95" s="10">
        <f>IF(G$14="",0,IF(NOT(Settings!$E$4=5),IF(Balance!G94&lt;=0,0,IF($C95&lt;=SUM($D95:F95),0,IF('Minimum Payment'!G95+$C95-SUM($D95:F95)&gt;Balance!G94+Interest!G95,Balance!G94+Interest!G95-'Minimum Payment'!G95,$C95-SUM($D95:F95))))))</f>
        <v>0</v>
      </c>
      <c r="H95" s="10">
        <f>IF(H$14="",0,IF(NOT(Settings!$E$4=5),IF(Balance!H94&lt;=0,0,IF($C95&lt;=SUM($D95:G95),0,IF('Minimum Payment'!H95+$C95-SUM($D95:G95)&gt;Balance!H94+Interest!H95,Balance!H94+Interest!H95-'Minimum Payment'!H95,$C95-SUM($D95:G95))))))</f>
        <v>0</v>
      </c>
      <c r="I95" s="10">
        <f>IF(I$14="",0,IF(NOT(Settings!$E$4=5),IF(Balance!I94&lt;=0,0,IF($C95&lt;=SUM($D95:H95),0,IF('Minimum Payment'!I95+$C95-SUM($D95:H95)&gt;Balance!I94+Interest!I95,Balance!I94+Interest!I95-'Minimum Payment'!I95,$C95-SUM($D95:H95))))))</f>
        <v>0</v>
      </c>
      <c r="J95" s="10">
        <f>IF(J$14="",0,IF(NOT(Settings!$E$4=5),IF(Balance!J94&lt;=0,0,IF($C95&lt;=SUM($D95:I95),0,IF('Minimum Payment'!J95+$C95-SUM($D95:I95)&gt;Balance!J94+Interest!J95,Balance!J94+Interest!J95-'Minimum Payment'!J95,$C95-SUM($D95:I95))))))</f>
        <v>205</v>
      </c>
      <c r="K95" s="10">
        <f>IF(K$14="",0,IF(NOT(Settings!$E$4=5),IF(Balance!K94&lt;=0,0,IF($C95&lt;=SUM($D95:J95),0,IF('Minimum Payment'!K95+$C95-SUM($D95:J95)&gt;Balance!K94+Interest!K95,Balance!K94+Interest!K95-'Minimum Payment'!K95,$C95-SUM($D95:J95))))))</f>
        <v>0</v>
      </c>
      <c r="L95" s="10">
        <f>IF(L$14="",0,IF(NOT(Settings!$E$4=5),IF(Balance!L94&lt;=0,0,IF($C95&lt;=SUM($D95:K95),0,IF('Minimum Payment'!L95+$C95-SUM($D95:K95)&gt;Balance!L94+Interest!L95,Balance!L94+Interest!L95-'Minimum Payment'!L95,$C95-SUM($D95:K95))))))</f>
        <v>0</v>
      </c>
      <c r="M95" s="10">
        <f>IF(M$14="",0,IF(NOT(Settings!$E$4=5),IF(Balance!M94&lt;=0,0,IF($C95&lt;=SUM($D95:L95),0,IF('Minimum Payment'!M95+$C95-SUM($D95:L95)&gt;Balance!M94+Interest!M95,Balance!M94+Interest!M95-'Minimum Payment'!M95,$C95-SUM($D95:L95))))))</f>
        <v>0</v>
      </c>
      <c r="O95" s="10">
        <f t="shared" si="2"/>
        <v>205</v>
      </c>
    </row>
    <row r="96" spans="1:15" s="140" customFormat="1" ht="11.25" x14ac:dyDescent="0.25">
      <c r="A96" s="140">
        <f>IF(Balance!O95&lt;=0,"",A95+1)</f>
        <v>81</v>
      </c>
      <c r="B96" s="50">
        <f t="shared" si="3"/>
        <v>44501</v>
      </c>
      <c r="C96" s="10">
        <f>IF(A96="",0,IF(NOT(Settings!$E$4=5),IF((Results!$D$5-'Minimum Payment'!O96)&lt;0,0,Results!$D$5-'Minimum Payment'!O96),0)+'Payment Schedule'!D96)</f>
        <v>205</v>
      </c>
      <c r="D96" s="10">
        <f>IF($D$14="",0,IF(NOT(Settings!$E$4=5),IF(Balance!D95&gt;=0,IF('Minimum Payment'!D96+$C96&gt;Balance!D95+Interest!D96,Balance!D95+Interest!D96-'Minimum Payment'!D96,$C96)),0))</f>
        <v>0</v>
      </c>
      <c r="E96" s="10">
        <f>IF(E$14="",0,IF(NOT(Settings!$E$4=5),IF(Balance!E95&lt;=0,0,IF($C96&lt;=SUM($D96:D96),0,IF('Minimum Payment'!E96+$C96-SUM($D96:D96)&gt;Balance!E95+Interest!E96,Balance!E95+Interest!E96-'Minimum Payment'!E96,$C96-SUM($D96:D96))))))</f>
        <v>0</v>
      </c>
      <c r="F96" s="10">
        <f>IF(F$14="",0,IF(NOT(Settings!$E$4=5),IF(Balance!F95&lt;=0,0,IF($C96&lt;=SUM($D96:E96),0,IF('Minimum Payment'!F96+$C96-SUM($D96:E96)&gt;Balance!F95+Interest!F96,Balance!F95+Interest!F96-'Minimum Payment'!F96,$C96-SUM($D96:E96))))))</f>
        <v>0</v>
      </c>
      <c r="G96" s="10">
        <f>IF(G$14="",0,IF(NOT(Settings!$E$4=5),IF(Balance!G95&lt;=0,0,IF($C96&lt;=SUM($D96:F96),0,IF('Minimum Payment'!G96+$C96-SUM($D96:F96)&gt;Balance!G95+Interest!G96,Balance!G95+Interest!G96-'Minimum Payment'!G96,$C96-SUM($D96:F96))))))</f>
        <v>0</v>
      </c>
      <c r="H96" s="10">
        <f>IF(H$14="",0,IF(NOT(Settings!$E$4=5),IF(Balance!H95&lt;=0,0,IF($C96&lt;=SUM($D96:G96),0,IF('Minimum Payment'!H96+$C96-SUM($D96:G96)&gt;Balance!H95+Interest!H96,Balance!H95+Interest!H96-'Minimum Payment'!H96,$C96-SUM($D96:G96))))))</f>
        <v>0</v>
      </c>
      <c r="I96" s="10">
        <f>IF(I$14="",0,IF(NOT(Settings!$E$4=5),IF(Balance!I95&lt;=0,0,IF($C96&lt;=SUM($D96:H96),0,IF('Minimum Payment'!I96+$C96-SUM($D96:H96)&gt;Balance!I95+Interest!I96,Balance!I95+Interest!I96-'Minimum Payment'!I96,$C96-SUM($D96:H96))))))</f>
        <v>0</v>
      </c>
      <c r="J96" s="10">
        <f>IF(J$14="",0,IF(NOT(Settings!$E$4=5),IF(Balance!J95&lt;=0,0,IF($C96&lt;=SUM($D96:I96),0,IF('Minimum Payment'!J96+$C96-SUM($D96:I96)&gt;Balance!J95+Interest!J96,Balance!J95+Interest!J96-'Minimum Payment'!J96,$C96-SUM($D96:I96))))))</f>
        <v>205</v>
      </c>
      <c r="K96" s="10">
        <f>IF(K$14="",0,IF(NOT(Settings!$E$4=5),IF(Balance!K95&lt;=0,0,IF($C96&lt;=SUM($D96:J96),0,IF('Minimum Payment'!K96+$C96-SUM($D96:J96)&gt;Balance!K95+Interest!K96,Balance!K95+Interest!K96-'Minimum Payment'!K96,$C96-SUM($D96:J96))))))</f>
        <v>0</v>
      </c>
      <c r="L96" s="10">
        <f>IF(L$14="",0,IF(NOT(Settings!$E$4=5),IF(Balance!L95&lt;=0,0,IF($C96&lt;=SUM($D96:K96),0,IF('Minimum Payment'!L96+$C96-SUM($D96:K96)&gt;Balance!L95+Interest!L96,Balance!L95+Interest!L96-'Minimum Payment'!L96,$C96-SUM($D96:K96))))))</f>
        <v>0</v>
      </c>
      <c r="M96" s="10">
        <f>IF(M$14="",0,IF(NOT(Settings!$E$4=5),IF(Balance!M95&lt;=0,0,IF($C96&lt;=SUM($D96:L96),0,IF('Minimum Payment'!M96+$C96-SUM($D96:L96)&gt;Balance!M95+Interest!M96,Balance!M95+Interest!M96-'Minimum Payment'!M96,$C96-SUM($D96:L96))))))</f>
        <v>0</v>
      </c>
      <c r="O96" s="10">
        <f t="shared" si="2"/>
        <v>205</v>
      </c>
    </row>
    <row r="97" spans="1:15" s="140" customFormat="1" ht="11.25" x14ac:dyDescent="0.25">
      <c r="A97" s="140">
        <f>IF(Balance!O96&lt;=0,"",A96+1)</f>
        <v>82</v>
      </c>
      <c r="B97" s="50">
        <f t="shared" si="3"/>
        <v>44531</v>
      </c>
      <c r="C97" s="10">
        <f>IF(A97="",0,IF(NOT(Settings!$E$4=5),IF((Results!$D$5-'Minimum Payment'!O97)&lt;0,0,Results!$D$5-'Minimum Payment'!O97),0)+'Payment Schedule'!D97)</f>
        <v>205</v>
      </c>
      <c r="D97" s="10">
        <f>IF($D$14="",0,IF(NOT(Settings!$E$4=5),IF(Balance!D96&gt;=0,IF('Minimum Payment'!D97+$C97&gt;Balance!D96+Interest!D97,Balance!D96+Interest!D97-'Minimum Payment'!D97,$C97)),0))</f>
        <v>0</v>
      </c>
      <c r="E97" s="10">
        <f>IF(E$14="",0,IF(NOT(Settings!$E$4=5),IF(Balance!E96&lt;=0,0,IF($C97&lt;=SUM($D97:D97),0,IF('Minimum Payment'!E97+$C97-SUM($D97:D97)&gt;Balance!E96+Interest!E97,Balance!E96+Interest!E97-'Minimum Payment'!E97,$C97-SUM($D97:D97))))))</f>
        <v>0</v>
      </c>
      <c r="F97" s="10">
        <f>IF(F$14="",0,IF(NOT(Settings!$E$4=5),IF(Balance!F96&lt;=0,0,IF($C97&lt;=SUM($D97:E97),0,IF('Minimum Payment'!F97+$C97-SUM($D97:E97)&gt;Balance!F96+Interest!F97,Balance!F96+Interest!F97-'Minimum Payment'!F97,$C97-SUM($D97:E97))))))</f>
        <v>0</v>
      </c>
      <c r="G97" s="10">
        <f>IF(G$14="",0,IF(NOT(Settings!$E$4=5),IF(Balance!G96&lt;=0,0,IF($C97&lt;=SUM($D97:F97),0,IF('Minimum Payment'!G97+$C97-SUM($D97:F97)&gt;Balance!G96+Interest!G97,Balance!G96+Interest!G97-'Minimum Payment'!G97,$C97-SUM($D97:F97))))))</f>
        <v>0</v>
      </c>
      <c r="H97" s="10">
        <f>IF(H$14="",0,IF(NOT(Settings!$E$4=5),IF(Balance!H96&lt;=0,0,IF($C97&lt;=SUM($D97:G97),0,IF('Minimum Payment'!H97+$C97-SUM($D97:G97)&gt;Balance!H96+Interest!H97,Balance!H96+Interest!H97-'Minimum Payment'!H97,$C97-SUM($D97:G97))))))</f>
        <v>0</v>
      </c>
      <c r="I97" s="10">
        <f>IF(I$14="",0,IF(NOT(Settings!$E$4=5),IF(Balance!I96&lt;=0,0,IF($C97&lt;=SUM($D97:H97),0,IF('Minimum Payment'!I97+$C97-SUM($D97:H97)&gt;Balance!I96+Interest!I97,Balance!I96+Interest!I97-'Minimum Payment'!I97,$C97-SUM($D97:H97))))))</f>
        <v>0</v>
      </c>
      <c r="J97" s="10">
        <f>IF(J$14="",0,IF(NOT(Settings!$E$4=5),IF(Balance!J96&lt;=0,0,IF($C97&lt;=SUM($D97:I97),0,IF('Minimum Payment'!J97+$C97-SUM($D97:I97)&gt;Balance!J96+Interest!J97,Balance!J96+Interest!J97-'Minimum Payment'!J97,$C97-SUM($D97:I97))))))</f>
        <v>195.28660000000002</v>
      </c>
      <c r="K97" s="10">
        <f>IF(K$14="",0,IF(NOT(Settings!$E$4=5),IF(Balance!K96&lt;=0,0,IF($C97&lt;=SUM($D97:J97),0,IF('Minimum Payment'!K97+$C97-SUM($D97:J97)&gt;Balance!K96+Interest!K97,Balance!K96+Interest!K97-'Minimum Payment'!K97,$C97-SUM($D97:J97))))))</f>
        <v>9.7133999999999787</v>
      </c>
      <c r="L97" s="10">
        <f>IF(L$14="",0,IF(NOT(Settings!$E$4=5),IF(Balance!L96&lt;=0,0,IF($C97&lt;=SUM($D97:K97),0,IF('Minimum Payment'!L97+$C97-SUM($D97:K97)&gt;Balance!L96+Interest!L97,Balance!L96+Interest!L97-'Minimum Payment'!L97,$C97-SUM($D97:K97))))))</f>
        <v>0</v>
      </c>
      <c r="M97" s="10">
        <f>IF(M$14="",0,IF(NOT(Settings!$E$4=5),IF(Balance!M96&lt;=0,0,IF($C97&lt;=SUM($D97:L97),0,IF('Minimum Payment'!M97+$C97-SUM($D97:L97)&gt;Balance!M96+Interest!M97,Balance!M96+Interest!M97-'Minimum Payment'!M97,$C97-SUM($D97:L97))))))</f>
        <v>0</v>
      </c>
      <c r="O97" s="10">
        <f t="shared" si="2"/>
        <v>205</v>
      </c>
    </row>
    <row r="98" spans="1:15" s="140" customFormat="1" ht="11.25" x14ac:dyDescent="0.25">
      <c r="A98" s="140">
        <f>IF(Balance!O97&lt;=0,"",A97+1)</f>
        <v>83</v>
      </c>
      <c r="B98" s="50">
        <f t="shared" si="3"/>
        <v>44562</v>
      </c>
      <c r="C98" s="10">
        <f>IF(A98="",0,IF(NOT(Settings!$E$4=5),IF((Results!$D$5-'Minimum Payment'!O98)&lt;0,0,Results!$D$5-'Minimum Payment'!O98),0)+'Payment Schedule'!D98)</f>
        <v>275</v>
      </c>
      <c r="D98" s="10">
        <f>IF($D$14="",0,IF(NOT(Settings!$E$4=5),IF(Balance!D97&gt;=0,IF('Minimum Payment'!D98+$C98&gt;Balance!D97+Interest!D98,Balance!D97+Interest!D98-'Minimum Payment'!D98,$C98)),0))</f>
        <v>0</v>
      </c>
      <c r="E98" s="10">
        <f>IF(E$14="",0,IF(NOT(Settings!$E$4=5),IF(Balance!E97&lt;=0,0,IF($C98&lt;=SUM($D98:D98),0,IF('Minimum Payment'!E98+$C98-SUM($D98:D98)&gt;Balance!E97+Interest!E98,Balance!E97+Interest!E98-'Minimum Payment'!E98,$C98-SUM($D98:D98))))))</f>
        <v>0</v>
      </c>
      <c r="F98" s="10">
        <f>IF(F$14="",0,IF(NOT(Settings!$E$4=5),IF(Balance!F97&lt;=0,0,IF($C98&lt;=SUM($D98:E98),0,IF('Minimum Payment'!F98+$C98-SUM($D98:E98)&gt;Balance!F97+Interest!F98,Balance!F97+Interest!F98-'Minimum Payment'!F98,$C98-SUM($D98:E98))))))</f>
        <v>0</v>
      </c>
      <c r="G98" s="10">
        <f>IF(G$14="",0,IF(NOT(Settings!$E$4=5),IF(Balance!G97&lt;=0,0,IF($C98&lt;=SUM($D98:F98),0,IF('Minimum Payment'!G98+$C98-SUM($D98:F98)&gt;Balance!G97+Interest!G98,Balance!G97+Interest!G98-'Minimum Payment'!G98,$C98-SUM($D98:F98))))))</f>
        <v>0</v>
      </c>
      <c r="H98" s="10">
        <f>IF(H$14="",0,IF(NOT(Settings!$E$4=5),IF(Balance!H97&lt;=0,0,IF($C98&lt;=SUM($D98:G98),0,IF('Minimum Payment'!H98+$C98-SUM($D98:G98)&gt;Balance!H97+Interest!H98,Balance!H97+Interest!H98-'Minimum Payment'!H98,$C98-SUM($D98:G98))))))</f>
        <v>0</v>
      </c>
      <c r="I98" s="10">
        <f>IF(I$14="",0,IF(NOT(Settings!$E$4=5),IF(Balance!I97&lt;=0,0,IF($C98&lt;=SUM($D98:H98),0,IF('Minimum Payment'!I98+$C98-SUM($D98:H98)&gt;Balance!I97+Interest!I98,Balance!I97+Interest!I98-'Minimum Payment'!I98,$C98-SUM($D98:H98))))))</f>
        <v>0</v>
      </c>
      <c r="J98" s="10">
        <f>IF(J$14="",0,IF(NOT(Settings!$E$4=5),IF(Balance!J97&lt;=0,0,IF($C98&lt;=SUM($D98:I98),0,IF('Minimum Payment'!J98+$C98-SUM($D98:I98)&gt;Balance!J97+Interest!J98,Balance!J97+Interest!J98-'Minimum Payment'!J98,$C98-SUM($D98:I98))))))</f>
        <v>0</v>
      </c>
      <c r="K98" s="10">
        <f>IF(K$14="",0,IF(NOT(Settings!$E$4=5),IF(Balance!K97&lt;=0,0,IF($C98&lt;=SUM($D98:J98),0,IF('Minimum Payment'!K98+$C98-SUM($D98:J98)&gt;Balance!K97+Interest!K98,Balance!K97+Interest!K98-'Minimum Payment'!K98,$C98-SUM($D98:J98))))))</f>
        <v>275</v>
      </c>
      <c r="L98" s="10">
        <f>IF(L$14="",0,IF(NOT(Settings!$E$4=5),IF(Balance!L97&lt;=0,0,IF($C98&lt;=SUM($D98:K98),0,IF('Minimum Payment'!L98+$C98-SUM($D98:K98)&gt;Balance!L97+Interest!L98,Balance!L97+Interest!L98-'Minimum Payment'!L98,$C98-SUM($D98:K98))))))</f>
        <v>0</v>
      </c>
      <c r="M98" s="10">
        <f>IF(M$14="",0,IF(NOT(Settings!$E$4=5),IF(Balance!M97&lt;=0,0,IF($C98&lt;=SUM($D98:L98),0,IF('Minimum Payment'!M98+$C98-SUM($D98:L98)&gt;Balance!M97+Interest!M98,Balance!M97+Interest!M98-'Minimum Payment'!M98,$C98-SUM($D98:L98))))))</f>
        <v>0</v>
      </c>
      <c r="O98" s="10">
        <f t="shared" si="2"/>
        <v>275</v>
      </c>
    </row>
    <row r="99" spans="1:15" s="140" customFormat="1" ht="11.25" x14ac:dyDescent="0.25">
      <c r="A99" s="140">
        <f>IF(Balance!O98&lt;=0,"",A98+1)</f>
        <v>84</v>
      </c>
      <c r="B99" s="50">
        <f t="shared" si="3"/>
        <v>44593</v>
      </c>
      <c r="C99" s="10">
        <f>IF(A99="",0,IF(NOT(Settings!$E$4=5),IF((Results!$D$5-'Minimum Payment'!O99)&lt;0,0,Results!$D$5-'Minimum Payment'!O99),0)+'Payment Schedule'!D99)</f>
        <v>275</v>
      </c>
      <c r="D99" s="10">
        <f>IF($D$14="",0,IF(NOT(Settings!$E$4=5),IF(Balance!D98&gt;=0,IF('Minimum Payment'!D99+$C99&gt;Balance!D98+Interest!D99,Balance!D98+Interest!D99-'Minimum Payment'!D99,$C99)),0))</f>
        <v>0</v>
      </c>
      <c r="E99" s="10">
        <f>IF(E$14="",0,IF(NOT(Settings!$E$4=5),IF(Balance!E98&lt;=0,0,IF($C99&lt;=SUM($D99:D99),0,IF('Minimum Payment'!E99+$C99-SUM($D99:D99)&gt;Balance!E98+Interest!E99,Balance!E98+Interest!E99-'Minimum Payment'!E99,$C99-SUM($D99:D99))))))</f>
        <v>0</v>
      </c>
      <c r="F99" s="10">
        <f>IF(F$14="",0,IF(NOT(Settings!$E$4=5),IF(Balance!F98&lt;=0,0,IF($C99&lt;=SUM($D99:E99),0,IF('Minimum Payment'!F99+$C99-SUM($D99:E99)&gt;Balance!F98+Interest!F99,Balance!F98+Interest!F99-'Minimum Payment'!F99,$C99-SUM($D99:E99))))))</f>
        <v>0</v>
      </c>
      <c r="G99" s="10">
        <f>IF(G$14="",0,IF(NOT(Settings!$E$4=5),IF(Balance!G98&lt;=0,0,IF($C99&lt;=SUM($D99:F99),0,IF('Minimum Payment'!G99+$C99-SUM($D99:F99)&gt;Balance!G98+Interest!G99,Balance!G98+Interest!G99-'Minimum Payment'!G99,$C99-SUM($D99:F99))))))</f>
        <v>0</v>
      </c>
      <c r="H99" s="10">
        <f>IF(H$14="",0,IF(NOT(Settings!$E$4=5),IF(Balance!H98&lt;=0,0,IF($C99&lt;=SUM($D99:G99),0,IF('Minimum Payment'!H99+$C99-SUM($D99:G99)&gt;Balance!H98+Interest!H99,Balance!H98+Interest!H99-'Minimum Payment'!H99,$C99-SUM($D99:G99))))))</f>
        <v>0</v>
      </c>
      <c r="I99" s="10">
        <f>IF(I$14="",0,IF(NOT(Settings!$E$4=5),IF(Balance!I98&lt;=0,0,IF($C99&lt;=SUM($D99:H99),0,IF('Minimum Payment'!I99+$C99-SUM($D99:H99)&gt;Balance!I98+Interest!I99,Balance!I98+Interest!I99-'Minimum Payment'!I99,$C99-SUM($D99:H99))))))</f>
        <v>0</v>
      </c>
      <c r="J99" s="10">
        <f>IF(J$14="",0,IF(NOT(Settings!$E$4=5),IF(Balance!J98&lt;=0,0,IF($C99&lt;=SUM($D99:I99),0,IF('Minimum Payment'!J99+$C99-SUM($D99:I99)&gt;Balance!J98+Interest!J99,Balance!J98+Interest!J99-'Minimum Payment'!J99,$C99-SUM($D99:I99))))))</f>
        <v>0</v>
      </c>
      <c r="K99" s="10">
        <f>IF(K$14="",0,IF(NOT(Settings!$E$4=5),IF(Balance!K98&lt;=0,0,IF($C99&lt;=SUM($D99:J99),0,IF('Minimum Payment'!K99+$C99-SUM($D99:J99)&gt;Balance!K98+Interest!K99,Balance!K98+Interest!K99-'Minimum Payment'!K99,$C99-SUM($D99:J99))))))</f>
        <v>275</v>
      </c>
      <c r="L99" s="10">
        <f>IF(L$14="",0,IF(NOT(Settings!$E$4=5),IF(Balance!L98&lt;=0,0,IF($C99&lt;=SUM($D99:K99),0,IF('Minimum Payment'!L99+$C99-SUM($D99:K99)&gt;Balance!L98+Interest!L99,Balance!L98+Interest!L99-'Minimum Payment'!L99,$C99-SUM($D99:K99))))))</f>
        <v>0</v>
      </c>
      <c r="M99" s="10">
        <f>IF(M$14="",0,IF(NOT(Settings!$E$4=5),IF(Balance!M98&lt;=0,0,IF($C99&lt;=SUM($D99:L99),0,IF('Minimum Payment'!M99+$C99-SUM($D99:L99)&gt;Balance!M98+Interest!M99,Balance!M98+Interest!M99-'Minimum Payment'!M99,$C99-SUM($D99:L99))))))</f>
        <v>0</v>
      </c>
      <c r="O99" s="10">
        <f t="shared" si="2"/>
        <v>275</v>
      </c>
    </row>
    <row r="100" spans="1:15" s="140" customFormat="1" ht="11.25" x14ac:dyDescent="0.25">
      <c r="A100" s="140">
        <f>IF(Balance!O99&lt;=0,"",A99+1)</f>
        <v>85</v>
      </c>
      <c r="B100" s="50">
        <f t="shared" si="3"/>
        <v>44621</v>
      </c>
      <c r="C100" s="10">
        <f>IF(A100="",0,IF(NOT(Settings!$E$4=5),IF((Results!$D$5-'Minimum Payment'!O100)&lt;0,0,Results!$D$5-'Minimum Payment'!O100),0)+'Payment Schedule'!D100)</f>
        <v>275</v>
      </c>
      <c r="D100" s="10">
        <f>IF($D$14="",0,IF(NOT(Settings!$E$4=5),IF(Balance!D99&gt;=0,IF('Minimum Payment'!D100+$C100&gt;Balance!D99+Interest!D100,Balance!D99+Interest!D100-'Minimum Payment'!D100,$C100)),0))</f>
        <v>0</v>
      </c>
      <c r="E100" s="10">
        <f>IF(E$14="",0,IF(NOT(Settings!$E$4=5),IF(Balance!E99&lt;=0,0,IF($C100&lt;=SUM($D100:D100),0,IF('Minimum Payment'!E100+$C100-SUM($D100:D100)&gt;Balance!E99+Interest!E100,Balance!E99+Interest!E100-'Minimum Payment'!E100,$C100-SUM($D100:D100))))))</f>
        <v>0</v>
      </c>
      <c r="F100" s="10">
        <f>IF(F$14="",0,IF(NOT(Settings!$E$4=5),IF(Balance!F99&lt;=0,0,IF($C100&lt;=SUM($D100:E100),0,IF('Minimum Payment'!F100+$C100-SUM($D100:E100)&gt;Balance!F99+Interest!F100,Balance!F99+Interest!F100-'Minimum Payment'!F100,$C100-SUM($D100:E100))))))</f>
        <v>0</v>
      </c>
      <c r="G100" s="10">
        <f>IF(G$14="",0,IF(NOT(Settings!$E$4=5),IF(Balance!G99&lt;=0,0,IF($C100&lt;=SUM($D100:F100),0,IF('Minimum Payment'!G100+$C100-SUM($D100:F100)&gt;Balance!G99+Interest!G100,Balance!G99+Interest!G100-'Minimum Payment'!G100,$C100-SUM($D100:F100))))))</f>
        <v>0</v>
      </c>
      <c r="H100" s="10">
        <f>IF(H$14="",0,IF(NOT(Settings!$E$4=5),IF(Balance!H99&lt;=0,0,IF($C100&lt;=SUM($D100:G100),0,IF('Minimum Payment'!H100+$C100-SUM($D100:G100)&gt;Balance!H99+Interest!H100,Balance!H99+Interest!H100-'Minimum Payment'!H100,$C100-SUM($D100:G100))))))</f>
        <v>0</v>
      </c>
      <c r="I100" s="10">
        <f>IF(I$14="",0,IF(NOT(Settings!$E$4=5),IF(Balance!I99&lt;=0,0,IF($C100&lt;=SUM($D100:H100),0,IF('Minimum Payment'!I100+$C100-SUM($D100:H100)&gt;Balance!I99+Interest!I100,Balance!I99+Interest!I100-'Minimum Payment'!I100,$C100-SUM($D100:H100))))))</f>
        <v>0</v>
      </c>
      <c r="J100" s="10">
        <f>IF(J$14="",0,IF(NOT(Settings!$E$4=5),IF(Balance!J99&lt;=0,0,IF($C100&lt;=SUM($D100:I100),0,IF('Minimum Payment'!J100+$C100-SUM($D100:I100)&gt;Balance!J99+Interest!J100,Balance!J99+Interest!J100-'Minimum Payment'!J100,$C100-SUM($D100:I100))))))</f>
        <v>0</v>
      </c>
      <c r="K100" s="10">
        <f>IF(K$14="",0,IF(NOT(Settings!$E$4=5),IF(Balance!K99&lt;=0,0,IF($C100&lt;=SUM($D100:J100),0,IF('Minimum Payment'!K100+$C100-SUM($D100:J100)&gt;Balance!K99+Interest!K100,Balance!K99+Interest!K100-'Minimum Payment'!K100,$C100-SUM($D100:J100))))))</f>
        <v>275</v>
      </c>
      <c r="L100" s="10">
        <f>IF(L$14="",0,IF(NOT(Settings!$E$4=5),IF(Balance!L99&lt;=0,0,IF($C100&lt;=SUM($D100:K100),0,IF('Minimum Payment'!L100+$C100-SUM($D100:K100)&gt;Balance!L99+Interest!L100,Balance!L99+Interest!L100-'Minimum Payment'!L100,$C100-SUM($D100:K100))))))</f>
        <v>0</v>
      </c>
      <c r="M100" s="10">
        <f>IF(M$14="",0,IF(NOT(Settings!$E$4=5),IF(Balance!M99&lt;=0,0,IF($C100&lt;=SUM($D100:L100),0,IF('Minimum Payment'!M100+$C100-SUM($D100:L100)&gt;Balance!M99+Interest!M100,Balance!M99+Interest!M100-'Minimum Payment'!M100,$C100-SUM($D100:L100))))))</f>
        <v>0</v>
      </c>
      <c r="O100" s="10">
        <f t="shared" si="2"/>
        <v>275</v>
      </c>
    </row>
    <row r="101" spans="1:15" s="140" customFormat="1" ht="11.25" x14ac:dyDescent="0.25">
      <c r="A101" s="140">
        <f>IF(Balance!O100&lt;=0,"",A100+1)</f>
        <v>86</v>
      </c>
      <c r="B101" s="50">
        <f t="shared" si="3"/>
        <v>44652</v>
      </c>
      <c r="C101" s="10">
        <f>IF(A101="",0,IF(NOT(Settings!$E$4=5),IF((Results!$D$5-'Minimum Payment'!O101)&lt;0,0,Results!$D$5-'Minimum Payment'!O101),0)+'Payment Schedule'!D101)</f>
        <v>275</v>
      </c>
      <c r="D101" s="10">
        <f>IF($D$14="",0,IF(NOT(Settings!$E$4=5),IF(Balance!D100&gt;=0,IF('Minimum Payment'!D101+$C101&gt;Balance!D100+Interest!D101,Balance!D100+Interest!D101-'Minimum Payment'!D101,$C101)),0))</f>
        <v>0</v>
      </c>
      <c r="E101" s="10">
        <f>IF(E$14="",0,IF(NOT(Settings!$E$4=5),IF(Balance!E100&lt;=0,0,IF($C101&lt;=SUM($D101:D101),0,IF('Minimum Payment'!E101+$C101-SUM($D101:D101)&gt;Balance!E100+Interest!E101,Balance!E100+Interest!E101-'Minimum Payment'!E101,$C101-SUM($D101:D101))))))</f>
        <v>0</v>
      </c>
      <c r="F101" s="10">
        <f>IF(F$14="",0,IF(NOT(Settings!$E$4=5),IF(Balance!F100&lt;=0,0,IF($C101&lt;=SUM($D101:E101),0,IF('Minimum Payment'!F101+$C101-SUM($D101:E101)&gt;Balance!F100+Interest!F101,Balance!F100+Interest!F101-'Minimum Payment'!F101,$C101-SUM($D101:E101))))))</f>
        <v>0</v>
      </c>
      <c r="G101" s="10">
        <f>IF(G$14="",0,IF(NOT(Settings!$E$4=5),IF(Balance!G100&lt;=0,0,IF($C101&lt;=SUM($D101:F101),0,IF('Minimum Payment'!G101+$C101-SUM($D101:F101)&gt;Balance!G100+Interest!G101,Balance!G100+Interest!G101-'Minimum Payment'!G101,$C101-SUM($D101:F101))))))</f>
        <v>0</v>
      </c>
      <c r="H101" s="10">
        <f>IF(H$14="",0,IF(NOT(Settings!$E$4=5),IF(Balance!H100&lt;=0,0,IF($C101&lt;=SUM($D101:G101),0,IF('Minimum Payment'!H101+$C101-SUM($D101:G101)&gt;Balance!H100+Interest!H101,Balance!H100+Interest!H101-'Minimum Payment'!H101,$C101-SUM($D101:G101))))))</f>
        <v>0</v>
      </c>
      <c r="I101" s="10">
        <f>IF(I$14="",0,IF(NOT(Settings!$E$4=5),IF(Balance!I100&lt;=0,0,IF($C101&lt;=SUM($D101:H101),0,IF('Minimum Payment'!I101+$C101-SUM($D101:H101)&gt;Balance!I100+Interest!I101,Balance!I100+Interest!I101-'Minimum Payment'!I101,$C101-SUM($D101:H101))))))</f>
        <v>0</v>
      </c>
      <c r="J101" s="10">
        <f>IF(J$14="",0,IF(NOT(Settings!$E$4=5),IF(Balance!J100&lt;=0,0,IF($C101&lt;=SUM($D101:I101),0,IF('Minimum Payment'!J101+$C101-SUM($D101:I101)&gt;Balance!J100+Interest!J101,Balance!J100+Interest!J101-'Minimum Payment'!J101,$C101-SUM($D101:I101))))))</f>
        <v>0</v>
      </c>
      <c r="K101" s="10">
        <f>IF(K$14="",0,IF(NOT(Settings!$E$4=5),IF(Balance!K100&lt;=0,0,IF($C101&lt;=SUM($D101:J101),0,IF('Minimum Payment'!K101+$C101-SUM($D101:J101)&gt;Balance!K100+Interest!K101,Balance!K100+Interest!K101-'Minimum Payment'!K101,$C101-SUM($D101:J101))))))</f>
        <v>275</v>
      </c>
      <c r="L101" s="10">
        <f>IF(L$14="",0,IF(NOT(Settings!$E$4=5),IF(Balance!L100&lt;=0,0,IF($C101&lt;=SUM($D101:K101),0,IF('Minimum Payment'!L101+$C101-SUM($D101:K101)&gt;Balance!L100+Interest!L101,Balance!L100+Interest!L101-'Minimum Payment'!L101,$C101-SUM($D101:K101))))))</f>
        <v>0</v>
      </c>
      <c r="M101" s="10">
        <f>IF(M$14="",0,IF(NOT(Settings!$E$4=5),IF(Balance!M100&lt;=0,0,IF($C101&lt;=SUM($D101:L101),0,IF('Minimum Payment'!M101+$C101-SUM($D101:L101)&gt;Balance!M100+Interest!M101,Balance!M100+Interest!M101-'Minimum Payment'!M101,$C101-SUM($D101:L101))))))</f>
        <v>0</v>
      </c>
      <c r="O101" s="10">
        <f t="shared" si="2"/>
        <v>275</v>
      </c>
    </row>
    <row r="102" spans="1:15" s="140" customFormat="1" ht="11.25" x14ac:dyDescent="0.25">
      <c r="A102" s="140">
        <f>IF(Balance!O101&lt;=0,"",A101+1)</f>
        <v>87</v>
      </c>
      <c r="B102" s="50">
        <f t="shared" si="3"/>
        <v>44682</v>
      </c>
      <c r="C102" s="10">
        <f>IF(A102="",0,IF(NOT(Settings!$E$4=5),IF((Results!$D$5-'Minimum Payment'!O102)&lt;0,0,Results!$D$5-'Minimum Payment'!O102),0)+'Payment Schedule'!D102)</f>
        <v>275</v>
      </c>
      <c r="D102" s="10">
        <f>IF($D$14="",0,IF(NOT(Settings!$E$4=5),IF(Balance!D101&gt;=0,IF('Minimum Payment'!D102+$C102&gt;Balance!D101+Interest!D102,Balance!D101+Interest!D102-'Minimum Payment'!D102,$C102)),0))</f>
        <v>0</v>
      </c>
      <c r="E102" s="10">
        <f>IF(E$14="",0,IF(NOT(Settings!$E$4=5),IF(Balance!E101&lt;=0,0,IF($C102&lt;=SUM($D102:D102),0,IF('Minimum Payment'!E102+$C102-SUM($D102:D102)&gt;Balance!E101+Interest!E102,Balance!E101+Interest!E102-'Minimum Payment'!E102,$C102-SUM($D102:D102))))))</f>
        <v>0</v>
      </c>
      <c r="F102" s="10">
        <f>IF(F$14="",0,IF(NOT(Settings!$E$4=5),IF(Balance!F101&lt;=0,0,IF($C102&lt;=SUM($D102:E102),0,IF('Minimum Payment'!F102+$C102-SUM($D102:E102)&gt;Balance!F101+Interest!F102,Balance!F101+Interest!F102-'Minimum Payment'!F102,$C102-SUM($D102:E102))))))</f>
        <v>0</v>
      </c>
      <c r="G102" s="10">
        <f>IF(G$14="",0,IF(NOT(Settings!$E$4=5),IF(Balance!G101&lt;=0,0,IF($C102&lt;=SUM($D102:F102),0,IF('Minimum Payment'!G102+$C102-SUM($D102:F102)&gt;Balance!G101+Interest!G102,Balance!G101+Interest!G102-'Minimum Payment'!G102,$C102-SUM($D102:F102))))))</f>
        <v>0</v>
      </c>
      <c r="H102" s="10">
        <f>IF(H$14="",0,IF(NOT(Settings!$E$4=5),IF(Balance!H101&lt;=0,0,IF($C102&lt;=SUM($D102:G102),0,IF('Minimum Payment'!H102+$C102-SUM($D102:G102)&gt;Balance!H101+Interest!H102,Balance!H101+Interest!H102-'Minimum Payment'!H102,$C102-SUM($D102:G102))))))</f>
        <v>0</v>
      </c>
      <c r="I102" s="10">
        <f>IF(I$14="",0,IF(NOT(Settings!$E$4=5),IF(Balance!I101&lt;=0,0,IF($C102&lt;=SUM($D102:H102),0,IF('Minimum Payment'!I102+$C102-SUM($D102:H102)&gt;Balance!I101+Interest!I102,Balance!I101+Interest!I102-'Minimum Payment'!I102,$C102-SUM($D102:H102))))))</f>
        <v>0</v>
      </c>
      <c r="J102" s="10">
        <f>IF(J$14="",0,IF(NOT(Settings!$E$4=5),IF(Balance!J101&lt;=0,0,IF($C102&lt;=SUM($D102:I102),0,IF('Minimum Payment'!J102+$C102-SUM($D102:I102)&gt;Balance!J101+Interest!J102,Balance!J101+Interest!J102-'Minimum Payment'!J102,$C102-SUM($D102:I102))))))</f>
        <v>0</v>
      </c>
      <c r="K102" s="10">
        <f>IF(K$14="",0,IF(NOT(Settings!$E$4=5),IF(Balance!K101&lt;=0,0,IF($C102&lt;=SUM($D102:J102),0,IF('Minimum Payment'!K102+$C102-SUM($D102:J102)&gt;Balance!K101+Interest!K102,Balance!K101+Interest!K102-'Minimum Payment'!K102,$C102-SUM($D102:J102))))))</f>
        <v>275</v>
      </c>
      <c r="L102" s="10">
        <f>IF(L$14="",0,IF(NOT(Settings!$E$4=5),IF(Balance!L101&lt;=0,0,IF($C102&lt;=SUM($D102:K102),0,IF('Minimum Payment'!L102+$C102-SUM($D102:K102)&gt;Balance!L101+Interest!L102,Balance!L101+Interest!L102-'Minimum Payment'!L102,$C102-SUM($D102:K102))))))</f>
        <v>0</v>
      </c>
      <c r="M102" s="10">
        <f>IF(M$14="",0,IF(NOT(Settings!$E$4=5),IF(Balance!M101&lt;=0,0,IF($C102&lt;=SUM($D102:L102),0,IF('Minimum Payment'!M102+$C102-SUM($D102:L102)&gt;Balance!M101+Interest!M102,Balance!M101+Interest!M102-'Minimum Payment'!M102,$C102-SUM($D102:L102))))))</f>
        <v>0</v>
      </c>
      <c r="O102" s="10">
        <f t="shared" si="2"/>
        <v>275</v>
      </c>
    </row>
    <row r="103" spans="1:15" s="140" customFormat="1" ht="11.25" x14ac:dyDescent="0.25">
      <c r="A103" s="140">
        <f>IF(Balance!O102&lt;=0,"",A102+1)</f>
        <v>88</v>
      </c>
      <c r="B103" s="50">
        <f t="shared" si="3"/>
        <v>44713</v>
      </c>
      <c r="C103" s="10">
        <f>IF(A103="",0,IF(NOT(Settings!$E$4=5),IF((Results!$D$5-'Minimum Payment'!O103)&lt;0,0,Results!$D$5-'Minimum Payment'!O103),0)+'Payment Schedule'!D103)</f>
        <v>275</v>
      </c>
      <c r="D103" s="10">
        <f>IF($D$14="",0,IF(NOT(Settings!$E$4=5),IF(Balance!D102&gt;=0,IF('Minimum Payment'!D103+$C103&gt;Balance!D102+Interest!D103,Balance!D102+Interest!D103-'Minimum Payment'!D103,$C103)),0))</f>
        <v>0</v>
      </c>
      <c r="E103" s="10">
        <f>IF(E$14="",0,IF(NOT(Settings!$E$4=5),IF(Balance!E102&lt;=0,0,IF($C103&lt;=SUM($D103:D103),0,IF('Minimum Payment'!E103+$C103-SUM($D103:D103)&gt;Balance!E102+Interest!E103,Balance!E102+Interest!E103-'Minimum Payment'!E103,$C103-SUM($D103:D103))))))</f>
        <v>0</v>
      </c>
      <c r="F103" s="10">
        <f>IF(F$14="",0,IF(NOT(Settings!$E$4=5),IF(Balance!F102&lt;=0,0,IF($C103&lt;=SUM($D103:E103),0,IF('Minimum Payment'!F103+$C103-SUM($D103:E103)&gt;Balance!F102+Interest!F103,Balance!F102+Interest!F103-'Minimum Payment'!F103,$C103-SUM($D103:E103))))))</f>
        <v>0</v>
      </c>
      <c r="G103" s="10">
        <f>IF(G$14="",0,IF(NOT(Settings!$E$4=5),IF(Balance!G102&lt;=0,0,IF($C103&lt;=SUM($D103:F103),0,IF('Minimum Payment'!G103+$C103-SUM($D103:F103)&gt;Balance!G102+Interest!G103,Balance!G102+Interest!G103-'Minimum Payment'!G103,$C103-SUM($D103:F103))))))</f>
        <v>0</v>
      </c>
      <c r="H103" s="10">
        <f>IF(H$14="",0,IF(NOT(Settings!$E$4=5),IF(Balance!H102&lt;=0,0,IF($C103&lt;=SUM($D103:G103),0,IF('Minimum Payment'!H103+$C103-SUM($D103:G103)&gt;Balance!H102+Interest!H103,Balance!H102+Interest!H103-'Minimum Payment'!H103,$C103-SUM($D103:G103))))))</f>
        <v>0</v>
      </c>
      <c r="I103" s="10">
        <f>IF(I$14="",0,IF(NOT(Settings!$E$4=5),IF(Balance!I102&lt;=0,0,IF($C103&lt;=SUM($D103:H103),0,IF('Minimum Payment'!I103+$C103-SUM($D103:H103)&gt;Balance!I102+Interest!I103,Balance!I102+Interest!I103-'Minimum Payment'!I103,$C103-SUM($D103:H103))))))</f>
        <v>0</v>
      </c>
      <c r="J103" s="10">
        <f>IF(J$14="",0,IF(NOT(Settings!$E$4=5),IF(Balance!J102&lt;=0,0,IF($C103&lt;=SUM($D103:I103),0,IF('Minimum Payment'!J103+$C103-SUM($D103:I103)&gt;Balance!J102+Interest!J103,Balance!J102+Interest!J103-'Minimum Payment'!J103,$C103-SUM($D103:I103))))))</f>
        <v>0</v>
      </c>
      <c r="K103" s="10">
        <f>IF(K$14="",0,IF(NOT(Settings!$E$4=5),IF(Balance!K102&lt;=0,0,IF($C103&lt;=SUM($D103:J103),0,IF('Minimum Payment'!K103+$C103-SUM($D103:J103)&gt;Balance!K102+Interest!K103,Balance!K102+Interest!K103-'Minimum Payment'!K103,$C103-SUM($D103:J103))))))</f>
        <v>275</v>
      </c>
      <c r="L103" s="10">
        <f>IF(L$14="",0,IF(NOT(Settings!$E$4=5),IF(Balance!L102&lt;=0,0,IF($C103&lt;=SUM($D103:K103),0,IF('Minimum Payment'!L103+$C103-SUM($D103:K103)&gt;Balance!L102+Interest!L103,Balance!L102+Interest!L103-'Minimum Payment'!L103,$C103-SUM($D103:K103))))))</f>
        <v>0</v>
      </c>
      <c r="M103" s="10">
        <f>IF(M$14="",0,IF(NOT(Settings!$E$4=5),IF(Balance!M102&lt;=0,0,IF($C103&lt;=SUM($D103:L103),0,IF('Minimum Payment'!M103+$C103-SUM($D103:L103)&gt;Balance!M102+Interest!M103,Balance!M102+Interest!M103-'Minimum Payment'!M103,$C103-SUM($D103:L103))))))</f>
        <v>0</v>
      </c>
      <c r="O103" s="10">
        <f t="shared" si="2"/>
        <v>275</v>
      </c>
    </row>
    <row r="104" spans="1:15" s="140" customFormat="1" ht="11.25" x14ac:dyDescent="0.25">
      <c r="A104" s="140">
        <f>IF(Balance!O103&lt;=0,"",A103+1)</f>
        <v>89</v>
      </c>
      <c r="B104" s="50">
        <f t="shared" si="3"/>
        <v>44743</v>
      </c>
      <c r="C104" s="10">
        <f>IF(A104="",0,IF(NOT(Settings!$E$4=5),IF((Results!$D$5-'Minimum Payment'!O104)&lt;0,0,Results!$D$5-'Minimum Payment'!O104),0)+'Payment Schedule'!D104)</f>
        <v>275</v>
      </c>
      <c r="D104" s="10">
        <f>IF($D$14="",0,IF(NOT(Settings!$E$4=5),IF(Balance!D103&gt;=0,IF('Minimum Payment'!D104+$C104&gt;Balance!D103+Interest!D104,Balance!D103+Interest!D104-'Minimum Payment'!D104,$C104)),0))</f>
        <v>0</v>
      </c>
      <c r="E104" s="10">
        <f>IF(E$14="",0,IF(NOT(Settings!$E$4=5),IF(Balance!E103&lt;=0,0,IF($C104&lt;=SUM($D104:D104),0,IF('Minimum Payment'!E104+$C104-SUM($D104:D104)&gt;Balance!E103+Interest!E104,Balance!E103+Interest!E104-'Minimum Payment'!E104,$C104-SUM($D104:D104))))))</f>
        <v>0</v>
      </c>
      <c r="F104" s="10">
        <f>IF(F$14="",0,IF(NOT(Settings!$E$4=5),IF(Balance!F103&lt;=0,0,IF($C104&lt;=SUM($D104:E104),0,IF('Minimum Payment'!F104+$C104-SUM($D104:E104)&gt;Balance!F103+Interest!F104,Balance!F103+Interest!F104-'Minimum Payment'!F104,$C104-SUM($D104:E104))))))</f>
        <v>0</v>
      </c>
      <c r="G104" s="10">
        <f>IF(G$14="",0,IF(NOT(Settings!$E$4=5),IF(Balance!G103&lt;=0,0,IF($C104&lt;=SUM($D104:F104),0,IF('Minimum Payment'!G104+$C104-SUM($D104:F104)&gt;Balance!G103+Interest!G104,Balance!G103+Interest!G104-'Minimum Payment'!G104,$C104-SUM($D104:F104))))))</f>
        <v>0</v>
      </c>
      <c r="H104" s="10">
        <f>IF(H$14="",0,IF(NOT(Settings!$E$4=5),IF(Balance!H103&lt;=0,0,IF($C104&lt;=SUM($D104:G104),0,IF('Minimum Payment'!H104+$C104-SUM($D104:G104)&gt;Balance!H103+Interest!H104,Balance!H103+Interest!H104-'Minimum Payment'!H104,$C104-SUM($D104:G104))))))</f>
        <v>0</v>
      </c>
      <c r="I104" s="10">
        <f>IF(I$14="",0,IF(NOT(Settings!$E$4=5),IF(Balance!I103&lt;=0,0,IF($C104&lt;=SUM($D104:H104),0,IF('Minimum Payment'!I104+$C104-SUM($D104:H104)&gt;Balance!I103+Interest!I104,Balance!I103+Interest!I104-'Minimum Payment'!I104,$C104-SUM($D104:H104))))))</f>
        <v>0</v>
      </c>
      <c r="J104" s="10">
        <f>IF(J$14="",0,IF(NOT(Settings!$E$4=5),IF(Balance!J103&lt;=0,0,IF($C104&lt;=SUM($D104:I104),0,IF('Minimum Payment'!J104+$C104-SUM($D104:I104)&gt;Balance!J103+Interest!J104,Balance!J103+Interest!J104-'Minimum Payment'!J104,$C104-SUM($D104:I104))))))</f>
        <v>0</v>
      </c>
      <c r="K104" s="10">
        <f>IF(K$14="",0,IF(NOT(Settings!$E$4=5),IF(Balance!K103&lt;=0,0,IF($C104&lt;=SUM($D104:J104),0,IF('Minimum Payment'!K104+$C104-SUM($D104:J104)&gt;Balance!K103+Interest!K104,Balance!K103+Interest!K104-'Minimum Payment'!K104,$C104-SUM($D104:J104))))))</f>
        <v>275</v>
      </c>
      <c r="L104" s="10">
        <f>IF(L$14="",0,IF(NOT(Settings!$E$4=5),IF(Balance!L103&lt;=0,0,IF($C104&lt;=SUM($D104:K104),0,IF('Minimum Payment'!L104+$C104-SUM($D104:K104)&gt;Balance!L103+Interest!L104,Balance!L103+Interest!L104-'Minimum Payment'!L104,$C104-SUM($D104:K104))))))</f>
        <v>0</v>
      </c>
      <c r="M104" s="10">
        <f>IF(M$14="",0,IF(NOT(Settings!$E$4=5),IF(Balance!M103&lt;=0,0,IF($C104&lt;=SUM($D104:L104),0,IF('Minimum Payment'!M104+$C104-SUM($D104:L104)&gt;Balance!M103+Interest!M104,Balance!M103+Interest!M104-'Minimum Payment'!M104,$C104-SUM($D104:L104))))))</f>
        <v>0</v>
      </c>
      <c r="O104" s="10">
        <f t="shared" si="2"/>
        <v>275</v>
      </c>
    </row>
    <row r="105" spans="1:15" s="140" customFormat="1" ht="11.25" x14ac:dyDescent="0.25">
      <c r="A105" s="140">
        <f>IF(Balance!O104&lt;=0,"",A104+1)</f>
        <v>90</v>
      </c>
      <c r="B105" s="50">
        <f t="shared" si="3"/>
        <v>44774</v>
      </c>
      <c r="C105" s="10">
        <f>IF(A105="",0,IF(NOT(Settings!$E$4=5),IF((Results!$D$5-'Minimum Payment'!O105)&lt;0,0,Results!$D$5-'Minimum Payment'!O105),0)+'Payment Schedule'!D105)</f>
        <v>275</v>
      </c>
      <c r="D105" s="10">
        <f>IF($D$14="",0,IF(NOT(Settings!$E$4=5),IF(Balance!D104&gt;=0,IF('Minimum Payment'!D105+$C105&gt;Balance!D104+Interest!D105,Balance!D104+Interest!D105-'Minimum Payment'!D105,$C105)),0))</f>
        <v>0</v>
      </c>
      <c r="E105" s="10">
        <f>IF(E$14="",0,IF(NOT(Settings!$E$4=5),IF(Balance!E104&lt;=0,0,IF($C105&lt;=SUM($D105:D105),0,IF('Minimum Payment'!E105+$C105-SUM($D105:D105)&gt;Balance!E104+Interest!E105,Balance!E104+Interest!E105-'Minimum Payment'!E105,$C105-SUM($D105:D105))))))</f>
        <v>0</v>
      </c>
      <c r="F105" s="10">
        <f>IF(F$14="",0,IF(NOT(Settings!$E$4=5),IF(Balance!F104&lt;=0,0,IF($C105&lt;=SUM($D105:E105),0,IF('Minimum Payment'!F105+$C105-SUM($D105:E105)&gt;Balance!F104+Interest!F105,Balance!F104+Interest!F105-'Minimum Payment'!F105,$C105-SUM($D105:E105))))))</f>
        <v>0</v>
      </c>
      <c r="G105" s="10">
        <f>IF(G$14="",0,IF(NOT(Settings!$E$4=5),IF(Balance!G104&lt;=0,0,IF($C105&lt;=SUM($D105:F105),0,IF('Minimum Payment'!G105+$C105-SUM($D105:F105)&gt;Balance!G104+Interest!G105,Balance!G104+Interest!G105-'Minimum Payment'!G105,$C105-SUM($D105:F105))))))</f>
        <v>0</v>
      </c>
      <c r="H105" s="10">
        <f>IF(H$14="",0,IF(NOT(Settings!$E$4=5),IF(Balance!H104&lt;=0,0,IF($C105&lt;=SUM($D105:G105),0,IF('Minimum Payment'!H105+$C105-SUM($D105:G105)&gt;Balance!H104+Interest!H105,Balance!H104+Interest!H105-'Minimum Payment'!H105,$C105-SUM($D105:G105))))))</f>
        <v>0</v>
      </c>
      <c r="I105" s="10">
        <f>IF(I$14="",0,IF(NOT(Settings!$E$4=5),IF(Balance!I104&lt;=0,0,IF($C105&lt;=SUM($D105:H105),0,IF('Minimum Payment'!I105+$C105-SUM($D105:H105)&gt;Balance!I104+Interest!I105,Balance!I104+Interest!I105-'Minimum Payment'!I105,$C105-SUM($D105:H105))))))</f>
        <v>0</v>
      </c>
      <c r="J105" s="10">
        <f>IF(J$14="",0,IF(NOT(Settings!$E$4=5),IF(Balance!J104&lt;=0,0,IF($C105&lt;=SUM($D105:I105),0,IF('Minimum Payment'!J105+$C105-SUM($D105:I105)&gt;Balance!J104+Interest!J105,Balance!J104+Interest!J105-'Minimum Payment'!J105,$C105-SUM($D105:I105))))))</f>
        <v>0</v>
      </c>
      <c r="K105" s="10">
        <f>IF(K$14="",0,IF(NOT(Settings!$E$4=5),IF(Balance!K104&lt;=0,0,IF($C105&lt;=SUM($D105:J105),0,IF('Minimum Payment'!K105+$C105-SUM($D105:J105)&gt;Balance!K104+Interest!K105,Balance!K104+Interest!K105-'Minimum Payment'!K105,$C105-SUM($D105:J105))))))</f>
        <v>275</v>
      </c>
      <c r="L105" s="10">
        <f>IF(L$14="",0,IF(NOT(Settings!$E$4=5),IF(Balance!L104&lt;=0,0,IF($C105&lt;=SUM($D105:K105),0,IF('Minimum Payment'!L105+$C105-SUM($D105:K105)&gt;Balance!L104+Interest!L105,Balance!L104+Interest!L105-'Minimum Payment'!L105,$C105-SUM($D105:K105))))))</f>
        <v>0</v>
      </c>
      <c r="M105" s="10">
        <f>IF(M$14="",0,IF(NOT(Settings!$E$4=5),IF(Balance!M104&lt;=0,0,IF($C105&lt;=SUM($D105:L105),0,IF('Minimum Payment'!M105+$C105-SUM($D105:L105)&gt;Balance!M104+Interest!M105,Balance!M104+Interest!M105-'Minimum Payment'!M105,$C105-SUM($D105:L105))))))</f>
        <v>0</v>
      </c>
      <c r="O105" s="10">
        <f t="shared" si="2"/>
        <v>275</v>
      </c>
    </row>
    <row r="106" spans="1:15" s="140" customFormat="1" ht="11.25" x14ac:dyDescent="0.25">
      <c r="A106" s="140">
        <f>IF(Balance!O105&lt;=0,"",A105+1)</f>
        <v>91</v>
      </c>
      <c r="B106" s="50">
        <f t="shared" si="3"/>
        <v>44805</v>
      </c>
      <c r="C106" s="10">
        <f>IF(A106="",0,IF(NOT(Settings!$E$4=5),IF((Results!$D$5-'Minimum Payment'!O106)&lt;0,0,Results!$D$5-'Minimum Payment'!O106),0)+'Payment Schedule'!D106)</f>
        <v>275</v>
      </c>
      <c r="D106" s="10">
        <f>IF($D$14="",0,IF(NOT(Settings!$E$4=5),IF(Balance!D105&gt;=0,IF('Minimum Payment'!D106+$C106&gt;Balance!D105+Interest!D106,Balance!D105+Interest!D106-'Minimum Payment'!D106,$C106)),0))</f>
        <v>0</v>
      </c>
      <c r="E106" s="10">
        <f>IF(E$14="",0,IF(NOT(Settings!$E$4=5),IF(Balance!E105&lt;=0,0,IF($C106&lt;=SUM($D106:D106),0,IF('Minimum Payment'!E106+$C106-SUM($D106:D106)&gt;Balance!E105+Interest!E106,Balance!E105+Interest!E106-'Minimum Payment'!E106,$C106-SUM($D106:D106))))))</f>
        <v>0</v>
      </c>
      <c r="F106" s="10">
        <f>IF(F$14="",0,IF(NOT(Settings!$E$4=5),IF(Balance!F105&lt;=0,0,IF($C106&lt;=SUM($D106:E106),0,IF('Minimum Payment'!F106+$C106-SUM($D106:E106)&gt;Balance!F105+Interest!F106,Balance!F105+Interest!F106-'Minimum Payment'!F106,$C106-SUM($D106:E106))))))</f>
        <v>0</v>
      </c>
      <c r="G106" s="10">
        <f>IF(G$14="",0,IF(NOT(Settings!$E$4=5),IF(Balance!G105&lt;=0,0,IF($C106&lt;=SUM($D106:F106),0,IF('Minimum Payment'!G106+$C106-SUM($D106:F106)&gt;Balance!G105+Interest!G106,Balance!G105+Interest!G106-'Minimum Payment'!G106,$C106-SUM($D106:F106))))))</f>
        <v>0</v>
      </c>
      <c r="H106" s="10">
        <f>IF(H$14="",0,IF(NOT(Settings!$E$4=5),IF(Balance!H105&lt;=0,0,IF($C106&lt;=SUM($D106:G106),0,IF('Minimum Payment'!H106+$C106-SUM($D106:G106)&gt;Balance!H105+Interest!H106,Balance!H105+Interest!H106-'Minimum Payment'!H106,$C106-SUM($D106:G106))))))</f>
        <v>0</v>
      </c>
      <c r="I106" s="10">
        <f>IF(I$14="",0,IF(NOT(Settings!$E$4=5),IF(Balance!I105&lt;=0,0,IF($C106&lt;=SUM($D106:H106),0,IF('Minimum Payment'!I106+$C106-SUM($D106:H106)&gt;Balance!I105+Interest!I106,Balance!I105+Interest!I106-'Minimum Payment'!I106,$C106-SUM($D106:H106))))))</f>
        <v>0</v>
      </c>
      <c r="J106" s="10">
        <f>IF(J$14="",0,IF(NOT(Settings!$E$4=5),IF(Balance!J105&lt;=0,0,IF($C106&lt;=SUM($D106:I106),0,IF('Minimum Payment'!J106+$C106-SUM($D106:I106)&gt;Balance!J105+Interest!J106,Balance!J105+Interest!J106-'Minimum Payment'!J106,$C106-SUM($D106:I106))))))</f>
        <v>0</v>
      </c>
      <c r="K106" s="10">
        <f>IF(K$14="",0,IF(NOT(Settings!$E$4=5),IF(Balance!K105&lt;=0,0,IF($C106&lt;=SUM($D106:J106),0,IF('Minimum Payment'!K106+$C106-SUM($D106:J106)&gt;Balance!K105+Interest!K106,Balance!K105+Interest!K106-'Minimum Payment'!K106,$C106-SUM($D106:J106))))))</f>
        <v>275</v>
      </c>
      <c r="L106" s="10">
        <f>IF(L$14="",0,IF(NOT(Settings!$E$4=5),IF(Balance!L105&lt;=0,0,IF($C106&lt;=SUM($D106:K106),0,IF('Minimum Payment'!L106+$C106-SUM($D106:K106)&gt;Balance!L105+Interest!L106,Balance!L105+Interest!L106-'Minimum Payment'!L106,$C106-SUM($D106:K106))))))</f>
        <v>0</v>
      </c>
      <c r="M106" s="10">
        <f>IF(M$14="",0,IF(NOT(Settings!$E$4=5),IF(Balance!M105&lt;=0,0,IF($C106&lt;=SUM($D106:L106),0,IF('Minimum Payment'!M106+$C106-SUM($D106:L106)&gt;Balance!M105+Interest!M106,Balance!M105+Interest!M106-'Minimum Payment'!M106,$C106-SUM($D106:L106))))))</f>
        <v>0</v>
      </c>
      <c r="O106" s="10">
        <f t="shared" si="2"/>
        <v>275</v>
      </c>
    </row>
    <row r="107" spans="1:15" s="140" customFormat="1" ht="11.25" x14ac:dyDescent="0.25">
      <c r="A107" s="140">
        <f>IF(Balance!O106&lt;=0,"",A106+1)</f>
        <v>92</v>
      </c>
      <c r="B107" s="50">
        <f t="shared" si="3"/>
        <v>44835</v>
      </c>
      <c r="C107" s="10">
        <f>IF(A107="",0,IF(NOT(Settings!$E$4=5),IF((Results!$D$5-'Minimum Payment'!O107)&lt;0,0,Results!$D$5-'Minimum Payment'!O107),0)+'Payment Schedule'!D107)</f>
        <v>275</v>
      </c>
      <c r="D107" s="10">
        <f>IF($D$14="",0,IF(NOT(Settings!$E$4=5),IF(Balance!D106&gt;=0,IF('Minimum Payment'!D107+$C107&gt;Balance!D106+Interest!D107,Balance!D106+Interest!D107-'Minimum Payment'!D107,$C107)),0))</f>
        <v>0</v>
      </c>
      <c r="E107" s="10">
        <f>IF(E$14="",0,IF(NOT(Settings!$E$4=5),IF(Balance!E106&lt;=0,0,IF($C107&lt;=SUM($D107:D107),0,IF('Minimum Payment'!E107+$C107-SUM($D107:D107)&gt;Balance!E106+Interest!E107,Balance!E106+Interest!E107-'Minimum Payment'!E107,$C107-SUM($D107:D107))))))</f>
        <v>0</v>
      </c>
      <c r="F107" s="10">
        <f>IF(F$14="",0,IF(NOT(Settings!$E$4=5),IF(Balance!F106&lt;=0,0,IF($C107&lt;=SUM($D107:E107),0,IF('Minimum Payment'!F107+$C107-SUM($D107:E107)&gt;Balance!F106+Interest!F107,Balance!F106+Interest!F107-'Minimum Payment'!F107,$C107-SUM($D107:E107))))))</f>
        <v>0</v>
      </c>
      <c r="G107" s="10">
        <f>IF(G$14="",0,IF(NOT(Settings!$E$4=5),IF(Balance!G106&lt;=0,0,IF($C107&lt;=SUM($D107:F107),0,IF('Minimum Payment'!G107+$C107-SUM($D107:F107)&gt;Balance!G106+Interest!G107,Balance!G106+Interest!G107-'Minimum Payment'!G107,$C107-SUM($D107:F107))))))</f>
        <v>0</v>
      </c>
      <c r="H107" s="10">
        <f>IF(H$14="",0,IF(NOT(Settings!$E$4=5),IF(Balance!H106&lt;=0,0,IF($C107&lt;=SUM($D107:G107),0,IF('Minimum Payment'!H107+$C107-SUM($D107:G107)&gt;Balance!H106+Interest!H107,Balance!H106+Interest!H107-'Minimum Payment'!H107,$C107-SUM($D107:G107))))))</f>
        <v>0</v>
      </c>
      <c r="I107" s="10">
        <f>IF(I$14="",0,IF(NOT(Settings!$E$4=5),IF(Balance!I106&lt;=0,0,IF($C107&lt;=SUM($D107:H107),0,IF('Minimum Payment'!I107+$C107-SUM($D107:H107)&gt;Balance!I106+Interest!I107,Balance!I106+Interest!I107-'Minimum Payment'!I107,$C107-SUM($D107:H107))))))</f>
        <v>0</v>
      </c>
      <c r="J107" s="10">
        <f>IF(J$14="",0,IF(NOT(Settings!$E$4=5),IF(Balance!J106&lt;=0,0,IF($C107&lt;=SUM($D107:I107),0,IF('Minimum Payment'!J107+$C107-SUM($D107:I107)&gt;Balance!J106+Interest!J107,Balance!J106+Interest!J107-'Minimum Payment'!J107,$C107-SUM($D107:I107))))))</f>
        <v>0</v>
      </c>
      <c r="K107" s="10">
        <f>IF(K$14="",0,IF(NOT(Settings!$E$4=5),IF(Balance!K106&lt;=0,0,IF($C107&lt;=SUM($D107:J107),0,IF('Minimum Payment'!K107+$C107-SUM($D107:J107)&gt;Balance!K106+Interest!K107,Balance!K106+Interest!K107-'Minimum Payment'!K107,$C107-SUM($D107:J107))))))</f>
        <v>275</v>
      </c>
      <c r="L107" s="10">
        <f>IF(L$14="",0,IF(NOT(Settings!$E$4=5),IF(Balance!L106&lt;=0,0,IF($C107&lt;=SUM($D107:K107),0,IF('Minimum Payment'!L107+$C107-SUM($D107:K107)&gt;Balance!L106+Interest!L107,Balance!L106+Interest!L107-'Minimum Payment'!L107,$C107-SUM($D107:K107))))))</f>
        <v>0</v>
      </c>
      <c r="M107" s="10">
        <f>IF(M$14="",0,IF(NOT(Settings!$E$4=5),IF(Balance!M106&lt;=0,0,IF($C107&lt;=SUM($D107:L107),0,IF('Minimum Payment'!M107+$C107-SUM($D107:L107)&gt;Balance!M106+Interest!M107,Balance!M106+Interest!M107-'Minimum Payment'!M107,$C107-SUM($D107:L107))))))</f>
        <v>0</v>
      </c>
      <c r="O107" s="10">
        <f t="shared" si="2"/>
        <v>275</v>
      </c>
    </row>
    <row r="108" spans="1:15" s="140" customFormat="1" ht="11.25" x14ac:dyDescent="0.25">
      <c r="A108" s="140">
        <f>IF(Balance!O107&lt;=0,"",A107+1)</f>
        <v>93</v>
      </c>
      <c r="B108" s="50">
        <f t="shared" si="3"/>
        <v>44866</v>
      </c>
      <c r="C108" s="10">
        <f>IF(A108="",0,IF(NOT(Settings!$E$4=5),IF((Results!$D$5-'Minimum Payment'!O108)&lt;0,0,Results!$D$5-'Minimum Payment'!O108),0)+'Payment Schedule'!D108)</f>
        <v>275</v>
      </c>
      <c r="D108" s="10">
        <f>IF($D$14="",0,IF(NOT(Settings!$E$4=5),IF(Balance!D107&gt;=0,IF('Minimum Payment'!D108+$C108&gt;Balance!D107+Interest!D108,Balance!D107+Interest!D108-'Minimum Payment'!D108,$C108)),0))</f>
        <v>0</v>
      </c>
      <c r="E108" s="10">
        <f>IF(E$14="",0,IF(NOT(Settings!$E$4=5),IF(Balance!E107&lt;=0,0,IF($C108&lt;=SUM($D108:D108),0,IF('Minimum Payment'!E108+$C108-SUM($D108:D108)&gt;Balance!E107+Interest!E108,Balance!E107+Interest!E108-'Minimum Payment'!E108,$C108-SUM($D108:D108))))))</f>
        <v>0</v>
      </c>
      <c r="F108" s="10">
        <f>IF(F$14="",0,IF(NOT(Settings!$E$4=5),IF(Balance!F107&lt;=0,0,IF($C108&lt;=SUM($D108:E108),0,IF('Minimum Payment'!F108+$C108-SUM($D108:E108)&gt;Balance!F107+Interest!F108,Balance!F107+Interest!F108-'Minimum Payment'!F108,$C108-SUM($D108:E108))))))</f>
        <v>0</v>
      </c>
      <c r="G108" s="10">
        <f>IF(G$14="",0,IF(NOT(Settings!$E$4=5),IF(Balance!G107&lt;=0,0,IF($C108&lt;=SUM($D108:F108),0,IF('Minimum Payment'!G108+$C108-SUM($D108:F108)&gt;Balance!G107+Interest!G108,Balance!G107+Interest!G108-'Minimum Payment'!G108,$C108-SUM($D108:F108))))))</f>
        <v>0</v>
      </c>
      <c r="H108" s="10">
        <f>IF(H$14="",0,IF(NOT(Settings!$E$4=5),IF(Balance!H107&lt;=0,0,IF($C108&lt;=SUM($D108:G108),0,IF('Minimum Payment'!H108+$C108-SUM($D108:G108)&gt;Balance!H107+Interest!H108,Balance!H107+Interest!H108-'Minimum Payment'!H108,$C108-SUM($D108:G108))))))</f>
        <v>0</v>
      </c>
      <c r="I108" s="10">
        <f>IF(I$14="",0,IF(NOT(Settings!$E$4=5),IF(Balance!I107&lt;=0,0,IF($C108&lt;=SUM($D108:H108),0,IF('Minimum Payment'!I108+$C108-SUM($D108:H108)&gt;Balance!I107+Interest!I108,Balance!I107+Interest!I108-'Minimum Payment'!I108,$C108-SUM($D108:H108))))))</f>
        <v>0</v>
      </c>
      <c r="J108" s="10">
        <f>IF(J$14="",0,IF(NOT(Settings!$E$4=5),IF(Balance!J107&lt;=0,0,IF($C108&lt;=SUM($D108:I108),0,IF('Minimum Payment'!J108+$C108-SUM($D108:I108)&gt;Balance!J107+Interest!J108,Balance!J107+Interest!J108-'Minimum Payment'!J108,$C108-SUM($D108:I108))))))</f>
        <v>0</v>
      </c>
      <c r="K108" s="10">
        <f>IF(K$14="",0,IF(NOT(Settings!$E$4=5),IF(Balance!K107&lt;=0,0,IF($C108&lt;=SUM($D108:J108),0,IF('Minimum Payment'!K108+$C108-SUM($D108:J108)&gt;Balance!K107+Interest!K108,Balance!K107+Interest!K108-'Minimum Payment'!K108,$C108-SUM($D108:J108))))))</f>
        <v>275</v>
      </c>
      <c r="L108" s="10">
        <f>IF(L$14="",0,IF(NOT(Settings!$E$4=5),IF(Balance!L107&lt;=0,0,IF($C108&lt;=SUM($D108:K108),0,IF('Minimum Payment'!L108+$C108-SUM($D108:K108)&gt;Balance!L107+Interest!L108,Balance!L107+Interest!L108-'Minimum Payment'!L108,$C108-SUM($D108:K108))))))</f>
        <v>0</v>
      </c>
      <c r="M108" s="10">
        <f>IF(M$14="",0,IF(NOT(Settings!$E$4=5),IF(Balance!M107&lt;=0,0,IF($C108&lt;=SUM($D108:L108),0,IF('Minimum Payment'!M108+$C108-SUM($D108:L108)&gt;Balance!M107+Interest!M108,Balance!M107+Interest!M108-'Minimum Payment'!M108,$C108-SUM($D108:L108))))))</f>
        <v>0</v>
      </c>
      <c r="O108" s="10">
        <f t="shared" si="2"/>
        <v>275</v>
      </c>
    </row>
    <row r="109" spans="1:15" s="140" customFormat="1" ht="11.25" x14ac:dyDescent="0.25">
      <c r="A109" s="140">
        <f>IF(Balance!O108&lt;=0,"",A108+1)</f>
        <v>94</v>
      </c>
      <c r="B109" s="50">
        <f t="shared" si="3"/>
        <v>44896</v>
      </c>
      <c r="C109" s="10">
        <f>IF(A109="",0,IF(NOT(Settings!$E$4=5),IF((Results!$D$5-'Minimum Payment'!O109)&lt;0,0,Results!$D$5-'Minimum Payment'!O109),0)+'Payment Schedule'!D109)</f>
        <v>275</v>
      </c>
      <c r="D109" s="10">
        <f>IF($D$14="",0,IF(NOT(Settings!$E$4=5),IF(Balance!D108&gt;=0,IF('Minimum Payment'!D109+$C109&gt;Balance!D108+Interest!D109,Balance!D108+Interest!D109-'Minimum Payment'!D109,$C109)),0))</f>
        <v>0</v>
      </c>
      <c r="E109" s="10">
        <f>IF(E$14="",0,IF(NOT(Settings!$E$4=5),IF(Balance!E108&lt;=0,0,IF($C109&lt;=SUM($D109:D109),0,IF('Minimum Payment'!E109+$C109-SUM($D109:D109)&gt;Balance!E108+Interest!E109,Balance!E108+Interest!E109-'Minimum Payment'!E109,$C109-SUM($D109:D109))))))</f>
        <v>0</v>
      </c>
      <c r="F109" s="10">
        <f>IF(F$14="",0,IF(NOT(Settings!$E$4=5),IF(Balance!F108&lt;=0,0,IF($C109&lt;=SUM($D109:E109),0,IF('Minimum Payment'!F109+$C109-SUM($D109:E109)&gt;Balance!F108+Interest!F109,Balance!F108+Interest!F109-'Minimum Payment'!F109,$C109-SUM($D109:E109))))))</f>
        <v>0</v>
      </c>
      <c r="G109" s="10">
        <f>IF(G$14="",0,IF(NOT(Settings!$E$4=5),IF(Balance!G108&lt;=0,0,IF($C109&lt;=SUM($D109:F109),0,IF('Minimum Payment'!G109+$C109-SUM($D109:F109)&gt;Balance!G108+Interest!G109,Balance!G108+Interest!G109-'Minimum Payment'!G109,$C109-SUM($D109:F109))))))</f>
        <v>0</v>
      </c>
      <c r="H109" s="10">
        <f>IF(H$14="",0,IF(NOT(Settings!$E$4=5),IF(Balance!H108&lt;=0,0,IF($C109&lt;=SUM($D109:G109),0,IF('Minimum Payment'!H109+$C109-SUM($D109:G109)&gt;Balance!H108+Interest!H109,Balance!H108+Interest!H109-'Minimum Payment'!H109,$C109-SUM($D109:G109))))))</f>
        <v>0</v>
      </c>
      <c r="I109" s="10">
        <f>IF(I$14="",0,IF(NOT(Settings!$E$4=5),IF(Balance!I108&lt;=0,0,IF($C109&lt;=SUM($D109:H109),0,IF('Minimum Payment'!I109+$C109-SUM($D109:H109)&gt;Balance!I108+Interest!I109,Balance!I108+Interest!I109-'Minimum Payment'!I109,$C109-SUM($D109:H109))))))</f>
        <v>0</v>
      </c>
      <c r="J109" s="10">
        <f>IF(J$14="",0,IF(NOT(Settings!$E$4=5),IF(Balance!J108&lt;=0,0,IF($C109&lt;=SUM($D109:I109),0,IF('Minimum Payment'!J109+$C109-SUM($D109:I109)&gt;Balance!J108+Interest!J109,Balance!J108+Interest!J109-'Minimum Payment'!J109,$C109-SUM($D109:I109))))))</f>
        <v>0</v>
      </c>
      <c r="K109" s="10">
        <f>IF(K$14="",0,IF(NOT(Settings!$E$4=5),IF(Balance!K108&lt;=0,0,IF($C109&lt;=SUM($D109:J109),0,IF('Minimum Payment'!K109+$C109-SUM($D109:J109)&gt;Balance!K108+Interest!K109,Balance!K108+Interest!K109-'Minimum Payment'!K109,$C109-SUM($D109:J109))))))</f>
        <v>275</v>
      </c>
      <c r="L109" s="10">
        <f>IF(L$14="",0,IF(NOT(Settings!$E$4=5),IF(Balance!L108&lt;=0,0,IF($C109&lt;=SUM($D109:K109),0,IF('Minimum Payment'!L109+$C109-SUM($D109:K109)&gt;Balance!L108+Interest!L109,Balance!L108+Interest!L109-'Minimum Payment'!L109,$C109-SUM($D109:K109))))))</f>
        <v>0</v>
      </c>
      <c r="M109" s="10">
        <f>IF(M$14="",0,IF(NOT(Settings!$E$4=5),IF(Balance!M108&lt;=0,0,IF($C109&lt;=SUM($D109:L109),0,IF('Minimum Payment'!M109+$C109-SUM($D109:L109)&gt;Balance!M108+Interest!M109,Balance!M108+Interest!M109-'Minimum Payment'!M109,$C109-SUM($D109:L109))))))</f>
        <v>0</v>
      </c>
      <c r="O109" s="10">
        <f t="shared" si="2"/>
        <v>275</v>
      </c>
    </row>
    <row r="110" spans="1:15" s="140" customFormat="1" ht="11.25" x14ac:dyDescent="0.25">
      <c r="A110" s="140">
        <f>IF(Balance!O109&lt;=0,"",A109+1)</f>
        <v>95</v>
      </c>
      <c r="B110" s="50">
        <f t="shared" si="3"/>
        <v>44927</v>
      </c>
      <c r="C110" s="10">
        <f>IF(A110="",0,IF(NOT(Settings!$E$4=5),IF((Results!$D$5-'Minimum Payment'!O110)&lt;0,0,Results!$D$5-'Minimum Payment'!O110),0)+'Payment Schedule'!D110)</f>
        <v>275</v>
      </c>
      <c r="D110" s="10">
        <f>IF($D$14="",0,IF(NOT(Settings!$E$4=5),IF(Balance!D109&gt;=0,IF('Minimum Payment'!D110+$C110&gt;Balance!D109+Interest!D110,Balance!D109+Interest!D110-'Minimum Payment'!D110,$C110)),0))</f>
        <v>0</v>
      </c>
      <c r="E110" s="10">
        <f>IF(E$14="",0,IF(NOT(Settings!$E$4=5),IF(Balance!E109&lt;=0,0,IF($C110&lt;=SUM($D110:D110),0,IF('Minimum Payment'!E110+$C110-SUM($D110:D110)&gt;Balance!E109+Interest!E110,Balance!E109+Interest!E110-'Minimum Payment'!E110,$C110-SUM($D110:D110))))))</f>
        <v>0</v>
      </c>
      <c r="F110" s="10">
        <f>IF(F$14="",0,IF(NOT(Settings!$E$4=5),IF(Balance!F109&lt;=0,0,IF($C110&lt;=SUM($D110:E110),0,IF('Minimum Payment'!F110+$C110-SUM($D110:E110)&gt;Balance!F109+Interest!F110,Balance!F109+Interest!F110-'Minimum Payment'!F110,$C110-SUM($D110:E110))))))</f>
        <v>0</v>
      </c>
      <c r="G110" s="10">
        <f>IF(G$14="",0,IF(NOT(Settings!$E$4=5),IF(Balance!G109&lt;=0,0,IF($C110&lt;=SUM($D110:F110),0,IF('Minimum Payment'!G110+$C110-SUM($D110:F110)&gt;Balance!G109+Interest!G110,Balance!G109+Interest!G110-'Minimum Payment'!G110,$C110-SUM($D110:F110))))))</f>
        <v>0</v>
      </c>
      <c r="H110" s="10">
        <f>IF(H$14="",0,IF(NOT(Settings!$E$4=5),IF(Balance!H109&lt;=0,0,IF($C110&lt;=SUM($D110:G110),0,IF('Minimum Payment'!H110+$C110-SUM($D110:G110)&gt;Balance!H109+Interest!H110,Balance!H109+Interest!H110-'Minimum Payment'!H110,$C110-SUM($D110:G110))))))</f>
        <v>0</v>
      </c>
      <c r="I110" s="10">
        <f>IF(I$14="",0,IF(NOT(Settings!$E$4=5),IF(Balance!I109&lt;=0,0,IF($C110&lt;=SUM($D110:H110),0,IF('Minimum Payment'!I110+$C110-SUM($D110:H110)&gt;Balance!I109+Interest!I110,Balance!I109+Interest!I110-'Minimum Payment'!I110,$C110-SUM($D110:H110))))))</f>
        <v>0</v>
      </c>
      <c r="J110" s="10">
        <f>IF(J$14="",0,IF(NOT(Settings!$E$4=5),IF(Balance!J109&lt;=0,0,IF($C110&lt;=SUM($D110:I110),0,IF('Minimum Payment'!J110+$C110-SUM($D110:I110)&gt;Balance!J109+Interest!J110,Balance!J109+Interest!J110-'Minimum Payment'!J110,$C110-SUM($D110:I110))))))</f>
        <v>0</v>
      </c>
      <c r="K110" s="10">
        <f>IF(K$14="",0,IF(NOT(Settings!$E$4=5),IF(Balance!K109&lt;=0,0,IF($C110&lt;=SUM($D110:J110),0,IF('Minimum Payment'!K110+$C110-SUM($D110:J110)&gt;Balance!K109+Interest!K110,Balance!K109+Interest!K110-'Minimum Payment'!K110,$C110-SUM($D110:J110))))))</f>
        <v>275</v>
      </c>
      <c r="L110" s="10">
        <f>IF(L$14="",0,IF(NOT(Settings!$E$4=5),IF(Balance!L109&lt;=0,0,IF($C110&lt;=SUM($D110:K110),0,IF('Minimum Payment'!L110+$C110-SUM($D110:K110)&gt;Balance!L109+Interest!L110,Balance!L109+Interest!L110-'Minimum Payment'!L110,$C110-SUM($D110:K110))))))</f>
        <v>0</v>
      </c>
      <c r="M110" s="10">
        <f>IF(M$14="",0,IF(NOT(Settings!$E$4=5),IF(Balance!M109&lt;=0,0,IF($C110&lt;=SUM($D110:L110),0,IF('Minimum Payment'!M110+$C110-SUM($D110:L110)&gt;Balance!M109+Interest!M110,Balance!M109+Interest!M110-'Minimum Payment'!M110,$C110-SUM($D110:L110))))))</f>
        <v>0</v>
      </c>
      <c r="O110" s="10">
        <f t="shared" si="2"/>
        <v>275</v>
      </c>
    </row>
    <row r="111" spans="1:15" s="140" customFormat="1" ht="11.25" x14ac:dyDescent="0.25">
      <c r="A111" s="140">
        <f>IF(Balance!O110&lt;=0,"",A110+1)</f>
        <v>96</v>
      </c>
      <c r="B111" s="50">
        <f t="shared" si="3"/>
        <v>44958</v>
      </c>
      <c r="C111" s="10">
        <f>IF(A111="",0,IF(NOT(Settings!$E$4=5),IF((Results!$D$5-'Minimum Payment'!O111)&lt;0,0,Results!$D$5-'Minimum Payment'!O111),0)+'Payment Schedule'!D111)</f>
        <v>275</v>
      </c>
      <c r="D111" s="10">
        <f>IF($D$14="",0,IF(NOT(Settings!$E$4=5),IF(Balance!D110&gt;=0,IF('Minimum Payment'!D111+$C111&gt;Balance!D110+Interest!D111,Balance!D110+Interest!D111-'Minimum Payment'!D111,$C111)),0))</f>
        <v>0</v>
      </c>
      <c r="E111" s="10">
        <f>IF(E$14="",0,IF(NOT(Settings!$E$4=5),IF(Balance!E110&lt;=0,0,IF($C111&lt;=SUM($D111:D111),0,IF('Minimum Payment'!E111+$C111-SUM($D111:D111)&gt;Balance!E110+Interest!E111,Balance!E110+Interest!E111-'Minimum Payment'!E111,$C111-SUM($D111:D111))))))</f>
        <v>0</v>
      </c>
      <c r="F111" s="10">
        <f>IF(F$14="",0,IF(NOT(Settings!$E$4=5),IF(Balance!F110&lt;=0,0,IF($C111&lt;=SUM($D111:E111),0,IF('Minimum Payment'!F111+$C111-SUM($D111:E111)&gt;Balance!F110+Interest!F111,Balance!F110+Interest!F111-'Minimum Payment'!F111,$C111-SUM($D111:E111))))))</f>
        <v>0</v>
      </c>
      <c r="G111" s="10">
        <f>IF(G$14="",0,IF(NOT(Settings!$E$4=5),IF(Balance!G110&lt;=0,0,IF($C111&lt;=SUM($D111:F111),0,IF('Minimum Payment'!G111+$C111-SUM($D111:F111)&gt;Balance!G110+Interest!G111,Balance!G110+Interest!G111-'Minimum Payment'!G111,$C111-SUM($D111:F111))))))</f>
        <v>0</v>
      </c>
      <c r="H111" s="10">
        <f>IF(H$14="",0,IF(NOT(Settings!$E$4=5),IF(Balance!H110&lt;=0,0,IF($C111&lt;=SUM($D111:G111),0,IF('Minimum Payment'!H111+$C111-SUM($D111:G111)&gt;Balance!H110+Interest!H111,Balance!H110+Interest!H111-'Minimum Payment'!H111,$C111-SUM($D111:G111))))))</f>
        <v>0</v>
      </c>
      <c r="I111" s="10">
        <f>IF(I$14="",0,IF(NOT(Settings!$E$4=5),IF(Balance!I110&lt;=0,0,IF($C111&lt;=SUM($D111:H111),0,IF('Minimum Payment'!I111+$C111-SUM($D111:H111)&gt;Balance!I110+Interest!I111,Balance!I110+Interest!I111-'Minimum Payment'!I111,$C111-SUM($D111:H111))))))</f>
        <v>0</v>
      </c>
      <c r="J111" s="10">
        <f>IF(J$14="",0,IF(NOT(Settings!$E$4=5),IF(Balance!J110&lt;=0,0,IF($C111&lt;=SUM($D111:I111),0,IF('Minimum Payment'!J111+$C111-SUM($D111:I111)&gt;Balance!J110+Interest!J111,Balance!J110+Interest!J111-'Minimum Payment'!J111,$C111-SUM($D111:I111))))))</f>
        <v>0</v>
      </c>
      <c r="K111" s="10">
        <f>IF(K$14="",0,IF(NOT(Settings!$E$4=5),IF(Balance!K110&lt;=0,0,IF($C111&lt;=SUM($D111:J111),0,IF('Minimum Payment'!K111+$C111-SUM($D111:J111)&gt;Balance!K110+Interest!K111,Balance!K110+Interest!K111-'Minimum Payment'!K111,$C111-SUM($D111:J111))))))</f>
        <v>275</v>
      </c>
      <c r="L111" s="10">
        <f>IF(L$14="",0,IF(NOT(Settings!$E$4=5),IF(Balance!L110&lt;=0,0,IF($C111&lt;=SUM($D111:K111),0,IF('Minimum Payment'!L111+$C111-SUM($D111:K111)&gt;Balance!L110+Interest!L111,Balance!L110+Interest!L111-'Minimum Payment'!L111,$C111-SUM($D111:K111))))))</f>
        <v>0</v>
      </c>
      <c r="M111" s="10">
        <f>IF(M$14="",0,IF(NOT(Settings!$E$4=5),IF(Balance!M110&lt;=0,0,IF($C111&lt;=SUM($D111:L111),0,IF('Minimum Payment'!M111+$C111-SUM($D111:L111)&gt;Balance!M110+Interest!M111,Balance!M110+Interest!M111-'Minimum Payment'!M111,$C111-SUM($D111:L111))))))</f>
        <v>0</v>
      </c>
      <c r="O111" s="10">
        <f t="shared" si="2"/>
        <v>275</v>
      </c>
    </row>
    <row r="112" spans="1:15" s="140" customFormat="1" ht="11.25" x14ac:dyDescent="0.25">
      <c r="A112" s="140">
        <f>IF(Balance!O111&lt;=0,"",A111+1)</f>
        <v>97</v>
      </c>
      <c r="B112" s="50">
        <f t="shared" si="3"/>
        <v>44986</v>
      </c>
      <c r="C112" s="10">
        <f>IF(A112="",0,IF(NOT(Settings!$E$4=5),IF((Results!$D$5-'Minimum Payment'!O112)&lt;0,0,Results!$D$5-'Minimum Payment'!O112),0)+'Payment Schedule'!D112)</f>
        <v>275</v>
      </c>
      <c r="D112" s="10">
        <f>IF($D$14="",0,IF(NOT(Settings!$E$4=5),IF(Balance!D111&gt;=0,IF('Minimum Payment'!D112+$C112&gt;Balance!D111+Interest!D112,Balance!D111+Interest!D112-'Minimum Payment'!D112,$C112)),0))</f>
        <v>0</v>
      </c>
      <c r="E112" s="10">
        <f>IF(E$14="",0,IF(NOT(Settings!$E$4=5),IF(Balance!E111&lt;=0,0,IF($C112&lt;=SUM($D112:D112),0,IF('Minimum Payment'!E112+$C112-SUM($D112:D112)&gt;Balance!E111+Interest!E112,Balance!E111+Interest!E112-'Minimum Payment'!E112,$C112-SUM($D112:D112))))))</f>
        <v>0</v>
      </c>
      <c r="F112" s="10">
        <f>IF(F$14="",0,IF(NOT(Settings!$E$4=5),IF(Balance!F111&lt;=0,0,IF($C112&lt;=SUM($D112:E112),0,IF('Minimum Payment'!F112+$C112-SUM($D112:E112)&gt;Balance!F111+Interest!F112,Balance!F111+Interest!F112-'Minimum Payment'!F112,$C112-SUM($D112:E112))))))</f>
        <v>0</v>
      </c>
      <c r="G112" s="10">
        <f>IF(G$14="",0,IF(NOT(Settings!$E$4=5),IF(Balance!G111&lt;=0,0,IF($C112&lt;=SUM($D112:F112),0,IF('Minimum Payment'!G112+$C112-SUM($D112:F112)&gt;Balance!G111+Interest!G112,Balance!G111+Interest!G112-'Minimum Payment'!G112,$C112-SUM($D112:F112))))))</f>
        <v>0</v>
      </c>
      <c r="H112" s="10">
        <f>IF(H$14="",0,IF(NOT(Settings!$E$4=5),IF(Balance!H111&lt;=0,0,IF($C112&lt;=SUM($D112:G112),0,IF('Minimum Payment'!H112+$C112-SUM($D112:G112)&gt;Balance!H111+Interest!H112,Balance!H111+Interest!H112-'Minimum Payment'!H112,$C112-SUM($D112:G112))))))</f>
        <v>0</v>
      </c>
      <c r="I112" s="10">
        <f>IF(I$14="",0,IF(NOT(Settings!$E$4=5),IF(Balance!I111&lt;=0,0,IF($C112&lt;=SUM($D112:H112),0,IF('Minimum Payment'!I112+$C112-SUM($D112:H112)&gt;Balance!I111+Interest!I112,Balance!I111+Interest!I112-'Minimum Payment'!I112,$C112-SUM($D112:H112))))))</f>
        <v>0</v>
      </c>
      <c r="J112" s="10">
        <f>IF(J$14="",0,IF(NOT(Settings!$E$4=5),IF(Balance!J111&lt;=0,0,IF($C112&lt;=SUM($D112:I112),0,IF('Minimum Payment'!J112+$C112-SUM($D112:I112)&gt;Balance!J111+Interest!J112,Balance!J111+Interest!J112-'Minimum Payment'!J112,$C112-SUM($D112:I112))))))</f>
        <v>0</v>
      </c>
      <c r="K112" s="10">
        <f>IF(K$14="",0,IF(NOT(Settings!$E$4=5),IF(Balance!K111&lt;=0,0,IF($C112&lt;=SUM($D112:J112),0,IF('Minimum Payment'!K112+$C112-SUM($D112:J112)&gt;Balance!K111+Interest!K112,Balance!K111+Interest!K112-'Minimum Payment'!K112,$C112-SUM($D112:J112))))))</f>
        <v>275</v>
      </c>
      <c r="L112" s="10">
        <f>IF(L$14="",0,IF(NOT(Settings!$E$4=5),IF(Balance!L111&lt;=0,0,IF($C112&lt;=SUM($D112:K112),0,IF('Minimum Payment'!L112+$C112-SUM($D112:K112)&gt;Balance!L111+Interest!L112,Balance!L111+Interest!L112-'Minimum Payment'!L112,$C112-SUM($D112:K112))))))</f>
        <v>0</v>
      </c>
      <c r="M112" s="10">
        <f>IF(M$14="",0,IF(NOT(Settings!$E$4=5),IF(Balance!M111&lt;=0,0,IF($C112&lt;=SUM($D112:L112),0,IF('Minimum Payment'!M112+$C112-SUM($D112:L112)&gt;Balance!M111+Interest!M112,Balance!M111+Interest!M112-'Minimum Payment'!M112,$C112-SUM($D112:L112))))))</f>
        <v>0</v>
      </c>
      <c r="O112" s="10">
        <f t="shared" si="2"/>
        <v>275</v>
      </c>
    </row>
    <row r="113" spans="1:15" s="140" customFormat="1" ht="11.25" x14ac:dyDescent="0.25">
      <c r="A113" s="140">
        <f>IF(Balance!O112&lt;=0,"",A112+1)</f>
        <v>98</v>
      </c>
      <c r="B113" s="50">
        <f t="shared" si="3"/>
        <v>45017</v>
      </c>
      <c r="C113" s="10">
        <f>IF(A113="",0,IF(NOT(Settings!$E$4=5),IF((Results!$D$5-'Minimum Payment'!O113)&lt;0,0,Results!$D$5-'Minimum Payment'!O113),0)+'Payment Schedule'!D113)</f>
        <v>275</v>
      </c>
      <c r="D113" s="10">
        <f>IF($D$14="",0,IF(NOT(Settings!$E$4=5),IF(Balance!D112&gt;=0,IF('Minimum Payment'!D113+$C113&gt;Balance!D112+Interest!D113,Balance!D112+Interest!D113-'Minimum Payment'!D113,$C113)),0))</f>
        <v>0</v>
      </c>
      <c r="E113" s="10">
        <f>IF(E$14="",0,IF(NOT(Settings!$E$4=5),IF(Balance!E112&lt;=0,0,IF($C113&lt;=SUM($D113:D113),0,IF('Minimum Payment'!E113+$C113-SUM($D113:D113)&gt;Balance!E112+Interest!E113,Balance!E112+Interest!E113-'Minimum Payment'!E113,$C113-SUM($D113:D113))))))</f>
        <v>0</v>
      </c>
      <c r="F113" s="10">
        <f>IF(F$14="",0,IF(NOT(Settings!$E$4=5),IF(Balance!F112&lt;=0,0,IF($C113&lt;=SUM($D113:E113),0,IF('Minimum Payment'!F113+$C113-SUM($D113:E113)&gt;Balance!F112+Interest!F113,Balance!F112+Interest!F113-'Minimum Payment'!F113,$C113-SUM($D113:E113))))))</f>
        <v>0</v>
      </c>
      <c r="G113" s="10">
        <f>IF(G$14="",0,IF(NOT(Settings!$E$4=5),IF(Balance!G112&lt;=0,0,IF($C113&lt;=SUM($D113:F113),0,IF('Minimum Payment'!G113+$C113-SUM($D113:F113)&gt;Balance!G112+Interest!G113,Balance!G112+Interest!G113-'Minimum Payment'!G113,$C113-SUM($D113:F113))))))</f>
        <v>0</v>
      </c>
      <c r="H113" s="10">
        <f>IF(H$14="",0,IF(NOT(Settings!$E$4=5),IF(Balance!H112&lt;=0,0,IF($C113&lt;=SUM($D113:G113),0,IF('Minimum Payment'!H113+$C113-SUM($D113:G113)&gt;Balance!H112+Interest!H113,Balance!H112+Interest!H113-'Minimum Payment'!H113,$C113-SUM($D113:G113))))))</f>
        <v>0</v>
      </c>
      <c r="I113" s="10">
        <f>IF(I$14="",0,IF(NOT(Settings!$E$4=5),IF(Balance!I112&lt;=0,0,IF($C113&lt;=SUM($D113:H113),0,IF('Minimum Payment'!I113+$C113-SUM($D113:H113)&gt;Balance!I112+Interest!I113,Balance!I112+Interest!I113-'Minimum Payment'!I113,$C113-SUM($D113:H113))))))</f>
        <v>0</v>
      </c>
      <c r="J113" s="10">
        <f>IF(J$14="",0,IF(NOT(Settings!$E$4=5),IF(Balance!J112&lt;=0,0,IF($C113&lt;=SUM($D113:I113),0,IF('Minimum Payment'!J113+$C113-SUM($D113:I113)&gt;Balance!J112+Interest!J113,Balance!J112+Interest!J113-'Minimum Payment'!J113,$C113-SUM($D113:I113))))))</f>
        <v>0</v>
      </c>
      <c r="K113" s="10">
        <f>IF(K$14="",0,IF(NOT(Settings!$E$4=5),IF(Balance!K112&lt;=0,0,IF($C113&lt;=SUM($D113:J113),0,IF('Minimum Payment'!K113+$C113-SUM($D113:J113)&gt;Balance!K112+Interest!K113,Balance!K112+Interest!K113-'Minimum Payment'!K113,$C113-SUM($D113:J113))))))</f>
        <v>275</v>
      </c>
      <c r="L113" s="10">
        <f>IF(L$14="",0,IF(NOT(Settings!$E$4=5),IF(Balance!L112&lt;=0,0,IF($C113&lt;=SUM($D113:K113),0,IF('Minimum Payment'!L113+$C113-SUM($D113:K113)&gt;Balance!L112+Interest!L113,Balance!L112+Interest!L113-'Minimum Payment'!L113,$C113-SUM($D113:K113))))))</f>
        <v>0</v>
      </c>
      <c r="M113" s="10">
        <f>IF(M$14="",0,IF(NOT(Settings!$E$4=5),IF(Balance!M112&lt;=0,0,IF($C113&lt;=SUM($D113:L113),0,IF('Minimum Payment'!M113+$C113-SUM($D113:L113)&gt;Balance!M112+Interest!M113,Balance!M112+Interest!M113-'Minimum Payment'!M113,$C113-SUM($D113:L113))))))</f>
        <v>0</v>
      </c>
      <c r="O113" s="10">
        <f t="shared" si="2"/>
        <v>275</v>
      </c>
    </row>
    <row r="114" spans="1:15" s="140" customFormat="1" ht="11.25" x14ac:dyDescent="0.25">
      <c r="A114" s="140">
        <f>IF(Balance!O113&lt;=0,"",A113+1)</f>
        <v>99</v>
      </c>
      <c r="B114" s="50">
        <f t="shared" si="3"/>
        <v>45047</v>
      </c>
      <c r="C114" s="10">
        <f>IF(A114="",0,IF(NOT(Settings!$E$4=5),IF((Results!$D$5-'Minimum Payment'!O114)&lt;0,0,Results!$D$5-'Minimum Payment'!O114),0)+'Payment Schedule'!D114)</f>
        <v>275</v>
      </c>
      <c r="D114" s="10">
        <f>IF($D$14="",0,IF(NOT(Settings!$E$4=5),IF(Balance!D113&gt;=0,IF('Minimum Payment'!D114+$C114&gt;Balance!D113+Interest!D114,Balance!D113+Interest!D114-'Minimum Payment'!D114,$C114)),0))</f>
        <v>0</v>
      </c>
      <c r="E114" s="10">
        <f>IF(E$14="",0,IF(NOT(Settings!$E$4=5),IF(Balance!E113&lt;=0,0,IF($C114&lt;=SUM($D114:D114),0,IF('Minimum Payment'!E114+$C114-SUM($D114:D114)&gt;Balance!E113+Interest!E114,Balance!E113+Interest!E114-'Minimum Payment'!E114,$C114-SUM($D114:D114))))))</f>
        <v>0</v>
      </c>
      <c r="F114" s="10">
        <f>IF(F$14="",0,IF(NOT(Settings!$E$4=5),IF(Balance!F113&lt;=0,0,IF($C114&lt;=SUM($D114:E114),0,IF('Minimum Payment'!F114+$C114-SUM($D114:E114)&gt;Balance!F113+Interest!F114,Balance!F113+Interest!F114-'Minimum Payment'!F114,$C114-SUM($D114:E114))))))</f>
        <v>0</v>
      </c>
      <c r="G114" s="10">
        <f>IF(G$14="",0,IF(NOT(Settings!$E$4=5),IF(Balance!G113&lt;=0,0,IF($C114&lt;=SUM($D114:F114),0,IF('Minimum Payment'!G114+$C114-SUM($D114:F114)&gt;Balance!G113+Interest!G114,Balance!G113+Interest!G114-'Minimum Payment'!G114,$C114-SUM($D114:F114))))))</f>
        <v>0</v>
      </c>
      <c r="H114" s="10">
        <f>IF(H$14="",0,IF(NOT(Settings!$E$4=5),IF(Balance!H113&lt;=0,0,IF($C114&lt;=SUM($D114:G114),0,IF('Minimum Payment'!H114+$C114-SUM($D114:G114)&gt;Balance!H113+Interest!H114,Balance!H113+Interest!H114-'Minimum Payment'!H114,$C114-SUM($D114:G114))))))</f>
        <v>0</v>
      </c>
      <c r="I114" s="10">
        <f>IF(I$14="",0,IF(NOT(Settings!$E$4=5),IF(Balance!I113&lt;=0,0,IF($C114&lt;=SUM($D114:H114),0,IF('Minimum Payment'!I114+$C114-SUM($D114:H114)&gt;Balance!I113+Interest!I114,Balance!I113+Interest!I114-'Minimum Payment'!I114,$C114-SUM($D114:H114))))))</f>
        <v>0</v>
      </c>
      <c r="J114" s="10">
        <f>IF(J$14="",0,IF(NOT(Settings!$E$4=5),IF(Balance!J113&lt;=0,0,IF($C114&lt;=SUM($D114:I114),0,IF('Minimum Payment'!J114+$C114-SUM($D114:I114)&gt;Balance!J113+Interest!J114,Balance!J113+Interest!J114-'Minimum Payment'!J114,$C114-SUM($D114:I114))))))</f>
        <v>0</v>
      </c>
      <c r="K114" s="10">
        <f>IF(K$14="",0,IF(NOT(Settings!$E$4=5),IF(Balance!K113&lt;=0,0,IF($C114&lt;=SUM($D114:J114),0,IF('Minimum Payment'!K114+$C114-SUM($D114:J114)&gt;Balance!K113+Interest!K114,Balance!K113+Interest!K114-'Minimum Payment'!K114,$C114-SUM($D114:J114))))))</f>
        <v>275</v>
      </c>
      <c r="L114" s="10">
        <f>IF(L$14="",0,IF(NOT(Settings!$E$4=5),IF(Balance!L113&lt;=0,0,IF($C114&lt;=SUM($D114:K114),0,IF('Minimum Payment'!L114+$C114-SUM($D114:K114)&gt;Balance!L113+Interest!L114,Balance!L113+Interest!L114-'Minimum Payment'!L114,$C114-SUM($D114:K114))))))</f>
        <v>0</v>
      </c>
      <c r="M114" s="10">
        <f>IF(M$14="",0,IF(NOT(Settings!$E$4=5),IF(Balance!M113&lt;=0,0,IF($C114&lt;=SUM($D114:L114),0,IF('Minimum Payment'!M114+$C114-SUM($D114:L114)&gt;Balance!M113+Interest!M114,Balance!M113+Interest!M114-'Minimum Payment'!M114,$C114-SUM($D114:L114))))))</f>
        <v>0</v>
      </c>
      <c r="O114" s="10">
        <f t="shared" si="2"/>
        <v>275</v>
      </c>
    </row>
    <row r="115" spans="1:15" s="140" customFormat="1" ht="11.25" x14ac:dyDescent="0.25">
      <c r="A115" s="140">
        <f>IF(Balance!O114&lt;=0,"",A114+1)</f>
        <v>100</v>
      </c>
      <c r="B115" s="50">
        <f t="shared" si="3"/>
        <v>45078</v>
      </c>
      <c r="C115" s="10">
        <f>IF(A115="",0,IF(NOT(Settings!$E$4=5),IF((Results!$D$5-'Minimum Payment'!O115)&lt;0,0,Results!$D$5-'Minimum Payment'!O115),0)+'Payment Schedule'!D115)</f>
        <v>275</v>
      </c>
      <c r="D115" s="10">
        <f>IF($D$14="",0,IF(NOT(Settings!$E$4=5),IF(Balance!D114&gt;=0,IF('Minimum Payment'!D115+$C115&gt;Balance!D114+Interest!D115,Balance!D114+Interest!D115-'Minimum Payment'!D115,$C115)),0))</f>
        <v>0</v>
      </c>
      <c r="E115" s="10">
        <f>IF(E$14="",0,IF(NOT(Settings!$E$4=5),IF(Balance!E114&lt;=0,0,IF($C115&lt;=SUM($D115:D115),0,IF('Minimum Payment'!E115+$C115-SUM($D115:D115)&gt;Balance!E114+Interest!E115,Balance!E114+Interest!E115-'Minimum Payment'!E115,$C115-SUM($D115:D115))))))</f>
        <v>0</v>
      </c>
      <c r="F115" s="10">
        <f>IF(F$14="",0,IF(NOT(Settings!$E$4=5),IF(Balance!F114&lt;=0,0,IF($C115&lt;=SUM($D115:E115),0,IF('Minimum Payment'!F115+$C115-SUM($D115:E115)&gt;Balance!F114+Interest!F115,Balance!F114+Interest!F115-'Minimum Payment'!F115,$C115-SUM($D115:E115))))))</f>
        <v>0</v>
      </c>
      <c r="G115" s="10">
        <f>IF(G$14="",0,IF(NOT(Settings!$E$4=5),IF(Balance!G114&lt;=0,0,IF($C115&lt;=SUM($D115:F115),0,IF('Minimum Payment'!G115+$C115-SUM($D115:F115)&gt;Balance!G114+Interest!G115,Balance!G114+Interest!G115-'Minimum Payment'!G115,$C115-SUM($D115:F115))))))</f>
        <v>0</v>
      </c>
      <c r="H115" s="10">
        <f>IF(H$14="",0,IF(NOT(Settings!$E$4=5),IF(Balance!H114&lt;=0,0,IF($C115&lt;=SUM($D115:G115),0,IF('Minimum Payment'!H115+$C115-SUM($D115:G115)&gt;Balance!H114+Interest!H115,Balance!H114+Interest!H115-'Minimum Payment'!H115,$C115-SUM($D115:G115))))))</f>
        <v>0</v>
      </c>
      <c r="I115" s="10">
        <f>IF(I$14="",0,IF(NOT(Settings!$E$4=5),IF(Balance!I114&lt;=0,0,IF($C115&lt;=SUM($D115:H115),0,IF('Minimum Payment'!I115+$C115-SUM($D115:H115)&gt;Balance!I114+Interest!I115,Balance!I114+Interest!I115-'Minimum Payment'!I115,$C115-SUM($D115:H115))))))</f>
        <v>0</v>
      </c>
      <c r="J115" s="10">
        <f>IF(J$14="",0,IF(NOT(Settings!$E$4=5),IF(Balance!J114&lt;=0,0,IF($C115&lt;=SUM($D115:I115),0,IF('Minimum Payment'!J115+$C115-SUM($D115:I115)&gt;Balance!J114+Interest!J115,Balance!J114+Interest!J115-'Minimum Payment'!J115,$C115-SUM($D115:I115))))))</f>
        <v>0</v>
      </c>
      <c r="K115" s="10">
        <f>IF(K$14="",0,IF(NOT(Settings!$E$4=5),IF(Balance!K114&lt;=0,0,IF($C115&lt;=SUM($D115:J115),0,IF('Minimum Payment'!K115+$C115-SUM($D115:J115)&gt;Balance!K114+Interest!K115,Balance!K114+Interest!K115-'Minimum Payment'!K115,$C115-SUM($D115:J115))))))</f>
        <v>209.87496999999996</v>
      </c>
      <c r="L115" s="10">
        <f>IF(L$14="",0,IF(NOT(Settings!$E$4=5),IF(Balance!L114&lt;=0,0,IF($C115&lt;=SUM($D115:K115),0,IF('Minimum Payment'!L115+$C115-SUM($D115:K115)&gt;Balance!L114+Interest!L115,Balance!L114+Interest!L115-'Minimum Payment'!L115,$C115-SUM($D115:K115))))))</f>
        <v>65.125030000000038</v>
      </c>
      <c r="M115" s="10">
        <f>IF(M$14="",0,IF(NOT(Settings!$E$4=5),IF(Balance!M114&lt;=0,0,IF($C115&lt;=SUM($D115:L115),0,IF('Minimum Payment'!M115+$C115-SUM($D115:L115)&gt;Balance!M114+Interest!M115,Balance!M114+Interest!M115-'Minimum Payment'!M115,$C115-SUM($D115:L115))))))</f>
        <v>0</v>
      </c>
      <c r="O115" s="10">
        <f t="shared" si="2"/>
        <v>275</v>
      </c>
    </row>
    <row r="116" spans="1:15" s="140" customFormat="1" ht="11.25" x14ac:dyDescent="0.25">
      <c r="A116" s="140">
        <f>IF(Balance!O115&lt;=0,"",A115+1)</f>
        <v>101</v>
      </c>
      <c r="B116" s="50">
        <f t="shared" si="3"/>
        <v>45108</v>
      </c>
      <c r="C116" s="10">
        <f>IF(A116="",0,IF(NOT(Settings!$E$4=5),IF((Results!$D$5-'Minimum Payment'!O116)&lt;0,0,Results!$D$5-'Minimum Payment'!O116),0)+'Payment Schedule'!D116)</f>
        <v>395</v>
      </c>
      <c r="D116" s="10">
        <f>IF($D$14="",0,IF(NOT(Settings!$E$4=5),IF(Balance!D115&gt;=0,IF('Minimum Payment'!D116+$C116&gt;Balance!D115+Interest!D116,Balance!D115+Interest!D116-'Minimum Payment'!D116,$C116)),0))</f>
        <v>0</v>
      </c>
      <c r="E116" s="10">
        <f>IF(E$14="",0,IF(NOT(Settings!$E$4=5),IF(Balance!E115&lt;=0,0,IF($C116&lt;=SUM($D116:D116),0,IF('Minimum Payment'!E116+$C116-SUM($D116:D116)&gt;Balance!E115+Interest!E116,Balance!E115+Interest!E116-'Minimum Payment'!E116,$C116-SUM($D116:D116))))))</f>
        <v>0</v>
      </c>
      <c r="F116" s="10">
        <f>IF(F$14="",0,IF(NOT(Settings!$E$4=5),IF(Balance!F115&lt;=0,0,IF($C116&lt;=SUM($D116:E116),0,IF('Minimum Payment'!F116+$C116-SUM($D116:E116)&gt;Balance!F115+Interest!F116,Balance!F115+Interest!F116-'Minimum Payment'!F116,$C116-SUM($D116:E116))))))</f>
        <v>0</v>
      </c>
      <c r="G116" s="10">
        <f>IF(G$14="",0,IF(NOT(Settings!$E$4=5),IF(Balance!G115&lt;=0,0,IF($C116&lt;=SUM($D116:F116),0,IF('Minimum Payment'!G116+$C116-SUM($D116:F116)&gt;Balance!G115+Interest!G116,Balance!G115+Interest!G116-'Minimum Payment'!G116,$C116-SUM($D116:F116))))))</f>
        <v>0</v>
      </c>
      <c r="H116" s="10">
        <f>IF(H$14="",0,IF(NOT(Settings!$E$4=5),IF(Balance!H115&lt;=0,0,IF($C116&lt;=SUM($D116:G116),0,IF('Minimum Payment'!H116+$C116-SUM($D116:G116)&gt;Balance!H115+Interest!H116,Balance!H115+Interest!H116-'Minimum Payment'!H116,$C116-SUM($D116:G116))))))</f>
        <v>0</v>
      </c>
      <c r="I116" s="10">
        <f>IF(I$14="",0,IF(NOT(Settings!$E$4=5),IF(Balance!I115&lt;=0,0,IF($C116&lt;=SUM($D116:H116),0,IF('Minimum Payment'!I116+$C116-SUM($D116:H116)&gt;Balance!I115+Interest!I116,Balance!I115+Interest!I116-'Minimum Payment'!I116,$C116-SUM($D116:H116))))))</f>
        <v>0</v>
      </c>
      <c r="J116" s="10">
        <f>IF(J$14="",0,IF(NOT(Settings!$E$4=5),IF(Balance!J115&lt;=0,0,IF($C116&lt;=SUM($D116:I116),0,IF('Minimum Payment'!J116+$C116-SUM($D116:I116)&gt;Balance!J115+Interest!J116,Balance!J115+Interest!J116-'Minimum Payment'!J116,$C116-SUM($D116:I116))))))</f>
        <v>0</v>
      </c>
      <c r="K116" s="10">
        <f>IF(K$14="",0,IF(NOT(Settings!$E$4=5),IF(Balance!K115&lt;=0,0,IF($C116&lt;=SUM($D116:J116),0,IF('Minimum Payment'!K116+$C116-SUM($D116:J116)&gt;Balance!K115+Interest!K116,Balance!K115+Interest!K116-'Minimum Payment'!K116,$C116-SUM($D116:J116))))))</f>
        <v>0</v>
      </c>
      <c r="L116" s="10">
        <f>IF(L$14="",0,IF(NOT(Settings!$E$4=5),IF(Balance!L115&lt;=0,0,IF($C116&lt;=SUM($D116:K116),0,IF('Minimum Payment'!L116+$C116-SUM($D116:K116)&gt;Balance!L115+Interest!L116,Balance!L115+Interest!L116-'Minimum Payment'!L116,$C116-SUM($D116:K116))))))</f>
        <v>395</v>
      </c>
      <c r="M116" s="10">
        <f>IF(M$14="",0,IF(NOT(Settings!$E$4=5),IF(Balance!M115&lt;=0,0,IF($C116&lt;=SUM($D116:L116),0,IF('Minimum Payment'!M116+$C116-SUM($D116:L116)&gt;Balance!M115+Interest!M116,Balance!M115+Interest!M116-'Minimum Payment'!M116,$C116-SUM($D116:L116))))))</f>
        <v>0</v>
      </c>
      <c r="O116" s="10">
        <f t="shared" si="2"/>
        <v>395</v>
      </c>
    </row>
    <row r="117" spans="1:15" s="140" customFormat="1" ht="11.25" x14ac:dyDescent="0.25">
      <c r="A117" s="140">
        <f>IF(Balance!O116&lt;=0,"",A116+1)</f>
        <v>102</v>
      </c>
      <c r="B117" s="50">
        <f t="shared" si="3"/>
        <v>45139</v>
      </c>
      <c r="C117" s="10">
        <f>IF(A117="",0,IF(NOT(Settings!$E$4=5),IF((Results!$D$5-'Minimum Payment'!O117)&lt;0,0,Results!$D$5-'Minimum Payment'!O117),0)+'Payment Schedule'!D117)</f>
        <v>395</v>
      </c>
      <c r="D117" s="10">
        <f>IF($D$14="",0,IF(NOT(Settings!$E$4=5),IF(Balance!D116&gt;=0,IF('Minimum Payment'!D117+$C117&gt;Balance!D116+Interest!D117,Balance!D116+Interest!D117-'Minimum Payment'!D117,$C117)),0))</f>
        <v>0</v>
      </c>
      <c r="E117" s="10">
        <f>IF(E$14="",0,IF(NOT(Settings!$E$4=5),IF(Balance!E116&lt;=0,0,IF($C117&lt;=SUM($D117:D117),0,IF('Minimum Payment'!E117+$C117-SUM($D117:D117)&gt;Balance!E116+Interest!E117,Balance!E116+Interest!E117-'Minimum Payment'!E117,$C117-SUM($D117:D117))))))</f>
        <v>0</v>
      </c>
      <c r="F117" s="10">
        <f>IF(F$14="",0,IF(NOT(Settings!$E$4=5),IF(Balance!F116&lt;=0,0,IF($C117&lt;=SUM($D117:E117),0,IF('Minimum Payment'!F117+$C117-SUM($D117:E117)&gt;Balance!F116+Interest!F117,Balance!F116+Interest!F117-'Minimum Payment'!F117,$C117-SUM($D117:E117))))))</f>
        <v>0</v>
      </c>
      <c r="G117" s="10">
        <f>IF(G$14="",0,IF(NOT(Settings!$E$4=5),IF(Balance!G116&lt;=0,0,IF($C117&lt;=SUM($D117:F117),0,IF('Minimum Payment'!G117+$C117-SUM($D117:F117)&gt;Balance!G116+Interest!G117,Balance!G116+Interest!G117-'Minimum Payment'!G117,$C117-SUM($D117:F117))))))</f>
        <v>0</v>
      </c>
      <c r="H117" s="10">
        <f>IF(H$14="",0,IF(NOT(Settings!$E$4=5),IF(Balance!H116&lt;=0,0,IF($C117&lt;=SUM($D117:G117),0,IF('Minimum Payment'!H117+$C117-SUM($D117:G117)&gt;Balance!H116+Interest!H117,Balance!H116+Interest!H117-'Minimum Payment'!H117,$C117-SUM($D117:G117))))))</f>
        <v>0</v>
      </c>
      <c r="I117" s="10">
        <f>IF(I$14="",0,IF(NOT(Settings!$E$4=5),IF(Balance!I116&lt;=0,0,IF($C117&lt;=SUM($D117:H117),0,IF('Minimum Payment'!I117+$C117-SUM($D117:H117)&gt;Balance!I116+Interest!I117,Balance!I116+Interest!I117-'Minimum Payment'!I117,$C117-SUM($D117:H117))))))</f>
        <v>0</v>
      </c>
      <c r="J117" s="10">
        <f>IF(J$14="",0,IF(NOT(Settings!$E$4=5),IF(Balance!J116&lt;=0,0,IF($C117&lt;=SUM($D117:I117),0,IF('Minimum Payment'!J117+$C117-SUM($D117:I117)&gt;Balance!J116+Interest!J117,Balance!J116+Interest!J117-'Minimum Payment'!J117,$C117-SUM($D117:I117))))))</f>
        <v>0</v>
      </c>
      <c r="K117" s="10">
        <f>IF(K$14="",0,IF(NOT(Settings!$E$4=5),IF(Balance!K116&lt;=0,0,IF($C117&lt;=SUM($D117:J117),0,IF('Minimum Payment'!K117+$C117-SUM($D117:J117)&gt;Balance!K116+Interest!K117,Balance!K116+Interest!K117-'Minimum Payment'!K117,$C117-SUM($D117:J117))))))</f>
        <v>0</v>
      </c>
      <c r="L117" s="10">
        <f>IF(L$14="",0,IF(NOT(Settings!$E$4=5),IF(Balance!L116&lt;=0,0,IF($C117&lt;=SUM($D117:K117),0,IF('Minimum Payment'!L117+$C117-SUM($D117:K117)&gt;Balance!L116+Interest!L117,Balance!L116+Interest!L117-'Minimum Payment'!L117,$C117-SUM($D117:K117))))))</f>
        <v>395</v>
      </c>
      <c r="M117" s="10">
        <f>IF(M$14="",0,IF(NOT(Settings!$E$4=5),IF(Balance!M116&lt;=0,0,IF($C117&lt;=SUM($D117:L117),0,IF('Minimum Payment'!M117+$C117-SUM($D117:L117)&gt;Balance!M116+Interest!M117,Balance!M116+Interest!M117-'Minimum Payment'!M117,$C117-SUM($D117:L117))))))</f>
        <v>0</v>
      </c>
      <c r="O117" s="10">
        <f t="shared" si="2"/>
        <v>395</v>
      </c>
    </row>
    <row r="118" spans="1:15" s="140" customFormat="1" ht="11.25" x14ac:dyDescent="0.25">
      <c r="A118" s="140">
        <f>IF(Balance!O117&lt;=0,"",A117+1)</f>
        <v>103</v>
      </c>
      <c r="B118" s="50">
        <f t="shared" si="3"/>
        <v>45170</v>
      </c>
      <c r="C118" s="10">
        <f>IF(A118="",0,IF(NOT(Settings!$E$4=5),IF((Results!$D$5-'Minimum Payment'!O118)&lt;0,0,Results!$D$5-'Minimum Payment'!O118),0)+'Payment Schedule'!D118)</f>
        <v>395</v>
      </c>
      <c r="D118" s="10">
        <f>IF($D$14="",0,IF(NOT(Settings!$E$4=5),IF(Balance!D117&gt;=0,IF('Minimum Payment'!D118+$C118&gt;Balance!D117+Interest!D118,Balance!D117+Interest!D118-'Minimum Payment'!D118,$C118)),0))</f>
        <v>0</v>
      </c>
      <c r="E118" s="10">
        <f>IF(E$14="",0,IF(NOT(Settings!$E$4=5),IF(Balance!E117&lt;=0,0,IF($C118&lt;=SUM($D118:D118),0,IF('Minimum Payment'!E118+$C118-SUM($D118:D118)&gt;Balance!E117+Interest!E118,Balance!E117+Interest!E118-'Minimum Payment'!E118,$C118-SUM($D118:D118))))))</f>
        <v>0</v>
      </c>
      <c r="F118" s="10">
        <f>IF(F$14="",0,IF(NOT(Settings!$E$4=5),IF(Balance!F117&lt;=0,0,IF($C118&lt;=SUM($D118:E118),0,IF('Minimum Payment'!F118+$C118-SUM($D118:E118)&gt;Balance!F117+Interest!F118,Balance!F117+Interest!F118-'Minimum Payment'!F118,$C118-SUM($D118:E118))))))</f>
        <v>0</v>
      </c>
      <c r="G118" s="10">
        <f>IF(G$14="",0,IF(NOT(Settings!$E$4=5),IF(Balance!G117&lt;=0,0,IF($C118&lt;=SUM($D118:F118),0,IF('Minimum Payment'!G118+$C118-SUM($D118:F118)&gt;Balance!G117+Interest!G118,Balance!G117+Interest!G118-'Minimum Payment'!G118,$C118-SUM($D118:F118))))))</f>
        <v>0</v>
      </c>
      <c r="H118" s="10">
        <f>IF(H$14="",0,IF(NOT(Settings!$E$4=5),IF(Balance!H117&lt;=0,0,IF($C118&lt;=SUM($D118:G118),0,IF('Minimum Payment'!H118+$C118-SUM($D118:G118)&gt;Balance!H117+Interest!H118,Balance!H117+Interest!H118-'Minimum Payment'!H118,$C118-SUM($D118:G118))))))</f>
        <v>0</v>
      </c>
      <c r="I118" s="10">
        <f>IF(I$14="",0,IF(NOT(Settings!$E$4=5),IF(Balance!I117&lt;=0,0,IF($C118&lt;=SUM($D118:H118),0,IF('Minimum Payment'!I118+$C118-SUM($D118:H118)&gt;Balance!I117+Interest!I118,Balance!I117+Interest!I118-'Minimum Payment'!I118,$C118-SUM($D118:H118))))))</f>
        <v>0</v>
      </c>
      <c r="J118" s="10">
        <f>IF(J$14="",0,IF(NOT(Settings!$E$4=5),IF(Balance!J117&lt;=0,0,IF($C118&lt;=SUM($D118:I118),0,IF('Minimum Payment'!J118+$C118-SUM($D118:I118)&gt;Balance!J117+Interest!J118,Balance!J117+Interest!J118-'Minimum Payment'!J118,$C118-SUM($D118:I118))))))</f>
        <v>0</v>
      </c>
      <c r="K118" s="10">
        <f>IF(K$14="",0,IF(NOT(Settings!$E$4=5),IF(Balance!K117&lt;=0,0,IF($C118&lt;=SUM($D118:J118),0,IF('Minimum Payment'!K118+$C118-SUM($D118:J118)&gt;Balance!K117+Interest!K118,Balance!K117+Interest!K118-'Minimum Payment'!K118,$C118-SUM($D118:J118))))))</f>
        <v>0</v>
      </c>
      <c r="L118" s="10">
        <f>IF(L$14="",0,IF(NOT(Settings!$E$4=5),IF(Balance!L117&lt;=0,0,IF($C118&lt;=SUM($D118:K118),0,IF('Minimum Payment'!L118+$C118-SUM($D118:K118)&gt;Balance!L117+Interest!L118,Balance!L117+Interest!L118-'Minimum Payment'!L118,$C118-SUM($D118:K118))))))</f>
        <v>395</v>
      </c>
      <c r="M118" s="10">
        <f>IF(M$14="",0,IF(NOT(Settings!$E$4=5),IF(Balance!M117&lt;=0,0,IF($C118&lt;=SUM($D118:L118),0,IF('Minimum Payment'!M118+$C118-SUM($D118:L118)&gt;Balance!M117+Interest!M118,Balance!M117+Interest!M118-'Minimum Payment'!M118,$C118-SUM($D118:L118))))))</f>
        <v>0</v>
      </c>
      <c r="O118" s="10">
        <f t="shared" si="2"/>
        <v>395</v>
      </c>
    </row>
    <row r="119" spans="1:15" s="140" customFormat="1" ht="11.25" x14ac:dyDescent="0.25">
      <c r="A119" s="140">
        <f>IF(Balance!O118&lt;=0,"",A118+1)</f>
        <v>104</v>
      </c>
      <c r="B119" s="50">
        <f t="shared" si="3"/>
        <v>45200</v>
      </c>
      <c r="C119" s="10">
        <f>IF(A119="",0,IF(NOT(Settings!$E$4=5),IF((Results!$D$5-'Minimum Payment'!O119)&lt;0,0,Results!$D$5-'Minimum Payment'!O119),0)+'Payment Schedule'!D119)</f>
        <v>395</v>
      </c>
      <c r="D119" s="10">
        <f>IF($D$14="",0,IF(NOT(Settings!$E$4=5),IF(Balance!D118&gt;=0,IF('Minimum Payment'!D119+$C119&gt;Balance!D118+Interest!D119,Balance!D118+Interest!D119-'Minimum Payment'!D119,$C119)),0))</f>
        <v>0</v>
      </c>
      <c r="E119" s="10">
        <f>IF(E$14="",0,IF(NOT(Settings!$E$4=5),IF(Balance!E118&lt;=0,0,IF($C119&lt;=SUM($D119:D119),0,IF('Minimum Payment'!E119+$C119-SUM($D119:D119)&gt;Balance!E118+Interest!E119,Balance!E118+Interest!E119-'Minimum Payment'!E119,$C119-SUM($D119:D119))))))</f>
        <v>0</v>
      </c>
      <c r="F119" s="10">
        <f>IF(F$14="",0,IF(NOT(Settings!$E$4=5),IF(Balance!F118&lt;=0,0,IF($C119&lt;=SUM($D119:E119),0,IF('Minimum Payment'!F119+$C119-SUM($D119:E119)&gt;Balance!F118+Interest!F119,Balance!F118+Interest!F119-'Minimum Payment'!F119,$C119-SUM($D119:E119))))))</f>
        <v>0</v>
      </c>
      <c r="G119" s="10">
        <f>IF(G$14="",0,IF(NOT(Settings!$E$4=5),IF(Balance!G118&lt;=0,0,IF($C119&lt;=SUM($D119:F119),0,IF('Minimum Payment'!G119+$C119-SUM($D119:F119)&gt;Balance!G118+Interest!G119,Balance!G118+Interest!G119-'Minimum Payment'!G119,$C119-SUM($D119:F119))))))</f>
        <v>0</v>
      </c>
      <c r="H119" s="10">
        <f>IF(H$14="",0,IF(NOT(Settings!$E$4=5),IF(Balance!H118&lt;=0,0,IF($C119&lt;=SUM($D119:G119),0,IF('Minimum Payment'!H119+$C119-SUM($D119:G119)&gt;Balance!H118+Interest!H119,Balance!H118+Interest!H119-'Minimum Payment'!H119,$C119-SUM($D119:G119))))))</f>
        <v>0</v>
      </c>
      <c r="I119" s="10">
        <f>IF(I$14="",0,IF(NOT(Settings!$E$4=5),IF(Balance!I118&lt;=0,0,IF($C119&lt;=SUM($D119:H119),0,IF('Minimum Payment'!I119+$C119-SUM($D119:H119)&gt;Balance!I118+Interest!I119,Balance!I118+Interest!I119-'Minimum Payment'!I119,$C119-SUM($D119:H119))))))</f>
        <v>0</v>
      </c>
      <c r="J119" s="10">
        <f>IF(J$14="",0,IF(NOT(Settings!$E$4=5),IF(Balance!J118&lt;=0,0,IF($C119&lt;=SUM($D119:I119),0,IF('Minimum Payment'!J119+$C119-SUM($D119:I119)&gt;Balance!J118+Interest!J119,Balance!J118+Interest!J119-'Minimum Payment'!J119,$C119-SUM($D119:I119))))))</f>
        <v>0</v>
      </c>
      <c r="K119" s="10">
        <f>IF(K$14="",0,IF(NOT(Settings!$E$4=5),IF(Balance!K118&lt;=0,0,IF($C119&lt;=SUM($D119:J119),0,IF('Minimum Payment'!K119+$C119-SUM($D119:J119)&gt;Balance!K118+Interest!K119,Balance!K118+Interest!K119-'Minimum Payment'!K119,$C119-SUM($D119:J119))))))</f>
        <v>0</v>
      </c>
      <c r="L119" s="10">
        <f>IF(L$14="",0,IF(NOT(Settings!$E$4=5),IF(Balance!L118&lt;=0,0,IF($C119&lt;=SUM($D119:K119),0,IF('Minimum Payment'!L119+$C119-SUM($D119:K119)&gt;Balance!L118+Interest!L119,Balance!L118+Interest!L119-'Minimum Payment'!L119,$C119-SUM($D119:K119))))))</f>
        <v>395</v>
      </c>
      <c r="M119" s="10">
        <f>IF(M$14="",0,IF(NOT(Settings!$E$4=5),IF(Balance!M118&lt;=0,0,IF($C119&lt;=SUM($D119:L119),0,IF('Minimum Payment'!M119+$C119-SUM($D119:L119)&gt;Balance!M118+Interest!M119,Balance!M118+Interest!M119-'Minimum Payment'!M119,$C119-SUM($D119:L119))))))</f>
        <v>0</v>
      </c>
      <c r="O119" s="10">
        <f t="shared" si="2"/>
        <v>395</v>
      </c>
    </row>
    <row r="120" spans="1:15" s="140" customFormat="1" ht="11.25" x14ac:dyDescent="0.25">
      <c r="A120" s="140">
        <f>IF(Balance!O119&lt;=0,"",A119+1)</f>
        <v>105</v>
      </c>
      <c r="B120" s="50">
        <f t="shared" si="3"/>
        <v>45231</v>
      </c>
      <c r="C120" s="10">
        <f>IF(A120="",0,IF(NOT(Settings!$E$4=5),IF((Results!$D$5-'Minimum Payment'!O120)&lt;0,0,Results!$D$5-'Minimum Payment'!O120),0)+'Payment Schedule'!D120)</f>
        <v>395</v>
      </c>
      <c r="D120" s="10">
        <f>IF($D$14="",0,IF(NOT(Settings!$E$4=5),IF(Balance!D119&gt;=0,IF('Minimum Payment'!D120+$C120&gt;Balance!D119+Interest!D120,Balance!D119+Interest!D120-'Minimum Payment'!D120,$C120)),0))</f>
        <v>0</v>
      </c>
      <c r="E120" s="10">
        <f>IF(E$14="",0,IF(NOT(Settings!$E$4=5),IF(Balance!E119&lt;=0,0,IF($C120&lt;=SUM($D120:D120),0,IF('Minimum Payment'!E120+$C120-SUM($D120:D120)&gt;Balance!E119+Interest!E120,Balance!E119+Interest!E120-'Minimum Payment'!E120,$C120-SUM($D120:D120))))))</f>
        <v>0</v>
      </c>
      <c r="F120" s="10">
        <f>IF(F$14="",0,IF(NOT(Settings!$E$4=5),IF(Balance!F119&lt;=0,0,IF($C120&lt;=SUM($D120:E120),0,IF('Minimum Payment'!F120+$C120-SUM($D120:E120)&gt;Balance!F119+Interest!F120,Balance!F119+Interest!F120-'Minimum Payment'!F120,$C120-SUM($D120:E120))))))</f>
        <v>0</v>
      </c>
      <c r="G120" s="10">
        <f>IF(G$14="",0,IF(NOT(Settings!$E$4=5),IF(Balance!G119&lt;=0,0,IF($C120&lt;=SUM($D120:F120),0,IF('Minimum Payment'!G120+$C120-SUM($D120:F120)&gt;Balance!G119+Interest!G120,Balance!G119+Interest!G120-'Minimum Payment'!G120,$C120-SUM($D120:F120))))))</f>
        <v>0</v>
      </c>
      <c r="H120" s="10">
        <f>IF(H$14="",0,IF(NOT(Settings!$E$4=5),IF(Balance!H119&lt;=0,0,IF($C120&lt;=SUM($D120:G120),0,IF('Minimum Payment'!H120+$C120-SUM($D120:G120)&gt;Balance!H119+Interest!H120,Balance!H119+Interest!H120-'Minimum Payment'!H120,$C120-SUM($D120:G120))))))</f>
        <v>0</v>
      </c>
      <c r="I120" s="10">
        <f>IF(I$14="",0,IF(NOT(Settings!$E$4=5),IF(Balance!I119&lt;=0,0,IF($C120&lt;=SUM($D120:H120),0,IF('Minimum Payment'!I120+$C120-SUM($D120:H120)&gt;Balance!I119+Interest!I120,Balance!I119+Interest!I120-'Minimum Payment'!I120,$C120-SUM($D120:H120))))))</f>
        <v>0</v>
      </c>
      <c r="J120" s="10">
        <f>IF(J$14="",0,IF(NOT(Settings!$E$4=5),IF(Balance!J119&lt;=0,0,IF($C120&lt;=SUM($D120:I120),0,IF('Minimum Payment'!J120+$C120-SUM($D120:I120)&gt;Balance!J119+Interest!J120,Balance!J119+Interest!J120-'Minimum Payment'!J120,$C120-SUM($D120:I120))))))</f>
        <v>0</v>
      </c>
      <c r="K120" s="10">
        <f>IF(K$14="",0,IF(NOT(Settings!$E$4=5),IF(Balance!K119&lt;=0,0,IF($C120&lt;=SUM($D120:J120),0,IF('Minimum Payment'!K120+$C120-SUM($D120:J120)&gt;Balance!K119+Interest!K120,Balance!K119+Interest!K120-'Minimum Payment'!K120,$C120-SUM($D120:J120))))))</f>
        <v>0</v>
      </c>
      <c r="L120" s="10">
        <f>IF(L$14="",0,IF(NOT(Settings!$E$4=5),IF(Balance!L119&lt;=0,0,IF($C120&lt;=SUM($D120:K120),0,IF('Minimum Payment'!L120+$C120-SUM($D120:K120)&gt;Balance!L119+Interest!L120,Balance!L119+Interest!L120-'Minimum Payment'!L120,$C120-SUM($D120:K120))))))</f>
        <v>395</v>
      </c>
      <c r="M120" s="10">
        <f>IF(M$14="",0,IF(NOT(Settings!$E$4=5),IF(Balance!M119&lt;=0,0,IF($C120&lt;=SUM($D120:L120),0,IF('Minimum Payment'!M120+$C120-SUM($D120:L120)&gt;Balance!M119+Interest!M120,Balance!M119+Interest!M120-'Minimum Payment'!M120,$C120-SUM($D120:L120))))))</f>
        <v>0</v>
      </c>
      <c r="O120" s="10">
        <f t="shared" si="2"/>
        <v>395</v>
      </c>
    </row>
    <row r="121" spans="1:15" s="140" customFormat="1" ht="11.25" x14ac:dyDescent="0.25">
      <c r="A121" s="140">
        <f>IF(Balance!O120&lt;=0,"",A120+1)</f>
        <v>106</v>
      </c>
      <c r="B121" s="50">
        <f t="shared" si="3"/>
        <v>45261</v>
      </c>
      <c r="C121" s="10">
        <f>IF(A121="",0,IF(NOT(Settings!$E$4=5),IF((Results!$D$5-'Minimum Payment'!O121)&lt;0,0,Results!$D$5-'Minimum Payment'!O121),0)+'Payment Schedule'!D121)</f>
        <v>395</v>
      </c>
      <c r="D121" s="10">
        <f>IF($D$14="",0,IF(NOT(Settings!$E$4=5),IF(Balance!D120&gt;=0,IF('Minimum Payment'!D121+$C121&gt;Balance!D120+Interest!D121,Balance!D120+Interest!D121-'Minimum Payment'!D121,$C121)),0))</f>
        <v>0</v>
      </c>
      <c r="E121" s="10">
        <f>IF(E$14="",0,IF(NOT(Settings!$E$4=5),IF(Balance!E120&lt;=0,0,IF($C121&lt;=SUM($D121:D121),0,IF('Minimum Payment'!E121+$C121-SUM($D121:D121)&gt;Balance!E120+Interest!E121,Balance!E120+Interest!E121-'Minimum Payment'!E121,$C121-SUM($D121:D121))))))</f>
        <v>0</v>
      </c>
      <c r="F121" s="10">
        <f>IF(F$14="",0,IF(NOT(Settings!$E$4=5),IF(Balance!F120&lt;=0,0,IF($C121&lt;=SUM($D121:E121),0,IF('Minimum Payment'!F121+$C121-SUM($D121:E121)&gt;Balance!F120+Interest!F121,Balance!F120+Interest!F121-'Minimum Payment'!F121,$C121-SUM($D121:E121))))))</f>
        <v>0</v>
      </c>
      <c r="G121" s="10">
        <f>IF(G$14="",0,IF(NOT(Settings!$E$4=5),IF(Balance!G120&lt;=0,0,IF($C121&lt;=SUM($D121:F121),0,IF('Minimum Payment'!G121+$C121-SUM($D121:F121)&gt;Balance!G120+Interest!G121,Balance!G120+Interest!G121-'Minimum Payment'!G121,$C121-SUM($D121:F121))))))</f>
        <v>0</v>
      </c>
      <c r="H121" s="10">
        <f>IF(H$14="",0,IF(NOT(Settings!$E$4=5),IF(Balance!H120&lt;=0,0,IF($C121&lt;=SUM($D121:G121),0,IF('Minimum Payment'!H121+$C121-SUM($D121:G121)&gt;Balance!H120+Interest!H121,Balance!H120+Interest!H121-'Minimum Payment'!H121,$C121-SUM($D121:G121))))))</f>
        <v>0</v>
      </c>
      <c r="I121" s="10">
        <f>IF(I$14="",0,IF(NOT(Settings!$E$4=5),IF(Balance!I120&lt;=0,0,IF($C121&lt;=SUM($D121:H121),0,IF('Minimum Payment'!I121+$C121-SUM($D121:H121)&gt;Balance!I120+Interest!I121,Balance!I120+Interest!I121-'Minimum Payment'!I121,$C121-SUM($D121:H121))))))</f>
        <v>0</v>
      </c>
      <c r="J121" s="10">
        <f>IF(J$14="",0,IF(NOT(Settings!$E$4=5),IF(Balance!J120&lt;=0,0,IF($C121&lt;=SUM($D121:I121),0,IF('Minimum Payment'!J121+$C121-SUM($D121:I121)&gt;Balance!J120+Interest!J121,Balance!J120+Interest!J121-'Minimum Payment'!J121,$C121-SUM($D121:I121))))))</f>
        <v>0</v>
      </c>
      <c r="K121" s="10">
        <f>IF(K$14="",0,IF(NOT(Settings!$E$4=5),IF(Balance!K120&lt;=0,0,IF($C121&lt;=SUM($D121:J121),0,IF('Minimum Payment'!K121+$C121-SUM($D121:J121)&gt;Balance!K120+Interest!K121,Balance!K120+Interest!K121-'Minimum Payment'!K121,$C121-SUM($D121:J121))))))</f>
        <v>0</v>
      </c>
      <c r="L121" s="10">
        <f>IF(L$14="",0,IF(NOT(Settings!$E$4=5),IF(Balance!L120&lt;=0,0,IF($C121&lt;=SUM($D121:K121),0,IF('Minimum Payment'!L121+$C121-SUM($D121:K121)&gt;Balance!L120+Interest!L121,Balance!L120+Interest!L121-'Minimum Payment'!L121,$C121-SUM($D121:K121))))))</f>
        <v>395</v>
      </c>
      <c r="M121" s="10">
        <f>IF(M$14="",0,IF(NOT(Settings!$E$4=5),IF(Balance!M120&lt;=0,0,IF($C121&lt;=SUM($D121:L121),0,IF('Minimum Payment'!M121+$C121-SUM($D121:L121)&gt;Balance!M120+Interest!M121,Balance!M120+Interest!M121-'Minimum Payment'!M121,$C121-SUM($D121:L121))))))</f>
        <v>0</v>
      </c>
      <c r="O121" s="10">
        <f t="shared" si="2"/>
        <v>395</v>
      </c>
    </row>
    <row r="122" spans="1:15" s="140" customFormat="1" ht="11.25" x14ac:dyDescent="0.25">
      <c r="A122" s="140">
        <f>IF(Balance!O121&lt;=0,"",A121+1)</f>
        <v>107</v>
      </c>
      <c r="B122" s="50">
        <f t="shared" si="3"/>
        <v>45292</v>
      </c>
      <c r="C122" s="10">
        <f>IF(A122="",0,IF(NOT(Settings!$E$4=5),IF((Results!$D$5-'Minimum Payment'!O122)&lt;0,0,Results!$D$5-'Minimum Payment'!O122),0)+'Payment Schedule'!D122)</f>
        <v>395</v>
      </c>
      <c r="D122" s="10">
        <f>IF($D$14="",0,IF(NOT(Settings!$E$4=5),IF(Balance!D121&gt;=0,IF('Minimum Payment'!D122+$C122&gt;Balance!D121+Interest!D122,Balance!D121+Interest!D122-'Minimum Payment'!D122,$C122)),0))</f>
        <v>0</v>
      </c>
      <c r="E122" s="10">
        <f>IF(E$14="",0,IF(NOT(Settings!$E$4=5),IF(Balance!E121&lt;=0,0,IF($C122&lt;=SUM($D122:D122),0,IF('Minimum Payment'!E122+$C122-SUM($D122:D122)&gt;Balance!E121+Interest!E122,Balance!E121+Interest!E122-'Minimum Payment'!E122,$C122-SUM($D122:D122))))))</f>
        <v>0</v>
      </c>
      <c r="F122" s="10">
        <f>IF(F$14="",0,IF(NOT(Settings!$E$4=5),IF(Balance!F121&lt;=0,0,IF($C122&lt;=SUM($D122:E122),0,IF('Minimum Payment'!F122+$C122-SUM($D122:E122)&gt;Balance!F121+Interest!F122,Balance!F121+Interest!F122-'Minimum Payment'!F122,$C122-SUM($D122:E122))))))</f>
        <v>0</v>
      </c>
      <c r="G122" s="10">
        <f>IF(G$14="",0,IF(NOT(Settings!$E$4=5),IF(Balance!G121&lt;=0,0,IF($C122&lt;=SUM($D122:F122),0,IF('Minimum Payment'!G122+$C122-SUM($D122:F122)&gt;Balance!G121+Interest!G122,Balance!G121+Interest!G122-'Minimum Payment'!G122,$C122-SUM($D122:F122))))))</f>
        <v>0</v>
      </c>
      <c r="H122" s="10">
        <f>IF(H$14="",0,IF(NOT(Settings!$E$4=5),IF(Balance!H121&lt;=0,0,IF($C122&lt;=SUM($D122:G122),0,IF('Minimum Payment'!H122+$C122-SUM($D122:G122)&gt;Balance!H121+Interest!H122,Balance!H121+Interest!H122-'Minimum Payment'!H122,$C122-SUM($D122:G122))))))</f>
        <v>0</v>
      </c>
      <c r="I122" s="10">
        <f>IF(I$14="",0,IF(NOT(Settings!$E$4=5),IF(Balance!I121&lt;=0,0,IF($C122&lt;=SUM($D122:H122),0,IF('Minimum Payment'!I122+$C122-SUM($D122:H122)&gt;Balance!I121+Interest!I122,Balance!I121+Interest!I122-'Minimum Payment'!I122,$C122-SUM($D122:H122))))))</f>
        <v>0</v>
      </c>
      <c r="J122" s="10">
        <f>IF(J$14="",0,IF(NOT(Settings!$E$4=5),IF(Balance!J121&lt;=0,0,IF($C122&lt;=SUM($D122:I122),0,IF('Minimum Payment'!J122+$C122-SUM($D122:I122)&gt;Balance!J121+Interest!J122,Balance!J121+Interest!J122-'Minimum Payment'!J122,$C122-SUM($D122:I122))))))</f>
        <v>0</v>
      </c>
      <c r="K122" s="10">
        <f>IF(K$14="",0,IF(NOT(Settings!$E$4=5),IF(Balance!K121&lt;=0,0,IF($C122&lt;=SUM($D122:J122),0,IF('Minimum Payment'!K122+$C122-SUM($D122:J122)&gt;Balance!K121+Interest!K122,Balance!K121+Interest!K122-'Minimum Payment'!K122,$C122-SUM($D122:J122))))))</f>
        <v>0</v>
      </c>
      <c r="L122" s="10">
        <f>IF(L$14="",0,IF(NOT(Settings!$E$4=5),IF(Balance!L121&lt;=0,0,IF($C122&lt;=SUM($D122:K122),0,IF('Minimum Payment'!L122+$C122-SUM($D122:K122)&gt;Balance!L121+Interest!L122,Balance!L121+Interest!L122-'Minimum Payment'!L122,$C122-SUM($D122:K122))))))</f>
        <v>395</v>
      </c>
      <c r="M122" s="10">
        <f>IF(M$14="",0,IF(NOT(Settings!$E$4=5),IF(Balance!M121&lt;=0,0,IF($C122&lt;=SUM($D122:L122),0,IF('Minimum Payment'!M122+$C122-SUM($D122:L122)&gt;Balance!M121+Interest!M122,Balance!M121+Interest!M122-'Minimum Payment'!M122,$C122-SUM($D122:L122))))))</f>
        <v>0</v>
      </c>
      <c r="O122" s="10">
        <f t="shared" si="2"/>
        <v>395</v>
      </c>
    </row>
    <row r="123" spans="1:15" s="140" customFormat="1" ht="11.25" x14ac:dyDescent="0.25">
      <c r="A123" s="140">
        <f>IF(Balance!O122&lt;=0,"",A122+1)</f>
        <v>108</v>
      </c>
      <c r="B123" s="50">
        <f t="shared" si="3"/>
        <v>45323</v>
      </c>
      <c r="C123" s="10">
        <f>IF(A123="",0,IF(NOT(Settings!$E$4=5),IF((Results!$D$5-'Minimum Payment'!O123)&lt;0,0,Results!$D$5-'Minimum Payment'!O123),0)+'Payment Schedule'!D123)</f>
        <v>395</v>
      </c>
      <c r="D123" s="10">
        <f>IF($D$14="",0,IF(NOT(Settings!$E$4=5),IF(Balance!D122&gt;=0,IF('Minimum Payment'!D123+$C123&gt;Balance!D122+Interest!D123,Balance!D122+Interest!D123-'Minimum Payment'!D123,$C123)),0))</f>
        <v>0</v>
      </c>
      <c r="E123" s="10">
        <f>IF(E$14="",0,IF(NOT(Settings!$E$4=5),IF(Balance!E122&lt;=0,0,IF($C123&lt;=SUM($D123:D123),0,IF('Minimum Payment'!E123+$C123-SUM($D123:D123)&gt;Balance!E122+Interest!E123,Balance!E122+Interest!E123-'Minimum Payment'!E123,$C123-SUM($D123:D123))))))</f>
        <v>0</v>
      </c>
      <c r="F123" s="10">
        <f>IF(F$14="",0,IF(NOT(Settings!$E$4=5),IF(Balance!F122&lt;=0,0,IF($C123&lt;=SUM($D123:E123),0,IF('Minimum Payment'!F123+$C123-SUM($D123:E123)&gt;Balance!F122+Interest!F123,Balance!F122+Interest!F123-'Minimum Payment'!F123,$C123-SUM($D123:E123))))))</f>
        <v>0</v>
      </c>
      <c r="G123" s="10">
        <f>IF(G$14="",0,IF(NOT(Settings!$E$4=5),IF(Balance!G122&lt;=0,0,IF($C123&lt;=SUM($D123:F123),0,IF('Minimum Payment'!G123+$C123-SUM($D123:F123)&gt;Balance!G122+Interest!G123,Balance!G122+Interest!G123-'Minimum Payment'!G123,$C123-SUM($D123:F123))))))</f>
        <v>0</v>
      </c>
      <c r="H123" s="10">
        <f>IF(H$14="",0,IF(NOT(Settings!$E$4=5),IF(Balance!H122&lt;=0,0,IF($C123&lt;=SUM($D123:G123),0,IF('Minimum Payment'!H123+$C123-SUM($D123:G123)&gt;Balance!H122+Interest!H123,Balance!H122+Interest!H123-'Minimum Payment'!H123,$C123-SUM($D123:G123))))))</f>
        <v>0</v>
      </c>
      <c r="I123" s="10">
        <f>IF(I$14="",0,IF(NOT(Settings!$E$4=5),IF(Balance!I122&lt;=0,0,IF($C123&lt;=SUM($D123:H123),0,IF('Minimum Payment'!I123+$C123-SUM($D123:H123)&gt;Balance!I122+Interest!I123,Balance!I122+Interest!I123-'Minimum Payment'!I123,$C123-SUM($D123:H123))))))</f>
        <v>0</v>
      </c>
      <c r="J123" s="10">
        <f>IF(J$14="",0,IF(NOT(Settings!$E$4=5),IF(Balance!J122&lt;=0,0,IF($C123&lt;=SUM($D123:I123),0,IF('Minimum Payment'!J123+$C123-SUM($D123:I123)&gt;Balance!J122+Interest!J123,Balance!J122+Interest!J123-'Minimum Payment'!J123,$C123-SUM($D123:I123))))))</f>
        <v>0</v>
      </c>
      <c r="K123" s="10">
        <f>IF(K$14="",0,IF(NOT(Settings!$E$4=5),IF(Balance!K122&lt;=0,0,IF($C123&lt;=SUM($D123:J123),0,IF('Minimum Payment'!K123+$C123-SUM($D123:J123)&gt;Balance!K122+Interest!K123,Balance!K122+Interest!K123-'Minimum Payment'!K123,$C123-SUM($D123:J123))))))</f>
        <v>0</v>
      </c>
      <c r="L123" s="10">
        <f>IF(L$14="",0,IF(NOT(Settings!$E$4=5),IF(Balance!L122&lt;=0,0,IF($C123&lt;=SUM($D123:K123),0,IF('Minimum Payment'!L123+$C123-SUM($D123:K123)&gt;Balance!L122+Interest!L123,Balance!L122+Interest!L123-'Minimum Payment'!L123,$C123-SUM($D123:K123))))))</f>
        <v>395</v>
      </c>
      <c r="M123" s="10">
        <f>IF(M$14="",0,IF(NOT(Settings!$E$4=5),IF(Balance!M122&lt;=0,0,IF($C123&lt;=SUM($D123:L123),0,IF('Minimum Payment'!M123+$C123-SUM($D123:L123)&gt;Balance!M122+Interest!M123,Balance!M122+Interest!M123-'Minimum Payment'!M123,$C123-SUM($D123:L123))))))</f>
        <v>0</v>
      </c>
      <c r="O123" s="10">
        <f t="shared" si="2"/>
        <v>395</v>
      </c>
    </row>
    <row r="124" spans="1:15" s="140" customFormat="1" ht="11.25" x14ac:dyDescent="0.25">
      <c r="A124" s="140">
        <f>IF(Balance!O123&lt;=0,"",A123+1)</f>
        <v>109</v>
      </c>
      <c r="B124" s="50">
        <f t="shared" si="3"/>
        <v>45352</v>
      </c>
      <c r="C124" s="10">
        <f>IF(A124="",0,IF(NOT(Settings!$E$4=5),IF((Results!$D$5-'Minimum Payment'!O124)&lt;0,0,Results!$D$5-'Minimum Payment'!O124),0)+'Payment Schedule'!D124)</f>
        <v>395</v>
      </c>
      <c r="D124" s="10">
        <f>IF($D$14="",0,IF(NOT(Settings!$E$4=5),IF(Balance!D123&gt;=0,IF('Minimum Payment'!D124+$C124&gt;Balance!D123+Interest!D124,Balance!D123+Interest!D124-'Minimum Payment'!D124,$C124)),0))</f>
        <v>0</v>
      </c>
      <c r="E124" s="10">
        <f>IF(E$14="",0,IF(NOT(Settings!$E$4=5),IF(Balance!E123&lt;=0,0,IF($C124&lt;=SUM($D124:D124),0,IF('Minimum Payment'!E124+$C124-SUM($D124:D124)&gt;Balance!E123+Interest!E124,Balance!E123+Interest!E124-'Minimum Payment'!E124,$C124-SUM($D124:D124))))))</f>
        <v>0</v>
      </c>
      <c r="F124" s="10">
        <f>IF(F$14="",0,IF(NOT(Settings!$E$4=5),IF(Balance!F123&lt;=0,0,IF($C124&lt;=SUM($D124:E124),0,IF('Minimum Payment'!F124+$C124-SUM($D124:E124)&gt;Balance!F123+Interest!F124,Balance!F123+Interest!F124-'Minimum Payment'!F124,$C124-SUM($D124:E124))))))</f>
        <v>0</v>
      </c>
      <c r="G124" s="10">
        <f>IF(G$14="",0,IF(NOT(Settings!$E$4=5),IF(Balance!G123&lt;=0,0,IF($C124&lt;=SUM($D124:F124),0,IF('Minimum Payment'!G124+$C124-SUM($D124:F124)&gt;Balance!G123+Interest!G124,Balance!G123+Interest!G124-'Minimum Payment'!G124,$C124-SUM($D124:F124))))))</f>
        <v>0</v>
      </c>
      <c r="H124" s="10">
        <f>IF(H$14="",0,IF(NOT(Settings!$E$4=5),IF(Balance!H123&lt;=0,0,IF($C124&lt;=SUM($D124:G124),0,IF('Minimum Payment'!H124+$C124-SUM($D124:G124)&gt;Balance!H123+Interest!H124,Balance!H123+Interest!H124-'Minimum Payment'!H124,$C124-SUM($D124:G124))))))</f>
        <v>0</v>
      </c>
      <c r="I124" s="10">
        <f>IF(I$14="",0,IF(NOT(Settings!$E$4=5),IF(Balance!I123&lt;=0,0,IF($C124&lt;=SUM($D124:H124),0,IF('Minimum Payment'!I124+$C124-SUM($D124:H124)&gt;Balance!I123+Interest!I124,Balance!I123+Interest!I124-'Minimum Payment'!I124,$C124-SUM($D124:H124))))))</f>
        <v>0</v>
      </c>
      <c r="J124" s="10">
        <f>IF(J$14="",0,IF(NOT(Settings!$E$4=5),IF(Balance!J123&lt;=0,0,IF($C124&lt;=SUM($D124:I124),0,IF('Minimum Payment'!J124+$C124-SUM($D124:I124)&gt;Balance!J123+Interest!J124,Balance!J123+Interest!J124-'Minimum Payment'!J124,$C124-SUM($D124:I124))))))</f>
        <v>0</v>
      </c>
      <c r="K124" s="10">
        <f>IF(K$14="",0,IF(NOT(Settings!$E$4=5),IF(Balance!K123&lt;=0,0,IF($C124&lt;=SUM($D124:J124),0,IF('Minimum Payment'!K124+$C124-SUM($D124:J124)&gt;Balance!K123+Interest!K124,Balance!K123+Interest!K124-'Minimum Payment'!K124,$C124-SUM($D124:J124))))))</f>
        <v>0</v>
      </c>
      <c r="L124" s="10">
        <f>IF(L$14="",0,IF(NOT(Settings!$E$4=5),IF(Balance!L123&lt;=0,0,IF($C124&lt;=SUM($D124:K124),0,IF('Minimum Payment'!L124+$C124-SUM($D124:K124)&gt;Balance!L123+Interest!L124,Balance!L123+Interest!L124-'Minimum Payment'!L124,$C124-SUM($D124:K124))))))</f>
        <v>24.920974999999999</v>
      </c>
      <c r="M124" s="10">
        <f>IF(M$14="",0,IF(NOT(Settings!$E$4=5),IF(Balance!M123&lt;=0,0,IF($C124&lt;=SUM($D124:L124),0,IF('Minimum Payment'!M124+$C124-SUM($D124:L124)&gt;Balance!M123+Interest!M124,Balance!M123+Interest!M124-'Minimum Payment'!M124,$C124-SUM($D124:L124))))))</f>
        <v>370.079025</v>
      </c>
      <c r="O124" s="10">
        <f t="shared" si="2"/>
        <v>395</v>
      </c>
    </row>
    <row r="125" spans="1:15" s="140" customFormat="1" ht="11.25" x14ac:dyDescent="0.25">
      <c r="A125" s="140">
        <f>IF(Balance!O124&lt;=0,"",A124+1)</f>
        <v>110</v>
      </c>
      <c r="B125" s="50">
        <f t="shared" si="3"/>
        <v>45383</v>
      </c>
      <c r="C125" s="10">
        <f>IF(A125="",0,IF(NOT(Settings!$E$4=5),IF((Results!$D$5-'Minimum Payment'!O125)&lt;0,0,Results!$D$5-'Minimum Payment'!O125),0)+'Payment Schedule'!D125)</f>
        <v>505</v>
      </c>
      <c r="D125" s="10">
        <f>IF($D$14="",0,IF(NOT(Settings!$E$4=5),IF(Balance!D124&gt;=0,IF('Minimum Payment'!D125+$C125&gt;Balance!D124+Interest!D125,Balance!D124+Interest!D125-'Minimum Payment'!D125,$C125)),0))</f>
        <v>0</v>
      </c>
      <c r="E125" s="10">
        <f>IF(E$14="",0,IF(NOT(Settings!$E$4=5),IF(Balance!E124&lt;=0,0,IF($C125&lt;=SUM($D125:D125),0,IF('Minimum Payment'!E125+$C125-SUM($D125:D125)&gt;Balance!E124+Interest!E125,Balance!E124+Interest!E125-'Minimum Payment'!E125,$C125-SUM($D125:D125))))))</f>
        <v>0</v>
      </c>
      <c r="F125" s="10">
        <f>IF(F$14="",0,IF(NOT(Settings!$E$4=5),IF(Balance!F124&lt;=0,0,IF($C125&lt;=SUM($D125:E125),0,IF('Minimum Payment'!F125+$C125-SUM($D125:E125)&gt;Balance!F124+Interest!F125,Balance!F124+Interest!F125-'Minimum Payment'!F125,$C125-SUM($D125:E125))))))</f>
        <v>0</v>
      </c>
      <c r="G125" s="10">
        <f>IF(G$14="",0,IF(NOT(Settings!$E$4=5),IF(Balance!G124&lt;=0,0,IF($C125&lt;=SUM($D125:F125),0,IF('Minimum Payment'!G125+$C125-SUM($D125:F125)&gt;Balance!G124+Interest!G125,Balance!G124+Interest!G125-'Minimum Payment'!G125,$C125-SUM($D125:F125))))))</f>
        <v>0</v>
      </c>
      <c r="H125" s="10">
        <f>IF(H$14="",0,IF(NOT(Settings!$E$4=5),IF(Balance!H124&lt;=0,0,IF($C125&lt;=SUM($D125:G125),0,IF('Minimum Payment'!H125+$C125-SUM($D125:G125)&gt;Balance!H124+Interest!H125,Balance!H124+Interest!H125-'Minimum Payment'!H125,$C125-SUM($D125:G125))))))</f>
        <v>0</v>
      </c>
      <c r="I125" s="10">
        <f>IF(I$14="",0,IF(NOT(Settings!$E$4=5),IF(Balance!I124&lt;=0,0,IF($C125&lt;=SUM($D125:H125),0,IF('Minimum Payment'!I125+$C125-SUM($D125:H125)&gt;Balance!I124+Interest!I125,Balance!I124+Interest!I125-'Minimum Payment'!I125,$C125-SUM($D125:H125))))))</f>
        <v>0</v>
      </c>
      <c r="J125" s="10">
        <f>IF(J$14="",0,IF(NOT(Settings!$E$4=5),IF(Balance!J124&lt;=0,0,IF($C125&lt;=SUM($D125:I125),0,IF('Minimum Payment'!J125+$C125-SUM($D125:I125)&gt;Balance!J124+Interest!J125,Balance!J124+Interest!J125-'Minimum Payment'!J125,$C125-SUM($D125:I125))))))</f>
        <v>0</v>
      </c>
      <c r="K125" s="10">
        <f>IF(K$14="",0,IF(NOT(Settings!$E$4=5),IF(Balance!K124&lt;=0,0,IF($C125&lt;=SUM($D125:J125),0,IF('Minimum Payment'!K125+$C125-SUM($D125:J125)&gt;Balance!K124+Interest!K125,Balance!K124+Interest!K125-'Minimum Payment'!K125,$C125-SUM($D125:J125))))))</f>
        <v>0</v>
      </c>
      <c r="L125" s="10">
        <f>IF(L$14="",0,IF(NOT(Settings!$E$4=5),IF(Balance!L124&lt;=0,0,IF($C125&lt;=SUM($D125:K125),0,IF('Minimum Payment'!L125+$C125-SUM($D125:K125)&gt;Balance!L124+Interest!L125,Balance!L124+Interest!L125-'Minimum Payment'!L125,$C125-SUM($D125:K125))))))</f>
        <v>0</v>
      </c>
      <c r="M125" s="10">
        <f>IF(M$14="",0,IF(NOT(Settings!$E$4=5),IF(Balance!M124&lt;=0,0,IF($C125&lt;=SUM($D125:L125),0,IF('Minimum Payment'!M125+$C125-SUM($D125:L125)&gt;Balance!M124+Interest!M125,Balance!M124+Interest!M125-'Minimum Payment'!M125,$C125-SUM($D125:L125))))))</f>
        <v>505</v>
      </c>
      <c r="O125" s="10">
        <f t="shared" si="2"/>
        <v>505</v>
      </c>
    </row>
    <row r="126" spans="1:15" s="140" customFormat="1" ht="11.25" x14ac:dyDescent="0.25">
      <c r="A126" s="140">
        <f>IF(Balance!O125&lt;=0,"",A125+1)</f>
        <v>111</v>
      </c>
      <c r="B126" s="50">
        <f t="shared" si="3"/>
        <v>45413</v>
      </c>
      <c r="C126" s="10">
        <f>IF(A126="",0,IF(NOT(Settings!$E$4=5),IF((Results!$D$5-'Minimum Payment'!O126)&lt;0,0,Results!$D$5-'Minimum Payment'!O126),0)+'Payment Schedule'!D126)</f>
        <v>505</v>
      </c>
      <c r="D126" s="10">
        <f>IF($D$14="",0,IF(NOT(Settings!$E$4=5),IF(Balance!D125&gt;=0,IF('Minimum Payment'!D126+$C126&gt;Balance!D125+Interest!D126,Balance!D125+Interest!D126-'Minimum Payment'!D126,$C126)),0))</f>
        <v>0</v>
      </c>
      <c r="E126" s="10">
        <f>IF(E$14="",0,IF(NOT(Settings!$E$4=5),IF(Balance!E125&lt;=0,0,IF($C126&lt;=SUM($D126:D126),0,IF('Minimum Payment'!E126+$C126-SUM($D126:D126)&gt;Balance!E125+Interest!E126,Balance!E125+Interest!E126-'Minimum Payment'!E126,$C126-SUM($D126:D126))))))</f>
        <v>0</v>
      </c>
      <c r="F126" s="10">
        <f>IF(F$14="",0,IF(NOT(Settings!$E$4=5),IF(Balance!F125&lt;=0,0,IF($C126&lt;=SUM($D126:E126),0,IF('Minimum Payment'!F126+$C126-SUM($D126:E126)&gt;Balance!F125+Interest!F126,Balance!F125+Interest!F126-'Minimum Payment'!F126,$C126-SUM($D126:E126))))))</f>
        <v>0</v>
      </c>
      <c r="G126" s="10">
        <f>IF(G$14="",0,IF(NOT(Settings!$E$4=5),IF(Balance!G125&lt;=0,0,IF($C126&lt;=SUM($D126:F126),0,IF('Minimum Payment'!G126+$C126-SUM($D126:F126)&gt;Balance!G125+Interest!G126,Balance!G125+Interest!G126-'Minimum Payment'!G126,$C126-SUM($D126:F126))))))</f>
        <v>0</v>
      </c>
      <c r="H126" s="10">
        <f>IF(H$14="",0,IF(NOT(Settings!$E$4=5),IF(Balance!H125&lt;=0,0,IF($C126&lt;=SUM($D126:G126),0,IF('Minimum Payment'!H126+$C126-SUM($D126:G126)&gt;Balance!H125+Interest!H126,Balance!H125+Interest!H126-'Minimum Payment'!H126,$C126-SUM($D126:G126))))))</f>
        <v>0</v>
      </c>
      <c r="I126" s="10">
        <f>IF(I$14="",0,IF(NOT(Settings!$E$4=5),IF(Balance!I125&lt;=0,0,IF($C126&lt;=SUM($D126:H126),0,IF('Minimum Payment'!I126+$C126-SUM($D126:H126)&gt;Balance!I125+Interest!I126,Balance!I125+Interest!I126-'Minimum Payment'!I126,$C126-SUM($D126:H126))))))</f>
        <v>0</v>
      </c>
      <c r="J126" s="10">
        <f>IF(J$14="",0,IF(NOT(Settings!$E$4=5),IF(Balance!J125&lt;=0,0,IF($C126&lt;=SUM($D126:I126),0,IF('Minimum Payment'!J126+$C126-SUM($D126:I126)&gt;Balance!J125+Interest!J126,Balance!J125+Interest!J126-'Minimum Payment'!J126,$C126-SUM($D126:I126))))))</f>
        <v>0</v>
      </c>
      <c r="K126" s="10">
        <f>IF(K$14="",0,IF(NOT(Settings!$E$4=5),IF(Balance!K125&lt;=0,0,IF($C126&lt;=SUM($D126:J126),0,IF('Minimum Payment'!K126+$C126-SUM($D126:J126)&gt;Balance!K125+Interest!K126,Balance!K125+Interest!K126-'Minimum Payment'!K126,$C126-SUM($D126:J126))))))</f>
        <v>0</v>
      </c>
      <c r="L126" s="10">
        <f>IF(L$14="",0,IF(NOT(Settings!$E$4=5),IF(Balance!L125&lt;=0,0,IF($C126&lt;=SUM($D126:K126),0,IF('Minimum Payment'!L126+$C126-SUM($D126:K126)&gt;Balance!L125+Interest!L126,Balance!L125+Interest!L126-'Minimum Payment'!L126,$C126-SUM($D126:K126))))))</f>
        <v>0</v>
      </c>
      <c r="M126" s="10">
        <f>IF(M$14="",0,IF(NOT(Settings!$E$4=5),IF(Balance!M125&lt;=0,0,IF($C126&lt;=SUM($D126:L126),0,IF('Minimum Payment'!M126+$C126-SUM($D126:L126)&gt;Balance!M125+Interest!M126,Balance!M125+Interest!M126-'Minimum Payment'!M126,$C126-SUM($D126:L126))))))</f>
        <v>505</v>
      </c>
      <c r="O126" s="10">
        <f t="shared" si="2"/>
        <v>505</v>
      </c>
    </row>
    <row r="127" spans="1:15" s="140" customFormat="1" ht="11.25" x14ac:dyDescent="0.25">
      <c r="A127" s="140">
        <f>IF(Balance!O126&lt;=0,"",A126+1)</f>
        <v>112</v>
      </c>
      <c r="B127" s="50">
        <f t="shared" si="3"/>
        <v>45444</v>
      </c>
      <c r="C127" s="10">
        <f>IF(A127="",0,IF(NOT(Settings!$E$4=5),IF((Results!$D$5-'Minimum Payment'!O127)&lt;0,0,Results!$D$5-'Minimum Payment'!O127),0)+'Payment Schedule'!D127)</f>
        <v>505</v>
      </c>
      <c r="D127" s="10">
        <f>IF($D$14="",0,IF(NOT(Settings!$E$4=5),IF(Balance!D126&gt;=0,IF('Minimum Payment'!D127+$C127&gt;Balance!D126+Interest!D127,Balance!D126+Interest!D127-'Minimum Payment'!D127,$C127)),0))</f>
        <v>0</v>
      </c>
      <c r="E127" s="10">
        <f>IF(E$14="",0,IF(NOT(Settings!$E$4=5),IF(Balance!E126&lt;=0,0,IF($C127&lt;=SUM($D127:D127),0,IF('Minimum Payment'!E127+$C127-SUM($D127:D127)&gt;Balance!E126+Interest!E127,Balance!E126+Interest!E127-'Minimum Payment'!E127,$C127-SUM($D127:D127))))))</f>
        <v>0</v>
      </c>
      <c r="F127" s="10">
        <f>IF(F$14="",0,IF(NOT(Settings!$E$4=5),IF(Balance!F126&lt;=0,0,IF($C127&lt;=SUM($D127:E127),0,IF('Minimum Payment'!F127+$C127-SUM($D127:E127)&gt;Balance!F126+Interest!F127,Balance!F126+Interest!F127-'Minimum Payment'!F127,$C127-SUM($D127:E127))))))</f>
        <v>0</v>
      </c>
      <c r="G127" s="10">
        <f>IF(G$14="",0,IF(NOT(Settings!$E$4=5),IF(Balance!G126&lt;=0,0,IF($C127&lt;=SUM($D127:F127),0,IF('Minimum Payment'!G127+$C127-SUM($D127:F127)&gt;Balance!G126+Interest!G127,Balance!G126+Interest!G127-'Minimum Payment'!G127,$C127-SUM($D127:F127))))))</f>
        <v>0</v>
      </c>
      <c r="H127" s="10">
        <f>IF(H$14="",0,IF(NOT(Settings!$E$4=5),IF(Balance!H126&lt;=0,0,IF($C127&lt;=SUM($D127:G127),0,IF('Minimum Payment'!H127+$C127-SUM($D127:G127)&gt;Balance!H126+Interest!H127,Balance!H126+Interest!H127-'Minimum Payment'!H127,$C127-SUM($D127:G127))))))</f>
        <v>0</v>
      </c>
      <c r="I127" s="10">
        <f>IF(I$14="",0,IF(NOT(Settings!$E$4=5),IF(Balance!I126&lt;=0,0,IF($C127&lt;=SUM($D127:H127),0,IF('Minimum Payment'!I127+$C127-SUM($D127:H127)&gt;Balance!I126+Interest!I127,Balance!I126+Interest!I127-'Minimum Payment'!I127,$C127-SUM($D127:H127))))))</f>
        <v>0</v>
      </c>
      <c r="J127" s="10">
        <f>IF(J$14="",0,IF(NOT(Settings!$E$4=5),IF(Balance!J126&lt;=0,0,IF($C127&lt;=SUM($D127:I127),0,IF('Minimum Payment'!J127+$C127-SUM($D127:I127)&gt;Balance!J126+Interest!J127,Balance!J126+Interest!J127-'Minimum Payment'!J127,$C127-SUM($D127:I127))))))</f>
        <v>0</v>
      </c>
      <c r="K127" s="10">
        <f>IF(K$14="",0,IF(NOT(Settings!$E$4=5),IF(Balance!K126&lt;=0,0,IF($C127&lt;=SUM($D127:J127),0,IF('Minimum Payment'!K127+$C127-SUM($D127:J127)&gt;Balance!K126+Interest!K127,Balance!K126+Interest!K127-'Minimum Payment'!K127,$C127-SUM($D127:J127))))))</f>
        <v>0</v>
      </c>
      <c r="L127" s="10">
        <f>IF(L$14="",0,IF(NOT(Settings!$E$4=5),IF(Balance!L126&lt;=0,0,IF($C127&lt;=SUM($D127:K127),0,IF('Minimum Payment'!L127+$C127-SUM($D127:K127)&gt;Balance!L126+Interest!L127,Balance!L126+Interest!L127-'Minimum Payment'!L127,$C127-SUM($D127:K127))))))</f>
        <v>0</v>
      </c>
      <c r="M127" s="10">
        <f>IF(M$14="",0,IF(NOT(Settings!$E$4=5),IF(Balance!M126&lt;=0,0,IF($C127&lt;=SUM($D127:L127),0,IF('Minimum Payment'!M127+$C127-SUM($D127:L127)&gt;Balance!M126+Interest!M127,Balance!M126+Interest!M127-'Minimum Payment'!M127,$C127-SUM($D127:L127))))))</f>
        <v>505</v>
      </c>
      <c r="O127" s="10">
        <f t="shared" si="2"/>
        <v>505</v>
      </c>
    </row>
    <row r="128" spans="1:15" s="140" customFormat="1" ht="11.25" x14ac:dyDescent="0.25">
      <c r="A128" s="140">
        <f>IF(Balance!O127&lt;=0,"",A127+1)</f>
        <v>113</v>
      </c>
      <c r="B128" s="50">
        <f t="shared" si="3"/>
        <v>45474</v>
      </c>
      <c r="C128" s="10">
        <f>IF(A128="",0,IF(NOT(Settings!$E$4=5),IF((Results!$D$5-'Minimum Payment'!O128)&lt;0,0,Results!$D$5-'Minimum Payment'!O128),0)+'Payment Schedule'!D128)</f>
        <v>505</v>
      </c>
      <c r="D128" s="10">
        <f>IF($D$14="",0,IF(NOT(Settings!$E$4=5),IF(Balance!D127&gt;=0,IF('Minimum Payment'!D128+$C128&gt;Balance!D127+Interest!D128,Balance!D127+Interest!D128-'Minimum Payment'!D128,$C128)),0))</f>
        <v>0</v>
      </c>
      <c r="E128" s="10">
        <f>IF(E$14="",0,IF(NOT(Settings!$E$4=5),IF(Balance!E127&lt;=0,0,IF($C128&lt;=SUM($D128:D128),0,IF('Minimum Payment'!E128+$C128-SUM($D128:D128)&gt;Balance!E127+Interest!E128,Balance!E127+Interest!E128-'Minimum Payment'!E128,$C128-SUM($D128:D128))))))</f>
        <v>0</v>
      </c>
      <c r="F128" s="10">
        <f>IF(F$14="",0,IF(NOT(Settings!$E$4=5),IF(Balance!F127&lt;=0,0,IF($C128&lt;=SUM($D128:E128),0,IF('Minimum Payment'!F128+$C128-SUM($D128:E128)&gt;Balance!F127+Interest!F128,Balance!F127+Interest!F128-'Minimum Payment'!F128,$C128-SUM($D128:E128))))))</f>
        <v>0</v>
      </c>
      <c r="G128" s="10">
        <f>IF(G$14="",0,IF(NOT(Settings!$E$4=5),IF(Balance!G127&lt;=0,0,IF($C128&lt;=SUM($D128:F128),0,IF('Minimum Payment'!G128+$C128-SUM($D128:F128)&gt;Balance!G127+Interest!G128,Balance!G127+Interest!G128-'Minimum Payment'!G128,$C128-SUM($D128:F128))))))</f>
        <v>0</v>
      </c>
      <c r="H128" s="10">
        <f>IF(H$14="",0,IF(NOT(Settings!$E$4=5),IF(Balance!H127&lt;=0,0,IF($C128&lt;=SUM($D128:G128),0,IF('Minimum Payment'!H128+$C128-SUM($D128:G128)&gt;Balance!H127+Interest!H128,Balance!H127+Interest!H128-'Minimum Payment'!H128,$C128-SUM($D128:G128))))))</f>
        <v>0</v>
      </c>
      <c r="I128" s="10">
        <f>IF(I$14="",0,IF(NOT(Settings!$E$4=5),IF(Balance!I127&lt;=0,0,IF($C128&lt;=SUM($D128:H128),0,IF('Minimum Payment'!I128+$C128-SUM($D128:H128)&gt;Balance!I127+Interest!I128,Balance!I127+Interest!I128-'Minimum Payment'!I128,$C128-SUM($D128:H128))))))</f>
        <v>0</v>
      </c>
      <c r="J128" s="10">
        <f>IF(J$14="",0,IF(NOT(Settings!$E$4=5),IF(Balance!J127&lt;=0,0,IF($C128&lt;=SUM($D128:I128),0,IF('Minimum Payment'!J128+$C128-SUM($D128:I128)&gt;Balance!J127+Interest!J128,Balance!J127+Interest!J128-'Minimum Payment'!J128,$C128-SUM($D128:I128))))))</f>
        <v>0</v>
      </c>
      <c r="K128" s="10">
        <f>IF(K$14="",0,IF(NOT(Settings!$E$4=5),IF(Balance!K127&lt;=0,0,IF($C128&lt;=SUM($D128:J128),0,IF('Minimum Payment'!K128+$C128-SUM($D128:J128)&gt;Balance!K127+Interest!K128,Balance!K127+Interest!K128-'Minimum Payment'!K128,$C128-SUM($D128:J128))))))</f>
        <v>0</v>
      </c>
      <c r="L128" s="10">
        <f>IF(L$14="",0,IF(NOT(Settings!$E$4=5),IF(Balance!L127&lt;=0,0,IF($C128&lt;=SUM($D128:K128),0,IF('Minimum Payment'!L128+$C128-SUM($D128:K128)&gt;Balance!L127+Interest!L128,Balance!L127+Interest!L128-'Minimum Payment'!L128,$C128-SUM($D128:K128))))))</f>
        <v>0</v>
      </c>
      <c r="M128" s="10">
        <f>IF(M$14="",0,IF(NOT(Settings!$E$4=5),IF(Balance!M127&lt;=0,0,IF($C128&lt;=SUM($D128:L128),0,IF('Minimum Payment'!M128+$C128-SUM($D128:L128)&gt;Balance!M127+Interest!M128,Balance!M127+Interest!M128-'Minimum Payment'!M128,$C128-SUM($D128:L128))))))</f>
        <v>505</v>
      </c>
      <c r="O128" s="10">
        <f t="shared" si="2"/>
        <v>505</v>
      </c>
    </row>
    <row r="129" spans="1:15" s="140" customFormat="1" ht="11.25" x14ac:dyDescent="0.25">
      <c r="A129" s="140">
        <f>IF(Balance!O128&lt;=0,"",A128+1)</f>
        <v>114</v>
      </c>
      <c r="B129" s="50">
        <f t="shared" si="3"/>
        <v>45505</v>
      </c>
      <c r="C129" s="10">
        <f>IF(A129="",0,IF(NOT(Settings!$E$4=5),IF((Results!$D$5-'Minimum Payment'!O129)&lt;0,0,Results!$D$5-'Minimum Payment'!O129),0)+'Payment Schedule'!D129)</f>
        <v>505</v>
      </c>
      <c r="D129" s="10">
        <f>IF($D$14="",0,IF(NOT(Settings!$E$4=5),IF(Balance!D128&gt;=0,IF('Minimum Payment'!D129+$C129&gt;Balance!D128+Interest!D129,Balance!D128+Interest!D129-'Minimum Payment'!D129,$C129)),0))</f>
        <v>0</v>
      </c>
      <c r="E129" s="10">
        <f>IF(E$14="",0,IF(NOT(Settings!$E$4=5),IF(Balance!E128&lt;=0,0,IF($C129&lt;=SUM($D129:D129),0,IF('Minimum Payment'!E129+$C129-SUM($D129:D129)&gt;Balance!E128+Interest!E129,Balance!E128+Interest!E129-'Minimum Payment'!E129,$C129-SUM($D129:D129))))))</f>
        <v>0</v>
      </c>
      <c r="F129" s="10">
        <f>IF(F$14="",0,IF(NOT(Settings!$E$4=5),IF(Balance!F128&lt;=0,0,IF($C129&lt;=SUM($D129:E129),0,IF('Minimum Payment'!F129+$C129-SUM($D129:E129)&gt;Balance!F128+Interest!F129,Balance!F128+Interest!F129-'Minimum Payment'!F129,$C129-SUM($D129:E129))))))</f>
        <v>0</v>
      </c>
      <c r="G129" s="10">
        <f>IF(G$14="",0,IF(NOT(Settings!$E$4=5),IF(Balance!G128&lt;=0,0,IF($C129&lt;=SUM($D129:F129),0,IF('Minimum Payment'!G129+$C129-SUM($D129:F129)&gt;Balance!G128+Interest!G129,Balance!G128+Interest!G129-'Minimum Payment'!G129,$C129-SUM($D129:F129))))))</f>
        <v>0</v>
      </c>
      <c r="H129" s="10">
        <f>IF(H$14="",0,IF(NOT(Settings!$E$4=5),IF(Balance!H128&lt;=0,0,IF($C129&lt;=SUM($D129:G129),0,IF('Minimum Payment'!H129+$C129-SUM($D129:G129)&gt;Balance!H128+Interest!H129,Balance!H128+Interest!H129-'Minimum Payment'!H129,$C129-SUM($D129:G129))))))</f>
        <v>0</v>
      </c>
      <c r="I129" s="10">
        <f>IF(I$14="",0,IF(NOT(Settings!$E$4=5),IF(Balance!I128&lt;=0,0,IF($C129&lt;=SUM($D129:H129),0,IF('Minimum Payment'!I129+$C129-SUM($D129:H129)&gt;Balance!I128+Interest!I129,Balance!I128+Interest!I129-'Minimum Payment'!I129,$C129-SUM($D129:H129))))))</f>
        <v>0</v>
      </c>
      <c r="J129" s="10">
        <f>IF(J$14="",0,IF(NOT(Settings!$E$4=5),IF(Balance!J128&lt;=0,0,IF($C129&lt;=SUM($D129:I129),0,IF('Minimum Payment'!J129+$C129-SUM($D129:I129)&gt;Balance!J128+Interest!J129,Balance!J128+Interest!J129-'Minimum Payment'!J129,$C129-SUM($D129:I129))))))</f>
        <v>0</v>
      </c>
      <c r="K129" s="10">
        <f>IF(K$14="",0,IF(NOT(Settings!$E$4=5),IF(Balance!K128&lt;=0,0,IF($C129&lt;=SUM($D129:J129),0,IF('Minimum Payment'!K129+$C129-SUM($D129:J129)&gt;Balance!K128+Interest!K129,Balance!K128+Interest!K129-'Minimum Payment'!K129,$C129-SUM($D129:J129))))))</f>
        <v>0</v>
      </c>
      <c r="L129" s="10">
        <f>IF(L$14="",0,IF(NOT(Settings!$E$4=5),IF(Balance!L128&lt;=0,0,IF($C129&lt;=SUM($D129:K129),0,IF('Minimum Payment'!L129+$C129-SUM($D129:K129)&gt;Balance!L128+Interest!L129,Balance!L128+Interest!L129-'Minimum Payment'!L129,$C129-SUM($D129:K129))))))</f>
        <v>0</v>
      </c>
      <c r="M129" s="10">
        <f>IF(M$14="",0,IF(NOT(Settings!$E$4=5),IF(Balance!M128&lt;=0,0,IF($C129&lt;=SUM($D129:L129),0,IF('Minimum Payment'!M129+$C129-SUM($D129:L129)&gt;Balance!M128+Interest!M129,Balance!M128+Interest!M129-'Minimum Payment'!M129,$C129-SUM($D129:L129))))))</f>
        <v>505</v>
      </c>
      <c r="O129" s="10">
        <f t="shared" si="2"/>
        <v>505</v>
      </c>
    </row>
    <row r="130" spans="1:15" s="140" customFormat="1" ht="11.25" x14ac:dyDescent="0.25">
      <c r="A130" s="140">
        <f>IF(Balance!O129&lt;=0,"",A129+1)</f>
        <v>115</v>
      </c>
      <c r="B130" s="50">
        <f t="shared" si="3"/>
        <v>45536</v>
      </c>
      <c r="C130" s="10">
        <f>IF(A130="",0,IF(NOT(Settings!$E$4=5),IF((Results!$D$5-'Minimum Payment'!O130)&lt;0,0,Results!$D$5-'Minimum Payment'!O130),0)+'Payment Schedule'!D130)</f>
        <v>505</v>
      </c>
      <c r="D130" s="10">
        <f>IF($D$14="",0,IF(NOT(Settings!$E$4=5),IF(Balance!D129&gt;=0,IF('Minimum Payment'!D130+$C130&gt;Balance!D129+Interest!D130,Balance!D129+Interest!D130-'Minimum Payment'!D130,$C130)),0))</f>
        <v>0</v>
      </c>
      <c r="E130" s="10">
        <f>IF(E$14="",0,IF(NOT(Settings!$E$4=5),IF(Balance!E129&lt;=0,0,IF($C130&lt;=SUM($D130:D130),0,IF('Minimum Payment'!E130+$C130-SUM($D130:D130)&gt;Balance!E129+Interest!E130,Balance!E129+Interest!E130-'Minimum Payment'!E130,$C130-SUM($D130:D130))))))</f>
        <v>0</v>
      </c>
      <c r="F130" s="10">
        <f>IF(F$14="",0,IF(NOT(Settings!$E$4=5),IF(Balance!F129&lt;=0,0,IF($C130&lt;=SUM($D130:E130),0,IF('Minimum Payment'!F130+$C130-SUM($D130:E130)&gt;Balance!F129+Interest!F130,Balance!F129+Interest!F130-'Minimum Payment'!F130,$C130-SUM($D130:E130))))))</f>
        <v>0</v>
      </c>
      <c r="G130" s="10">
        <f>IF(G$14="",0,IF(NOT(Settings!$E$4=5),IF(Balance!G129&lt;=0,0,IF($C130&lt;=SUM($D130:F130),0,IF('Minimum Payment'!G130+$C130-SUM($D130:F130)&gt;Balance!G129+Interest!G130,Balance!G129+Interest!G130-'Minimum Payment'!G130,$C130-SUM($D130:F130))))))</f>
        <v>0</v>
      </c>
      <c r="H130" s="10">
        <f>IF(H$14="",0,IF(NOT(Settings!$E$4=5),IF(Balance!H129&lt;=0,0,IF($C130&lt;=SUM($D130:G130),0,IF('Minimum Payment'!H130+$C130-SUM($D130:G130)&gt;Balance!H129+Interest!H130,Balance!H129+Interest!H130-'Minimum Payment'!H130,$C130-SUM($D130:G130))))))</f>
        <v>0</v>
      </c>
      <c r="I130" s="10">
        <f>IF(I$14="",0,IF(NOT(Settings!$E$4=5),IF(Balance!I129&lt;=0,0,IF($C130&lt;=SUM($D130:H130),0,IF('Minimum Payment'!I130+$C130-SUM($D130:H130)&gt;Balance!I129+Interest!I130,Balance!I129+Interest!I130-'Minimum Payment'!I130,$C130-SUM($D130:H130))))))</f>
        <v>0</v>
      </c>
      <c r="J130" s="10">
        <f>IF(J$14="",0,IF(NOT(Settings!$E$4=5),IF(Balance!J129&lt;=0,0,IF($C130&lt;=SUM($D130:I130),0,IF('Minimum Payment'!J130+$C130-SUM($D130:I130)&gt;Balance!J129+Interest!J130,Balance!J129+Interest!J130-'Minimum Payment'!J130,$C130-SUM($D130:I130))))))</f>
        <v>0</v>
      </c>
      <c r="K130" s="10">
        <f>IF(K$14="",0,IF(NOT(Settings!$E$4=5),IF(Balance!K129&lt;=0,0,IF($C130&lt;=SUM($D130:J130),0,IF('Minimum Payment'!K130+$C130-SUM($D130:J130)&gt;Balance!K129+Interest!K130,Balance!K129+Interest!K130-'Minimum Payment'!K130,$C130-SUM($D130:J130))))))</f>
        <v>0</v>
      </c>
      <c r="L130" s="10">
        <f>IF(L$14="",0,IF(NOT(Settings!$E$4=5),IF(Balance!L129&lt;=0,0,IF($C130&lt;=SUM($D130:K130),0,IF('Minimum Payment'!L130+$C130-SUM($D130:K130)&gt;Balance!L129+Interest!L130,Balance!L129+Interest!L130-'Minimum Payment'!L130,$C130-SUM($D130:K130))))))</f>
        <v>0</v>
      </c>
      <c r="M130" s="10">
        <f>IF(M$14="",0,IF(NOT(Settings!$E$4=5),IF(Balance!M129&lt;=0,0,IF($C130&lt;=SUM($D130:L130),0,IF('Minimum Payment'!M130+$C130-SUM($D130:L130)&gt;Balance!M129+Interest!M130,Balance!M129+Interest!M130-'Minimum Payment'!M130,$C130-SUM($D130:L130))))))</f>
        <v>505</v>
      </c>
      <c r="O130" s="10">
        <f t="shared" si="2"/>
        <v>505</v>
      </c>
    </row>
    <row r="131" spans="1:15" s="140" customFormat="1" ht="11.25" x14ac:dyDescent="0.25">
      <c r="A131" s="140">
        <f>IF(Balance!O130&lt;=0,"",A130+1)</f>
        <v>116</v>
      </c>
      <c r="B131" s="50">
        <f t="shared" si="3"/>
        <v>45566</v>
      </c>
      <c r="C131" s="10">
        <f>IF(A131="",0,IF(NOT(Settings!$E$4=5),IF((Results!$D$5-'Minimum Payment'!O131)&lt;0,0,Results!$D$5-'Minimum Payment'!O131),0)+'Payment Schedule'!D131)</f>
        <v>505</v>
      </c>
      <c r="D131" s="10">
        <f>IF($D$14="",0,IF(NOT(Settings!$E$4=5),IF(Balance!D130&gt;=0,IF('Minimum Payment'!D131+$C131&gt;Balance!D130+Interest!D131,Balance!D130+Interest!D131-'Minimum Payment'!D131,$C131)),0))</f>
        <v>0</v>
      </c>
      <c r="E131" s="10">
        <f>IF(E$14="",0,IF(NOT(Settings!$E$4=5),IF(Balance!E130&lt;=0,0,IF($C131&lt;=SUM($D131:D131),0,IF('Minimum Payment'!E131+$C131-SUM($D131:D131)&gt;Balance!E130+Interest!E131,Balance!E130+Interest!E131-'Minimum Payment'!E131,$C131-SUM($D131:D131))))))</f>
        <v>0</v>
      </c>
      <c r="F131" s="10">
        <f>IF(F$14="",0,IF(NOT(Settings!$E$4=5),IF(Balance!F130&lt;=0,0,IF($C131&lt;=SUM($D131:E131),0,IF('Minimum Payment'!F131+$C131-SUM($D131:E131)&gt;Balance!F130+Interest!F131,Balance!F130+Interest!F131-'Minimum Payment'!F131,$C131-SUM($D131:E131))))))</f>
        <v>0</v>
      </c>
      <c r="G131" s="10">
        <f>IF(G$14="",0,IF(NOT(Settings!$E$4=5),IF(Balance!G130&lt;=0,0,IF($C131&lt;=SUM($D131:F131),0,IF('Minimum Payment'!G131+$C131-SUM($D131:F131)&gt;Balance!G130+Interest!G131,Balance!G130+Interest!G131-'Minimum Payment'!G131,$C131-SUM($D131:F131))))))</f>
        <v>0</v>
      </c>
      <c r="H131" s="10">
        <f>IF(H$14="",0,IF(NOT(Settings!$E$4=5),IF(Balance!H130&lt;=0,0,IF($C131&lt;=SUM($D131:G131),0,IF('Minimum Payment'!H131+$C131-SUM($D131:G131)&gt;Balance!H130+Interest!H131,Balance!H130+Interest!H131-'Minimum Payment'!H131,$C131-SUM($D131:G131))))))</f>
        <v>0</v>
      </c>
      <c r="I131" s="10">
        <f>IF(I$14="",0,IF(NOT(Settings!$E$4=5),IF(Balance!I130&lt;=0,0,IF($C131&lt;=SUM($D131:H131),0,IF('Minimum Payment'!I131+$C131-SUM($D131:H131)&gt;Balance!I130+Interest!I131,Balance!I130+Interest!I131-'Minimum Payment'!I131,$C131-SUM($D131:H131))))))</f>
        <v>0</v>
      </c>
      <c r="J131" s="10">
        <f>IF(J$14="",0,IF(NOT(Settings!$E$4=5),IF(Balance!J130&lt;=0,0,IF($C131&lt;=SUM($D131:I131),0,IF('Minimum Payment'!J131+$C131-SUM($D131:I131)&gt;Balance!J130+Interest!J131,Balance!J130+Interest!J131-'Minimum Payment'!J131,$C131-SUM($D131:I131))))))</f>
        <v>0</v>
      </c>
      <c r="K131" s="10">
        <f>IF(K$14="",0,IF(NOT(Settings!$E$4=5),IF(Balance!K130&lt;=0,0,IF($C131&lt;=SUM($D131:J131),0,IF('Minimum Payment'!K131+$C131-SUM($D131:J131)&gt;Balance!K130+Interest!K131,Balance!K130+Interest!K131-'Minimum Payment'!K131,$C131-SUM($D131:J131))))))</f>
        <v>0</v>
      </c>
      <c r="L131" s="10">
        <f>IF(L$14="",0,IF(NOT(Settings!$E$4=5),IF(Balance!L130&lt;=0,0,IF($C131&lt;=SUM($D131:K131),0,IF('Minimum Payment'!L131+$C131-SUM($D131:K131)&gt;Balance!L130+Interest!L131,Balance!L130+Interest!L131-'Minimum Payment'!L131,$C131-SUM($D131:K131))))))</f>
        <v>0</v>
      </c>
      <c r="M131" s="10">
        <f>IF(M$14="",0,IF(NOT(Settings!$E$4=5),IF(Balance!M130&lt;=0,0,IF($C131&lt;=SUM($D131:L131),0,IF('Minimum Payment'!M131+$C131-SUM($D131:L131)&gt;Balance!M130+Interest!M131,Balance!M130+Interest!M131-'Minimum Payment'!M131,$C131-SUM($D131:L131))))))</f>
        <v>505</v>
      </c>
      <c r="O131" s="10">
        <f t="shared" si="2"/>
        <v>505</v>
      </c>
    </row>
    <row r="132" spans="1:15" s="140" customFormat="1" ht="11.25" x14ac:dyDescent="0.25">
      <c r="A132" s="140">
        <f>IF(Balance!O131&lt;=0,"",A131+1)</f>
        <v>117</v>
      </c>
      <c r="B132" s="50">
        <f t="shared" si="3"/>
        <v>45597</v>
      </c>
      <c r="C132" s="10">
        <f>IF(A132="",0,IF(NOT(Settings!$E$4=5),IF((Results!$D$5-'Minimum Payment'!O132)&lt;0,0,Results!$D$5-'Minimum Payment'!O132),0)+'Payment Schedule'!D132)</f>
        <v>505</v>
      </c>
      <c r="D132" s="10">
        <f>IF($D$14="",0,IF(NOT(Settings!$E$4=5),IF(Balance!D131&gt;=0,IF('Minimum Payment'!D132+$C132&gt;Balance!D131+Interest!D132,Balance!D131+Interest!D132-'Minimum Payment'!D132,$C132)),0))</f>
        <v>0</v>
      </c>
      <c r="E132" s="10">
        <f>IF(E$14="",0,IF(NOT(Settings!$E$4=5),IF(Balance!E131&lt;=0,0,IF($C132&lt;=SUM($D132:D132),0,IF('Minimum Payment'!E132+$C132-SUM($D132:D132)&gt;Balance!E131+Interest!E132,Balance!E131+Interest!E132-'Minimum Payment'!E132,$C132-SUM($D132:D132))))))</f>
        <v>0</v>
      </c>
      <c r="F132" s="10">
        <f>IF(F$14="",0,IF(NOT(Settings!$E$4=5),IF(Balance!F131&lt;=0,0,IF($C132&lt;=SUM($D132:E132),0,IF('Minimum Payment'!F132+$C132-SUM($D132:E132)&gt;Balance!F131+Interest!F132,Balance!F131+Interest!F132-'Minimum Payment'!F132,$C132-SUM($D132:E132))))))</f>
        <v>0</v>
      </c>
      <c r="G132" s="10">
        <f>IF(G$14="",0,IF(NOT(Settings!$E$4=5),IF(Balance!G131&lt;=0,0,IF($C132&lt;=SUM($D132:F132),0,IF('Minimum Payment'!G132+$C132-SUM($D132:F132)&gt;Balance!G131+Interest!G132,Balance!G131+Interest!G132-'Minimum Payment'!G132,$C132-SUM($D132:F132))))))</f>
        <v>0</v>
      </c>
      <c r="H132" s="10">
        <f>IF(H$14="",0,IF(NOT(Settings!$E$4=5),IF(Balance!H131&lt;=0,0,IF($C132&lt;=SUM($D132:G132),0,IF('Minimum Payment'!H132+$C132-SUM($D132:G132)&gt;Balance!H131+Interest!H132,Balance!H131+Interest!H132-'Minimum Payment'!H132,$C132-SUM($D132:G132))))))</f>
        <v>0</v>
      </c>
      <c r="I132" s="10">
        <f>IF(I$14="",0,IF(NOT(Settings!$E$4=5),IF(Balance!I131&lt;=0,0,IF($C132&lt;=SUM($D132:H132),0,IF('Minimum Payment'!I132+$C132-SUM($D132:H132)&gt;Balance!I131+Interest!I132,Balance!I131+Interest!I132-'Minimum Payment'!I132,$C132-SUM($D132:H132))))))</f>
        <v>0</v>
      </c>
      <c r="J132" s="10">
        <f>IF(J$14="",0,IF(NOT(Settings!$E$4=5),IF(Balance!J131&lt;=0,0,IF($C132&lt;=SUM($D132:I132),0,IF('Minimum Payment'!J132+$C132-SUM($D132:I132)&gt;Balance!J131+Interest!J132,Balance!J131+Interest!J132-'Minimum Payment'!J132,$C132-SUM($D132:I132))))))</f>
        <v>0</v>
      </c>
      <c r="K132" s="10">
        <f>IF(K$14="",0,IF(NOT(Settings!$E$4=5),IF(Balance!K131&lt;=0,0,IF($C132&lt;=SUM($D132:J132),0,IF('Minimum Payment'!K132+$C132-SUM($D132:J132)&gt;Balance!K131+Interest!K132,Balance!K131+Interest!K132-'Minimum Payment'!K132,$C132-SUM($D132:J132))))))</f>
        <v>0</v>
      </c>
      <c r="L132" s="10">
        <f>IF(L$14="",0,IF(NOT(Settings!$E$4=5),IF(Balance!L131&lt;=0,0,IF($C132&lt;=SUM($D132:K132),0,IF('Minimum Payment'!L132+$C132-SUM($D132:K132)&gt;Balance!L131+Interest!L132,Balance!L131+Interest!L132-'Minimum Payment'!L132,$C132-SUM($D132:K132))))))</f>
        <v>0</v>
      </c>
      <c r="M132" s="10">
        <f>IF(M$14="",0,IF(NOT(Settings!$E$4=5),IF(Balance!M131&lt;=0,0,IF($C132&lt;=SUM($D132:L132),0,IF('Minimum Payment'!M132+$C132-SUM($D132:L132)&gt;Balance!M131+Interest!M132,Balance!M131+Interest!M132-'Minimum Payment'!M132,$C132-SUM($D132:L132))))))</f>
        <v>505</v>
      </c>
      <c r="O132" s="10">
        <f t="shared" si="2"/>
        <v>505</v>
      </c>
    </row>
    <row r="133" spans="1:15" s="140" customFormat="1" ht="11.25" x14ac:dyDescent="0.25">
      <c r="A133" s="140">
        <f>IF(Balance!O132&lt;=0,"",A132+1)</f>
        <v>118</v>
      </c>
      <c r="B133" s="50">
        <f t="shared" si="3"/>
        <v>45627</v>
      </c>
      <c r="C133" s="10">
        <f>IF(A133="",0,IF(NOT(Settings!$E$4=5),IF((Results!$D$5-'Minimum Payment'!O133)&lt;0,0,Results!$D$5-'Minimum Payment'!O133),0)+'Payment Schedule'!D133)</f>
        <v>505</v>
      </c>
      <c r="D133" s="10">
        <f>IF($D$14="",0,IF(NOT(Settings!$E$4=5),IF(Balance!D132&gt;=0,IF('Minimum Payment'!D133+$C133&gt;Balance!D132+Interest!D133,Balance!D132+Interest!D133-'Minimum Payment'!D133,$C133)),0))</f>
        <v>0</v>
      </c>
      <c r="E133" s="10">
        <f>IF(E$14="",0,IF(NOT(Settings!$E$4=5),IF(Balance!E132&lt;=0,0,IF($C133&lt;=SUM($D133:D133),0,IF('Minimum Payment'!E133+$C133-SUM($D133:D133)&gt;Balance!E132+Interest!E133,Balance!E132+Interest!E133-'Minimum Payment'!E133,$C133-SUM($D133:D133))))))</f>
        <v>0</v>
      </c>
      <c r="F133" s="10">
        <f>IF(F$14="",0,IF(NOT(Settings!$E$4=5),IF(Balance!F132&lt;=0,0,IF($C133&lt;=SUM($D133:E133),0,IF('Minimum Payment'!F133+$C133-SUM($D133:E133)&gt;Balance!F132+Interest!F133,Balance!F132+Interest!F133-'Minimum Payment'!F133,$C133-SUM($D133:E133))))))</f>
        <v>0</v>
      </c>
      <c r="G133" s="10">
        <f>IF(G$14="",0,IF(NOT(Settings!$E$4=5),IF(Balance!G132&lt;=0,0,IF($C133&lt;=SUM($D133:F133),0,IF('Minimum Payment'!G133+$C133-SUM($D133:F133)&gt;Balance!G132+Interest!G133,Balance!G132+Interest!G133-'Minimum Payment'!G133,$C133-SUM($D133:F133))))))</f>
        <v>0</v>
      </c>
      <c r="H133" s="10">
        <f>IF(H$14="",0,IF(NOT(Settings!$E$4=5),IF(Balance!H132&lt;=0,0,IF($C133&lt;=SUM($D133:G133),0,IF('Minimum Payment'!H133+$C133-SUM($D133:G133)&gt;Balance!H132+Interest!H133,Balance!H132+Interest!H133-'Minimum Payment'!H133,$C133-SUM($D133:G133))))))</f>
        <v>0</v>
      </c>
      <c r="I133" s="10">
        <f>IF(I$14="",0,IF(NOT(Settings!$E$4=5),IF(Balance!I132&lt;=0,0,IF($C133&lt;=SUM($D133:H133),0,IF('Minimum Payment'!I133+$C133-SUM($D133:H133)&gt;Balance!I132+Interest!I133,Balance!I132+Interest!I133-'Minimum Payment'!I133,$C133-SUM($D133:H133))))))</f>
        <v>0</v>
      </c>
      <c r="J133" s="10">
        <f>IF(J$14="",0,IF(NOT(Settings!$E$4=5),IF(Balance!J132&lt;=0,0,IF($C133&lt;=SUM($D133:I133),0,IF('Minimum Payment'!J133+$C133-SUM($D133:I133)&gt;Balance!J132+Interest!J133,Balance!J132+Interest!J133-'Minimum Payment'!J133,$C133-SUM($D133:I133))))))</f>
        <v>0</v>
      </c>
      <c r="K133" s="10">
        <f>IF(K$14="",0,IF(NOT(Settings!$E$4=5),IF(Balance!K132&lt;=0,0,IF($C133&lt;=SUM($D133:J133),0,IF('Minimum Payment'!K133+$C133-SUM($D133:J133)&gt;Balance!K132+Interest!K133,Balance!K132+Interest!K133-'Minimum Payment'!K133,$C133-SUM($D133:J133))))))</f>
        <v>0</v>
      </c>
      <c r="L133" s="10">
        <f>IF(L$14="",0,IF(NOT(Settings!$E$4=5),IF(Balance!L132&lt;=0,0,IF($C133&lt;=SUM($D133:K133),0,IF('Minimum Payment'!L133+$C133-SUM($D133:K133)&gt;Balance!L132+Interest!L133,Balance!L132+Interest!L133-'Minimum Payment'!L133,$C133-SUM($D133:K133))))))</f>
        <v>0</v>
      </c>
      <c r="M133" s="10">
        <f>IF(M$14="",0,IF(NOT(Settings!$E$4=5),IF(Balance!M132&lt;=0,0,IF($C133&lt;=SUM($D133:L133),0,IF('Minimum Payment'!M133+$C133-SUM($D133:L133)&gt;Balance!M132+Interest!M133,Balance!M132+Interest!M133-'Minimum Payment'!M133,$C133-SUM($D133:L133))))))</f>
        <v>505</v>
      </c>
      <c r="O133" s="10">
        <f t="shared" si="2"/>
        <v>505</v>
      </c>
    </row>
    <row r="134" spans="1:15" s="140" customFormat="1" ht="11.25" x14ac:dyDescent="0.25">
      <c r="A134" s="140">
        <f>IF(Balance!O133&lt;=0,"",A133+1)</f>
        <v>119</v>
      </c>
      <c r="B134" s="50">
        <f t="shared" si="3"/>
        <v>45658</v>
      </c>
      <c r="C134" s="10">
        <f>IF(A134="",0,IF(NOT(Settings!$E$4=5),IF((Results!$D$5-'Minimum Payment'!O134)&lt;0,0,Results!$D$5-'Minimum Payment'!O134),0)+'Payment Schedule'!D134)</f>
        <v>505</v>
      </c>
      <c r="D134" s="10">
        <f>IF($D$14="",0,IF(NOT(Settings!$E$4=5),IF(Balance!D133&gt;=0,IF('Minimum Payment'!D134+$C134&gt;Balance!D133+Interest!D134,Balance!D133+Interest!D134-'Minimum Payment'!D134,$C134)),0))</f>
        <v>0</v>
      </c>
      <c r="E134" s="10">
        <f>IF(E$14="",0,IF(NOT(Settings!$E$4=5),IF(Balance!E133&lt;=0,0,IF($C134&lt;=SUM($D134:D134),0,IF('Minimum Payment'!E134+$C134-SUM($D134:D134)&gt;Balance!E133+Interest!E134,Balance!E133+Interest!E134-'Minimum Payment'!E134,$C134-SUM($D134:D134))))))</f>
        <v>0</v>
      </c>
      <c r="F134" s="10">
        <f>IF(F$14="",0,IF(NOT(Settings!$E$4=5),IF(Balance!F133&lt;=0,0,IF($C134&lt;=SUM($D134:E134),0,IF('Minimum Payment'!F134+$C134-SUM($D134:E134)&gt;Balance!F133+Interest!F134,Balance!F133+Interest!F134-'Minimum Payment'!F134,$C134-SUM($D134:E134))))))</f>
        <v>0</v>
      </c>
      <c r="G134" s="10">
        <f>IF(G$14="",0,IF(NOT(Settings!$E$4=5),IF(Balance!G133&lt;=0,0,IF($C134&lt;=SUM($D134:F134),0,IF('Minimum Payment'!G134+$C134-SUM($D134:F134)&gt;Balance!G133+Interest!G134,Balance!G133+Interest!G134-'Minimum Payment'!G134,$C134-SUM($D134:F134))))))</f>
        <v>0</v>
      </c>
      <c r="H134" s="10">
        <f>IF(H$14="",0,IF(NOT(Settings!$E$4=5),IF(Balance!H133&lt;=0,0,IF($C134&lt;=SUM($D134:G134),0,IF('Minimum Payment'!H134+$C134-SUM($D134:G134)&gt;Balance!H133+Interest!H134,Balance!H133+Interest!H134-'Minimum Payment'!H134,$C134-SUM($D134:G134))))))</f>
        <v>0</v>
      </c>
      <c r="I134" s="10">
        <f>IF(I$14="",0,IF(NOT(Settings!$E$4=5),IF(Balance!I133&lt;=0,0,IF($C134&lt;=SUM($D134:H134),0,IF('Minimum Payment'!I134+$C134-SUM($D134:H134)&gt;Balance!I133+Interest!I134,Balance!I133+Interest!I134-'Minimum Payment'!I134,$C134-SUM($D134:H134))))))</f>
        <v>0</v>
      </c>
      <c r="J134" s="10">
        <f>IF(J$14="",0,IF(NOT(Settings!$E$4=5),IF(Balance!J133&lt;=0,0,IF($C134&lt;=SUM($D134:I134),0,IF('Minimum Payment'!J134+$C134-SUM($D134:I134)&gt;Balance!J133+Interest!J134,Balance!J133+Interest!J134-'Minimum Payment'!J134,$C134-SUM($D134:I134))))))</f>
        <v>0</v>
      </c>
      <c r="K134" s="10">
        <f>IF(K$14="",0,IF(NOT(Settings!$E$4=5),IF(Balance!K133&lt;=0,0,IF($C134&lt;=SUM($D134:J134),0,IF('Minimum Payment'!K134+$C134-SUM($D134:J134)&gt;Balance!K133+Interest!K134,Balance!K133+Interest!K134-'Minimum Payment'!K134,$C134-SUM($D134:J134))))))</f>
        <v>0</v>
      </c>
      <c r="L134" s="10">
        <f>IF(L$14="",0,IF(NOT(Settings!$E$4=5),IF(Balance!L133&lt;=0,0,IF($C134&lt;=SUM($D134:K134),0,IF('Minimum Payment'!L134+$C134-SUM($D134:K134)&gt;Balance!L133+Interest!L134,Balance!L133+Interest!L134-'Minimum Payment'!L134,$C134-SUM($D134:K134))))))</f>
        <v>0</v>
      </c>
      <c r="M134" s="10">
        <f>IF(M$14="",0,IF(NOT(Settings!$E$4=5),IF(Balance!M133&lt;=0,0,IF($C134&lt;=SUM($D134:L134),0,IF('Minimum Payment'!M134+$C134-SUM($D134:L134)&gt;Balance!M133+Interest!M134,Balance!M133+Interest!M134-'Minimum Payment'!M134,$C134-SUM($D134:L134))))))</f>
        <v>505</v>
      </c>
      <c r="O134" s="10">
        <f t="shared" si="2"/>
        <v>505</v>
      </c>
    </row>
    <row r="135" spans="1:15" s="140" customFormat="1" ht="11.25" x14ac:dyDescent="0.25">
      <c r="A135" s="140">
        <f>IF(Balance!O134&lt;=0,"",A134+1)</f>
        <v>120</v>
      </c>
      <c r="B135" s="50">
        <f t="shared" si="3"/>
        <v>45689</v>
      </c>
      <c r="C135" s="10">
        <f>IF(A135="",0,IF(NOT(Settings!$E$4=5),IF((Results!$D$5-'Minimum Payment'!O135)&lt;0,0,Results!$D$5-'Minimum Payment'!O135),0)+'Payment Schedule'!D135)</f>
        <v>505</v>
      </c>
      <c r="D135" s="10">
        <f>IF($D$14="",0,IF(NOT(Settings!$E$4=5),IF(Balance!D134&gt;=0,IF('Minimum Payment'!D135+$C135&gt;Balance!D134+Interest!D135,Balance!D134+Interest!D135-'Minimum Payment'!D135,$C135)),0))</f>
        <v>0</v>
      </c>
      <c r="E135" s="10">
        <f>IF(E$14="",0,IF(NOT(Settings!$E$4=5),IF(Balance!E134&lt;=0,0,IF($C135&lt;=SUM($D135:D135),0,IF('Minimum Payment'!E135+$C135-SUM($D135:D135)&gt;Balance!E134+Interest!E135,Balance!E134+Interest!E135-'Minimum Payment'!E135,$C135-SUM($D135:D135))))))</f>
        <v>0</v>
      </c>
      <c r="F135" s="10">
        <f>IF(F$14="",0,IF(NOT(Settings!$E$4=5),IF(Balance!F134&lt;=0,0,IF($C135&lt;=SUM($D135:E135),0,IF('Minimum Payment'!F135+$C135-SUM($D135:E135)&gt;Balance!F134+Interest!F135,Balance!F134+Interest!F135-'Minimum Payment'!F135,$C135-SUM($D135:E135))))))</f>
        <v>0</v>
      </c>
      <c r="G135" s="10">
        <f>IF(G$14="",0,IF(NOT(Settings!$E$4=5),IF(Balance!G134&lt;=0,0,IF($C135&lt;=SUM($D135:F135),0,IF('Minimum Payment'!G135+$C135-SUM($D135:F135)&gt;Balance!G134+Interest!G135,Balance!G134+Interest!G135-'Minimum Payment'!G135,$C135-SUM($D135:F135))))))</f>
        <v>0</v>
      </c>
      <c r="H135" s="10">
        <f>IF(H$14="",0,IF(NOT(Settings!$E$4=5),IF(Balance!H134&lt;=0,0,IF($C135&lt;=SUM($D135:G135),0,IF('Minimum Payment'!H135+$C135-SUM($D135:G135)&gt;Balance!H134+Interest!H135,Balance!H134+Interest!H135-'Minimum Payment'!H135,$C135-SUM($D135:G135))))))</f>
        <v>0</v>
      </c>
      <c r="I135" s="10">
        <f>IF(I$14="",0,IF(NOT(Settings!$E$4=5),IF(Balance!I134&lt;=0,0,IF($C135&lt;=SUM($D135:H135),0,IF('Minimum Payment'!I135+$C135-SUM($D135:H135)&gt;Balance!I134+Interest!I135,Balance!I134+Interest!I135-'Minimum Payment'!I135,$C135-SUM($D135:H135))))))</f>
        <v>0</v>
      </c>
      <c r="J135" s="10">
        <f>IF(J$14="",0,IF(NOT(Settings!$E$4=5),IF(Balance!J134&lt;=0,0,IF($C135&lt;=SUM($D135:I135),0,IF('Minimum Payment'!J135+$C135-SUM($D135:I135)&gt;Balance!J134+Interest!J135,Balance!J134+Interest!J135-'Minimum Payment'!J135,$C135-SUM($D135:I135))))))</f>
        <v>0</v>
      </c>
      <c r="K135" s="10">
        <f>IF(K$14="",0,IF(NOT(Settings!$E$4=5),IF(Balance!K134&lt;=0,0,IF($C135&lt;=SUM($D135:J135),0,IF('Minimum Payment'!K135+$C135-SUM($D135:J135)&gt;Balance!K134+Interest!K135,Balance!K134+Interest!K135-'Minimum Payment'!K135,$C135-SUM($D135:J135))))))</f>
        <v>0</v>
      </c>
      <c r="L135" s="10">
        <f>IF(L$14="",0,IF(NOT(Settings!$E$4=5),IF(Balance!L134&lt;=0,0,IF($C135&lt;=SUM($D135:K135),0,IF('Minimum Payment'!L135+$C135-SUM($D135:K135)&gt;Balance!L134+Interest!L135,Balance!L134+Interest!L135-'Minimum Payment'!L135,$C135-SUM($D135:K135))))))</f>
        <v>0</v>
      </c>
      <c r="M135" s="10">
        <f>IF(M$14="",0,IF(NOT(Settings!$E$4=5),IF(Balance!M134&lt;=0,0,IF($C135&lt;=SUM($D135:L135),0,IF('Minimum Payment'!M135+$C135-SUM($D135:L135)&gt;Balance!M134+Interest!M135,Balance!M134+Interest!M135-'Minimum Payment'!M135,$C135-SUM($D135:L135))))))</f>
        <v>505</v>
      </c>
      <c r="O135" s="10">
        <f t="shared" si="2"/>
        <v>505</v>
      </c>
    </row>
    <row r="136" spans="1:15" s="140" customFormat="1" ht="11.25" x14ac:dyDescent="0.25">
      <c r="A136" s="140">
        <f>IF(Balance!O135&lt;=0,"",A135+1)</f>
        <v>121</v>
      </c>
      <c r="B136" s="50">
        <f t="shared" si="3"/>
        <v>45717</v>
      </c>
      <c r="C136" s="10">
        <f>IF(A136="",0,IF(NOT(Settings!$E$4=5),IF((Results!$D$5-'Minimum Payment'!O136)&lt;0,0,Results!$D$5-'Minimum Payment'!O136),0)+'Payment Schedule'!D136)</f>
        <v>505</v>
      </c>
      <c r="D136" s="10">
        <f>IF($D$14="",0,IF(NOT(Settings!$E$4=5),IF(Balance!D135&gt;=0,IF('Minimum Payment'!D136+$C136&gt;Balance!D135+Interest!D136,Balance!D135+Interest!D136-'Minimum Payment'!D136,$C136)),0))</f>
        <v>0</v>
      </c>
      <c r="E136" s="10">
        <f>IF(E$14="",0,IF(NOT(Settings!$E$4=5),IF(Balance!E135&lt;=0,0,IF($C136&lt;=SUM($D136:D136),0,IF('Minimum Payment'!E136+$C136-SUM($D136:D136)&gt;Balance!E135+Interest!E136,Balance!E135+Interest!E136-'Minimum Payment'!E136,$C136-SUM($D136:D136))))))</f>
        <v>0</v>
      </c>
      <c r="F136" s="10">
        <f>IF(F$14="",0,IF(NOT(Settings!$E$4=5),IF(Balance!F135&lt;=0,0,IF($C136&lt;=SUM($D136:E136),0,IF('Minimum Payment'!F136+$C136-SUM($D136:E136)&gt;Balance!F135+Interest!F136,Balance!F135+Interest!F136-'Minimum Payment'!F136,$C136-SUM($D136:E136))))))</f>
        <v>0</v>
      </c>
      <c r="G136" s="10">
        <f>IF(G$14="",0,IF(NOT(Settings!$E$4=5),IF(Balance!G135&lt;=0,0,IF($C136&lt;=SUM($D136:F136),0,IF('Minimum Payment'!G136+$C136-SUM($D136:F136)&gt;Balance!G135+Interest!G136,Balance!G135+Interest!G136-'Minimum Payment'!G136,$C136-SUM($D136:F136))))))</f>
        <v>0</v>
      </c>
      <c r="H136" s="10">
        <f>IF(H$14="",0,IF(NOT(Settings!$E$4=5),IF(Balance!H135&lt;=0,0,IF($C136&lt;=SUM($D136:G136),0,IF('Minimum Payment'!H136+$C136-SUM($D136:G136)&gt;Balance!H135+Interest!H136,Balance!H135+Interest!H136-'Minimum Payment'!H136,$C136-SUM($D136:G136))))))</f>
        <v>0</v>
      </c>
      <c r="I136" s="10">
        <f>IF(I$14="",0,IF(NOT(Settings!$E$4=5),IF(Balance!I135&lt;=0,0,IF($C136&lt;=SUM($D136:H136),0,IF('Minimum Payment'!I136+$C136-SUM($D136:H136)&gt;Balance!I135+Interest!I136,Balance!I135+Interest!I136-'Minimum Payment'!I136,$C136-SUM($D136:H136))))))</f>
        <v>0</v>
      </c>
      <c r="J136" s="10">
        <f>IF(J$14="",0,IF(NOT(Settings!$E$4=5),IF(Balance!J135&lt;=0,0,IF($C136&lt;=SUM($D136:I136),0,IF('Minimum Payment'!J136+$C136-SUM($D136:I136)&gt;Balance!J135+Interest!J136,Balance!J135+Interest!J136-'Minimum Payment'!J136,$C136-SUM($D136:I136))))))</f>
        <v>0</v>
      </c>
      <c r="K136" s="10">
        <f>IF(K$14="",0,IF(NOT(Settings!$E$4=5),IF(Balance!K135&lt;=0,0,IF($C136&lt;=SUM($D136:J136),0,IF('Minimum Payment'!K136+$C136-SUM($D136:J136)&gt;Balance!K135+Interest!K136,Balance!K135+Interest!K136-'Minimum Payment'!K136,$C136-SUM($D136:J136))))))</f>
        <v>0</v>
      </c>
      <c r="L136" s="10">
        <f>IF(L$14="",0,IF(NOT(Settings!$E$4=5),IF(Balance!L135&lt;=0,0,IF($C136&lt;=SUM($D136:K136),0,IF('Minimum Payment'!L136+$C136-SUM($D136:K136)&gt;Balance!L135+Interest!L136,Balance!L135+Interest!L136-'Minimum Payment'!L136,$C136-SUM($D136:K136))))))</f>
        <v>0</v>
      </c>
      <c r="M136" s="10">
        <f>IF(M$14="",0,IF(NOT(Settings!$E$4=5),IF(Balance!M135&lt;=0,0,IF($C136&lt;=SUM($D136:L136),0,IF('Minimum Payment'!M136+$C136-SUM($D136:L136)&gt;Balance!M135+Interest!M136,Balance!M135+Interest!M136-'Minimum Payment'!M136,$C136-SUM($D136:L136))))))</f>
        <v>505</v>
      </c>
      <c r="O136" s="10">
        <f t="shared" si="2"/>
        <v>505</v>
      </c>
    </row>
    <row r="137" spans="1:15" s="140" customFormat="1" ht="11.25" x14ac:dyDescent="0.25">
      <c r="A137" s="140">
        <f>IF(Balance!O136&lt;=0,"",A136+1)</f>
        <v>122</v>
      </c>
      <c r="B137" s="50">
        <f t="shared" si="3"/>
        <v>45748</v>
      </c>
      <c r="C137" s="10">
        <f>IF(A137="",0,IF(NOT(Settings!$E$4=5),IF((Results!$D$5-'Minimum Payment'!O137)&lt;0,0,Results!$D$5-'Minimum Payment'!O137),0)+'Payment Schedule'!D137)</f>
        <v>505</v>
      </c>
      <c r="D137" s="10">
        <f>IF($D$14="",0,IF(NOT(Settings!$E$4=5),IF(Balance!D136&gt;=0,IF('Minimum Payment'!D137+$C137&gt;Balance!D136+Interest!D137,Balance!D136+Interest!D137-'Minimum Payment'!D137,$C137)),0))</f>
        <v>0</v>
      </c>
      <c r="E137" s="10">
        <f>IF(E$14="",0,IF(NOT(Settings!$E$4=5),IF(Balance!E136&lt;=0,0,IF($C137&lt;=SUM($D137:D137),0,IF('Minimum Payment'!E137+$C137-SUM($D137:D137)&gt;Balance!E136+Interest!E137,Balance!E136+Interest!E137-'Minimum Payment'!E137,$C137-SUM($D137:D137))))))</f>
        <v>0</v>
      </c>
      <c r="F137" s="10">
        <f>IF(F$14="",0,IF(NOT(Settings!$E$4=5),IF(Balance!F136&lt;=0,0,IF($C137&lt;=SUM($D137:E137),0,IF('Minimum Payment'!F137+$C137-SUM($D137:E137)&gt;Balance!F136+Interest!F137,Balance!F136+Interest!F137-'Minimum Payment'!F137,$C137-SUM($D137:E137))))))</f>
        <v>0</v>
      </c>
      <c r="G137" s="10">
        <f>IF(G$14="",0,IF(NOT(Settings!$E$4=5),IF(Balance!G136&lt;=0,0,IF($C137&lt;=SUM($D137:F137),0,IF('Minimum Payment'!G137+$C137-SUM($D137:F137)&gt;Balance!G136+Interest!G137,Balance!G136+Interest!G137-'Minimum Payment'!G137,$C137-SUM($D137:F137))))))</f>
        <v>0</v>
      </c>
      <c r="H137" s="10">
        <f>IF(H$14="",0,IF(NOT(Settings!$E$4=5),IF(Balance!H136&lt;=0,0,IF($C137&lt;=SUM($D137:G137),0,IF('Minimum Payment'!H137+$C137-SUM($D137:G137)&gt;Balance!H136+Interest!H137,Balance!H136+Interest!H137-'Minimum Payment'!H137,$C137-SUM($D137:G137))))))</f>
        <v>0</v>
      </c>
      <c r="I137" s="10">
        <f>IF(I$14="",0,IF(NOT(Settings!$E$4=5),IF(Balance!I136&lt;=0,0,IF($C137&lt;=SUM($D137:H137),0,IF('Minimum Payment'!I137+$C137-SUM($D137:H137)&gt;Balance!I136+Interest!I137,Balance!I136+Interest!I137-'Minimum Payment'!I137,$C137-SUM($D137:H137))))))</f>
        <v>0</v>
      </c>
      <c r="J137" s="10">
        <f>IF(J$14="",0,IF(NOT(Settings!$E$4=5),IF(Balance!J136&lt;=0,0,IF($C137&lt;=SUM($D137:I137),0,IF('Minimum Payment'!J137+$C137-SUM($D137:I137)&gt;Balance!J136+Interest!J137,Balance!J136+Interest!J137-'Minimum Payment'!J137,$C137-SUM($D137:I137))))))</f>
        <v>0</v>
      </c>
      <c r="K137" s="10">
        <f>IF(K$14="",0,IF(NOT(Settings!$E$4=5),IF(Balance!K136&lt;=0,0,IF($C137&lt;=SUM($D137:J137),0,IF('Minimum Payment'!K137+$C137-SUM($D137:J137)&gt;Balance!K136+Interest!K137,Balance!K136+Interest!K137-'Minimum Payment'!K137,$C137-SUM($D137:J137))))))</f>
        <v>0</v>
      </c>
      <c r="L137" s="10">
        <f>IF(L$14="",0,IF(NOT(Settings!$E$4=5),IF(Balance!L136&lt;=0,0,IF($C137&lt;=SUM($D137:K137),0,IF('Minimum Payment'!L137+$C137-SUM($D137:K137)&gt;Balance!L136+Interest!L137,Balance!L136+Interest!L137-'Minimum Payment'!L137,$C137-SUM($D137:K137))))))</f>
        <v>0</v>
      </c>
      <c r="M137" s="10">
        <f>IF(M$14="",0,IF(NOT(Settings!$E$4=5),IF(Balance!M136&lt;=0,0,IF($C137&lt;=SUM($D137:L137),0,IF('Minimum Payment'!M137+$C137-SUM($D137:L137)&gt;Balance!M136+Interest!M137,Balance!M136+Interest!M137-'Minimum Payment'!M137,$C137-SUM($D137:L137))))))</f>
        <v>505</v>
      </c>
      <c r="O137" s="10">
        <f t="shared" si="2"/>
        <v>505</v>
      </c>
    </row>
    <row r="138" spans="1:15" s="140" customFormat="1" ht="11.25" x14ac:dyDescent="0.25">
      <c r="A138" s="140">
        <f>IF(Balance!O137&lt;=0,"",A137+1)</f>
        <v>123</v>
      </c>
      <c r="B138" s="50">
        <f t="shared" si="3"/>
        <v>45778</v>
      </c>
      <c r="C138" s="10">
        <f>IF(A138="",0,IF(NOT(Settings!$E$4=5),IF((Results!$D$5-'Minimum Payment'!O138)&lt;0,0,Results!$D$5-'Minimum Payment'!O138),0)+'Payment Schedule'!D138)</f>
        <v>505</v>
      </c>
      <c r="D138" s="10">
        <f>IF($D$14="",0,IF(NOT(Settings!$E$4=5),IF(Balance!D137&gt;=0,IF('Minimum Payment'!D138+$C138&gt;Balance!D137+Interest!D138,Balance!D137+Interest!D138-'Minimum Payment'!D138,$C138)),0))</f>
        <v>0</v>
      </c>
      <c r="E138" s="10">
        <f>IF(E$14="",0,IF(NOT(Settings!$E$4=5),IF(Balance!E137&lt;=0,0,IF($C138&lt;=SUM($D138:D138),0,IF('Minimum Payment'!E138+$C138-SUM($D138:D138)&gt;Balance!E137+Interest!E138,Balance!E137+Interest!E138-'Minimum Payment'!E138,$C138-SUM($D138:D138))))))</f>
        <v>0</v>
      </c>
      <c r="F138" s="10">
        <f>IF(F$14="",0,IF(NOT(Settings!$E$4=5),IF(Balance!F137&lt;=0,0,IF($C138&lt;=SUM($D138:E138),0,IF('Minimum Payment'!F138+$C138-SUM($D138:E138)&gt;Balance!F137+Interest!F138,Balance!F137+Interest!F138-'Minimum Payment'!F138,$C138-SUM($D138:E138))))))</f>
        <v>0</v>
      </c>
      <c r="G138" s="10">
        <f>IF(G$14="",0,IF(NOT(Settings!$E$4=5),IF(Balance!G137&lt;=0,0,IF($C138&lt;=SUM($D138:F138),0,IF('Minimum Payment'!G138+$C138-SUM($D138:F138)&gt;Balance!G137+Interest!G138,Balance!G137+Interest!G138-'Minimum Payment'!G138,$C138-SUM($D138:F138))))))</f>
        <v>0</v>
      </c>
      <c r="H138" s="10">
        <f>IF(H$14="",0,IF(NOT(Settings!$E$4=5),IF(Balance!H137&lt;=0,0,IF($C138&lt;=SUM($D138:G138),0,IF('Minimum Payment'!H138+$C138-SUM($D138:G138)&gt;Balance!H137+Interest!H138,Balance!H137+Interest!H138-'Minimum Payment'!H138,$C138-SUM($D138:G138))))))</f>
        <v>0</v>
      </c>
      <c r="I138" s="10">
        <f>IF(I$14="",0,IF(NOT(Settings!$E$4=5),IF(Balance!I137&lt;=0,0,IF($C138&lt;=SUM($D138:H138),0,IF('Minimum Payment'!I138+$C138-SUM($D138:H138)&gt;Balance!I137+Interest!I138,Balance!I137+Interest!I138-'Minimum Payment'!I138,$C138-SUM($D138:H138))))))</f>
        <v>0</v>
      </c>
      <c r="J138" s="10">
        <f>IF(J$14="",0,IF(NOT(Settings!$E$4=5),IF(Balance!J137&lt;=0,0,IF($C138&lt;=SUM($D138:I138),0,IF('Minimum Payment'!J138+$C138-SUM($D138:I138)&gt;Balance!J137+Interest!J138,Balance!J137+Interest!J138-'Minimum Payment'!J138,$C138-SUM($D138:I138))))))</f>
        <v>0</v>
      </c>
      <c r="K138" s="10">
        <f>IF(K$14="",0,IF(NOT(Settings!$E$4=5),IF(Balance!K137&lt;=0,0,IF($C138&lt;=SUM($D138:J138),0,IF('Minimum Payment'!K138+$C138-SUM($D138:J138)&gt;Balance!K137+Interest!K138,Balance!K137+Interest!K138-'Minimum Payment'!K138,$C138-SUM($D138:J138))))))</f>
        <v>0</v>
      </c>
      <c r="L138" s="10">
        <f>IF(L$14="",0,IF(NOT(Settings!$E$4=5),IF(Balance!L137&lt;=0,0,IF($C138&lt;=SUM($D138:K138),0,IF('Minimum Payment'!L138+$C138-SUM($D138:K138)&gt;Balance!L137+Interest!L138,Balance!L137+Interest!L138-'Minimum Payment'!L138,$C138-SUM($D138:K138))))))</f>
        <v>0</v>
      </c>
      <c r="M138" s="10">
        <f>IF(M$14="",0,IF(NOT(Settings!$E$4=5),IF(Balance!M137&lt;=0,0,IF($C138&lt;=SUM($D138:L138),0,IF('Minimum Payment'!M138+$C138-SUM($D138:L138)&gt;Balance!M137+Interest!M138,Balance!M137+Interest!M138-'Minimum Payment'!M138,$C138-SUM($D138:L138))))))</f>
        <v>315.88353333333333</v>
      </c>
      <c r="O138" s="10">
        <f t="shared" si="2"/>
        <v>315.88353333333333</v>
      </c>
    </row>
    <row r="139" spans="1:15" s="140" customFormat="1" ht="11.25" x14ac:dyDescent="0.25">
      <c r="A139" s="140" t="str">
        <f>IF(Balance!O138&lt;=0,"",A138+1)</f>
        <v/>
      </c>
      <c r="B139" s="50" t="str">
        <f t="shared" si="3"/>
        <v/>
      </c>
      <c r="C139" s="10">
        <f>IF(A139="",0,IF(NOT(Settings!$E$4=5),IF((Results!$D$5-'Minimum Payment'!O139)&lt;0,0,Results!$D$5-'Minimum Payment'!O139),0)+'Payment Schedule'!D139)</f>
        <v>0</v>
      </c>
      <c r="D139" s="10">
        <f>IF($D$14="",0,IF(NOT(Settings!$E$4=5),IF(Balance!D138&gt;=0,IF('Minimum Payment'!D139+$C139&gt;Balance!D138+Interest!D139,Balance!D138+Interest!D139-'Minimum Payment'!D139,$C139)),0))</f>
        <v>0</v>
      </c>
      <c r="E139" s="10">
        <f>IF(E$14="",0,IF(NOT(Settings!$E$4=5),IF(Balance!E138&lt;=0,0,IF($C139&lt;=SUM($D139:D139),0,IF('Minimum Payment'!E139+$C139-SUM($D139:D139)&gt;Balance!E138+Interest!E139,Balance!E138+Interest!E139-'Minimum Payment'!E139,$C139-SUM($D139:D139))))))</f>
        <v>0</v>
      </c>
      <c r="F139" s="10">
        <f>IF(F$14="",0,IF(NOT(Settings!$E$4=5),IF(Balance!F138&lt;=0,0,IF($C139&lt;=SUM($D139:E139),0,IF('Minimum Payment'!F139+$C139-SUM($D139:E139)&gt;Balance!F138+Interest!F139,Balance!F138+Interest!F139-'Minimum Payment'!F139,$C139-SUM($D139:E139))))))</f>
        <v>0</v>
      </c>
      <c r="G139" s="10">
        <f>IF(G$14="",0,IF(NOT(Settings!$E$4=5),IF(Balance!G138&lt;=0,0,IF($C139&lt;=SUM($D139:F139),0,IF('Minimum Payment'!G139+$C139-SUM($D139:F139)&gt;Balance!G138+Interest!G139,Balance!G138+Interest!G139-'Minimum Payment'!G139,$C139-SUM($D139:F139))))))</f>
        <v>0</v>
      </c>
      <c r="H139" s="10">
        <f>IF(H$14="",0,IF(NOT(Settings!$E$4=5),IF(Balance!H138&lt;=0,0,IF($C139&lt;=SUM($D139:G139),0,IF('Minimum Payment'!H139+$C139-SUM($D139:G139)&gt;Balance!H138+Interest!H139,Balance!H138+Interest!H139-'Minimum Payment'!H139,$C139-SUM($D139:G139))))))</f>
        <v>0</v>
      </c>
      <c r="I139" s="10">
        <f>IF(I$14="",0,IF(NOT(Settings!$E$4=5),IF(Balance!I138&lt;=0,0,IF($C139&lt;=SUM($D139:H139),0,IF('Minimum Payment'!I139+$C139-SUM($D139:H139)&gt;Balance!I138+Interest!I139,Balance!I138+Interest!I139-'Minimum Payment'!I139,$C139-SUM($D139:H139))))))</f>
        <v>0</v>
      </c>
      <c r="J139" s="10">
        <f>IF(J$14="",0,IF(NOT(Settings!$E$4=5),IF(Balance!J138&lt;=0,0,IF($C139&lt;=SUM($D139:I139),0,IF('Minimum Payment'!J139+$C139-SUM($D139:I139)&gt;Balance!J138+Interest!J139,Balance!J138+Interest!J139-'Minimum Payment'!J139,$C139-SUM($D139:I139))))))</f>
        <v>0</v>
      </c>
      <c r="K139" s="10">
        <f>IF(K$14="",0,IF(NOT(Settings!$E$4=5),IF(Balance!K138&lt;=0,0,IF($C139&lt;=SUM($D139:J139),0,IF('Minimum Payment'!K139+$C139-SUM($D139:J139)&gt;Balance!K138+Interest!K139,Balance!K138+Interest!K139-'Minimum Payment'!K139,$C139-SUM($D139:J139))))))</f>
        <v>0</v>
      </c>
      <c r="L139" s="10">
        <f>IF(L$14="",0,IF(NOT(Settings!$E$4=5),IF(Balance!L138&lt;=0,0,IF($C139&lt;=SUM($D139:K139),0,IF('Minimum Payment'!L139+$C139-SUM($D139:K139)&gt;Balance!L138+Interest!L139,Balance!L138+Interest!L139-'Minimum Payment'!L139,$C139-SUM($D139:K139))))))</f>
        <v>0</v>
      </c>
      <c r="M139" s="10">
        <f>IF(M$14="",0,IF(NOT(Settings!$E$4=5),IF(Balance!M138&lt;=0,0,IF($C139&lt;=SUM($D139:L139),0,IF('Minimum Payment'!M139+$C139-SUM($D139:L139)&gt;Balance!M138+Interest!M139,Balance!M138+Interest!M139-'Minimum Payment'!M139,$C139-SUM($D139:L139))))))</f>
        <v>0</v>
      </c>
      <c r="O139" s="10">
        <f t="shared" si="2"/>
        <v>0</v>
      </c>
    </row>
    <row r="140" spans="1:15" s="140" customFormat="1" ht="11.25" x14ac:dyDescent="0.25">
      <c r="A140" s="140" t="str">
        <f>IF(Balance!O139&lt;=0,"",A139+1)</f>
        <v/>
      </c>
      <c r="B140" s="50" t="str">
        <f t="shared" si="3"/>
        <v/>
      </c>
      <c r="C140" s="10">
        <f>IF(A140="",0,IF(NOT(Settings!$E$4=5),IF((Results!$D$5-'Minimum Payment'!O140)&lt;0,0,Results!$D$5-'Minimum Payment'!O140),0)+'Payment Schedule'!D140)</f>
        <v>0</v>
      </c>
      <c r="D140" s="10">
        <f>IF($D$14="",0,IF(NOT(Settings!$E$4=5),IF(Balance!D139&gt;=0,IF('Minimum Payment'!D140+$C140&gt;Balance!D139+Interest!D140,Balance!D139+Interest!D140-'Minimum Payment'!D140,$C140)),0))</f>
        <v>0</v>
      </c>
      <c r="E140" s="10">
        <f>IF(E$14="",0,IF(NOT(Settings!$E$4=5),IF(Balance!E139&lt;=0,0,IF($C140&lt;=SUM($D140:D140),0,IF('Minimum Payment'!E140+$C140-SUM($D140:D140)&gt;Balance!E139+Interest!E140,Balance!E139+Interest!E140-'Minimum Payment'!E140,$C140-SUM($D140:D140))))))</f>
        <v>0</v>
      </c>
      <c r="F140" s="10">
        <f>IF(F$14="",0,IF(NOT(Settings!$E$4=5),IF(Balance!F139&lt;=0,0,IF($C140&lt;=SUM($D140:E140),0,IF('Minimum Payment'!F140+$C140-SUM($D140:E140)&gt;Balance!F139+Interest!F140,Balance!F139+Interest!F140-'Minimum Payment'!F140,$C140-SUM($D140:E140))))))</f>
        <v>0</v>
      </c>
      <c r="G140" s="10">
        <f>IF(G$14="",0,IF(NOT(Settings!$E$4=5),IF(Balance!G139&lt;=0,0,IF($C140&lt;=SUM($D140:F140),0,IF('Minimum Payment'!G140+$C140-SUM($D140:F140)&gt;Balance!G139+Interest!G140,Balance!G139+Interest!G140-'Minimum Payment'!G140,$C140-SUM($D140:F140))))))</f>
        <v>0</v>
      </c>
      <c r="H140" s="10">
        <f>IF(H$14="",0,IF(NOT(Settings!$E$4=5),IF(Balance!H139&lt;=0,0,IF($C140&lt;=SUM($D140:G140),0,IF('Minimum Payment'!H140+$C140-SUM($D140:G140)&gt;Balance!H139+Interest!H140,Balance!H139+Interest!H140-'Minimum Payment'!H140,$C140-SUM($D140:G140))))))</f>
        <v>0</v>
      </c>
      <c r="I140" s="10">
        <f>IF(I$14="",0,IF(NOT(Settings!$E$4=5),IF(Balance!I139&lt;=0,0,IF($C140&lt;=SUM($D140:H140),0,IF('Minimum Payment'!I140+$C140-SUM($D140:H140)&gt;Balance!I139+Interest!I140,Balance!I139+Interest!I140-'Minimum Payment'!I140,$C140-SUM($D140:H140))))))</f>
        <v>0</v>
      </c>
      <c r="J140" s="10">
        <f>IF(J$14="",0,IF(NOT(Settings!$E$4=5),IF(Balance!J139&lt;=0,0,IF($C140&lt;=SUM($D140:I140),0,IF('Minimum Payment'!J140+$C140-SUM($D140:I140)&gt;Balance!J139+Interest!J140,Balance!J139+Interest!J140-'Minimum Payment'!J140,$C140-SUM($D140:I140))))))</f>
        <v>0</v>
      </c>
      <c r="K140" s="10">
        <f>IF(K$14="",0,IF(NOT(Settings!$E$4=5),IF(Balance!K139&lt;=0,0,IF($C140&lt;=SUM($D140:J140),0,IF('Minimum Payment'!K140+$C140-SUM($D140:J140)&gt;Balance!K139+Interest!K140,Balance!K139+Interest!K140-'Minimum Payment'!K140,$C140-SUM($D140:J140))))))</f>
        <v>0</v>
      </c>
      <c r="L140" s="10">
        <f>IF(L$14="",0,IF(NOT(Settings!$E$4=5),IF(Balance!L139&lt;=0,0,IF($C140&lt;=SUM($D140:K140),0,IF('Minimum Payment'!L140+$C140-SUM($D140:K140)&gt;Balance!L139+Interest!L140,Balance!L139+Interest!L140-'Minimum Payment'!L140,$C140-SUM($D140:K140))))))</f>
        <v>0</v>
      </c>
      <c r="M140" s="10">
        <f>IF(M$14="",0,IF(NOT(Settings!$E$4=5),IF(Balance!M139&lt;=0,0,IF($C140&lt;=SUM($D140:L140),0,IF('Minimum Payment'!M140+$C140-SUM($D140:L140)&gt;Balance!M139+Interest!M140,Balance!M139+Interest!M140-'Minimum Payment'!M140,$C140-SUM($D140:L140))))))</f>
        <v>0</v>
      </c>
      <c r="O140" s="10">
        <f t="shared" si="2"/>
        <v>0</v>
      </c>
    </row>
    <row r="141" spans="1:15" s="140" customFormat="1" ht="11.25" x14ac:dyDescent="0.25">
      <c r="A141" s="140" t="str">
        <f>IF(Balance!O140&lt;=0,"",A140+1)</f>
        <v/>
      </c>
      <c r="B141" s="50" t="str">
        <f t="shared" si="3"/>
        <v/>
      </c>
      <c r="C141" s="10">
        <f>IF(A141="",0,IF(NOT(Settings!$E$4=5),IF((Results!$D$5-'Minimum Payment'!O141)&lt;0,0,Results!$D$5-'Minimum Payment'!O141),0)+'Payment Schedule'!D141)</f>
        <v>0</v>
      </c>
      <c r="D141" s="10">
        <f>IF($D$14="",0,IF(NOT(Settings!$E$4=5),IF(Balance!D140&gt;=0,IF('Minimum Payment'!D141+$C141&gt;Balance!D140+Interest!D141,Balance!D140+Interest!D141-'Minimum Payment'!D141,$C141)),0))</f>
        <v>0</v>
      </c>
      <c r="E141" s="10">
        <f>IF(E$14="",0,IF(NOT(Settings!$E$4=5),IF(Balance!E140&lt;=0,0,IF($C141&lt;=SUM($D141:D141),0,IF('Minimum Payment'!E141+$C141-SUM($D141:D141)&gt;Balance!E140+Interest!E141,Balance!E140+Interest!E141-'Minimum Payment'!E141,$C141-SUM($D141:D141))))))</f>
        <v>0</v>
      </c>
      <c r="F141" s="10">
        <f>IF(F$14="",0,IF(NOT(Settings!$E$4=5),IF(Balance!F140&lt;=0,0,IF($C141&lt;=SUM($D141:E141),0,IF('Minimum Payment'!F141+$C141-SUM($D141:E141)&gt;Balance!F140+Interest!F141,Balance!F140+Interest!F141-'Minimum Payment'!F141,$C141-SUM($D141:E141))))))</f>
        <v>0</v>
      </c>
      <c r="G141" s="10">
        <f>IF(G$14="",0,IF(NOT(Settings!$E$4=5),IF(Balance!G140&lt;=0,0,IF($C141&lt;=SUM($D141:F141),0,IF('Minimum Payment'!G141+$C141-SUM($D141:F141)&gt;Balance!G140+Interest!G141,Balance!G140+Interest!G141-'Minimum Payment'!G141,$C141-SUM($D141:F141))))))</f>
        <v>0</v>
      </c>
      <c r="H141" s="10">
        <f>IF(H$14="",0,IF(NOT(Settings!$E$4=5),IF(Balance!H140&lt;=0,0,IF($C141&lt;=SUM($D141:G141),0,IF('Minimum Payment'!H141+$C141-SUM($D141:G141)&gt;Balance!H140+Interest!H141,Balance!H140+Interest!H141-'Minimum Payment'!H141,$C141-SUM($D141:G141))))))</f>
        <v>0</v>
      </c>
      <c r="I141" s="10">
        <f>IF(I$14="",0,IF(NOT(Settings!$E$4=5),IF(Balance!I140&lt;=0,0,IF($C141&lt;=SUM($D141:H141),0,IF('Minimum Payment'!I141+$C141-SUM($D141:H141)&gt;Balance!I140+Interest!I141,Balance!I140+Interest!I141-'Minimum Payment'!I141,$C141-SUM($D141:H141))))))</f>
        <v>0</v>
      </c>
      <c r="J141" s="10">
        <f>IF(J$14="",0,IF(NOT(Settings!$E$4=5),IF(Balance!J140&lt;=0,0,IF($C141&lt;=SUM($D141:I141),0,IF('Minimum Payment'!J141+$C141-SUM($D141:I141)&gt;Balance!J140+Interest!J141,Balance!J140+Interest!J141-'Minimum Payment'!J141,$C141-SUM($D141:I141))))))</f>
        <v>0</v>
      </c>
      <c r="K141" s="10">
        <f>IF(K$14="",0,IF(NOT(Settings!$E$4=5),IF(Balance!K140&lt;=0,0,IF($C141&lt;=SUM($D141:J141),0,IF('Minimum Payment'!K141+$C141-SUM($D141:J141)&gt;Balance!K140+Interest!K141,Balance!K140+Interest!K141-'Minimum Payment'!K141,$C141-SUM($D141:J141))))))</f>
        <v>0</v>
      </c>
      <c r="L141" s="10">
        <f>IF(L$14="",0,IF(NOT(Settings!$E$4=5),IF(Balance!L140&lt;=0,0,IF($C141&lt;=SUM($D141:K141),0,IF('Minimum Payment'!L141+$C141-SUM($D141:K141)&gt;Balance!L140+Interest!L141,Balance!L140+Interest!L141-'Minimum Payment'!L141,$C141-SUM($D141:K141))))))</f>
        <v>0</v>
      </c>
      <c r="M141" s="10">
        <f>IF(M$14="",0,IF(NOT(Settings!$E$4=5),IF(Balance!M140&lt;=0,0,IF($C141&lt;=SUM($D141:L141),0,IF('Minimum Payment'!M141+$C141-SUM($D141:L141)&gt;Balance!M140+Interest!M141,Balance!M140+Interest!M141-'Minimum Payment'!M141,$C141-SUM($D141:L141))))))</f>
        <v>0</v>
      </c>
      <c r="O141" s="10">
        <f t="shared" si="2"/>
        <v>0</v>
      </c>
    </row>
    <row r="142" spans="1:15" s="140" customFormat="1" ht="11.25" x14ac:dyDescent="0.25">
      <c r="A142" s="140" t="str">
        <f>IF(Balance!O141&lt;=0,"",A141+1)</f>
        <v/>
      </c>
      <c r="B142" s="50" t="str">
        <f t="shared" si="3"/>
        <v/>
      </c>
      <c r="C142" s="10">
        <f>IF(A142="",0,IF(NOT(Settings!$E$4=5),IF((Results!$D$5-'Minimum Payment'!O142)&lt;0,0,Results!$D$5-'Minimum Payment'!O142),0)+'Payment Schedule'!D142)</f>
        <v>0</v>
      </c>
      <c r="D142" s="10">
        <f>IF($D$14="",0,IF(NOT(Settings!$E$4=5),IF(Balance!D141&gt;=0,IF('Minimum Payment'!D142+$C142&gt;Balance!D141+Interest!D142,Balance!D141+Interest!D142-'Minimum Payment'!D142,$C142)),0))</f>
        <v>0</v>
      </c>
      <c r="E142" s="10">
        <f>IF(E$14="",0,IF(NOT(Settings!$E$4=5),IF(Balance!E141&lt;=0,0,IF($C142&lt;=SUM($D142:D142),0,IF('Minimum Payment'!E142+$C142-SUM($D142:D142)&gt;Balance!E141+Interest!E142,Balance!E141+Interest!E142-'Minimum Payment'!E142,$C142-SUM($D142:D142))))))</f>
        <v>0</v>
      </c>
      <c r="F142" s="10">
        <f>IF(F$14="",0,IF(NOT(Settings!$E$4=5),IF(Balance!F141&lt;=0,0,IF($C142&lt;=SUM($D142:E142),0,IF('Minimum Payment'!F142+$C142-SUM($D142:E142)&gt;Balance!F141+Interest!F142,Balance!F141+Interest!F142-'Minimum Payment'!F142,$C142-SUM($D142:E142))))))</f>
        <v>0</v>
      </c>
      <c r="G142" s="10">
        <f>IF(G$14="",0,IF(NOT(Settings!$E$4=5),IF(Balance!G141&lt;=0,0,IF($C142&lt;=SUM($D142:F142),0,IF('Minimum Payment'!G142+$C142-SUM($D142:F142)&gt;Balance!G141+Interest!G142,Balance!G141+Interest!G142-'Minimum Payment'!G142,$C142-SUM($D142:F142))))))</f>
        <v>0</v>
      </c>
      <c r="H142" s="10">
        <f>IF(H$14="",0,IF(NOT(Settings!$E$4=5),IF(Balance!H141&lt;=0,0,IF($C142&lt;=SUM($D142:G142),0,IF('Minimum Payment'!H142+$C142-SUM($D142:G142)&gt;Balance!H141+Interest!H142,Balance!H141+Interest!H142-'Minimum Payment'!H142,$C142-SUM($D142:G142))))))</f>
        <v>0</v>
      </c>
      <c r="I142" s="10">
        <f>IF(I$14="",0,IF(NOT(Settings!$E$4=5),IF(Balance!I141&lt;=0,0,IF($C142&lt;=SUM($D142:H142),0,IF('Minimum Payment'!I142+$C142-SUM($D142:H142)&gt;Balance!I141+Interest!I142,Balance!I141+Interest!I142-'Minimum Payment'!I142,$C142-SUM($D142:H142))))))</f>
        <v>0</v>
      </c>
      <c r="J142" s="10">
        <f>IF(J$14="",0,IF(NOT(Settings!$E$4=5),IF(Balance!J141&lt;=0,0,IF($C142&lt;=SUM($D142:I142),0,IF('Minimum Payment'!J142+$C142-SUM($D142:I142)&gt;Balance!J141+Interest!J142,Balance!J141+Interest!J142-'Minimum Payment'!J142,$C142-SUM($D142:I142))))))</f>
        <v>0</v>
      </c>
      <c r="K142" s="10">
        <f>IF(K$14="",0,IF(NOT(Settings!$E$4=5),IF(Balance!K141&lt;=0,0,IF($C142&lt;=SUM($D142:J142),0,IF('Minimum Payment'!K142+$C142-SUM($D142:J142)&gt;Balance!K141+Interest!K142,Balance!K141+Interest!K142-'Minimum Payment'!K142,$C142-SUM($D142:J142))))))</f>
        <v>0</v>
      </c>
      <c r="L142" s="10">
        <f>IF(L$14="",0,IF(NOT(Settings!$E$4=5),IF(Balance!L141&lt;=0,0,IF($C142&lt;=SUM($D142:K142),0,IF('Minimum Payment'!L142+$C142-SUM($D142:K142)&gt;Balance!L141+Interest!L142,Balance!L141+Interest!L142-'Minimum Payment'!L142,$C142-SUM($D142:K142))))))</f>
        <v>0</v>
      </c>
      <c r="M142" s="10">
        <f>IF(M$14="",0,IF(NOT(Settings!$E$4=5),IF(Balance!M141&lt;=0,0,IF($C142&lt;=SUM($D142:L142),0,IF('Minimum Payment'!M142+$C142-SUM($D142:L142)&gt;Balance!M141+Interest!M142,Balance!M141+Interest!M142-'Minimum Payment'!M142,$C142-SUM($D142:L142))))))</f>
        <v>0</v>
      </c>
      <c r="O142" s="10">
        <f t="shared" si="2"/>
        <v>0</v>
      </c>
    </row>
    <row r="143" spans="1:15" s="140" customFormat="1" ht="11.25" x14ac:dyDescent="0.25">
      <c r="A143" s="140" t="str">
        <f>IF(Balance!O142&lt;=0,"",A142+1)</f>
        <v/>
      </c>
      <c r="B143" s="50" t="str">
        <f t="shared" si="3"/>
        <v/>
      </c>
      <c r="C143" s="10">
        <f>IF(A143="",0,IF(NOT(Settings!$E$4=5),IF((Results!$D$5-'Minimum Payment'!O143)&lt;0,0,Results!$D$5-'Minimum Payment'!O143),0)+'Payment Schedule'!D143)</f>
        <v>0</v>
      </c>
      <c r="D143" s="10">
        <f>IF($D$14="",0,IF(NOT(Settings!$E$4=5),IF(Balance!D142&gt;=0,IF('Minimum Payment'!D143+$C143&gt;Balance!D142+Interest!D143,Balance!D142+Interest!D143-'Minimum Payment'!D143,$C143)),0))</f>
        <v>0</v>
      </c>
      <c r="E143" s="10">
        <f>IF(E$14="",0,IF(NOT(Settings!$E$4=5),IF(Balance!E142&lt;=0,0,IF($C143&lt;=SUM($D143:D143),0,IF('Minimum Payment'!E143+$C143-SUM($D143:D143)&gt;Balance!E142+Interest!E143,Balance!E142+Interest!E143-'Minimum Payment'!E143,$C143-SUM($D143:D143))))))</f>
        <v>0</v>
      </c>
      <c r="F143" s="10">
        <f>IF(F$14="",0,IF(NOT(Settings!$E$4=5),IF(Balance!F142&lt;=0,0,IF($C143&lt;=SUM($D143:E143),0,IF('Minimum Payment'!F143+$C143-SUM($D143:E143)&gt;Balance!F142+Interest!F143,Balance!F142+Interest!F143-'Minimum Payment'!F143,$C143-SUM($D143:E143))))))</f>
        <v>0</v>
      </c>
      <c r="G143" s="10">
        <f>IF(G$14="",0,IF(NOT(Settings!$E$4=5),IF(Balance!G142&lt;=0,0,IF($C143&lt;=SUM($D143:F143),0,IF('Minimum Payment'!G143+$C143-SUM($D143:F143)&gt;Balance!G142+Interest!G143,Balance!G142+Interest!G143-'Minimum Payment'!G143,$C143-SUM($D143:F143))))))</f>
        <v>0</v>
      </c>
      <c r="H143" s="10">
        <f>IF(H$14="",0,IF(NOT(Settings!$E$4=5),IF(Balance!H142&lt;=0,0,IF($C143&lt;=SUM($D143:G143),0,IF('Minimum Payment'!H143+$C143-SUM($D143:G143)&gt;Balance!H142+Interest!H143,Balance!H142+Interest!H143-'Minimum Payment'!H143,$C143-SUM($D143:G143))))))</f>
        <v>0</v>
      </c>
      <c r="I143" s="10">
        <f>IF(I$14="",0,IF(NOT(Settings!$E$4=5),IF(Balance!I142&lt;=0,0,IF($C143&lt;=SUM($D143:H143),0,IF('Minimum Payment'!I143+$C143-SUM($D143:H143)&gt;Balance!I142+Interest!I143,Balance!I142+Interest!I143-'Minimum Payment'!I143,$C143-SUM($D143:H143))))))</f>
        <v>0</v>
      </c>
      <c r="J143" s="10">
        <f>IF(J$14="",0,IF(NOT(Settings!$E$4=5),IF(Balance!J142&lt;=0,0,IF($C143&lt;=SUM($D143:I143),0,IF('Minimum Payment'!J143+$C143-SUM($D143:I143)&gt;Balance!J142+Interest!J143,Balance!J142+Interest!J143-'Minimum Payment'!J143,$C143-SUM($D143:I143))))))</f>
        <v>0</v>
      </c>
      <c r="K143" s="10">
        <f>IF(K$14="",0,IF(NOT(Settings!$E$4=5),IF(Balance!K142&lt;=0,0,IF($C143&lt;=SUM($D143:J143),0,IF('Minimum Payment'!K143+$C143-SUM($D143:J143)&gt;Balance!K142+Interest!K143,Balance!K142+Interest!K143-'Minimum Payment'!K143,$C143-SUM($D143:J143))))))</f>
        <v>0</v>
      </c>
      <c r="L143" s="10">
        <f>IF(L$14="",0,IF(NOT(Settings!$E$4=5),IF(Balance!L142&lt;=0,0,IF($C143&lt;=SUM($D143:K143),0,IF('Minimum Payment'!L143+$C143-SUM($D143:K143)&gt;Balance!L142+Interest!L143,Balance!L142+Interest!L143-'Minimum Payment'!L143,$C143-SUM($D143:K143))))))</f>
        <v>0</v>
      </c>
      <c r="M143" s="10">
        <f>IF(M$14="",0,IF(NOT(Settings!$E$4=5),IF(Balance!M142&lt;=0,0,IF($C143&lt;=SUM($D143:L143),0,IF('Minimum Payment'!M143+$C143-SUM($D143:L143)&gt;Balance!M142+Interest!M143,Balance!M142+Interest!M143-'Minimum Payment'!M143,$C143-SUM($D143:L143))))))</f>
        <v>0</v>
      </c>
      <c r="O143" s="10">
        <f t="shared" si="2"/>
        <v>0</v>
      </c>
    </row>
    <row r="144" spans="1:15" s="140" customFormat="1" ht="11.25" x14ac:dyDescent="0.25">
      <c r="A144" s="140" t="str">
        <f>IF(Balance!O143&lt;=0,"",A143+1)</f>
        <v/>
      </c>
      <c r="B144" s="50" t="str">
        <f t="shared" si="3"/>
        <v/>
      </c>
      <c r="C144" s="10">
        <f>IF(A144="",0,IF(NOT(Settings!$E$4=5),IF((Results!$D$5-'Minimum Payment'!O144)&lt;0,0,Results!$D$5-'Minimum Payment'!O144),0)+'Payment Schedule'!D144)</f>
        <v>0</v>
      </c>
      <c r="D144" s="10">
        <f>IF($D$14="",0,IF(NOT(Settings!$E$4=5),IF(Balance!D143&gt;=0,IF('Minimum Payment'!D144+$C144&gt;Balance!D143+Interest!D144,Balance!D143+Interest!D144-'Minimum Payment'!D144,$C144)),0))</f>
        <v>0</v>
      </c>
      <c r="E144" s="10">
        <f>IF(E$14="",0,IF(NOT(Settings!$E$4=5),IF(Balance!E143&lt;=0,0,IF($C144&lt;=SUM($D144:D144),0,IF('Minimum Payment'!E144+$C144-SUM($D144:D144)&gt;Balance!E143+Interest!E144,Balance!E143+Interest!E144-'Minimum Payment'!E144,$C144-SUM($D144:D144))))))</f>
        <v>0</v>
      </c>
      <c r="F144" s="10">
        <f>IF(F$14="",0,IF(NOT(Settings!$E$4=5),IF(Balance!F143&lt;=0,0,IF($C144&lt;=SUM($D144:E144),0,IF('Minimum Payment'!F144+$C144-SUM($D144:E144)&gt;Balance!F143+Interest!F144,Balance!F143+Interest!F144-'Minimum Payment'!F144,$C144-SUM($D144:E144))))))</f>
        <v>0</v>
      </c>
      <c r="G144" s="10">
        <f>IF(G$14="",0,IF(NOT(Settings!$E$4=5),IF(Balance!G143&lt;=0,0,IF($C144&lt;=SUM($D144:F144),0,IF('Minimum Payment'!G144+$C144-SUM($D144:F144)&gt;Balance!G143+Interest!G144,Balance!G143+Interest!G144-'Minimum Payment'!G144,$C144-SUM($D144:F144))))))</f>
        <v>0</v>
      </c>
      <c r="H144" s="10">
        <f>IF(H$14="",0,IF(NOT(Settings!$E$4=5),IF(Balance!H143&lt;=0,0,IF($C144&lt;=SUM($D144:G144),0,IF('Minimum Payment'!H144+$C144-SUM($D144:G144)&gt;Balance!H143+Interest!H144,Balance!H143+Interest!H144-'Minimum Payment'!H144,$C144-SUM($D144:G144))))))</f>
        <v>0</v>
      </c>
      <c r="I144" s="10">
        <f>IF(I$14="",0,IF(NOT(Settings!$E$4=5),IF(Balance!I143&lt;=0,0,IF($C144&lt;=SUM($D144:H144),0,IF('Minimum Payment'!I144+$C144-SUM($D144:H144)&gt;Balance!I143+Interest!I144,Balance!I143+Interest!I144-'Minimum Payment'!I144,$C144-SUM($D144:H144))))))</f>
        <v>0</v>
      </c>
      <c r="J144" s="10">
        <f>IF(J$14="",0,IF(NOT(Settings!$E$4=5),IF(Balance!J143&lt;=0,0,IF($C144&lt;=SUM($D144:I144),0,IF('Minimum Payment'!J144+$C144-SUM($D144:I144)&gt;Balance!J143+Interest!J144,Balance!J143+Interest!J144-'Minimum Payment'!J144,$C144-SUM($D144:I144))))))</f>
        <v>0</v>
      </c>
      <c r="K144" s="10">
        <f>IF(K$14="",0,IF(NOT(Settings!$E$4=5),IF(Balance!K143&lt;=0,0,IF($C144&lt;=SUM($D144:J144),0,IF('Minimum Payment'!K144+$C144-SUM($D144:J144)&gt;Balance!K143+Interest!K144,Balance!K143+Interest!K144-'Minimum Payment'!K144,$C144-SUM($D144:J144))))))</f>
        <v>0</v>
      </c>
      <c r="L144" s="10">
        <f>IF(L$14="",0,IF(NOT(Settings!$E$4=5),IF(Balance!L143&lt;=0,0,IF($C144&lt;=SUM($D144:K144),0,IF('Minimum Payment'!L144+$C144-SUM($D144:K144)&gt;Balance!L143+Interest!L144,Balance!L143+Interest!L144-'Minimum Payment'!L144,$C144-SUM($D144:K144))))))</f>
        <v>0</v>
      </c>
      <c r="M144" s="10">
        <f>IF(M$14="",0,IF(NOT(Settings!$E$4=5),IF(Balance!M143&lt;=0,0,IF($C144&lt;=SUM($D144:L144),0,IF('Minimum Payment'!M144+$C144-SUM($D144:L144)&gt;Balance!M143+Interest!M144,Balance!M143+Interest!M144-'Minimum Payment'!M144,$C144-SUM($D144:L144))))))</f>
        <v>0</v>
      </c>
      <c r="O144" s="10">
        <f t="shared" ref="O144:O207" si="4">SUM(D144:M144)</f>
        <v>0</v>
      </c>
    </row>
    <row r="145" spans="1:15" s="140" customFormat="1" ht="11.25" x14ac:dyDescent="0.25">
      <c r="A145" s="140" t="str">
        <f>IF(Balance!O144&lt;=0,"",A144+1)</f>
        <v/>
      </c>
      <c r="B145" s="50" t="str">
        <f t="shared" ref="B145:B208" si="5">IF(A145="","",DATE(YEAR(B144),MONTH(B144)+1,1))</f>
        <v/>
      </c>
      <c r="C145" s="10">
        <f>IF(A145="",0,IF(NOT(Settings!$E$4=5),IF((Results!$D$5-'Minimum Payment'!O145)&lt;0,0,Results!$D$5-'Minimum Payment'!O145),0)+'Payment Schedule'!D145)</f>
        <v>0</v>
      </c>
      <c r="D145" s="10">
        <f>IF($D$14="",0,IF(NOT(Settings!$E$4=5),IF(Balance!D144&gt;=0,IF('Minimum Payment'!D145+$C145&gt;Balance!D144+Interest!D145,Balance!D144+Interest!D145-'Minimum Payment'!D145,$C145)),0))</f>
        <v>0</v>
      </c>
      <c r="E145" s="10">
        <f>IF(E$14="",0,IF(NOT(Settings!$E$4=5),IF(Balance!E144&lt;=0,0,IF($C145&lt;=SUM($D145:D145),0,IF('Minimum Payment'!E145+$C145-SUM($D145:D145)&gt;Balance!E144+Interest!E145,Balance!E144+Interest!E145-'Minimum Payment'!E145,$C145-SUM($D145:D145))))))</f>
        <v>0</v>
      </c>
      <c r="F145" s="10">
        <f>IF(F$14="",0,IF(NOT(Settings!$E$4=5),IF(Balance!F144&lt;=0,0,IF($C145&lt;=SUM($D145:E145),0,IF('Minimum Payment'!F145+$C145-SUM($D145:E145)&gt;Balance!F144+Interest!F145,Balance!F144+Interest!F145-'Minimum Payment'!F145,$C145-SUM($D145:E145))))))</f>
        <v>0</v>
      </c>
      <c r="G145" s="10">
        <f>IF(G$14="",0,IF(NOT(Settings!$E$4=5),IF(Balance!G144&lt;=0,0,IF($C145&lt;=SUM($D145:F145),0,IF('Minimum Payment'!G145+$C145-SUM($D145:F145)&gt;Balance!G144+Interest!G145,Balance!G144+Interest!G145-'Minimum Payment'!G145,$C145-SUM($D145:F145))))))</f>
        <v>0</v>
      </c>
      <c r="H145" s="10">
        <f>IF(H$14="",0,IF(NOT(Settings!$E$4=5),IF(Balance!H144&lt;=0,0,IF($C145&lt;=SUM($D145:G145),0,IF('Minimum Payment'!H145+$C145-SUM($D145:G145)&gt;Balance!H144+Interest!H145,Balance!H144+Interest!H145-'Minimum Payment'!H145,$C145-SUM($D145:G145))))))</f>
        <v>0</v>
      </c>
      <c r="I145" s="10">
        <f>IF(I$14="",0,IF(NOT(Settings!$E$4=5),IF(Balance!I144&lt;=0,0,IF($C145&lt;=SUM($D145:H145),0,IF('Minimum Payment'!I145+$C145-SUM($D145:H145)&gt;Balance!I144+Interest!I145,Balance!I144+Interest!I145-'Minimum Payment'!I145,$C145-SUM($D145:H145))))))</f>
        <v>0</v>
      </c>
      <c r="J145" s="10">
        <f>IF(J$14="",0,IF(NOT(Settings!$E$4=5),IF(Balance!J144&lt;=0,0,IF($C145&lt;=SUM($D145:I145),0,IF('Minimum Payment'!J145+$C145-SUM($D145:I145)&gt;Balance!J144+Interest!J145,Balance!J144+Interest!J145-'Minimum Payment'!J145,$C145-SUM($D145:I145))))))</f>
        <v>0</v>
      </c>
      <c r="K145" s="10">
        <f>IF(K$14="",0,IF(NOT(Settings!$E$4=5),IF(Balance!K144&lt;=0,0,IF($C145&lt;=SUM($D145:J145),0,IF('Minimum Payment'!K145+$C145-SUM($D145:J145)&gt;Balance!K144+Interest!K145,Balance!K144+Interest!K145-'Minimum Payment'!K145,$C145-SUM($D145:J145))))))</f>
        <v>0</v>
      </c>
      <c r="L145" s="10">
        <f>IF(L$14="",0,IF(NOT(Settings!$E$4=5),IF(Balance!L144&lt;=0,0,IF($C145&lt;=SUM($D145:K145),0,IF('Minimum Payment'!L145+$C145-SUM($D145:K145)&gt;Balance!L144+Interest!L145,Balance!L144+Interest!L145-'Minimum Payment'!L145,$C145-SUM($D145:K145))))))</f>
        <v>0</v>
      </c>
      <c r="M145" s="10">
        <f>IF(M$14="",0,IF(NOT(Settings!$E$4=5),IF(Balance!M144&lt;=0,0,IF($C145&lt;=SUM($D145:L145),0,IF('Minimum Payment'!M145+$C145-SUM($D145:L145)&gt;Balance!M144+Interest!M145,Balance!M144+Interest!M145-'Minimum Payment'!M145,$C145-SUM($D145:L145))))))</f>
        <v>0</v>
      </c>
      <c r="O145" s="10">
        <f t="shared" si="4"/>
        <v>0</v>
      </c>
    </row>
    <row r="146" spans="1:15" s="140" customFormat="1" ht="11.25" x14ac:dyDescent="0.25">
      <c r="A146" s="140" t="str">
        <f>IF(Balance!O145&lt;=0,"",A145+1)</f>
        <v/>
      </c>
      <c r="B146" s="50" t="str">
        <f t="shared" si="5"/>
        <v/>
      </c>
      <c r="C146" s="10">
        <f>IF(A146="",0,IF(NOT(Settings!$E$4=5),IF((Results!$D$5-'Minimum Payment'!O146)&lt;0,0,Results!$D$5-'Minimum Payment'!O146),0)+'Payment Schedule'!D146)</f>
        <v>0</v>
      </c>
      <c r="D146" s="10">
        <f>IF($D$14="",0,IF(NOT(Settings!$E$4=5),IF(Balance!D145&gt;=0,IF('Minimum Payment'!D146+$C146&gt;Balance!D145+Interest!D146,Balance!D145+Interest!D146-'Minimum Payment'!D146,$C146)),0))</f>
        <v>0</v>
      </c>
      <c r="E146" s="10">
        <f>IF(E$14="",0,IF(NOT(Settings!$E$4=5),IF(Balance!E145&lt;=0,0,IF($C146&lt;=SUM($D146:D146),0,IF('Minimum Payment'!E146+$C146-SUM($D146:D146)&gt;Balance!E145+Interest!E146,Balance!E145+Interest!E146-'Minimum Payment'!E146,$C146-SUM($D146:D146))))))</f>
        <v>0</v>
      </c>
      <c r="F146" s="10">
        <f>IF(F$14="",0,IF(NOT(Settings!$E$4=5),IF(Balance!F145&lt;=0,0,IF($C146&lt;=SUM($D146:E146),0,IF('Minimum Payment'!F146+$C146-SUM($D146:E146)&gt;Balance!F145+Interest!F146,Balance!F145+Interest!F146-'Minimum Payment'!F146,$C146-SUM($D146:E146))))))</f>
        <v>0</v>
      </c>
      <c r="G146" s="10">
        <f>IF(G$14="",0,IF(NOT(Settings!$E$4=5),IF(Balance!G145&lt;=0,0,IF($C146&lt;=SUM($D146:F146),0,IF('Minimum Payment'!G146+$C146-SUM($D146:F146)&gt;Balance!G145+Interest!G146,Balance!G145+Interest!G146-'Minimum Payment'!G146,$C146-SUM($D146:F146))))))</f>
        <v>0</v>
      </c>
      <c r="H146" s="10">
        <f>IF(H$14="",0,IF(NOT(Settings!$E$4=5),IF(Balance!H145&lt;=0,0,IF($C146&lt;=SUM($D146:G146),0,IF('Minimum Payment'!H146+$C146-SUM($D146:G146)&gt;Balance!H145+Interest!H146,Balance!H145+Interest!H146-'Minimum Payment'!H146,$C146-SUM($D146:G146))))))</f>
        <v>0</v>
      </c>
      <c r="I146" s="10">
        <f>IF(I$14="",0,IF(NOT(Settings!$E$4=5),IF(Balance!I145&lt;=0,0,IF($C146&lt;=SUM($D146:H146),0,IF('Minimum Payment'!I146+$C146-SUM($D146:H146)&gt;Balance!I145+Interest!I146,Balance!I145+Interest!I146-'Minimum Payment'!I146,$C146-SUM($D146:H146))))))</f>
        <v>0</v>
      </c>
      <c r="J146" s="10">
        <f>IF(J$14="",0,IF(NOT(Settings!$E$4=5),IF(Balance!J145&lt;=0,0,IF($C146&lt;=SUM($D146:I146),0,IF('Minimum Payment'!J146+$C146-SUM($D146:I146)&gt;Balance!J145+Interest!J146,Balance!J145+Interest!J146-'Minimum Payment'!J146,$C146-SUM($D146:I146))))))</f>
        <v>0</v>
      </c>
      <c r="K146" s="10">
        <f>IF(K$14="",0,IF(NOT(Settings!$E$4=5),IF(Balance!K145&lt;=0,0,IF($C146&lt;=SUM($D146:J146),0,IF('Minimum Payment'!K146+$C146-SUM($D146:J146)&gt;Balance!K145+Interest!K146,Balance!K145+Interest!K146-'Minimum Payment'!K146,$C146-SUM($D146:J146))))))</f>
        <v>0</v>
      </c>
      <c r="L146" s="10">
        <f>IF(L$14="",0,IF(NOT(Settings!$E$4=5),IF(Balance!L145&lt;=0,0,IF($C146&lt;=SUM($D146:K146),0,IF('Minimum Payment'!L146+$C146-SUM($D146:K146)&gt;Balance!L145+Interest!L146,Balance!L145+Interest!L146-'Minimum Payment'!L146,$C146-SUM($D146:K146))))))</f>
        <v>0</v>
      </c>
      <c r="M146" s="10">
        <f>IF(M$14="",0,IF(NOT(Settings!$E$4=5),IF(Balance!M145&lt;=0,0,IF($C146&lt;=SUM($D146:L146),0,IF('Minimum Payment'!M146+$C146-SUM($D146:L146)&gt;Balance!M145+Interest!M146,Balance!M145+Interest!M146-'Minimum Payment'!M146,$C146-SUM($D146:L146))))))</f>
        <v>0</v>
      </c>
      <c r="O146" s="10">
        <f t="shared" si="4"/>
        <v>0</v>
      </c>
    </row>
    <row r="147" spans="1:15" s="140" customFormat="1" ht="11.25" x14ac:dyDescent="0.25">
      <c r="A147" s="140" t="str">
        <f>IF(Balance!O146&lt;=0,"",A146+1)</f>
        <v/>
      </c>
      <c r="B147" s="50" t="str">
        <f t="shared" si="5"/>
        <v/>
      </c>
      <c r="C147" s="10">
        <f>IF(A147="",0,IF(NOT(Settings!$E$4=5),IF((Results!$D$5-'Minimum Payment'!O147)&lt;0,0,Results!$D$5-'Minimum Payment'!O147),0)+'Payment Schedule'!D147)</f>
        <v>0</v>
      </c>
      <c r="D147" s="10">
        <f>IF($D$14="",0,IF(NOT(Settings!$E$4=5),IF(Balance!D146&gt;=0,IF('Minimum Payment'!D147+$C147&gt;Balance!D146+Interest!D147,Balance!D146+Interest!D147-'Minimum Payment'!D147,$C147)),0))</f>
        <v>0</v>
      </c>
      <c r="E147" s="10">
        <f>IF(E$14="",0,IF(NOT(Settings!$E$4=5),IF(Balance!E146&lt;=0,0,IF($C147&lt;=SUM($D147:D147),0,IF('Minimum Payment'!E147+$C147-SUM($D147:D147)&gt;Balance!E146+Interest!E147,Balance!E146+Interest!E147-'Minimum Payment'!E147,$C147-SUM($D147:D147))))))</f>
        <v>0</v>
      </c>
      <c r="F147" s="10">
        <f>IF(F$14="",0,IF(NOT(Settings!$E$4=5),IF(Balance!F146&lt;=0,0,IF($C147&lt;=SUM($D147:E147),0,IF('Minimum Payment'!F147+$C147-SUM($D147:E147)&gt;Balance!F146+Interest!F147,Balance!F146+Interest!F147-'Minimum Payment'!F147,$C147-SUM($D147:E147))))))</f>
        <v>0</v>
      </c>
      <c r="G147" s="10">
        <f>IF(G$14="",0,IF(NOT(Settings!$E$4=5),IF(Balance!G146&lt;=0,0,IF($C147&lt;=SUM($D147:F147),0,IF('Minimum Payment'!G147+$C147-SUM($D147:F147)&gt;Balance!G146+Interest!G147,Balance!G146+Interest!G147-'Minimum Payment'!G147,$C147-SUM($D147:F147))))))</f>
        <v>0</v>
      </c>
      <c r="H147" s="10">
        <f>IF(H$14="",0,IF(NOT(Settings!$E$4=5),IF(Balance!H146&lt;=0,0,IF($C147&lt;=SUM($D147:G147),0,IF('Minimum Payment'!H147+$C147-SUM($D147:G147)&gt;Balance!H146+Interest!H147,Balance!H146+Interest!H147-'Minimum Payment'!H147,$C147-SUM($D147:G147))))))</f>
        <v>0</v>
      </c>
      <c r="I147" s="10">
        <f>IF(I$14="",0,IF(NOT(Settings!$E$4=5),IF(Balance!I146&lt;=0,0,IF($C147&lt;=SUM($D147:H147),0,IF('Minimum Payment'!I147+$C147-SUM($D147:H147)&gt;Balance!I146+Interest!I147,Balance!I146+Interest!I147-'Minimum Payment'!I147,$C147-SUM($D147:H147))))))</f>
        <v>0</v>
      </c>
      <c r="J147" s="10">
        <f>IF(J$14="",0,IF(NOT(Settings!$E$4=5),IF(Balance!J146&lt;=0,0,IF($C147&lt;=SUM($D147:I147),0,IF('Minimum Payment'!J147+$C147-SUM($D147:I147)&gt;Balance!J146+Interest!J147,Balance!J146+Interest!J147-'Minimum Payment'!J147,$C147-SUM($D147:I147))))))</f>
        <v>0</v>
      </c>
      <c r="K147" s="10">
        <f>IF(K$14="",0,IF(NOT(Settings!$E$4=5),IF(Balance!K146&lt;=0,0,IF($C147&lt;=SUM($D147:J147),0,IF('Minimum Payment'!K147+$C147-SUM($D147:J147)&gt;Balance!K146+Interest!K147,Balance!K146+Interest!K147-'Minimum Payment'!K147,$C147-SUM($D147:J147))))))</f>
        <v>0</v>
      </c>
      <c r="L147" s="10">
        <f>IF(L$14="",0,IF(NOT(Settings!$E$4=5),IF(Balance!L146&lt;=0,0,IF($C147&lt;=SUM($D147:K147),0,IF('Minimum Payment'!L147+$C147-SUM($D147:K147)&gt;Balance!L146+Interest!L147,Balance!L146+Interest!L147-'Minimum Payment'!L147,$C147-SUM($D147:K147))))))</f>
        <v>0</v>
      </c>
      <c r="M147" s="10">
        <f>IF(M$14="",0,IF(NOT(Settings!$E$4=5),IF(Balance!M146&lt;=0,0,IF($C147&lt;=SUM($D147:L147),0,IF('Minimum Payment'!M147+$C147-SUM($D147:L147)&gt;Balance!M146+Interest!M147,Balance!M146+Interest!M147-'Minimum Payment'!M147,$C147-SUM($D147:L147))))))</f>
        <v>0</v>
      </c>
      <c r="O147" s="10">
        <f t="shared" si="4"/>
        <v>0</v>
      </c>
    </row>
    <row r="148" spans="1:15" s="140" customFormat="1" ht="11.25" x14ac:dyDescent="0.25">
      <c r="A148" s="140" t="str">
        <f>IF(Balance!O147&lt;=0,"",A147+1)</f>
        <v/>
      </c>
      <c r="B148" s="50" t="str">
        <f t="shared" si="5"/>
        <v/>
      </c>
      <c r="C148" s="10">
        <f>IF(A148="",0,IF(NOT(Settings!$E$4=5),IF((Results!$D$5-'Minimum Payment'!O148)&lt;0,0,Results!$D$5-'Minimum Payment'!O148),0)+'Payment Schedule'!D148)</f>
        <v>0</v>
      </c>
      <c r="D148" s="10">
        <f>IF($D$14="",0,IF(NOT(Settings!$E$4=5),IF(Balance!D147&gt;=0,IF('Minimum Payment'!D148+$C148&gt;Balance!D147+Interest!D148,Balance!D147+Interest!D148-'Minimum Payment'!D148,$C148)),0))</f>
        <v>0</v>
      </c>
      <c r="E148" s="10">
        <f>IF(E$14="",0,IF(NOT(Settings!$E$4=5),IF(Balance!E147&lt;=0,0,IF($C148&lt;=SUM($D148:D148),0,IF('Minimum Payment'!E148+$C148-SUM($D148:D148)&gt;Balance!E147+Interest!E148,Balance!E147+Interest!E148-'Minimum Payment'!E148,$C148-SUM($D148:D148))))))</f>
        <v>0</v>
      </c>
      <c r="F148" s="10">
        <f>IF(F$14="",0,IF(NOT(Settings!$E$4=5),IF(Balance!F147&lt;=0,0,IF($C148&lt;=SUM($D148:E148),0,IF('Minimum Payment'!F148+$C148-SUM($D148:E148)&gt;Balance!F147+Interest!F148,Balance!F147+Interest!F148-'Minimum Payment'!F148,$C148-SUM($D148:E148))))))</f>
        <v>0</v>
      </c>
      <c r="G148" s="10">
        <f>IF(G$14="",0,IF(NOT(Settings!$E$4=5),IF(Balance!G147&lt;=0,0,IF($C148&lt;=SUM($D148:F148),0,IF('Minimum Payment'!G148+$C148-SUM($D148:F148)&gt;Balance!G147+Interest!G148,Balance!G147+Interest!G148-'Minimum Payment'!G148,$C148-SUM($D148:F148))))))</f>
        <v>0</v>
      </c>
      <c r="H148" s="10">
        <f>IF(H$14="",0,IF(NOT(Settings!$E$4=5),IF(Balance!H147&lt;=0,0,IF($C148&lt;=SUM($D148:G148),0,IF('Minimum Payment'!H148+$C148-SUM($D148:G148)&gt;Balance!H147+Interest!H148,Balance!H147+Interest!H148-'Minimum Payment'!H148,$C148-SUM($D148:G148))))))</f>
        <v>0</v>
      </c>
      <c r="I148" s="10">
        <f>IF(I$14="",0,IF(NOT(Settings!$E$4=5),IF(Balance!I147&lt;=0,0,IF($C148&lt;=SUM($D148:H148),0,IF('Minimum Payment'!I148+$C148-SUM($D148:H148)&gt;Balance!I147+Interest!I148,Balance!I147+Interest!I148-'Minimum Payment'!I148,$C148-SUM($D148:H148))))))</f>
        <v>0</v>
      </c>
      <c r="J148" s="10">
        <f>IF(J$14="",0,IF(NOT(Settings!$E$4=5),IF(Balance!J147&lt;=0,0,IF($C148&lt;=SUM($D148:I148),0,IF('Minimum Payment'!J148+$C148-SUM($D148:I148)&gt;Balance!J147+Interest!J148,Balance!J147+Interest!J148-'Minimum Payment'!J148,$C148-SUM($D148:I148))))))</f>
        <v>0</v>
      </c>
      <c r="K148" s="10">
        <f>IF(K$14="",0,IF(NOT(Settings!$E$4=5),IF(Balance!K147&lt;=0,0,IF($C148&lt;=SUM($D148:J148),0,IF('Minimum Payment'!K148+$C148-SUM($D148:J148)&gt;Balance!K147+Interest!K148,Balance!K147+Interest!K148-'Minimum Payment'!K148,$C148-SUM($D148:J148))))))</f>
        <v>0</v>
      </c>
      <c r="L148" s="10">
        <f>IF(L$14="",0,IF(NOT(Settings!$E$4=5),IF(Balance!L147&lt;=0,0,IF($C148&lt;=SUM($D148:K148),0,IF('Minimum Payment'!L148+$C148-SUM($D148:K148)&gt;Balance!L147+Interest!L148,Balance!L147+Interest!L148-'Minimum Payment'!L148,$C148-SUM($D148:K148))))))</f>
        <v>0</v>
      </c>
      <c r="M148" s="10">
        <f>IF(M$14="",0,IF(NOT(Settings!$E$4=5),IF(Balance!M147&lt;=0,0,IF($C148&lt;=SUM($D148:L148),0,IF('Minimum Payment'!M148+$C148-SUM($D148:L148)&gt;Balance!M147+Interest!M148,Balance!M147+Interest!M148-'Minimum Payment'!M148,$C148-SUM($D148:L148))))))</f>
        <v>0</v>
      </c>
      <c r="O148" s="10">
        <f t="shared" si="4"/>
        <v>0</v>
      </c>
    </row>
    <row r="149" spans="1:15" s="140" customFormat="1" ht="11.25" x14ac:dyDescent="0.25">
      <c r="A149" s="140" t="str">
        <f>IF(Balance!O148&lt;=0,"",A148+1)</f>
        <v/>
      </c>
      <c r="B149" s="50" t="str">
        <f t="shared" si="5"/>
        <v/>
      </c>
      <c r="C149" s="10">
        <f>IF(A149="",0,IF(NOT(Settings!$E$4=5),IF((Results!$D$5-'Minimum Payment'!O149)&lt;0,0,Results!$D$5-'Minimum Payment'!O149),0)+'Payment Schedule'!D149)</f>
        <v>0</v>
      </c>
      <c r="D149" s="10">
        <f>IF($D$14="",0,IF(NOT(Settings!$E$4=5),IF(Balance!D148&gt;=0,IF('Minimum Payment'!D149+$C149&gt;Balance!D148+Interest!D149,Balance!D148+Interest!D149-'Minimum Payment'!D149,$C149)),0))</f>
        <v>0</v>
      </c>
      <c r="E149" s="10">
        <f>IF(E$14="",0,IF(NOT(Settings!$E$4=5),IF(Balance!E148&lt;=0,0,IF($C149&lt;=SUM($D149:D149),0,IF('Minimum Payment'!E149+$C149-SUM($D149:D149)&gt;Balance!E148+Interest!E149,Balance!E148+Interest!E149-'Minimum Payment'!E149,$C149-SUM($D149:D149))))))</f>
        <v>0</v>
      </c>
      <c r="F149" s="10">
        <f>IF(F$14="",0,IF(NOT(Settings!$E$4=5),IF(Balance!F148&lt;=0,0,IF($C149&lt;=SUM($D149:E149),0,IF('Minimum Payment'!F149+$C149-SUM($D149:E149)&gt;Balance!F148+Interest!F149,Balance!F148+Interest!F149-'Minimum Payment'!F149,$C149-SUM($D149:E149))))))</f>
        <v>0</v>
      </c>
      <c r="G149" s="10">
        <f>IF(G$14="",0,IF(NOT(Settings!$E$4=5),IF(Balance!G148&lt;=0,0,IF($C149&lt;=SUM($D149:F149),0,IF('Minimum Payment'!G149+$C149-SUM($D149:F149)&gt;Balance!G148+Interest!G149,Balance!G148+Interest!G149-'Minimum Payment'!G149,$C149-SUM($D149:F149))))))</f>
        <v>0</v>
      </c>
      <c r="H149" s="10">
        <f>IF(H$14="",0,IF(NOT(Settings!$E$4=5),IF(Balance!H148&lt;=0,0,IF($C149&lt;=SUM($D149:G149),0,IF('Minimum Payment'!H149+$C149-SUM($D149:G149)&gt;Balance!H148+Interest!H149,Balance!H148+Interest!H149-'Minimum Payment'!H149,$C149-SUM($D149:G149))))))</f>
        <v>0</v>
      </c>
      <c r="I149" s="10">
        <f>IF(I$14="",0,IF(NOT(Settings!$E$4=5),IF(Balance!I148&lt;=0,0,IF($C149&lt;=SUM($D149:H149),0,IF('Minimum Payment'!I149+$C149-SUM($D149:H149)&gt;Balance!I148+Interest!I149,Balance!I148+Interest!I149-'Minimum Payment'!I149,$C149-SUM($D149:H149))))))</f>
        <v>0</v>
      </c>
      <c r="J149" s="10">
        <f>IF(J$14="",0,IF(NOT(Settings!$E$4=5),IF(Balance!J148&lt;=0,0,IF($C149&lt;=SUM($D149:I149),0,IF('Minimum Payment'!J149+$C149-SUM($D149:I149)&gt;Balance!J148+Interest!J149,Balance!J148+Interest!J149-'Minimum Payment'!J149,$C149-SUM($D149:I149))))))</f>
        <v>0</v>
      </c>
      <c r="K149" s="10">
        <f>IF(K$14="",0,IF(NOT(Settings!$E$4=5),IF(Balance!K148&lt;=0,0,IF($C149&lt;=SUM($D149:J149),0,IF('Minimum Payment'!K149+$C149-SUM($D149:J149)&gt;Balance!K148+Interest!K149,Balance!K148+Interest!K149-'Minimum Payment'!K149,$C149-SUM($D149:J149))))))</f>
        <v>0</v>
      </c>
      <c r="L149" s="10">
        <f>IF(L$14="",0,IF(NOT(Settings!$E$4=5),IF(Balance!L148&lt;=0,0,IF($C149&lt;=SUM($D149:K149),0,IF('Minimum Payment'!L149+$C149-SUM($D149:K149)&gt;Balance!L148+Interest!L149,Balance!L148+Interest!L149-'Minimum Payment'!L149,$C149-SUM($D149:K149))))))</f>
        <v>0</v>
      </c>
      <c r="M149" s="10">
        <f>IF(M$14="",0,IF(NOT(Settings!$E$4=5),IF(Balance!M148&lt;=0,0,IF($C149&lt;=SUM($D149:L149),0,IF('Minimum Payment'!M149+$C149-SUM($D149:L149)&gt;Balance!M148+Interest!M149,Balance!M148+Interest!M149-'Minimum Payment'!M149,$C149-SUM($D149:L149))))))</f>
        <v>0</v>
      </c>
      <c r="O149" s="10">
        <f t="shared" si="4"/>
        <v>0</v>
      </c>
    </row>
    <row r="150" spans="1:15" s="140" customFormat="1" ht="11.25" x14ac:dyDescent="0.25">
      <c r="A150" s="140" t="str">
        <f>IF(Balance!O149&lt;=0,"",A149+1)</f>
        <v/>
      </c>
      <c r="B150" s="50" t="str">
        <f t="shared" si="5"/>
        <v/>
      </c>
      <c r="C150" s="10">
        <f>IF(A150="",0,IF(NOT(Settings!$E$4=5),IF((Results!$D$5-'Minimum Payment'!O150)&lt;0,0,Results!$D$5-'Minimum Payment'!O150),0)+'Payment Schedule'!D150)</f>
        <v>0</v>
      </c>
      <c r="D150" s="10">
        <f>IF($D$14="",0,IF(NOT(Settings!$E$4=5),IF(Balance!D149&gt;=0,IF('Minimum Payment'!D150+$C150&gt;Balance!D149+Interest!D150,Balance!D149+Interest!D150-'Minimum Payment'!D150,$C150)),0))</f>
        <v>0</v>
      </c>
      <c r="E150" s="10">
        <f>IF(E$14="",0,IF(NOT(Settings!$E$4=5),IF(Balance!E149&lt;=0,0,IF($C150&lt;=SUM($D150:D150),0,IF('Minimum Payment'!E150+$C150-SUM($D150:D150)&gt;Balance!E149+Interest!E150,Balance!E149+Interest!E150-'Minimum Payment'!E150,$C150-SUM($D150:D150))))))</f>
        <v>0</v>
      </c>
      <c r="F150" s="10">
        <f>IF(F$14="",0,IF(NOT(Settings!$E$4=5),IF(Balance!F149&lt;=0,0,IF($C150&lt;=SUM($D150:E150),0,IF('Minimum Payment'!F150+$C150-SUM($D150:E150)&gt;Balance!F149+Interest!F150,Balance!F149+Interest!F150-'Minimum Payment'!F150,$C150-SUM($D150:E150))))))</f>
        <v>0</v>
      </c>
      <c r="G150" s="10">
        <f>IF(G$14="",0,IF(NOT(Settings!$E$4=5),IF(Balance!G149&lt;=0,0,IF($C150&lt;=SUM($D150:F150),0,IF('Minimum Payment'!G150+$C150-SUM($D150:F150)&gt;Balance!G149+Interest!G150,Balance!G149+Interest!G150-'Minimum Payment'!G150,$C150-SUM($D150:F150))))))</f>
        <v>0</v>
      </c>
      <c r="H150" s="10">
        <f>IF(H$14="",0,IF(NOT(Settings!$E$4=5),IF(Balance!H149&lt;=0,0,IF($C150&lt;=SUM($D150:G150),0,IF('Minimum Payment'!H150+$C150-SUM($D150:G150)&gt;Balance!H149+Interest!H150,Balance!H149+Interest!H150-'Minimum Payment'!H150,$C150-SUM($D150:G150))))))</f>
        <v>0</v>
      </c>
      <c r="I150" s="10">
        <f>IF(I$14="",0,IF(NOT(Settings!$E$4=5),IF(Balance!I149&lt;=0,0,IF($C150&lt;=SUM($D150:H150),0,IF('Minimum Payment'!I150+$C150-SUM($D150:H150)&gt;Balance!I149+Interest!I150,Balance!I149+Interest!I150-'Minimum Payment'!I150,$C150-SUM($D150:H150))))))</f>
        <v>0</v>
      </c>
      <c r="J150" s="10">
        <f>IF(J$14="",0,IF(NOT(Settings!$E$4=5),IF(Balance!J149&lt;=0,0,IF($C150&lt;=SUM($D150:I150),0,IF('Minimum Payment'!J150+$C150-SUM($D150:I150)&gt;Balance!J149+Interest!J150,Balance!J149+Interest!J150-'Minimum Payment'!J150,$C150-SUM($D150:I150))))))</f>
        <v>0</v>
      </c>
      <c r="K150" s="10">
        <f>IF(K$14="",0,IF(NOT(Settings!$E$4=5),IF(Balance!K149&lt;=0,0,IF($C150&lt;=SUM($D150:J150),0,IF('Minimum Payment'!K150+$C150-SUM($D150:J150)&gt;Balance!K149+Interest!K150,Balance!K149+Interest!K150-'Minimum Payment'!K150,$C150-SUM($D150:J150))))))</f>
        <v>0</v>
      </c>
      <c r="L150" s="10">
        <f>IF(L$14="",0,IF(NOT(Settings!$E$4=5),IF(Balance!L149&lt;=0,0,IF($C150&lt;=SUM($D150:K150),0,IF('Minimum Payment'!L150+$C150-SUM($D150:K150)&gt;Balance!L149+Interest!L150,Balance!L149+Interest!L150-'Minimum Payment'!L150,$C150-SUM($D150:K150))))))</f>
        <v>0</v>
      </c>
      <c r="M150" s="10">
        <f>IF(M$14="",0,IF(NOT(Settings!$E$4=5),IF(Balance!M149&lt;=0,0,IF($C150&lt;=SUM($D150:L150),0,IF('Minimum Payment'!M150+$C150-SUM($D150:L150)&gt;Balance!M149+Interest!M150,Balance!M149+Interest!M150-'Minimum Payment'!M150,$C150-SUM($D150:L150))))))</f>
        <v>0</v>
      </c>
      <c r="O150" s="10">
        <f t="shared" si="4"/>
        <v>0</v>
      </c>
    </row>
    <row r="151" spans="1:15" s="140" customFormat="1" ht="11.25" x14ac:dyDescent="0.25">
      <c r="A151" s="140" t="str">
        <f>IF(Balance!O150&lt;=0,"",A150+1)</f>
        <v/>
      </c>
      <c r="B151" s="50" t="str">
        <f t="shared" si="5"/>
        <v/>
      </c>
      <c r="C151" s="10">
        <f>IF(A151="",0,IF(NOT(Settings!$E$4=5),IF((Results!$D$5-'Minimum Payment'!O151)&lt;0,0,Results!$D$5-'Minimum Payment'!O151),0)+'Payment Schedule'!D151)</f>
        <v>0</v>
      </c>
      <c r="D151" s="10">
        <f>IF($D$14="",0,IF(NOT(Settings!$E$4=5),IF(Balance!D150&gt;=0,IF('Minimum Payment'!D151+$C151&gt;Balance!D150+Interest!D151,Balance!D150+Interest!D151-'Minimum Payment'!D151,$C151)),0))</f>
        <v>0</v>
      </c>
      <c r="E151" s="10">
        <f>IF(E$14="",0,IF(NOT(Settings!$E$4=5),IF(Balance!E150&lt;=0,0,IF($C151&lt;=SUM($D151:D151),0,IF('Minimum Payment'!E151+$C151-SUM($D151:D151)&gt;Balance!E150+Interest!E151,Balance!E150+Interest!E151-'Minimum Payment'!E151,$C151-SUM($D151:D151))))))</f>
        <v>0</v>
      </c>
      <c r="F151" s="10">
        <f>IF(F$14="",0,IF(NOT(Settings!$E$4=5),IF(Balance!F150&lt;=0,0,IF($C151&lt;=SUM($D151:E151),0,IF('Minimum Payment'!F151+$C151-SUM($D151:E151)&gt;Balance!F150+Interest!F151,Balance!F150+Interest!F151-'Minimum Payment'!F151,$C151-SUM($D151:E151))))))</f>
        <v>0</v>
      </c>
      <c r="G151" s="10">
        <f>IF(G$14="",0,IF(NOT(Settings!$E$4=5),IF(Balance!G150&lt;=0,0,IF($C151&lt;=SUM($D151:F151),0,IF('Minimum Payment'!G151+$C151-SUM($D151:F151)&gt;Balance!G150+Interest!G151,Balance!G150+Interest!G151-'Minimum Payment'!G151,$C151-SUM($D151:F151))))))</f>
        <v>0</v>
      </c>
      <c r="H151" s="10">
        <f>IF(H$14="",0,IF(NOT(Settings!$E$4=5),IF(Balance!H150&lt;=0,0,IF($C151&lt;=SUM($D151:G151),0,IF('Minimum Payment'!H151+$C151-SUM($D151:G151)&gt;Balance!H150+Interest!H151,Balance!H150+Interest!H151-'Minimum Payment'!H151,$C151-SUM($D151:G151))))))</f>
        <v>0</v>
      </c>
      <c r="I151" s="10">
        <f>IF(I$14="",0,IF(NOT(Settings!$E$4=5),IF(Balance!I150&lt;=0,0,IF($C151&lt;=SUM($D151:H151),0,IF('Minimum Payment'!I151+$C151-SUM($D151:H151)&gt;Balance!I150+Interest!I151,Balance!I150+Interest!I151-'Minimum Payment'!I151,$C151-SUM($D151:H151))))))</f>
        <v>0</v>
      </c>
      <c r="J151" s="10">
        <f>IF(J$14="",0,IF(NOT(Settings!$E$4=5),IF(Balance!J150&lt;=0,0,IF($C151&lt;=SUM($D151:I151),0,IF('Minimum Payment'!J151+$C151-SUM($D151:I151)&gt;Balance!J150+Interest!J151,Balance!J150+Interest!J151-'Minimum Payment'!J151,$C151-SUM($D151:I151))))))</f>
        <v>0</v>
      </c>
      <c r="K151" s="10">
        <f>IF(K$14="",0,IF(NOT(Settings!$E$4=5),IF(Balance!K150&lt;=0,0,IF($C151&lt;=SUM($D151:J151),0,IF('Minimum Payment'!K151+$C151-SUM($D151:J151)&gt;Balance!K150+Interest!K151,Balance!K150+Interest!K151-'Minimum Payment'!K151,$C151-SUM($D151:J151))))))</f>
        <v>0</v>
      </c>
      <c r="L151" s="10">
        <f>IF(L$14="",0,IF(NOT(Settings!$E$4=5),IF(Balance!L150&lt;=0,0,IF($C151&lt;=SUM($D151:K151),0,IF('Minimum Payment'!L151+$C151-SUM($D151:K151)&gt;Balance!L150+Interest!L151,Balance!L150+Interest!L151-'Minimum Payment'!L151,$C151-SUM($D151:K151))))))</f>
        <v>0</v>
      </c>
      <c r="M151" s="10">
        <f>IF(M$14="",0,IF(NOT(Settings!$E$4=5),IF(Balance!M150&lt;=0,0,IF($C151&lt;=SUM($D151:L151),0,IF('Minimum Payment'!M151+$C151-SUM($D151:L151)&gt;Balance!M150+Interest!M151,Balance!M150+Interest!M151-'Minimum Payment'!M151,$C151-SUM($D151:L151))))))</f>
        <v>0</v>
      </c>
      <c r="O151" s="10">
        <f t="shared" si="4"/>
        <v>0</v>
      </c>
    </row>
    <row r="152" spans="1:15" s="140" customFormat="1" ht="11.25" x14ac:dyDescent="0.25">
      <c r="A152" s="140" t="str">
        <f>IF(Balance!O151&lt;=0,"",A151+1)</f>
        <v/>
      </c>
      <c r="B152" s="50" t="str">
        <f t="shared" si="5"/>
        <v/>
      </c>
      <c r="C152" s="10">
        <f>IF(A152="",0,IF(NOT(Settings!$E$4=5),IF((Results!$D$5-'Minimum Payment'!O152)&lt;0,0,Results!$D$5-'Minimum Payment'!O152),0)+'Payment Schedule'!D152)</f>
        <v>0</v>
      </c>
      <c r="D152" s="10">
        <f>IF($D$14="",0,IF(NOT(Settings!$E$4=5),IF(Balance!D151&gt;=0,IF('Minimum Payment'!D152+$C152&gt;Balance!D151+Interest!D152,Balance!D151+Interest!D152-'Minimum Payment'!D152,$C152)),0))</f>
        <v>0</v>
      </c>
      <c r="E152" s="10">
        <f>IF(E$14="",0,IF(NOT(Settings!$E$4=5),IF(Balance!E151&lt;=0,0,IF($C152&lt;=SUM($D152:D152),0,IF('Minimum Payment'!E152+$C152-SUM($D152:D152)&gt;Balance!E151+Interest!E152,Balance!E151+Interest!E152-'Minimum Payment'!E152,$C152-SUM($D152:D152))))))</f>
        <v>0</v>
      </c>
      <c r="F152" s="10">
        <f>IF(F$14="",0,IF(NOT(Settings!$E$4=5),IF(Balance!F151&lt;=0,0,IF($C152&lt;=SUM($D152:E152),0,IF('Minimum Payment'!F152+$C152-SUM($D152:E152)&gt;Balance!F151+Interest!F152,Balance!F151+Interest!F152-'Minimum Payment'!F152,$C152-SUM($D152:E152))))))</f>
        <v>0</v>
      </c>
      <c r="G152" s="10">
        <f>IF(G$14="",0,IF(NOT(Settings!$E$4=5),IF(Balance!G151&lt;=0,0,IF($C152&lt;=SUM($D152:F152),0,IF('Minimum Payment'!G152+$C152-SUM($D152:F152)&gt;Balance!G151+Interest!G152,Balance!G151+Interest!G152-'Minimum Payment'!G152,$C152-SUM($D152:F152))))))</f>
        <v>0</v>
      </c>
      <c r="H152" s="10">
        <f>IF(H$14="",0,IF(NOT(Settings!$E$4=5),IF(Balance!H151&lt;=0,0,IF($C152&lt;=SUM($D152:G152),0,IF('Minimum Payment'!H152+$C152-SUM($D152:G152)&gt;Balance!H151+Interest!H152,Balance!H151+Interest!H152-'Minimum Payment'!H152,$C152-SUM($D152:G152))))))</f>
        <v>0</v>
      </c>
      <c r="I152" s="10">
        <f>IF(I$14="",0,IF(NOT(Settings!$E$4=5),IF(Balance!I151&lt;=0,0,IF($C152&lt;=SUM($D152:H152),0,IF('Minimum Payment'!I152+$C152-SUM($D152:H152)&gt;Balance!I151+Interest!I152,Balance!I151+Interest!I152-'Minimum Payment'!I152,$C152-SUM($D152:H152))))))</f>
        <v>0</v>
      </c>
      <c r="J152" s="10">
        <f>IF(J$14="",0,IF(NOT(Settings!$E$4=5),IF(Balance!J151&lt;=0,0,IF($C152&lt;=SUM($D152:I152),0,IF('Minimum Payment'!J152+$C152-SUM($D152:I152)&gt;Balance!J151+Interest!J152,Balance!J151+Interest!J152-'Minimum Payment'!J152,$C152-SUM($D152:I152))))))</f>
        <v>0</v>
      </c>
      <c r="K152" s="10">
        <f>IF(K$14="",0,IF(NOT(Settings!$E$4=5),IF(Balance!K151&lt;=0,0,IF($C152&lt;=SUM($D152:J152),0,IF('Minimum Payment'!K152+$C152-SUM($D152:J152)&gt;Balance!K151+Interest!K152,Balance!K151+Interest!K152-'Minimum Payment'!K152,$C152-SUM($D152:J152))))))</f>
        <v>0</v>
      </c>
      <c r="L152" s="10">
        <f>IF(L$14="",0,IF(NOT(Settings!$E$4=5),IF(Balance!L151&lt;=0,0,IF($C152&lt;=SUM($D152:K152),0,IF('Minimum Payment'!L152+$C152-SUM($D152:K152)&gt;Balance!L151+Interest!L152,Balance!L151+Interest!L152-'Minimum Payment'!L152,$C152-SUM($D152:K152))))))</f>
        <v>0</v>
      </c>
      <c r="M152" s="10">
        <f>IF(M$14="",0,IF(NOT(Settings!$E$4=5),IF(Balance!M151&lt;=0,0,IF($C152&lt;=SUM($D152:L152),0,IF('Minimum Payment'!M152+$C152-SUM($D152:L152)&gt;Balance!M151+Interest!M152,Balance!M151+Interest!M152-'Minimum Payment'!M152,$C152-SUM($D152:L152))))))</f>
        <v>0</v>
      </c>
      <c r="O152" s="10">
        <f t="shared" si="4"/>
        <v>0</v>
      </c>
    </row>
    <row r="153" spans="1:15" s="140" customFormat="1" ht="11.25" x14ac:dyDescent="0.25">
      <c r="A153" s="140" t="str">
        <f>IF(Balance!O152&lt;=0,"",A152+1)</f>
        <v/>
      </c>
      <c r="B153" s="50" t="str">
        <f t="shared" si="5"/>
        <v/>
      </c>
      <c r="C153" s="10">
        <f>IF(A153="",0,IF(NOT(Settings!$E$4=5),IF((Results!$D$5-'Minimum Payment'!O153)&lt;0,0,Results!$D$5-'Minimum Payment'!O153),0)+'Payment Schedule'!D153)</f>
        <v>0</v>
      </c>
      <c r="D153" s="10">
        <f>IF($D$14="",0,IF(NOT(Settings!$E$4=5),IF(Balance!D152&gt;=0,IF('Minimum Payment'!D153+$C153&gt;Balance!D152+Interest!D153,Balance!D152+Interest!D153-'Minimum Payment'!D153,$C153)),0))</f>
        <v>0</v>
      </c>
      <c r="E153" s="10">
        <f>IF(E$14="",0,IF(NOT(Settings!$E$4=5),IF(Balance!E152&lt;=0,0,IF($C153&lt;=SUM($D153:D153),0,IF('Minimum Payment'!E153+$C153-SUM($D153:D153)&gt;Balance!E152+Interest!E153,Balance!E152+Interest!E153-'Minimum Payment'!E153,$C153-SUM($D153:D153))))))</f>
        <v>0</v>
      </c>
      <c r="F153" s="10">
        <f>IF(F$14="",0,IF(NOT(Settings!$E$4=5),IF(Balance!F152&lt;=0,0,IF($C153&lt;=SUM($D153:E153),0,IF('Minimum Payment'!F153+$C153-SUM($D153:E153)&gt;Balance!F152+Interest!F153,Balance!F152+Interest!F153-'Minimum Payment'!F153,$C153-SUM($D153:E153))))))</f>
        <v>0</v>
      </c>
      <c r="G153" s="10">
        <f>IF(G$14="",0,IF(NOT(Settings!$E$4=5),IF(Balance!G152&lt;=0,0,IF($C153&lt;=SUM($D153:F153),0,IF('Minimum Payment'!G153+$C153-SUM($D153:F153)&gt;Balance!G152+Interest!G153,Balance!G152+Interest!G153-'Minimum Payment'!G153,$C153-SUM($D153:F153))))))</f>
        <v>0</v>
      </c>
      <c r="H153" s="10">
        <f>IF(H$14="",0,IF(NOT(Settings!$E$4=5),IF(Balance!H152&lt;=0,0,IF($C153&lt;=SUM($D153:G153),0,IF('Minimum Payment'!H153+$C153-SUM($D153:G153)&gt;Balance!H152+Interest!H153,Balance!H152+Interest!H153-'Minimum Payment'!H153,$C153-SUM($D153:G153))))))</f>
        <v>0</v>
      </c>
      <c r="I153" s="10">
        <f>IF(I$14="",0,IF(NOT(Settings!$E$4=5),IF(Balance!I152&lt;=0,0,IF($C153&lt;=SUM($D153:H153),0,IF('Minimum Payment'!I153+$C153-SUM($D153:H153)&gt;Balance!I152+Interest!I153,Balance!I152+Interest!I153-'Minimum Payment'!I153,$C153-SUM($D153:H153))))))</f>
        <v>0</v>
      </c>
      <c r="J153" s="10">
        <f>IF(J$14="",0,IF(NOT(Settings!$E$4=5),IF(Balance!J152&lt;=0,0,IF($C153&lt;=SUM($D153:I153),0,IF('Minimum Payment'!J153+$C153-SUM($D153:I153)&gt;Balance!J152+Interest!J153,Balance!J152+Interest!J153-'Minimum Payment'!J153,$C153-SUM($D153:I153))))))</f>
        <v>0</v>
      </c>
      <c r="K153" s="10">
        <f>IF(K$14="",0,IF(NOT(Settings!$E$4=5),IF(Balance!K152&lt;=0,0,IF($C153&lt;=SUM($D153:J153),0,IF('Minimum Payment'!K153+$C153-SUM($D153:J153)&gt;Balance!K152+Interest!K153,Balance!K152+Interest!K153-'Minimum Payment'!K153,$C153-SUM($D153:J153))))))</f>
        <v>0</v>
      </c>
      <c r="L153" s="10">
        <f>IF(L$14="",0,IF(NOT(Settings!$E$4=5),IF(Balance!L152&lt;=0,0,IF($C153&lt;=SUM($D153:K153),0,IF('Minimum Payment'!L153+$C153-SUM($D153:K153)&gt;Balance!L152+Interest!L153,Balance!L152+Interest!L153-'Minimum Payment'!L153,$C153-SUM($D153:K153))))))</f>
        <v>0</v>
      </c>
      <c r="M153" s="10">
        <f>IF(M$14="",0,IF(NOT(Settings!$E$4=5),IF(Balance!M152&lt;=0,0,IF($C153&lt;=SUM($D153:L153),0,IF('Minimum Payment'!M153+$C153-SUM($D153:L153)&gt;Balance!M152+Interest!M153,Balance!M152+Interest!M153-'Minimum Payment'!M153,$C153-SUM($D153:L153))))))</f>
        <v>0</v>
      </c>
      <c r="O153" s="10">
        <f t="shared" si="4"/>
        <v>0</v>
      </c>
    </row>
    <row r="154" spans="1:15" s="140" customFormat="1" ht="11.25" x14ac:dyDescent="0.25">
      <c r="A154" s="140" t="str">
        <f>IF(Balance!O153&lt;=0,"",A153+1)</f>
        <v/>
      </c>
      <c r="B154" s="50" t="str">
        <f t="shared" si="5"/>
        <v/>
      </c>
      <c r="C154" s="10">
        <f>IF(A154="",0,IF(NOT(Settings!$E$4=5),IF((Results!$D$5-'Minimum Payment'!O154)&lt;0,0,Results!$D$5-'Minimum Payment'!O154),0)+'Payment Schedule'!D154)</f>
        <v>0</v>
      </c>
      <c r="D154" s="10">
        <f>IF($D$14="",0,IF(NOT(Settings!$E$4=5),IF(Balance!D153&gt;=0,IF('Minimum Payment'!D154+$C154&gt;Balance!D153+Interest!D154,Balance!D153+Interest!D154-'Minimum Payment'!D154,$C154)),0))</f>
        <v>0</v>
      </c>
      <c r="E154" s="10">
        <f>IF(E$14="",0,IF(NOT(Settings!$E$4=5),IF(Balance!E153&lt;=0,0,IF($C154&lt;=SUM($D154:D154),0,IF('Minimum Payment'!E154+$C154-SUM($D154:D154)&gt;Balance!E153+Interest!E154,Balance!E153+Interest!E154-'Minimum Payment'!E154,$C154-SUM($D154:D154))))))</f>
        <v>0</v>
      </c>
      <c r="F154" s="10">
        <f>IF(F$14="",0,IF(NOT(Settings!$E$4=5),IF(Balance!F153&lt;=0,0,IF($C154&lt;=SUM($D154:E154),0,IF('Minimum Payment'!F154+$C154-SUM($D154:E154)&gt;Balance!F153+Interest!F154,Balance!F153+Interest!F154-'Minimum Payment'!F154,$C154-SUM($D154:E154))))))</f>
        <v>0</v>
      </c>
      <c r="G154" s="10">
        <f>IF(G$14="",0,IF(NOT(Settings!$E$4=5),IF(Balance!G153&lt;=0,0,IF($C154&lt;=SUM($D154:F154),0,IF('Minimum Payment'!G154+$C154-SUM($D154:F154)&gt;Balance!G153+Interest!G154,Balance!G153+Interest!G154-'Minimum Payment'!G154,$C154-SUM($D154:F154))))))</f>
        <v>0</v>
      </c>
      <c r="H154" s="10">
        <f>IF(H$14="",0,IF(NOT(Settings!$E$4=5),IF(Balance!H153&lt;=0,0,IF($C154&lt;=SUM($D154:G154),0,IF('Minimum Payment'!H154+$C154-SUM($D154:G154)&gt;Balance!H153+Interest!H154,Balance!H153+Interest!H154-'Minimum Payment'!H154,$C154-SUM($D154:G154))))))</f>
        <v>0</v>
      </c>
      <c r="I154" s="10">
        <f>IF(I$14="",0,IF(NOT(Settings!$E$4=5),IF(Balance!I153&lt;=0,0,IF($C154&lt;=SUM($D154:H154),0,IF('Minimum Payment'!I154+$C154-SUM($D154:H154)&gt;Balance!I153+Interest!I154,Balance!I153+Interest!I154-'Minimum Payment'!I154,$C154-SUM($D154:H154))))))</f>
        <v>0</v>
      </c>
      <c r="J154" s="10">
        <f>IF(J$14="",0,IF(NOT(Settings!$E$4=5),IF(Balance!J153&lt;=0,0,IF($C154&lt;=SUM($D154:I154),0,IF('Minimum Payment'!J154+$C154-SUM($D154:I154)&gt;Balance!J153+Interest!J154,Balance!J153+Interest!J154-'Minimum Payment'!J154,$C154-SUM($D154:I154))))))</f>
        <v>0</v>
      </c>
      <c r="K154" s="10">
        <f>IF(K$14="",0,IF(NOT(Settings!$E$4=5),IF(Balance!K153&lt;=0,0,IF($C154&lt;=SUM($D154:J154),0,IF('Minimum Payment'!K154+$C154-SUM($D154:J154)&gt;Balance!K153+Interest!K154,Balance!K153+Interest!K154-'Minimum Payment'!K154,$C154-SUM($D154:J154))))))</f>
        <v>0</v>
      </c>
      <c r="L154" s="10">
        <f>IF(L$14="",0,IF(NOT(Settings!$E$4=5),IF(Balance!L153&lt;=0,0,IF($C154&lt;=SUM($D154:K154),0,IF('Minimum Payment'!L154+$C154-SUM($D154:K154)&gt;Balance!L153+Interest!L154,Balance!L153+Interest!L154-'Minimum Payment'!L154,$C154-SUM($D154:K154))))))</f>
        <v>0</v>
      </c>
      <c r="M154" s="10">
        <f>IF(M$14="",0,IF(NOT(Settings!$E$4=5),IF(Balance!M153&lt;=0,0,IF($C154&lt;=SUM($D154:L154),0,IF('Minimum Payment'!M154+$C154-SUM($D154:L154)&gt;Balance!M153+Interest!M154,Balance!M153+Interest!M154-'Minimum Payment'!M154,$C154-SUM($D154:L154))))))</f>
        <v>0</v>
      </c>
      <c r="O154" s="10">
        <f t="shared" si="4"/>
        <v>0</v>
      </c>
    </row>
    <row r="155" spans="1:15" s="140" customFormat="1" ht="11.25" x14ac:dyDescent="0.25">
      <c r="A155" s="140" t="str">
        <f>IF(Balance!O154&lt;=0,"",A154+1)</f>
        <v/>
      </c>
      <c r="B155" s="50" t="str">
        <f t="shared" si="5"/>
        <v/>
      </c>
      <c r="C155" s="10">
        <f>IF(A155="",0,IF(NOT(Settings!$E$4=5),IF((Results!$D$5-'Minimum Payment'!O155)&lt;0,0,Results!$D$5-'Minimum Payment'!O155),0)+'Payment Schedule'!D155)</f>
        <v>0</v>
      </c>
      <c r="D155" s="10">
        <f>IF($D$14="",0,IF(NOT(Settings!$E$4=5),IF(Balance!D154&gt;=0,IF('Minimum Payment'!D155+$C155&gt;Balance!D154+Interest!D155,Balance!D154+Interest!D155-'Minimum Payment'!D155,$C155)),0))</f>
        <v>0</v>
      </c>
      <c r="E155" s="10">
        <f>IF(E$14="",0,IF(NOT(Settings!$E$4=5),IF(Balance!E154&lt;=0,0,IF($C155&lt;=SUM($D155:D155),0,IF('Minimum Payment'!E155+$C155-SUM($D155:D155)&gt;Balance!E154+Interest!E155,Balance!E154+Interest!E155-'Minimum Payment'!E155,$C155-SUM($D155:D155))))))</f>
        <v>0</v>
      </c>
      <c r="F155" s="10">
        <f>IF(F$14="",0,IF(NOT(Settings!$E$4=5),IF(Balance!F154&lt;=0,0,IF($C155&lt;=SUM($D155:E155),0,IF('Minimum Payment'!F155+$C155-SUM($D155:E155)&gt;Balance!F154+Interest!F155,Balance!F154+Interest!F155-'Minimum Payment'!F155,$C155-SUM($D155:E155))))))</f>
        <v>0</v>
      </c>
      <c r="G155" s="10">
        <f>IF(G$14="",0,IF(NOT(Settings!$E$4=5),IF(Balance!G154&lt;=0,0,IF($C155&lt;=SUM($D155:F155),0,IF('Minimum Payment'!G155+$C155-SUM($D155:F155)&gt;Balance!G154+Interest!G155,Balance!G154+Interest!G155-'Minimum Payment'!G155,$C155-SUM($D155:F155))))))</f>
        <v>0</v>
      </c>
      <c r="H155" s="10">
        <f>IF(H$14="",0,IF(NOT(Settings!$E$4=5),IF(Balance!H154&lt;=0,0,IF($C155&lt;=SUM($D155:G155),0,IF('Minimum Payment'!H155+$C155-SUM($D155:G155)&gt;Balance!H154+Interest!H155,Balance!H154+Interest!H155-'Minimum Payment'!H155,$C155-SUM($D155:G155))))))</f>
        <v>0</v>
      </c>
      <c r="I155" s="10">
        <f>IF(I$14="",0,IF(NOT(Settings!$E$4=5),IF(Balance!I154&lt;=0,0,IF($C155&lt;=SUM($D155:H155),0,IF('Minimum Payment'!I155+$C155-SUM($D155:H155)&gt;Balance!I154+Interest!I155,Balance!I154+Interest!I155-'Minimum Payment'!I155,$C155-SUM($D155:H155))))))</f>
        <v>0</v>
      </c>
      <c r="J155" s="10">
        <f>IF(J$14="",0,IF(NOT(Settings!$E$4=5),IF(Balance!J154&lt;=0,0,IF($C155&lt;=SUM($D155:I155),0,IF('Minimum Payment'!J155+$C155-SUM($D155:I155)&gt;Balance!J154+Interest!J155,Balance!J154+Interest!J155-'Minimum Payment'!J155,$C155-SUM($D155:I155))))))</f>
        <v>0</v>
      </c>
      <c r="K155" s="10">
        <f>IF(K$14="",0,IF(NOT(Settings!$E$4=5),IF(Balance!K154&lt;=0,0,IF($C155&lt;=SUM($D155:J155),0,IF('Minimum Payment'!K155+$C155-SUM($D155:J155)&gt;Balance!K154+Interest!K155,Balance!K154+Interest!K155-'Minimum Payment'!K155,$C155-SUM($D155:J155))))))</f>
        <v>0</v>
      </c>
      <c r="L155" s="10">
        <f>IF(L$14="",0,IF(NOT(Settings!$E$4=5),IF(Balance!L154&lt;=0,0,IF($C155&lt;=SUM($D155:K155),0,IF('Minimum Payment'!L155+$C155-SUM($D155:K155)&gt;Balance!L154+Interest!L155,Balance!L154+Interest!L155-'Minimum Payment'!L155,$C155-SUM($D155:K155))))))</f>
        <v>0</v>
      </c>
      <c r="M155" s="10">
        <f>IF(M$14="",0,IF(NOT(Settings!$E$4=5),IF(Balance!M154&lt;=0,0,IF($C155&lt;=SUM($D155:L155),0,IF('Minimum Payment'!M155+$C155-SUM($D155:L155)&gt;Balance!M154+Interest!M155,Balance!M154+Interest!M155-'Minimum Payment'!M155,$C155-SUM($D155:L155))))))</f>
        <v>0</v>
      </c>
      <c r="O155" s="10">
        <f t="shared" si="4"/>
        <v>0</v>
      </c>
    </row>
    <row r="156" spans="1:15" s="140" customFormat="1" ht="11.25" x14ac:dyDescent="0.25">
      <c r="A156" s="140" t="str">
        <f>IF(Balance!O155&lt;=0,"",A155+1)</f>
        <v/>
      </c>
      <c r="B156" s="50" t="str">
        <f t="shared" si="5"/>
        <v/>
      </c>
      <c r="C156" s="10">
        <f>IF(A156="",0,IF(NOT(Settings!$E$4=5),IF((Results!$D$5-'Minimum Payment'!O156)&lt;0,0,Results!$D$5-'Minimum Payment'!O156),0)+'Payment Schedule'!D156)</f>
        <v>0</v>
      </c>
      <c r="D156" s="10">
        <f>IF($D$14="",0,IF(NOT(Settings!$E$4=5),IF(Balance!D155&gt;=0,IF('Minimum Payment'!D156+$C156&gt;Balance!D155+Interest!D156,Balance!D155+Interest!D156-'Minimum Payment'!D156,$C156)),0))</f>
        <v>0</v>
      </c>
      <c r="E156" s="10">
        <f>IF(E$14="",0,IF(NOT(Settings!$E$4=5),IF(Balance!E155&lt;=0,0,IF($C156&lt;=SUM($D156:D156),0,IF('Minimum Payment'!E156+$C156-SUM($D156:D156)&gt;Balance!E155+Interest!E156,Balance!E155+Interest!E156-'Minimum Payment'!E156,$C156-SUM($D156:D156))))))</f>
        <v>0</v>
      </c>
      <c r="F156" s="10">
        <f>IF(F$14="",0,IF(NOT(Settings!$E$4=5),IF(Balance!F155&lt;=0,0,IF($C156&lt;=SUM($D156:E156),0,IF('Minimum Payment'!F156+$C156-SUM($D156:E156)&gt;Balance!F155+Interest!F156,Balance!F155+Interest!F156-'Minimum Payment'!F156,$C156-SUM($D156:E156))))))</f>
        <v>0</v>
      </c>
      <c r="G156" s="10">
        <f>IF(G$14="",0,IF(NOT(Settings!$E$4=5),IF(Balance!G155&lt;=0,0,IF($C156&lt;=SUM($D156:F156),0,IF('Minimum Payment'!G156+$C156-SUM($D156:F156)&gt;Balance!G155+Interest!G156,Balance!G155+Interest!G156-'Minimum Payment'!G156,$C156-SUM($D156:F156))))))</f>
        <v>0</v>
      </c>
      <c r="H156" s="10">
        <f>IF(H$14="",0,IF(NOT(Settings!$E$4=5),IF(Balance!H155&lt;=0,0,IF($C156&lt;=SUM($D156:G156),0,IF('Minimum Payment'!H156+$C156-SUM($D156:G156)&gt;Balance!H155+Interest!H156,Balance!H155+Interest!H156-'Minimum Payment'!H156,$C156-SUM($D156:G156))))))</f>
        <v>0</v>
      </c>
      <c r="I156" s="10">
        <f>IF(I$14="",0,IF(NOT(Settings!$E$4=5),IF(Balance!I155&lt;=0,0,IF($C156&lt;=SUM($D156:H156),0,IF('Minimum Payment'!I156+$C156-SUM($D156:H156)&gt;Balance!I155+Interest!I156,Balance!I155+Interest!I156-'Minimum Payment'!I156,$C156-SUM($D156:H156))))))</f>
        <v>0</v>
      </c>
      <c r="J156" s="10">
        <f>IF(J$14="",0,IF(NOT(Settings!$E$4=5),IF(Balance!J155&lt;=0,0,IF($C156&lt;=SUM($D156:I156),0,IF('Minimum Payment'!J156+$C156-SUM($D156:I156)&gt;Balance!J155+Interest!J156,Balance!J155+Interest!J156-'Minimum Payment'!J156,$C156-SUM($D156:I156))))))</f>
        <v>0</v>
      </c>
      <c r="K156" s="10">
        <f>IF(K$14="",0,IF(NOT(Settings!$E$4=5),IF(Balance!K155&lt;=0,0,IF($C156&lt;=SUM($D156:J156),0,IF('Minimum Payment'!K156+$C156-SUM($D156:J156)&gt;Balance!K155+Interest!K156,Balance!K155+Interest!K156-'Minimum Payment'!K156,$C156-SUM($D156:J156))))))</f>
        <v>0</v>
      </c>
      <c r="L156" s="10">
        <f>IF(L$14="",0,IF(NOT(Settings!$E$4=5),IF(Balance!L155&lt;=0,0,IF($C156&lt;=SUM($D156:K156),0,IF('Minimum Payment'!L156+$C156-SUM($D156:K156)&gt;Balance!L155+Interest!L156,Balance!L155+Interest!L156-'Minimum Payment'!L156,$C156-SUM($D156:K156))))))</f>
        <v>0</v>
      </c>
      <c r="M156" s="10">
        <f>IF(M$14="",0,IF(NOT(Settings!$E$4=5),IF(Balance!M155&lt;=0,0,IF($C156&lt;=SUM($D156:L156),0,IF('Minimum Payment'!M156+$C156-SUM($D156:L156)&gt;Balance!M155+Interest!M156,Balance!M155+Interest!M156-'Minimum Payment'!M156,$C156-SUM($D156:L156))))))</f>
        <v>0</v>
      </c>
      <c r="O156" s="10">
        <f t="shared" si="4"/>
        <v>0</v>
      </c>
    </row>
    <row r="157" spans="1:15" s="140" customFormat="1" ht="11.25" x14ac:dyDescent="0.25">
      <c r="A157" s="140" t="str">
        <f>IF(Balance!O156&lt;=0,"",A156+1)</f>
        <v/>
      </c>
      <c r="B157" s="50" t="str">
        <f t="shared" si="5"/>
        <v/>
      </c>
      <c r="C157" s="10">
        <f>IF(A157="",0,IF(NOT(Settings!$E$4=5),IF((Results!$D$5-'Minimum Payment'!O157)&lt;0,0,Results!$D$5-'Minimum Payment'!O157),0)+'Payment Schedule'!D157)</f>
        <v>0</v>
      </c>
      <c r="D157" s="10">
        <f>IF($D$14="",0,IF(NOT(Settings!$E$4=5),IF(Balance!D156&gt;=0,IF('Minimum Payment'!D157+$C157&gt;Balance!D156+Interest!D157,Balance!D156+Interest!D157-'Minimum Payment'!D157,$C157)),0))</f>
        <v>0</v>
      </c>
      <c r="E157" s="10">
        <f>IF(E$14="",0,IF(NOT(Settings!$E$4=5),IF(Balance!E156&lt;=0,0,IF($C157&lt;=SUM($D157:D157),0,IF('Minimum Payment'!E157+$C157-SUM($D157:D157)&gt;Balance!E156+Interest!E157,Balance!E156+Interest!E157-'Minimum Payment'!E157,$C157-SUM($D157:D157))))))</f>
        <v>0</v>
      </c>
      <c r="F157" s="10">
        <f>IF(F$14="",0,IF(NOT(Settings!$E$4=5),IF(Balance!F156&lt;=0,0,IF($C157&lt;=SUM($D157:E157),0,IF('Minimum Payment'!F157+$C157-SUM($D157:E157)&gt;Balance!F156+Interest!F157,Balance!F156+Interest!F157-'Minimum Payment'!F157,$C157-SUM($D157:E157))))))</f>
        <v>0</v>
      </c>
      <c r="G157" s="10">
        <f>IF(G$14="",0,IF(NOT(Settings!$E$4=5),IF(Balance!G156&lt;=0,0,IF($C157&lt;=SUM($D157:F157),0,IF('Minimum Payment'!G157+$C157-SUM($D157:F157)&gt;Balance!G156+Interest!G157,Balance!G156+Interest!G157-'Minimum Payment'!G157,$C157-SUM($D157:F157))))))</f>
        <v>0</v>
      </c>
      <c r="H157" s="10">
        <f>IF(H$14="",0,IF(NOT(Settings!$E$4=5),IF(Balance!H156&lt;=0,0,IF($C157&lt;=SUM($D157:G157),0,IF('Minimum Payment'!H157+$C157-SUM($D157:G157)&gt;Balance!H156+Interest!H157,Balance!H156+Interest!H157-'Minimum Payment'!H157,$C157-SUM($D157:G157))))))</f>
        <v>0</v>
      </c>
      <c r="I157" s="10">
        <f>IF(I$14="",0,IF(NOT(Settings!$E$4=5),IF(Balance!I156&lt;=0,0,IF($C157&lt;=SUM($D157:H157),0,IF('Minimum Payment'!I157+$C157-SUM($D157:H157)&gt;Balance!I156+Interest!I157,Balance!I156+Interest!I157-'Minimum Payment'!I157,$C157-SUM($D157:H157))))))</f>
        <v>0</v>
      </c>
      <c r="J157" s="10">
        <f>IF(J$14="",0,IF(NOT(Settings!$E$4=5),IF(Balance!J156&lt;=0,0,IF($C157&lt;=SUM($D157:I157),0,IF('Minimum Payment'!J157+$C157-SUM($D157:I157)&gt;Balance!J156+Interest!J157,Balance!J156+Interest!J157-'Minimum Payment'!J157,$C157-SUM($D157:I157))))))</f>
        <v>0</v>
      </c>
      <c r="K157" s="10">
        <f>IF(K$14="",0,IF(NOT(Settings!$E$4=5),IF(Balance!K156&lt;=0,0,IF($C157&lt;=SUM($D157:J157),0,IF('Minimum Payment'!K157+$C157-SUM($D157:J157)&gt;Balance!K156+Interest!K157,Balance!K156+Interest!K157-'Minimum Payment'!K157,$C157-SUM($D157:J157))))))</f>
        <v>0</v>
      </c>
      <c r="L157" s="10">
        <f>IF(L$14="",0,IF(NOT(Settings!$E$4=5),IF(Balance!L156&lt;=0,0,IF($C157&lt;=SUM($D157:K157),0,IF('Minimum Payment'!L157+$C157-SUM($D157:K157)&gt;Balance!L156+Interest!L157,Balance!L156+Interest!L157-'Minimum Payment'!L157,$C157-SUM($D157:K157))))))</f>
        <v>0</v>
      </c>
      <c r="M157" s="10">
        <f>IF(M$14="",0,IF(NOT(Settings!$E$4=5),IF(Balance!M156&lt;=0,0,IF($C157&lt;=SUM($D157:L157),0,IF('Minimum Payment'!M157+$C157-SUM($D157:L157)&gt;Balance!M156+Interest!M157,Balance!M156+Interest!M157-'Minimum Payment'!M157,$C157-SUM($D157:L157))))))</f>
        <v>0</v>
      </c>
      <c r="O157" s="10">
        <f t="shared" si="4"/>
        <v>0</v>
      </c>
    </row>
    <row r="158" spans="1:15" s="140" customFormat="1" ht="11.25" x14ac:dyDescent="0.25">
      <c r="A158" s="140" t="str">
        <f>IF(Balance!O157&lt;=0,"",A157+1)</f>
        <v/>
      </c>
      <c r="B158" s="50" t="str">
        <f t="shared" si="5"/>
        <v/>
      </c>
      <c r="C158" s="10">
        <f>IF(A158="",0,IF(NOT(Settings!$E$4=5),IF((Results!$D$5-'Minimum Payment'!O158)&lt;0,0,Results!$D$5-'Minimum Payment'!O158),0)+'Payment Schedule'!D158)</f>
        <v>0</v>
      </c>
      <c r="D158" s="10">
        <f>IF($D$14="",0,IF(NOT(Settings!$E$4=5),IF(Balance!D157&gt;=0,IF('Minimum Payment'!D158+$C158&gt;Balance!D157+Interest!D158,Balance!D157+Interest!D158-'Minimum Payment'!D158,$C158)),0))</f>
        <v>0</v>
      </c>
      <c r="E158" s="10">
        <f>IF(E$14="",0,IF(NOT(Settings!$E$4=5),IF(Balance!E157&lt;=0,0,IF($C158&lt;=SUM($D158:D158),0,IF('Minimum Payment'!E158+$C158-SUM($D158:D158)&gt;Balance!E157+Interest!E158,Balance!E157+Interest!E158-'Minimum Payment'!E158,$C158-SUM($D158:D158))))))</f>
        <v>0</v>
      </c>
      <c r="F158" s="10">
        <f>IF(F$14="",0,IF(NOT(Settings!$E$4=5),IF(Balance!F157&lt;=0,0,IF($C158&lt;=SUM($D158:E158),0,IF('Minimum Payment'!F158+$C158-SUM($D158:E158)&gt;Balance!F157+Interest!F158,Balance!F157+Interest!F158-'Minimum Payment'!F158,$C158-SUM($D158:E158))))))</f>
        <v>0</v>
      </c>
      <c r="G158" s="10">
        <f>IF(G$14="",0,IF(NOT(Settings!$E$4=5),IF(Balance!G157&lt;=0,0,IF($C158&lt;=SUM($D158:F158),0,IF('Minimum Payment'!G158+$C158-SUM($D158:F158)&gt;Balance!G157+Interest!G158,Balance!G157+Interest!G158-'Minimum Payment'!G158,$C158-SUM($D158:F158))))))</f>
        <v>0</v>
      </c>
      <c r="H158" s="10">
        <f>IF(H$14="",0,IF(NOT(Settings!$E$4=5),IF(Balance!H157&lt;=0,0,IF($C158&lt;=SUM($D158:G158),0,IF('Minimum Payment'!H158+$C158-SUM($D158:G158)&gt;Balance!H157+Interest!H158,Balance!H157+Interest!H158-'Minimum Payment'!H158,$C158-SUM($D158:G158))))))</f>
        <v>0</v>
      </c>
      <c r="I158" s="10">
        <f>IF(I$14="",0,IF(NOT(Settings!$E$4=5),IF(Balance!I157&lt;=0,0,IF($C158&lt;=SUM($D158:H158),0,IF('Minimum Payment'!I158+$C158-SUM($D158:H158)&gt;Balance!I157+Interest!I158,Balance!I157+Interest!I158-'Minimum Payment'!I158,$C158-SUM($D158:H158))))))</f>
        <v>0</v>
      </c>
      <c r="J158" s="10">
        <f>IF(J$14="",0,IF(NOT(Settings!$E$4=5),IF(Balance!J157&lt;=0,0,IF($C158&lt;=SUM($D158:I158),0,IF('Minimum Payment'!J158+$C158-SUM($D158:I158)&gt;Balance!J157+Interest!J158,Balance!J157+Interest!J158-'Minimum Payment'!J158,$C158-SUM($D158:I158))))))</f>
        <v>0</v>
      </c>
      <c r="K158" s="10">
        <f>IF(K$14="",0,IF(NOT(Settings!$E$4=5),IF(Balance!K157&lt;=0,0,IF($C158&lt;=SUM($D158:J158),0,IF('Minimum Payment'!K158+$C158-SUM($D158:J158)&gt;Balance!K157+Interest!K158,Balance!K157+Interest!K158-'Minimum Payment'!K158,$C158-SUM($D158:J158))))))</f>
        <v>0</v>
      </c>
      <c r="L158" s="10">
        <f>IF(L$14="",0,IF(NOT(Settings!$E$4=5),IF(Balance!L157&lt;=0,0,IF($C158&lt;=SUM($D158:K158),0,IF('Minimum Payment'!L158+$C158-SUM($D158:K158)&gt;Balance!L157+Interest!L158,Balance!L157+Interest!L158-'Minimum Payment'!L158,$C158-SUM($D158:K158))))))</f>
        <v>0</v>
      </c>
      <c r="M158" s="10">
        <f>IF(M$14="",0,IF(NOT(Settings!$E$4=5),IF(Balance!M157&lt;=0,0,IF($C158&lt;=SUM($D158:L158),0,IF('Minimum Payment'!M158+$C158-SUM($D158:L158)&gt;Balance!M157+Interest!M158,Balance!M157+Interest!M158-'Minimum Payment'!M158,$C158-SUM($D158:L158))))))</f>
        <v>0</v>
      </c>
      <c r="O158" s="10">
        <f t="shared" si="4"/>
        <v>0</v>
      </c>
    </row>
    <row r="159" spans="1:15" s="140" customFormat="1" ht="11.25" x14ac:dyDescent="0.25">
      <c r="A159" s="140" t="str">
        <f>IF(Balance!O158&lt;=0,"",A158+1)</f>
        <v/>
      </c>
      <c r="B159" s="50" t="str">
        <f t="shared" si="5"/>
        <v/>
      </c>
      <c r="C159" s="10">
        <f>IF(A159="",0,IF(NOT(Settings!$E$4=5),IF((Results!$D$5-'Minimum Payment'!O159)&lt;0,0,Results!$D$5-'Minimum Payment'!O159),0)+'Payment Schedule'!D159)</f>
        <v>0</v>
      </c>
      <c r="D159" s="10">
        <f>IF($D$14="",0,IF(NOT(Settings!$E$4=5),IF(Balance!D158&gt;=0,IF('Minimum Payment'!D159+$C159&gt;Balance!D158+Interest!D159,Balance!D158+Interest!D159-'Minimum Payment'!D159,$C159)),0))</f>
        <v>0</v>
      </c>
      <c r="E159" s="10">
        <f>IF(E$14="",0,IF(NOT(Settings!$E$4=5),IF(Balance!E158&lt;=0,0,IF($C159&lt;=SUM($D159:D159),0,IF('Minimum Payment'!E159+$C159-SUM($D159:D159)&gt;Balance!E158+Interest!E159,Balance!E158+Interest!E159-'Minimum Payment'!E159,$C159-SUM($D159:D159))))))</f>
        <v>0</v>
      </c>
      <c r="F159" s="10">
        <f>IF(F$14="",0,IF(NOT(Settings!$E$4=5),IF(Balance!F158&lt;=0,0,IF($C159&lt;=SUM($D159:E159),0,IF('Minimum Payment'!F159+$C159-SUM($D159:E159)&gt;Balance!F158+Interest!F159,Balance!F158+Interest!F159-'Minimum Payment'!F159,$C159-SUM($D159:E159))))))</f>
        <v>0</v>
      </c>
      <c r="G159" s="10">
        <f>IF(G$14="",0,IF(NOT(Settings!$E$4=5),IF(Balance!G158&lt;=0,0,IF($C159&lt;=SUM($D159:F159),0,IF('Minimum Payment'!G159+$C159-SUM($D159:F159)&gt;Balance!G158+Interest!G159,Balance!G158+Interest!G159-'Minimum Payment'!G159,$C159-SUM($D159:F159))))))</f>
        <v>0</v>
      </c>
      <c r="H159" s="10">
        <f>IF(H$14="",0,IF(NOT(Settings!$E$4=5),IF(Balance!H158&lt;=0,0,IF($C159&lt;=SUM($D159:G159),0,IF('Minimum Payment'!H159+$C159-SUM($D159:G159)&gt;Balance!H158+Interest!H159,Balance!H158+Interest!H159-'Minimum Payment'!H159,$C159-SUM($D159:G159))))))</f>
        <v>0</v>
      </c>
      <c r="I159" s="10">
        <f>IF(I$14="",0,IF(NOT(Settings!$E$4=5),IF(Balance!I158&lt;=0,0,IF($C159&lt;=SUM($D159:H159),0,IF('Minimum Payment'!I159+$C159-SUM($D159:H159)&gt;Balance!I158+Interest!I159,Balance!I158+Interest!I159-'Minimum Payment'!I159,$C159-SUM($D159:H159))))))</f>
        <v>0</v>
      </c>
      <c r="J159" s="10">
        <f>IF(J$14="",0,IF(NOT(Settings!$E$4=5),IF(Balance!J158&lt;=0,0,IF($C159&lt;=SUM($D159:I159),0,IF('Minimum Payment'!J159+$C159-SUM($D159:I159)&gt;Balance!J158+Interest!J159,Balance!J158+Interest!J159-'Minimum Payment'!J159,$C159-SUM($D159:I159))))))</f>
        <v>0</v>
      </c>
      <c r="K159" s="10">
        <f>IF(K$14="",0,IF(NOT(Settings!$E$4=5),IF(Balance!K158&lt;=0,0,IF($C159&lt;=SUM($D159:J159),0,IF('Minimum Payment'!K159+$C159-SUM($D159:J159)&gt;Balance!K158+Interest!K159,Balance!K158+Interest!K159-'Minimum Payment'!K159,$C159-SUM($D159:J159))))))</f>
        <v>0</v>
      </c>
      <c r="L159" s="10">
        <f>IF(L$14="",0,IF(NOT(Settings!$E$4=5),IF(Balance!L158&lt;=0,0,IF($C159&lt;=SUM($D159:K159),0,IF('Minimum Payment'!L159+$C159-SUM($D159:K159)&gt;Balance!L158+Interest!L159,Balance!L158+Interest!L159-'Minimum Payment'!L159,$C159-SUM($D159:K159))))))</f>
        <v>0</v>
      </c>
      <c r="M159" s="10">
        <f>IF(M$14="",0,IF(NOT(Settings!$E$4=5),IF(Balance!M158&lt;=0,0,IF($C159&lt;=SUM($D159:L159),0,IF('Minimum Payment'!M159+$C159-SUM($D159:L159)&gt;Balance!M158+Interest!M159,Balance!M158+Interest!M159-'Minimum Payment'!M159,$C159-SUM($D159:L159))))))</f>
        <v>0</v>
      </c>
      <c r="O159" s="10">
        <f t="shared" si="4"/>
        <v>0</v>
      </c>
    </row>
    <row r="160" spans="1:15" s="140" customFormat="1" ht="11.25" x14ac:dyDescent="0.25">
      <c r="A160" s="140" t="str">
        <f>IF(Balance!O159&lt;=0,"",A159+1)</f>
        <v/>
      </c>
      <c r="B160" s="50" t="str">
        <f t="shared" si="5"/>
        <v/>
      </c>
      <c r="C160" s="10">
        <f>IF(A160="",0,IF(NOT(Settings!$E$4=5),IF((Results!$D$5-'Minimum Payment'!O160)&lt;0,0,Results!$D$5-'Minimum Payment'!O160),0)+'Payment Schedule'!D160)</f>
        <v>0</v>
      </c>
      <c r="D160" s="10">
        <f>IF($D$14="",0,IF(NOT(Settings!$E$4=5),IF(Balance!D159&gt;=0,IF('Minimum Payment'!D160+$C160&gt;Balance!D159+Interest!D160,Balance!D159+Interest!D160-'Minimum Payment'!D160,$C160)),0))</f>
        <v>0</v>
      </c>
      <c r="E160" s="10">
        <f>IF(E$14="",0,IF(NOT(Settings!$E$4=5),IF(Balance!E159&lt;=0,0,IF($C160&lt;=SUM($D160:D160),0,IF('Minimum Payment'!E160+$C160-SUM($D160:D160)&gt;Balance!E159+Interest!E160,Balance!E159+Interest!E160-'Minimum Payment'!E160,$C160-SUM($D160:D160))))))</f>
        <v>0</v>
      </c>
      <c r="F160" s="10">
        <f>IF(F$14="",0,IF(NOT(Settings!$E$4=5),IF(Balance!F159&lt;=0,0,IF($C160&lt;=SUM($D160:E160),0,IF('Minimum Payment'!F160+$C160-SUM($D160:E160)&gt;Balance!F159+Interest!F160,Balance!F159+Interest!F160-'Minimum Payment'!F160,$C160-SUM($D160:E160))))))</f>
        <v>0</v>
      </c>
      <c r="G160" s="10">
        <f>IF(G$14="",0,IF(NOT(Settings!$E$4=5),IF(Balance!G159&lt;=0,0,IF($C160&lt;=SUM($D160:F160),0,IF('Minimum Payment'!G160+$C160-SUM($D160:F160)&gt;Balance!G159+Interest!G160,Balance!G159+Interest!G160-'Minimum Payment'!G160,$C160-SUM($D160:F160))))))</f>
        <v>0</v>
      </c>
      <c r="H160" s="10">
        <f>IF(H$14="",0,IF(NOT(Settings!$E$4=5),IF(Balance!H159&lt;=0,0,IF($C160&lt;=SUM($D160:G160),0,IF('Minimum Payment'!H160+$C160-SUM($D160:G160)&gt;Balance!H159+Interest!H160,Balance!H159+Interest!H160-'Minimum Payment'!H160,$C160-SUM($D160:G160))))))</f>
        <v>0</v>
      </c>
      <c r="I160" s="10">
        <f>IF(I$14="",0,IF(NOT(Settings!$E$4=5),IF(Balance!I159&lt;=0,0,IF($C160&lt;=SUM($D160:H160),0,IF('Minimum Payment'!I160+$C160-SUM($D160:H160)&gt;Balance!I159+Interest!I160,Balance!I159+Interest!I160-'Minimum Payment'!I160,$C160-SUM($D160:H160))))))</f>
        <v>0</v>
      </c>
      <c r="J160" s="10">
        <f>IF(J$14="",0,IF(NOT(Settings!$E$4=5),IF(Balance!J159&lt;=0,0,IF($C160&lt;=SUM($D160:I160),0,IF('Minimum Payment'!J160+$C160-SUM($D160:I160)&gt;Balance!J159+Interest!J160,Balance!J159+Interest!J160-'Minimum Payment'!J160,$C160-SUM($D160:I160))))))</f>
        <v>0</v>
      </c>
      <c r="K160" s="10">
        <f>IF(K$14="",0,IF(NOT(Settings!$E$4=5),IF(Balance!K159&lt;=0,0,IF($C160&lt;=SUM($D160:J160),0,IF('Minimum Payment'!K160+$C160-SUM($D160:J160)&gt;Balance!K159+Interest!K160,Balance!K159+Interest!K160-'Minimum Payment'!K160,$C160-SUM($D160:J160))))))</f>
        <v>0</v>
      </c>
      <c r="L160" s="10">
        <f>IF(L$14="",0,IF(NOT(Settings!$E$4=5),IF(Balance!L159&lt;=0,0,IF($C160&lt;=SUM($D160:K160),0,IF('Minimum Payment'!L160+$C160-SUM($D160:K160)&gt;Balance!L159+Interest!L160,Balance!L159+Interest!L160-'Minimum Payment'!L160,$C160-SUM($D160:K160))))))</f>
        <v>0</v>
      </c>
      <c r="M160" s="10">
        <f>IF(M$14="",0,IF(NOT(Settings!$E$4=5),IF(Balance!M159&lt;=0,0,IF($C160&lt;=SUM($D160:L160),0,IF('Minimum Payment'!M160+$C160-SUM($D160:L160)&gt;Balance!M159+Interest!M160,Balance!M159+Interest!M160-'Minimum Payment'!M160,$C160-SUM($D160:L160))))))</f>
        <v>0</v>
      </c>
      <c r="O160" s="10">
        <f t="shared" si="4"/>
        <v>0</v>
      </c>
    </row>
    <row r="161" spans="1:15" s="140" customFormat="1" ht="11.25" x14ac:dyDescent="0.25">
      <c r="A161" s="140" t="str">
        <f>IF(Balance!O160&lt;=0,"",A160+1)</f>
        <v/>
      </c>
      <c r="B161" s="50" t="str">
        <f t="shared" si="5"/>
        <v/>
      </c>
      <c r="C161" s="10">
        <f>IF(A161="",0,IF(NOT(Settings!$E$4=5),IF((Results!$D$5-'Minimum Payment'!O161)&lt;0,0,Results!$D$5-'Minimum Payment'!O161),0)+'Payment Schedule'!D161)</f>
        <v>0</v>
      </c>
      <c r="D161" s="10">
        <f>IF($D$14="",0,IF(NOT(Settings!$E$4=5),IF(Balance!D160&gt;=0,IF('Minimum Payment'!D161+$C161&gt;Balance!D160+Interest!D161,Balance!D160+Interest!D161-'Minimum Payment'!D161,$C161)),0))</f>
        <v>0</v>
      </c>
      <c r="E161" s="10">
        <f>IF(E$14="",0,IF(NOT(Settings!$E$4=5),IF(Balance!E160&lt;=0,0,IF($C161&lt;=SUM($D161:D161),0,IF('Minimum Payment'!E161+$C161-SUM($D161:D161)&gt;Balance!E160+Interest!E161,Balance!E160+Interest!E161-'Minimum Payment'!E161,$C161-SUM($D161:D161))))))</f>
        <v>0</v>
      </c>
      <c r="F161" s="10">
        <f>IF(F$14="",0,IF(NOT(Settings!$E$4=5),IF(Balance!F160&lt;=0,0,IF($C161&lt;=SUM($D161:E161),0,IF('Minimum Payment'!F161+$C161-SUM($D161:E161)&gt;Balance!F160+Interest!F161,Balance!F160+Interest!F161-'Minimum Payment'!F161,$C161-SUM($D161:E161))))))</f>
        <v>0</v>
      </c>
      <c r="G161" s="10">
        <f>IF(G$14="",0,IF(NOT(Settings!$E$4=5),IF(Balance!G160&lt;=0,0,IF($C161&lt;=SUM($D161:F161),0,IF('Minimum Payment'!G161+$C161-SUM($D161:F161)&gt;Balance!G160+Interest!G161,Balance!G160+Interest!G161-'Minimum Payment'!G161,$C161-SUM($D161:F161))))))</f>
        <v>0</v>
      </c>
      <c r="H161" s="10">
        <f>IF(H$14="",0,IF(NOT(Settings!$E$4=5),IF(Balance!H160&lt;=0,0,IF($C161&lt;=SUM($D161:G161),0,IF('Minimum Payment'!H161+$C161-SUM($D161:G161)&gt;Balance!H160+Interest!H161,Balance!H160+Interest!H161-'Minimum Payment'!H161,$C161-SUM($D161:G161))))))</f>
        <v>0</v>
      </c>
      <c r="I161" s="10">
        <f>IF(I$14="",0,IF(NOT(Settings!$E$4=5),IF(Balance!I160&lt;=0,0,IF($C161&lt;=SUM($D161:H161),0,IF('Minimum Payment'!I161+$C161-SUM($D161:H161)&gt;Balance!I160+Interest!I161,Balance!I160+Interest!I161-'Minimum Payment'!I161,$C161-SUM($D161:H161))))))</f>
        <v>0</v>
      </c>
      <c r="J161" s="10">
        <f>IF(J$14="",0,IF(NOT(Settings!$E$4=5),IF(Balance!J160&lt;=0,0,IF($C161&lt;=SUM($D161:I161),0,IF('Minimum Payment'!J161+$C161-SUM($D161:I161)&gt;Balance!J160+Interest!J161,Balance!J160+Interest!J161-'Minimum Payment'!J161,$C161-SUM($D161:I161))))))</f>
        <v>0</v>
      </c>
      <c r="K161" s="10">
        <f>IF(K$14="",0,IF(NOT(Settings!$E$4=5),IF(Balance!K160&lt;=0,0,IF($C161&lt;=SUM($D161:J161),0,IF('Minimum Payment'!K161+$C161-SUM($D161:J161)&gt;Balance!K160+Interest!K161,Balance!K160+Interest!K161-'Minimum Payment'!K161,$C161-SUM($D161:J161))))))</f>
        <v>0</v>
      </c>
      <c r="L161" s="10">
        <f>IF(L$14="",0,IF(NOT(Settings!$E$4=5),IF(Balance!L160&lt;=0,0,IF($C161&lt;=SUM($D161:K161),0,IF('Minimum Payment'!L161+$C161-SUM($D161:K161)&gt;Balance!L160+Interest!L161,Balance!L160+Interest!L161-'Minimum Payment'!L161,$C161-SUM($D161:K161))))))</f>
        <v>0</v>
      </c>
      <c r="M161" s="10">
        <f>IF(M$14="",0,IF(NOT(Settings!$E$4=5),IF(Balance!M160&lt;=0,0,IF($C161&lt;=SUM($D161:L161),0,IF('Minimum Payment'!M161+$C161-SUM($D161:L161)&gt;Balance!M160+Interest!M161,Balance!M160+Interest!M161-'Minimum Payment'!M161,$C161-SUM($D161:L161))))))</f>
        <v>0</v>
      </c>
      <c r="O161" s="10">
        <f t="shared" si="4"/>
        <v>0</v>
      </c>
    </row>
    <row r="162" spans="1:15" s="140" customFormat="1" ht="11.25" x14ac:dyDescent="0.25">
      <c r="A162" s="140" t="str">
        <f>IF(Balance!O161&lt;=0,"",A161+1)</f>
        <v/>
      </c>
      <c r="B162" s="50" t="str">
        <f t="shared" si="5"/>
        <v/>
      </c>
      <c r="C162" s="10">
        <f>IF(A162="",0,IF(NOT(Settings!$E$4=5),IF((Results!$D$5-'Minimum Payment'!O162)&lt;0,0,Results!$D$5-'Minimum Payment'!O162),0)+'Payment Schedule'!D162)</f>
        <v>0</v>
      </c>
      <c r="D162" s="10">
        <f>IF($D$14="",0,IF(NOT(Settings!$E$4=5),IF(Balance!D161&gt;=0,IF('Minimum Payment'!D162+$C162&gt;Balance!D161+Interest!D162,Balance!D161+Interest!D162-'Minimum Payment'!D162,$C162)),0))</f>
        <v>0</v>
      </c>
      <c r="E162" s="10">
        <f>IF(E$14="",0,IF(NOT(Settings!$E$4=5),IF(Balance!E161&lt;=0,0,IF($C162&lt;=SUM($D162:D162),0,IF('Minimum Payment'!E162+$C162-SUM($D162:D162)&gt;Balance!E161+Interest!E162,Balance!E161+Interest!E162-'Minimum Payment'!E162,$C162-SUM($D162:D162))))))</f>
        <v>0</v>
      </c>
      <c r="F162" s="10">
        <f>IF(F$14="",0,IF(NOT(Settings!$E$4=5),IF(Balance!F161&lt;=0,0,IF($C162&lt;=SUM($D162:E162),0,IF('Minimum Payment'!F162+$C162-SUM($D162:E162)&gt;Balance!F161+Interest!F162,Balance!F161+Interest!F162-'Minimum Payment'!F162,$C162-SUM($D162:E162))))))</f>
        <v>0</v>
      </c>
      <c r="G162" s="10">
        <f>IF(G$14="",0,IF(NOT(Settings!$E$4=5),IF(Balance!G161&lt;=0,0,IF($C162&lt;=SUM($D162:F162),0,IF('Minimum Payment'!G162+$C162-SUM($D162:F162)&gt;Balance!G161+Interest!G162,Balance!G161+Interest!G162-'Minimum Payment'!G162,$C162-SUM($D162:F162))))))</f>
        <v>0</v>
      </c>
      <c r="H162" s="10">
        <f>IF(H$14="",0,IF(NOT(Settings!$E$4=5),IF(Balance!H161&lt;=0,0,IF($C162&lt;=SUM($D162:G162),0,IF('Minimum Payment'!H162+$C162-SUM($D162:G162)&gt;Balance!H161+Interest!H162,Balance!H161+Interest!H162-'Minimum Payment'!H162,$C162-SUM($D162:G162))))))</f>
        <v>0</v>
      </c>
      <c r="I162" s="10">
        <f>IF(I$14="",0,IF(NOT(Settings!$E$4=5),IF(Balance!I161&lt;=0,0,IF($C162&lt;=SUM($D162:H162),0,IF('Minimum Payment'!I162+$C162-SUM($D162:H162)&gt;Balance!I161+Interest!I162,Balance!I161+Interest!I162-'Minimum Payment'!I162,$C162-SUM($D162:H162))))))</f>
        <v>0</v>
      </c>
      <c r="J162" s="10">
        <f>IF(J$14="",0,IF(NOT(Settings!$E$4=5),IF(Balance!J161&lt;=0,0,IF($C162&lt;=SUM($D162:I162),0,IF('Minimum Payment'!J162+$C162-SUM($D162:I162)&gt;Balance!J161+Interest!J162,Balance!J161+Interest!J162-'Minimum Payment'!J162,$C162-SUM($D162:I162))))))</f>
        <v>0</v>
      </c>
      <c r="K162" s="10">
        <f>IF(K$14="",0,IF(NOT(Settings!$E$4=5),IF(Balance!K161&lt;=0,0,IF($C162&lt;=SUM($D162:J162),0,IF('Minimum Payment'!K162+$C162-SUM($D162:J162)&gt;Balance!K161+Interest!K162,Balance!K161+Interest!K162-'Minimum Payment'!K162,$C162-SUM($D162:J162))))))</f>
        <v>0</v>
      </c>
      <c r="L162" s="10">
        <f>IF(L$14="",0,IF(NOT(Settings!$E$4=5),IF(Balance!L161&lt;=0,0,IF($C162&lt;=SUM($D162:K162),0,IF('Minimum Payment'!L162+$C162-SUM($D162:K162)&gt;Balance!L161+Interest!L162,Balance!L161+Interest!L162-'Minimum Payment'!L162,$C162-SUM($D162:K162))))))</f>
        <v>0</v>
      </c>
      <c r="M162" s="10">
        <f>IF(M$14="",0,IF(NOT(Settings!$E$4=5),IF(Balance!M161&lt;=0,0,IF($C162&lt;=SUM($D162:L162),0,IF('Minimum Payment'!M162+$C162-SUM($D162:L162)&gt;Balance!M161+Interest!M162,Balance!M161+Interest!M162-'Minimum Payment'!M162,$C162-SUM($D162:L162))))))</f>
        <v>0</v>
      </c>
      <c r="O162" s="10">
        <f t="shared" si="4"/>
        <v>0</v>
      </c>
    </row>
    <row r="163" spans="1:15" s="140" customFormat="1" ht="11.25" x14ac:dyDescent="0.25">
      <c r="A163" s="140" t="str">
        <f>IF(Balance!O162&lt;=0,"",A162+1)</f>
        <v/>
      </c>
      <c r="B163" s="50" t="str">
        <f t="shared" si="5"/>
        <v/>
      </c>
      <c r="C163" s="10">
        <f>IF(A163="",0,IF(NOT(Settings!$E$4=5),IF((Results!$D$5-'Minimum Payment'!O163)&lt;0,0,Results!$D$5-'Minimum Payment'!O163),0)+'Payment Schedule'!D163)</f>
        <v>0</v>
      </c>
      <c r="D163" s="10">
        <f>IF($D$14="",0,IF(NOT(Settings!$E$4=5),IF(Balance!D162&gt;=0,IF('Minimum Payment'!D163+$C163&gt;Balance!D162+Interest!D163,Balance!D162+Interest!D163-'Minimum Payment'!D163,$C163)),0))</f>
        <v>0</v>
      </c>
      <c r="E163" s="10">
        <f>IF(E$14="",0,IF(NOT(Settings!$E$4=5),IF(Balance!E162&lt;=0,0,IF($C163&lt;=SUM($D163:D163),0,IF('Minimum Payment'!E163+$C163-SUM($D163:D163)&gt;Balance!E162+Interest!E163,Balance!E162+Interest!E163-'Minimum Payment'!E163,$C163-SUM($D163:D163))))))</f>
        <v>0</v>
      </c>
      <c r="F163" s="10">
        <f>IF(F$14="",0,IF(NOT(Settings!$E$4=5),IF(Balance!F162&lt;=0,0,IF($C163&lt;=SUM($D163:E163),0,IF('Minimum Payment'!F163+$C163-SUM($D163:E163)&gt;Balance!F162+Interest!F163,Balance!F162+Interest!F163-'Minimum Payment'!F163,$C163-SUM($D163:E163))))))</f>
        <v>0</v>
      </c>
      <c r="G163" s="10">
        <f>IF(G$14="",0,IF(NOT(Settings!$E$4=5),IF(Balance!G162&lt;=0,0,IF($C163&lt;=SUM($D163:F163),0,IF('Minimum Payment'!G163+$C163-SUM($D163:F163)&gt;Balance!G162+Interest!G163,Balance!G162+Interest!G163-'Minimum Payment'!G163,$C163-SUM($D163:F163))))))</f>
        <v>0</v>
      </c>
      <c r="H163" s="10">
        <f>IF(H$14="",0,IF(NOT(Settings!$E$4=5),IF(Balance!H162&lt;=0,0,IF($C163&lt;=SUM($D163:G163),0,IF('Minimum Payment'!H163+$C163-SUM($D163:G163)&gt;Balance!H162+Interest!H163,Balance!H162+Interest!H163-'Minimum Payment'!H163,$C163-SUM($D163:G163))))))</f>
        <v>0</v>
      </c>
      <c r="I163" s="10">
        <f>IF(I$14="",0,IF(NOT(Settings!$E$4=5),IF(Balance!I162&lt;=0,0,IF($C163&lt;=SUM($D163:H163),0,IF('Minimum Payment'!I163+$C163-SUM($D163:H163)&gt;Balance!I162+Interest!I163,Balance!I162+Interest!I163-'Minimum Payment'!I163,$C163-SUM($D163:H163))))))</f>
        <v>0</v>
      </c>
      <c r="J163" s="10">
        <f>IF(J$14="",0,IF(NOT(Settings!$E$4=5),IF(Balance!J162&lt;=0,0,IF($C163&lt;=SUM($D163:I163),0,IF('Minimum Payment'!J163+$C163-SUM($D163:I163)&gt;Balance!J162+Interest!J163,Balance!J162+Interest!J163-'Minimum Payment'!J163,$C163-SUM($D163:I163))))))</f>
        <v>0</v>
      </c>
      <c r="K163" s="10">
        <f>IF(K$14="",0,IF(NOT(Settings!$E$4=5),IF(Balance!K162&lt;=0,0,IF($C163&lt;=SUM($D163:J163),0,IF('Minimum Payment'!K163+$C163-SUM($D163:J163)&gt;Balance!K162+Interest!K163,Balance!K162+Interest!K163-'Minimum Payment'!K163,$C163-SUM($D163:J163))))))</f>
        <v>0</v>
      </c>
      <c r="L163" s="10">
        <f>IF(L$14="",0,IF(NOT(Settings!$E$4=5),IF(Balance!L162&lt;=0,0,IF($C163&lt;=SUM($D163:K163),0,IF('Minimum Payment'!L163+$C163-SUM($D163:K163)&gt;Balance!L162+Interest!L163,Balance!L162+Interest!L163-'Minimum Payment'!L163,$C163-SUM($D163:K163))))))</f>
        <v>0</v>
      </c>
      <c r="M163" s="10">
        <f>IF(M$14="",0,IF(NOT(Settings!$E$4=5),IF(Balance!M162&lt;=0,0,IF($C163&lt;=SUM($D163:L163),0,IF('Minimum Payment'!M163+$C163-SUM($D163:L163)&gt;Balance!M162+Interest!M163,Balance!M162+Interest!M163-'Minimum Payment'!M163,$C163-SUM($D163:L163))))))</f>
        <v>0</v>
      </c>
      <c r="O163" s="10">
        <f t="shared" si="4"/>
        <v>0</v>
      </c>
    </row>
    <row r="164" spans="1:15" s="140" customFormat="1" ht="11.25" x14ac:dyDescent="0.25">
      <c r="A164" s="140" t="str">
        <f>IF(Balance!O163&lt;=0,"",A163+1)</f>
        <v/>
      </c>
      <c r="B164" s="50" t="str">
        <f t="shared" si="5"/>
        <v/>
      </c>
      <c r="C164" s="10">
        <f>IF(A164="",0,IF(NOT(Settings!$E$4=5),IF((Results!$D$5-'Minimum Payment'!O164)&lt;0,0,Results!$D$5-'Minimum Payment'!O164),0)+'Payment Schedule'!D164)</f>
        <v>0</v>
      </c>
      <c r="D164" s="10">
        <f>IF($D$14="",0,IF(NOT(Settings!$E$4=5),IF(Balance!D163&gt;=0,IF('Minimum Payment'!D164+$C164&gt;Balance!D163+Interest!D164,Balance!D163+Interest!D164-'Minimum Payment'!D164,$C164)),0))</f>
        <v>0</v>
      </c>
      <c r="E164" s="10">
        <f>IF(E$14="",0,IF(NOT(Settings!$E$4=5),IF(Balance!E163&lt;=0,0,IF($C164&lt;=SUM($D164:D164),0,IF('Minimum Payment'!E164+$C164-SUM($D164:D164)&gt;Balance!E163+Interest!E164,Balance!E163+Interest!E164-'Minimum Payment'!E164,$C164-SUM($D164:D164))))))</f>
        <v>0</v>
      </c>
      <c r="F164" s="10">
        <f>IF(F$14="",0,IF(NOT(Settings!$E$4=5),IF(Balance!F163&lt;=0,0,IF($C164&lt;=SUM($D164:E164),0,IF('Minimum Payment'!F164+$C164-SUM($D164:E164)&gt;Balance!F163+Interest!F164,Balance!F163+Interest!F164-'Minimum Payment'!F164,$C164-SUM($D164:E164))))))</f>
        <v>0</v>
      </c>
      <c r="G164" s="10">
        <f>IF(G$14="",0,IF(NOT(Settings!$E$4=5),IF(Balance!G163&lt;=0,0,IF($C164&lt;=SUM($D164:F164),0,IF('Minimum Payment'!G164+$C164-SUM($D164:F164)&gt;Balance!G163+Interest!G164,Balance!G163+Interest!G164-'Minimum Payment'!G164,$C164-SUM($D164:F164))))))</f>
        <v>0</v>
      </c>
      <c r="H164" s="10">
        <f>IF(H$14="",0,IF(NOT(Settings!$E$4=5),IF(Balance!H163&lt;=0,0,IF($C164&lt;=SUM($D164:G164),0,IF('Minimum Payment'!H164+$C164-SUM($D164:G164)&gt;Balance!H163+Interest!H164,Balance!H163+Interest!H164-'Minimum Payment'!H164,$C164-SUM($D164:G164))))))</f>
        <v>0</v>
      </c>
      <c r="I164" s="10">
        <f>IF(I$14="",0,IF(NOT(Settings!$E$4=5),IF(Balance!I163&lt;=0,0,IF($C164&lt;=SUM($D164:H164),0,IF('Minimum Payment'!I164+$C164-SUM($D164:H164)&gt;Balance!I163+Interest!I164,Balance!I163+Interest!I164-'Minimum Payment'!I164,$C164-SUM($D164:H164))))))</f>
        <v>0</v>
      </c>
      <c r="J164" s="10">
        <f>IF(J$14="",0,IF(NOT(Settings!$E$4=5),IF(Balance!J163&lt;=0,0,IF($C164&lt;=SUM($D164:I164),0,IF('Minimum Payment'!J164+$C164-SUM($D164:I164)&gt;Balance!J163+Interest!J164,Balance!J163+Interest!J164-'Minimum Payment'!J164,$C164-SUM($D164:I164))))))</f>
        <v>0</v>
      </c>
      <c r="K164" s="10">
        <f>IF(K$14="",0,IF(NOT(Settings!$E$4=5),IF(Balance!K163&lt;=0,0,IF($C164&lt;=SUM($D164:J164),0,IF('Minimum Payment'!K164+$C164-SUM($D164:J164)&gt;Balance!K163+Interest!K164,Balance!K163+Interest!K164-'Minimum Payment'!K164,$C164-SUM($D164:J164))))))</f>
        <v>0</v>
      </c>
      <c r="L164" s="10">
        <f>IF(L$14="",0,IF(NOT(Settings!$E$4=5),IF(Balance!L163&lt;=0,0,IF($C164&lt;=SUM($D164:K164),0,IF('Minimum Payment'!L164+$C164-SUM($D164:K164)&gt;Balance!L163+Interest!L164,Balance!L163+Interest!L164-'Minimum Payment'!L164,$C164-SUM($D164:K164))))))</f>
        <v>0</v>
      </c>
      <c r="M164" s="10">
        <f>IF(M$14="",0,IF(NOT(Settings!$E$4=5),IF(Balance!M163&lt;=0,0,IF($C164&lt;=SUM($D164:L164),0,IF('Minimum Payment'!M164+$C164-SUM($D164:L164)&gt;Balance!M163+Interest!M164,Balance!M163+Interest!M164-'Minimum Payment'!M164,$C164-SUM($D164:L164))))))</f>
        <v>0</v>
      </c>
      <c r="O164" s="10">
        <f t="shared" si="4"/>
        <v>0</v>
      </c>
    </row>
    <row r="165" spans="1:15" s="140" customFormat="1" ht="11.25" x14ac:dyDescent="0.25">
      <c r="A165" s="140" t="str">
        <f>IF(Balance!O164&lt;=0,"",A164+1)</f>
        <v/>
      </c>
      <c r="B165" s="50" t="str">
        <f t="shared" si="5"/>
        <v/>
      </c>
      <c r="C165" s="10">
        <f>IF(A165="",0,IF(NOT(Settings!$E$4=5),IF((Results!$D$5-'Minimum Payment'!O165)&lt;0,0,Results!$D$5-'Minimum Payment'!O165),0)+'Payment Schedule'!D165)</f>
        <v>0</v>
      </c>
      <c r="D165" s="10">
        <f>IF($D$14="",0,IF(NOT(Settings!$E$4=5),IF(Balance!D164&gt;=0,IF('Minimum Payment'!D165+$C165&gt;Balance!D164+Interest!D165,Balance!D164+Interest!D165-'Minimum Payment'!D165,$C165)),0))</f>
        <v>0</v>
      </c>
      <c r="E165" s="10">
        <f>IF(E$14="",0,IF(NOT(Settings!$E$4=5),IF(Balance!E164&lt;=0,0,IF($C165&lt;=SUM($D165:D165),0,IF('Minimum Payment'!E165+$C165-SUM($D165:D165)&gt;Balance!E164+Interest!E165,Balance!E164+Interest!E165-'Minimum Payment'!E165,$C165-SUM($D165:D165))))))</f>
        <v>0</v>
      </c>
      <c r="F165" s="10">
        <f>IF(F$14="",0,IF(NOT(Settings!$E$4=5),IF(Balance!F164&lt;=0,0,IF($C165&lt;=SUM($D165:E165),0,IF('Minimum Payment'!F165+$C165-SUM($D165:E165)&gt;Balance!F164+Interest!F165,Balance!F164+Interest!F165-'Minimum Payment'!F165,$C165-SUM($D165:E165))))))</f>
        <v>0</v>
      </c>
      <c r="G165" s="10">
        <f>IF(G$14="",0,IF(NOT(Settings!$E$4=5),IF(Balance!G164&lt;=0,0,IF($C165&lt;=SUM($D165:F165),0,IF('Minimum Payment'!G165+$C165-SUM($D165:F165)&gt;Balance!G164+Interest!G165,Balance!G164+Interest!G165-'Minimum Payment'!G165,$C165-SUM($D165:F165))))))</f>
        <v>0</v>
      </c>
      <c r="H165" s="10">
        <f>IF(H$14="",0,IF(NOT(Settings!$E$4=5),IF(Balance!H164&lt;=0,0,IF($C165&lt;=SUM($D165:G165),0,IF('Minimum Payment'!H165+$C165-SUM($D165:G165)&gt;Balance!H164+Interest!H165,Balance!H164+Interest!H165-'Minimum Payment'!H165,$C165-SUM($D165:G165))))))</f>
        <v>0</v>
      </c>
      <c r="I165" s="10">
        <f>IF(I$14="",0,IF(NOT(Settings!$E$4=5),IF(Balance!I164&lt;=0,0,IF($C165&lt;=SUM($D165:H165),0,IF('Minimum Payment'!I165+$C165-SUM($D165:H165)&gt;Balance!I164+Interest!I165,Balance!I164+Interest!I165-'Minimum Payment'!I165,$C165-SUM($D165:H165))))))</f>
        <v>0</v>
      </c>
      <c r="J165" s="10">
        <f>IF(J$14="",0,IF(NOT(Settings!$E$4=5),IF(Balance!J164&lt;=0,0,IF($C165&lt;=SUM($D165:I165),0,IF('Minimum Payment'!J165+$C165-SUM($D165:I165)&gt;Balance!J164+Interest!J165,Balance!J164+Interest!J165-'Minimum Payment'!J165,$C165-SUM($D165:I165))))))</f>
        <v>0</v>
      </c>
      <c r="K165" s="10">
        <f>IF(K$14="",0,IF(NOT(Settings!$E$4=5),IF(Balance!K164&lt;=0,0,IF($C165&lt;=SUM($D165:J165),0,IF('Minimum Payment'!K165+$C165-SUM($D165:J165)&gt;Balance!K164+Interest!K165,Balance!K164+Interest!K165-'Minimum Payment'!K165,$C165-SUM($D165:J165))))))</f>
        <v>0</v>
      </c>
      <c r="L165" s="10">
        <f>IF(L$14="",0,IF(NOT(Settings!$E$4=5),IF(Balance!L164&lt;=0,0,IF($C165&lt;=SUM($D165:K165),0,IF('Minimum Payment'!L165+$C165-SUM($D165:K165)&gt;Balance!L164+Interest!L165,Balance!L164+Interest!L165-'Minimum Payment'!L165,$C165-SUM($D165:K165))))))</f>
        <v>0</v>
      </c>
      <c r="M165" s="10">
        <f>IF(M$14="",0,IF(NOT(Settings!$E$4=5),IF(Balance!M164&lt;=0,0,IF($C165&lt;=SUM($D165:L165),0,IF('Minimum Payment'!M165+$C165-SUM($D165:L165)&gt;Balance!M164+Interest!M165,Balance!M164+Interest!M165-'Minimum Payment'!M165,$C165-SUM($D165:L165))))))</f>
        <v>0</v>
      </c>
      <c r="O165" s="10">
        <f t="shared" si="4"/>
        <v>0</v>
      </c>
    </row>
    <row r="166" spans="1:15" s="140" customFormat="1" ht="11.25" x14ac:dyDescent="0.25">
      <c r="A166" s="140" t="str">
        <f>IF(Balance!O165&lt;=0,"",A165+1)</f>
        <v/>
      </c>
      <c r="B166" s="50" t="str">
        <f t="shared" si="5"/>
        <v/>
      </c>
      <c r="C166" s="10">
        <f>IF(A166="",0,IF(NOT(Settings!$E$4=5),IF((Results!$D$5-'Minimum Payment'!O166)&lt;0,0,Results!$D$5-'Minimum Payment'!O166),0)+'Payment Schedule'!D166)</f>
        <v>0</v>
      </c>
      <c r="D166" s="10">
        <f>IF($D$14="",0,IF(NOT(Settings!$E$4=5),IF(Balance!D165&gt;=0,IF('Minimum Payment'!D166+$C166&gt;Balance!D165+Interest!D166,Balance!D165+Interest!D166-'Minimum Payment'!D166,$C166)),0))</f>
        <v>0</v>
      </c>
      <c r="E166" s="10">
        <f>IF(E$14="",0,IF(NOT(Settings!$E$4=5),IF(Balance!E165&lt;=0,0,IF($C166&lt;=SUM($D166:D166),0,IF('Minimum Payment'!E166+$C166-SUM($D166:D166)&gt;Balance!E165+Interest!E166,Balance!E165+Interest!E166-'Minimum Payment'!E166,$C166-SUM($D166:D166))))))</f>
        <v>0</v>
      </c>
      <c r="F166" s="10">
        <f>IF(F$14="",0,IF(NOT(Settings!$E$4=5),IF(Balance!F165&lt;=0,0,IF($C166&lt;=SUM($D166:E166),0,IF('Minimum Payment'!F166+$C166-SUM($D166:E166)&gt;Balance!F165+Interest!F166,Balance!F165+Interest!F166-'Minimum Payment'!F166,$C166-SUM($D166:E166))))))</f>
        <v>0</v>
      </c>
      <c r="G166" s="10">
        <f>IF(G$14="",0,IF(NOT(Settings!$E$4=5),IF(Balance!G165&lt;=0,0,IF($C166&lt;=SUM($D166:F166),0,IF('Minimum Payment'!G166+$C166-SUM($D166:F166)&gt;Balance!G165+Interest!G166,Balance!G165+Interest!G166-'Minimum Payment'!G166,$C166-SUM($D166:F166))))))</f>
        <v>0</v>
      </c>
      <c r="H166" s="10">
        <f>IF(H$14="",0,IF(NOT(Settings!$E$4=5),IF(Balance!H165&lt;=0,0,IF($C166&lt;=SUM($D166:G166),0,IF('Minimum Payment'!H166+$C166-SUM($D166:G166)&gt;Balance!H165+Interest!H166,Balance!H165+Interest!H166-'Minimum Payment'!H166,$C166-SUM($D166:G166))))))</f>
        <v>0</v>
      </c>
      <c r="I166" s="10">
        <f>IF(I$14="",0,IF(NOT(Settings!$E$4=5),IF(Balance!I165&lt;=0,0,IF($C166&lt;=SUM($D166:H166),0,IF('Minimum Payment'!I166+$C166-SUM($D166:H166)&gt;Balance!I165+Interest!I166,Balance!I165+Interest!I166-'Minimum Payment'!I166,$C166-SUM($D166:H166))))))</f>
        <v>0</v>
      </c>
      <c r="J166" s="10">
        <f>IF(J$14="",0,IF(NOT(Settings!$E$4=5),IF(Balance!J165&lt;=0,0,IF($C166&lt;=SUM($D166:I166),0,IF('Minimum Payment'!J166+$C166-SUM($D166:I166)&gt;Balance!J165+Interest!J166,Balance!J165+Interest!J166-'Minimum Payment'!J166,$C166-SUM($D166:I166))))))</f>
        <v>0</v>
      </c>
      <c r="K166" s="10">
        <f>IF(K$14="",0,IF(NOT(Settings!$E$4=5),IF(Balance!K165&lt;=0,0,IF($C166&lt;=SUM($D166:J166),0,IF('Minimum Payment'!K166+$C166-SUM($D166:J166)&gt;Balance!K165+Interest!K166,Balance!K165+Interest!K166-'Minimum Payment'!K166,$C166-SUM($D166:J166))))))</f>
        <v>0</v>
      </c>
      <c r="L166" s="10">
        <f>IF(L$14="",0,IF(NOT(Settings!$E$4=5),IF(Balance!L165&lt;=0,0,IF($C166&lt;=SUM($D166:K166),0,IF('Minimum Payment'!L166+$C166-SUM($D166:K166)&gt;Balance!L165+Interest!L166,Balance!L165+Interest!L166-'Minimum Payment'!L166,$C166-SUM($D166:K166))))))</f>
        <v>0</v>
      </c>
      <c r="M166" s="10">
        <f>IF(M$14="",0,IF(NOT(Settings!$E$4=5),IF(Balance!M165&lt;=0,0,IF($C166&lt;=SUM($D166:L166),0,IF('Minimum Payment'!M166+$C166-SUM($D166:L166)&gt;Balance!M165+Interest!M166,Balance!M165+Interest!M166-'Minimum Payment'!M166,$C166-SUM($D166:L166))))))</f>
        <v>0</v>
      </c>
      <c r="O166" s="10">
        <f t="shared" si="4"/>
        <v>0</v>
      </c>
    </row>
    <row r="167" spans="1:15" s="140" customFormat="1" ht="11.25" x14ac:dyDescent="0.25">
      <c r="A167" s="140" t="str">
        <f>IF(Balance!O166&lt;=0,"",A166+1)</f>
        <v/>
      </c>
      <c r="B167" s="50" t="str">
        <f t="shared" si="5"/>
        <v/>
      </c>
      <c r="C167" s="10">
        <f>IF(A167="",0,IF(NOT(Settings!$E$4=5),IF((Results!$D$5-'Minimum Payment'!O167)&lt;0,0,Results!$D$5-'Minimum Payment'!O167),0)+'Payment Schedule'!D167)</f>
        <v>0</v>
      </c>
      <c r="D167" s="10">
        <f>IF($D$14="",0,IF(NOT(Settings!$E$4=5),IF(Balance!D166&gt;=0,IF('Minimum Payment'!D167+$C167&gt;Balance!D166+Interest!D167,Balance!D166+Interest!D167-'Minimum Payment'!D167,$C167)),0))</f>
        <v>0</v>
      </c>
      <c r="E167" s="10">
        <f>IF(E$14="",0,IF(NOT(Settings!$E$4=5),IF(Balance!E166&lt;=0,0,IF($C167&lt;=SUM($D167:D167),0,IF('Minimum Payment'!E167+$C167-SUM($D167:D167)&gt;Balance!E166+Interest!E167,Balance!E166+Interest!E167-'Minimum Payment'!E167,$C167-SUM($D167:D167))))))</f>
        <v>0</v>
      </c>
      <c r="F167" s="10">
        <f>IF(F$14="",0,IF(NOT(Settings!$E$4=5),IF(Balance!F166&lt;=0,0,IF($C167&lt;=SUM($D167:E167),0,IF('Minimum Payment'!F167+$C167-SUM($D167:E167)&gt;Balance!F166+Interest!F167,Balance!F166+Interest!F167-'Minimum Payment'!F167,$C167-SUM($D167:E167))))))</f>
        <v>0</v>
      </c>
      <c r="G167" s="10">
        <f>IF(G$14="",0,IF(NOT(Settings!$E$4=5),IF(Balance!G166&lt;=0,0,IF($C167&lt;=SUM($D167:F167),0,IF('Minimum Payment'!G167+$C167-SUM($D167:F167)&gt;Balance!G166+Interest!G167,Balance!G166+Interest!G167-'Minimum Payment'!G167,$C167-SUM($D167:F167))))))</f>
        <v>0</v>
      </c>
      <c r="H167" s="10">
        <f>IF(H$14="",0,IF(NOT(Settings!$E$4=5),IF(Balance!H166&lt;=0,0,IF($C167&lt;=SUM($D167:G167),0,IF('Minimum Payment'!H167+$C167-SUM($D167:G167)&gt;Balance!H166+Interest!H167,Balance!H166+Interest!H167-'Minimum Payment'!H167,$C167-SUM($D167:G167))))))</f>
        <v>0</v>
      </c>
      <c r="I167" s="10">
        <f>IF(I$14="",0,IF(NOT(Settings!$E$4=5),IF(Balance!I166&lt;=0,0,IF($C167&lt;=SUM($D167:H167),0,IF('Minimum Payment'!I167+$C167-SUM($D167:H167)&gt;Balance!I166+Interest!I167,Balance!I166+Interest!I167-'Minimum Payment'!I167,$C167-SUM($D167:H167))))))</f>
        <v>0</v>
      </c>
      <c r="J167" s="10">
        <f>IF(J$14="",0,IF(NOT(Settings!$E$4=5),IF(Balance!J166&lt;=0,0,IF($C167&lt;=SUM($D167:I167),0,IF('Minimum Payment'!J167+$C167-SUM($D167:I167)&gt;Balance!J166+Interest!J167,Balance!J166+Interest!J167-'Minimum Payment'!J167,$C167-SUM($D167:I167))))))</f>
        <v>0</v>
      </c>
      <c r="K167" s="10">
        <f>IF(K$14="",0,IF(NOT(Settings!$E$4=5),IF(Balance!K166&lt;=0,0,IF($C167&lt;=SUM($D167:J167),0,IF('Minimum Payment'!K167+$C167-SUM($D167:J167)&gt;Balance!K166+Interest!K167,Balance!K166+Interest!K167-'Minimum Payment'!K167,$C167-SUM($D167:J167))))))</f>
        <v>0</v>
      </c>
      <c r="L167" s="10">
        <f>IF(L$14="",0,IF(NOT(Settings!$E$4=5),IF(Balance!L166&lt;=0,0,IF($C167&lt;=SUM($D167:K167),0,IF('Minimum Payment'!L167+$C167-SUM($D167:K167)&gt;Balance!L166+Interest!L167,Balance!L166+Interest!L167-'Minimum Payment'!L167,$C167-SUM($D167:K167))))))</f>
        <v>0</v>
      </c>
      <c r="M167" s="10">
        <f>IF(M$14="",0,IF(NOT(Settings!$E$4=5),IF(Balance!M166&lt;=0,0,IF($C167&lt;=SUM($D167:L167),0,IF('Minimum Payment'!M167+$C167-SUM($D167:L167)&gt;Balance!M166+Interest!M167,Balance!M166+Interest!M167-'Minimum Payment'!M167,$C167-SUM($D167:L167))))))</f>
        <v>0</v>
      </c>
      <c r="O167" s="10">
        <f t="shared" si="4"/>
        <v>0</v>
      </c>
    </row>
    <row r="168" spans="1:15" s="140" customFormat="1" ht="11.25" x14ac:dyDescent="0.25">
      <c r="A168" s="140" t="str">
        <f>IF(Balance!O167&lt;=0,"",A167+1)</f>
        <v/>
      </c>
      <c r="B168" s="50" t="str">
        <f t="shared" si="5"/>
        <v/>
      </c>
      <c r="C168" s="10">
        <f>IF(A168="",0,IF(NOT(Settings!$E$4=5),IF((Results!$D$5-'Minimum Payment'!O168)&lt;0,0,Results!$D$5-'Minimum Payment'!O168),0)+'Payment Schedule'!D168)</f>
        <v>0</v>
      </c>
      <c r="D168" s="10">
        <f>IF($D$14="",0,IF(NOT(Settings!$E$4=5),IF(Balance!D167&gt;=0,IF('Minimum Payment'!D168+$C168&gt;Balance!D167+Interest!D168,Balance!D167+Interest!D168-'Minimum Payment'!D168,$C168)),0))</f>
        <v>0</v>
      </c>
      <c r="E168" s="10">
        <f>IF(E$14="",0,IF(NOT(Settings!$E$4=5),IF(Balance!E167&lt;=0,0,IF($C168&lt;=SUM($D168:D168),0,IF('Minimum Payment'!E168+$C168-SUM($D168:D168)&gt;Balance!E167+Interest!E168,Balance!E167+Interest!E168-'Minimum Payment'!E168,$C168-SUM($D168:D168))))))</f>
        <v>0</v>
      </c>
      <c r="F168" s="10">
        <f>IF(F$14="",0,IF(NOT(Settings!$E$4=5),IF(Balance!F167&lt;=0,0,IF($C168&lt;=SUM($D168:E168),0,IF('Minimum Payment'!F168+$C168-SUM($D168:E168)&gt;Balance!F167+Interest!F168,Balance!F167+Interest!F168-'Minimum Payment'!F168,$C168-SUM($D168:E168))))))</f>
        <v>0</v>
      </c>
      <c r="G168" s="10">
        <f>IF(G$14="",0,IF(NOT(Settings!$E$4=5),IF(Balance!G167&lt;=0,0,IF($C168&lt;=SUM($D168:F168),0,IF('Minimum Payment'!G168+$C168-SUM($D168:F168)&gt;Balance!G167+Interest!G168,Balance!G167+Interest!G168-'Minimum Payment'!G168,$C168-SUM($D168:F168))))))</f>
        <v>0</v>
      </c>
      <c r="H168" s="10">
        <f>IF(H$14="",0,IF(NOT(Settings!$E$4=5),IF(Balance!H167&lt;=0,0,IF($C168&lt;=SUM($D168:G168),0,IF('Minimum Payment'!H168+$C168-SUM($D168:G168)&gt;Balance!H167+Interest!H168,Balance!H167+Interest!H168-'Minimum Payment'!H168,$C168-SUM($D168:G168))))))</f>
        <v>0</v>
      </c>
      <c r="I168" s="10">
        <f>IF(I$14="",0,IF(NOT(Settings!$E$4=5),IF(Balance!I167&lt;=0,0,IF($C168&lt;=SUM($D168:H168),0,IF('Minimum Payment'!I168+$C168-SUM($D168:H168)&gt;Balance!I167+Interest!I168,Balance!I167+Interest!I168-'Minimum Payment'!I168,$C168-SUM($D168:H168))))))</f>
        <v>0</v>
      </c>
      <c r="J168" s="10">
        <f>IF(J$14="",0,IF(NOT(Settings!$E$4=5),IF(Balance!J167&lt;=0,0,IF($C168&lt;=SUM($D168:I168),0,IF('Minimum Payment'!J168+$C168-SUM($D168:I168)&gt;Balance!J167+Interest!J168,Balance!J167+Interest!J168-'Minimum Payment'!J168,$C168-SUM($D168:I168))))))</f>
        <v>0</v>
      </c>
      <c r="K168" s="10">
        <f>IF(K$14="",0,IF(NOT(Settings!$E$4=5),IF(Balance!K167&lt;=0,0,IF($C168&lt;=SUM($D168:J168),0,IF('Minimum Payment'!K168+$C168-SUM($D168:J168)&gt;Balance!K167+Interest!K168,Balance!K167+Interest!K168-'Minimum Payment'!K168,$C168-SUM($D168:J168))))))</f>
        <v>0</v>
      </c>
      <c r="L168" s="10">
        <f>IF(L$14="",0,IF(NOT(Settings!$E$4=5),IF(Balance!L167&lt;=0,0,IF($C168&lt;=SUM($D168:K168),0,IF('Minimum Payment'!L168+$C168-SUM($D168:K168)&gt;Balance!L167+Interest!L168,Balance!L167+Interest!L168-'Minimum Payment'!L168,$C168-SUM($D168:K168))))))</f>
        <v>0</v>
      </c>
      <c r="M168" s="10">
        <f>IF(M$14="",0,IF(NOT(Settings!$E$4=5),IF(Balance!M167&lt;=0,0,IF($C168&lt;=SUM($D168:L168),0,IF('Minimum Payment'!M168+$C168-SUM($D168:L168)&gt;Balance!M167+Interest!M168,Balance!M167+Interest!M168-'Minimum Payment'!M168,$C168-SUM($D168:L168))))))</f>
        <v>0</v>
      </c>
      <c r="O168" s="10">
        <f t="shared" si="4"/>
        <v>0</v>
      </c>
    </row>
    <row r="169" spans="1:15" s="140" customFormat="1" ht="11.25" x14ac:dyDescent="0.25">
      <c r="A169" s="140" t="str">
        <f>IF(Balance!O168&lt;=0,"",A168+1)</f>
        <v/>
      </c>
      <c r="B169" s="50" t="str">
        <f t="shared" si="5"/>
        <v/>
      </c>
      <c r="C169" s="10">
        <f>IF(A169="",0,IF(NOT(Settings!$E$4=5),IF((Results!$D$5-'Minimum Payment'!O169)&lt;0,0,Results!$D$5-'Minimum Payment'!O169),0)+'Payment Schedule'!D169)</f>
        <v>0</v>
      </c>
      <c r="D169" s="10">
        <f>IF($D$14="",0,IF(NOT(Settings!$E$4=5),IF(Balance!D168&gt;=0,IF('Minimum Payment'!D169+$C169&gt;Balance!D168+Interest!D169,Balance!D168+Interest!D169-'Minimum Payment'!D169,$C169)),0))</f>
        <v>0</v>
      </c>
      <c r="E169" s="10">
        <f>IF(E$14="",0,IF(NOT(Settings!$E$4=5),IF(Balance!E168&lt;=0,0,IF($C169&lt;=SUM($D169:D169),0,IF('Minimum Payment'!E169+$C169-SUM($D169:D169)&gt;Balance!E168+Interest!E169,Balance!E168+Interest!E169-'Minimum Payment'!E169,$C169-SUM($D169:D169))))))</f>
        <v>0</v>
      </c>
      <c r="F169" s="10">
        <f>IF(F$14="",0,IF(NOT(Settings!$E$4=5),IF(Balance!F168&lt;=0,0,IF($C169&lt;=SUM($D169:E169),0,IF('Minimum Payment'!F169+$C169-SUM($D169:E169)&gt;Balance!F168+Interest!F169,Balance!F168+Interest!F169-'Minimum Payment'!F169,$C169-SUM($D169:E169))))))</f>
        <v>0</v>
      </c>
      <c r="G169" s="10">
        <f>IF(G$14="",0,IF(NOT(Settings!$E$4=5),IF(Balance!G168&lt;=0,0,IF($C169&lt;=SUM($D169:F169),0,IF('Minimum Payment'!G169+$C169-SUM($D169:F169)&gt;Balance!G168+Interest!G169,Balance!G168+Interest!G169-'Minimum Payment'!G169,$C169-SUM($D169:F169))))))</f>
        <v>0</v>
      </c>
      <c r="H169" s="10">
        <f>IF(H$14="",0,IF(NOT(Settings!$E$4=5),IF(Balance!H168&lt;=0,0,IF($C169&lt;=SUM($D169:G169),0,IF('Minimum Payment'!H169+$C169-SUM($D169:G169)&gt;Balance!H168+Interest!H169,Balance!H168+Interest!H169-'Minimum Payment'!H169,$C169-SUM($D169:G169))))))</f>
        <v>0</v>
      </c>
      <c r="I169" s="10">
        <f>IF(I$14="",0,IF(NOT(Settings!$E$4=5),IF(Balance!I168&lt;=0,0,IF($C169&lt;=SUM($D169:H169),0,IF('Minimum Payment'!I169+$C169-SUM($D169:H169)&gt;Balance!I168+Interest!I169,Balance!I168+Interest!I169-'Minimum Payment'!I169,$C169-SUM($D169:H169))))))</f>
        <v>0</v>
      </c>
      <c r="J169" s="10">
        <f>IF(J$14="",0,IF(NOT(Settings!$E$4=5),IF(Balance!J168&lt;=0,0,IF($C169&lt;=SUM($D169:I169),0,IF('Minimum Payment'!J169+$C169-SUM($D169:I169)&gt;Balance!J168+Interest!J169,Balance!J168+Interest!J169-'Minimum Payment'!J169,$C169-SUM($D169:I169))))))</f>
        <v>0</v>
      </c>
      <c r="K169" s="10">
        <f>IF(K$14="",0,IF(NOT(Settings!$E$4=5),IF(Balance!K168&lt;=0,0,IF($C169&lt;=SUM($D169:J169),0,IF('Minimum Payment'!K169+$C169-SUM($D169:J169)&gt;Balance!K168+Interest!K169,Balance!K168+Interest!K169-'Minimum Payment'!K169,$C169-SUM($D169:J169))))))</f>
        <v>0</v>
      </c>
      <c r="L169" s="10">
        <f>IF(L$14="",0,IF(NOT(Settings!$E$4=5),IF(Balance!L168&lt;=0,0,IF($C169&lt;=SUM($D169:K169),0,IF('Minimum Payment'!L169+$C169-SUM($D169:K169)&gt;Balance!L168+Interest!L169,Balance!L168+Interest!L169-'Minimum Payment'!L169,$C169-SUM($D169:K169))))))</f>
        <v>0</v>
      </c>
      <c r="M169" s="10">
        <f>IF(M$14="",0,IF(NOT(Settings!$E$4=5),IF(Balance!M168&lt;=0,0,IF($C169&lt;=SUM($D169:L169),0,IF('Minimum Payment'!M169+$C169-SUM($D169:L169)&gt;Balance!M168+Interest!M169,Balance!M168+Interest!M169-'Minimum Payment'!M169,$C169-SUM($D169:L169))))))</f>
        <v>0</v>
      </c>
      <c r="O169" s="10">
        <f t="shared" si="4"/>
        <v>0</v>
      </c>
    </row>
    <row r="170" spans="1:15" s="140" customFormat="1" ht="11.25" x14ac:dyDescent="0.25">
      <c r="A170" s="140" t="str">
        <f>IF(Balance!O169&lt;=0,"",A169+1)</f>
        <v/>
      </c>
      <c r="B170" s="50" t="str">
        <f t="shared" si="5"/>
        <v/>
      </c>
      <c r="C170" s="10">
        <f>IF(A170="",0,IF(NOT(Settings!$E$4=5),IF((Results!$D$5-'Minimum Payment'!O170)&lt;0,0,Results!$D$5-'Minimum Payment'!O170),0)+'Payment Schedule'!D170)</f>
        <v>0</v>
      </c>
      <c r="D170" s="10">
        <f>IF($D$14="",0,IF(NOT(Settings!$E$4=5),IF(Balance!D169&gt;=0,IF('Minimum Payment'!D170+$C170&gt;Balance!D169+Interest!D170,Balance!D169+Interest!D170-'Minimum Payment'!D170,$C170)),0))</f>
        <v>0</v>
      </c>
      <c r="E170" s="10">
        <f>IF(E$14="",0,IF(NOT(Settings!$E$4=5),IF(Balance!E169&lt;=0,0,IF($C170&lt;=SUM($D170:D170),0,IF('Minimum Payment'!E170+$C170-SUM($D170:D170)&gt;Balance!E169+Interest!E170,Balance!E169+Interest!E170-'Minimum Payment'!E170,$C170-SUM($D170:D170))))))</f>
        <v>0</v>
      </c>
      <c r="F170" s="10">
        <f>IF(F$14="",0,IF(NOT(Settings!$E$4=5),IF(Balance!F169&lt;=0,0,IF($C170&lt;=SUM($D170:E170),0,IF('Minimum Payment'!F170+$C170-SUM($D170:E170)&gt;Balance!F169+Interest!F170,Balance!F169+Interest!F170-'Minimum Payment'!F170,$C170-SUM($D170:E170))))))</f>
        <v>0</v>
      </c>
      <c r="G170" s="10">
        <f>IF(G$14="",0,IF(NOT(Settings!$E$4=5),IF(Balance!G169&lt;=0,0,IF($C170&lt;=SUM($D170:F170),0,IF('Minimum Payment'!G170+$C170-SUM($D170:F170)&gt;Balance!G169+Interest!G170,Balance!G169+Interest!G170-'Minimum Payment'!G170,$C170-SUM($D170:F170))))))</f>
        <v>0</v>
      </c>
      <c r="H170" s="10">
        <f>IF(H$14="",0,IF(NOT(Settings!$E$4=5),IF(Balance!H169&lt;=0,0,IF($C170&lt;=SUM($D170:G170),0,IF('Minimum Payment'!H170+$C170-SUM($D170:G170)&gt;Balance!H169+Interest!H170,Balance!H169+Interest!H170-'Minimum Payment'!H170,$C170-SUM($D170:G170))))))</f>
        <v>0</v>
      </c>
      <c r="I170" s="10">
        <f>IF(I$14="",0,IF(NOT(Settings!$E$4=5),IF(Balance!I169&lt;=0,0,IF($C170&lt;=SUM($D170:H170),0,IF('Minimum Payment'!I170+$C170-SUM($D170:H170)&gt;Balance!I169+Interest!I170,Balance!I169+Interest!I170-'Minimum Payment'!I170,$C170-SUM($D170:H170))))))</f>
        <v>0</v>
      </c>
      <c r="J170" s="10">
        <f>IF(J$14="",0,IF(NOT(Settings!$E$4=5),IF(Balance!J169&lt;=0,0,IF($C170&lt;=SUM($D170:I170),0,IF('Minimum Payment'!J170+$C170-SUM($D170:I170)&gt;Balance!J169+Interest!J170,Balance!J169+Interest!J170-'Minimum Payment'!J170,$C170-SUM($D170:I170))))))</f>
        <v>0</v>
      </c>
      <c r="K170" s="10">
        <f>IF(K$14="",0,IF(NOT(Settings!$E$4=5),IF(Balance!K169&lt;=0,0,IF($C170&lt;=SUM($D170:J170),0,IF('Minimum Payment'!K170+$C170-SUM($D170:J170)&gt;Balance!K169+Interest!K170,Balance!K169+Interest!K170-'Minimum Payment'!K170,$C170-SUM($D170:J170))))))</f>
        <v>0</v>
      </c>
      <c r="L170" s="10">
        <f>IF(L$14="",0,IF(NOT(Settings!$E$4=5),IF(Balance!L169&lt;=0,0,IF($C170&lt;=SUM($D170:K170),0,IF('Minimum Payment'!L170+$C170-SUM($D170:K170)&gt;Balance!L169+Interest!L170,Balance!L169+Interest!L170-'Minimum Payment'!L170,$C170-SUM($D170:K170))))))</f>
        <v>0</v>
      </c>
      <c r="M170" s="10">
        <f>IF(M$14="",0,IF(NOT(Settings!$E$4=5),IF(Balance!M169&lt;=0,0,IF($C170&lt;=SUM($D170:L170),0,IF('Minimum Payment'!M170+$C170-SUM($D170:L170)&gt;Balance!M169+Interest!M170,Balance!M169+Interest!M170-'Minimum Payment'!M170,$C170-SUM($D170:L170))))))</f>
        <v>0</v>
      </c>
      <c r="O170" s="10">
        <f t="shared" si="4"/>
        <v>0</v>
      </c>
    </row>
    <row r="171" spans="1:15" s="140" customFormat="1" ht="11.25" x14ac:dyDescent="0.25">
      <c r="A171" s="140" t="str">
        <f>IF(Balance!O170&lt;=0,"",A170+1)</f>
        <v/>
      </c>
      <c r="B171" s="50" t="str">
        <f t="shared" si="5"/>
        <v/>
      </c>
      <c r="C171" s="10">
        <f>IF(A171="",0,IF(NOT(Settings!$E$4=5),IF((Results!$D$5-'Minimum Payment'!O171)&lt;0,0,Results!$D$5-'Minimum Payment'!O171),0)+'Payment Schedule'!D171)</f>
        <v>0</v>
      </c>
      <c r="D171" s="10">
        <f>IF($D$14="",0,IF(NOT(Settings!$E$4=5),IF(Balance!D170&gt;=0,IF('Minimum Payment'!D171+$C171&gt;Balance!D170+Interest!D171,Balance!D170+Interest!D171-'Minimum Payment'!D171,$C171)),0))</f>
        <v>0</v>
      </c>
      <c r="E171" s="10">
        <f>IF(E$14="",0,IF(NOT(Settings!$E$4=5),IF(Balance!E170&lt;=0,0,IF($C171&lt;=SUM($D171:D171),0,IF('Minimum Payment'!E171+$C171-SUM($D171:D171)&gt;Balance!E170+Interest!E171,Balance!E170+Interest!E171-'Minimum Payment'!E171,$C171-SUM($D171:D171))))))</f>
        <v>0</v>
      </c>
      <c r="F171" s="10">
        <f>IF(F$14="",0,IF(NOT(Settings!$E$4=5),IF(Balance!F170&lt;=0,0,IF($C171&lt;=SUM($D171:E171),0,IF('Minimum Payment'!F171+$C171-SUM($D171:E171)&gt;Balance!F170+Interest!F171,Balance!F170+Interest!F171-'Minimum Payment'!F171,$C171-SUM($D171:E171))))))</f>
        <v>0</v>
      </c>
      <c r="G171" s="10">
        <f>IF(G$14="",0,IF(NOT(Settings!$E$4=5),IF(Balance!G170&lt;=0,0,IF($C171&lt;=SUM($D171:F171),0,IF('Minimum Payment'!G171+$C171-SUM($D171:F171)&gt;Balance!G170+Interest!G171,Balance!G170+Interest!G171-'Minimum Payment'!G171,$C171-SUM($D171:F171))))))</f>
        <v>0</v>
      </c>
      <c r="H171" s="10">
        <f>IF(H$14="",0,IF(NOT(Settings!$E$4=5),IF(Balance!H170&lt;=0,0,IF($C171&lt;=SUM($D171:G171),0,IF('Minimum Payment'!H171+$C171-SUM($D171:G171)&gt;Balance!H170+Interest!H171,Balance!H170+Interest!H171-'Minimum Payment'!H171,$C171-SUM($D171:G171))))))</f>
        <v>0</v>
      </c>
      <c r="I171" s="10">
        <f>IF(I$14="",0,IF(NOT(Settings!$E$4=5),IF(Balance!I170&lt;=0,0,IF($C171&lt;=SUM($D171:H171),0,IF('Minimum Payment'!I171+$C171-SUM($D171:H171)&gt;Balance!I170+Interest!I171,Balance!I170+Interest!I171-'Minimum Payment'!I171,$C171-SUM($D171:H171))))))</f>
        <v>0</v>
      </c>
      <c r="J171" s="10">
        <f>IF(J$14="",0,IF(NOT(Settings!$E$4=5),IF(Balance!J170&lt;=0,0,IF($C171&lt;=SUM($D171:I171),0,IF('Minimum Payment'!J171+$C171-SUM($D171:I171)&gt;Balance!J170+Interest!J171,Balance!J170+Interest!J171-'Minimum Payment'!J171,$C171-SUM($D171:I171))))))</f>
        <v>0</v>
      </c>
      <c r="K171" s="10">
        <f>IF(K$14="",0,IF(NOT(Settings!$E$4=5),IF(Balance!K170&lt;=0,0,IF($C171&lt;=SUM($D171:J171),0,IF('Minimum Payment'!K171+$C171-SUM($D171:J171)&gt;Balance!K170+Interest!K171,Balance!K170+Interest!K171-'Minimum Payment'!K171,$C171-SUM($D171:J171))))))</f>
        <v>0</v>
      </c>
      <c r="L171" s="10">
        <f>IF(L$14="",0,IF(NOT(Settings!$E$4=5),IF(Balance!L170&lt;=0,0,IF($C171&lt;=SUM($D171:K171),0,IF('Minimum Payment'!L171+$C171-SUM($D171:K171)&gt;Balance!L170+Interest!L171,Balance!L170+Interest!L171-'Minimum Payment'!L171,$C171-SUM($D171:K171))))))</f>
        <v>0</v>
      </c>
      <c r="M171" s="10">
        <f>IF(M$14="",0,IF(NOT(Settings!$E$4=5),IF(Balance!M170&lt;=0,0,IF($C171&lt;=SUM($D171:L171),0,IF('Minimum Payment'!M171+$C171-SUM($D171:L171)&gt;Balance!M170+Interest!M171,Balance!M170+Interest!M171-'Minimum Payment'!M171,$C171-SUM($D171:L171))))))</f>
        <v>0</v>
      </c>
      <c r="O171" s="10">
        <f t="shared" si="4"/>
        <v>0</v>
      </c>
    </row>
    <row r="172" spans="1:15" s="140" customFormat="1" ht="11.25" x14ac:dyDescent="0.25">
      <c r="A172" s="140" t="str">
        <f>IF(Balance!O171&lt;=0,"",A171+1)</f>
        <v/>
      </c>
      <c r="B172" s="50" t="str">
        <f t="shared" si="5"/>
        <v/>
      </c>
      <c r="C172" s="10">
        <f>IF(A172="",0,IF(NOT(Settings!$E$4=5),IF((Results!$D$5-'Minimum Payment'!O172)&lt;0,0,Results!$D$5-'Minimum Payment'!O172),0)+'Payment Schedule'!D172)</f>
        <v>0</v>
      </c>
      <c r="D172" s="10">
        <f>IF($D$14="",0,IF(NOT(Settings!$E$4=5),IF(Balance!D171&gt;=0,IF('Minimum Payment'!D172+$C172&gt;Balance!D171+Interest!D172,Balance!D171+Interest!D172-'Minimum Payment'!D172,$C172)),0))</f>
        <v>0</v>
      </c>
      <c r="E172" s="10">
        <f>IF(E$14="",0,IF(NOT(Settings!$E$4=5),IF(Balance!E171&lt;=0,0,IF($C172&lt;=SUM($D172:D172),0,IF('Minimum Payment'!E172+$C172-SUM($D172:D172)&gt;Balance!E171+Interest!E172,Balance!E171+Interest!E172-'Minimum Payment'!E172,$C172-SUM($D172:D172))))))</f>
        <v>0</v>
      </c>
      <c r="F172" s="10">
        <f>IF(F$14="",0,IF(NOT(Settings!$E$4=5),IF(Balance!F171&lt;=0,0,IF($C172&lt;=SUM($D172:E172),0,IF('Minimum Payment'!F172+$C172-SUM($D172:E172)&gt;Balance!F171+Interest!F172,Balance!F171+Interest!F172-'Minimum Payment'!F172,$C172-SUM($D172:E172))))))</f>
        <v>0</v>
      </c>
      <c r="G172" s="10">
        <f>IF(G$14="",0,IF(NOT(Settings!$E$4=5),IF(Balance!G171&lt;=0,0,IF($C172&lt;=SUM($D172:F172),0,IF('Minimum Payment'!G172+$C172-SUM($D172:F172)&gt;Balance!G171+Interest!G172,Balance!G171+Interest!G172-'Minimum Payment'!G172,$C172-SUM($D172:F172))))))</f>
        <v>0</v>
      </c>
      <c r="H172" s="10">
        <f>IF(H$14="",0,IF(NOT(Settings!$E$4=5),IF(Balance!H171&lt;=0,0,IF($C172&lt;=SUM($D172:G172),0,IF('Minimum Payment'!H172+$C172-SUM($D172:G172)&gt;Balance!H171+Interest!H172,Balance!H171+Interest!H172-'Minimum Payment'!H172,$C172-SUM($D172:G172))))))</f>
        <v>0</v>
      </c>
      <c r="I172" s="10">
        <f>IF(I$14="",0,IF(NOT(Settings!$E$4=5),IF(Balance!I171&lt;=0,0,IF($C172&lt;=SUM($D172:H172),0,IF('Minimum Payment'!I172+$C172-SUM($D172:H172)&gt;Balance!I171+Interest!I172,Balance!I171+Interest!I172-'Minimum Payment'!I172,$C172-SUM($D172:H172))))))</f>
        <v>0</v>
      </c>
      <c r="J172" s="10">
        <f>IF(J$14="",0,IF(NOT(Settings!$E$4=5),IF(Balance!J171&lt;=0,0,IF($C172&lt;=SUM($D172:I172),0,IF('Minimum Payment'!J172+$C172-SUM($D172:I172)&gt;Balance!J171+Interest!J172,Balance!J171+Interest!J172-'Minimum Payment'!J172,$C172-SUM($D172:I172))))))</f>
        <v>0</v>
      </c>
      <c r="K172" s="10">
        <f>IF(K$14="",0,IF(NOT(Settings!$E$4=5),IF(Balance!K171&lt;=0,0,IF($C172&lt;=SUM($D172:J172),0,IF('Minimum Payment'!K172+$C172-SUM($D172:J172)&gt;Balance!K171+Interest!K172,Balance!K171+Interest!K172-'Minimum Payment'!K172,$C172-SUM($D172:J172))))))</f>
        <v>0</v>
      </c>
      <c r="L172" s="10">
        <f>IF(L$14="",0,IF(NOT(Settings!$E$4=5),IF(Balance!L171&lt;=0,0,IF($C172&lt;=SUM($D172:K172),0,IF('Minimum Payment'!L172+$C172-SUM($D172:K172)&gt;Balance!L171+Interest!L172,Balance!L171+Interest!L172-'Minimum Payment'!L172,$C172-SUM($D172:K172))))))</f>
        <v>0</v>
      </c>
      <c r="M172" s="10">
        <f>IF(M$14="",0,IF(NOT(Settings!$E$4=5),IF(Balance!M171&lt;=0,0,IF($C172&lt;=SUM($D172:L172),0,IF('Minimum Payment'!M172+$C172-SUM($D172:L172)&gt;Balance!M171+Interest!M172,Balance!M171+Interest!M172-'Minimum Payment'!M172,$C172-SUM($D172:L172))))))</f>
        <v>0</v>
      </c>
      <c r="O172" s="10">
        <f t="shared" si="4"/>
        <v>0</v>
      </c>
    </row>
    <row r="173" spans="1:15" s="140" customFormat="1" ht="11.25" x14ac:dyDescent="0.25">
      <c r="A173" s="140" t="str">
        <f>IF(Balance!O172&lt;=0,"",A172+1)</f>
        <v/>
      </c>
      <c r="B173" s="50" t="str">
        <f t="shared" si="5"/>
        <v/>
      </c>
      <c r="C173" s="10">
        <f>IF(A173="",0,IF(NOT(Settings!$E$4=5),IF((Results!$D$5-'Minimum Payment'!O173)&lt;0,0,Results!$D$5-'Minimum Payment'!O173),0)+'Payment Schedule'!D173)</f>
        <v>0</v>
      </c>
      <c r="D173" s="10">
        <f>IF($D$14="",0,IF(NOT(Settings!$E$4=5),IF(Balance!D172&gt;=0,IF('Minimum Payment'!D173+$C173&gt;Balance!D172+Interest!D173,Balance!D172+Interest!D173-'Minimum Payment'!D173,$C173)),0))</f>
        <v>0</v>
      </c>
      <c r="E173" s="10">
        <f>IF(E$14="",0,IF(NOT(Settings!$E$4=5),IF(Balance!E172&lt;=0,0,IF($C173&lt;=SUM($D173:D173),0,IF('Minimum Payment'!E173+$C173-SUM($D173:D173)&gt;Balance!E172+Interest!E173,Balance!E172+Interest!E173-'Minimum Payment'!E173,$C173-SUM($D173:D173))))))</f>
        <v>0</v>
      </c>
      <c r="F173" s="10">
        <f>IF(F$14="",0,IF(NOT(Settings!$E$4=5),IF(Balance!F172&lt;=0,0,IF($C173&lt;=SUM($D173:E173),0,IF('Minimum Payment'!F173+$C173-SUM($D173:E173)&gt;Balance!F172+Interest!F173,Balance!F172+Interest!F173-'Minimum Payment'!F173,$C173-SUM($D173:E173))))))</f>
        <v>0</v>
      </c>
      <c r="G173" s="10">
        <f>IF(G$14="",0,IF(NOT(Settings!$E$4=5),IF(Balance!G172&lt;=0,0,IF($C173&lt;=SUM($D173:F173),0,IF('Minimum Payment'!G173+$C173-SUM($D173:F173)&gt;Balance!G172+Interest!G173,Balance!G172+Interest!G173-'Minimum Payment'!G173,$C173-SUM($D173:F173))))))</f>
        <v>0</v>
      </c>
      <c r="H173" s="10">
        <f>IF(H$14="",0,IF(NOT(Settings!$E$4=5),IF(Balance!H172&lt;=0,0,IF($C173&lt;=SUM($D173:G173),0,IF('Minimum Payment'!H173+$C173-SUM($D173:G173)&gt;Balance!H172+Interest!H173,Balance!H172+Interest!H173-'Minimum Payment'!H173,$C173-SUM($D173:G173))))))</f>
        <v>0</v>
      </c>
      <c r="I173" s="10">
        <f>IF(I$14="",0,IF(NOT(Settings!$E$4=5),IF(Balance!I172&lt;=0,0,IF($C173&lt;=SUM($D173:H173),0,IF('Minimum Payment'!I173+$C173-SUM($D173:H173)&gt;Balance!I172+Interest!I173,Balance!I172+Interest!I173-'Minimum Payment'!I173,$C173-SUM($D173:H173))))))</f>
        <v>0</v>
      </c>
      <c r="J173" s="10">
        <f>IF(J$14="",0,IF(NOT(Settings!$E$4=5),IF(Balance!J172&lt;=0,0,IF($C173&lt;=SUM($D173:I173),0,IF('Minimum Payment'!J173+$C173-SUM($D173:I173)&gt;Balance!J172+Interest!J173,Balance!J172+Interest!J173-'Minimum Payment'!J173,$C173-SUM($D173:I173))))))</f>
        <v>0</v>
      </c>
      <c r="K173" s="10">
        <f>IF(K$14="",0,IF(NOT(Settings!$E$4=5),IF(Balance!K172&lt;=0,0,IF($C173&lt;=SUM($D173:J173),0,IF('Minimum Payment'!K173+$C173-SUM($D173:J173)&gt;Balance!K172+Interest!K173,Balance!K172+Interest!K173-'Minimum Payment'!K173,$C173-SUM($D173:J173))))))</f>
        <v>0</v>
      </c>
      <c r="L173" s="10">
        <f>IF(L$14="",0,IF(NOT(Settings!$E$4=5),IF(Balance!L172&lt;=0,0,IF($C173&lt;=SUM($D173:K173),0,IF('Minimum Payment'!L173+$C173-SUM($D173:K173)&gt;Balance!L172+Interest!L173,Balance!L172+Interest!L173-'Minimum Payment'!L173,$C173-SUM($D173:K173))))))</f>
        <v>0</v>
      </c>
      <c r="M173" s="10">
        <f>IF(M$14="",0,IF(NOT(Settings!$E$4=5),IF(Balance!M172&lt;=0,0,IF($C173&lt;=SUM($D173:L173),0,IF('Minimum Payment'!M173+$C173-SUM($D173:L173)&gt;Balance!M172+Interest!M173,Balance!M172+Interest!M173-'Minimum Payment'!M173,$C173-SUM($D173:L173))))))</f>
        <v>0</v>
      </c>
      <c r="O173" s="10">
        <f t="shared" si="4"/>
        <v>0</v>
      </c>
    </row>
    <row r="174" spans="1:15" s="140" customFormat="1" ht="11.25" x14ac:dyDescent="0.25">
      <c r="A174" s="140" t="str">
        <f>IF(Balance!O173&lt;=0,"",A173+1)</f>
        <v/>
      </c>
      <c r="B174" s="50" t="str">
        <f t="shared" si="5"/>
        <v/>
      </c>
      <c r="C174" s="10">
        <f>IF(A174="",0,IF(NOT(Settings!$E$4=5),IF((Results!$D$5-'Minimum Payment'!O174)&lt;0,0,Results!$D$5-'Minimum Payment'!O174),0)+'Payment Schedule'!D174)</f>
        <v>0</v>
      </c>
      <c r="D174" s="10">
        <f>IF($D$14="",0,IF(NOT(Settings!$E$4=5),IF(Balance!D173&gt;=0,IF('Minimum Payment'!D174+$C174&gt;Balance!D173+Interest!D174,Balance!D173+Interest!D174-'Minimum Payment'!D174,$C174)),0))</f>
        <v>0</v>
      </c>
      <c r="E174" s="10">
        <f>IF(E$14="",0,IF(NOT(Settings!$E$4=5),IF(Balance!E173&lt;=0,0,IF($C174&lt;=SUM($D174:D174),0,IF('Minimum Payment'!E174+$C174-SUM($D174:D174)&gt;Balance!E173+Interest!E174,Balance!E173+Interest!E174-'Minimum Payment'!E174,$C174-SUM($D174:D174))))))</f>
        <v>0</v>
      </c>
      <c r="F174" s="10">
        <f>IF(F$14="",0,IF(NOT(Settings!$E$4=5),IF(Balance!F173&lt;=0,0,IF($C174&lt;=SUM($D174:E174),0,IF('Minimum Payment'!F174+$C174-SUM($D174:E174)&gt;Balance!F173+Interest!F174,Balance!F173+Interest!F174-'Minimum Payment'!F174,$C174-SUM($D174:E174))))))</f>
        <v>0</v>
      </c>
      <c r="G174" s="10">
        <f>IF(G$14="",0,IF(NOT(Settings!$E$4=5),IF(Balance!G173&lt;=0,0,IF($C174&lt;=SUM($D174:F174),0,IF('Minimum Payment'!G174+$C174-SUM($D174:F174)&gt;Balance!G173+Interest!G174,Balance!G173+Interest!G174-'Minimum Payment'!G174,$C174-SUM($D174:F174))))))</f>
        <v>0</v>
      </c>
      <c r="H174" s="10">
        <f>IF(H$14="",0,IF(NOT(Settings!$E$4=5),IF(Balance!H173&lt;=0,0,IF($C174&lt;=SUM($D174:G174),0,IF('Minimum Payment'!H174+$C174-SUM($D174:G174)&gt;Balance!H173+Interest!H174,Balance!H173+Interest!H174-'Minimum Payment'!H174,$C174-SUM($D174:G174))))))</f>
        <v>0</v>
      </c>
      <c r="I174" s="10">
        <f>IF(I$14="",0,IF(NOT(Settings!$E$4=5),IF(Balance!I173&lt;=0,0,IF($C174&lt;=SUM($D174:H174),0,IF('Minimum Payment'!I174+$C174-SUM($D174:H174)&gt;Balance!I173+Interest!I174,Balance!I173+Interest!I174-'Minimum Payment'!I174,$C174-SUM($D174:H174))))))</f>
        <v>0</v>
      </c>
      <c r="J174" s="10">
        <f>IF(J$14="",0,IF(NOT(Settings!$E$4=5),IF(Balance!J173&lt;=0,0,IF($C174&lt;=SUM($D174:I174),0,IF('Minimum Payment'!J174+$C174-SUM($D174:I174)&gt;Balance!J173+Interest!J174,Balance!J173+Interest!J174-'Minimum Payment'!J174,$C174-SUM($D174:I174))))))</f>
        <v>0</v>
      </c>
      <c r="K174" s="10">
        <f>IF(K$14="",0,IF(NOT(Settings!$E$4=5),IF(Balance!K173&lt;=0,0,IF($C174&lt;=SUM($D174:J174),0,IF('Minimum Payment'!K174+$C174-SUM($D174:J174)&gt;Balance!K173+Interest!K174,Balance!K173+Interest!K174-'Minimum Payment'!K174,$C174-SUM($D174:J174))))))</f>
        <v>0</v>
      </c>
      <c r="L174" s="10">
        <f>IF(L$14="",0,IF(NOT(Settings!$E$4=5),IF(Balance!L173&lt;=0,0,IF($C174&lt;=SUM($D174:K174),0,IF('Minimum Payment'!L174+$C174-SUM($D174:K174)&gt;Balance!L173+Interest!L174,Balance!L173+Interest!L174-'Minimum Payment'!L174,$C174-SUM($D174:K174))))))</f>
        <v>0</v>
      </c>
      <c r="M174" s="10">
        <f>IF(M$14="",0,IF(NOT(Settings!$E$4=5),IF(Balance!M173&lt;=0,0,IF($C174&lt;=SUM($D174:L174),0,IF('Minimum Payment'!M174+$C174-SUM($D174:L174)&gt;Balance!M173+Interest!M174,Balance!M173+Interest!M174-'Minimum Payment'!M174,$C174-SUM($D174:L174))))))</f>
        <v>0</v>
      </c>
      <c r="O174" s="10">
        <f t="shared" si="4"/>
        <v>0</v>
      </c>
    </row>
    <row r="175" spans="1:15" s="140" customFormat="1" ht="11.25" x14ac:dyDescent="0.25">
      <c r="A175" s="140" t="str">
        <f>IF(Balance!O174&lt;=0,"",A174+1)</f>
        <v/>
      </c>
      <c r="B175" s="50" t="str">
        <f t="shared" si="5"/>
        <v/>
      </c>
      <c r="C175" s="10">
        <f>IF(A175="",0,IF(NOT(Settings!$E$4=5),IF((Results!$D$5-'Minimum Payment'!O175)&lt;0,0,Results!$D$5-'Minimum Payment'!O175),0)+'Payment Schedule'!D175)</f>
        <v>0</v>
      </c>
      <c r="D175" s="10">
        <f>IF($D$14="",0,IF(NOT(Settings!$E$4=5),IF(Balance!D174&gt;=0,IF('Minimum Payment'!D175+$C175&gt;Balance!D174+Interest!D175,Balance!D174+Interest!D175-'Minimum Payment'!D175,$C175)),0))</f>
        <v>0</v>
      </c>
      <c r="E175" s="10">
        <f>IF(E$14="",0,IF(NOT(Settings!$E$4=5),IF(Balance!E174&lt;=0,0,IF($C175&lt;=SUM($D175:D175),0,IF('Minimum Payment'!E175+$C175-SUM($D175:D175)&gt;Balance!E174+Interest!E175,Balance!E174+Interest!E175-'Minimum Payment'!E175,$C175-SUM($D175:D175))))))</f>
        <v>0</v>
      </c>
      <c r="F175" s="10">
        <f>IF(F$14="",0,IF(NOT(Settings!$E$4=5),IF(Balance!F174&lt;=0,0,IF($C175&lt;=SUM($D175:E175),0,IF('Minimum Payment'!F175+$C175-SUM($D175:E175)&gt;Balance!F174+Interest!F175,Balance!F174+Interest!F175-'Minimum Payment'!F175,$C175-SUM($D175:E175))))))</f>
        <v>0</v>
      </c>
      <c r="G175" s="10">
        <f>IF(G$14="",0,IF(NOT(Settings!$E$4=5),IF(Balance!G174&lt;=0,0,IF($C175&lt;=SUM($D175:F175),0,IF('Minimum Payment'!G175+$C175-SUM($D175:F175)&gt;Balance!G174+Interest!G175,Balance!G174+Interest!G175-'Minimum Payment'!G175,$C175-SUM($D175:F175))))))</f>
        <v>0</v>
      </c>
      <c r="H175" s="10">
        <f>IF(H$14="",0,IF(NOT(Settings!$E$4=5),IF(Balance!H174&lt;=0,0,IF($C175&lt;=SUM($D175:G175),0,IF('Minimum Payment'!H175+$C175-SUM($D175:G175)&gt;Balance!H174+Interest!H175,Balance!H174+Interest!H175-'Minimum Payment'!H175,$C175-SUM($D175:G175))))))</f>
        <v>0</v>
      </c>
      <c r="I175" s="10">
        <f>IF(I$14="",0,IF(NOT(Settings!$E$4=5),IF(Balance!I174&lt;=0,0,IF($C175&lt;=SUM($D175:H175),0,IF('Minimum Payment'!I175+$C175-SUM($D175:H175)&gt;Balance!I174+Interest!I175,Balance!I174+Interest!I175-'Minimum Payment'!I175,$C175-SUM($D175:H175))))))</f>
        <v>0</v>
      </c>
      <c r="J175" s="10">
        <f>IF(J$14="",0,IF(NOT(Settings!$E$4=5),IF(Balance!J174&lt;=0,0,IF($C175&lt;=SUM($D175:I175),0,IF('Minimum Payment'!J175+$C175-SUM($D175:I175)&gt;Balance!J174+Interest!J175,Balance!J174+Interest!J175-'Minimum Payment'!J175,$C175-SUM($D175:I175))))))</f>
        <v>0</v>
      </c>
      <c r="K175" s="10">
        <f>IF(K$14="",0,IF(NOT(Settings!$E$4=5),IF(Balance!K174&lt;=0,0,IF($C175&lt;=SUM($D175:J175),0,IF('Minimum Payment'!K175+$C175-SUM($D175:J175)&gt;Balance!K174+Interest!K175,Balance!K174+Interest!K175-'Minimum Payment'!K175,$C175-SUM($D175:J175))))))</f>
        <v>0</v>
      </c>
      <c r="L175" s="10">
        <f>IF(L$14="",0,IF(NOT(Settings!$E$4=5),IF(Balance!L174&lt;=0,0,IF($C175&lt;=SUM($D175:K175),0,IF('Minimum Payment'!L175+$C175-SUM($D175:K175)&gt;Balance!L174+Interest!L175,Balance!L174+Interest!L175-'Minimum Payment'!L175,$C175-SUM($D175:K175))))))</f>
        <v>0</v>
      </c>
      <c r="M175" s="10">
        <f>IF(M$14="",0,IF(NOT(Settings!$E$4=5),IF(Balance!M174&lt;=0,0,IF($C175&lt;=SUM($D175:L175),0,IF('Minimum Payment'!M175+$C175-SUM($D175:L175)&gt;Balance!M174+Interest!M175,Balance!M174+Interest!M175-'Minimum Payment'!M175,$C175-SUM($D175:L175))))))</f>
        <v>0</v>
      </c>
      <c r="O175" s="10">
        <f t="shared" si="4"/>
        <v>0</v>
      </c>
    </row>
    <row r="176" spans="1:15" s="140" customFormat="1" ht="11.25" x14ac:dyDescent="0.25">
      <c r="A176" s="140" t="str">
        <f>IF(Balance!O175&lt;=0,"",A175+1)</f>
        <v/>
      </c>
      <c r="B176" s="50" t="str">
        <f t="shared" si="5"/>
        <v/>
      </c>
      <c r="C176" s="10">
        <f>IF(A176="",0,IF(NOT(Settings!$E$4=5),IF((Results!$D$5-'Minimum Payment'!O176)&lt;0,0,Results!$D$5-'Minimum Payment'!O176),0)+'Payment Schedule'!D176)</f>
        <v>0</v>
      </c>
      <c r="D176" s="10">
        <f>IF($D$14="",0,IF(NOT(Settings!$E$4=5),IF(Balance!D175&gt;=0,IF('Minimum Payment'!D176+$C176&gt;Balance!D175+Interest!D176,Balance!D175+Interest!D176-'Minimum Payment'!D176,$C176)),0))</f>
        <v>0</v>
      </c>
      <c r="E176" s="10">
        <f>IF(E$14="",0,IF(NOT(Settings!$E$4=5),IF(Balance!E175&lt;=0,0,IF($C176&lt;=SUM($D176:D176),0,IF('Minimum Payment'!E176+$C176-SUM($D176:D176)&gt;Balance!E175+Interest!E176,Balance!E175+Interest!E176-'Minimum Payment'!E176,$C176-SUM($D176:D176))))))</f>
        <v>0</v>
      </c>
      <c r="F176" s="10">
        <f>IF(F$14="",0,IF(NOT(Settings!$E$4=5),IF(Balance!F175&lt;=0,0,IF($C176&lt;=SUM($D176:E176),0,IF('Minimum Payment'!F176+$C176-SUM($D176:E176)&gt;Balance!F175+Interest!F176,Balance!F175+Interest!F176-'Minimum Payment'!F176,$C176-SUM($D176:E176))))))</f>
        <v>0</v>
      </c>
      <c r="G176" s="10">
        <f>IF(G$14="",0,IF(NOT(Settings!$E$4=5),IF(Balance!G175&lt;=0,0,IF($C176&lt;=SUM($D176:F176),0,IF('Minimum Payment'!G176+$C176-SUM($D176:F176)&gt;Balance!G175+Interest!G176,Balance!G175+Interest!G176-'Minimum Payment'!G176,$C176-SUM($D176:F176))))))</f>
        <v>0</v>
      </c>
      <c r="H176" s="10">
        <f>IF(H$14="",0,IF(NOT(Settings!$E$4=5),IF(Balance!H175&lt;=0,0,IF($C176&lt;=SUM($D176:G176),0,IF('Minimum Payment'!H176+$C176-SUM($D176:G176)&gt;Balance!H175+Interest!H176,Balance!H175+Interest!H176-'Minimum Payment'!H176,$C176-SUM($D176:G176))))))</f>
        <v>0</v>
      </c>
      <c r="I176" s="10">
        <f>IF(I$14="",0,IF(NOT(Settings!$E$4=5),IF(Balance!I175&lt;=0,0,IF($C176&lt;=SUM($D176:H176),0,IF('Minimum Payment'!I176+$C176-SUM($D176:H176)&gt;Balance!I175+Interest!I176,Balance!I175+Interest!I176-'Minimum Payment'!I176,$C176-SUM($D176:H176))))))</f>
        <v>0</v>
      </c>
      <c r="J176" s="10">
        <f>IF(J$14="",0,IF(NOT(Settings!$E$4=5),IF(Balance!J175&lt;=0,0,IF($C176&lt;=SUM($D176:I176),0,IF('Minimum Payment'!J176+$C176-SUM($D176:I176)&gt;Balance!J175+Interest!J176,Balance!J175+Interest!J176-'Minimum Payment'!J176,$C176-SUM($D176:I176))))))</f>
        <v>0</v>
      </c>
      <c r="K176" s="10">
        <f>IF(K$14="",0,IF(NOT(Settings!$E$4=5),IF(Balance!K175&lt;=0,0,IF($C176&lt;=SUM($D176:J176),0,IF('Minimum Payment'!K176+$C176-SUM($D176:J176)&gt;Balance!K175+Interest!K176,Balance!K175+Interest!K176-'Minimum Payment'!K176,$C176-SUM($D176:J176))))))</f>
        <v>0</v>
      </c>
      <c r="L176" s="10">
        <f>IF(L$14="",0,IF(NOT(Settings!$E$4=5),IF(Balance!L175&lt;=0,0,IF($C176&lt;=SUM($D176:K176),0,IF('Minimum Payment'!L176+$C176-SUM($D176:K176)&gt;Balance!L175+Interest!L176,Balance!L175+Interest!L176-'Minimum Payment'!L176,$C176-SUM($D176:K176))))))</f>
        <v>0</v>
      </c>
      <c r="M176" s="10">
        <f>IF(M$14="",0,IF(NOT(Settings!$E$4=5),IF(Balance!M175&lt;=0,0,IF($C176&lt;=SUM($D176:L176),0,IF('Minimum Payment'!M176+$C176-SUM($D176:L176)&gt;Balance!M175+Interest!M176,Balance!M175+Interest!M176-'Minimum Payment'!M176,$C176-SUM($D176:L176))))))</f>
        <v>0</v>
      </c>
      <c r="O176" s="10">
        <f t="shared" si="4"/>
        <v>0</v>
      </c>
    </row>
    <row r="177" spans="1:15" s="140" customFormat="1" ht="11.25" x14ac:dyDescent="0.25">
      <c r="A177" s="140" t="str">
        <f>IF(Balance!O176&lt;=0,"",A176+1)</f>
        <v/>
      </c>
      <c r="B177" s="50" t="str">
        <f t="shared" si="5"/>
        <v/>
      </c>
      <c r="C177" s="10">
        <f>IF(A177="",0,IF(NOT(Settings!$E$4=5),IF((Results!$D$5-'Minimum Payment'!O177)&lt;0,0,Results!$D$5-'Minimum Payment'!O177),0)+'Payment Schedule'!D177)</f>
        <v>0</v>
      </c>
      <c r="D177" s="10">
        <f>IF($D$14="",0,IF(NOT(Settings!$E$4=5),IF(Balance!D176&gt;=0,IF('Minimum Payment'!D177+$C177&gt;Balance!D176+Interest!D177,Balance!D176+Interest!D177-'Minimum Payment'!D177,$C177)),0))</f>
        <v>0</v>
      </c>
      <c r="E177" s="10">
        <f>IF(E$14="",0,IF(NOT(Settings!$E$4=5),IF(Balance!E176&lt;=0,0,IF($C177&lt;=SUM($D177:D177),0,IF('Minimum Payment'!E177+$C177-SUM($D177:D177)&gt;Balance!E176+Interest!E177,Balance!E176+Interest!E177-'Minimum Payment'!E177,$C177-SUM($D177:D177))))))</f>
        <v>0</v>
      </c>
      <c r="F177" s="10">
        <f>IF(F$14="",0,IF(NOT(Settings!$E$4=5),IF(Balance!F176&lt;=0,0,IF($C177&lt;=SUM($D177:E177),0,IF('Minimum Payment'!F177+$C177-SUM($D177:E177)&gt;Balance!F176+Interest!F177,Balance!F176+Interest!F177-'Minimum Payment'!F177,$C177-SUM($D177:E177))))))</f>
        <v>0</v>
      </c>
      <c r="G177" s="10">
        <f>IF(G$14="",0,IF(NOT(Settings!$E$4=5),IF(Balance!G176&lt;=0,0,IF($C177&lt;=SUM($D177:F177),0,IF('Minimum Payment'!G177+$C177-SUM($D177:F177)&gt;Balance!G176+Interest!G177,Balance!G176+Interest!G177-'Minimum Payment'!G177,$C177-SUM($D177:F177))))))</f>
        <v>0</v>
      </c>
      <c r="H177" s="10">
        <f>IF(H$14="",0,IF(NOT(Settings!$E$4=5),IF(Balance!H176&lt;=0,0,IF($C177&lt;=SUM($D177:G177),0,IF('Minimum Payment'!H177+$C177-SUM($D177:G177)&gt;Balance!H176+Interest!H177,Balance!H176+Interest!H177-'Minimum Payment'!H177,$C177-SUM($D177:G177))))))</f>
        <v>0</v>
      </c>
      <c r="I177" s="10">
        <f>IF(I$14="",0,IF(NOT(Settings!$E$4=5),IF(Balance!I176&lt;=0,0,IF($C177&lt;=SUM($D177:H177),0,IF('Minimum Payment'!I177+$C177-SUM($D177:H177)&gt;Balance!I176+Interest!I177,Balance!I176+Interest!I177-'Minimum Payment'!I177,$C177-SUM($D177:H177))))))</f>
        <v>0</v>
      </c>
      <c r="J177" s="10">
        <f>IF(J$14="",0,IF(NOT(Settings!$E$4=5),IF(Balance!J176&lt;=0,0,IF($C177&lt;=SUM($D177:I177),0,IF('Minimum Payment'!J177+$C177-SUM($D177:I177)&gt;Balance!J176+Interest!J177,Balance!J176+Interest!J177-'Minimum Payment'!J177,$C177-SUM($D177:I177))))))</f>
        <v>0</v>
      </c>
      <c r="K177" s="10">
        <f>IF(K$14="",0,IF(NOT(Settings!$E$4=5),IF(Balance!K176&lt;=0,0,IF($C177&lt;=SUM($D177:J177),0,IF('Minimum Payment'!K177+$C177-SUM($D177:J177)&gt;Balance!K176+Interest!K177,Balance!K176+Interest!K177-'Minimum Payment'!K177,$C177-SUM($D177:J177))))))</f>
        <v>0</v>
      </c>
      <c r="L177" s="10">
        <f>IF(L$14="",0,IF(NOT(Settings!$E$4=5),IF(Balance!L176&lt;=0,0,IF($C177&lt;=SUM($D177:K177),0,IF('Minimum Payment'!L177+$C177-SUM($D177:K177)&gt;Balance!L176+Interest!L177,Balance!L176+Interest!L177-'Minimum Payment'!L177,$C177-SUM($D177:K177))))))</f>
        <v>0</v>
      </c>
      <c r="M177" s="10">
        <f>IF(M$14="",0,IF(NOT(Settings!$E$4=5),IF(Balance!M176&lt;=0,0,IF($C177&lt;=SUM($D177:L177),0,IF('Minimum Payment'!M177+$C177-SUM($D177:L177)&gt;Balance!M176+Interest!M177,Balance!M176+Interest!M177-'Minimum Payment'!M177,$C177-SUM($D177:L177))))))</f>
        <v>0</v>
      </c>
      <c r="O177" s="10">
        <f t="shared" si="4"/>
        <v>0</v>
      </c>
    </row>
    <row r="178" spans="1:15" s="140" customFormat="1" ht="11.25" x14ac:dyDescent="0.25">
      <c r="A178" s="140" t="str">
        <f>IF(Balance!O177&lt;=0,"",A177+1)</f>
        <v/>
      </c>
      <c r="B178" s="50" t="str">
        <f t="shared" si="5"/>
        <v/>
      </c>
      <c r="C178" s="10">
        <f>IF(A178="",0,IF(NOT(Settings!$E$4=5),IF((Results!$D$5-'Minimum Payment'!O178)&lt;0,0,Results!$D$5-'Minimum Payment'!O178),0)+'Payment Schedule'!D178)</f>
        <v>0</v>
      </c>
      <c r="D178" s="10">
        <f>IF($D$14="",0,IF(NOT(Settings!$E$4=5),IF(Balance!D177&gt;=0,IF('Minimum Payment'!D178+$C178&gt;Balance!D177+Interest!D178,Balance!D177+Interest!D178-'Minimum Payment'!D178,$C178)),0))</f>
        <v>0</v>
      </c>
      <c r="E178" s="10">
        <f>IF(E$14="",0,IF(NOT(Settings!$E$4=5),IF(Balance!E177&lt;=0,0,IF($C178&lt;=SUM($D178:D178),0,IF('Minimum Payment'!E178+$C178-SUM($D178:D178)&gt;Balance!E177+Interest!E178,Balance!E177+Interest!E178-'Minimum Payment'!E178,$C178-SUM($D178:D178))))))</f>
        <v>0</v>
      </c>
      <c r="F178" s="10">
        <f>IF(F$14="",0,IF(NOT(Settings!$E$4=5),IF(Balance!F177&lt;=0,0,IF($C178&lt;=SUM($D178:E178),0,IF('Minimum Payment'!F178+$C178-SUM($D178:E178)&gt;Balance!F177+Interest!F178,Balance!F177+Interest!F178-'Minimum Payment'!F178,$C178-SUM($D178:E178))))))</f>
        <v>0</v>
      </c>
      <c r="G178" s="10">
        <f>IF(G$14="",0,IF(NOT(Settings!$E$4=5),IF(Balance!G177&lt;=0,0,IF($C178&lt;=SUM($D178:F178),0,IF('Minimum Payment'!G178+$C178-SUM($D178:F178)&gt;Balance!G177+Interest!G178,Balance!G177+Interest!G178-'Minimum Payment'!G178,$C178-SUM($D178:F178))))))</f>
        <v>0</v>
      </c>
      <c r="H178" s="10">
        <f>IF(H$14="",0,IF(NOT(Settings!$E$4=5),IF(Balance!H177&lt;=0,0,IF($C178&lt;=SUM($D178:G178),0,IF('Minimum Payment'!H178+$C178-SUM($D178:G178)&gt;Balance!H177+Interest!H178,Balance!H177+Interest!H178-'Minimum Payment'!H178,$C178-SUM($D178:G178))))))</f>
        <v>0</v>
      </c>
      <c r="I178" s="10">
        <f>IF(I$14="",0,IF(NOT(Settings!$E$4=5),IF(Balance!I177&lt;=0,0,IF($C178&lt;=SUM($D178:H178),0,IF('Minimum Payment'!I178+$C178-SUM($D178:H178)&gt;Balance!I177+Interest!I178,Balance!I177+Interest!I178-'Minimum Payment'!I178,$C178-SUM($D178:H178))))))</f>
        <v>0</v>
      </c>
      <c r="J178" s="10">
        <f>IF(J$14="",0,IF(NOT(Settings!$E$4=5),IF(Balance!J177&lt;=0,0,IF($C178&lt;=SUM($D178:I178),0,IF('Minimum Payment'!J178+$C178-SUM($D178:I178)&gt;Balance!J177+Interest!J178,Balance!J177+Interest!J178-'Minimum Payment'!J178,$C178-SUM($D178:I178))))))</f>
        <v>0</v>
      </c>
      <c r="K178" s="10">
        <f>IF(K$14="",0,IF(NOT(Settings!$E$4=5),IF(Balance!K177&lt;=0,0,IF($C178&lt;=SUM($D178:J178),0,IF('Minimum Payment'!K178+$C178-SUM($D178:J178)&gt;Balance!K177+Interest!K178,Balance!K177+Interest!K178-'Minimum Payment'!K178,$C178-SUM($D178:J178))))))</f>
        <v>0</v>
      </c>
      <c r="L178" s="10">
        <f>IF(L$14="",0,IF(NOT(Settings!$E$4=5),IF(Balance!L177&lt;=0,0,IF($C178&lt;=SUM($D178:K178),0,IF('Minimum Payment'!L178+$C178-SUM($D178:K178)&gt;Balance!L177+Interest!L178,Balance!L177+Interest!L178-'Minimum Payment'!L178,$C178-SUM($D178:K178))))))</f>
        <v>0</v>
      </c>
      <c r="M178" s="10">
        <f>IF(M$14="",0,IF(NOT(Settings!$E$4=5),IF(Balance!M177&lt;=0,0,IF($C178&lt;=SUM($D178:L178),0,IF('Minimum Payment'!M178+$C178-SUM($D178:L178)&gt;Balance!M177+Interest!M178,Balance!M177+Interest!M178-'Minimum Payment'!M178,$C178-SUM($D178:L178))))))</f>
        <v>0</v>
      </c>
      <c r="O178" s="10">
        <f t="shared" si="4"/>
        <v>0</v>
      </c>
    </row>
    <row r="179" spans="1:15" s="140" customFormat="1" ht="11.25" x14ac:dyDescent="0.25">
      <c r="A179" s="140" t="str">
        <f>IF(Balance!O178&lt;=0,"",A178+1)</f>
        <v/>
      </c>
      <c r="B179" s="50" t="str">
        <f t="shared" si="5"/>
        <v/>
      </c>
      <c r="C179" s="10">
        <f>IF(A179="",0,IF(NOT(Settings!$E$4=5),IF((Results!$D$5-'Minimum Payment'!O179)&lt;0,0,Results!$D$5-'Minimum Payment'!O179),0)+'Payment Schedule'!D179)</f>
        <v>0</v>
      </c>
      <c r="D179" s="10">
        <f>IF($D$14="",0,IF(NOT(Settings!$E$4=5),IF(Balance!D178&gt;=0,IF('Minimum Payment'!D179+$C179&gt;Balance!D178+Interest!D179,Balance!D178+Interest!D179-'Minimum Payment'!D179,$C179)),0))</f>
        <v>0</v>
      </c>
      <c r="E179" s="10">
        <f>IF(E$14="",0,IF(NOT(Settings!$E$4=5),IF(Balance!E178&lt;=0,0,IF($C179&lt;=SUM($D179:D179),0,IF('Minimum Payment'!E179+$C179-SUM($D179:D179)&gt;Balance!E178+Interest!E179,Balance!E178+Interest!E179-'Minimum Payment'!E179,$C179-SUM($D179:D179))))))</f>
        <v>0</v>
      </c>
      <c r="F179" s="10">
        <f>IF(F$14="",0,IF(NOT(Settings!$E$4=5),IF(Balance!F178&lt;=0,0,IF($C179&lt;=SUM($D179:E179),0,IF('Minimum Payment'!F179+$C179-SUM($D179:E179)&gt;Balance!F178+Interest!F179,Balance!F178+Interest!F179-'Minimum Payment'!F179,$C179-SUM($D179:E179))))))</f>
        <v>0</v>
      </c>
      <c r="G179" s="10">
        <f>IF(G$14="",0,IF(NOT(Settings!$E$4=5),IF(Balance!G178&lt;=0,0,IF($C179&lt;=SUM($D179:F179),0,IF('Minimum Payment'!G179+$C179-SUM($D179:F179)&gt;Balance!G178+Interest!G179,Balance!G178+Interest!G179-'Minimum Payment'!G179,$C179-SUM($D179:F179))))))</f>
        <v>0</v>
      </c>
      <c r="H179" s="10">
        <f>IF(H$14="",0,IF(NOT(Settings!$E$4=5),IF(Balance!H178&lt;=0,0,IF($C179&lt;=SUM($D179:G179),0,IF('Minimum Payment'!H179+$C179-SUM($D179:G179)&gt;Balance!H178+Interest!H179,Balance!H178+Interest!H179-'Minimum Payment'!H179,$C179-SUM($D179:G179))))))</f>
        <v>0</v>
      </c>
      <c r="I179" s="10">
        <f>IF(I$14="",0,IF(NOT(Settings!$E$4=5),IF(Balance!I178&lt;=0,0,IF($C179&lt;=SUM($D179:H179),0,IF('Minimum Payment'!I179+$C179-SUM($D179:H179)&gt;Balance!I178+Interest!I179,Balance!I178+Interest!I179-'Minimum Payment'!I179,$C179-SUM($D179:H179))))))</f>
        <v>0</v>
      </c>
      <c r="J179" s="10">
        <f>IF(J$14="",0,IF(NOT(Settings!$E$4=5),IF(Balance!J178&lt;=0,0,IF($C179&lt;=SUM($D179:I179),0,IF('Minimum Payment'!J179+$C179-SUM($D179:I179)&gt;Balance!J178+Interest!J179,Balance!J178+Interest!J179-'Minimum Payment'!J179,$C179-SUM($D179:I179))))))</f>
        <v>0</v>
      </c>
      <c r="K179" s="10">
        <f>IF(K$14="",0,IF(NOT(Settings!$E$4=5),IF(Balance!K178&lt;=0,0,IF($C179&lt;=SUM($D179:J179),0,IF('Minimum Payment'!K179+$C179-SUM($D179:J179)&gt;Balance!K178+Interest!K179,Balance!K178+Interest!K179-'Minimum Payment'!K179,$C179-SUM($D179:J179))))))</f>
        <v>0</v>
      </c>
      <c r="L179" s="10">
        <f>IF(L$14="",0,IF(NOT(Settings!$E$4=5),IF(Balance!L178&lt;=0,0,IF($C179&lt;=SUM($D179:K179),0,IF('Minimum Payment'!L179+$C179-SUM($D179:K179)&gt;Balance!L178+Interest!L179,Balance!L178+Interest!L179-'Minimum Payment'!L179,$C179-SUM($D179:K179))))))</f>
        <v>0</v>
      </c>
      <c r="M179" s="10">
        <f>IF(M$14="",0,IF(NOT(Settings!$E$4=5),IF(Balance!M178&lt;=0,0,IF($C179&lt;=SUM($D179:L179),0,IF('Minimum Payment'!M179+$C179-SUM($D179:L179)&gt;Balance!M178+Interest!M179,Balance!M178+Interest!M179-'Minimum Payment'!M179,$C179-SUM($D179:L179))))))</f>
        <v>0</v>
      </c>
      <c r="O179" s="10">
        <f t="shared" si="4"/>
        <v>0</v>
      </c>
    </row>
    <row r="180" spans="1:15" s="140" customFormat="1" ht="11.25" x14ac:dyDescent="0.25">
      <c r="A180" s="140" t="str">
        <f>IF(Balance!O179&lt;=0,"",A179+1)</f>
        <v/>
      </c>
      <c r="B180" s="50" t="str">
        <f t="shared" si="5"/>
        <v/>
      </c>
      <c r="C180" s="10">
        <f>IF(A180="",0,IF(NOT(Settings!$E$4=5),IF((Results!$D$5-'Minimum Payment'!O180)&lt;0,0,Results!$D$5-'Minimum Payment'!O180),0)+'Payment Schedule'!D180)</f>
        <v>0</v>
      </c>
      <c r="D180" s="10">
        <f>IF($D$14="",0,IF(NOT(Settings!$E$4=5),IF(Balance!D179&gt;=0,IF('Minimum Payment'!D180+$C180&gt;Balance!D179+Interest!D180,Balance!D179+Interest!D180-'Minimum Payment'!D180,$C180)),0))</f>
        <v>0</v>
      </c>
      <c r="E180" s="10">
        <f>IF(E$14="",0,IF(NOT(Settings!$E$4=5),IF(Balance!E179&lt;=0,0,IF($C180&lt;=SUM($D180:D180),0,IF('Minimum Payment'!E180+$C180-SUM($D180:D180)&gt;Balance!E179+Interest!E180,Balance!E179+Interest!E180-'Minimum Payment'!E180,$C180-SUM($D180:D180))))))</f>
        <v>0</v>
      </c>
      <c r="F180" s="10">
        <f>IF(F$14="",0,IF(NOT(Settings!$E$4=5),IF(Balance!F179&lt;=0,0,IF($C180&lt;=SUM($D180:E180),0,IF('Minimum Payment'!F180+$C180-SUM($D180:E180)&gt;Balance!F179+Interest!F180,Balance!F179+Interest!F180-'Minimum Payment'!F180,$C180-SUM($D180:E180))))))</f>
        <v>0</v>
      </c>
      <c r="G180" s="10">
        <f>IF(G$14="",0,IF(NOT(Settings!$E$4=5),IF(Balance!G179&lt;=0,0,IF($C180&lt;=SUM($D180:F180),0,IF('Minimum Payment'!G180+$C180-SUM($D180:F180)&gt;Balance!G179+Interest!G180,Balance!G179+Interest!G180-'Minimum Payment'!G180,$C180-SUM($D180:F180))))))</f>
        <v>0</v>
      </c>
      <c r="H180" s="10">
        <f>IF(H$14="",0,IF(NOT(Settings!$E$4=5),IF(Balance!H179&lt;=0,0,IF($C180&lt;=SUM($D180:G180),0,IF('Minimum Payment'!H180+$C180-SUM($D180:G180)&gt;Balance!H179+Interest!H180,Balance!H179+Interest!H180-'Minimum Payment'!H180,$C180-SUM($D180:G180))))))</f>
        <v>0</v>
      </c>
      <c r="I180" s="10">
        <f>IF(I$14="",0,IF(NOT(Settings!$E$4=5),IF(Balance!I179&lt;=0,0,IF($C180&lt;=SUM($D180:H180),0,IF('Minimum Payment'!I180+$C180-SUM($D180:H180)&gt;Balance!I179+Interest!I180,Balance!I179+Interest!I180-'Minimum Payment'!I180,$C180-SUM($D180:H180))))))</f>
        <v>0</v>
      </c>
      <c r="J180" s="10">
        <f>IF(J$14="",0,IF(NOT(Settings!$E$4=5),IF(Balance!J179&lt;=0,0,IF($C180&lt;=SUM($D180:I180),0,IF('Minimum Payment'!J180+$C180-SUM($D180:I180)&gt;Balance!J179+Interest!J180,Balance!J179+Interest!J180-'Minimum Payment'!J180,$C180-SUM($D180:I180))))))</f>
        <v>0</v>
      </c>
      <c r="K180" s="10">
        <f>IF(K$14="",0,IF(NOT(Settings!$E$4=5),IF(Balance!K179&lt;=0,0,IF($C180&lt;=SUM($D180:J180),0,IF('Minimum Payment'!K180+$C180-SUM($D180:J180)&gt;Balance!K179+Interest!K180,Balance!K179+Interest!K180-'Minimum Payment'!K180,$C180-SUM($D180:J180))))))</f>
        <v>0</v>
      </c>
      <c r="L180" s="10">
        <f>IF(L$14="",0,IF(NOT(Settings!$E$4=5),IF(Balance!L179&lt;=0,0,IF($C180&lt;=SUM($D180:K180),0,IF('Minimum Payment'!L180+$C180-SUM($D180:K180)&gt;Balance!L179+Interest!L180,Balance!L179+Interest!L180-'Minimum Payment'!L180,$C180-SUM($D180:K180))))))</f>
        <v>0</v>
      </c>
      <c r="M180" s="10">
        <f>IF(M$14="",0,IF(NOT(Settings!$E$4=5),IF(Balance!M179&lt;=0,0,IF($C180&lt;=SUM($D180:L180),0,IF('Minimum Payment'!M180+$C180-SUM($D180:L180)&gt;Balance!M179+Interest!M180,Balance!M179+Interest!M180-'Minimum Payment'!M180,$C180-SUM($D180:L180))))))</f>
        <v>0</v>
      </c>
      <c r="O180" s="10">
        <f t="shared" si="4"/>
        <v>0</v>
      </c>
    </row>
    <row r="181" spans="1:15" s="140" customFormat="1" ht="11.25" x14ac:dyDescent="0.25">
      <c r="A181" s="140" t="str">
        <f>IF(Balance!O180&lt;=0,"",A180+1)</f>
        <v/>
      </c>
      <c r="B181" s="50" t="str">
        <f t="shared" si="5"/>
        <v/>
      </c>
      <c r="C181" s="10">
        <f>IF(A181="",0,IF(NOT(Settings!$E$4=5),IF((Results!$D$5-'Minimum Payment'!O181)&lt;0,0,Results!$D$5-'Minimum Payment'!O181),0)+'Payment Schedule'!D181)</f>
        <v>0</v>
      </c>
      <c r="D181" s="10">
        <f>IF($D$14="",0,IF(NOT(Settings!$E$4=5),IF(Balance!D180&gt;=0,IF('Minimum Payment'!D181+$C181&gt;Balance!D180+Interest!D181,Balance!D180+Interest!D181-'Minimum Payment'!D181,$C181)),0))</f>
        <v>0</v>
      </c>
      <c r="E181" s="10">
        <f>IF(E$14="",0,IF(NOT(Settings!$E$4=5),IF(Balance!E180&lt;=0,0,IF($C181&lt;=SUM($D181:D181),0,IF('Minimum Payment'!E181+$C181-SUM($D181:D181)&gt;Balance!E180+Interest!E181,Balance!E180+Interest!E181-'Minimum Payment'!E181,$C181-SUM($D181:D181))))))</f>
        <v>0</v>
      </c>
      <c r="F181" s="10">
        <f>IF(F$14="",0,IF(NOT(Settings!$E$4=5),IF(Balance!F180&lt;=0,0,IF($C181&lt;=SUM($D181:E181),0,IF('Minimum Payment'!F181+$C181-SUM($D181:E181)&gt;Balance!F180+Interest!F181,Balance!F180+Interest!F181-'Minimum Payment'!F181,$C181-SUM($D181:E181))))))</f>
        <v>0</v>
      </c>
      <c r="G181" s="10">
        <f>IF(G$14="",0,IF(NOT(Settings!$E$4=5),IF(Balance!G180&lt;=0,0,IF($C181&lt;=SUM($D181:F181),0,IF('Minimum Payment'!G181+$C181-SUM($D181:F181)&gt;Balance!G180+Interest!G181,Balance!G180+Interest!G181-'Minimum Payment'!G181,$C181-SUM($D181:F181))))))</f>
        <v>0</v>
      </c>
      <c r="H181" s="10">
        <f>IF(H$14="",0,IF(NOT(Settings!$E$4=5),IF(Balance!H180&lt;=0,0,IF($C181&lt;=SUM($D181:G181),0,IF('Minimum Payment'!H181+$C181-SUM($D181:G181)&gt;Balance!H180+Interest!H181,Balance!H180+Interest!H181-'Minimum Payment'!H181,$C181-SUM($D181:G181))))))</f>
        <v>0</v>
      </c>
      <c r="I181" s="10">
        <f>IF(I$14="",0,IF(NOT(Settings!$E$4=5),IF(Balance!I180&lt;=0,0,IF($C181&lt;=SUM($D181:H181),0,IF('Minimum Payment'!I181+$C181-SUM($D181:H181)&gt;Balance!I180+Interest!I181,Balance!I180+Interest!I181-'Minimum Payment'!I181,$C181-SUM($D181:H181))))))</f>
        <v>0</v>
      </c>
      <c r="J181" s="10">
        <f>IF(J$14="",0,IF(NOT(Settings!$E$4=5),IF(Balance!J180&lt;=0,0,IF($C181&lt;=SUM($D181:I181),0,IF('Minimum Payment'!J181+$C181-SUM($D181:I181)&gt;Balance!J180+Interest!J181,Balance!J180+Interest!J181-'Minimum Payment'!J181,$C181-SUM($D181:I181))))))</f>
        <v>0</v>
      </c>
      <c r="K181" s="10">
        <f>IF(K$14="",0,IF(NOT(Settings!$E$4=5),IF(Balance!K180&lt;=0,0,IF($C181&lt;=SUM($D181:J181),0,IF('Minimum Payment'!K181+$C181-SUM($D181:J181)&gt;Balance!K180+Interest!K181,Balance!K180+Interest!K181-'Minimum Payment'!K181,$C181-SUM($D181:J181))))))</f>
        <v>0</v>
      </c>
      <c r="L181" s="10">
        <f>IF(L$14="",0,IF(NOT(Settings!$E$4=5),IF(Balance!L180&lt;=0,0,IF($C181&lt;=SUM($D181:K181),0,IF('Minimum Payment'!L181+$C181-SUM($D181:K181)&gt;Balance!L180+Interest!L181,Balance!L180+Interest!L181-'Minimum Payment'!L181,$C181-SUM($D181:K181))))))</f>
        <v>0</v>
      </c>
      <c r="M181" s="10">
        <f>IF(M$14="",0,IF(NOT(Settings!$E$4=5),IF(Balance!M180&lt;=0,0,IF($C181&lt;=SUM($D181:L181),0,IF('Minimum Payment'!M181+$C181-SUM($D181:L181)&gt;Balance!M180+Interest!M181,Balance!M180+Interest!M181-'Minimum Payment'!M181,$C181-SUM($D181:L181))))))</f>
        <v>0</v>
      </c>
      <c r="O181" s="10">
        <f t="shared" si="4"/>
        <v>0</v>
      </c>
    </row>
    <row r="182" spans="1:15" s="140" customFormat="1" ht="11.25" x14ac:dyDescent="0.25">
      <c r="A182" s="140" t="str">
        <f>IF(Balance!O181&lt;=0,"",A181+1)</f>
        <v/>
      </c>
      <c r="B182" s="50" t="str">
        <f t="shared" si="5"/>
        <v/>
      </c>
      <c r="C182" s="10">
        <f>IF(A182="",0,IF(NOT(Settings!$E$4=5),IF((Results!$D$5-'Minimum Payment'!O182)&lt;0,0,Results!$D$5-'Minimum Payment'!O182),0)+'Payment Schedule'!D182)</f>
        <v>0</v>
      </c>
      <c r="D182" s="10">
        <f>IF($D$14="",0,IF(NOT(Settings!$E$4=5),IF(Balance!D181&gt;=0,IF('Minimum Payment'!D182+$C182&gt;Balance!D181+Interest!D182,Balance!D181+Interest!D182-'Minimum Payment'!D182,$C182)),0))</f>
        <v>0</v>
      </c>
      <c r="E182" s="10">
        <f>IF(E$14="",0,IF(NOT(Settings!$E$4=5),IF(Balance!E181&lt;=0,0,IF($C182&lt;=SUM($D182:D182),0,IF('Minimum Payment'!E182+$C182-SUM($D182:D182)&gt;Balance!E181+Interest!E182,Balance!E181+Interest!E182-'Minimum Payment'!E182,$C182-SUM($D182:D182))))))</f>
        <v>0</v>
      </c>
      <c r="F182" s="10">
        <f>IF(F$14="",0,IF(NOT(Settings!$E$4=5),IF(Balance!F181&lt;=0,0,IF($C182&lt;=SUM($D182:E182),0,IF('Minimum Payment'!F182+$C182-SUM($D182:E182)&gt;Balance!F181+Interest!F182,Balance!F181+Interest!F182-'Minimum Payment'!F182,$C182-SUM($D182:E182))))))</f>
        <v>0</v>
      </c>
      <c r="G182" s="10">
        <f>IF(G$14="",0,IF(NOT(Settings!$E$4=5),IF(Balance!G181&lt;=0,0,IF($C182&lt;=SUM($D182:F182),0,IF('Minimum Payment'!G182+$C182-SUM($D182:F182)&gt;Balance!G181+Interest!G182,Balance!G181+Interest!G182-'Minimum Payment'!G182,$C182-SUM($D182:F182))))))</f>
        <v>0</v>
      </c>
      <c r="H182" s="10">
        <f>IF(H$14="",0,IF(NOT(Settings!$E$4=5),IF(Balance!H181&lt;=0,0,IF($C182&lt;=SUM($D182:G182),0,IF('Minimum Payment'!H182+$C182-SUM($D182:G182)&gt;Balance!H181+Interest!H182,Balance!H181+Interest!H182-'Minimum Payment'!H182,$C182-SUM($D182:G182))))))</f>
        <v>0</v>
      </c>
      <c r="I182" s="10">
        <f>IF(I$14="",0,IF(NOT(Settings!$E$4=5),IF(Balance!I181&lt;=0,0,IF($C182&lt;=SUM($D182:H182),0,IF('Minimum Payment'!I182+$C182-SUM($D182:H182)&gt;Balance!I181+Interest!I182,Balance!I181+Interest!I182-'Minimum Payment'!I182,$C182-SUM($D182:H182))))))</f>
        <v>0</v>
      </c>
      <c r="J182" s="10">
        <f>IF(J$14="",0,IF(NOT(Settings!$E$4=5),IF(Balance!J181&lt;=0,0,IF($C182&lt;=SUM($D182:I182),0,IF('Minimum Payment'!J182+$C182-SUM($D182:I182)&gt;Balance!J181+Interest!J182,Balance!J181+Interest!J182-'Minimum Payment'!J182,$C182-SUM($D182:I182))))))</f>
        <v>0</v>
      </c>
      <c r="K182" s="10">
        <f>IF(K$14="",0,IF(NOT(Settings!$E$4=5),IF(Balance!K181&lt;=0,0,IF($C182&lt;=SUM($D182:J182),0,IF('Minimum Payment'!K182+$C182-SUM($D182:J182)&gt;Balance!K181+Interest!K182,Balance!K181+Interest!K182-'Minimum Payment'!K182,$C182-SUM($D182:J182))))))</f>
        <v>0</v>
      </c>
      <c r="L182" s="10">
        <f>IF(L$14="",0,IF(NOT(Settings!$E$4=5),IF(Balance!L181&lt;=0,0,IF($C182&lt;=SUM($D182:K182),0,IF('Minimum Payment'!L182+$C182-SUM($D182:K182)&gt;Balance!L181+Interest!L182,Balance!L181+Interest!L182-'Minimum Payment'!L182,$C182-SUM($D182:K182))))))</f>
        <v>0</v>
      </c>
      <c r="M182" s="10">
        <f>IF(M$14="",0,IF(NOT(Settings!$E$4=5),IF(Balance!M181&lt;=0,0,IF($C182&lt;=SUM($D182:L182),0,IF('Minimum Payment'!M182+$C182-SUM($D182:L182)&gt;Balance!M181+Interest!M182,Balance!M181+Interest!M182-'Minimum Payment'!M182,$C182-SUM($D182:L182))))))</f>
        <v>0</v>
      </c>
      <c r="O182" s="10">
        <f t="shared" si="4"/>
        <v>0</v>
      </c>
    </row>
    <row r="183" spans="1:15" s="140" customFormat="1" ht="11.25" x14ac:dyDescent="0.25">
      <c r="A183" s="140" t="str">
        <f>IF(Balance!O182&lt;=0,"",A182+1)</f>
        <v/>
      </c>
      <c r="B183" s="50" t="str">
        <f t="shared" si="5"/>
        <v/>
      </c>
      <c r="C183" s="10">
        <f>IF(A183="",0,IF(NOT(Settings!$E$4=5),IF((Results!$D$5-'Minimum Payment'!O183)&lt;0,0,Results!$D$5-'Minimum Payment'!O183),0)+'Payment Schedule'!D183)</f>
        <v>0</v>
      </c>
      <c r="D183" s="10">
        <f>IF($D$14="",0,IF(NOT(Settings!$E$4=5),IF(Balance!D182&gt;=0,IF('Minimum Payment'!D183+$C183&gt;Balance!D182+Interest!D183,Balance!D182+Interest!D183-'Minimum Payment'!D183,$C183)),0))</f>
        <v>0</v>
      </c>
      <c r="E183" s="10">
        <f>IF(E$14="",0,IF(NOT(Settings!$E$4=5),IF(Balance!E182&lt;=0,0,IF($C183&lt;=SUM($D183:D183),0,IF('Minimum Payment'!E183+$C183-SUM($D183:D183)&gt;Balance!E182+Interest!E183,Balance!E182+Interest!E183-'Minimum Payment'!E183,$C183-SUM($D183:D183))))))</f>
        <v>0</v>
      </c>
      <c r="F183" s="10">
        <f>IF(F$14="",0,IF(NOT(Settings!$E$4=5),IF(Balance!F182&lt;=0,0,IF($C183&lt;=SUM($D183:E183),0,IF('Minimum Payment'!F183+$C183-SUM($D183:E183)&gt;Balance!F182+Interest!F183,Balance!F182+Interest!F183-'Minimum Payment'!F183,$C183-SUM($D183:E183))))))</f>
        <v>0</v>
      </c>
      <c r="G183" s="10">
        <f>IF(G$14="",0,IF(NOT(Settings!$E$4=5),IF(Balance!G182&lt;=0,0,IF($C183&lt;=SUM($D183:F183),0,IF('Minimum Payment'!G183+$C183-SUM($D183:F183)&gt;Balance!G182+Interest!G183,Balance!G182+Interest!G183-'Minimum Payment'!G183,$C183-SUM($D183:F183))))))</f>
        <v>0</v>
      </c>
      <c r="H183" s="10">
        <f>IF(H$14="",0,IF(NOT(Settings!$E$4=5),IF(Balance!H182&lt;=0,0,IF($C183&lt;=SUM($D183:G183),0,IF('Minimum Payment'!H183+$C183-SUM($D183:G183)&gt;Balance!H182+Interest!H183,Balance!H182+Interest!H183-'Minimum Payment'!H183,$C183-SUM($D183:G183))))))</f>
        <v>0</v>
      </c>
      <c r="I183" s="10">
        <f>IF(I$14="",0,IF(NOT(Settings!$E$4=5),IF(Balance!I182&lt;=0,0,IF($C183&lt;=SUM($D183:H183),0,IF('Minimum Payment'!I183+$C183-SUM($D183:H183)&gt;Balance!I182+Interest!I183,Balance!I182+Interest!I183-'Minimum Payment'!I183,$C183-SUM($D183:H183))))))</f>
        <v>0</v>
      </c>
      <c r="J183" s="10">
        <f>IF(J$14="",0,IF(NOT(Settings!$E$4=5),IF(Balance!J182&lt;=0,0,IF($C183&lt;=SUM($D183:I183),0,IF('Minimum Payment'!J183+$C183-SUM($D183:I183)&gt;Balance!J182+Interest!J183,Balance!J182+Interest!J183-'Minimum Payment'!J183,$C183-SUM($D183:I183))))))</f>
        <v>0</v>
      </c>
      <c r="K183" s="10">
        <f>IF(K$14="",0,IF(NOT(Settings!$E$4=5),IF(Balance!K182&lt;=0,0,IF($C183&lt;=SUM($D183:J183),0,IF('Minimum Payment'!K183+$C183-SUM($D183:J183)&gt;Balance!K182+Interest!K183,Balance!K182+Interest!K183-'Minimum Payment'!K183,$C183-SUM($D183:J183))))))</f>
        <v>0</v>
      </c>
      <c r="L183" s="10">
        <f>IF(L$14="",0,IF(NOT(Settings!$E$4=5),IF(Balance!L182&lt;=0,0,IF($C183&lt;=SUM($D183:K183),0,IF('Minimum Payment'!L183+$C183-SUM($D183:K183)&gt;Balance!L182+Interest!L183,Balance!L182+Interest!L183-'Minimum Payment'!L183,$C183-SUM($D183:K183))))))</f>
        <v>0</v>
      </c>
      <c r="M183" s="10">
        <f>IF(M$14="",0,IF(NOT(Settings!$E$4=5),IF(Balance!M182&lt;=0,0,IF($C183&lt;=SUM($D183:L183),0,IF('Minimum Payment'!M183+$C183-SUM($D183:L183)&gt;Balance!M182+Interest!M183,Balance!M182+Interest!M183-'Minimum Payment'!M183,$C183-SUM($D183:L183))))))</f>
        <v>0</v>
      </c>
      <c r="O183" s="10">
        <f t="shared" si="4"/>
        <v>0</v>
      </c>
    </row>
    <row r="184" spans="1:15" s="140" customFormat="1" ht="11.25" x14ac:dyDescent="0.25">
      <c r="A184" s="140" t="str">
        <f>IF(Balance!O183&lt;=0,"",A183+1)</f>
        <v/>
      </c>
      <c r="B184" s="50" t="str">
        <f t="shared" si="5"/>
        <v/>
      </c>
      <c r="C184" s="10">
        <f>IF(A184="",0,IF(NOT(Settings!$E$4=5),IF((Results!$D$5-'Minimum Payment'!O184)&lt;0,0,Results!$D$5-'Minimum Payment'!O184),0)+'Payment Schedule'!D184)</f>
        <v>0</v>
      </c>
      <c r="D184" s="10">
        <f>IF($D$14="",0,IF(NOT(Settings!$E$4=5),IF(Balance!D183&gt;=0,IF('Minimum Payment'!D184+$C184&gt;Balance!D183+Interest!D184,Balance!D183+Interest!D184-'Minimum Payment'!D184,$C184)),0))</f>
        <v>0</v>
      </c>
      <c r="E184" s="10">
        <f>IF(E$14="",0,IF(NOT(Settings!$E$4=5),IF(Balance!E183&lt;=0,0,IF($C184&lt;=SUM($D184:D184),0,IF('Minimum Payment'!E184+$C184-SUM($D184:D184)&gt;Balance!E183+Interest!E184,Balance!E183+Interest!E184-'Minimum Payment'!E184,$C184-SUM($D184:D184))))))</f>
        <v>0</v>
      </c>
      <c r="F184" s="10">
        <f>IF(F$14="",0,IF(NOT(Settings!$E$4=5),IF(Balance!F183&lt;=0,0,IF($C184&lt;=SUM($D184:E184),0,IF('Minimum Payment'!F184+$C184-SUM($D184:E184)&gt;Balance!F183+Interest!F184,Balance!F183+Interest!F184-'Minimum Payment'!F184,$C184-SUM($D184:E184))))))</f>
        <v>0</v>
      </c>
      <c r="G184" s="10">
        <f>IF(G$14="",0,IF(NOT(Settings!$E$4=5),IF(Balance!G183&lt;=0,0,IF($C184&lt;=SUM($D184:F184),0,IF('Minimum Payment'!G184+$C184-SUM($D184:F184)&gt;Balance!G183+Interest!G184,Balance!G183+Interest!G184-'Minimum Payment'!G184,$C184-SUM($D184:F184))))))</f>
        <v>0</v>
      </c>
      <c r="H184" s="10">
        <f>IF(H$14="",0,IF(NOT(Settings!$E$4=5),IF(Balance!H183&lt;=0,0,IF($C184&lt;=SUM($D184:G184),0,IF('Minimum Payment'!H184+$C184-SUM($D184:G184)&gt;Balance!H183+Interest!H184,Balance!H183+Interest!H184-'Minimum Payment'!H184,$C184-SUM($D184:G184))))))</f>
        <v>0</v>
      </c>
      <c r="I184" s="10">
        <f>IF(I$14="",0,IF(NOT(Settings!$E$4=5),IF(Balance!I183&lt;=0,0,IF($C184&lt;=SUM($D184:H184),0,IF('Minimum Payment'!I184+$C184-SUM($D184:H184)&gt;Balance!I183+Interest!I184,Balance!I183+Interest!I184-'Minimum Payment'!I184,$C184-SUM($D184:H184))))))</f>
        <v>0</v>
      </c>
      <c r="J184" s="10">
        <f>IF(J$14="",0,IF(NOT(Settings!$E$4=5),IF(Balance!J183&lt;=0,0,IF($C184&lt;=SUM($D184:I184),0,IF('Minimum Payment'!J184+$C184-SUM($D184:I184)&gt;Balance!J183+Interest!J184,Balance!J183+Interest!J184-'Minimum Payment'!J184,$C184-SUM($D184:I184))))))</f>
        <v>0</v>
      </c>
      <c r="K184" s="10">
        <f>IF(K$14="",0,IF(NOT(Settings!$E$4=5),IF(Balance!K183&lt;=0,0,IF($C184&lt;=SUM($D184:J184),0,IF('Minimum Payment'!K184+$C184-SUM($D184:J184)&gt;Balance!K183+Interest!K184,Balance!K183+Interest!K184-'Minimum Payment'!K184,$C184-SUM($D184:J184))))))</f>
        <v>0</v>
      </c>
      <c r="L184" s="10">
        <f>IF(L$14="",0,IF(NOT(Settings!$E$4=5),IF(Balance!L183&lt;=0,0,IF($C184&lt;=SUM($D184:K184),0,IF('Minimum Payment'!L184+$C184-SUM($D184:K184)&gt;Balance!L183+Interest!L184,Balance!L183+Interest!L184-'Minimum Payment'!L184,$C184-SUM($D184:K184))))))</f>
        <v>0</v>
      </c>
      <c r="M184" s="10">
        <f>IF(M$14="",0,IF(NOT(Settings!$E$4=5),IF(Balance!M183&lt;=0,0,IF($C184&lt;=SUM($D184:L184),0,IF('Minimum Payment'!M184+$C184-SUM($D184:L184)&gt;Balance!M183+Interest!M184,Balance!M183+Interest!M184-'Minimum Payment'!M184,$C184-SUM($D184:L184))))))</f>
        <v>0</v>
      </c>
      <c r="O184" s="10">
        <f t="shared" si="4"/>
        <v>0</v>
      </c>
    </row>
    <row r="185" spans="1:15" s="140" customFormat="1" ht="11.25" x14ac:dyDescent="0.25">
      <c r="A185" s="140" t="str">
        <f>IF(Balance!O184&lt;=0,"",A184+1)</f>
        <v/>
      </c>
      <c r="B185" s="50" t="str">
        <f t="shared" si="5"/>
        <v/>
      </c>
      <c r="C185" s="10">
        <f>IF(A185="",0,IF(NOT(Settings!$E$4=5),IF((Results!$D$5-'Minimum Payment'!O185)&lt;0,0,Results!$D$5-'Minimum Payment'!O185),0)+'Payment Schedule'!D185)</f>
        <v>0</v>
      </c>
      <c r="D185" s="10">
        <f>IF($D$14="",0,IF(NOT(Settings!$E$4=5),IF(Balance!D184&gt;=0,IF('Minimum Payment'!D185+$C185&gt;Balance!D184+Interest!D185,Balance!D184+Interest!D185-'Minimum Payment'!D185,$C185)),0))</f>
        <v>0</v>
      </c>
      <c r="E185" s="10">
        <f>IF(E$14="",0,IF(NOT(Settings!$E$4=5),IF(Balance!E184&lt;=0,0,IF($C185&lt;=SUM($D185:D185),0,IF('Minimum Payment'!E185+$C185-SUM($D185:D185)&gt;Balance!E184+Interest!E185,Balance!E184+Interest!E185-'Minimum Payment'!E185,$C185-SUM($D185:D185))))))</f>
        <v>0</v>
      </c>
      <c r="F185" s="10">
        <f>IF(F$14="",0,IF(NOT(Settings!$E$4=5),IF(Balance!F184&lt;=0,0,IF($C185&lt;=SUM($D185:E185),0,IF('Minimum Payment'!F185+$C185-SUM($D185:E185)&gt;Balance!F184+Interest!F185,Balance!F184+Interest!F185-'Minimum Payment'!F185,$C185-SUM($D185:E185))))))</f>
        <v>0</v>
      </c>
      <c r="G185" s="10">
        <f>IF(G$14="",0,IF(NOT(Settings!$E$4=5),IF(Balance!G184&lt;=0,0,IF($C185&lt;=SUM($D185:F185),0,IF('Minimum Payment'!G185+$C185-SUM($D185:F185)&gt;Balance!G184+Interest!G185,Balance!G184+Interest!G185-'Minimum Payment'!G185,$C185-SUM($D185:F185))))))</f>
        <v>0</v>
      </c>
      <c r="H185" s="10">
        <f>IF(H$14="",0,IF(NOT(Settings!$E$4=5),IF(Balance!H184&lt;=0,0,IF($C185&lt;=SUM($D185:G185),0,IF('Minimum Payment'!H185+$C185-SUM($D185:G185)&gt;Balance!H184+Interest!H185,Balance!H184+Interest!H185-'Minimum Payment'!H185,$C185-SUM($D185:G185))))))</f>
        <v>0</v>
      </c>
      <c r="I185" s="10">
        <f>IF(I$14="",0,IF(NOT(Settings!$E$4=5),IF(Balance!I184&lt;=0,0,IF($C185&lt;=SUM($D185:H185),0,IF('Minimum Payment'!I185+$C185-SUM($D185:H185)&gt;Balance!I184+Interest!I185,Balance!I184+Interest!I185-'Minimum Payment'!I185,$C185-SUM($D185:H185))))))</f>
        <v>0</v>
      </c>
      <c r="J185" s="10">
        <f>IF(J$14="",0,IF(NOT(Settings!$E$4=5),IF(Balance!J184&lt;=0,0,IF($C185&lt;=SUM($D185:I185),0,IF('Minimum Payment'!J185+$C185-SUM($D185:I185)&gt;Balance!J184+Interest!J185,Balance!J184+Interest!J185-'Minimum Payment'!J185,$C185-SUM($D185:I185))))))</f>
        <v>0</v>
      </c>
      <c r="K185" s="10">
        <f>IF(K$14="",0,IF(NOT(Settings!$E$4=5),IF(Balance!K184&lt;=0,0,IF($C185&lt;=SUM($D185:J185),0,IF('Minimum Payment'!K185+$C185-SUM($D185:J185)&gt;Balance!K184+Interest!K185,Balance!K184+Interest!K185-'Minimum Payment'!K185,$C185-SUM($D185:J185))))))</f>
        <v>0</v>
      </c>
      <c r="L185" s="10">
        <f>IF(L$14="",0,IF(NOT(Settings!$E$4=5),IF(Balance!L184&lt;=0,0,IF($C185&lt;=SUM($D185:K185),0,IF('Minimum Payment'!L185+$C185-SUM($D185:K185)&gt;Balance!L184+Interest!L185,Balance!L184+Interest!L185-'Minimum Payment'!L185,$C185-SUM($D185:K185))))))</f>
        <v>0</v>
      </c>
      <c r="M185" s="10">
        <f>IF(M$14="",0,IF(NOT(Settings!$E$4=5),IF(Balance!M184&lt;=0,0,IF($C185&lt;=SUM($D185:L185),0,IF('Minimum Payment'!M185+$C185-SUM($D185:L185)&gt;Balance!M184+Interest!M185,Balance!M184+Interest!M185-'Minimum Payment'!M185,$C185-SUM($D185:L185))))))</f>
        <v>0</v>
      </c>
      <c r="O185" s="10">
        <f t="shared" si="4"/>
        <v>0</v>
      </c>
    </row>
    <row r="186" spans="1:15" s="140" customFormat="1" ht="11.25" x14ac:dyDescent="0.25">
      <c r="A186" s="140" t="str">
        <f>IF(Balance!O185&lt;=0,"",A185+1)</f>
        <v/>
      </c>
      <c r="B186" s="50" t="str">
        <f t="shared" si="5"/>
        <v/>
      </c>
      <c r="C186" s="10">
        <f>IF(A186="",0,IF(NOT(Settings!$E$4=5),IF((Results!$D$5-'Minimum Payment'!O186)&lt;0,0,Results!$D$5-'Minimum Payment'!O186),0)+'Payment Schedule'!D186)</f>
        <v>0</v>
      </c>
      <c r="D186" s="10">
        <f>IF($D$14="",0,IF(NOT(Settings!$E$4=5),IF(Balance!D185&gt;=0,IF('Minimum Payment'!D186+$C186&gt;Balance!D185+Interest!D186,Balance!D185+Interest!D186-'Minimum Payment'!D186,$C186)),0))</f>
        <v>0</v>
      </c>
      <c r="E186" s="10">
        <f>IF(E$14="",0,IF(NOT(Settings!$E$4=5),IF(Balance!E185&lt;=0,0,IF($C186&lt;=SUM($D186:D186),0,IF('Minimum Payment'!E186+$C186-SUM($D186:D186)&gt;Balance!E185+Interest!E186,Balance!E185+Interest!E186-'Minimum Payment'!E186,$C186-SUM($D186:D186))))))</f>
        <v>0</v>
      </c>
      <c r="F186" s="10">
        <f>IF(F$14="",0,IF(NOT(Settings!$E$4=5),IF(Balance!F185&lt;=0,0,IF($C186&lt;=SUM($D186:E186),0,IF('Minimum Payment'!F186+$C186-SUM($D186:E186)&gt;Balance!F185+Interest!F186,Balance!F185+Interest!F186-'Minimum Payment'!F186,$C186-SUM($D186:E186))))))</f>
        <v>0</v>
      </c>
      <c r="G186" s="10">
        <f>IF(G$14="",0,IF(NOT(Settings!$E$4=5),IF(Balance!G185&lt;=0,0,IF($C186&lt;=SUM($D186:F186),0,IF('Minimum Payment'!G186+$C186-SUM($D186:F186)&gt;Balance!G185+Interest!G186,Balance!G185+Interest!G186-'Minimum Payment'!G186,$C186-SUM($D186:F186))))))</f>
        <v>0</v>
      </c>
      <c r="H186" s="10">
        <f>IF(H$14="",0,IF(NOT(Settings!$E$4=5),IF(Balance!H185&lt;=0,0,IF($C186&lt;=SUM($D186:G186),0,IF('Minimum Payment'!H186+$C186-SUM($D186:G186)&gt;Balance!H185+Interest!H186,Balance!H185+Interest!H186-'Minimum Payment'!H186,$C186-SUM($D186:G186))))))</f>
        <v>0</v>
      </c>
      <c r="I186" s="10">
        <f>IF(I$14="",0,IF(NOT(Settings!$E$4=5),IF(Balance!I185&lt;=0,0,IF($C186&lt;=SUM($D186:H186),0,IF('Minimum Payment'!I186+$C186-SUM($D186:H186)&gt;Balance!I185+Interest!I186,Balance!I185+Interest!I186-'Minimum Payment'!I186,$C186-SUM($D186:H186))))))</f>
        <v>0</v>
      </c>
      <c r="J186" s="10">
        <f>IF(J$14="",0,IF(NOT(Settings!$E$4=5),IF(Balance!J185&lt;=0,0,IF($C186&lt;=SUM($D186:I186),0,IF('Minimum Payment'!J186+$C186-SUM($D186:I186)&gt;Balance!J185+Interest!J186,Balance!J185+Interest!J186-'Minimum Payment'!J186,$C186-SUM($D186:I186))))))</f>
        <v>0</v>
      </c>
      <c r="K186" s="10">
        <f>IF(K$14="",0,IF(NOT(Settings!$E$4=5),IF(Balance!K185&lt;=0,0,IF($C186&lt;=SUM($D186:J186),0,IF('Minimum Payment'!K186+$C186-SUM($D186:J186)&gt;Balance!K185+Interest!K186,Balance!K185+Interest!K186-'Minimum Payment'!K186,$C186-SUM($D186:J186))))))</f>
        <v>0</v>
      </c>
      <c r="L186" s="10">
        <f>IF(L$14="",0,IF(NOT(Settings!$E$4=5),IF(Balance!L185&lt;=0,0,IF($C186&lt;=SUM($D186:K186),0,IF('Minimum Payment'!L186+$C186-SUM($D186:K186)&gt;Balance!L185+Interest!L186,Balance!L185+Interest!L186-'Minimum Payment'!L186,$C186-SUM($D186:K186))))))</f>
        <v>0</v>
      </c>
      <c r="M186" s="10">
        <f>IF(M$14="",0,IF(NOT(Settings!$E$4=5),IF(Balance!M185&lt;=0,0,IF($C186&lt;=SUM($D186:L186),0,IF('Minimum Payment'!M186+$C186-SUM($D186:L186)&gt;Balance!M185+Interest!M186,Balance!M185+Interest!M186-'Minimum Payment'!M186,$C186-SUM($D186:L186))))))</f>
        <v>0</v>
      </c>
      <c r="O186" s="10">
        <f t="shared" si="4"/>
        <v>0</v>
      </c>
    </row>
    <row r="187" spans="1:15" s="140" customFormat="1" ht="11.25" x14ac:dyDescent="0.25">
      <c r="A187" s="140" t="str">
        <f>IF(Balance!O186&lt;=0,"",A186+1)</f>
        <v/>
      </c>
      <c r="B187" s="50" t="str">
        <f t="shared" si="5"/>
        <v/>
      </c>
      <c r="C187" s="10">
        <f>IF(A187="",0,IF(NOT(Settings!$E$4=5),IF((Results!$D$5-'Minimum Payment'!O187)&lt;0,0,Results!$D$5-'Minimum Payment'!O187),0)+'Payment Schedule'!D187)</f>
        <v>0</v>
      </c>
      <c r="D187" s="10">
        <f>IF($D$14="",0,IF(NOT(Settings!$E$4=5),IF(Balance!D186&gt;=0,IF('Minimum Payment'!D187+$C187&gt;Balance!D186+Interest!D187,Balance!D186+Interest!D187-'Minimum Payment'!D187,$C187)),0))</f>
        <v>0</v>
      </c>
      <c r="E187" s="10">
        <f>IF(E$14="",0,IF(NOT(Settings!$E$4=5),IF(Balance!E186&lt;=0,0,IF($C187&lt;=SUM($D187:D187),0,IF('Minimum Payment'!E187+$C187-SUM($D187:D187)&gt;Balance!E186+Interest!E187,Balance!E186+Interest!E187-'Minimum Payment'!E187,$C187-SUM($D187:D187))))))</f>
        <v>0</v>
      </c>
      <c r="F187" s="10">
        <f>IF(F$14="",0,IF(NOT(Settings!$E$4=5),IF(Balance!F186&lt;=0,0,IF($C187&lt;=SUM($D187:E187),0,IF('Minimum Payment'!F187+$C187-SUM($D187:E187)&gt;Balance!F186+Interest!F187,Balance!F186+Interest!F187-'Minimum Payment'!F187,$C187-SUM($D187:E187))))))</f>
        <v>0</v>
      </c>
      <c r="G187" s="10">
        <f>IF(G$14="",0,IF(NOT(Settings!$E$4=5),IF(Balance!G186&lt;=0,0,IF($C187&lt;=SUM($D187:F187),0,IF('Minimum Payment'!G187+$C187-SUM($D187:F187)&gt;Balance!G186+Interest!G187,Balance!G186+Interest!G187-'Minimum Payment'!G187,$C187-SUM($D187:F187))))))</f>
        <v>0</v>
      </c>
      <c r="H187" s="10">
        <f>IF(H$14="",0,IF(NOT(Settings!$E$4=5),IF(Balance!H186&lt;=0,0,IF($C187&lt;=SUM($D187:G187),0,IF('Minimum Payment'!H187+$C187-SUM($D187:G187)&gt;Balance!H186+Interest!H187,Balance!H186+Interest!H187-'Minimum Payment'!H187,$C187-SUM($D187:G187))))))</f>
        <v>0</v>
      </c>
      <c r="I187" s="10">
        <f>IF(I$14="",0,IF(NOT(Settings!$E$4=5),IF(Balance!I186&lt;=0,0,IF($C187&lt;=SUM($D187:H187),0,IF('Minimum Payment'!I187+$C187-SUM($D187:H187)&gt;Balance!I186+Interest!I187,Balance!I186+Interest!I187-'Minimum Payment'!I187,$C187-SUM($D187:H187))))))</f>
        <v>0</v>
      </c>
      <c r="J187" s="10">
        <f>IF(J$14="",0,IF(NOT(Settings!$E$4=5),IF(Balance!J186&lt;=0,0,IF($C187&lt;=SUM($D187:I187),0,IF('Minimum Payment'!J187+$C187-SUM($D187:I187)&gt;Balance!J186+Interest!J187,Balance!J186+Interest!J187-'Minimum Payment'!J187,$C187-SUM($D187:I187))))))</f>
        <v>0</v>
      </c>
      <c r="K187" s="10">
        <f>IF(K$14="",0,IF(NOT(Settings!$E$4=5),IF(Balance!K186&lt;=0,0,IF($C187&lt;=SUM($D187:J187),0,IF('Minimum Payment'!K187+$C187-SUM($D187:J187)&gt;Balance!K186+Interest!K187,Balance!K186+Interest!K187-'Minimum Payment'!K187,$C187-SUM($D187:J187))))))</f>
        <v>0</v>
      </c>
      <c r="L187" s="10">
        <f>IF(L$14="",0,IF(NOT(Settings!$E$4=5),IF(Balance!L186&lt;=0,0,IF($C187&lt;=SUM($D187:K187),0,IF('Minimum Payment'!L187+$C187-SUM($D187:K187)&gt;Balance!L186+Interest!L187,Balance!L186+Interest!L187-'Minimum Payment'!L187,$C187-SUM($D187:K187))))))</f>
        <v>0</v>
      </c>
      <c r="M187" s="10">
        <f>IF(M$14="",0,IF(NOT(Settings!$E$4=5),IF(Balance!M186&lt;=0,0,IF($C187&lt;=SUM($D187:L187),0,IF('Minimum Payment'!M187+$C187-SUM($D187:L187)&gt;Balance!M186+Interest!M187,Balance!M186+Interest!M187-'Minimum Payment'!M187,$C187-SUM($D187:L187))))))</f>
        <v>0</v>
      </c>
      <c r="O187" s="10">
        <f t="shared" si="4"/>
        <v>0</v>
      </c>
    </row>
    <row r="188" spans="1:15" s="140" customFormat="1" ht="11.25" x14ac:dyDescent="0.25">
      <c r="A188" s="140" t="str">
        <f>IF(Balance!O187&lt;=0,"",A187+1)</f>
        <v/>
      </c>
      <c r="B188" s="50" t="str">
        <f t="shared" si="5"/>
        <v/>
      </c>
      <c r="C188" s="10">
        <f>IF(A188="",0,IF(NOT(Settings!$E$4=5),IF((Results!$D$5-'Minimum Payment'!O188)&lt;0,0,Results!$D$5-'Minimum Payment'!O188),0)+'Payment Schedule'!D188)</f>
        <v>0</v>
      </c>
      <c r="D188" s="10">
        <f>IF($D$14="",0,IF(NOT(Settings!$E$4=5),IF(Balance!D187&gt;=0,IF('Minimum Payment'!D188+$C188&gt;Balance!D187+Interest!D188,Balance!D187+Interest!D188-'Minimum Payment'!D188,$C188)),0))</f>
        <v>0</v>
      </c>
      <c r="E188" s="10">
        <f>IF(E$14="",0,IF(NOT(Settings!$E$4=5),IF(Balance!E187&lt;=0,0,IF($C188&lt;=SUM($D188:D188),0,IF('Minimum Payment'!E188+$C188-SUM($D188:D188)&gt;Balance!E187+Interest!E188,Balance!E187+Interest!E188-'Minimum Payment'!E188,$C188-SUM($D188:D188))))))</f>
        <v>0</v>
      </c>
      <c r="F188" s="10">
        <f>IF(F$14="",0,IF(NOT(Settings!$E$4=5),IF(Balance!F187&lt;=0,0,IF($C188&lt;=SUM($D188:E188),0,IF('Minimum Payment'!F188+$C188-SUM($D188:E188)&gt;Balance!F187+Interest!F188,Balance!F187+Interest!F188-'Minimum Payment'!F188,$C188-SUM($D188:E188))))))</f>
        <v>0</v>
      </c>
      <c r="G188" s="10">
        <f>IF(G$14="",0,IF(NOT(Settings!$E$4=5),IF(Balance!G187&lt;=0,0,IF($C188&lt;=SUM($D188:F188),0,IF('Minimum Payment'!G188+$C188-SUM($D188:F188)&gt;Balance!G187+Interest!G188,Balance!G187+Interest!G188-'Minimum Payment'!G188,$C188-SUM($D188:F188))))))</f>
        <v>0</v>
      </c>
      <c r="H188" s="10">
        <f>IF(H$14="",0,IF(NOT(Settings!$E$4=5),IF(Balance!H187&lt;=0,0,IF($C188&lt;=SUM($D188:G188),0,IF('Minimum Payment'!H188+$C188-SUM($D188:G188)&gt;Balance!H187+Interest!H188,Balance!H187+Interest!H188-'Minimum Payment'!H188,$C188-SUM($D188:G188))))))</f>
        <v>0</v>
      </c>
      <c r="I188" s="10">
        <f>IF(I$14="",0,IF(NOT(Settings!$E$4=5),IF(Balance!I187&lt;=0,0,IF($C188&lt;=SUM($D188:H188),0,IF('Minimum Payment'!I188+$C188-SUM($D188:H188)&gt;Balance!I187+Interest!I188,Balance!I187+Interest!I188-'Minimum Payment'!I188,$C188-SUM($D188:H188))))))</f>
        <v>0</v>
      </c>
      <c r="J188" s="10">
        <f>IF(J$14="",0,IF(NOT(Settings!$E$4=5),IF(Balance!J187&lt;=0,0,IF($C188&lt;=SUM($D188:I188),0,IF('Minimum Payment'!J188+$C188-SUM($D188:I188)&gt;Balance!J187+Interest!J188,Balance!J187+Interest!J188-'Minimum Payment'!J188,$C188-SUM($D188:I188))))))</f>
        <v>0</v>
      </c>
      <c r="K188" s="10">
        <f>IF(K$14="",0,IF(NOT(Settings!$E$4=5),IF(Balance!K187&lt;=0,0,IF($C188&lt;=SUM($D188:J188),0,IF('Minimum Payment'!K188+$C188-SUM($D188:J188)&gt;Balance!K187+Interest!K188,Balance!K187+Interest!K188-'Minimum Payment'!K188,$C188-SUM($D188:J188))))))</f>
        <v>0</v>
      </c>
      <c r="L188" s="10">
        <f>IF(L$14="",0,IF(NOT(Settings!$E$4=5),IF(Balance!L187&lt;=0,0,IF($C188&lt;=SUM($D188:K188),0,IF('Minimum Payment'!L188+$C188-SUM($D188:K188)&gt;Balance!L187+Interest!L188,Balance!L187+Interest!L188-'Minimum Payment'!L188,$C188-SUM($D188:K188))))))</f>
        <v>0</v>
      </c>
      <c r="M188" s="10">
        <f>IF(M$14="",0,IF(NOT(Settings!$E$4=5),IF(Balance!M187&lt;=0,0,IF($C188&lt;=SUM($D188:L188),0,IF('Minimum Payment'!M188+$C188-SUM($D188:L188)&gt;Balance!M187+Interest!M188,Balance!M187+Interest!M188-'Minimum Payment'!M188,$C188-SUM($D188:L188))))))</f>
        <v>0</v>
      </c>
      <c r="O188" s="10">
        <f t="shared" si="4"/>
        <v>0</v>
      </c>
    </row>
    <row r="189" spans="1:15" s="140" customFormat="1" ht="11.25" x14ac:dyDescent="0.25">
      <c r="A189" s="140" t="str">
        <f>IF(Balance!O188&lt;=0,"",A188+1)</f>
        <v/>
      </c>
      <c r="B189" s="50" t="str">
        <f t="shared" si="5"/>
        <v/>
      </c>
      <c r="C189" s="10">
        <f>IF(A189="",0,IF(NOT(Settings!$E$4=5),IF((Results!$D$5-'Minimum Payment'!O189)&lt;0,0,Results!$D$5-'Minimum Payment'!O189),0)+'Payment Schedule'!D189)</f>
        <v>0</v>
      </c>
      <c r="D189" s="10">
        <f>IF($D$14="",0,IF(NOT(Settings!$E$4=5),IF(Balance!D188&gt;=0,IF('Minimum Payment'!D189+$C189&gt;Balance!D188+Interest!D189,Balance!D188+Interest!D189-'Minimum Payment'!D189,$C189)),0))</f>
        <v>0</v>
      </c>
      <c r="E189" s="10">
        <f>IF(E$14="",0,IF(NOT(Settings!$E$4=5),IF(Balance!E188&lt;=0,0,IF($C189&lt;=SUM($D189:D189),0,IF('Minimum Payment'!E189+$C189-SUM($D189:D189)&gt;Balance!E188+Interest!E189,Balance!E188+Interest!E189-'Minimum Payment'!E189,$C189-SUM($D189:D189))))))</f>
        <v>0</v>
      </c>
      <c r="F189" s="10">
        <f>IF(F$14="",0,IF(NOT(Settings!$E$4=5),IF(Balance!F188&lt;=0,0,IF($C189&lt;=SUM($D189:E189),0,IF('Minimum Payment'!F189+$C189-SUM($D189:E189)&gt;Balance!F188+Interest!F189,Balance!F188+Interest!F189-'Minimum Payment'!F189,$C189-SUM($D189:E189))))))</f>
        <v>0</v>
      </c>
      <c r="G189" s="10">
        <f>IF(G$14="",0,IF(NOT(Settings!$E$4=5),IF(Balance!G188&lt;=0,0,IF($C189&lt;=SUM($D189:F189),0,IF('Minimum Payment'!G189+$C189-SUM($D189:F189)&gt;Balance!G188+Interest!G189,Balance!G188+Interest!G189-'Minimum Payment'!G189,$C189-SUM($D189:F189))))))</f>
        <v>0</v>
      </c>
      <c r="H189" s="10">
        <f>IF(H$14="",0,IF(NOT(Settings!$E$4=5),IF(Balance!H188&lt;=0,0,IF($C189&lt;=SUM($D189:G189),0,IF('Minimum Payment'!H189+$C189-SUM($D189:G189)&gt;Balance!H188+Interest!H189,Balance!H188+Interest!H189-'Minimum Payment'!H189,$C189-SUM($D189:G189))))))</f>
        <v>0</v>
      </c>
      <c r="I189" s="10">
        <f>IF(I$14="",0,IF(NOT(Settings!$E$4=5),IF(Balance!I188&lt;=0,0,IF($C189&lt;=SUM($D189:H189),0,IF('Minimum Payment'!I189+$C189-SUM($D189:H189)&gt;Balance!I188+Interest!I189,Balance!I188+Interest!I189-'Minimum Payment'!I189,$C189-SUM($D189:H189))))))</f>
        <v>0</v>
      </c>
      <c r="J189" s="10">
        <f>IF(J$14="",0,IF(NOT(Settings!$E$4=5),IF(Balance!J188&lt;=0,0,IF($C189&lt;=SUM($D189:I189),0,IF('Minimum Payment'!J189+$C189-SUM($D189:I189)&gt;Balance!J188+Interest!J189,Balance!J188+Interest!J189-'Minimum Payment'!J189,$C189-SUM($D189:I189))))))</f>
        <v>0</v>
      </c>
      <c r="K189" s="10">
        <f>IF(K$14="",0,IF(NOT(Settings!$E$4=5),IF(Balance!K188&lt;=0,0,IF($C189&lt;=SUM($D189:J189),0,IF('Minimum Payment'!K189+$C189-SUM($D189:J189)&gt;Balance!K188+Interest!K189,Balance!K188+Interest!K189-'Minimum Payment'!K189,$C189-SUM($D189:J189))))))</f>
        <v>0</v>
      </c>
      <c r="L189" s="10">
        <f>IF(L$14="",0,IF(NOT(Settings!$E$4=5),IF(Balance!L188&lt;=0,0,IF($C189&lt;=SUM($D189:K189),0,IF('Minimum Payment'!L189+$C189-SUM($D189:K189)&gt;Balance!L188+Interest!L189,Balance!L188+Interest!L189-'Minimum Payment'!L189,$C189-SUM($D189:K189))))))</f>
        <v>0</v>
      </c>
      <c r="M189" s="10">
        <f>IF(M$14="",0,IF(NOT(Settings!$E$4=5),IF(Balance!M188&lt;=0,0,IF($C189&lt;=SUM($D189:L189),0,IF('Minimum Payment'!M189+$C189-SUM($D189:L189)&gt;Balance!M188+Interest!M189,Balance!M188+Interest!M189-'Minimum Payment'!M189,$C189-SUM($D189:L189))))))</f>
        <v>0</v>
      </c>
      <c r="O189" s="10">
        <f t="shared" si="4"/>
        <v>0</v>
      </c>
    </row>
    <row r="190" spans="1:15" s="140" customFormat="1" ht="11.25" x14ac:dyDescent="0.25">
      <c r="A190" s="140" t="str">
        <f>IF(Balance!O189&lt;=0,"",A189+1)</f>
        <v/>
      </c>
      <c r="B190" s="50" t="str">
        <f t="shared" si="5"/>
        <v/>
      </c>
      <c r="C190" s="10">
        <f>IF(A190="",0,IF(NOT(Settings!$E$4=5),IF((Results!$D$5-'Minimum Payment'!O190)&lt;0,0,Results!$D$5-'Minimum Payment'!O190),0)+'Payment Schedule'!D190)</f>
        <v>0</v>
      </c>
      <c r="D190" s="10">
        <f>IF($D$14="",0,IF(NOT(Settings!$E$4=5),IF(Balance!D189&gt;=0,IF('Minimum Payment'!D190+$C190&gt;Balance!D189+Interest!D190,Balance!D189+Interest!D190-'Minimum Payment'!D190,$C190)),0))</f>
        <v>0</v>
      </c>
      <c r="E190" s="10">
        <f>IF(E$14="",0,IF(NOT(Settings!$E$4=5),IF(Balance!E189&lt;=0,0,IF($C190&lt;=SUM($D190:D190),0,IF('Minimum Payment'!E190+$C190-SUM($D190:D190)&gt;Balance!E189+Interest!E190,Balance!E189+Interest!E190-'Minimum Payment'!E190,$C190-SUM($D190:D190))))))</f>
        <v>0</v>
      </c>
      <c r="F190" s="10">
        <f>IF(F$14="",0,IF(NOT(Settings!$E$4=5),IF(Balance!F189&lt;=0,0,IF($C190&lt;=SUM($D190:E190),0,IF('Minimum Payment'!F190+$C190-SUM($D190:E190)&gt;Balance!F189+Interest!F190,Balance!F189+Interest!F190-'Minimum Payment'!F190,$C190-SUM($D190:E190))))))</f>
        <v>0</v>
      </c>
      <c r="G190" s="10">
        <f>IF(G$14="",0,IF(NOT(Settings!$E$4=5),IF(Balance!G189&lt;=0,0,IF($C190&lt;=SUM($D190:F190),0,IF('Minimum Payment'!G190+$C190-SUM($D190:F190)&gt;Balance!G189+Interest!G190,Balance!G189+Interest!G190-'Minimum Payment'!G190,$C190-SUM($D190:F190))))))</f>
        <v>0</v>
      </c>
      <c r="H190" s="10">
        <f>IF(H$14="",0,IF(NOT(Settings!$E$4=5),IF(Balance!H189&lt;=0,0,IF($C190&lt;=SUM($D190:G190),0,IF('Minimum Payment'!H190+$C190-SUM($D190:G190)&gt;Balance!H189+Interest!H190,Balance!H189+Interest!H190-'Minimum Payment'!H190,$C190-SUM($D190:G190))))))</f>
        <v>0</v>
      </c>
      <c r="I190" s="10">
        <f>IF(I$14="",0,IF(NOT(Settings!$E$4=5),IF(Balance!I189&lt;=0,0,IF($C190&lt;=SUM($D190:H190),0,IF('Minimum Payment'!I190+$C190-SUM($D190:H190)&gt;Balance!I189+Interest!I190,Balance!I189+Interest!I190-'Minimum Payment'!I190,$C190-SUM($D190:H190))))))</f>
        <v>0</v>
      </c>
      <c r="J190" s="10">
        <f>IF(J$14="",0,IF(NOT(Settings!$E$4=5),IF(Balance!J189&lt;=0,0,IF($C190&lt;=SUM($D190:I190),0,IF('Minimum Payment'!J190+$C190-SUM($D190:I190)&gt;Balance!J189+Interest!J190,Balance!J189+Interest!J190-'Minimum Payment'!J190,$C190-SUM($D190:I190))))))</f>
        <v>0</v>
      </c>
      <c r="K190" s="10">
        <f>IF(K$14="",0,IF(NOT(Settings!$E$4=5),IF(Balance!K189&lt;=0,0,IF($C190&lt;=SUM($D190:J190),0,IF('Minimum Payment'!K190+$C190-SUM($D190:J190)&gt;Balance!K189+Interest!K190,Balance!K189+Interest!K190-'Minimum Payment'!K190,$C190-SUM($D190:J190))))))</f>
        <v>0</v>
      </c>
      <c r="L190" s="10">
        <f>IF(L$14="",0,IF(NOT(Settings!$E$4=5),IF(Balance!L189&lt;=0,0,IF($C190&lt;=SUM($D190:K190),0,IF('Minimum Payment'!L190+$C190-SUM($D190:K190)&gt;Balance!L189+Interest!L190,Balance!L189+Interest!L190-'Minimum Payment'!L190,$C190-SUM($D190:K190))))))</f>
        <v>0</v>
      </c>
      <c r="M190" s="10">
        <f>IF(M$14="",0,IF(NOT(Settings!$E$4=5),IF(Balance!M189&lt;=0,0,IF($C190&lt;=SUM($D190:L190),0,IF('Minimum Payment'!M190+$C190-SUM($D190:L190)&gt;Balance!M189+Interest!M190,Balance!M189+Interest!M190-'Minimum Payment'!M190,$C190-SUM($D190:L190))))))</f>
        <v>0</v>
      </c>
      <c r="O190" s="10">
        <f t="shared" si="4"/>
        <v>0</v>
      </c>
    </row>
    <row r="191" spans="1:15" s="140" customFormat="1" ht="11.25" x14ac:dyDescent="0.25">
      <c r="A191" s="140" t="str">
        <f>IF(Balance!O190&lt;=0,"",A190+1)</f>
        <v/>
      </c>
      <c r="B191" s="50" t="str">
        <f t="shared" si="5"/>
        <v/>
      </c>
      <c r="C191" s="10">
        <f>IF(A191="",0,IF(NOT(Settings!$E$4=5),IF((Results!$D$5-'Minimum Payment'!O191)&lt;0,0,Results!$D$5-'Minimum Payment'!O191),0)+'Payment Schedule'!D191)</f>
        <v>0</v>
      </c>
      <c r="D191" s="10">
        <f>IF($D$14="",0,IF(NOT(Settings!$E$4=5),IF(Balance!D190&gt;=0,IF('Minimum Payment'!D191+$C191&gt;Balance!D190+Interest!D191,Balance!D190+Interest!D191-'Minimum Payment'!D191,$C191)),0))</f>
        <v>0</v>
      </c>
      <c r="E191" s="10">
        <f>IF(E$14="",0,IF(NOT(Settings!$E$4=5),IF(Balance!E190&lt;=0,0,IF($C191&lt;=SUM($D191:D191),0,IF('Minimum Payment'!E191+$C191-SUM($D191:D191)&gt;Balance!E190+Interest!E191,Balance!E190+Interest!E191-'Minimum Payment'!E191,$C191-SUM($D191:D191))))))</f>
        <v>0</v>
      </c>
      <c r="F191" s="10">
        <f>IF(F$14="",0,IF(NOT(Settings!$E$4=5),IF(Balance!F190&lt;=0,0,IF($C191&lt;=SUM($D191:E191),0,IF('Minimum Payment'!F191+$C191-SUM($D191:E191)&gt;Balance!F190+Interest!F191,Balance!F190+Interest!F191-'Minimum Payment'!F191,$C191-SUM($D191:E191))))))</f>
        <v>0</v>
      </c>
      <c r="G191" s="10">
        <f>IF(G$14="",0,IF(NOT(Settings!$E$4=5),IF(Balance!G190&lt;=0,0,IF($C191&lt;=SUM($D191:F191),0,IF('Minimum Payment'!G191+$C191-SUM($D191:F191)&gt;Balance!G190+Interest!G191,Balance!G190+Interest!G191-'Minimum Payment'!G191,$C191-SUM($D191:F191))))))</f>
        <v>0</v>
      </c>
      <c r="H191" s="10">
        <f>IF(H$14="",0,IF(NOT(Settings!$E$4=5),IF(Balance!H190&lt;=0,0,IF($C191&lt;=SUM($D191:G191),0,IF('Minimum Payment'!H191+$C191-SUM($D191:G191)&gt;Balance!H190+Interest!H191,Balance!H190+Interest!H191-'Minimum Payment'!H191,$C191-SUM($D191:G191))))))</f>
        <v>0</v>
      </c>
      <c r="I191" s="10">
        <f>IF(I$14="",0,IF(NOT(Settings!$E$4=5),IF(Balance!I190&lt;=0,0,IF($C191&lt;=SUM($D191:H191),0,IF('Minimum Payment'!I191+$C191-SUM($D191:H191)&gt;Balance!I190+Interest!I191,Balance!I190+Interest!I191-'Minimum Payment'!I191,$C191-SUM($D191:H191))))))</f>
        <v>0</v>
      </c>
      <c r="J191" s="10">
        <f>IF(J$14="",0,IF(NOT(Settings!$E$4=5),IF(Balance!J190&lt;=0,0,IF($C191&lt;=SUM($D191:I191),0,IF('Minimum Payment'!J191+$C191-SUM($D191:I191)&gt;Balance!J190+Interest!J191,Balance!J190+Interest!J191-'Minimum Payment'!J191,$C191-SUM($D191:I191))))))</f>
        <v>0</v>
      </c>
      <c r="K191" s="10">
        <f>IF(K$14="",0,IF(NOT(Settings!$E$4=5),IF(Balance!K190&lt;=0,0,IF($C191&lt;=SUM($D191:J191),0,IF('Minimum Payment'!K191+$C191-SUM($D191:J191)&gt;Balance!K190+Interest!K191,Balance!K190+Interest!K191-'Minimum Payment'!K191,$C191-SUM($D191:J191))))))</f>
        <v>0</v>
      </c>
      <c r="L191" s="10">
        <f>IF(L$14="",0,IF(NOT(Settings!$E$4=5),IF(Balance!L190&lt;=0,0,IF($C191&lt;=SUM($D191:K191),0,IF('Minimum Payment'!L191+$C191-SUM($D191:K191)&gt;Balance!L190+Interest!L191,Balance!L190+Interest!L191-'Minimum Payment'!L191,$C191-SUM($D191:K191))))))</f>
        <v>0</v>
      </c>
      <c r="M191" s="10">
        <f>IF(M$14="",0,IF(NOT(Settings!$E$4=5),IF(Balance!M190&lt;=0,0,IF($C191&lt;=SUM($D191:L191),0,IF('Minimum Payment'!M191+$C191-SUM($D191:L191)&gt;Balance!M190+Interest!M191,Balance!M190+Interest!M191-'Minimum Payment'!M191,$C191-SUM($D191:L191))))))</f>
        <v>0</v>
      </c>
      <c r="O191" s="10">
        <f t="shared" si="4"/>
        <v>0</v>
      </c>
    </row>
    <row r="192" spans="1:15" s="140" customFormat="1" ht="11.25" x14ac:dyDescent="0.25">
      <c r="A192" s="140" t="str">
        <f>IF(Balance!O191&lt;=0,"",A191+1)</f>
        <v/>
      </c>
      <c r="B192" s="50" t="str">
        <f t="shared" si="5"/>
        <v/>
      </c>
      <c r="C192" s="10">
        <f>IF(A192="",0,IF(NOT(Settings!$E$4=5),IF((Results!$D$5-'Minimum Payment'!O192)&lt;0,0,Results!$D$5-'Minimum Payment'!O192),0)+'Payment Schedule'!D192)</f>
        <v>0</v>
      </c>
      <c r="D192" s="10">
        <f>IF($D$14="",0,IF(NOT(Settings!$E$4=5),IF(Balance!D191&gt;=0,IF('Minimum Payment'!D192+$C192&gt;Balance!D191+Interest!D192,Balance!D191+Interest!D192-'Minimum Payment'!D192,$C192)),0))</f>
        <v>0</v>
      </c>
      <c r="E192" s="10">
        <f>IF(E$14="",0,IF(NOT(Settings!$E$4=5),IF(Balance!E191&lt;=0,0,IF($C192&lt;=SUM($D192:D192),0,IF('Minimum Payment'!E192+$C192-SUM($D192:D192)&gt;Balance!E191+Interest!E192,Balance!E191+Interest!E192-'Minimum Payment'!E192,$C192-SUM($D192:D192))))))</f>
        <v>0</v>
      </c>
      <c r="F192" s="10">
        <f>IF(F$14="",0,IF(NOT(Settings!$E$4=5),IF(Balance!F191&lt;=0,0,IF($C192&lt;=SUM($D192:E192),0,IF('Minimum Payment'!F192+$C192-SUM($D192:E192)&gt;Balance!F191+Interest!F192,Balance!F191+Interest!F192-'Minimum Payment'!F192,$C192-SUM($D192:E192))))))</f>
        <v>0</v>
      </c>
      <c r="G192" s="10">
        <f>IF(G$14="",0,IF(NOT(Settings!$E$4=5),IF(Balance!G191&lt;=0,0,IF($C192&lt;=SUM($D192:F192),0,IF('Minimum Payment'!G192+$C192-SUM($D192:F192)&gt;Balance!G191+Interest!G192,Balance!G191+Interest!G192-'Minimum Payment'!G192,$C192-SUM($D192:F192))))))</f>
        <v>0</v>
      </c>
      <c r="H192" s="10">
        <f>IF(H$14="",0,IF(NOT(Settings!$E$4=5),IF(Balance!H191&lt;=0,0,IF($C192&lt;=SUM($D192:G192),0,IF('Minimum Payment'!H192+$C192-SUM($D192:G192)&gt;Balance!H191+Interest!H192,Balance!H191+Interest!H192-'Minimum Payment'!H192,$C192-SUM($D192:G192))))))</f>
        <v>0</v>
      </c>
      <c r="I192" s="10">
        <f>IF(I$14="",0,IF(NOT(Settings!$E$4=5),IF(Balance!I191&lt;=0,0,IF($C192&lt;=SUM($D192:H192),0,IF('Minimum Payment'!I192+$C192-SUM($D192:H192)&gt;Balance!I191+Interest!I192,Balance!I191+Interest!I192-'Minimum Payment'!I192,$C192-SUM($D192:H192))))))</f>
        <v>0</v>
      </c>
      <c r="J192" s="10">
        <f>IF(J$14="",0,IF(NOT(Settings!$E$4=5),IF(Balance!J191&lt;=0,0,IF($C192&lt;=SUM($D192:I192),0,IF('Minimum Payment'!J192+$C192-SUM($D192:I192)&gt;Balance!J191+Interest!J192,Balance!J191+Interest!J192-'Minimum Payment'!J192,$C192-SUM($D192:I192))))))</f>
        <v>0</v>
      </c>
      <c r="K192" s="10">
        <f>IF(K$14="",0,IF(NOT(Settings!$E$4=5),IF(Balance!K191&lt;=0,0,IF($C192&lt;=SUM($D192:J192),0,IF('Minimum Payment'!K192+$C192-SUM($D192:J192)&gt;Balance!K191+Interest!K192,Balance!K191+Interest!K192-'Minimum Payment'!K192,$C192-SUM($D192:J192))))))</f>
        <v>0</v>
      </c>
      <c r="L192" s="10">
        <f>IF(L$14="",0,IF(NOT(Settings!$E$4=5),IF(Balance!L191&lt;=0,0,IF($C192&lt;=SUM($D192:K192),0,IF('Minimum Payment'!L192+$C192-SUM($D192:K192)&gt;Balance!L191+Interest!L192,Balance!L191+Interest!L192-'Minimum Payment'!L192,$C192-SUM($D192:K192))))))</f>
        <v>0</v>
      </c>
      <c r="M192" s="10">
        <f>IF(M$14="",0,IF(NOT(Settings!$E$4=5),IF(Balance!M191&lt;=0,0,IF($C192&lt;=SUM($D192:L192),0,IF('Minimum Payment'!M192+$C192-SUM($D192:L192)&gt;Balance!M191+Interest!M192,Balance!M191+Interest!M192-'Minimum Payment'!M192,$C192-SUM($D192:L192))))))</f>
        <v>0</v>
      </c>
      <c r="O192" s="10">
        <f t="shared" si="4"/>
        <v>0</v>
      </c>
    </row>
    <row r="193" spans="1:15" s="140" customFormat="1" ht="11.25" x14ac:dyDescent="0.25">
      <c r="A193" s="140" t="str">
        <f>IF(Balance!O192&lt;=0,"",A192+1)</f>
        <v/>
      </c>
      <c r="B193" s="50" t="str">
        <f t="shared" si="5"/>
        <v/>
      </c>
      <c r="C193" s="10">
        <f>IF(A193="",0,IF(NOT(Settings!$E$4=5),IF((Results!$D$5-'Minimum Payment'!O193)&lt;0,0,Results!$D$5-'Minimum Payment'!O193),0)+'Payment Schedule'!D193)</f>
        <v>0</v>
      </c>
      <c r="D193" s="10">
        <f>IF($D$14="",0,IF(NOT(Settings!$E$4=5),IF(Balance!D192&gt;=0,IF('Minimum Payment'!D193+$C193&gt;Balance!D192+Interest!D193,Balance!D192+Interest!D193-'Minimum Payment'!D193,$C193)),0))</f>
        <v>0</v>
      </c>
      <c r="E193" s="10">
        <f>IF(E$14="",0,IF(NOT(Settings!$E$4=5),IF(Balance!E192&lt;=0,0,IF($C193&lt;=SUM($D193:D193),0,IF('Minimum Payment'!E193+$C193-SUM($D193:D193)&gt;Balance!E192+Interest!E193,Balance!E192+Interest!E193-'Minimum Payment'!E193,$C193-SUM($D193:D193))))))</f>
        <v>0</v>
      </c>
      <c r="F193" s="10">
        <f>IF(F$14="",0,IF(NOT(Settings!$E$4=5),IF(Balance!F192&lt;=0,0,IF($C193&lt;=SUM($D193:E193),0,IF('Minimum Payment'!F193+$C193-SUM($D193:E193)&gt;Balance!F192+Interest!F193,Balance!F192+Interest!F193-'Minimum Payment'!F193,$C193-SUM($D193:E193))))))</f>
        <v>0</v>
      </c>
      <c r="G193" s="10">
        <f>IF(G$14="",0,IF(NOT(Settings!$E$4=5),IF(Balance!G192&lt;=0,0,IF($C193&lt;=SUM($D193:F193),0,IF('Minimum Payment'!G193+$C193-SUM($D193:F193)&gt;Balance!G192+Interest!G193,Balance!G192+Interest!G193-'Minimum Payment'!G193,$C193-SUM($D193:F193))))))</f>
        <v>0</v>
      </c>
      <c r="H193" s="10">
        <f>IF(H$14="",0,IF(NOT(Settings!$E$4=5),IF(Balance!H192&lt;=0,0,IF($C193&lt;=SUM($D193:G193),0,IF('Minimum Payment'!H193+$C193-SUM($D193:G193)&gt;Balance!H192+Interest!H193,Balance!H192+Interest!H193-'Minimum Payment'!H193,$C193-SUM($D193:G193))))))</f>
        <v>0</v>
      </c>
      <c r="I193" s="10">
        <f>IF(I$14="",0,IF(NOT(Settings!$E$4=5),IF(Balance!I192&lt;=0,0,IF($C193&lt;=SUM($D193:H193),0,IF('Minimum Payment'!I193+$C193-SUM($D193:H193)&gt;Balance!I192+Interest!I193,Balance!I192+Interest!I193-'Minimum Payment'!I193,$C193-SUM($D193:H193))))))</f>
        <v>0</v>
      </c>
      <c r="J193" s="10">
        <f>IF(J$14="",0,IF(NOT(Settings!$E$4=5),IF(Balance!J192&lt;=0,0,IF($C193&lt;=SUM($D193:I193),0,IF('Minimum Payment'!J193+$C193-SUM($D193:I193)&gt;Balance!J192+Interest!J193,Balance!J192+Interest!J193-'Minimum Payment'!J193,$C193-SUM($D193:I193))))))</f>
        <v>0</v>
      </c>
      <c r="K193" s="10">
        <f>IF(K$14="",0,IF(NOT(Settings!$E$4=5),IF(Balance!K192&lt;=0,0,IF($C193&lt;=SUM($D193:J193),0,IF('Minimum Payment'!K193+$C193-SUM($D193:J193)&gt;Balance!K192+Interest!K193,Balance!K192+Interest!K193-'Minimum Payment'!K193,$C193-SUM($D193:J193))))))</f>
        <v>0</v>
      </c>
      <c r="L193" s="10">
        <f>IF(L$14="",0,IF(NOT(Settings!$E$4=5),IF(Balance!L192&lt;=0,0,IF($C193&lt;=SUM($D193:K193),0,IF('Minimum Payment'!L193+$C193-SUM($D193:K193)&gt;Balance!L192+Interest!L193,Balance!L192+Interest!L193-'Minimum Payment'!L193,$C193-SUM($D193:K193))))))</f>
        <v>0</v>
      </c>
      <c r="M193" s="10">
        <f>IF(M$14="",0,IF(NOT(Settings!$E$4=5),IF(Balance!M192&lt;=0,0,IF($C193&lt;=SUM($D193:L193),0,IF('Minimum Payment'!M193+$C193-SUM($D193:L193)&gt;Balance!M192+Interest!M193,Balance!M192+Interest!M193-'Minimum Payment'!M193,$C193-SUM($D193:L193))))))</f>
        <v>0</v>
      </c>
      <c r="O193" s="10">
        <f t="shared" si="4"/>
        <v>0</v>
      </c>
    </row>
    <row r="194" spans="1:15" s="140" customFormat="1" ht="11.25" x14ac:dyDescent="0.25">
      <c r="A194" s="140" t="str">
        <f>IF(Balance!O193&lt;=0,"",A193+1)</f>
        <v/>
      </c>
      <c r="B194" s="50" t="str">
        <f t="shared" si="5"/>
        <v/>
      </c>
      <c r="C194" s="10">
        <f>IF(A194="",0,IF(NOT(Settings!$E$4=5),IF((Results!$D$5-'Minimum Payment'!O194)&lt;0,0,Results!$D$5-'Minimum Payment'!O194),0)+'Payment Schedule'!D194)</f>
        <v>0</v>
      </c>
      <c r="D194" s="10">
        <f>IF($D$14="",0,IF(NOT(Settings!$E$4=5),IF(Balance!D193&gt;=0,IF('Minimum Payment'!D194+$C194&gt;Balance!D193+Interest!D194,Balance!D193+Interest!D194-'Minimum Payment'!D194,$C194)),0))</f>
        <v>0</v>
      </c>
      <c r="E194" s="10">
        <f>IF(E$14="",0,IF(NOT(Settings!$E$4=5),IF(Balance!E193&lt;=0,0,IF($C194&lt;=SUM($D194:D194),0,IF('Minimum Payment'!E194+$C194-SUM($D194:D194)&gt;Balance!E193+Interest!E194,Balance!E193+Interest!E194-'Minimum Payment'!E194,$C194-SUM($D194:D194))))))</f>
        <v>0</v>
      </c>
      <c r="F194" s="10">
        <f>IF(F$14="",0,IF(NOT(Settings!$E$4=5),IF(Balance!F193&lt;=0,0,IF($C194&lt;=SUM($D194:E194),0,IF('Minimum Payment'!F194+$C194-SUM($D194:E194)&gt;Balance!F193+Interest!F194,Balance!F193+Interest!F194-'Minimum Payment'!F194,$C194-SUM($D194:E194))))))</f>
        <v>0</v>
      </c>
      <c r="G194" s="10">
        <f>IF(G$14="",0,IF(NOT(Settings!$E$4=5),IF(Balance!G193&lt;=0,0,IF($C194&lt;=SUM($D194:F194),0,IF('Minimum Payment'!G194+$C194-SUM($D194:F194)&gt;Balance!G193+Interest!G194,Balance!G193+Interest!G194-'Minimum Payment'!G194,$C194-SUM($D194:F194))))))</f>
        <v>0</v>
      </c>
      <c r="H194" s="10">
        <f>IF(H$14="",0,IF(NOT(Settings!$E$4=5),IF(Balance!H193&lt;=0,0,IF($C194&lt;=SUM($D194:G194),0,IF('Minimum Payment'!H194+$C194-SUM($D194:G194)&gt;Balance!H193+Interest!H194,Balance!H193+Interest!H194-'Minimum Payment'!H194,$C194-SUM($D194:G194))))))</f>
        <v>0</v>
      </c>
      <c r="I194" s="10">
        <f>IF(I$14="",0,IF(NOT(Settings!$E$4=5),IF(Balance!I193&lt;=0,0,IF($C194&lt;=SUM($D194:H194),0,IF('Minimum Payment'!I194+$C194-SUM($D194:H194)&gt;Balance!I193+Interest!I194,Balance!I193+Interest!I194-'Minimum Payment'!I194,$C194-SUM($D194:H194))))))</f>
        <v>0</v>
      </c>
      <c r="J194" s="10">
        <f>IF(J$14="",0,IF(NOT(Settings!$E$4=5),IF(Balance!J193&lt;=0,0,IF($C194&lt;=SUM($D194:I194),0,IF('Minimum Payment'!J194+$C194-SUM($D194:I194)&gt;Balance!J193+Interest!J194,Balance!J193+Interest!J194-'Minimum Payment'!J194,$C194-SUM($D194:I194))))))</f>
        <v>0</v>
      </c>
      <c r="K194" s="10">
        <f>IF(K$14="",0,IF(NOT(Settings!$E$4=5),IF(Balance!K193&lt;=0,0,IF($C194&lt;=SUM($D194:J194),0,IF('Minimum Payment'!K194+$C194-SUM($D194:J194)&gt;Balance!K193+Interest!K194,Balance!K193+Interest!K194-'Minimum Payment'!K194,$C194-SUM($D194:J194))))))</f>
        <v>0</v>
      </c>
      <c r="L194" s="10">
        <f>IF(L$14="",0,IF(NOT(Settings!$E$4=5),IF(Balance!L193&lt;=0,0,IF($C194&lt;=SUM($D194:K194),0,IF('Minimum Payment'!L194+$C194-SUM($D194:K194)&gt;Balance!L193+Interest!L194,Balance!L193+Interest!L194-'Minimum Payment'!L194,$C194-SUM($D194:K194))))))</f>
        <v>0</v>
      </c>
      <c r="M194" s="10">
        <f>IF(M$14="",0,IF(NOT(Settings!$E$4=5),IF(Balance!M193&lt;=0,0,IF($C194&lt;=SUM($D194:L194),0,IF('Minimum Payment'!M194+$C194-SUM($D194:L194)&gt;Balance!M193+Interest!M194,Balance!M193+Interest!M194-'Minimum Payment'!M194,$C194-SUM($D194:L194))))))</f>
        <v>0</v>
      </c>
      <c r="O194" s="10">
        <f t="shared" si="4"/>
        <v>0</v>
      </c>
    </row>
    <row r="195" spans="1:15" s="140" customFormat="1" ht="11.25" x14ac:dyDescent="0.25">
      <c r="A195" s="140" t="str">
        <f>IF(Balance!O194&lt;=0,"",A194+1)</f>
        <v/>
      </c>
      <c r="B195" s="50" t="str">
        <f t="shared" si="5"/>
        <v/>
      </c>
      <c r="C195" s="10">
        <f>IF(A195="",0,IF(NOT(Settings!$E$4=5),IF((Results!$D$5-'Minimum Payment'!O195)&lt;0,0,Results!$D$5-'Minimum Payment'!O195),0)+'Payment Schedule'!D195)</f>
        <v>0</v>
      </c>
      <c r="D195" s="10">
        <f>IF($D$14="",0,IF(NOT(Settings!$E$4=5),IF(Balance!D194&gt;=0,IF('Minimum Payment'!D195+$C195&gt;Balance!D194+Interest!D195,Balance!D194+Interest!D195-'Minimum Payment'!D195,$C195)),0))</f>
        <v>0</v>
      </c>
      <c r="E195" s="10">
        <f>IF(E$14="",0,IF(NOT(Settings!$E$4=5),IF(Balance!E194&lt;=0,0,IF($C195&lt;=SUM($D195:D195),0,IF('Minimum Payment'!E195+$C195-SUM($D195:D195)&gt;Balance!E194+Interest!E195,Balance!E194+Interest!E195-'Minimum Payment'!E195,$C195-SUM($D195:D195))))))</f>
        <v>0</v>
      </c>
      <c r="F195" s="10">
        <f>IF(F$14="",0,IF(NOT(Settings!$E$4=5),IF(Balance!F194&lt;=0,0,IF($C195&lt;=SUM($D195:E195),0,IF('Minimum Payment'!F195+$C195-SUM($D195:E195)&gt;Balance!F194+Interest!F195,Balance!F194+Interest!F195-'Minimum Payment'!F195,$C195-SUM($D195:E195))))))</f>
        <v>0</v>
      </c>
      <c r="G195" s="10">
        <f>IF(G$14="",0,IF(NOT(Settings!$E$4=5),IF(Balance!G194&lt;=0,0,IF($C195&lt;=SUM($D195:F195),0,IF('Minimum Payment'!G195+$C195-SUM($D195:F195)&gt;Balance!G194+Interest!G195,Balance!G194+Interest!G195-'Minimum Payment'!G195,$C195-SUM($D195:F195))))))</f>
        <v>0</v>
      </c>
      <c r="H195" s="10">
        <f>IF(H$14="",0,IF(NOT(Settings!$E$4=5),IF(Balance!H194&lt;=0,0,IF($C195&lt;=SUM($D195:G195),0,IF('Minimum Payment'!H195+$C195-SUM($D195:G195)&gt;Balance!H194+Interest!H195,Balance!H194+Interest!H195-'Minimum Payment'!H195,$C195-SUM($D195:G195))))))</f>
        <v>0</v>
      </c>
      <c r="I195" s="10">
        <f>IF(I$14="",0,IF(NOT(Settings!$E$4=5),IF(Balance!I194&lt;=0,0,IF($C195&lt;=SUM($D195:H195),0,IF('Minimum Payment'!I195+$C195-SUM($D195:H195)&gt;Balance!I194+Interest!I195,Balance!I194+Interest!I195-'Minimum Payment'!I195,$C195-SUM($D195:H195))))))</f>
        <v>0</v>
      </c>
      <c r="J195" s="10">
        <f>IF(J$14="",0,IF(NOT(Settings!$E$4=5),IF(Balance!J194&lt;=0,0,IF($C195&lt;=SUM($D195:I195),0,IF('Minimum Payment'!J195+$C195-SUM($D195:I195)&gt;Balance!J194+Interest!J195,Balance!J194+Interest!J195-'Minimum Payment'!J195,$C195-SUM($D195:I195))))))</f>
        <v>0</v>
      </c>
      <c r="K195" s="10">
        <f>IF(K$14="",0,IF(NOT(Settings!$E$4=5),IF(Balance!K194&lt;=0,0,IF($C195&lt;=SUM($D195:J195),0,IF('Minimum Payment'!K195+$C195-SUM($D195:J195)&gt;Balance!K194+Interest!K195,Balance!K194+Interest!K195-'Minimum Payment'!K195,$C195-SUM($D195:J195))))))</f>
        <v>0</v>
      </c>
      <c r="L195" s="10">
        <f>IF(L$14="",0,IF(NOT(Settings!$E$4=5),IF(Balance!L194&lt;=0,0,IF($C195&lt;=SUM($D195:K195),0,IF('Minimum Payment'!L195+$C195-SUM($D195:K195)&gt;Balance!L194+Interest!L195,Balance!L194+Interest!L195-'Minimum Payment'!L195,$C195-SUM($D195:K195))))))</f>
        <v>0</v>
      </c>
      <c r="M195" s="10">
        <f>IF(M$14="",0,IF(NOT(Settings!$E$4=5),IF(Balance!M194&lt;=0,0,IF($C195&lt;=SUM($D195:L195),0,IF('Minimum Payment'!M195+$C195-SUM($D195:L195)&gt;Balance!M194+Interest!M195,Balance!M194+Interest!M195-'Minimum Payment'!M195,$C195-SUM($D195:L195))))))</f>
        <v>0</v>
      </c>
      <c r="O195" s="10">
        <f t="shared" si="4"/>
        <v>0</v>
      </c>
    </row>
    <row r="196" spans="1:15" s="140" customFormat="1" ht="11.25" x14ac:dyDescent="0.25">
      <c r="A196" s="140" t="str">
        <f>IF(Balance!O195&lt;=0,"",A195+1)</f>
        <v/>
      </c>
      <c r="B196" s="50" t="str">
        <f t="shared" si="5"/>
        <v/>
      </c>
      <c r="C196" s="10">
        <f>IF(A196="",0,IF(NOT(Settings!$E$4=5),IF((Results!$D$5-'Minimum Payment'!O196)&lt;0,0,Results!$D$5-'Minimum Payment'!O196),0)+'Payment Schedule'!D196)</f>
        <v>0</v>
      </c>
      <c r="D196" s="10">
        <f>IF($D$14="",0,IF(NOT(Settings!$E$4=5),IF(Balance!D195&gt;=0,IF('Minimum Payment'!D196+$C196&gt;Balance!D195+Interest!D196,Balance!D195+Interest!D196-'Minimum Payment'!D196,$C196)),0))</f>
        <v>0</v>
      </c>
      <c r="E196" s="10">
        <f>IF(E$14="",0,IF(NOT(Settings!$E$4=5),IF(Balance!E195&lt;=0,0,IF($C196&lt;=SUM($D196:D196),0,IF('Minimum Payment'!E196+$C196-SUM($D196:D196)&gt;Balance!E195+Interest!E196,Balance!E195+Interest!E196-'Minimum Payment'!E196,$C196-SUM($D196:D196))))))</f>
        <v>0</v>
      </c>
      <c r="F196" s="10">
        <f>IF(F$14="",0,IF(NOT(Settings!$E$4=5),IF(Balance!F195&lt;=0,0,IF($C196&lt;=SUM($D196:E196),0,IF('Minimum Payment'!F196+$C196-SUM($D196:E196)&gt;Balance!F195+Interest!F196,Balance!F195+Interest!F196-'Minimum Payment'!F196,$C196-SUM($D196:E196))))))</f>
        <v>0</v>
      </c>
      <c r="G196" s="10">
        <f>IF(G$14="",0,IF(NOT(Settings!$E$4=5),IF(Balance!G195&lt;=0,0,IF($C196&lt;=SUM($D196:F196),0,IF('Minimum Payment'!G196+$C196-SUM($D196:F196)&gt;Balance!G195+Interest!G196,Balance!G195+Interest!G196-'Minimum Payment'!G196,$C196-SUM($D196:F196))))))</f>
        <v>0</v>
      </c>
      <c r="H196" s="10">
        <f>IF(H$14="",0,IF(NOT(Settings!$E$4=5),IF(Balance!H195&lt;=0,0,IF($C196&lt;=SUM($D196:G196),0,IF('Minimum Payment'!H196+$C196-SUM($D196:G196)&gt;Balance!H195+Interest!H196,Balance!H195+Interest!H196-'Minimum Payment'!H196,$C196-SUM($D196:G196))))))</f>
        <v>0</v>
      </c>
      <c r="I196" s="10">
        <f>IF(I$14="",0,IF(NOT(Settings!$E$4=5),IF(Balance!I195&lt;=0,0,IF($C196&lt;=SUM($D196:H196),0,IF('Minimum Payment'!I196+$C196-SUM($D196:H196)&gt;Balance!I195+Interest!I196,Balance!I195+Interest!I196-'Minimum Payment'!I196,$C196-SUM($D196:H196))))))</f>
        <v>0</v>
      </c>
      <c r="J196" s="10">
        <f>IF(J$14="",0,IF(NOT(Settings!$E$4=5),IF(Balance!J195&lt;=0,0,IF($C196&lt;=SUM($D196:I196),0,IF('Minimum Payment'!J196+$C196-SUM($D196:I196)&gt;Balance!J195+Interest!J196,Balance!J195+Interest!J196-'Minimum Payment'!J196,$C196-SUM($D196:I196))))))</f>
        <v>0</v>
      </c>
      <c r="K196" s="10">
        <f>IF(K$14="",0,IF(NOT(Settings!$E$4=5),IF(Balance!K195&lt;=0,0,IF($C196&lt;=SUM($D196:J196),0,IF('Minimum Payment'!K196+$C196-SUM($D196:J196)&gt;Balance!K195+Interest!K196,Balance!K195+Interest!K196-'Minimum Payment'!K196,$C196-SUM($D196:J196))))))</f>
        <v>0</v>
      </c>
      <c r="L196" s="10">
        <f>IF(L$14="",0,IF(NOT(Settings!$E$4=5),IF(Balance!L195&lt;=0,0,IF($C196&lt;=SUM($D196:K196),0,IF('Minimum Payment'!L196+$C196-SUM($D196:K196)&gt;Balance!L195+Interest!L196,Balance!L195+Interest!L196-'Minimum Payment'!L196,$C196-SUM($D196:K196))))))</f>
        <v>0</v>
      </c>
      <c r="M196" s="10">
        <f>IF(M$14="",0,IF(NOT(Settings!$E$4=5),IF(Balance!M195&lt;=0,0,IF($C196&lt;=SUM($D196:L196),0,IF('Minimum Payment'!M196+$C196-SUM($D196:L196)&gt;Balance!M195+Interest!M196,Balance!M195+Interest!M196-'Minimum Payment'!M196,$C196-SUM($D196:L196))))))</f>
        <v>0</v>
      </c>
      <c r="O196" s="10">
        <f t="shared" si="4"/>
        <v>0</v>
      </c>
    </row>
    <row r="197" spans="1:15" s="140" customFormat="1" ht="11.25" x14ac:dyDescent="0.25">
      <c r="A197" s="140" t="str">
        <f>IF(Balance!O196&lt;=0,"",A196+1)</f>
        <v/>
      </c>
      <c r="B197" s="50" t="str">
        <f t="shared" si="5"/>
        <v/>
      </c>
      <c r="C197" s="10">
        <f>IF(A197="",0,IF(NOT(Settings!$E$4=5),IF((Results!$D$5-'Minimum Payment'!O197)&lt;0,0,Results!$D$5-'Minimum Payment'!O197),0)+'Payment Schedule'!D197)</f>
        <v>0</v>
      </c>
      <c r="D197" s="10">
        <f>IF($D$14="",0,IF(NOT(Settings!$E$4=5),IF(Balance!D196&gt;=0,IF('Minimum Payment'!D197+$C197&gt;Balance!D196+Interest!D197,Balance!D196+Interest!D197-'Minimum Payment'!D197,$C197)),0))</f>
        <v>0</v>
      </c>
      <c r="E197" s="10">
        <f>IF(E$14="",0,IF(NOT(Settings!$E$4=5),IF(Balance!E196&lt;=0,0,IF($C197&lt;=SUM($D197:D197),0,IF('Minimum Payment'!E197+$C197-SUM($D197:D197)&gt;Balance!E196+Interest!E197,Balance!E196+Interest!E197-'Minimum Payment'!E197,$C197-SUM($D197:D197))))))</f>
        <v>0</v>
      </c>
      <c r="F197" s="10">
        <f>IF(F$14="",0,IF(NOT(Settings!$E$4=5),IF(Balance!F196&lt;=0,0,IF($C197&lt;=SUM($D197:E197),0,IF('Minimum Payment'!F197+$C197-SUM($D197:E197)&gt;Balance!F196+Interest!F197,Balance!F196+Interest!F197-'Minimum Payment'!F197,$C197-SUM($D197:E197))))))</f>
        <v>0</v>
      </c>
      <c r="G197" s="10">
        <f>IF(G$14="",0,IF(NOT(Settings!$E$4=5),IF(Balance!G196&lt;=0,0,IF($C197&lt;=SUM($D197:F197),0,IF('Minimum Payment'!G197+$C197-SUM($D197:F197)&gt;Balance!G196+Interest!G197,Balance!G196+Interest!G197-'Minimum Payment'!G197,$C197-SUM($D197:F197))))))</f>
        <v>0</v>
      </c>
      <c r="H197" s="10">
        <f>IF(H$14="",0,IF(NOT(Settings!$E$4=5),IF(Balance!H196&lt;=0,0,IF($C197&lt;=SUM($D197:G197),0,IF('Minimum Payment'!H197+$C197-SUM($D197:G197)&gt;Balance!H196+Interest!H197,Balance!H196+Interest!H197-'Minimum Payment'!H197,$C197-SUM($D197:G197))))))</f>
        <v>0</v>
      </c>
      <c r="I197" s="10">
        <f>IF(I$14="",0,IF(NOT(Settings!$E$4=5),IF(Balance!I196&lt;=0,0,IF($C197&lt;=SUM($D197:H197),0,IF('Minimum Payment'!I197+$C197-SUM($D197:H197)&gt;Balance!I196+Interest!I197,Balance!I196+Interest!I197-'Minimum Payment'!I197,$C197-SUM($D197:H197))))))</f>
        <v>0</v>
      </c>
      <c r="J197" s="10">
        <f>IF(J$14="",0,IF(NOT(Settings!$E$4=5),IF(Balance!J196&lt;=0,0,IF($C197&lt;=SUM($D197:I197),0,IF('Minimum Payment'!J197+$C197-SUM($D197:I197)&gt;Balance!J196+Interest!J197,Balance!J196+Interest!J197-'Minimum Payment'!J197,$C197-SUM($D197:I197))))))</f>
        <v>0</v>
      </c>
      <c r="K197" s="10">
        <f>IF(K$14="",0,IF(NOT(Settings!$E$4=5),IF(Balance!K196&lt;=0,0,IF($C197&lt;=SUM($D197:J197),0,IF('Minimum Payment'!K197+$C197-SUM($D197:J197)&gt;Balance!K196+Interest!K197,Balance!K196+Interest!K197-'Minimum Payment'!K197,$C197-SUM($D197:J197))))))</f>
        <v>0</v>
      </c>
      <c r="L197" s="10">
        <f>IF(L$14="",0,IF(NOT(Settings!$E$4=5),IF(Balance!L196&lt;=0,0,IF($C197&lt;=SUM($D197:K197),0,IF('Minimum Payment'!L197+$C197-SUM($D197:K197)&gt;Balance!L196+Interest!L197,Balance!L196+Interest!L197-'Minimum Payment'!L197,$C197-SUM($D197:K197))))))</f>
        <v>0</v>
      </c>
      <c r="M197" s="10">
        <f>IF(M$14="",0,IF(NOT(Settings!$E$4=5),IF(Balance!M196&lt;=0,0,IF($C197&lt;=SUM($D197:L197),0,IF('Minimum Payment'!M197+$C197-SUM($D197:L197)&gt;Balance!M196+Interest!M197,Balance!M196+Interest!M197-'Minimum Payment'!M197,$C197-SUM($D197:L197))))))</f>
        <v>0</v>
      </c>
      <c r="O197" s="10">
        <f t="shared" si="4"/>
        <v>0</v>
      </c>
    </row>
    <row r="198" spans="1:15" s="140" customFormat="1" ht="11.25" x14ac:dyDescent="0.25">
      <c r="A198" s="140" t="str">
        <f>IF(Balance!O197&lt;=0,"",A197+1)</f>
        <v/>
      </c>
      <c r="B198" s="50" t="str">
        <f t="shared" si="5"/>
        <v/>
      </c>
      <c r="C198" s="10">
        <f>IF(A198="",0,IF(NOT(Settings!$E$4=5),IF((Results!$D$5-'Minimum Payment'!O198)&lt;0,0,Results!$D$5-'Minimum Payment'!O198),0)+'Payment Schedule'!D198)</f>
        <v>0</v>
      </c>
      <c r="D198" s="10">
        <f>IF($D$14="",0,IF(NOT(Settings!$E$4=5),IF(Balance!D197&gt;=0,IF('Minimum Payment'!D198+$C198&gt;Balance!D197+Interest!D198,Balance!D197+Interest!D198-'Minimum Payment'!D198,$C198)),0))</f>
        <v>0</v>
      </c>
      <c r="E198" s="10">
        <f>IF(E$14="",0,IF(NOT(Settings!$E$4=5),IF(Balance!E197&lt;=0,0,IF($C198&lt;=SUM($D198:D198),0,IF('Minimum Payment'!E198+$C198-SUM($D198:D198)&gt;Balance!E197+Interest!E198,Balance!E197+Interest!E198-'Minimum Payment'!E198,$C198-SUM($D198:D198))))))</f>
        <v>0</v>
      </c>
      <c r="F198" s="10">
        <f>IF(F$14="",0,IF(NOT(Settings!$E$4=5),IF(Balance!F197&lt;=0,0,IF($C198&lt;=SUM($D198:E198),0,IF('Minimum Payment'!F198+$C198-SUM($D198:E198)&gt;Balance!F197+Interest!F198,Balance!F197+Interest!F198-'Minimum Payment'!F198,$C198-SUM($D198:E198))))))</f>
        <v>0</v>
      </c>
      <c r="G198" s="10">
        <f>IF(G$14="",0,IF(NOT(Settings!$E$4=5),IF(Balance!G197&lt;=0,0,IF($C198&lt;=SUM($D198:F198),0,IF('Minimum Payment'!G198+$C198-SUM($D198:F198)&gt;Balance!G197+Interest!G198,Balance!G197+Interest!G198-'Minimum Payment'!G198,$C198-SUM($D198:F198))))))</f>
        <v>0</v>
      </c>
      <c r="H198" s="10">
        <f>IF(H$14="",0,IF(NOT(Settings!$E$4=5),IF(Balance!H197&lt;=0,0,IF($C198&lt;=SUM($D198:G198),0,IF('Minimum Payment'!H198+$C198-SUM($D198:G198)&gt;Balance!H197+Interest!H198,Balance!H197+Interest!H198-'Minimum Payment'!H198,$C198-SUM($D198:G198))))))</f>
        <v>0</v>
      </c>
      <c r="I198" s="10">
        <f>IF(I$14="",0,IF(NOT(Settings!$E$4=5),IF(Balance!I197&lt;=0,0,IF($C198&lt;=SUM($D198:H198),0,IF('Minimum Payment'!I198+$C198-SUM($D198:H198)&gt;Balance!I197+Interest!I198,Balance!I197+Interest!I198-'Minimum Payment'!I198,$C198-SUM($D198:H198))))))</f>
        <v>0</v>
      </c>
      <c r="J198" s="10">
        <f>IF(J$14="",0,IF(NOT(Settings!$E$4=5),IF(Balance!J197&lt;=0,0,IF($C198&lt;=SUM($D198:I198),0,IF('Minimum Payment'!J198+$C198-SUM($D198:I198)&gt;Balance!J197+Interest!J198,Balance!J197+Interest!J198-'Minimum Payment'!J198,$C198-SUM($D198:I198))))))</f>
        <v>0</v>
      </c>
      <c r="K198" s="10">
        <f>IF(K$14="",0,IF(NOT(Settings!$E$4=5),IF(Balance!K197&lt;=0,0,IF($C198&lt;=SUM($D198:J198),0,IF('Minimum Payment'!K198+$C198-SUM($D198:J198)&gt;Balance!K197+Interest!K198,Balance!K197+Interest!K198-'Minimum Payment'!K198,$C198-SUM($D198:J198))))))</f>
        <v>0</v>
      </c>
      <c r="L198" s="10">
        <f>IF(L$14="",0,IF(NOT(Settings!$E$4=5),IF(Balance!L197&lt;=0,0,IF($C198&lt;=SUM($D198:K198),0,IF('Minimum Payment'!L198+$C198-SUM($D198:K198)&gt;Balance!L197+Interest!L198,Balance!L197+Interest!L198-'Minimum Payment'!L198,$C198-SUM($D198:K198))))))</f>
        <v>0</v>
      </c>
      <c r="M198" s="10">
        <f>IF(M$14="",0,IF(NOT(Settings!$E$4=5),IF(Balance!M197&lt;=0,0,IF($C198&lt;=SUM($D198:L198),0,IF('Minimum Payment'!M198+$C198-SUM($D198:L198)&gt;Balance!M197+Interest!M198,Balance!M197+Interest!M198-'Minimum Payment'!M198,$C198-SUM($D198:L198))))))</f>
        <v>0</v>
      </c>
      <c r="O198" s="10">
        <f t="shared" si="4"/>
        <v>0</v>
      </c>
    </row>
    <row r="199" spans="1:15" s="140" customFormat="1" ht="11.25" x14ac:dyDescent="0.25">
      <c r="A199" s="140" t="str">
        <f>IF(Balance!O198&lt;=0,"",A198+1)</f>
        <v/>
      </c>
      <c r="B199" s="50" t="str">
        <f t="shared" si="5"/>
        <v/>
      </c>
      <c r="C199" s="10">
        <f>IF(A199="",0,IF(NOT(Settings!$E$4=5),IF((Results!$D$5-'Minimum Payment'!O199)&lt;0,0,Results!$D$5-'Minimum Payment'!O199),0)+'Payment Schedule'!D199)</f>
        <v>0</v>
      </c>
      <c r="D199" s="10">
        <f>IF($D$14="",0,IF(NOT(Settings!$E$4=5),IF(Balance!D198&gt;=0,IF('Minimum Payment'!D199+$C199&gt;Balance!D198+Interest!D199,Balance!D198+Interest!D199-'Minimum Payment'!D199,$C199)),0))</f>
        <v>0</v>
      </c>
      <c r="E199" s="10">
        <f>IF(E$14="",0,IF(NOT(Settings!$E$4=5),IF(Balance!E198&lt;=0,0,IF($C199&lt;=SUM($D199:D199),0,IF('Minimum Payment'!E199+$C199-SUM($D199:D199)&gt;Balance!E198+Interest!E199,Balance!E198+Interest!E199-'Minimum Payment'!E199,$C199-SUM($D199:D199))))))</f>
        <v>0</v>
      </c>
      <c r="F199" s="10">
        <f>IF(F$14="",0,IF(NOT(Settings!$E$4=5),IF(Balance!F198&lt;=0,0,IF($C199&lt;=SUM($D199:E199),0,IF('Minimum Payment'!F199+$C199-SUM($D199:E199)&gt;Balance!F198+Interest!F199,Balance!F198+Interest!F199-'Minimum Payment'!F199,$C199-SUM($D199:E199))))))</f>
        <v>0</v>
      </c>
      <c r="G199" s="10">
        <f>IF(G$14="",0,IF(NOT(Settings!$E$4=5),IF(Balance!G198&lt;=0,0,IF($C199&lt;=SUM($D199:F199),0,IF('Minimum Payment'!G199+$C199-SUM($D199:F199)&gt;Balance!G198+Interest!G199,Balance!G198+Interest!G199-'Minimum Payment'!G199,$C199-SUM($D199:F199))))))</f>
        <v>0</v>
      </c>
      <c r="H199" s="10">
        <f>IF(H$14="",0,IF(NOT(Settings!$E$4=5),IF(Balance!H198&lt;=0,0,IF($C199&lt;=SUM($D199:G199),0,IF('Minimum Payment'!H199+$C199-SUM($D199:G199)&gt;Balance!H198+Interest!H199,Balance!H198+Interest!H199-'Minimum Payment'!H199,$C199-SUM($D199:G199))))))</f>
        <v>0</v>
      </c>
      <c r="I199" s="10">
        <f>IF(I$14="",0,IF(NOT(Settings!$E$4=5),IF(Balance!I198&lt;=0,0,IF($C199&lt;=SUM($D199:H199),0,IF('Minimum Payment'!I199+$C199-SUM($D199:H199)&gt;Balance!I198+Interest!I199,Balance!I198+Interest!I199-'Minimum Payment'!I199,$C199-SUM($D199:H199))))))</f>
        <v>0</v>
      </c>
      <c r="J199" s="10">
        <f>IF(J$14="",0,IF(NOT(Settings!$E$4=5),IF(Balance!J198&lt;=0,0,IF($C199&lt;=SUM($D199:I199),0,IF('Minimum Payment'!J199+$C199-SUM($D199:I199)&gt;Balance!J198+Interest!J199,Balance!J198+Interest!J199-'Minimum Payment'!J199,$C199-SUM($D199:I199))))))</f>
        <v>0</v>
      </c>
      <c r="K199" s="10">
        <f>IF(K$14="",0,IF(NOT(Settings!$E$4=5),IF(Balance!K198&lt;=0,0,IF($C199&lt;=SUM($D199:J199),0,IF('Minimum Payment'!K199+$C199-SUM($D199:J199)&gt;Balance!K198+Interest!K199,Balance!K198+Interest!K199-'Minimum Payment'!K199,$C199-SUM($D199:J199))))))</f>
        <v>0</v>
      </c>
      <c r="L199" s="10">
        <f>IF(L$14="",0,IF(NOT(Settings!$E$4=5),IF(Balance!L198&lt;=0,0,IF($C199&lt;=SUM($D199:K199),0,IF('Minimum Payment'!L199+$C199-SUM($D199:K199)&gt;Balance!L198+Interest!L199,Balance!L198+Interest!L199-'Minimum Payment'!L199,$C199-SUM($D199:K199))))))</f>
        <v>0</v>
      </c>
      <c r="M199" s="10">
        <f>IF(M$14="",0,IF(NOT(Settings!$E$4=5),IF(Balance!M198&lt;=0,0,IF($C199&lt;=SUM($D199:L199),0,IF('Minimum Payment'!M199+$C199-SUM($D199:L199)&gt;Balance!M198+Interest!M199,Balance!M198+Interest!M199-'Minimum Payment'!M199,$C199-SUM($D199:L199))))))</f>
        <v>0</v>
      </c>
      <c r="O199" s="10">
        <f t="shared" si="4"/>
        <v>0</v>
      </c>
    </row>
    <row r="200" spans="1:15" s="140" customFormat="1" ht="11.25" x14ac:dyDescent="0.25">
      <c r="A200" s="140" t="str">
        <f>IF(Balance!O199&lt;=0,"",A199+1)</f>
        <v/>
      </c>
      <c r="B200" s="50" t="str">
        <f t="shared" si="5"/>
        <v/>
      </c>
      <c r="C200" s="10">
        <f>IF(A200="",0,IF(NOT(Settings!$E$4=5),IF((Results!$D$5-'Minimum Payment'!O200)&lt;0,0,Results!$D$5-'Minimum Payment'!O200),0)+'Payment Schedule'!D200)</f>
        <v>0</v>
      </c>
      <c r="D200" s="10">
        <f>IF($D$14="",0,IF(NOT(Settings!$E$4=5),IF(Balance!D199&gt;=0,IF('Minimum Payment'!D200+$C200&gt;Balance!D199+Interest!D200,Balance!D199+Interest!D200-'Minimum Payment'!D200,$C200)),0))</f>
        <v>0</v>
      </c>
      <c r="E200" s="10">
        <f>IF(E$14="",0,IF(NOT(Settings!$E$4=5),IF(Balance!E199&lt;=0,0,IF($C200&lt;=SUM($D200:D200),0,IF('Minimum Payment'!E200+$C200-SUM($D200:D200)&gt;Balance!E199+Interest!E200,Balance!E199+Interest!E200-'Minimum Payment'!E200,$C200-SUM($D200:D200))))))</f>
        <v>0</v>
      </c>
      <c r="F200" s="10">
        <f>IF(F$14="",0,IF(NOT(Settings!$E$4=5),IF(Balance!F199&lt;=0,0,IF($C200&lt;=SUM($D200:E200),0,IF('Minimum Payment'!F200+$C200-SUM($D200:E200)&gt;Balance!F199+Interest!F200,Balance!F199+Interest!F200-'Minimum Payment'!F200,$C200-SUM($D200:E200))))))</f>
        <v>0</v>
      </c>
      <c r="G200" s="10">
        <f>IF(G$14="",0,IF(NOT(Settings!$E$4=5),IF(Balance!G199&lt;=0,0,IF($C200&lt;=SUM($D200:F200),0,IF('Minimum Payment'!G200+$C200-SUM($D200:F200)&gt;Balance!G199+Interest!G200,Balance!G199+Interest!G200-'Minimum Payment'!G200,$C200-SUM($D200:F200))))))</f>
        <v>0</v>
      </c>
      <c r="H200" s="10">
        <f>IF(H$14="",0,IF(NOT(Settings!$E$4=5),IF(Balance!H199&lt;=0,0,IF($C200&lt;=SUM($D200:G200),0,IF('Minimum Payment'!H200+$C200-SUM($D200:G200)&gt;Balance!H199+Interest!H200,Balance!H199+Interest!H200-'Minimum Payment'!H200,$C200-SUM($D200:G200))))))</f>
        <v>0</v>
      </c>
      <c r="I200" s="10">
        <f>IF(I$14="",0,IF(NOT(Settings!$E$4=5),IF(Balance!I199&lt;=0,0,IF($C200&lt;=SUM($D200:H200),0,IF('Minimum Payment'!I200+$C200-SUM($D200:H200)&gt;Balance!I199+Interest!I200,Balance!I199+Interest!I200-'Minimum Payment'!I200,$C200-SUM($D200:H200))))))</f>
        <v>0</v>
      </c>
      <c r="J200" s="10">
        <f>IF(J$14="",0,IF(NOT(Settings!$E$4=5),IF(Balance!J199&lt;=0,0,IF($C200&lt;=SUM($D200:I200),0,IF('Minimum Payment'!J200+$C200-SUM($D200:I200)&gt;Balance!J199+Interest!J200,Balance!J199+Interest!J200-'Minimum Payment'!J200,$C200-SUM($D200:I200))))))</f>
        <v>0</v>
      </c>
      <c r="K200" s="10">
        <f>IF(K$14="",0,IF(NOT(Settings!$E$4=5),IF(Balance!K199&lt;=0,0,IF($C200&lt;=SUM($D200:J200),0,IF('Minimum Payment'!K200+$C200-SUM($D200:J200)&gt;Balance!K199+Interest!K200,Balance!K199+Interest!K200-'Minimum Payment'!K200,$C200-SUM($D200:J200))))))</f>
        <v>0</v>
      </c>
      <c r="L200" s="10">
        <f>IF(L$14="",0,IF(NOT(Settings!$E$4=5),IF(Balance!L199&lt;=0,0,IF($C200&lt;=SUM($D200:K200),0,IF('Minimum Payment'!L200+$C200-SUM($D200:K200)&gt;Balance!L199+Interest!L200,Balance!L199+Interest!L200-'Minimum Payment'!L200,$C200-SUM($D200:K200))))))</f>
        <v>0</v>
      </c>
      <c r="M200" s="10">
        <f>IF(M$14="",0,IF(NOT(Settings!$E$4=5),IF(Balance!M199&lt;=0,0,IF($C200&lt;=SUM($D200:L200),0,IF('Minimum Payment'!M200+$C200-SUM($D200:L200)&gt;Balance!M199+Interest!M200,Balance!M199+Interest!M200-'Minimum Payment'!M200,$C200-SUM($D200:L200))))))</f>
        <v>0</v>
      </c>
      <c r="O200" s="10">
        <f t="shared" si="4"/>
        <v>0</v>
      </c>
    </row>
    <row r="201" spans="1:15" s="140" customFormat="1" ht="11.25" x14ac:dyDescent="0.25">
      <c r="A201" s="140" t="str">
        <f>IF(Balance!O200&lt;=0,"",A200+1)</f>
        <v/>
      </c>
      <c r="B201" s="50" t="str">
        <f t="shared" si="5"/>
        <v/>
      </c>
      <c r="C201" s="10">
        <f>IF(A201="",0,IF(NOT(Settings!$E$4=5),IF((Results!$D$5-'Minimum Payment'!O201)&lt;0,0,Results!$D$5-'Minimum Payment'!O201),0)+'Payment Schedule'!D201)</f>
        <v>0</v>
      </c>
      <c r="D201" s="10">
        <f>IF($D$14="",0,IF(NOT(Settings!$E$4=5),IF(Balance!D200&gt;=0,IF('Minimum Payment'!D201+$C201&gt;Balance!D200+Interest!D201,Balance!D200+Interest!D201-'Minimum Payment'!D201,$C201)),0))</f>
        <v>0</v>
      </c>
      <c r="E201" s="10">
        <f>IF(E$14="",0,IF(NOT(Settings!$E$4=5),IF(Balance!E200&lt;=0,0,IF($C201&lt;=SUM($D201:D201),0,IF('Minimum Payment'!E201+$C201-SUM($D201:D201)&gt;Balance!E200+Interest!E201,Balance!E200+Interest!E201-'Minimum Payment'!E201,$C201-SUM($D201:D201))))))</f>
        <v>0</v>
      </c>
      <c r="F201" s="10">
        <f>IF(F$14="",0,IF(NOT(Settings!$E$4=5),IF(Balance!F200&lt;=0,0,IF($C201&lt;=SUM($D201:E201),0,IF('Minimum Payment'!F201+$C201-SUM($D201:E201)&gt;Balance!F200+Interest!F201,Balance!F200+Interest!F201-'Minimum Payment'!F201,$C201-SUM($D201:E201))))))</f>
        <v>0</v>
      </c>
      <c r="G201" s="10">
        <f>IF(G$14="",0,IF(NOT(Settings!$E$4=5),IF(Balance!G200&lt;=0,0,IF($C201&lt;=SUM($D201:F201),0,IF('Minimum Payment'!G201+$C201-SUM($D201:F201)&gt;Balance!G200+Interest!G201,Balance!G200+Interest!G201-'Minimum Payment'!G201,$C201-SUM($D201:F201))))))</f>
        <v>0</v>
      </c>
      <c r="H201" s="10">
        <f>IF(H$14="",0,IF(NOT(Settings!$E$4=5),IF(Balance!H200&lt;=0,0,IF($C201&lt;=SUM($D201:G201),0,IF('Minimum Payment'!H201+$C201-SUM($D201:G201)&gt;Balance!H200+Interest!H201,Balance!H200+Interest!H201-'Minimum Payment'!H201,$C201-SUM($D201:G201))))))</f>
        <v>0</v>
      </c>
      <c r="I201" s="10">
        <f>IF(I$14="",0,IF(NOT(Settings!$E$4=5),IF(Balance!I200&lt;=0,0,IF($C201&lt;=SUM($D201:H201),0,IF('Minimum Payment'!I201+$C201-SUM($D201:H201)&gt;Balance!I200+Interest!I201,Balance!I200+Interest!I201-'Minimum Payment'!I201,$C201-SUM($D201:H201))))))</f>
        <v>0</v>
      </c>
      <c r="J201" s="10">
        <f>IF(J$14="",0,IF(NOT(Settings!$E$4=5),IF(Balance!J200&lt;=0,0,IF($C201&lt;=SUM($D201:I201),0,IF('Minimum Payment'!J201+$C201-SUM($D201:I201)&gt;Balance!J200+Interest!J201,Balance!J200+Interest!J201-'Minimum Payment'!J201,$C201-SUM($D201:I201))))))</f>
        <v>0</v>
      </c>
      <c r="K201" s="10">
        <f>IF(K$14="",0,IF(NOT(Settings!$E$4=5),IF(Balance!K200&lt;=0,0,IF($C201&lt;=SUM($D201:J201),0,IF('Minimum Payment'!K201+$C201-SUM($D201:J201)&gt;Balance!K200+Interest!K201,Balance!K200+Interest!K201-'Minimum Payment'!K201,$C201-SUM($D201:J201))))))</f>
        <v>0</v>
      </c>
      <c r="L201" s="10">
        <f>IF(L$14="",0,IF(NOT(Settings!$E$4=5),IF(Balance!L200&lt;=0,0,IF($C201&lt;=SUM($D201:K201),0,IF('Minimum Payment'!L201+$C201-SUM($D201:K201)&gt;Balance!L200+Interest!L201,Balance!L200+Interest!L201-'Minimum Payment'!L201,$C201-SUM($D201:K201))))))</f>
        <v>0</v>
      </c>
      <c r="M201" s="10">
        <f>IF(M$14="",0,IF(NOT(Settings!$E$4=5),IF(Balance!M200&lt;=0,0,IF($C201&lt;=SUM($D201:L201),0,IF('Minimum Payment'!M201+$C201-SUM($D201:L201)&gt;Balance!M200+Interest!M201,Balance!M200+Interest!M201-'Minimum Payment'!M201,$C201-SUM($D201:L201))))))</f>
        <v>0</v>
      </c>
      <c r="O201" s="10">
        <f t="shared" si="4"/>
        <v>0</v>
      </c>
    </row>
    <row r="202" spans="1:15" s="140" customFormat="1" ht="11.25" x14ac:dyDescent="0.25">
      <c r="A202" s="140" t="str">
        <f>IF(Balance!O201&lt;=0,"",A201+1)</f>
        <v/>
      </c>
      <c r="B202" s="50" t="str">
        <f t="shared" si="5"/>
        <v/>
      </c>
      <c r="C202" s="10">
        <f>IF(A202="",0,IF(NOT(Settings!$E$4=5),IF((Results!$D$5-'Minimum Payment'!O202)&lt;0,0,Results!$D$5-'Minimum Payment'!O202),0)+'Payment Schedule'!D202)</f>
        <v>0</v>
      </c>
      <c r="D202" s="10">
        <f>IF($D$14="",0,IF(NOT(Settings!$E$4=5),IF(Balance!D201&gt;=0,IF('Minimum Payment'!D202+$C202&gt;Balance!D201+Interest!D202,Balance!D201+Interest!D202-'Minimum Payment'!D202,$C202)),0))</f>
        <v>0</v>
      </c>
      <c r="E202" s="10">
        <f>IF(E$14="",0,IF(NOT(Settings!$E$4=5),IF(Balance!E201&lt;=0,0,IF($C202&lt;=SUM($D202:D202),0,IF('Minimum Payment'!E202+$C202-SUM($D202:D202)&gt;Balance!E201+Interest!E202,Balance!E201+Interest!E202-'Minimum Payment'!E202,$C202-SUM($D202:D202))))))</f>
        <v>0</v>
      </c>
      <c r="F202" s="10">
        <f>IF(F$14="",0,IF(NOT(Settings!$E$4=5),IF(Balance!F201&lt;=0,0,IF($C202&lt;=SUM($D202:E202),0,IF('Minimum Payment'!F202+$C202-SUM($D202:E202)&gt;Balance!F201+Interest!F202,Balance!F201+Interest!F202-'Minimum Payment'!F202,$C202-SUM($D202:E202))))))</f>
        <v>0</v>
      </c>
      <c r="G202" s="10">
        <f>IF(G$14="",0,IF(NOT(Settings!$E$4=5),IF(Balance!G201&lt;=0,0,IF($C202&lt;=SUM($D202:F202),0,IF('Minimum Payment'!G202+$C202-SUM($D202:F202)&gt;Balance!G201+Interest!G202,Balance!G201+Interest!G202-'Minimum Payment'!G202,$C202-SUM($D202:F202))))))</f>
        <v>0</v>
      </c>
      <c r="H202" s="10">
        <f>IF(H$14="",0,IF(NOT(Settings!$E$4=5),IF(Balance!H201&lt;=0,0,IF($C202&lt;=SUM($D202:G202),0,IF('Minimum Payment'!H202+$C202-SUM($D202:G202)&gt;Balance!H201+Interest!H202,Balance!H201+Interest!H202-'Minimum Payment'!H202,$C202-SUM($D202:G202))))))</f>
        <v>0</v>
      </c>
      <c r="I202" s="10">
        <f>IF(I$14="",0,IF(NOT(Settings!$E$4=5),IF(Balance!I201&lt;=0,0,IF($C202&lt;=SUM($D202:H202),0,IF('Minimum Payment'!I202+$C202-SUM($D202:H202)&gt;Balance!I201+Interest!I202,Balance!I201+Interest!I202-'Minimum Payment'!I202,$C202-SUM($D202:H202))))))</f>
        <v>0</v>
      </c>
      <c r="J202" s="10">
        <f>IF(J$14="",0,IF(NOT(Settings!$E$4=5),IF(Balance!J201&lt;=0,0,IF($C202&lt;=SUM($D202:I202),0,IF('Minimum Payment'!J202+$C202-SUM($D202:I202)&gt;Balance!J201+Interest!J202,Balance!J201+Interest!J202-'Minimum Payment'!J202,$C202-SUM($D202:I202))))))</f>
        <v>0</v>
      </c>
      <c r="K202" s="10">
        <f>IF(K$14="",0,IF(NOT(Settings!$E$4=5),IF(Balance!K201&lt;=0,0,IF($C202&lt;=SUM($D202:J202),0,IF('Minimum Payment'!K202+$C202-SUM($D202:J202)&gt;Balance!K201+Interest!K202,Balance!K201+Interest!K202-'Minimum Payment'!K202,$C202-SUM($D202:J202))))))</f>
        <v>0</v>
      </c>
      <c r="L202" s="10">
        <f>IF(L$14="",0,IF(NOT(Settings!$E$4=5),IF(Balance!L201&lt;=0,0,IF($C202&lt;=SUM($D202:K202),0,IF('Minimum Payment'!L202+$C202-SUM($D202:K202)&gt;Balance!L201+Interest!L202,Balance!L201+Interest!L202-'Minimum Payment'!L202,$C202-SUM($D202:K202))))))</f>
        <v>0</v>
      </c>
      <c r="M202" s="10">
        <f>IF(M$14="",0,IF(NOT(Settings!$E$4=5),IF(Balance!M201&lt;=0,0,IF($C202&lt;=SUM($D202:L202),0,IF('Minimum Payment'!M202+$C202-SUM($D202:L202)&gt;Balance!M201+Interest!M202,Balance!M201+Interest!M202-'Minimum Payment'!M202,$C202-SUM($D202:L202))))))</f>
        <v>0</v>
      </c>
      <c r="O202" s="10">
        <f t="shared" si="4"/>
        <v>0</v>
      </c>
    </row>
    <row r="203" spans="1:15" s="140" customFormat="1" ht="11.25" x14ac:dyDescent="0.25">
      <c r="A203" s="140" t="str">
        <f>IF(Balance!O202&lt;=0,"",A202+1)</f>
        <v/>
      </c>
      <c r="B203" s="50" t="str">
        <f t="shared" si="5"/>
        <v/>
      </c>
      <c r="C203" s="10">
        <f>IF(A203="",0,IF(NOT(Settings!$E$4=5),IF((Results!$D$5-'Minimum Payment'!O203)&lt;0,0,Results!$D$5-'Minimum Payment'!O203),0)+'Payment Schedule'!D203)</f>
        <v>0</v>
      </c>
      <c r="D203" s="10">
        <f>IF($D$14="",0,IF(NOT(Settings!$E$4=5),IF(Balance!D202&gt;=0,IF('Minimum Payment'!D203+$C203&gt;Balance!D202+Interest!D203,Balance!D202+Interest!D203-'Minimum Payment'!D203,$C203)),0))</f>
        <v>0</v>
      </c>
      <c r="E203" s="10">
        <f>IF(E$14="",0,IF(NOT(Settings!$E$4=5),IF(Balance!E202&lt;=0,0,IF($C203&lt;=SUM($D203:D203),0,IF('Minimum Payment'!E203+$C203-SUM($D203:D203)&gt;Balance!E202+Interest!E203,Balance!E202+Interest!E203-'Minimum Payment'!E203,$C203-SUM($D203:D203))))))</f>
        <v>0</v>
      </c>
      <c r="F203" s="10">
        <f>IF(F$14="",0,IF(NOT(Settings!$E$4=5),IF(Balance!F202&lt;=0,0,IF($C203&lt;=SUM($D203:E203),0,IF('Minimum Payment'!F203+$C203-SUM($D203:E203)&gt;Balance!F202+Interest!F203,Balance!F202+Interest!F203-'Minimum Payment'!F203,$C203-SUM($D203:E203))))))</f>
        <v>0</v>
      </c>
      <c r="G203" s="10">
        <f>IF(G$14="",0,IF(NOT(Settings!$E$4=5),IF(Balance!G202&lt;=0,0,IF($C203&lt;=SUM($D203:F203),0,IF('Minimum Payment'!G203+$C203-SUM($D203:F203)&gt;Balance!G202+Interest!G203,Balance!G202+Interest!G203-'Minimum Payment'!G203,$C203-SUM($D203:F203))))))</f>
        <v>0</v>
      </c>
      <c r="H203" s="10">
        <f>IF(H$14="",0,IF(NOT(Settings!$E$4=5),IF(Balance!H202&lt;=0,0,IF($C203&lt;=SUM($D203:G203),0,IF('Minimum Payment'!H203+$C203-SUM($D203:G203)&gt;Balance!H202+Interest!H203,Balance!H202+Interest!H203-'Minimum Payment'!H203,$C203-SUM($D203:G203))))))</f>
        <v>0</v>
      </c>
      <c r="I203" s="10">
        <f>IF(I$14="",0,IF(NOT(Settings!$E$4=5),IF(Balance!I202&lt;=0,0,IF($C203&lt;=SUM($D203:H203),0,IF('Minimum Payment'!I203+$C203-SUM($D203:H203)&gt;Balance!I202+Interest!I203,Balance!I202+Interest!I203-'Minimum Payment'!I203,$C203-SUM($D203:H203))))))</f>
        <v>0</v>
      </c>
      <c r="J203" s="10">
        <f>IF(J$14="",0,IF(NOT(Settings!$E$4=5),IF(Balance!J202&lt;=0,0,IF($C203&lt;=SUM($D203:I203),0,IF('Minimum Payment'!J203+$C203-SUM($D203:I203)&gt;Balance!J202+Interest!J203,Balance!J202+Interest!J203-'Minimum Payment'!J203,$C203-SUM($D203:I203))))))</f>
        <v>0</v>
      </c>
      <c r="K203" s="10">
        <f>IF(K$14="",0,IF(NOT(Settings!$E$4=5),IF(Balance!K202&lt;=0,0,IF($C203&lt;=SUM($D203:J203),0,IF('Minimum Payment'!K203+$C203-SUM($D203:J203)&gt;Balance!K202+Interest!K203,Balance!K202+Interest!K203-'Minimum Payment'!K203,$C203-SUM($D203:J203))))))</f>
        <v>0</v>
      </c>
      <c r="L203" s="10">
        <f>IF(L$14="",0,IF(NOT(Settings!$E$4=5),IF(Balance!L202&lt;=0,0,IF($C203&lt;=SUM($D203:K203),0,IF('Minimum Payment'!L203+$C203-SUM($D203:K203)&gt;Balance!L202+Interest!L203,Balance!L202+Interest!L203-'Minimum Payment'!L203,$C203-SUM($D203:K203))))))</f>
        <v>0</v>
      </c>
      <c r="M203" s="10">
        <f>IF(M$14="",0,IF(NOT(Settings!$E$4=5),IF(Balance!M202&lt;=0,0,IF($C203&lt;=SUM($D203:L203),0,IF('Minimum Payment'!M203+$C203-SUM($D203:L203)&gt;Balance!M202+Interest!M203,Balance!M202+Interest!M203-'Minimum Payment'!M203,$C203-SUM($D203:L203))))))</f>
        <v>0</v>
      </c>
      <c r="O203" s="10">
        <f t="shared" si="4"/>
        <v>0</v>
      </c>
    </row>
    <row r="204" spans="1:15" s="140" customFormat="1" ht="11.25" x14ac:dyDescent="0.25">
      <c r="A204" s="140" t="str">
        <f>IF(Balance!O203&lt;=0,"",A203+1)</f>
        <v/>
      </c>
      <c r="B204" s="50" t="str">
        <f t="shared" si="5"/>
        <v/>
      </c>
      <c r="C204" s="10">
        <f>IF(A204="",0,IF(NOT(Settings!$E$4=5),IF((Results!$D$5-'Minimum Payment'!O204)&lt;0,0,Results!$D$5-'Minimum Payment'!O204),0)+'Payment Schedule'!D204)</f>
        <v>0</v>
      </c>
      <c r="D204" s="10">
        <f>IF($D$14="",0,IF(NOT(Settings!$E$4=5),IF(Balance!D203&gt;=0,IF('Minimum Payment'!D204+$C204&gt;Balance!D203+Interest!D204,Balance!D203+Interest!D204-'Minimum Payment'!D204,$C204)),0))</f>
        <v>0</v>
      </c>
      <c r="E204" s="10">
        <f>IF(E$14="",0,IF(NOT(Settings!$E$4=5),IF(Balance!E203&lt;=0,0,IF($C204&lt;=SUM($D204:D204),0,IF('Minimum Payment'!E204+$C204-SUM($D204:D204)&gt;Balance!E203+Interest!E204,Balance!E203+Interest!E204-'Minimum Payment'!E204,$C204-SUM($D204:D204))))))</f>
        <v>0</v>
      </c>
      <c r="F204" s="10">
        <f>IF(F$14="",0,IF(NOT(Settings!$E$4=5),IF(Balance!F203&lt;=0,0,IF($C204&lt;=SUM($D204:E204),0,IF('Minimum Payment'!F204+$C204-SUM($D204:E204)&gt;Balance!F203+Interest!F204,Balance!F203+Interest!F204-'Minimum Payment'!F204,$C204-SUM($D204:E204))))))</f>
        <v>0</v>
      </c>
      <c r="G204" s="10">
        <f>IF(G$14="",0,IF(NOT(Settings!$E$4=5),IF(Balance!G203&lt;=0,0,IF($C204&lt;=SUM($D204:F204),0,IF('Minimum Payment'!G204+$C204-SUM($D204:F204)&gt;Balance!G203+Interest!G204,Balance!G203+Interest!G204-'Minimum Payment'!G204,$C204-SUM($D204:F204))))))</f>
        <v>0</v>
      </c>
      <c r="H204" s="10">
        <f>IF(H$14="",0,IF(NOT(Settings!$E$4=5),IF(Balance!H203&lt;=0,0,IF($C204&lt;=SUM($D204:G204),0,IF('Minimum Payment'!H204+$C204-SUM($D204:G204)&gt;Balance!H203+Interest!H204,Balance!H203+Interest!H204-'Minimum Payment'!H204,$C204-SUM($D204:G204))))))</f>
        <v>0</v>
      </c>
      <c r="I204" s="10">
        <f>IF(I$14="",0,IF(NOT(Settings!$E$4=5),IF(Balance!I203&lt;=0,0,IF($C204&lt;=SUM($D204:H204),0,IF('Minimum Payment'!I204+$C204-SUM($D204:H204)&gt;Balance!I203+Interest!I204,Balance!I203+Interest!I204-'Minimum Payment'!I204,$C204-SUM($D204:H204))))))</f>
        <v>0</v>
      </c>
      <c r="J204" s="10">
        <f>IF(J$14="",0,IF(NOT(Settings!$E$4=5),IF(Balance!J203&lt;=0,0,IF($C204&lt;=SUM($D204:I204),0,IF('Minimum Payment'!J204+$C204-SUM($D204:I204)&gt;Balance!J203+Interest!J204,Balance!J203+Interest!J204-'Minimum Payment'!J204,$C204-SUM($D204:I204))))))</f>
        <v>0</v>
      </c>
      <c r="K204" s="10">
        <f>IF(K$14="",0,IF(NOT(Settings!$E$4=5),IF(Balance!K203&lt;=0,0,IF($C204&lt;=SUM($D204:J204),0,IF('Minimum Payment'!K204+$C204-SUM($D204:J204)&gt;Balance!K203+Interest!K204,Balance!K203+Interest!K204-'Minimum Payment'!K204,$C204-SUM($D204:J204))))))</f>
        <v>0</v>
      </c>
      <c r="L204" s="10">
        <f>IF(L$14="",0,IF(NOT(Settings!$E$4=5),IF(Balance!L203&lt;=0,0,IF($C204&lt;=SUM($D204:K204),0,IF('Minimum Payment'!L204+$C204-SUM($D204:K204)&gt;Balance!L203+Interest!L204,Balance!L203+Interest!L204-'Minimum Payment'!L204,$C204-SUM($D204:K204))))))</f>
        <v>0</v>
      </c>
      <c r="M204" s="10">
        <f>IF(M$14="",0,IF(NOT(Settings!$E$4=5),IF(Balance!M203&lt;=0,0,IF($C204&lt;=SUM($D204:L204),0,IF('Minimum Payment'!M204+$C204-SUM($D204:L204)&gt;Balance!M203+Interest!M204,Balance!M203+Interest!M204-'Minimum Payment'!M204,$C204-SUM($D204:L204))))))</f>
        <v>0</v>
      </c>
      <c r="O204" s="10">
        <f t="shared" si="4"/>
        <v>0</v>
      </c>
    </row>
    <row r="205" spans="1:15" s="140" customFormat="1" ht="11.25" x14ac:dyDescent="0.25">
      <c r="A205" s="140" t="str">
        <f>IF(Balance!O204&lt;=0,"",A204+1)</f>
        <v/>
      </c>
      <c r="B205" s="50" t="str">
        <f t="shared" si="5"/>
        <v/>
      </c>
      <c r="C205" s="10">
        <f>IF(A205="",0,IF(NOT(Settings!$E$4=5),IF((Results!$D$5-'Minimum Payment'!O205)&lt;0,0,Results!$D$5-'Minimum Payment'!O205),0)+'Payment Schedule'!D205)</f>
        <v>0</v>
      </c>
      <c r="D205" s="10">
        <f>IF($D$14="",0,IF(NOT(Settings!$E$4=5),IF(Balance!D204&gt;=0,IF('Minimum Payment'!D205+$C205&gt;Balance!D204+Interest!D205,Balance!D204+Interest!D205-'Minimum Payment'!D205,$C205)),0))</f>
        <v>0</v>
      </c>
      <c r="E205" s="10">
        <f>IF(E$14="",0,IF(NOT(Settings!$E$4=5),IF(Balance!E204&lt;=0,0,IF($C205&lt;=SUM($D205:D205),0,IF('Minimum Payment'!E205+$C205-SUM($D205:D205)&gt;Balance!E204+Interest!E205,Balance!E204+Interest!E205-'Minimum Payment'!E205,$C205-SUM($D205:D205))))))</f>
        <v>0</v>
      </c>
      <c r="F205" s="10">
        <f>IF(F$14="",0,IF(NOT(Settings!$E$4=5),IF(Balance!F204&lt;=0,0,IF($C205&lt;=SUM($D205:E205),0,IF('Minimum Payment'!F205+$C205-SUM($D205:E205)&gt;Balance!F204+Interest!F205,Balance!F204+Interest!F205-'Minimum Payment'!F205,$C205-SUM($D205:E205))))))</f>
        <v>0</v>
      </c>
      <c r="G205" s="10">
        <f>IF(G$14="",0,IF(NOT(Settings!$E$4=5),IF(Balance!G204&lt;=0,0,IF($C205&lt;=SUM($D205:F205),0,IF('Minimum Payment'!G205+$C205-SUM($D205:F205)&gt;Balance!G204+Interest!G205,Balance!G204+Interest!G205-'Minimum Payment'!G205,$C205-SUM($D205:F205))))))</f>
        <v>0</v>
      </c>
      <c r="H205" s="10">
        <f>IF(H$14="",0,IF(NOT(Settings!$E$4=5),IF(Balance!H204&lt;=0,0,IF($C205&lt;=SUM($D205:G205),0,IF('Minimum Payment'!H205+$C205-SUM($D205:G205)&gt;Balance!H204+Interest!H205,Balance!H204+Interest!H205-'Minimum Payment'!H205,$C205-SUM($D205:G205))))))</f>
        <v>0</v>
      </c>
      <c r="I205" s="10">
        <f>IF(I$14="",0,IF(NOT(Settings!$E$4=5),IF(Balance!I204&lt;=0,0,IF($C205&lt;=SUM($D205:H205),0,IF('Minimum Payment'!I205+$C205-SUM($D205:H205)&gt;Balance!I204+Interest!I205,Balance!I204+Interest!I205-'Minimum Payment'!I205,$C205-SUM($D205:H205))))))</f>
        <v>0</v>
      </c>
      <c r="J205" s="10">
        <f>IF(J$14="",0,IF(NOT(Settings!$E$4=5),IF(Balance!J204&lt;=0,0,IF($C205&lt;=SUM($D205:I205),0,IF('Minimum Payment'!J205+$C205-SUM($D205:I205)&gt;Balance!J204+Interest!J205,Balance!J204+Interest!J205-'Minimum Payment'!J205,$C205-SUM($D205:I205))))))</f>
        <v>0</v>
      </c>
      <c r="K205" s="10">
        <f>IF(K$14="",0,IF(NOT(Settings!$E$4=5),IF(Balance!K204&lt;=0,0,IF($C205&lt;=SUM($D205:J205),0,IF('Minimum Payment'!K205+$C205-SUM($D205:J205)&gt;Balance!K204+Interest!K205,Balance!K204+Interest!K205-'Minimum Payment'!K205,$C205-SUM($D205:J205))))))</f>
        <v>0</v>
      </c>
      <c r="L205" s="10">
        <f>IF(L$14="",0,IF(NOT(Settings!$E$4=5),IF(Balance!L204&lt;=0,0,IF($C205&lt;=SUM($D205:K205),0,IF('Minimum Payment'!L205+$C205-SUM($D205:K205)&gt;Balance!L204+Interest!L205,Balance!L204+Interest!L205-'Minimum Payment'!L205,$C205-SUM($D205:K205))))))</f>
        <v>0</v>
      </c>
      <c r="M205" s="10">
        <f>IF(M$14="",0,IF(NOT(Settings!$E$4=5),IF(Balance!M204&lt;=0,0,IF($C205&lt;=SUM($D205:L205),0,IF('Minimum Payment'!M205+$C205-SUM($D205:L205)&gt;Balance!M204+Interest!M205,Balance!M204+Interest!M205-'Minimum Payment'!M205,$C205-SUM($D205:L205))))))</f>
        <v>0</v>
      </c>
      <c r="O205" s="10">
        <f t="shared" si="4"/>
        <v>0</v>
      </c>
    </row>
    <row r="206" spans="1:15" s="140" customFormat="1" ht="11.25" x14ac:dyDescent="0.25">
      <c r="A206" s="140" t="str">
        <f>IF(Balance!O205&lt;=0,"",A205+1)</f>
        <v/>
      </c>
      <c r="B206" s="50" t="str">
        <f t="shared" si="5"/>
        <v/>
      </c>
      <c r="C206" s="10">
        <f>IF(A206="",0,IF(NOT(Settings!$E$4=5),IF((Results!$D$5-'Minimum Payment'!O206)&lt;0,0,Results!$D$5-'Minimum Payment'!O206),0)+'Payment Schedule'!D206)</f>
        <v>0</v>
      </c>
      <c r="D206" s="10">
        <f>IF($D$14="",0,IF(NOT(Settings!$E$4=5),IF(Balance!D205&gt;=0,IF('Minimum Payment'!D206+$C206&gt;Balance!D205+Interest!D206,Balance!D205+Interest!D206-'Minimum Payment'!D206,$C206)),0))</f>
        <v>0</v>
      </c>
      <c r="E206" s="10">
        <f>IF(E$14="",0,IF(NOT(Settings!$E$4=5),IF(Balance!E205&lt;=0,0,IF($C206&lt;=SUM($D206:D206),0,IF('Minimum Payment'!E206+$C206-SUM($D206:D206)&gt;Balance!E205+Interest!E206,Balance!E205+Interest!E206-'Minimum Payment'!E206,$C206-SUM($D206:D206))))))</f>
        <v>0</v>
      </c>
      <c r="F206" s="10">
        <f>IF(F$14="",0,IF(NOT(Settings!$E$4=5),IF(Balance!F205&lt;=0,0,IF($C206&lt;=SUM($D206:E206),0,IF('Minimum Payment'!F206+$C206-SUM($D206:E206)&gt;Balance!F205+Interest!F206,Balance!F205+Interest!F206-'Minimum Payment'!F206,$C206-SUM($D206:E206))))))</f>
        <v>0</v>
      </c>
      <c r="G206" s="10">
        <f>IF(G$14="",0,IF(NOT(Settings!$E$4=5),IF(Balance!G205&lt;=0,0,IF($C206&lt;=SUM($D206:F206),0,IF('Minimum Payment'!G206+$C206-SUM($D206:F206)&gt;Balance!G205+Interest!G206,Balance!G205+Interest!G206-'Minimum Payment'!G206,$C206-SUM($D206:F206))))))</f>
        <v>0</v>
      </c>
      <c r="H206" s="10">
        <f>IF(H$14="",0,IF(NOT(Settings!$E$4=5),IF(Balance!H205&lt;=0,0,IF($C206&lt;=SUM($D206:G206),0,IF('Minimum Payment'!H206+$C206-SUM($D206:G206)&gt;Balance!H205+Interest!H206,Balance!H205+Interest!H206-'Minimum Payment'!H206,$C206-SUM($D206:G206))))))</f>
        <v>0</v>
      </c>
      <c r="I206" s="10">
        <f>IF(I$14="",0,IF(NOT(Settings!$E$4=5),IF(Balance!I205&lt;=0,0,IF($C206&lt;=SUM($D206:H206),0,IF('Minimum Payment'!I206+$C206-SUM($D206:H206)&gt;Balance!I205+Interest!I206,Balance!I205+Interest!I206-'Minimum Payment'!I206,$C206-SUM($D206:H206))))))</f>
        <v>0</v>
      </c>
      <c r="J206" s="10">
        <f>IF(J$14="",0,IF(NOT(Settings!$E$4=5),IF(Balance!J205&lt;=0,0,IF($C206&lt;=SUM($D206:I206),0,IF('Minimum Payment'!J206+$C206-SUM($D206:I206)&gt;Balance!J205+Interest!J206,Balance!J205+Interest!J206-'Minimum Payment'!J206,$C206-SUM($D206:I206))))))</f>
        <v>0</v>
      </c>
      <c r="K206" s="10">
        <f>IF(K$14="",0,IF(NOT(Settings!$E$4=5),IF(Balance!K205&lt;=0,0,IF($C206&lt;=SUM($D206:J206),0,IF('Minimum Payment'!K206+$C206-SUM($D206:J206)&gt;Balance!K205+Interest!K206,Balance!K205+Interest!K206-'Minimum Payment'!K206,$C206-SUM($D206:J206))))))</f>
        <v>0</v>
      </c>
      <c r="L206" s="10">
        <f>IF(L$14="",0,IF(NOT(Settings!$E$4=5),IF(Balance!L205&lt;=0,0,IF($C206&lt;=SUM($D206:K206),0,IF('Minimum Payment'!L206+$C206-SUM($D206:K206)&gt;Balance!L205+Interest!L206,Balance!L205+Interest!L206-'Minimum Payment'!L206,$C206-SUM($D206:K206))))))</f>
        <v>0</v>
      </c>
      <c r="M206" s="10">
        <f>IF(M$14="",0,IF(NOT(Settings!$E$4=5),IF(Balance!M205&lt;=0,0,IF($C206&lt;=SUM($D206:L206),0,IF('Minimum Payment'!M206+$C206-SUM($D206:L206)&gt;Balance!M205+Interest!M206,Balance!M205+Interest!M206-'Minimum Payment'!M206,$C206-SUM($D206:L206))))))</f>
        <v>0</v>
      </c>
      <c r="O206" s="10">
        <f t="shared" si="4"/>
        <v>0</v>
      </c>
    </row>
    <row r="207" spans="1:15" s="140" customFormat="1" ht="11.25" x14ac:dyDescent="0.25">
      <c r="A207" s="140" t="str">
        <f>IF(Balance!O206&lt;=0,"",A206+1)</f>
        <v/>
      </c>
      <c r="B207" s="50" t="str">
        <f t="shared" si="5"/>
        <v/>
      </c>
      <c r="C207" s="10">
        <f>IF(A207="",0,IF(NOT(Settings!$E$4=5),IF((Results!$D$5-'Minimum Payment'!O207)&lt;0,0,Results!$D$5-'Minimum Payment'!O207),0)+'Payment Schedule'!D207)</f>
        <v>0</v>
      </c>
      <c r="D207" s="10">
        <f>IF($D$14="",0,IF(NOT(Settings!$E$4=5),IF(Balance!D206&gt;=0,IF('Minimum Payment'!D207+$C207&gt;Balance!D206+Interest!D207,Balance!D206+Interest!D207-'Minimum Payment'!D207,$C207)),0))</f>
        <v>0</v>
      </c>
      <c r="E207" s="10">
        <f>IF(E$14="",0,IF(NOT(Settings!$E$4=5),IF(Balance!E206&lt;=0,0,IF($C207&lt;=SUM($D207:D207),0,IF('Minimum Payment'!E207+$C207-SUM($D207:D207)&gt;Balance!E206+Interest!E207,Balance!E206+Interest!E207-'Minimum Payment'!E207,$C207-SUM($D207:D207))))))</f>
        <v>0</v>
      </c>
      <c r="F207" s="10">
        <f>IF(F$14="",0,IF(NOT(Settings!$E$4=5),IF(Balance!F206&lt;=0,0,IF($C207&lt;=SUM($D207:E207),0,IF('Minimum Payment'!F207+$C207-SUM($D207:E207)&gt;Balance!F206+Interest!F207,Balance!F206+Interest!F207-'Minimum Payment'!F207,$C207-SUM($D207:E207))))))</f>
        <v>0</v>
      </c>
      <c r="G207" s="10">
        <f>IF(G$14="",0,IF(NOT(Settings!$E$4=5),IF(Balance!G206&lt;=0,0,IF($C207&lt;=SUM($D207:F207),0,IF('Minimum Payment'!G207+$C207-SUM($D207:F207)&gt;Balance!G206+Interest!G207,Balance!G206+Interest!G207-'Minimum Payment'!G207,$C207-SUM($D207:F207))))))</f>
        <v>0</v>
      </c>
      <c r="H207" s="10">
        <f>IF(H$14="",0,IF(NOT(Settings!$E$4=5),IF(Balance!H206&lt;=0,0,IF($C207&lt;=SUM($D207:G207),0,IF('Minimum Payment'!H207+$C207-SUM($D207:G207)&gt;Balance!H206+Interest!H207,Balance!H206+Interest!H207-'Minimum Payment'!H207,$C207-SUM($D207:G207))))))</f>
        <v>0</v>
      </c>
      <c r="I207" s="10">
        <f>IF(I$14="",0,IF(NOT(Settings!$E$4=5),IF(Balance!I206&lt;=0,0,IF($C207&lt;=SUM($D207:H207),0,IF('Minimum Payment'!I207+$C207-SUM($D207:H207)&gt;Balance!I206+Interest!I207,Balance!I206+Interest!I207-'Minimum Payment'!I207,$C207-SUM($D207:H207))))))</f>
        <v>0</v>
      </c>
      <c r="J207" s="10">
        <f>IF(J$14="",0,IF(NOT(Settings!$E$4=5),IF(Balance!J206&lt;=0,0,IF($C207&lt;=SUM($D207:I207),0,IF('Minimum Payment'!J207+$C207-SUM($D207:I207)&gt;Balance!J206+Interest!J207,Balance!J206+Interest!J207-'Minimum Payment'!J207,$C207-SUM($D207:I207))))))</f>
        <v>0</v>
      </c>
      <c r="K207" s="10">
        <f>IF(K$14="",0,IF(NOT(Settings!$E$4=5),IF(Balance!K206&lt;=0,0,IF($C207&lt;=SUM($D207:J207),0,IF('Minimum Payment'!K207+$C207-SUM($D207:J207)&gt;Balance!K206+Interest!K207,Balance!K206+Interest!K207-'Minimum Payment'!K207,$C207-SUM($D207:J207))))))</f>
        <v>0</v>
      </c>
      <c r="L207" s="10">
        <f>IF(L$14="",0,IF(NOT(Settings!$E$4=5),IF(Balance!L206&lt;=0,0,IF($C207&lt;=SUM($D207:K207),0,IF('Minimum Payment'!L207+$C207-SUM($D207:K207)&gt;Balance!L206+Interest!L207,Balance!L206+Interest!L207-'Minimum Payment'!L207,$C207-SUM($D207:K207))))))</f>
        <v>0</v>
      </c>
      <c r="M207" s="10">
        <f>IF(M$14="",0,IF(NOT(Settings!$E$4=5),IF(Balance!M206&lt;=0,0,IF($C207&lt;=SUM($D207:L207),0,IF('Minimum Payment'!M207+$C207-SUM($D207:L207)&gt;Balance!M206+Interest!M207,Balance!M206+Interest!M207-'Minimum Payment'!M207,$C207-SUM($D207:L207))))))</f>
        <v>0</v>
      </c>
      <c r="O207" s="10">
        <f t="shared" si="4"/>
        <v>0</v>
      </c>
    </row>
    <row r="208" spans="1:15" s="140" customFormat="1" ht="11.25" x14ac:dyDescent="0.25">
      <c r="A208" s="140" t="str">
        <f>IF(Balance!O207&lt;=0,"",A207+1)</f>
        <v/>
      </c>
      <c r="B208" s="50" t="str">
        <f t="shared" si="5"/>
        <v/>
      </c>
      <c r="C208" s="10">
        <f>IF(A208="",0,IF(NOT(Settings!$E$4=5),IF((Results!$D$5-'Minimum Payment'!O208)&lt;0,0,Results!$D$5-'Minimum Payment'!O208),0)+'Payment Schedule'!D208)</f>
        <v>0</v>
      </c>
      <c r="D208" s="10">
        <f>IF($D$14="",0,IF(NOT(Settings!$E$4=5),IF(Balance!D207&gt;=0,IF('Minimum Payment'!D208+$C208&gt;Balance!D207+Interest!D208,Balance!D207+Interest!D208-'Minimum Payment'!D208,$C208)),0))</f>
        <v>0</v>
      </c>
      <c r="E208" s="10">
        <f>IF(E$14="",0,IF(NOT(Settings!$E$4=5),IF(Balance!E207&lt;=0,0,IF($C208&lt;=SUM($D208:D208),0,IF('Minimum Payment'!E208+$C208-SUM($D208:D208)&gt;Balance!E207+Interest!E208,Balance!E207+Interest!E208-'Minimum Payment'!E208,$C208-SUM($D208:D208))))))</f>
        <v>0</v>
      </c>
      <c r="F208" s="10">
        <f>IF(F$14="",0,IF(NOT(Settings!$E$4=5),IF(Balance!F207&lt;=0,0,IF($C208&lt;=SUM($D208:E208),0,IF('Minimum Payment'!F208+$C208-SUM($D208:E208)&gt;Balance!F207+Interest!F208,Balance!F207+Interest!F208-'Minimum Payment'!F208,$C208-SUM($D208:E208))))))</f>
        <v>0</v>
      </c>
      <c r="G208" s="10">
        <f>IF(G$14="",0,IF(NOT(Settings!$E$4=5),IF(Balance!G207&lt;=0,0,IF($C208&lt;=SUM($D208:F208),0,IF('Minimum Payment'!G208+$C208-SUM($D208:F208)&gt;Balance!G207+Interest!G208,Balance!G207+Interest!G208-'Minimum Payment'!G208,$C208-SUM($D208:F208))))))</f>
        <v>0</v>
      </c>
      <c r="H208" s="10">
        <f>IF(H$14="",0,IF(NOT(Settings!$E$4=5),IF(Balance!H207&lt;=0,0,IF($C208&lt;=SUM($D208:G208),0,IF('Minimum Payment'!H208+$C208-SUM($D208:G208)&gt;Balance!H207+Interest!H208,Balance!H207+Interest!H208-'Minimum Payment'!H208,$C208-SUM($D208:G208))))))</f>
        <v>0</v>
      </c>
      <c r="I208" s="10">
        <f>IF(I$14="",0,IF(NOT(Settings!$E$4=5),IF(Balance!I207&lt;=0,0,IF($C208&lt;=SUM($D208:H208),0,IF('Minimum Payment'!I208+$C208-SUM($D208:H208)&gt;Balance!I207+Interest!I208,Balance!I207+Interest!I208-'Minimum Payment'!I208,$C208-SUM($D208:H208))))))</f>
        <v>0</v>
      </c>
      <c r="J208" s="10">
        <f>IF(J$14="",0,IF(NOT(Settings!$E$4=5),IF(Balance!J207&lt;=0,0,IF($C208&lt;=SUM($D208:I208),0,IF('Minimum Payment'!J208+$C208-SUM($D208:I208)&gt;Balance!J207+Interest!J208,Balance!J207+Interest!J208-'Minimum Payment'!J208,$C208-SUM($D208:I208))))))</f>
        <v>0</v>
      </c>
      <c r="K208" s="10">
        <f>IF(K$14="",0,IF(NOT(Settings!$E$4=5),IF(Balance!K207&lt;=0,0,IF($C208&lt;=SUM($D208:J208),0,IF('Minimum Payment'!K208+$C208-SUM($D208:J208)&gt;Balance!K207+Interest!K208,Balance!K207+Interest!K208-'Minimum Payment'!K208,$C208-SUM($D208:J208))))))</f>
        <v>0</v>
      </c>
      <c r="L208" s="10">
        <f>IF(L$14="",0,IF(NOT(Settings!$E$4=5),IF(Balance!L207&lt;=0,0,IF($C208&lt;=SUM($D208:K208),0,IF('Minimum Payment'!L208+$C208-SUM($D208:K208)&gt;Balance!L207+Interest!L208,Balance!L207+Interest!L208-'Minimum Payment'!L208,$C208-SUM($D208:K208))))))</f>
        <v>0</v>
      </c>
      <c r="M208" s="10">
        <f>IF(M$14="",0,IF(NOT(Settings!$E$4=5),IF(Balance!M207&lt;=0,0,IF($C208&lt;=SUM($D208:L208),0,IF('Minimum Payment'!M208+$C208-SUM($D208:L208)&gt;Balance!M207+Interest!M208,Balance!M207+Interest!M208-'Minimum Payment'!M208,$C208-SUM($D208:L208))))))</f>
        <v>0</v>
      </c>
      <c r="O208" s="10">
        <f t="shared" ref="O208:O271" si="6">SUM(D208:M208)</f>
        <v>0</v>
      </c>
    </row>
    <row r="209" spans="1:15" s="140" customFormat="1" ht="11.25" x14ac:dyDescent="0.25">
      <c r="A209" s="140" t="str">
        <f>IF(Balance!O208&lt;=0,"",A208+1)</f>
        <v/>
      </c>
      <c r="B209" s="50" t="str">
        <f t="shared" ref="B209:B272" si="7">IF(A209="","",DATE(YEAR(B208),MONTH(B208)+1,1))</f>
        <v/>
      </c>
      <c r="C209" s="10">
        <f>IF(A209="",0,IF(NOT(Settings!$E$4=5),IF((Results!$D$5-'Minimum Payment'!O209)&lt;0,0,Results!$D$5-'Minimum Payment'!O209),0)+'Payment Schedule'!D209)</f>
        <v>0</v>
      </c>
      <c r="D209" s="10">
        <f>IF($D$14="",0,IF(NOT(Settings!$E$4=5),IF(Balance!D208&gt;=0,IF('Minimum Payment'!D209+$C209&gt;Balance!D208+Interest!D209,Balance!D208+Interest!D209-'Minimum Payment'!D209,$C209)),0))</f>
        <v>0</v>
      </c>
      <c r="E209" s="10">
        <f>IF(E$14="",0,IF(NOT(Settings!$E$4=5),IF(Balance!E208&lt;=0,0,IF($C209&lt;=SUM($D209:D209),0,IF('Minimum Payment'!E209+$C209-SUM($D209:D209)&gt;Balance!E208+Interest!E209,Balance!E208+Interest!E209-'Minimum Payment'!E209,$C209-SUM($D209:D209))))))</f>
        <v>0</v>
      </c>
      <c r="F209" s="10">
        <f>IF(F$14="",0,IF(NOT(Settings!$E$4=5),IF(Balance!F208&lt;=0,0,IF($C209&lt;=SUM($D209:E209),0,IF('Minimum Payment'!F209+$C209-SUM($D209:E209)&gt;Balance!F208+Interest!F209,Balance!F208+Interest!F209-'Minimum Payment'!F209,$C209-SUM($D209:E209))))))</f>
        <v>0</v>
      </c>
      <c r="G209" s="10">
        <f>IF(G$14="",0,IF(NOT(Settings!$E$4=5),IF(Balance!G208&lt;=0,0,IF($C209&lt;=SUM($D209:F209),0,IF('Minimum Payment'!G209+$C209-SUM($D209:F209)&gt;Balance!G208+Interest!G209,Balance!G208+Interest!G209-'Minimum Payment'!G209,$C209-SUM($D209:F209))))))</f>
        <v>0</v>
      </c>
      <c r="H209" s="10">
        <f>IF(H$14="",0,IF(NOT(Settings!$E$4=5),IF(Balance!H208&lt;=0,0,IF($C209&lt;=SUM($D209:G209),0,IF('Minimum Payment'!H209+$C209-SUM($D209:G209)&gt;Balance!H208+Interest!H209,Balance!H208+Interest!H209-'Minimum Payment'!H209,$C209-SUM($D209:G209))))))</f>
        <v>0</v>
      </c>
      <c r="I209" s="10">
        <f>IF(I$14="",0,IF(NOT(Settings!$E$4=5),IF(Balance!I208&lt;=0,0,IF($C209&lt;=SUM($D209:H209),0,IF('Minimum Payment'!I209+$C209-SUM($D209:H209)&gt;Balance!I208+Interest!I209,Balance!I208+Interest!I209-'Minimum Payment'!I209,$C209-SUM($D209:H209))))))</f>
        <v>0</v>
      </c>
      <c r="J209" s="10">
        <f>IF(J$14="",0,IF(NOT(Settings!$E$4=5),IF(Balance!J208&lt;=0,0,IF($C209&lt;=SUM($D209:I209),0,IF('Minimum Payment'!J209+$C209-SUM($D209:I209)&gt;Balance!J208+Interest!J209,Balance!J208+Interest!J209-'Minimum Payment'!J209,$C209-SUM($D209:I209))))))</f>
        <v>0</v>
      </c>
      <c r="K209" s="10">
        <f>IF(K$14="",0,IF(NOT(Settings!$E$4=5),IF(Balance!K208&lt;=0,0,IF($C209&lt;=SUM($D209:J209),0,IF('Minimum Payment'!K209+$C209-SUM($D209:J209)&gt;Balance!K208+Interest!K209,Balance!K208+Interest!K209-'Minimum Payment'!K209,$C209-SUM($D209:J209))))))</f>
        <v>0</v>
      </c>
      <c r="L209" s="10">
        <f>IF(L$14="",0,IF(NOT(Settings!$E$4=5),IF(Balance!L208&lt;=0,0,IF($C209&lt;=SUM($D209:K209),0,IF('Minimum Payment'!L209+$C209-SUM($D209:K209)&gt;Balance!L208+Interest!L209,Balance!L208+Interest!L209-'Minimum Payment'!L209,$C209-SUM($D209:K209))))))</f>
        <v>0</v>
      </c>
      <c r="M209" s="10">
        <f>IF(M$14="",0,IF(NOT(Settings!$E$4=5),IF(Balance!M208&lt;=0,0,IF($C209&lt;=SUM($D209:L209),0,IF('Minimum Payment'!M209+$C209-SUM($D209:L209)&gt;Balance!M208+Interest!M209,Balance!M208+Interest!M209-'Minimum Payment'!M209,$C209-SUM($D209:L209))))))</f>
        <v>0</v>
      </c>
      <c r="O209" s="10">
        <f t="shared" si="6"/>
        <v>0</v>
      </c>
    </row>
    <row r="210" spans="1:15" s="140" customFormat="1" ht="11.25" x14ac:dyDescent="0.25">
      <c r="A210" s="140" t="str">
        <f>IF(Balance!O209&lt;=0,"",A209+1)</f>
        <v/>
      </c>
      <c r="B210" s="50" t="str">
        <f t="shared" si="7"/>
        <v/>
      </c>
      <c r="C210" s="10">
        <f>IF(A210="",0,IF(NOT(Settings!$E$4=5),IF((Results!$D$5-'Minimum Payment'!O210)&lt;0,0,Results!$D$5-'Minimum Payment'!O210),0)+'Payment Schedule'!D210)</f>
        <v>0</v>
      </c>
      <c r="D210" s="10">
        <f>IF($D$14="",0,IF(NOT(Settings!$E$4=5),IF(Balance!D209&gt;=0,IF('Minimum Payment'!D210+$C210&gt;Balance!D209+Interest!D210,Balance!D209+Interest!D210-'Minimum Payment'!D210,$C210)),0))</f>
        <v>0</v>
      </c>
      <c r="E210" s="10">
        <f>IF(E$14="",0,IF(NOT(Settings!$E$4=5),IF(Balance!E209&lt;=0,0,IF($C210&lt;=SUM($D210:D210),0,IF('Minimum Payment'!E210+$C210-SUM($D210:D210)&gt;Balance!E209+Interest!E210,Balance!E209+Interest!E210-'Minimum Payment'!E210,$C210-SUM($D210:D210))))))</f>
        <v>0</v>
      </c>
      <c r="F210" s="10">
        <f>IF(F$14="",0,IF(NOT(Settings!$E$4=5),IF(Balance!F209&lt;=0,0,IF($C210&lt;=SUM($D210:E210),0,IF('Minimum Payment'!F210+$C210-SUM($D210:E210)&gt;Balance!F209+Interest!F210,Balance!F209+Interest!F210-'Minimum Payment'!F210,$C210-SUM($D210:E210))))))</f>
        <v>0</v>
      </c>
      <c r="G210" s="10">
        <f>IF(G$14="",0,IF(NOT(Settings!$E$4=5),IF(Balance!G209&lt;=0,0,IF($C210&lt;=SUM($D210:F210),0,IF('Minimum Payment'!G210+$C210-SUM($D210:F210)&gt;Balance!G209+Interest!G210,Balance!G209+Interest!G210-'Minimum Payment'!G210,$C210-SUM($D210:F210))))))</f>
        <v>0</v>
      </c>
      <c r="H210" s="10">
        <f>IF(H$14="",0,IF(NOT(Settings!$E$4=5),IF(Balance!H209&lt;=0,0,IF($C210&lt;=SUM($D210:G210),0,IF('Minimum Payment'!H210+$C210-SUM($D210:G210)&gt;Balance!H209+Interest!H210,Balance!H209+Interest!H210-'Minimum Payment'!H210,$C210-SUM($D210:G210))))))</f>
        <v>0</v>
      </c>
      <c r="I210" s="10">
        <f>IF(I$14="",0,IF(NOT(Settings!$E$4=5),IF(Balance!I209&lt;=0,0,IF($C210&lt;=SUM($D210:H210),0,IF('Minimum Payment'!I210+$C210-SUM($D210:H210)&gt;Balance!I209+Interest!I210,Balance!I209+Interest!I210-'Minimum Payment'!I210,$C210-SUM($D210:H210))))))</f>
        <v>0</v>
      </c>
      <c r="J210" s="10">
        <f>IF(J$14="",0,IF(NOT(Settings!$E$4=5),IF(Balance!J209&lt;=0,0,IF($C210&lt;=SUM($D210:I210),0,IF('Minimum Payment'!J210+$C210-SUM($D210:I210)&gt;Balance!J209+Interest!J210,Balance!J209+Interest!J210-'Minimum Payment'!J210,$C210-SUM($D210:I210))))))</f>
        <v>0</v>
      </c>
      <c r="K210" s="10">
        <f>IF(K$14="",0,IF(NOT(Settings!$E$4=5),IF(Balance!K209&lt;=0,0,IF($C210&lt;=SUM($D210:J210),0,IF('Minimum Payment'!K210+$C210-SUM($D210:J210)&gt;Balance!K209+Interest!K210,Balance!K209+Interest!K210-'Minimum Payment'!K210,$C210-SUM($D210:J210))))))</f>
        <v>0</v>
      </c>
      <c r="L210" s="10">
        <f>IF(L$14="",0,IF(NOT(Settings!$E$4=5),IF(Balance!L209&lt;=0,0,IF($C210&lt;=SUM($D210:K210),0,IF('Minimum Payment'!L210+$C210-SUM($D210:K210)&gt;Balance!L209+Interest!L210,Balance!L209+Interest!L210-'Minimum Payment'!L210,$C210-SUM($D210:K210))))))</f>
        <v>0</v>
      </c>
      <c r="M210" s="10">
        <f>IF(M$14="",0,IF(NOT(Settings!$E$4=5),IF(Balance!M209&lt;=0,0,IF($C210&lt;=SUM($D210:L210),0,IF('Minimum Payment'!M210+$C210-SUM($D210:L210)&gt;Balance!M209+Interest!M210,Balance!M209+Interest!M210-'Minimum Payment'!M210,$C210-SUM($D210:L210))))))</f>
        <v>0</v>
      </c>
      <c r="O210" s="10">
        <f t="shared" si="6"/>
        <v>0</v>
      </c>
    </row>
    <row r="211" spans="1:15" s="140" customFormat="1" ht="11.25" x14ac:dyDescent="0.25">
      <c r="A211" s="140" t="str">
        <f>IF(Balance!O210&lt;=0,"",A210+1)</f>
        <v/>
      </c>
      <c r="B211" s="50" t="str">
        <f t="shared" si="7"/>
        <v/>
      </c>
      <c r="C211" s="10">
        <f>IF(A211="",0,IF(NOT(Settings!$E$4=5),IF((Results!$D$5-'Minimum Payment'!O211)&lt;0,0,Results!$D$5-'Minimum Payment'!O211),0)+'Payment Schedule'!D211)</f>
        <v>0</v>
      </c>
      <c r="D211" s="10">
        <f>IF($D$14="",0,IF(NOT(Settings!$E$4=5),IF(Balance!D210&gt;=0,IF('Minimum Payment'!D211+$C211&gt;Balance!D210+Interest!D211,Balance!D210+Interest!D211-'Minimum Payment'!D211,$C211)),0))</f>
        <v>0</v>
      </c>
      <c r="E211" s="10">
        <f>IF(E$14="",0,IF(NOT(Settings!$E$4=5),IF(Balance!E210&lt;=0,0,IF($C211&lt;=SUM($D211:D211),0,IF('Minimum Payment'!E211+$C211-SUM($D211:D211)&gt;Balance!E210+Interest!E211,Balance!E210+Interest!E211-'Minimum Payment'!E211,$C211-SUM($D211:D211))))))</f>
        <v>0</v>
      </c>
      <c r="F211" s="10">
        <f>IF(F$14="",0,IF(NOT(Settings!$E$4=5),IF(Balance!F210&lt;=0,0,IF($C211&lt;=SUM($D211:E211),0,IF('Minimum Payment'!F211+$C211-SUM($D211:E211)&gt;Balance!F210+Interest!F211,Balance!F210+Interest!F211-'Minimum Payment'!F211,$C211-SUM($D211:E211))))))</f>
        <v>0</v>
      </c>
      <c r="G211" s="10">
        <f>IF(G$14="",0,IF(NOT(Settings!$E$4=5),IF(Balance!G210&lt;=0,0,IF($C211&lt;=SUM($D211:F211),0,IF('Minimum Payment'!G211+$C211-SUM($D211:F211)&gt;Balance!G210+Interest!G211,Balance!G210+Interest!G211-'Minimum Payment'!G211,$C211-SUM($D211:F211))))))</f>
        <v>0</v>
      </c>
      <c r="H211" s="10">
        <f>IF(H$14="",0,IF(NOT(Settings!$E$4=5),IF(Balance!H210&lt;=0,0,IF($C211&lt;=SUM($D211:G211),0,IF('Minimum Payment'!H211+$C211-SUM($D211:G211)&gt;Balance!H210+Interest!H211,Balance!H210+Interest!H211-'Minimum Payment'!H211,$C211-SUM($D211:G211))))))</f>
        <v>0</v>
      </c>
      <c r="I211" s="10">
        <f>IF(I$14="",0,IF(NOT(Settings!$E$4=5),IF(Balance!I210&lt;=0,0,IF($C211&lt;=SUM($D211:H211),0,IF('Minimum Payment'!I211+$C211-SUM($D211:H211)&gt;Balance!I210+Interest!I211,Balance!I210+Interest!I211-'Minimum Payment'!I211,$C211-SUM($D211:H211))))))</f>
        <v>0</v>
      </c>
      <c r="J211" s="10">
        <f>IF(J$14="",0,IF(NOT(Settings!$E$4=5),IF(Balance!J210&lt;=0,0,IF($C211&lt;=SUM($D211:I211),0,IF('Minimum Payment'!J211+$C211-SUM($D211:I211)&gt;Balance!J210+Interest!J211,Balance!J210+Interest!J211-'Minimum Payment'!J211,$C211-SUM($D211:I211))))))</f>
        <v>0</v>
      </c>
      <c r="K211" s="10">
        <f>IF(K$14="",0,IF(NOT(Settings!$E$4=5),IF(Balance!K210&lt;=0,0,IF($C211&lt;=SUM($D211:J211),0,IF('Minimum Payment'!K211+$C211-SUM($D211:J211)&gt;Balance!K210+Interest!K211,Balance!K210+Interest!K211-'Minimum Payment'!K211,$C211-SUM($D211:J211))))))</f>
        <v>0</v>
      </c>
      <c r="L211" s="10">
        <f>IF(L$14="",0,IF(NOT(Settings!$E$4=5),IF(Balance!L210&lt;=0,0,IF($C211&lt;=SUM($D211:K211),0,IF('Minimum Payment'!L211+$C211-SUM($D211:K211)&gt;Balance!L210+Interest!L211,Balance!L210+Interest!L211-'Minimum Payment'!L211,$C211-SUM($D211:K211))))))</f>
        <v>0</v>
      </c>
      <c r="M211" s="10">
        <f>IF(M$14="",0,IF(NOT(Settings!$E$4=5),IF(Balance!M210&lt;=0,0,IF($C211&lt;=SUM($D211:L211),0,IF('Minimum Payment'!M211+$C211-SUM($D211:L211)&gt;Balance!M210+Interest!M211,Balance!M210+Interest!M211-'Minimum Payment'!M211,$C211-SUM($D211:L211))))))</f>
        <v>0</v>
      </c>
      <c r="O211" s="10">
        <f t="shared" si="6"/>
        <v>0</v>
      </c>
    </row>
    <row r="212" spans="1:15" s="140" customFormat="1" ht="11.25" x14ac:dyDescent="0.25">
      <c r="A212" s="140" t="str">
        <f>IF(Balance!O211&lt;=0,"",A211+1)</f>
        <v/>
      </c>
      <c r="B212" s="50" t="str">
        <f t="shared" si="7"/>
        <v/>
      </c>
      <c r="C212" s="10">
        <f>IF(A212="",0,IF(NOT(Settings!$E$4=5),IF((Results!$D$5-'Minimum Payment'!O212)&lt;0,0,Results!$D$5-'Minimum Payment'!O212),0)+'Payment Schedule'!D212)</f>
        <v>0</v>
      </c>
      <c r="D212" s="10">
        <f>IF($D$14="",0,IF(NOT(Settings!$E$4=5),IF(Balance!D211&gt;=0,IF('Minimum Payment'!D212+$C212&gt;Balance!D211+Interest!D212,Balance!D211+Interest!D212-'Minimum Payment'!D212,$C212)),0))</f>
        <v>0</v>
      </c>
      <c r="E212" s="10">
        <f>IF(E$14="",0,IF(NOT(Settings!$E$4=5),IF(Balance!E211&lt;=0,0,IF($C212&lt;=SUM($D212:D212),0,IF('Minimum Payment'!E212+$C212-SUM($D212:D212)&gt;Balance!E211+Interest!E212,Balance!E211+Interest!E212-'Minimum Payment'!E212,$C212-SUM($D212:D212))))))</f>
        <v>0</v>
      </c>
      <c r="F212" s="10">
        <f>IF(F$14="",0,IF(NOT(Settings!$E$4=5),IF(Balance!F211&lt;=0,0,IF($C212&lt;=SUM($D212:E212),0,IF('Minimum Payment'!F212+$C212-SUM($D212:E212)&gt;Balance!F211+Interest!F212,Balance!F211+Interest!F212-'Minimum Payment'!F212,$C212-SUM($D212:E212))))))</f>
        <v>0</v>
      </c>
      <c r="G212" s="10">
        <f>IF(G$14="",0,IF(NOT(Settings!$E$4=5),IF(Balance!G211&lt;=0,0,IF($C212&lt;=SUM($D212:F212),0,IF('Minimum Payment'!G212+$C212-SUM($D212:F212)&gt;Balance!G211+Interest!G212,Balance!G211+Interest!G212-'Minimum Payment'!G212,$C212-SUM($D212:F212))))))</f>
        <v>0</v>
      </c>
      <c r="H212" s="10">
        <f>IF(H$14="",0,IF(NOT(Settings!$E$4=5),IF(Balance!H211&lt;=0,0,IF($C212&lt;=SUM($D212:G212),0,IF('Minimum Payment'!H212+$C212-SUM($D212:G212)&gt;Balance!H211+Interest!H212,Balance!H211+Interest!H212-'Minimum Payment'!H212,$C212-SUM($D212:G212))))))</f>
        <v>0</v>
      </c>
      <c r="I212" s="10">
        <f>IF(I$14="",0,IF(NOT(Settings!$E$4=5),IF(Balance!I211&lt;=0,0,IF($C212&lt;=SUM($D212:H212),0,IF('Minimum Payment'!I212+$C212-SUM($D212:H212)&gt;Balance!I211+Interest!I212,Balance!I211+Interest!I212-'Minimum Payment'!I212,$C212-SUM($D212:H212))))))</f>
        <v>0</v>
      </c>
      <c r="J212" s="10">
        <f>IF(J$14="",0,IF(NOT(Settings!$E$4=5),IF(Balance!J211&lt;=0,0,IF($C212&lt;=SUM($D212:I212),0,IF('Minimum Payment'!J212+$C212-SUM($D212:I212)&gt;Balance!J211+Interest!J212,Balance!J211+Interest!J212-'Minimum Payment'!J212,$C212-SUM($D212:I212))))))</f>
        <v>0</v>
      </c>
      <c r="K212" s="10">
        <f>IF(K$14="",0,IF(NOT(Settings!$E$4=5),IF(Balance!K211&lt;=0,0,IF($C212&lt;=SUM($D212:J212),0,IF('Minimum Payment'!K212+$C212-SUM($D212:J212)&gt;Balance!K211+Interest!K212,Balance!K211+Interest!K212-'Minimum Payment'!K212,$C212-SUM($D212:J212))))))</f>
        <v>0</v>
      </c>
      <c r="L212" s="10">
        <f>IF(L$14="",0,IF(NOT(Settings!$E$4=5),IF(Balance!L211&lt;=0,0,IF($C212&lt;=SUM($D212:K212),0,IF('Minimum Payment'!L212+$C212-SUM($D212:K212)&gt;Balance!L211+Interest!L212,Balance!L211+Interest!L212-'Minimum Payment'!L212,$C212-SUM($D212:K212))))))</f>
        <v>0</v>
      </c>
      <c r="M212" s="10">
        <f>IF(M$14="",0,IF(NOT(Settings!$E$4=5),IF(Balance!M211&lt;=0,0,IF($C212&lt;=SUM($D212:L212),0,IF('Minimum Payment'!M212+$C212-SUM($D212:L212)&gt;Balance!M211+Interest!M212,Balance!M211+Interest!M212-'Minimum Payment'!M212,$C212-SUM($D212:L212))))))</f>
        <v>0</v>
      </c>
      <c r="O212" s="10">
        <f t="shared" si="6"/>
        <v>0</v>
      </c>
    </row>
    <row r="213" spans="1:15" s="140" customFormat="1" ht="11.25" x14ac:dyDescent="0.25">
      <c r="A213" s="140" t="str">
        <f>IF(Balance!O212&lt;=0,"",A212+1)</f>
        <v/>
      </c>
      <c r="B213" s="50" t="str">
        <f t="shared" si="7"/>
        <v/>
      </c>
      <c r="C213" s="10">
        <f>IF(A213="",0,IF(NOT(Settings!$E$4=5),IF((Results!$D$5-'Minimum Payment'!O213)&lt;0,0,Results!$D$5-'Minimum Payment'!O213),0)+'Payment Schedule'!D213)</f>
        <v>0</v>
      </c>
      <c r="D213" s="10">
        <f>IF($D$14="",0,IF(NOT(Settings!$E$4=5),IF(Balance!D212&gt;=0,IF('Minimum Payment'!D213+$C213&gt;Balance!D212+Interest!D213,Balance!D212+Interest!D213-'Minimum Payment'!D213,$C213)),0))</f>
        <v>0</v>
      </c>
      <c r="E213" s="10">
        <f>IF(E$14="",0,IF(NOT(Settings!$E$4=5),IF(Balance!E212&lt;=0,0,IF($C213&lt;=SUM($D213:D213),0,IF('Minimum Payment'!E213+$C213-SUM($D213:D213)&gt;Balance!E212+Interest!E213,Balance!E212+Interest!E213-'Minimum Payment'!E213,$C213-SUM($D213:D213))))))</f>
        <v>0</v>
      </c>
      <c r="F213" s="10">
        <f>IF(F$14="",0,IF(NOT(Settings!$E$4=5),IF(Balance!F212&lt;=0,0,IF($C213&lt;=SUM($D213:E213),0,IF('Minimum Payment'!F213+$C213-SUM($D213:E213)&gt;Balance!F212+Interest!F213,Balance!F212+Interest!F213-'Minimum Payment'!F213,$C213-SUM($D213:E213))))))</f>
        <v>0</v>
      </c>
      <c r="G213" s="10">
        <f>IF(G$14="",0,IF(NOT(Settings!$E$4=5),IF(Balance!G212&lt;=0,0,IF($C213&lt;=SUM($D213:F213),0,IF('Minimum Payment'!G213+$C213-SUM($D213:F213)&gt;Balance!G212+Interest!G213,Balance!G212+Interest!G213-'Minimum Payment'!G213,$C213-SUM($D213:F213))))))</f>
        <v>0</v>
      </c>
      <c r="H213" s="10">
        <f>IF(H$14="",0,IF(NOT(Settings!$E$4=5),IF(Balance!H212&lt;=0,0,IF($C213&lt;=SUM($D213:G213),0,IF('Minimum Payment'!H213+$C213-SUM($D213:G213)&gt;Balance!H212+Interest!H213,Balance!H212+Interest!H213-'Minimum Payment'!H213,$C213-SUM($D213:G213))))))</f>
        <v>0</v>
      </c>
      <c r="I213" s="10">
        <f>IF(I$14="",0,IF(NOT(Settings!$E$4=5),IF(Balance!I212&lt;=0,0,IF($C213&lt;=SUM($D213:H213),0,IF('Minimum Payment'!I213+$C213-SUM($D213:H213)&gt;Balance!I212+Interest!I213,Balance!I212+Interest!I213-'Minimum Payment'!I213,$C213-SUM($D213:H213))))))</f>
        <v>0</v>
      </c>
      <c r="J213" s="10">
        <f>IF(J$14="",0,IF(NOT(Settings!$E$4=5),IF(Balance!J212&lt;=0,0,IF($C213&lt;=SUM($D213:I213),0,IF('Minimum Payment'!J213+$C213-SUM($D213:I213)&gt;Balance!J212+Interest!J213,Balance!J212+Interest!J213-'Minimum Payment'!J213,$C213-SUM($D213:I213))))))</f>
        <v>0</v>
      </c>
      <c r="K213" s="10">
        <f>IF(K$14="",0,IF(NOT(Settings!$E$4=5),IF(Balance!K212&lt;=0,0,IF($C213&lt;=SUM($D213:J213),0,IF('Minimum Payment'!K213+$C213-SUM($D213:J213)&gt;Balance!K212+Interest!K213,Balance!K212+Interest!K213-'Minimum Payment'!K213,$C213-SUM($D213:J213))))))</f>
        <v>0</v>
      </c>
      <c r="L213" s="10">
        <f>IF(L$14="",0,IF(NOT(Settings!$E$4=5),IF(Balance!L212&lt;=0,0,IF($C213&lt;=SUM($D213:K213),0,IF('Minimum Payment'!L213+$C213-SUM($D213:K213)&gt;Balance!L212+Interest!L213,Balance!L212+Interest!L213-'Minimum Payment'!L213,$C213-SUM($D213:K213))))))</f>
        <v>0</v>
      </c>
      <c r="M213" s="10">
        <f>IF(M$14="",0,IF(NOT(Settings!$E$4=5),IF(Balance!M212&lt;=0,0,IF($C213&lt;=SUM($D213:L213),0,IF('Minimum Payment'!M213+$C213-SUM($D213:L213)&gt;Balance!M212+Interest!M213,Balance!M212+Interest!M213-'Minimum Payment'!M213,$C213-SUM($D213:L213))))))</f>
        <v>0</v>
      </c>
      <c r="O213" s="10">
        <f t="shared" si="6"/>
        <v>0</v>
      </c>
    </row>
    <row r="214" spans="1:15" s="140" customFormat="1" ht="11.25" x14ac:dyDescent="0.25">
      <c r="A214" s="140" t="str">
        <f>IF(Balance!O213&lt;=0,"",A213+1)</f>
        <v/>
      </c>
      <c r="B214" s="50" t="str">
        <f t="shared" si="7"/>
        <v/>
      </c>
      <c r="C214" s="10">
        <f>IF(A214="",0,IF(NOT(Settings!$E$4=5),IF((Results!$D$5-'Minimum Payment'!O214)&lt;0,0,Results!$D$5-'Minimum Payment'!O214),0)+'Payment Schedule'!D214)</f>
        <v>0</v>
      </c>
      <c r="D214" s="10">
        <f>IF($D$14="",0,IF(NOT(Settings!$E$4=5),IF(Balance!D213&gt;=0,IF('Minimum Payment'!D214+$C214&gt;Balance!D213+Interest!D214,Balance!D213+Interest!D214-'Minimum Payment'!D214,$C214)),0))</f>
        <v>0</v>
      </c>
      <c r="E214" s="10">
        <f>IF(E$14="",0,IF(NOT(Settings!$E$4=5),IF(Balance!E213&lt;=0,0,IF($C214&lt;=SUM($D214:D214),0,IF('Minimum Payment'!E214+$C214-SUM($D214:D214)&gt;Balance!E213+Interest!E214,Balance!E213+Interest!E214-'Minimum Payment'!E214,$C214-SUM($D214:D214))))))</f>
        <v>0</v>
      </c>
      <c r="F214" s="10">
        <f>IF(F$14="",0,IF(NOT(Settings!$E$4=5),IF(Balance!F213&lt;=0,0,IF($C214&lt;=SUM($D214:E214),0,IF('Minimum Payment'!F214+$C214-SUM($D214:E214)&gt;Balance!F213+Interest!F214,Balance!F213+Interest!F214-'Minimum Payment'!F214,$C214-SUM($D214:E214))))))</f>
        <v>0</v>
      </c>
      <c r="G214" s="10">
        <f>IF(G$14="",0,IF(NOT(Settings!$E$4=5),IF(Balance!G213&lt;=0,0,IF($C214&lt;=SUM($D214:F214),0,IF('Minimum Payment'!G214+$C214-SUM($D214:F214)&gt;Balance!G213+Interest!G214,Balance!G213+Interest!G214-'Minimum Payment'!G214,$C214-SUM($D214:F214))))))</f>
        <v>0</v>
      </c>
      <c r="H214" s="10">
        <f>IF(H$14="",0,IF(NOT(Settings!$E$4=5),IF(Balance!H213&lt;=0,0,IF($C214&lt;=SUM($D214:G214),0,IF('Minimum Payment'!H214+$C214-SUM($D214:G214)&gt;Balance!H213+Interest!H214,Balance!H213+Interest!H214-'Minimum Payment'!H214,$C214-SUM($D214:G214))))))</f>
        <v>0</v>
      </c>
      <c r="I214" s="10">
        <f>IF(I$14="",0,IF(NOT(Settings!$E$4=5),IF(Balance!I213&lt;=0,0,IF($C214&lt;=SUM($D214:H214),0,IF('Minimum Payment'!I214+$C214-SUM($D214:H214)&gt;Balance!I213+Interest!I214,Balance!I213+Interest!I214-'Minimum Payment'!I214,$C214-SUM($D214:H214))))))</f>
        <v>0</v>
      </c>
      <c r="J214" s="10">
        <f>IF(J$14="",0,IF(NOT(Settings!$E$4=5),IF(Balance!J213&lt;=0,0,IF($C214&lt;=SUM($D214:I214),0,IF('Minimum Payment'!J214+$C214-SUM($D214:I214)&gt;Balance!J213+Interest!J214,Balance!J213+Interest!J214-'Minimum Payment'!J214,$C214-SUM($D214:I214))))))</f>
        <v>0</v>
      </c>
      <c r="K214" s="10">
        <f>IF(K$14="",0,IF(NOT(Settings!$E$4=5),IF(Balance!K213&lt;=0,0,IF($C214&lt;=SUM($D214:J214),0,IF('Minimum Payment'!K214+$C214-SUM($D214:J214)&gt;Balance!K213+Interest!K214,Balance!K213+Interest!K214-'Minimum Payment'!K214,$C214-SUM($D214:J214))))))</f>
        <v>0</v>
      </c>
      <c r="L214" s="10">
        <f>IF(L$14="",0,IF(NOT(Settings!$E$4=5),IF(Balance!L213&lt;=0,0,IF($C214&lt;=SUM($D214:K214),0,IF('Minimum Payment'!L214+$C214-SUM($D214:K214)&gt;Balance!L213+Interest!L214,Balance!L213+Interest!L214-'Minimum Payment'!L214,$C214-SUM($D214:K214))))))</f>
        <v>0</v>
      </c>
      <c r="M214" s="10">
        <f>IF(M$14="",0,IF(NOT(Settings!$E$4=5),IF(Balance!M213&lt;=0,0,IF($C214&lt;=SUM($D214:L214),0,IF('Minimum Payment'!M214+$C214-SUM($D214:L214)&gt;Balance!M213+Interest!M214,Balance!M213+Interest!M214-'Minimum Payment'!M214,$C214-SUM($D214:L214))))))</f>
        <v>0</v>
      </c>
      <c r="O214" s="10">
        <f t="shared" si="6"/>
        <v>0</v>
      </c>
    </row>
    <row r="215" spans="1:15" s="140" customFormat="1" ht="11.25" x14ac:dyDescent="0.25">
      <c r="A215" s="140" t="str">
        <f>IF(Balance!O214&lt;=0,"",A214+1)</f>
        <v/>
      </c>
      <c r="B215" s="50" t="str">
        <f t="shared" si="7"/>
        <v/>
      </c>
      <c r="C215" s="10">
        <f>IF(A215="",0,IF(NOT(Settings!$E$4=5),IF((Results!$D$5-'Minimum Payment'!O215)&lt;0,0,Results!$D$5-'Minimum Payment'!O215),0)+'Payment Schedule'!D215)</f>
        <v>0</v>
      </c>
      <c r="D215" s="10">
        <f>IF($D$14="",0,IF(NOT(Settings!$E$4=5),IF(Balance!D214&gt;=0,IF('Minimum Payment'!D215+$C215&gt;Balance!D214+Interest!D215,Balance!D214+Interest!D215-'Minimum Payment'!D215,$C215)),0))</f>
        <v>0</v>
      </c>
      <c r="E215" s="10">
        <f>IF(E$14="",0,IF(NOT(Settings!$E$4=5),IF(Balance!E214&lt;=0,0,IF($C215&lt;=SUM($D215:D215),0,IF('Minimum Payment'!E215+$C215-SUM($D215:D215)&gt;Balance!E214+Interest!E215,Balance!E214+Interest!E215-'Minimum Payment'!E215,$C215-SUM($D215:D215))))))</f>
        <v>0</v>
      </c>
      <c r="F215" s="10">
        <f>IF(F$14="",0,IF(NOT(Settings!$E$4=5),IF(Balance!F214&lt;=0,0,IF($C215&lt;=SUM($D215:E215),0,IF('Minimum Payment'!F215+$C215-SUM($D215:E215)&gt;Balance!F214+Interest!F215,Balance!F214+Interest!F215-'Minimum Payment'!F215,$C215-SUM($D215:E215))))))</f>
        <v>0</v>
      </c>
      <c r="G215" s="10">
        <f>IF(G$14="",0,IF(NOT(Settings!$E$4=5),IF(Balance!G214&lt;=0,0,IF($C215&lt;=SUM($D215:F215),0,IF('Minimum Payment'!G215+$C215-SUM($D215:F215)&gt;Balance!G214+Interest!G215,Balance!G214+Interest!G215-'Minimum Payment'!G215,$C215-SUM($D215:F215))))))</f>
        <v>0</v>
      </c>
      <c r="H215" s="10">
        <f>IF(H$14="",0,IF(NOT(Settings!$E$4=5),IF(Balance!H214&lt;=0,0,IF($C215&lt;=SUM($D215:G215),0,IF('Minimum Payment'!H215+$C215-SUM($D215:G215)&gt;Balance!H214+Interest!H215,Balance!H214+Interest!H215-'Minimum Payment'!H215,$C215-SUM($D215:G215))))))</f>
        <v>0</v>
      </c>
      <c r="I215" s="10">
        <f>IF(I$14="",0,IF(NOT(Settings!$E$4=5),IF(Balance!I214&lt;=0,0,IF($C215&lt;=SUM($D215:H215),0,IF('Minimum Payment'!I215+$C215-SUM($D215:H215)&gt;Balance!I214+Interest!I215,Balance!I214+Interest!I215-'Minimum Payment'!I215,$C215-SUM($D215:H215))))))</f>
        <v>0</v>
      </c>
      <c r="J215" s="10">
        <f>IF(J$14="",0,IF(NOT(Settings!$E$4=5),IF(Balance!J214&lt;=0,0,IF($C215&lt;=SUM($D215:I215),0,IF('Minimum Payment'!J215+$C215-SUM($D215:I215)&gt;Balance!J214+Interest!J215,Balance!J214+Interest!J215-'Minimum Payment'!J215,$C215-SUM($D215:I215))))))</f>
        <v>0</v>
      </c>
      <c r="K215" s="10">
        <f>IF(K$14="",0,IF(NOT(Settings!$E$4=5),IF(Balance!K214&lt;=0,0,IF($C215&lt;=SUM($D215:J215),0,IF('Minimum Payment'!K215+$C215-SUM($D215:J215)&gt;Balance!K214+Interest!K215,Balance!K214+Interest!K215-'Minimum Payment'!K215,$C215-SUM($D215:J215))))))</f>
        <v>0</v>
      </c>
      <c r="L215" s="10">
        <f>IF(L$14="",0,IF(NOT(Settings!$E$4=5),IF(Balance!L214&lt;=0,0,IF($C215&lt;=SUM($D215:K215),0,IF('Minimum Payment'!L215+$C215-SUM($D215:K215)&gt;Balance!L214+Interest!L215,Balance!L214+Interest!L215-'Minimum Payment'!L215,$C215-SUM($D215:K215))))))</f>
        <v>0</v>
      </c>
      <c r="M215" s="10">
        <f>IF(M$14="",0,IF(NOT(Settings!$E$4=5),IF(Balance!M214&lt;=0,0,IF($C215&lt;=SUM($D215:L215),0,IF('Minimum Payment'!M215+$C215-SUM($D215:L215)&gt;Balance!M214+Interest!M215,Balance!M214+Interest!M215-'Minimum Payment'!M215,$C215-SUM($D215:L215))))))</f>
        <v>0</v>
      </c>
      <c r="O215" s="10">
        <f t="shared" si="6"/>
        <v>0</v>
      </c>
    </row>
    <row r="216" spans="1:15" s="140" customFormat="1" ht="11.25" x14ac:dyDescent="0.25">
      <c r="A216" s="140" t="str">
        <f>IF(Balance!O215&lt;=0,"",A215+1)</f>
        <v/>
      </c>
      <c r="B216" s="50" t="str">
        <f t="shared" si="7"/>
        <v/>
      </c>
      <c r="C216" s="10">
        <f>IF(A216="",0,IF(NOT(Settings!$E$4=5),IF((Results!$D$5-'Minimum Payment'!O216)&lt;0,0,Results!$D$5-'Minimum Payment'!O216),0)+'Payment Schedule'!D216)</f>
        <v>0</v>
      </c>
      <c r="D216" s="10">
        <f>IF($D$14="",0,IF(NOT(Settings!$E$4=5),IF(Balance!D215&gt;=0,IF('Minimum Payment'!D216+$C216&gt;Balance!D215+Interest!D216,Balance!D215+Interest!D216-'Minimum Payment'!D216,$C216)),0))</f>
        <v>0</v>
      </c>
      <c r="E216" s="10">
        <f>IF(E$14="",0,IF(NOT(Settings!$E$4=5),IF(Balance!E215&lt;=0,0,IF($C216&lt;=SUM($D216:D216),0,IF('Minimum Payment'!E216+$C216-SUM($D216:D216)&gt;Balance!E215+Interest!E216,Balance!E215+Interest!E216-'Minimum Payment'!E216,$C216-SUM($D216:D216))))))</f>
        <v>0</v>
      </c>
      <c r="F216" s="10">
        <f>IF(F$14="",0,IF(NOT(Settings!$E$4=5),IF(Balance!F215&lt;=0,0,IF($C216&lt;=SUM($D216:E216),0,IF('Minimum Payment'!F216+$C216-SUM($D216:E216)&gt;Balance!F215+Interest!F216,Balance!F215+Interest!F216-'Minimum Payment'!F216,$C216-SUM($D216:E216))))))</f>
        <v>0</v>
      </c>
      <c r="G216" s="10">
        <f>IF(G$14="",0,IF(NOT(Settings!$E$4=5),IF(Balance!G215&lt;=0,0,IF($C216&lt;=SUM($D216:F216),0,IF('Minimum Payment'!G216+$C216-SUM($D216:F216)&gt;Balance!G215+Interest!G216,Balance!G215+Interest!G216-'Minimum Payment'!G216,$C216-SUM($D216:F216))))))</f>
        <v>0</v>
      </c>
      <c r="H216" s="10">
        <f>IF(H$14="",0,IF(NOT(Settings!$E$4=5),IF(Balance!H215&lt;=0,0,IF($C216&lt;=SUM($D216:G216),0,IF('Minimum Payment'!H216+$C216-SUM($D216:G216)&gt;Balance!H215+Interest!H216,Balance!H215+Interest!H216-'Minimum Payment'!H216,$C216-SUM($D216:G216))))))</f>
        <v>0</v>
      </c>
      <c r="I216" s="10">
        <f>IF(I$14="",0,IF(NOT(Settings!$E$4=5),IF(Balance!I215&lt;=0,0,IF($C216&lt;=SUM($D216:H216),0,IF('Minimum Payment'!I216+$C216-SUM($D216:H216)&gt;Balance!I215+Interest!I216,Balance!I215+Interest!I216-'Minimum Payment'!I216,$C216-SUM($D216:H216))))))</f>
        <v>0</v>
      </c>
      <c r="J216" s="10">
        <f>IF(J$14="",0,IF(NOT(Settings!$E$4=5),IF(Balance!J215&lt;=0,0,IF($C216&lt;=SUM($D216:I216),0,IF('Minimum Payment'!J216+$C216-SUM($D216:I216)&gt;Balance!J215+Interest!J216,Balance!J215+Interest!J216-'Minimum Payment'!J216,$C216-SUM($D216:I216))))))</f>
        <v>0</v>
      </c>
      <c r="K216" s="10">
        <f>IF(K$14="",0,IF(NOT(Settings!$E$4=5),IF(Balance!K215&lt;=0,0,IF($C216&lt;=SUM($D216:J216),0,IF('Minimum Payment'!K216+$C216-SUM($D216:J216)&gt;Balance!K215+Interest!K216,Balance!K215+Interest!K216-'Minimum Payment'!K216,$C216-SUM($D216:J216))))))</f>
        <v>0</v>
      </c>
      <c r="L216" s="10">
        <f>IF(L$14="",0,IF(NOT(Settings!$E$4=5),IF(Balance!L215&lt;=0,0,IF($C216&lt;=SUM($D216:K216),0,IF('Minimum Payment'!L216+$C216-SUM($D216:K216)&gt;Balance!L215+Interest!L216,Balance!L215+Interest!L216-'Minimum Payment'!L216,$C216-SUM($D216:K216))))))</f>
        <v>0</v>
      </c>
      <c r="M216" s="10">
        <f>IF(M$14="",0,IF(NOT(Settings!$E$4=5),IF(Balance!M215&lt;=0,0,IF($C216&lt;=SUM($D216:L216),0,IF('Minimum Payment'!M216+$C216-SUM($D216:L216)&gt;Balance!M215+Interest!M216,Balance!M215+Interest!M216-'Minimum Payment'!M216,$C216-SUM($D216:L216))))))</f>
        <v>0</v>
      </c>
      <c r="O216" s="10">
        <f t="shared" si="6"/>
        <v>0</v>
      </c>
    </row>
    <row r="217" spans="1:15" s="140" customFormat="1" ht="11.25" x14ac:dyDescent="0.25">
      <c r="A217" s="140" t="str">
        <f>IF(Balance!O216&lt;=0,"",A216+1)</f>
        <v/>
      </c>
      <c r="B217" s="50" t="str">
        <f t="shared" si="7"/>
        <v/>
      </c>
      <c r="C217" s="10">
        <f>IF(A217="",0,IF(NOT(Settings!$E$4=5),IF((Results!$D$5-'Minimum Payment'!O217)&lt;0,0,Results!$D$5-'Minimum Payment'!O217),0)+'Payment Schedule'!D217)</f>
        <v>0</v>
      </c>
      <c r="D217" s="10">
        <f>IF($D$14="",0,IF(NOT(Settings!$E$4=5),IF(Balance!D216&gt;=0,IF('Minimum Payment'!D217+$C217&gt;Balance!D216+Interest!D217,Balance!D216+Interest!D217-'Minimum Payment'!D217,$C217)),0))</f>
        <v>0</v>
      </c>
      <c r="E217" s="10">
        <f>IF(E$14="",0,IF(NOT(Settings!$E$4=5),IF(Balance!E216&lt;=0,0,IF($C217&lt;=SUM($D217:D217),0,IF('Minimum Payment'!E217+$C217-SUM($D217:D217)&gt;Balance!E216+Interest!E217,Balance!E216+Interest!E217-'Minimum Payment'!E217,$C217-SUM($D217:D217))))))</f>
        <v>0</v>
      </c>
      <c r="F217" s="10">
        <f>IF(F$14="",0,IF(NOT(Settings!$E$4=5),IF(Balance!F216&lt;=0,0,IF($C217&lt;=SUM($D217:E217),0,IF('Minimum Payment'!F217+$C217-SUM($D217:E217)&gt;Balance!F216+Interest!F217,Balance!F216+Interest!F217-'Minimum Payment'!F217,$C217-SUM($D217:E217))))))</f>
        <v>0</v>
      </c>
      <c r="G217" s="10">
        <f>IF(G$14="",0,IF(NOT(Settings!$E$4=5),IF(Balance!G216&lt;=0,0,IF($C217&lt;=SUM($D217:F217),0,IF('Minimum Payment'!G217+$C217-SUM($D217:F217)&gt;Balance!G216+Interest!G217,Balance!G216+Interest!G217-'Minimum Payment'!G217,$C217-SUM($D217:F217))))))</f>
        <v>0</v>
      </c>
      <c r="H217" s="10">
        <f>IF(H$14="",0,IF(NOT(Settings!$E$4=5),IF(Balance!H216&lt;=0,0,IF($C217&lt;=SUM($D217:G217),0,IF('Minimum Payment'!H217+$C217-SUM($D217:G217)&gt;Balance!H216+Interest!H217,Balance!H216+Interest!H217-'Minimum Payment'!H217,$C217-SUM($D217:G217))))))</f>
        <v>0</v>
      </c>
      <c r="I217" s="10">
        <f>IF(I$14="",0,IF(NOT(Settings!$E$4=5),IF(Balance!I216&lt;=0,0,IF($C217&lt;=SUM($D217:H217),0,IF('Minimum Payment'!I217+$C217-SUM($D217:H217)&gt;Balance!I216+Interest!I217,Balance!I216+Interest!I217-'Minimum Payment'!I217,$C217-SUM($D217:H217))))))</f>
        <v>0</v>
      </c>
      <c r="J217" s="10">
        <f>IF(J$14="",0,IF(NOT(Settings!$E$4=5),IF(Balance!J216&lt;=0,0,IF($C217&lt;=SUM($D217:I217),0,IF('Minimum Payment'!J217+$C217-SUM($D217:I217)&gt;Balance!J216+Interest!J217,Balance!J216+Interest!J217-'Minimum Payment'!J217,$C217-SUM($D217:I217))))))</f>
        <v>0</v>
      </c>
      <c r="K217" s="10">
        <f>IF(K$14="",0,IF(NOT(Settings!$E$4=5),IF(Balance!K216&lt;=0,0,IF($C217&lt;=SUM($D217:J217),0,IF('Minimum Payment'!K217+$C217-SUM($D217:J217)&gt;Balance!K216+Interest!K217,Balance!K216+Interest!K217-'Minimum Payment'!K217,$C217-SUM($D217:J217))))))</f>
        <v>0</v>
      </c>
      <c r="L217" s="10">
        <f>IF(L$14="",0,IF(NOT(Settings!$E$4=5),IF(Balance!L216&lt;=0,0,IF($C217&lt;=SUM($D217:K217),0,IF('Minimum Payment'!L217+$C217-SUM($D217:K217)&gt;Balance!L216+Interest!L217,Balance!L216+Interest!L217-'Minimum Payment'!L217,$C217-SUM($D217:K217))))))</f>
        <v>0</v>
      </c>
      <c r="M217" s="10">
        <f>IF(M$14="",0,IF(NOT(Settings!$E$4=5),IF(Balance!M216&lt;=0,0,IF($C217&lt;=SUM($D217:L217),0,IF('Minimum Payment'!M217+$C217-SUM($D217:L217)&gt;Balance!M216+Interest!M217,Balance!M216+Interest!M217-'Minimum Payment'!M217,$C217-SUM($D217:L217))))))</f>
        <v>0</v>
      </c>
      <c r="O217" s="10">
        <f t="shared" si="6"/>
        <v>0</v>
      </c>
    </row>
    <row r="218" spans="1:15" s="140" customFormat="1" ht="11.25" x14ac:dyDescent="0.25">
      <c r="A218" s="140" t="str">
        <f>IF(Balance!O217&lt;=0,"",A217+1)</f>
        <v/>
      </c>
      <c r="B218" s="50" t="str">
        <f t="shared" si="7"/>
        <v/>
      </c>
      <c r="C218" s="10">
        <f>IF(A218="",0,IF(NOT(Settings!$E$4=5),IF((Results!$D$5-'Minimum Payment'!O218)&lt;0,0,Results!$D$5-'Minimum Payment'!O218),0)+'Payment Schedule'!D218)</f>
        <v>0</v>
      </c>
      <c r="D218" s="10">
        <f>IF($D$14="",0,IF(NOT(Settings!$E$4=5),IF(Balance!D217&gt;=0,IF('Minimum Payment'!D218+$C218&gt;Balance!D217+Interest!D218,Balance!D217+Interest!D218-'Minimum Payment'!D218,$C218)),0))</f>
        <v>0</v>
      </c>
      <c r="E218" s="10">
        <f>IF(E$14="",0,IF(NOT(Settings!$E$4=5),IF(Balance!E217&lt;=0,0,IF($C218&lt;=SUM($D218:D218),0,IF('Minimum Payment'!E218+$C218-SUM($D218:D218)&gt;Balance!E217+Interest!E218,Balance!E217+Interest!E218-'Minimum Payment'!E218,$C218-SUM($D218:D218))))))</f>
        <v>0</v>
      </c>
      <c r="F218" s="10">
        <f>IF(F$14="",0,IF(NOT(Settings!$E$4=5),IF(Balance!F217&lt;=0,0,IF($C218&lt;=SUM($D218:E218),0,IF('Minimum Payment'!F218+$C218-SUM($D218:E218)&gt;Balance!F217+Interest!F218,Balance!F217+Interest!F218-'Minimum Payment'!F218,$C218-SUM($D218:E218))))))</f>
        <v>0</v>
      </c>
      <c r="G218" s="10">
        <f>IF(G$14="",0,IF(NOT(Settings!$E$4=5),IF(Balance!G217&lt;=0,0,IF($C218&lt;=SUM($D218:F218),0,IF('Minimum Payment'!G218+$C218-SUM($D218:F218)&gt;Balance!G217+Interest!G218,Balance!G217+Interest!G218-'Minimum Payment'!G218,$C218-SUM($D218:F218))))))</f>
        <v>0</v>
      </c>
      <c r="H218" s="10">
        <f>IF(H$14="",0,IF(NOT(Settings!$E$4=5),IF(Balance!H217&lt;=0,0,IF($C218&lt;=SUM($D218:G218),0,IF('Minimum Payment'!H218+$C218-SUM($D218:G218)&gt;Balance!H217+Interest!H218,Balance!H217+Interest!H218-'Minimum Payment'!H218,$C218-SUM($D218:G218))))))</f>
        <v>0</v>
      </c>
      <c r="I218" s="10">
        <f>IF(I$14="",0,IF(NOT(Settings!$E$4=5),IF(Balance!I217&lt;=0,0,IF($C218&lt;=SUM($D218:H218),0,IF('Minimum Payment'!I218+$C218-SUM($D218:H218)&gt;Balance!I217+Interest!I218,Balance!I217+Interest!I218-'Minimum Payment'!I218,$C218-SUM($D218:H218))))))</f>
        <v>0</v>
      </c>
      <c r="J218" s="10">
        <f>IF(J$14="",0,IF(NOT(Settings!$E$4=5),IF(Balance!J217&lt;=0,0,IF($C218&lt;=SUM($D218:I218),0,IF('Minimum Payment'!J218+$C218-SUM($D218:I218)&gt;Balance!J217+Interest!J218,Balance!J217+Interest!J218-'Minimum Payment'!J218,$C218-SUM($D218:I218))))))</f>
        <v>0</v>
      </c>
      <c r="K218" s="10">
        <f>IF(K$14="",0,IF(NOT(Settings!$E$4=5),IF(Balance!K217&lt;=0,0,IF($C218&lt;=SUM($D218:J218),0,IF('Minimum Payment'!K218+$C218-SUM($D218:J218)&gt;Balance!K217+Interest!K218,Balance!K217+Interest!K218-'Minimum Payment'!K218,$C218-SUM($D218:J218))))))</f>
        <v>0</v>
      </c>
      <c r="L218" s="10">
        <f>IF(L$14="",0,IF(NOT(Settings!$E$4=5),IF(Balance!L217&lt;=0,0,IF($C218&lt;=SUM($D218:K218),0,IF('Minimum Payment'!L218+$C218-SUM($D218:K218)&gt;Balance!L217+Interest!L218,Balance!L217+Interest!L218-'Minimum Payment'!L218,$C218-SUM($D218:K218))))))</f>
        <v>0</v>
      </c>
      <c r="M218" s="10">
        <f>IF(M$14="",0,IF(NOT(Settings!$E$4=5),IF(Balance!M217&lt;=0,0,IF($C218&lt;=SUM($D218:L218),0,IF('Minimum Payment'!M218+$C218-SUM($D218:L218)&gt;Balance!M217+Interest!M218,Balance!M217+Interest!M218-'Minimum Payment'!M218,$C218-SUM($D218:L218))))))</f>
        <v>0</v>
      </c>
      <c r="O218" s="10">
        <f t="shared" si="6"/>
        <v>0</v>
      </c>
    </row>
    <row r="219" spans="1:15" s="140" customFormat="1" ht="11.25" x14ac:dyDescent="0.25">
      <c r="A219" s="140" t="str">
        <f>IF(Balance!O218&lt;=0,"",A218+1)</f>
        <v/>
      </c>
      <c r="B219" s="50" t="str">
        <f t="shared" si="7"/>
        <v/>
      </c>
      <c r="C219" s="10">
        <f>IF(A219="",0,IF(NOT(Settings!$E$4=5),IF((Results!$D$5-'Minimum Payment'!O219)&lt;0,0,Results!$D$5-'Minimum Payment'!O219),0)+'Payment Schedule'!D219)</f>
        <v>0</v>
      </c>
      <c r="D219" s="10">
        <f>IF($D$14="",0,IF(NOT(Settings!$E$4=5),IF(Balance!D218&gt;=0,IF('Minimum Payment'!D219+$C219&gt;Balance!D218+Interest!D219,Balance!D218+Interest!D219-'Minimum Payment'!D219,$C219)),0))</f>
        <v>0</v>
      </c>
      <c r="E219" s="10">
        <f>IF(E$14="",0,IF(NOT(Settings!$E$4=5),IF(Balance!E218&lt;=0,0,IF($C219&lt;=SUM($D219:D219),0,IF('Minimum Payment'!E219+$C219-SUM($D219:D219)&gt;Balance!E218+Interest!E219,Balance!E218+Interest!E219-'Minimum Payment'!E219,$C219-SUM($D219:D219))))))</f>
        <v>0</v>
      </c>
      <c r="F219" s="10">
        <f>IF(F$14="",0,IF(NOT(Settings!$E$4=5),IF(Balance!F218&lt;=0,0,IF($C219&lt;=SUM($D219:E219),0,IF('Minimum Payment'!F219+$C219-SUM($D219:E219)&gt;Balance!F218+Interest!F219,Balance!F218+Interest!F219-'Minimum Payment'!F219,$C219-SUM($D219:E219))))))</f>
        <v>0</v>
      </c>
      <c r="G219" s="10">
        <f>IF(G$14="",0,IF(NOT(Settings!$E$4=5),IF(Balance!G218&lt;=0,0,IF($C219&lt;=SUM($D219:F219),0,IF('Minimum Payment'!G219+$C219-SUM($D219:F219)&gt;Balance!G218+Interest!G219,Balance!G218+Interest!G219-'Minimum Payment'!G219,$C219-SUM($D219:F219))))))</f>
        <v>0</v>
      </c>
      <c r="H219" s="10">
        <f>IF(H$14="",0,IF(NOT(Settings!$E$4=5),IF(Balance!H218&lt;=0,0,IF($C219&lt;=SUM($D219:G219),0,IF('Minimum Payment'!H219+$C219-SUM($D219:G219)&gt;Balance!H218+Interest!H219,Balance!H218+Interest!H219-'Minimum Payment'!H219,$C219-SUM($D219:G219))))))</f>
        <v>0</v>
      </c>
      <c r="I219" s="10">
        <f>IF(I$14="",0,IF(NOT(Settings!$E$4=5),IF(Balance!I218&lt;=0,0,IF($C219&lt;=SUM($D219:H219),0,IF('Minimum Payment'!I219+$C219-SUM($D219:H219)&gt;Balance!I218+Interest!I219,Balance!I218+Interest!I219-'Minimum Payment'!I219,$C219-SUM($D219:H219))))))</f>
        <v>0</v>
      </c>
      <c r="J219" s="10">
        <f>IF(J$14="",0,IF(NOT(Settings!$E$4=5),IF(Balance!J218&lt;=0,0,IF($C219&lt;=SUM($D219:I219),0,IF('Minimum Payment'!J219+$C219-SUM($D219:I219)&gt;Balance!J218+Interest!J219,Balance!J218+Interest!J219-'Minimum Payment'!J219,$C219-SUM($D219:I219))))))</f>
        <v>0</v>
      </c>
      <c r="K219" s="10">
        <f>IF(K$14="",0,IF(NOT(Settings!$E$4=5),IF(Balance!K218&lt;=0,0,IF($C219&lt;=SUM($D219:J219),0,IF('Minimum Payment'!K219+$C219-SUM($D219:J219)&gt;Balance!K218+Interest!K219,Balance!K218+Interest!K219-'Minimum Payment'!K219,$C219-SUM($D219:J219))))))</f>
        <v>0</v>
      </c>
      <c r="L219" s="10">
        <f>IF(L$14="",0,IF(NOT(Settings!$E$4=5),IF(Balance!L218&lt;=0,0,IF($C219&lt;=SUM($D219:K219),0,IF('Minimum Payment'!L219+$C219-SUM($D219:K219)&gt;Balance!L218+Interest!L219,Balance!L218+Interest!L219-'Minimum Payment'!L219,$C219-SUM($D219:K219))))))</f>
        <v>0</v>
      </c>
      <c r="M219" s="10">
        <f>IF(M$14="",0,IF(NOT(Settings!$E$4=5),IF(Balance!M218&lt;=0,0,IF($C219&lt;=SUM($D219:L219),0,IF('Minimum Payment'!M219+$C219-SUM($D219:L219)&gt;Balance!M218+Interest!M219,Balance!M218+Interest!M219-'Minimum Payment'!M219,$C219-SUM($D219:L219))))))</f>
        <v>0</v>
      </c>
      <c r="O219" s="10">
        <f t="shared" si="6"/>
        <v>0</v>
      </c>
    </row>
    <row r="220" spans="1:15" s="140" customFormat="1" ht="11.25" x14ac:dyDescent="0.25">
      <c r="A220" s="140" t="str">
        <f>IF(Balance!O219&lt;=0,"",A219+1)</f>
        <v/>
      </c>
      <c r="B220" s="50" t="str">
        <f t="shared" si="7"/>
        <v/>
      </c>
      <c r="C220" s="10">
        <f>IF(A220="",0,IF(NOT(Settings!$E$4=5),IF((Results!$D$5-'Minimum Payment'!O220)&lt;0,0,Results!$D$5-'Minimum Payment'!O220),0)+'Payment Schedule'!D220)</f>
        <v>0</v>
      </c>
      <c r="D220" s="10">
        <f>IF($D$14="",0,IF(NOT(Settings!$E$4=5),IF(Balance!D219&gt;=0,IF('Minimum Payment'!D220+$C220&gt;Balance!D219+Interest!D220,Balance!D219+Interest!D220-'Minimum Payment'!D220,$C220)),0))</f>
        <v>0</v>
      </c>
      <c r="E220" s="10">
        <f>IF(E$14="",0,IF(NOT(Settings!$E$4=5),IF(Balance!E219&lt;=0,0,IF($C220&lt;=SUM($D220:D220),0,IF('Minimum Payment'!E220+$C220-SUM($D220:D220)&gt;Balance!E219+Interest!E220,Balance!E219+Interest!E220-'Minimum Payment'!E220,$C220-SUM($D220:D220))))))</f>
        <v>0</v>
      </c>
      <c r="F220" s="10">
        <f>IF(F$14="",0,IF(NOT(Settings!$E$4=5),IF(Balance!F219&lt;=0,0,IF($C220&lt;=SUM($D220:E220),0,IF('Minimum Payment'!F220+$C220-SUM($D220:E220)&gt;Balance!F219+Interest!F220,Balance!F219+Interest!F220-'Minimum Payment'!F220,$C220-SUM($D220:E220))))))</f>
        <v>0</v>
      </c>
      <c r="G220" s="10">
        <f>IF(G$14="",0,IF(NOT(Settings!$E$4=5),IF(Balance!G219&lt;=0,0,IF($C220&lt;=SUM($D220:F220),0,IF('Minimum Payment'!G220+$C220-SUM($D220:F220)&gt;Balance!G219+Interest!G220,Balance!G219+Interest!G220-'Minimum Payment'!G220,$C220-SUM($D220:F220))))))</f>
        <v>0</v>
      </c>
      <c r="H220" s="10">
        <f>IF(H$14="",0,IF(NOT(Settings!$E$4=5),IF(Balance!H219&lt;=0,0,IF($C220&lt;=SUM($D220:G220),0,IF('Minimum Payment'!H220+$C220-SUM($D220:G220)&gt;Balance!H219+Interest!H220,Balance!H219+Interest!H220-'Minimum Payment'!H220,$C220-SUM($D220:G220))))))</f>
        <v>0</v>
      </c>
      <c r="I220" s="10">
        <f>IF(I$14="",0,IF(NOT(Settings!$E$4=5),IF(Balance!I219&lt;=0,0,IF($C220&lt;=SUM($D220:H220),0,IF('Minimum Payment'!I220+$C220-SUM($D220:H220)&gt;Balance!I219+Interest!I220,Balance!I219+Interest!I220-'Minimum Payment'!I220,$C220-SUM($D220:H220))))))</f>
        <v>0</v>
      </c>
      <c r="J220" s="10">
        <f>IF(J$14="",0,IF(NOT(Settings!$E$4=5),IF(Balance!J219&lt;=0,0,IF($C220&lt;=SUM($D220:I220),0,IF('Minimum Payment'!J220+$C220-SUM($D220:I220)&gt;Balance!J219+Interest!J220,Balance!J219+Interest!J220-'Minimum Payment'!J220,$C220-SUM($D220:I220))))))</f>
        <v>0</v>
      </c>
      <c r="K220" s="10">
        <f>IF(K$14="",0,IF(NOT(Settings!$E$4=5),IF(Balance!K219&lt;=0,0,IF($C220&lt;=SUM($D220:J220),0,IF('Minimum Payment'!K220+$C220-SUM($D220:J220)&gt;Balance!K219+Interest!K220,Balance!K219+Interest!K220-'Minimum Payment'!K220,$C220-SUM($D220:J220))))))</f>
        <v>0</v>
      </c>
      <c r="L220" s="10">
        <f>IF(L$14="",0,IF(NOT(Settings!$E$4=5),IF(Balance!L219&lt;=0,0,IF($C220&lt;=SUM($D220:K220),0,IF('Minimum Payment'!L220+$C220-SUM($D220:K220)&gt;Balance!L219+Interest!L220,Balance!L219+Interest!L220-'Minimum Payment'!L220,$C220-SUM($D220:K220))))))</f>
        <v>0</v>
      </c>
      <c r="M220" s="10">
        <f>IF(M$14="",0,IF(NOT(Settings!$E$4=5),IF(Balance!M219&lt;=0,0,IF($C220&lt;=SUM($D220:L220),0,IF('Minimum Payment'!M220+$C220-SUM($D220:L220)&gt;Balance!M219+Interest!M220,Balance!M219+Interest!M220-'Minimum Payment'!M220,$C220-SUM($D220:L220))))))</f>
        <v>0</v>
      </c>
      <c r="O220" s="10">
        <f t="shared" si="6"/>
        <v>0</v>
      </c>
    </row>
    <row r="221" spans="1:15" s="140" customFormat="1" ht="11.25" x14ac:dyDescent="0.25">
      <c r="A221" s="140" t="str">
        <f>IF(Balance!O220&lt;=0,"",A220+1)</f>
        <v/>
      </c>
      <c r="B221" s="50" t="str">
        <f t="shared" si="7"/>
        <v/>
      </c>
      <c r="C221" s="10">
        <f>IF(A221="",0,IF(NOT(Settings!$E$4=5),IF((Results!$D$5-'Minimum Payment'!O221)&lt;0,0,Results!$D$5-'Minimum Payment'!O221),0)+'Payment Schedule'!D221)</f>
        <v>0</v>
      </c>
      <c r="D221" s="10">
        <f>IF($D$14="",0,IF(NOT(Settings!$E$4=5),IF(Balance!D220&gt;=0,IF('Minimum Payment'!D221+$C221&gt;Balance!D220+Interest!D221,Balance!D220+Interest!D221-'Minimum Payment'!D221,$C221)),0))</f>
        <v>0</v>
      </c>
      <c r="E221" s="10">
        <f>IF(E$14="",0,IF(NOT(Settings!$E$4=5),IF(Balance!E220&lt;=0,0,IF($C221&lt;=SUM($D221:D221),0,IF('Minimum Payment'!E221+$C221-SUM($D221:D221)&gt;Balance!E220+Interest!E221,Balance!E220+Interest!E221-'Minimum Payment'!E221,$C221-SUM($D221:D221))))))</f>
        <v>0</v>
      </c>
      <c r="F221" s="10">
        <f>IF(F$14="",0,IF(NOT(Settings!$E$4=5),IF(Balance!F220&lt;=0,0,IF($C221&lt;=SUM($D221:E221),0,IF('Minimum Payment'!F221+$C221-SUM($D221:E221)&gt;Balance!F220+Interest!F221,Balance!F220+Interest!F221-'Minimum Payment'!F221,$C221-SUM($D221:E221))))))</f>
        <v>0</v>
      </c>
      <c r="G221" s="10">
        <f>IF(G$14="",0,IF(NOT(Settings!$E$4=5),IF(Balance!G220&lt;=0,0,IF($C221&lt;=SUM($D221:F221),0,IF('Minimum Payment'!G221+$C221-SUM($D221:F221)&gt;Balance!G220+Interest!G221,Balance!G220+Interest!G221-'Minimum Payment'!G221,$C221-SUM($D221:F221))))))</f>
        <v>0</v>
      </c>
      <c r="H221" s="10">
        <f>IF(H$14="",0,IF(NOT(Settings!$E$4=5),IF(Balance!H220&lt;=0,0,IF($C221&lt;=SUM($D221:G221),0,IF('Minimum Payment'!H221+$C221-SUM($D221:G221)&gt;Balance!H220+Interest!H221,Balance!H220+Interest!H221-'Minimum Payment'!H221,$C221-SUM($D221:G221))))))</f>
        <v>0</v>
      </c>
      <c r="I221" s="10">
        <f>IF(I$14="",0,IF(NOT(Settings!$E$4=5),IF(Balance!I220&lt;=0,0,IF($C221&lt;=SUM($D221:H221),0,IF('Minimum Payment'!I221+$C221-SUM($D221:H221)&gt;Balance!I220+Interest!I221,Balance!I220+Interest!I221-'Minimum Payment'!I221,$C221-SUM($D221:H221))))))</f>
        <v>0</v>
      </c>
      <c r="J221" s="10">
        <f>IF(J$14="",0,IF(NOT(Settings!$E$4=5),IF(Balance!J220&lt;=0,0,IF($C221&lt;=SUM($D221:I221),0,IF('Minimum Payment'!J221+$C221-SUM($D221:I221)&gt;Balance!J220+Interest!J221,Balance!J220+Interest!J221-'Minimum Payment'!J221,$C221-SUM($D221:I221))))))</f>
        <v>0</v>
      </c>
      <c r="K221" s="10">
        <f>IF(K$14="",0,IF(NOT(Settings!$E$4=5),IF(Balance!K220&lt;=0,0,IF($C221&lt;=SUM($D221:J221),0,IF('Minimum Payment'!K221+$C221-SUM($D221:J221)&gt;Balance!K220+Interest!K221,Balance!K220+Interest!K221-'Minimum Payment'!K221,$C221-SUM($D221:J221))))))</f>
        <v>0</v>
      </c>
      <c r="L221" s="10">
        <f>IF(L$14="",0,IF(NOT(Settings!$E$4=5),IF(Balance!L220&lt;=0,0,IF($C221&lt;=SUM($D221:K221),0,IF('Minimum Payment'!L221+$C221-SUM($D221:K221)&gt;Balance!L220+Interest!L221,Balance!L220+Interest!L221-'Minimum Payment'!L221,$C221-SUM($D221:K221))))))</f>
        <v>0</v>
      </c>
      <c r="M221" s="10">
        <f>IF(M$14="",0,IF(NOT(Settings!$E$4=5),IF(Balance!M220&lt;=0,0,IF($C221&lt;=SUM($D221:L221),0,IF('Minimum Payment'!M221+$C221-SUM($D221:L221)&gt;Balance!M220+Interest!M221,Balance!M220+Interest!M221-'Minimum Payment'!M221,$C221-SUM($D221:L221))))))</f>
        <v>0</v>
      </c>
      <c r="O221" s="10">
        <f t="shared" si="6"/>
        <v>0</v>
      </c>
    </row>
    <row r="222" spans="1:15" s="140" customFormat="1" ht="11.25" x14ac:dyDescent="0.25">
      <c r="A222" s="140" t="str">
        <f>IF(Balance!O221&lt;=0,"",A221+1)</f>
        <v/>
      </c>
      <c r="B222" s="50" t="str">
        <f t="shared" si="7"/>
        <v/>
      </c>
      <c r="C222" s="10">
        <f>IF(A222="",0,IF(NOT(Settings!$E$4=5),IF((Results!$D$5-'Minimum Payment'!O222)&lt;0,0,Results!$D$5-'Minimum Payment'!O222),0)+'Payment Schedule'!D222)</f>
        <v>0</v>
      </c>
      <c r="D222" s="10">
        <f>IF($D$14="",0,IF(NOT(Settings!$E$4=5),IF(Balance!D221&gt;=0,IF('Minimum Payment'!D222+$C222&gt;Balance!D221+Interest!D222,Balance!D221+Interest!D222-'Minimum Payment'!D222,$C222)),0))</f>
        <v>0</v>
      </c>
      <c r="E222" s="10">
        <f>IF(E$14="",0,IF(NOT(Settings!$E$4=5),IF(Balance!E221&lt;=0,0,IF($C222&lt;=SUM($D222:D222),0,IF('Minimum Payment'!E222+$C222-SUM($D222:D222)&gt;Balance!E221+Interest!E222,Balance!E221+Interest!E222-'Minimum Payment'!E222,$C222-SUM($D222:D222))))))</f>
        <v>0</v>
      </c>
      <c r="F222" s="10">
        <f>IF(F$14="",0,IF(NOT(Settings!$E$4=5),IF(Balance!F221&lt;=0,0,IF($C222&lt;=SUM($D222:E222),0,IF('Minimum Payment'!F222+$C222-SUM($D222:E222)&gt;Balance!F221+Interest!F222,Balance!F221+Interest!F222-'Minimum Payment'!F222,$C222-SUM($D222:E222))))))</f>
        <v>0</v>
      </c>
      <c r="G222" s="10">
        <f>IF(G$14="",0,IF(NOT(Settings!$E$4=5),IF(Balance!G221&lt;=0,0,IF($C222&lt;=SUM($D222:F222),0,IF('Minimum Payment'!G222+$C222-SUM($D222:F222)&gt;Balance!G221+Interest!G222,Balance!G221+Interest!G222-'Minimum Payment'!G222,$C222-SUM($D222:F222))))))</f>
        <v>0</v>
      </c>
      <c r="H222" s="10">
        <f>IF(H$14="",0,IF(NOT(Settings!$E$4=5),IF(Balance!H221&lt;=0,0,IF($C222&lt;=SUM($D222:G222),0,IF('Minimum Payment'!H222+$C222-SUM($D222:G222)&gt;Balance!H221+Interest!H222,Balance!H221+Interest!H222-'Minimum Payment'!H222,$C222-SUM($D222:G222))))))</f>
        <v>0</v>
      </c>
      <c r="I222" s="10">
        <f>IF(I$14="",0,IF(NOT(Settings!$E$4=5),IF(Balance!I221&lt;=0,0,IF($C222&lt;=SUM($D222:H222),0,IF('Minimum Payment'!I222+$C222-SUM($D222:H222)&gt;Balance!I221+Interest!I222,Balance!I221+Interest!I222-'Minimum Payment'!I222,$C222-SUM($D222:H222))))))</f>
        <v>0</v>
      </c>
      <c r="J222" s="10">
        <f>IF(J$14="",0,IF(NOT(Settings!$E$4=5),IF(Balance!J221&lt;=0,0,IF($C222&lt;=SUM($D222:I222),0,IF('Minimum Payment'!J222+$C222-SUM($D222:I222)&gt;Balance!J221+Interest!J222,Balance!J221+Interest!J222-'Minimum Payment'!J222,$C222-SUM($D222:I222))))))</f>
        <v>0</v>
      </c>
      <c r="K222" s="10">
        <f>IF(K$14="",0,IF(NOT(Settings!$E$4=5),IF(Balance!K221&lt;=0,0,IF($C222&lt;=SUM($D222:J222),0,IF('Minimum Payment'!K222+$C222-SUM($D222:J222)&gt;Balance!K221+Interest!K222,Balance!K221+Interest!K222-'Minimum Payment'!K222,$C222-SUM($D222:J222))))))</f>
        <v>0</v>
      </c>
      <c r="L222" s="10">
        <f>IF(L$14="",0,IF(NOT(Settings!$E$4=5),IF(Balance!L221&lt;=0,0,IF($C222&lt;=SUM($D222:K222),0,IF('Minimum Payment'!L222+$C222-SUM($D222:K222)&gt;Balance!L221+Interest!L222,Balance!L221+Interest!L222-'Minimum Payment'!L222,$C222-SUM($D222:K222))))))</f>
        <v>0</v>
      </c>
      <c r="M222" s="10">
        <f>IF(M$14="",0,IF(NOT(Settings!$E$4=5),IF(Balance!M221&lt;=0,0,IF($C222&lt;=SUM($D222:L222),0,IF('Minimum Payment'!M222+$C222-SUM($D222:L222)&gt;Balance!M221+Interest!M222,Balance!M221+Interest!M222-'Minimum Payment'!M222,$C222-SUM($D222:L222))))))</f>
        <v>0</v>
      </c>
      <c r="O222" s="10">
        <f t="shared" si="6"/>
        <v>0</v>
      </c>
    </row>
    <row r="223" spans="1:15" s="140" customFormat="1" ht="11.25" x14ac:dyDescent="0.25">
      <c r="A223" s="140" t="str">
        <f>IF(Balance!O222&lt;=0,"",A222+1)</f>
        <v/>
      </c>
      <c r="B223" s="50" t="str">
        <f t="shared" si="7"/>
        <v/>
      </c>
      <c r="C223" s="10">
        <f>IF(A223="",0,IF(NOT(Settings!$E$4=5),IF((Results!$D$5-'Minimum Payment'!O223)&lt;0,0,Results!$D$5-'Minimum Payment'!O223),0)+'Payment Schedule'!D223)</f>
        <v>0</v>
      </c>
      <c r="D223" s="10">
        <f>IF($D$14="",0,IF(NOT(Settings!$E$4=5),IF(Balance!D222&gt;=0,IF('Minimum Payment'!D223+$C223&gt;Balance!D222+Interest!D223,Balance!D222+Interest!D223-'Minimum Payment'!D223,$C223)),0))</f>
        <v>0</v>
      </c>
      <c r="E223" s="10">
        <f>IF(E$14="",0,IF(NOT(Settings!$E$4=5),IF(Balance!E222&lt;=0,0,IF($C223&lt;=SUM($D223:D223),0,IF('Minimum Payment'!E223+$C223-SUM($D223:D223)&gt;Balance!E222+Interest!E223,Balance!E222+Interest!E223-'Minimum Payment'!E223,$C223-SUM($D223:D223))))))</f>
        <v>0</v>
      </c>
      <c r="F223" s="10">
        <f>IF(F$14="",0,IF(NOT(Settings!$E$4=5),IF(Balance!F222&lt;=0,0,IF($C223&lt;=SUM($D223:E223),0,IF('Minimum Payment'!F223+$C223-SUM($D223:E223)&gt;Balance!F222+Interest!F223,Balance!F222+Interest!F223-'Minimum Payment'!F223,$C223-SUM($D223:E223))))))</f>
        <v>0</v>
      </c>
      <c r="G223" s="10">
        <f>IF(G$14="",0,IF(NOT(Settings!$E$4=5),IF(Balance!G222&lt;=0,0,IF($C223&lt;=SUM($D223:F223),0,IF('Minimum Payment'!G223+$C223-SUM($D223:F223)&gt;Balance!G222+Interest!G223,Balance!G222+Interest!G223-'Minimum Payment'!G223,$C223-SUM($D223:F223))))))</f>
        <v>0</v>
      </c>
      <c r="H223" s="10">
        <f>IF(H$14="",0,IF(NOT(Settings!$E$4=5),IF(Balance!H222&lt;=0,0,IF($C223&lt;=SUM($D223:G223),0,IF('Minimum Payment'!H223+$C223-SUM($D223:G223)&gt;Balance!H222+Interest!H223,Balance!H222+Interest!H223-'Minimum Payment'!H223,$C223-SUM($D223:G223))))))</f>
        <v>0</v>
      </c>
      <c r="I223" s="10">
        <f>IF(I$14="",0,IF(NOT(Settings!$E$4=5),IF(Balance!I222&lt;=0,0,IF($C223&lt;=SUM($D223:H223),0,IF('Minimum Payment'!I223+$C223-SUM($D223:H223)&gt;Balance!I222+Interest!I223,Balance!I222+Interest!I223-'Minimum Payment'!I223,$C223-SUM($D223:H223))))))</f>
        <v>0</v>
      </c>
      <c r="J223" s="10">
        <f>IF(J$14="",0,IF(NOT(Settings!$E$4=5),IF(Balance!J222&lt;=0,0,IF($C223&lt;=SUM($D223:I223),0,IF('Minimum Payment'!J223+$C223-SUM($D223:I223)&gt;Balance!J222+Interest!J223,Balance!J222+Interest!J223-'Minimum Payment'!J223,$C223-SUM($D223:I223))))))</f>
        <v>0</v>
      </c>
      <c r="K223" s="10">
        <f>IF(K$14="",0,IF(NOT(Settings!$E$4=5),IF(Balance!K222&lt;=0,0,IF($C223&lt;=SUM($D223:J223),0,IF('Minimum Payment'!K223+$C223-SUM($D223:J223)&gt;Balance!K222+Interest!K223,Balance!K222+Interest!K223-'Minimum Payment'!K223,$C223-SUM($D223:J223))))))</f>
        <v>0</v>
      </c>
      <c r="L223" s="10">
        <f>IF(L$14="",0,IF(NOT(Settings!$E$4=5),IF(Balance!L222&lt;=0,0,IF($C223&lt;=SUM($D223:K223),0,IF('Minimum Payment'!L223+$C223-SUM($D223:K223)&gt;Balance!L222+Interest!L223,Balance!L222+Interest!L223-'Minimum Payment'!L223,$C223-SUM($D223:K223))))))</f>
        <v>0</v>
      </c>
      <c r="M223" s="10">
        <f>IF(M$14="",0,IF(NOT(Settings!$E$4=5),IF(Balance!M222&lt;=0,0,IF($C223&lt;=SUM($D223:L223),0,IF('Minimum Payment'!M223+$C223-SUM($D223:L223)&gt;Balance!M222+Interest!M223,Balance!M222+Interest!M223-'Minimum Payment'!M223,$C223-SUM($D223:L223))))))</f>
        <v>0</v>
      </c>
      <c r="O223" s="10">
        <f t="shared" si="6"/>
        <v>0</v>
      </c>
    </row>
    <row r="224" spans="1:15" s="140" customFormat="1" ht="11.25" x14ac:dyDescent="0.25">
      <c r="A224" s="140" t="str">
        <f>IF(Balance!O223&lt;=0,"",A223+1)</f>
        <v/>
      </c>
      <c r="B224" s="50" t="str">
        <f t="shared" si="7"/>
        <v/>
      </c>
      <c r="C224" s="10">
        <f>IF(A224="",0,IF(NOT(Settings!$E$4=5),IF((Results!$D$5-'Minimum Payment'!O224)&lt;0,0,Results!$D$5-'Minimum Payment'!O224),0)+'Payment Schedule'!D224)</f>
        <v>0</v>
      </c>
      <c r="D224" s="10">
        <f>IF($D$14="",0,IF(NOT(Settings!$E$4=5),IF(Balance!D223&gt;=0,IF('Minimum Payment'!D224+$C224&gt;Balance!D223+Interest!D224,Balance!D223+Interest!D224-'Minimum Payment'!D224,$C224)),0))</f>
        <v>0</v>
      </c>
      <c r="E224" s="10">
        <f>IF(E$14="",0,IF(NOT(Settings!$E$4=5),IF(Balance!E223&lt;=0,0,IF($C224&lt;=SUM($D224:D224),0,IF('Minimum Payment'!E224+$C224-SUM($D224:D224)&gt;Balance!E223+Interest!E224,Balance!E223+Interest!E224-'Minimum Payment'!E224,$C224-SUM($D224:D224))))))</f>
        <v>0</v>
      </c>
      <c r="F224" s="10">
        <f>IF(F$14="",0,IF(NOT(Settings!$E$4=5),IF(Balance!F223&lt;=0,0,IF($C224&lt;=SUM($D224:E224),0,IF('Minimum Payment'!F224+$C224-SUM($D224:E224)&gt;Balance!F223+Interest!F224,Balance!F223+Interest!F224-'Minimum Payment'!F224,$C224-SUM($D224:E224))))))</f>
        <v>0</v>
      </c>
      <c r="G224" s="10">
        <f>IF(G$14="",0,IF(NOT(Settings!$E$4=5),IF(Balance!G223&lt;=0,0,IF($C224&lt;=SUM($D224:F224),0,IF('Minimum Payment'!G224+$C224-SUM($D224:F224)&gt;Balance!G223+Interest!G224,Balance!G223+Interest!G224-'Minimum Payment'!G224,$C224-SUM($D224:F224))))))</f>
        <v>0</v>
      </c>
      <c r="H224" s="10">
        <f>IF(H$14="",0,IF(NOT(Settings!$E$4=5),IF(Balance!H223&lt;=0,0,IF($C224&lt;=SUM($D224:G224),0,IF('Minimum Payment'!H224+$C224-SUM($D224:G224)&gt;Balance!H223+Interest!H224,Balance!H223+Interest!H224-'Minimum Payment'!H224,$C224-SUM($D224:G224))))))</f>
        <v>0</v>
      </c>
      <c r="I224" s="10">
        <f>IF(I$14="",0,IF(NOT(Settings!$E$4=5),IF(Balance!I223&lt;=0,0,IF($C224&lt;=SUM($D224:H224),0,IF('Minimum Payment'!I224+$C224-SUM($D224:H224)&gt;Balance!I223+Interest!I224,Balance!I223+Interest!I224-'Minimum Payment'!I224,$C224-SUM($D224:H224))))))</f>
        <v>0</v>
      </c>
      <c r="J224" s="10">
        <f>IF(J$14="",0,IF(NOT(Settings!$E$4=5),IF(Balance!J223&lt;=0,0,IF($C224&lt;=SUM($D224:I224),0,IF('Minimum Payment'!J224+$C224-SUM($D224:I224)&gt;Balance!J223+Interest!J224,Balance!J223+Interest!J224-'Minimum Payment'!J224,$C224-SUM($D224:I224))))))</f>
        <v>0</v>
      </c>
      <c r="K224" s="10">
        <f>IF(K$14="",0,IF(NOT(Settings!$E$4=5),IF(Balance!K223&lt;=0,0,IF($C224&lt;=SUM($D224:J224),0,IF('Minimum Payment'!K224+$C224-SUM($D224:J224)&gt;Balance!K223+Interest!K224,Balance!K223+Interest!K224-'Minimum Payment'!K224,$C224-SUM($D224:J224))))))</f>
        <v>0</v>
      </c>
      <c r="L224" s="10">
        <f>IF(L$14="",0,IF(NOT(Settings!$E$4=5),IF(Balance!L223&lt;=0,0,IF($C224&lt;=SUM($D224:K224),0,IF('Minimum Payment'!L224+$C224-SUM($D224:K224)&gt;Balance!L223+Interest!L224,Balance!L223+Interest!L224-'Minimum Payment'!L224,$C224-SUM($D224:K224))))))</f>
        <v>0</v>
      </c>
      <c r="M224" s="10">
        <f>IF(M$14="",0,IF(NOT(Settings!$E$4=5),IF(Balance!M223&lt;=0,0,IF($C224&lt;=SUM($D224:L224),0,IF('Minimum Payment'!M224+$C224-SUM($D224:L224)&gt;Balance!M223+Interest!M224,Balance!M223+Interest!M224-'Minimum Payment'!M224,$C224-SUM($D224:L224))))))</f>
        <v>0</v>
      </c>
      <c r="O224" s="10">
        <f t="shared" si="6"/>
        <v>0</v>
      </c>
    </row>
    <row r="225" spans="1:15" s="140" customFormat="1" ht="11.25" x14ac:dyDescent="0.25">
      <c r="A225" s="140" t="str">
        <f>IF(Balance!O224&lt;=0,"",A224+1)</f>
        <v/>
      </c>
      <c r="B225" s="50" t="str">
        <f t="shared" si="7"/>
        <v/>
      </c>
      <c r="C225" s="10">
        <f>IF(A225="",0,IF(NOT(Settings!$E$4=5),IF((Results!$D$5-'Minimum Payment'!O225)&lt;0,0,Results!$D$5-'Minimum Payment'!O225),0)+'Payment Schedule'!D225)</f>
        <v>0</v>
      </c>
      <c r="D225" s="10">
        <f>IF($D$14="",0,IF(NOT(Settings!$E$4=5),IF(Balance!D224&gt;=0,IF('Minimum Payment'!D225+$C225&gt;Balance!D224+Interest!D225,Balance!D224+Interest!D225-'Minimum Payment'!D225,$C225)),0))</f>
        <v>0</v>
      </c>
      <c r="E225" s="10">
        <f>IF(E$14="",0,IF(NOT(Settings!$E$4=5),IF(Balance!E224&lt;=0,0,IF($C225&lt;=SUM($D225:D225),0,IF('Minimum Payment'!E225+$C225-SUM($D225:D225)&gt;Balance!E224+Interest!E225,Balance!E224+Interest!E225-'Minimum Payment'!E225,$C225-SUM($D225:D225))))))</f>
        <v>0</v>
      </c>
      <c r="F225" s="10">
        <f>IF(F$14="",0,IF(NOT(Settings!$E$4=5),IF(Balance!F224&lt;=0,0,IF($C225&lt;=SUM($D225:E225),0,IF('Minimum Payment'!F225+$C225-SUM($D225:E225)&gt;Balance!F224+Interest!F225,Balance!F224+Interest!F225-'Minimum Payment'!F225,$C225-SUM($D225:E225))))))</f>
        <v>0</v>
      </c>
      <c r="G225" s="10">
        <f>IF(G$14="",0,IF(NOT(Settings!$E$4=5),IF(Balance!G224&lt;=0,0,IF($C225&lt;=SUM($D225:F225),0,IF('Minimum Payment'!G225+$C225-SUM($D225:F225)&gt;Balance!G224+Interest!G225,Balance!G224+Interest!G225-'Minimum Payment'!G225,$C225-SUM($D225:F225))))))</f>
        <v>0</v>
      </c>
      <c r="H225" s="10">
        <f>IF(H$14="",0,IF(NOT(Settings!$E$4=5),IF(Balance!H224&lt;=0,0,IF($C225&lt;=SUM($D225:G225),0,IF('Minimum Payment'!H225+$C225-SUM($D225:G225)&gt;Balance!H224+Interest!H225,Balance!H224+Interest!H225-'Minimum Payment'!H225,$C225-SUM($D225:G225))))))</f>
        <v>0</v>
      </c>
      <c r="I225" s="10">
        <f>IF(I$14="",0,IF(NOT(Settings!$E$4=5),IF(Balance!I224&lt;=0,0,IF($C225&lt;=SUM($D225:H225),0,IF('Minimum Payment'!I225+$C225-SUM($D225:H225)&gt;Balance!I224+Interest!I225,Balance!I224+Interest!I225-'Minimum Payment'!I225,$C225-SUM($D225:H225))))))</f>
        <v>0</v>
      </c>
      <c r="J225" s="10">
        <f>IF(J$14="",0,IF(NOT(Settings!$E$4=5),IF(Balance!J224&lt;=0,0,IF($C225&lt;=SUM($D225:I225),0,IF('Minimum Payment'!J225+$C225-SUM($D225:I225)&gt;Balance!J224+Interest!J225,Balance!J224+Interest!J225-'Minimum Payment'!J225,$C225-SUM($D225:I225))))))</f>
        <v>0</v>
      </c>
      <c r="K225" s="10">
        <f>IF(K$14="",0,IF(NOT(Settings!$E$4=5),IF(Balance!K224&lt;=0,0,IF($C225&lt;=SUM($D225:J225),0,IF('Minimum Payment'!K225+$C225-SUM($D225:J225)&gt;Balance!K224+Interest!K225,Balance!K224+Interest!K225-'Minimum Payment'!K225,$C225-SUM($D225:J225))))))</f>
        <v>0</v>
      </c>
      <c r="L225" s="10">
        <f>IF(L$14="",0,IF(NOT(Settings!$E$4=5),IF(Balance!L224&lt;=0,0,IF($C225&lt;=SUM($D225:K225),0,IF('Minimum Payment'!L225+$C225-SUM($D225:K225)&gt;Balance!L224+Interest!L225,Balance!L224+Interest!L225-'Minimum Payment'!L225,$C225-SUM($D225:K225))))))</f>
        <v>0</v>
      </c>
      <c r="M225" s="10">
        <f>IF(M$14="",0,IF(NOT(Settings!$E$4=5),IF(Balance!M224&lt;=0,0,IF($C225&lt;=SUM($D225:L225),0,IF('Minimum Payment'!M225+$C225-SUM($D225:L225)&gt;Balance!M224+Interest!M225,Balance!M224+Interest!M225-'Minimum Payment'!M225,$C225-SUM($D225:L225))))))</f>
        <v>0</v>
      </c>
      <c r="O225" s="10">
        <f t="shared" si="6"/>
        <v>0</v>
      </c>
    </row>
    <row r="226" spans="1:15" s="140" customFormat="1" ht="11.25" x14ac:dyDescent="0.25">
      <c r="A226" s="140" t="str">
        <f>IF(Balance!O225&lt;=0,"",A225+1)</f>
        <v/>
      </c>
      <c r="B226" s="50" t="str">
        <f t="shared" si="7"/>
        <v/>
      </c>
      <c r="C226" s="10">
        <f>IF(A226="",0,IF(NOT(Settings!$E$4=5),IF((Results!$D$5-'Minimum Payment'!O226)&lt;0,0,Results!$D$5-'Minimum Payment'!O226),0)+'Payment Schedule'!D226)</f>
        <v>0</v>
      </c>
      <c r="D226" s="10">
        <f>IF($D$14="",0,IF(NOT(Settings!$E$4=5),IF(Balance!D225&gt;=0,IF('Minimum Payment'!D226+$C226&gt;Balance!D225+Interest!D226,Balance!D225+Interest!D226-'Minimum Payment'!D226,$C226)),0))</f>
        <v>0</v>
      </c>
      <c r="E226" s="10">
        <f>IF(E$14="",0,IF(NOT(Settings!$E$4=5),IF(Balance!E225&lt;=0,0,IF($C226&lt;=SUM($D226:D226),0,IF('Minimum Payment'!E226+$C226-SUM($D226:D226)&gt;Balance!E225+Interest!E226,Balance!E225+Interest!E226-'Minimum Payment'!E226,$C226-SUM($D226:D226))))))</f>
        <v>0</v>
      </c>
      <c r="F226" s="10">
        <f>IF(F$14="",0,IF(NOT(Settings!$E$4=5),IF(Balance!F225&lt;=0,0,IF($C226&lt;=SUM($D226:E226),0,IF('Minimum Payment'!F226+$C226-SUM($D226:E226)&gt;Balance!F225+Interest!F226,Balance!F225+Interest!F226-'Minimum Payment'!F226,$C226-SUM($D226:E226))))))</f>
        <v>0</v>
      </c>
      <c r="G226" s="10">
        <f>IF(G$14="",0,IF(NOT(Settings!$E$4=5),IF(Balance!G225&lt;=0,0,IF($C226&lt;=SUM($D226:F226),0,IF('Minimum Payment'!G226+$C226-SUM($D226:F226)&gt;Balance!G225+Interest!G226,Balance!G225+Interest!G226-'Minimum Payment'!G226,$C226-SUM($D226:F226))))))</f>
        <v>0</v>
      </c>
      <c r="H226" s="10">
        <f>IF(H$14="",0,IF(NOT(Settings!$E$4=5),IF(Balance!H225&lt;=0,0,IF($C226&lt;=SUM($D226:G226),0,IF('Minimum Payment'!H226+$C226-SUM($D226:G226)&gt;Balance!H225+Interest!H226,Balance!H225+Interest!H226-'Minimum Payment'!H226,$C226-SUM($D226:G226))))))</f>
        <v>0</v>
      </c>
      <c r="I226" s="10">
        <f>IF(I$14="",0,IF(NOT(Settings!$E$4=5),IF(Balance!I225&lt;=0,0,IF($C226&lt;=SUM($D226:H226),0,IF('Minimum Payment'!I226+$C226-SUM($D226:H226)&gt;Balance!I225+Interest!I226,Balance!I225+Interest!I226-'Minimum Payment'!I226,$C226-SUM($D226:H226))))))</f>
        <v>0</v>
      </c>
      <c r="J226" s="10">
        <f>IF(J$14="",0,IF(NOT(Settings!$E$4=5),IF(Balance!J225&lt;=0,0,IF($C226&lt;=SUM($D226:I226),0,IF('Minimum Payment'!J226+$C226-SUM($D226:I226)&gt;Balance!J225+Interest!J226,Balance!J225+Interest!J226-'Minimum Payment'!J226,$C226-SUM($D226:I226))))))</f>
        <v>0</v>
      </c>
      <c r="K226" s="10">
        <f>IF(K$14="",0,IF(NOT(Settings!$E$4=5),IF(Balance!K225&lt;=0,0,IF($C226&lt;=SUM($D226:J226),0,IF('Minimum Payment'!K226+$C226-SUM($D226:J226)&gt;Balance!K225+Interest!K226,Balance!K225+Interest!K226-'Minimum Payment'!K226,$C226-SUM($D226:J226))))))</f>
        <v>0</v>
      </c>
      <c r="L226" s="10">
        <f>IF(L$14="",0,IF(NOT(Settings!$E$4=5),IF(Balance!L225&lt;=0,0,IF($C226&lt;=SUM($D226:K226),0,IF('Minimum Payment'!L226+$C226-SUM($D226:K226)&gt;Balance!L225+Interest!L226,Balance!L225+Interest!L226-'Minimum Payment'!L226,$C226-SUM($D226:K226))))))</f>
        <v>0</v>
      </c>
      <c r="M226" s="10">
        <f>IF(M$14="",0,IF(NOT(Settings!$E$4=5),IF(Balance!M225&lt;=0,0,IF($C226&lt;=SUM($D226:L226),0,IF('Minimum Payment'!M226+$C226-SUM($D226:L226)&gt;Balance!M225+Interest!M226,Balance!M225+Interest!M226-'Minimum Payment'!M226,$C226-SUM($D226:L226))))))</f>
        <v>0</v>
      </c>
      <c r="O226" s="10">
        <f t="shared" si="6"/>
        <v>0</v>
      </c>
    </row>
    <row r="227" spans="1:15" s="140" customFormat="1" ht="11.25" x14ac:dyDescent="0.25">
      <c r="A227" s="140" t="str">
        <f>IF(Balance!O226&lt;=0,"",A226+1)</f>
        <v/>
      </c>
      <c r="B227" s="50" t="str">
        <f t="shared" si="7"/>
        <v/>
      </c>
      <c r="C227" s="10">
        <f>IF(A227="",0,IF(NOT(Settings!$E$4=5),IF((Results!$D$5-'Minimum Payment'!O227)&lt;0,0,Results!$D$5-'Minimum Payment'!O227),0)+'Payment Schedule'!D227)</f>
        <v>0</v>
      </c>
      <c r="D227" s="10">
        <f>IF($D$14="",0,IF(NOT(Settings!$E$4=5),IF(Balance!D226&gt;=0,IF('Minimum Payment'!D227+$C227&gt;Balance!D226+Interest!D227,Balance!D226+Interest!D227-'Minimum Payment'!D227,$C227)),0))</f>
        <v>0</v>
      </c>
      <c r="E227" s="10">
        <f>IF(E$14="",0,IF(NOT(Settings!$E$4=5),IF(Balance!E226&lt;=0,0,IF($C227&lt;=SUM($D227:D227),0,IF('Minimum Payment'!E227+$C227-SUM($D227:D227)&gt;Balance!E226+Interest!E227,Balance!E226+Interest!E227-'Minimum Payment'!E227,$C227-SUM($D227:D227))))))</f>
        <v>0</v>
      </c>
      <c r="F227" s="10">
        <f>IF(F$14="",0,IF(NOT(Settings!$E$4=5),IF(Balance!F226&lt;=0,0,IF($C227&lt;=SUM($D227:E227),0,IF('Minimum Payment'!F227+$C227-SUM($D227:E227)&gt;Balance!F226+Interest!F227,Balance!F226+Interest!F227-'Minimum Payment'!F227,$C227-SUM($D227:E227))))))</f>
        <v>0</v>
      </c>
      <c r="G227" s="10">
        <f>IF(G$14="",0,IF(NOT(Settings!$E$4=5),IF(Balance!G226&lt;=0,0,IF($C227&lt;=SUM($D227:F227),0,IF('Minimum Payment'!G227+$C227-SUM($D227:F227)&gt;Balance!G226+Interest!G227,Balance!G226+Interest!G227-'Minimum Payment'!G227,$C227-SUM($D227:F227))))))</f>
        <v>0</v>
      </c>
      <c r="H227" s="10">
        <f>IF(H$14="",0,IF(NOT(Settings!$E$4=5),IF(Balance!H226&lt;=0,0,IF($C227&lt;=SUM($D227:G227),0,IF('Minimum Payment'!H227+$C227-SUM($D227:G227)&gt;Balance!H226+Interest!H227,Balance!H226+Interest!H227-'Minimum Payment'!H227,$C227-SUM($D227:G227))))))</f>
        <v>0</v>
      </c>
      <c r="I227" s="10">
        <f>IF(I$14="",0,IF(NOT(Settings!$E$4=5),IF(Balance!I226&lt;=0,0,IF($C227&lt;=SUM($D227:H227),0,IF('Minimum Payment'!I227+$C227-SUM($D227:H227)&gt;Balance!I226+Interest!I227,Balance!I226+Interest!I227-'Minimum Payment'!I227,$C227-SUM($D227:H227))))))</f>
        <v>0</v>
      </c>
      <c r="J227" s="10">
        <f>IF(J$14="",0,IF(NOT(Settings!$E$4=5),IF(Balance!J226&lt;=0,0,IF($C227&lt;=SUM($D227:I227),0,IF('Minimum Payment'!J227+$C227-SUM($D227:I227)&gt;Balance!J226+Interest!J227,Balance!J226+Interest!J227-'Minimum Payment'!J227,$C227-SUM($D227:I227))))))</f>
        <v>0</v>
      </c>
      <c r="K227" s="10">
        <f>IF(K$14="",0,IF(NOT(Settings!$E$4=5),IF(Balance!K226&lt;=0,0,IF($C227&lt;=SUM($D227:J227),0,IF('Minimum Payment'!K227+$C227-SUM($D227:J227)&gt;Balance!K226+Interest!K227,Balance!K226+Interest!K227-'Minimum Payment'!K227,$C227-SUM($D227:J227))))))</f>
        <v>0</v>
      </c>
      <c r="L227" s="10">
        <f>IF(L$14="",0,IF(NOT(Settings!$E$4=5),IF(Balance!L226&lt;=0,0,IF($C227&lt;=SUM($D227:K227),0,IF('Minimum Payment'!L227+$C227-SUM($D227:K227)&gt;Balance!L226+Interest!L227,Balance!L226+Interest!L227-'Minimum Payment'!L227,$C227-SUM($D227:K227))))))</f>
        <v>0</v>
      </c>
      <c r="M227" s="10">
        <f>IF(M$14="",0,IF(NOT(Settings!$E$4=5),IF(Balance!M226&lt;=0,0,IF($C227&lt;=SUM($D227:L227),0,IF('Minimum Payment'!M227+$C227-SUM($D227:L227)&gt;Balance!M226+Interest!M227,Balance!M226+Interest!M227-'Minimum Payment'!M227,$C227-SUM($D227:L227))))))</f>
        <v>0</v>
      </c>
      <c r="O227" s="10">
        <f t="shared" si="6"/>
        <v>0</v>
      </c>
    </row>
    <row r="228" spans="1:15" s="140" customFormat="1" ht="11.25" x14ac:dyDescent="0.25">
      <c r="A228" s="140" t="str">
        <f>IF(Balance!O227&lt;=0,"",A227+1)</f>
        <v/>
      </c>
      <c r="B228" s="50" t="str">
        <f t="shared" si="7"/>
        <v/>
      </c>
      <c r="C228" s="10">
        <f>IF(A228="",0,IF(NOT(Settings!$E$4=5),IF((Results!$D$5-'Minimum Payment'!O228)&lt;0,0,Results!$D$5-'Minimum Payment'!O228),0)+'Payment Schedule'!D228)</f>
        <v>0</v>
      </c>
      <c r="D228" s="10">
        <f>IF($D$14="",0,IF(NOT(Settings!$E$4=5),IF(Balance!D227&gt;=0,IF('Minimum Payment'!D228+$C228&gt;Balance!D227+Interest!D228,Balance!D227+Interest!D228-'Minimum Payment'!D228,$C228)),0))</f>
        <v>0</v>
      </c>
      <c r="E228" s="10">
        <f>IF(E$14="",0,IF(NOT(Settings!$E$4=5),IF(Balance!E227&lt;=0,0,IF($C228&lt;=SUM($D228:D228),0,IF('Minimum Payment'!E228+$C228-SUM($D228:D228)&gt;Balance!E227+Interest!E228,Balance!E227+Interest!E228-'Minimum Payment'!E228,$C228-SUM($D228:D228))))))</f>
        <v>0</v>
      </c>
      <c r="F228" s="10">
        <f>IF(F$14="",0,IF(NOT(Settings!$E$4=5),IF(Balance!F227&lt;=0,0,IF($C228&lt;=SUM($D228:E228),0,IF('Minimum Payment'!F228+$C228-SUM($D228:E228)&gt;Balance!F227+Interest!F228,Balance!F227+Interest!F228-'Minimum Payment'!F228,$C228-SUM($D228:E228))))))</f>
        <v>0</v>
      </c>
      <c r="G228" s="10">
        <f>IF(G$14="",0,IF(NOT(Settings!$E$4=5),IF(Balance!G227&lt;=0,0,IF($C228&lt;=SUM($D228:F228),0,IF('Minimum Payment'!G228+$C228-SUM($D228:F228)&gt;Balance!G227+Interest!G228,Balance!G227+Interest!G228-'Minimum Payment'!G228,$C228-SUM($D228:F228))))))</f>
        <v>0</v>
      </c>
      <c r="H228" s="10">
        <f>IF(H$14="",0,IF(NOT(Settings!$E$4=5),IF(Balance!H227&lt;=0,0,IF($C228&lt;=SUM($D228:G228),0,IF('Minimum Payment'!H228+$C228-SUM($D228:G228)&gt;Balance!H227+Interest!H228,Balance!H227+Interest!H228-'Minimum Payment'!H228,$C228-SUM($D228:G228))))))</f>
        <v>0</v>
      </c>
      <c r="I228" s="10">
        <f>IF(I$14="",0,IF(NOT(Settings!$E$4=5),IF(Balance!I227&lt;=0,0,IF($C228&lt;=SUM($D228:H228),0,IF('Minimum Payment'!I228+$C228-SUM($D228:H228)&gt;Balance!I227+Interest!I228,Balance!I227+Interest!I228-'Minimum Payment'!I228,$C228-SUM($D228:H228))))))</f>
        <v>0</v>
      </c>
      <c r="J228" s="10">
        <f>IF(J$14="",0,IF(NOT(Settings!$E$4=5),IF(Balance!J227&lt;=0,0,IF($C228&lt;=SUM($D228:I228),0,IF('Minimum Payment'!J228+$C228-SUM($D228:I228)&gt;Balance!J227+Interest!J228,Balance!J227+Interest!J228-'Minimum Payment'!J228,$C228-SUM($D228:I228))))))</f>
        <v>0</v>
      </c>
      <c r="K228" s="10">
        <f>IF(K$14="",0,IF(NOT(Settings!$E$4=5),IF(Balance!K227&lt;=0,0,IF($C228&lt;=SUM($D228:J228),0,IF('Minimum Payment'!K228+$C228-SUM($D228:J228)&gt;Balance!K227+Interest!K228,Balance!K227+Interest!K228-'Minimum Payment'!K228,$C228-SUM($D228:J228))))))</f>
        <v>0</v>
      </c>
      <c r="L228" s="10">
        <f>IF(L$14="",0,IF(NOT(Settings!$E$4=5),IF(Balance!L227&lt;=0,0,IF($C228&lt;=SUM($D228:K228),0,IF('Minimum Payment'!L228+$C228-SUM($D228:K228)&gt;Balance!L227+Interest!L228,Balance!L227+Interest!L228-'Minimum Payment'!L228,$C228-SUM($D228:K228))))))</f>
        <v>0</v>
      </c>
      <c r="M228" s="10">
        <f>IF(M$14="",0,IF(NOT(Settings!$E$4=5),IF(Balance!M227&lt;=0,0,IF($C228&lt;=SUM($D228:L228),0,IF('Minimum Payment'!M228+$C228-SUM($D228:L228)&gt;Balance!M227+Interest!M228,Balance!M227+Interest!M228-'Minimum Payment'!M228,$C228-SUM($D228:L228))))))</f>
        <v>0</v>
      </c>
      <c r="O228" s="10">
        <f t="shared" si="6"/>
        <v>0</v>
      </c>
    </row>
    <row r="229" spans="1:15" s="140" customFormat="1" ht="11.25" x14ac:dyDescent="0.25">
      <c r="A229" s="140" t="str">
        <f>IF(Balance!O228&lt;=0,"",A228+1)</f>
        <v/>
      </c>
      <c r="B229" s="50" t="str">
        <f t="shared" si="7"/>
        <v/>
      </c>
      <c r="C229" s="10">
        <f>IF(A229="",0,IF(NOT(Settings!$E$4=5),IF((Results!$D$5-'Minimum Payment'!O229)&lt;0,0,Results!$D$5-'Minimum Payment'!O229),0)+'Payment Schedule'!D229)</f>
        <v>0</v>
      </c>
      <c r="D229" s="10">
        <f>IF($D$14="",0,IF(NOT(Settings!$E$4=5),IF(Balance!D228&gt;=0,IF('Minimum Payment'!D229+$C229&gt;Balance!D228+Interest!D229,Balance!D228+Interest!D229-'Minimum Payment'!D229,$C229)),0))</f>
        <v>0</v>
      </c>
      <c r="E229" s="10">
        <f>IF(E$14="",0,IF(NOT(Settings!$E$4=5),IF(Balance!E228&lt;=0,0,IF($C229&lt;=SUM($D229:D229),0,IF('Minimum Payment'!E229+$C229-SUM($D229:D229)&gt;Balance!E228+Interest!E229,Balance!E228+Interest!E229-'Minimum Payment'!E229,$C229-SUM($D229:D229))))))</f>
        <v>0</v>
      </c>
      <c r="F229" s="10">
        <f>IF(F$14="",0,IF(NOT(Settings!$E$4=5),IF(Balance!F228&lt;=0,0,IF($C229&lt;=SUM($D229:E229),0,IF('Minimum Payment'!F229+$C229-SUM($D229:E229)&gt;Balance!F228+Interest!F229,Balance!F228+Interest!F229-'Minimum Payment'!F229,$C229-SUM($D229:E229))))))</f>
        <v>0</v>
      </c>
      <c r="G229" s="10">
        <f>IF(G$14="",0,IF(NOT(Settings!$E$4=5),IF(Balance!G228&lt;=0,0,IF($C229&lt;=SUM($D229:F229),0,IF('Minimum Payment'!G229+$C229-SUM($D229:F229)&gt;Balance!G228+Interest!G229,Balance!G228+Interest!G229-'Minimum Payment'!G229,$C229-SUM($D229:F229))))))</f>
        <v>0</v>
      </c>
      <c r="H229" s="10">
        <f>IF(H$14="",0,IF(NOT(Settings!$E$4=5),IF(Balance!H228&lt;=0,0,IF($C229&lt;=SUM($D229:G229),0,IF('Minimum Payment'!H229+$C229-SUM($D229:G229)&gt;Balance!H228+Interest!H229,Balance!H228+Interest!H229-'Minimum Payment'!H229,$C229-SUM($D229:G229))))))</f>
        <v>0</v>
      </c>
      <c r="I229" s="10">
        <f>IF(I$14="",0,IF(NOT(Settings!$E$4=5),IF(Balance!I228&lt;=0,0,IF($C229&lt;=SUM($D229:H229),0,IF('Minimum Payment'!I229+$C229-SUM($D229:H229)&gt;Balance!I228+Interest!I229,Balance!I228+Interest!I229-'Minimum Payment'!I229,$C229-SUM($D229:H229))))))</f>
        <v>0</v>
      </c>
      <c r="J229" s="10">
        <f>IF(J$14="",0,IF(NOT(Settings!$E$4=5),IF(Balance!J228&lt;=0,0,IF($C229&lt;=SUM($D229:I229),0,IF('Minimum Payment'!J229+$C229-SUM($D229:I229)&gt;Balance!J228+Interest!J229,Balance!J228+Interest!J229-'Minimum Payment'!J229,$C229-SUM($D229:I229))))))</f>
        <v>0</v>
      </c>
      <c r="K229" s="10">
        <f>IF(K$14="",0,IF(NOT(Settings!$E$4=5),IF(Balance!K228&lt;=0,0,IF($C229&lt;=SUM($D229:J229),0,IF('Minimum Payment'!K229+$C229-SUM($D229:J229)&gt;Balance!K228+Interest!K229,Balance!K228+Interest!K229-'Minimum Payment'!K229,$C229-SUM($D229:J229))))))</f>
        <v>0</v>
      </c>
      <c r="L229" s="10">
        <f>IF(L$14="",0,IF(NOT(Settings!$E$4=5),IF(Balance!L228&lt;=0,0,IF($C229&lt;=SUM($D229:K229),0,IF('Minimum Payment'!L229+$C229-SUM($D229:K229)&gt;Balance!L228+Interest!L229,Balance!L228+Interest!L229-'Minimum Payment'!L229,$C229-SUM($D229:K229))))))</f>
        <v>0</v>
      </c>
      <c r="M229" s="10">
        <f>IF(M$14="",0,IF(NOT(Settings!$E$4=5),IF(Balance!M228&lt;=0,0,IF($C229&lt;=SUM($D229:L229),0,IF('Minimum Payment'!M229+$C229-SUM($D229:L229)&gt;Balance!M228+Interest!M229,Balance!M228+Interest!M229-'Minimum Payment'!M229,$C229-SUM($D229:L229))))))</f>
        <v>0</v>
      </c>
      <c r="O229" s="10">
        <f t="shared" si="6"/>
        <v>0</v>
      </c>
    </row>
    <row r="230" spans="1:15" s="140" customFormat="1" ht="11.25" x14ac:dyDescent="0.25">
      <c r="A230" s="140" t="str">
        <f>IF(Balance!O229&lt;=0,"",A229+1)</f>
        <v/>
      </c>
      <c r="B230" s="50" t="str">
        <f t="shared" si="7"/>
        <v/>
      </c>
      <c r="C230" s="10">
        <f>IF(A230="",0,IF(NOT(Settings!$E$4=5),IF((Results!$D$5-'Minimum Payment'!O230)&lt;0,0,Results!$D$5-'Minimum Payment'!O230),0)+'Payment Schedule'!D230)</f>
        <v>0</v>
      </c>
      <c r="D230" s="10">
        <f>IF($D$14="",0,IF(NOT(Settings!$E$4=5),IF(Balance!D229&gt;=0,IF('Minimum Payment'!D230+$C230&gt;Balance!D229+Interest!D230,Balance!D229+Interest!D230-'Minimum Payment'!D230,$C230)),0))</f>
        <v>0</v>
      </c>
      <c r="E230" s="10">
        <f>IF(E$14="",0,IF(NOT(Settings!$E$4=5),IF(Balance!E229&lt;=0,0,IF($C230&lt;=SUM($D230:D230),0,IF('Minimum Payment'!E230+$C230-SUM($D230:D230)&gt;Balance!E229+Interest!E230,Balance!E229+Interest!E230-'Minimum Payment'!E230,$C230-SUM($D230:D230))))))</f>
        <v>0</v>
      </c>
      <c r="F230" s="10">
        <f>IF(F$14="",0,IF(NOT(Settings!$E$4=5),IF(Balance!F229&lt;=0,0,IF($C230&lt;=SUM($D230:E230),0,IF('Minimum Payment'!F230+$C230-SUM($D230:E230)&gt;Balance!F229+Interest!F230,Balance!F229+Interest!F230-'Minimum Payment'!F230,$C230-SUM($D230:E230))))))</f>
        <v>0</v>
      </c>
      <c r="G230" s="10">
        <f>IF(G$14="",0,IF(NOT(Settings!$E$4=5),IF(Balance!G229&lt;=0,0,IF($C230&lt;=SUM($D230:F230),0,IF('Minimum Payment'!G230+$C230-SUM($D230:F230)&gt;Balance!G229+Interest!G230,Balance!G229+Interest!G230-'Minimum Payment'!G230,$C230-SUM($D230:F230))))))</f>
        <v>0</v>
      </c>
      <c r="H230" s="10">
        <f>IF(H$14="",0,IF(NOT(Settings!$E$4=5),IF(Balance!H229&lt;=0,0,IF($C230&lt;=SUM($D230:G230),0,IF('Minimum Payment'!H230+$C230-SUM($D230:G230)&gt;Balance!H229+Interest!H230,Balance!H229+Interest!H230-'Minimum Payment'!H230,$C230-SUM($D230:G230))))))</f>
        <v>0</v>
      </c>
      <c r="I230" s="10">
        <f>IF(I$14="",0,IF(NOT(Settings!$E$4=5),IF(Balance!I229&lt;=0,0,IF($C230&lt;=SUM($D230:H230),0,IF('Minimum Payment'!I230+$C230-SUM($D230:H230)&gt;Balance!I229+Interest!I230,Balance!I229+Interest!I230-'Minimum Payment'!I230,$C230-SUM($D230:H230))))))</f>
        <v>0</v>
      </c>
      <c r="J230" s="10">
        <f>IF(J$14="",0,IF(NOT(Settings!$E$4=5),IF(Balance!J229&lt;=0,0,IF($C230&lt;=SUM($D230:I230),0,IF('Minimum Payment'!J230+$C230-SUM($D230:I230)&gt;Balance!J229+Interest!J230,Balance!J229+Interest!J230-'Minimum Payment'!J230,$C230-SUM($D230:I230))))))</f>
        <v>0</v>
      </c>
      <c r="K230" s="10">
        <f>IF(K$14="",0,IF(NOT(Settings!$E$4=5),IF(Balance!K229&lt;=0,0,IF($C230&lt;=SUM($D230:J230),0,IF('Minimum Payment'!K230+$C230-SUM($D230:J230)&gt;Balance!K229+Interest!K230,Balance!K229+Interest!K230-'Minimum Payment'!K230,$C230-SUM($D230:J230))))))</f>
        <v>0</v>
      </c>
      <c r="L230" s="10">
        <f>IF(L$14="",0,IF(NOT(Settings!$E$4=5),IF(Balance!L229&lt;=0,0,IF($C230&lt;=SUM($D230:K230),0,IF('Minimum Payment'!L230+$C230-SUM($D230:K230)&gt;Balance!L229+Interest!L230,Balance!L229+Interest!L230-'Minimum Payment'!L230,$C230-SUM($D230:K230))))))</f>
        <v>0</v>
      </c>
      <c r="M230" s="10">
        <f>IF(M$14="",0,IF(NOT(Settings!$E$4=5),IF(Balance!M229&lt;=0,0,IF($C230&lt;=SUM($D230:L230),0,IF('Minimum Payment'!M230+$C230-SUM($D230:L230)&gt;Balance!M229+Interest!M230,Balance!M229+Interest!M230-'Minimum Payment'!M230,$C230-SUM($D230:L230))))))</f>
        <v>0</v>
      </c>
      <c r="O230" s="10">
        <f t="shared" si="6"/>
        <v>0</v>
      </c>
    </row>
    <row r="231" spans="1:15" s="140" customFormat="1" ht="11.25" x14ac:dyDescent="0.25">
      <c r="A231" s="140" t="str">
        <f>IF(Balance!O230&lt;=0,"",A230+1)</f>
        <v/>
      </c>
      <c r="B231" s="50" t="str">
        <f t="shared" si="7"/>
        <v/>
      </c>
      <c r="C231" s="10">
        <f>IF(A231="",0,IF(NOT(Settings!$E$4=5),IF((Results!$D$5-'Minimum Payment'!O231)&lt;0,0,Results!$D$5-'Minimum Payment'!O231),0)+'Payment Schedule'!D231)</f>
        <v>0</v>
      </c>
      <c r="D231" s="10">
        <f>IF($D$14="",0,IF(NOT(Settings!$E$4=5),IF(Balance!D230&gt;=0,IF('Minimum Payment'!D231+$C231&gt;Balance!D230+Interest!D231,Balance!D230+Interest!D231-'Minimum Payment'!D231,$C231)),0))</f>
        <v>0</v>
      </c>
      <c r="E231" s="10">
        <f>IF(E$14="",0,IF(NOT(Settings!$E$4=5),IF(Balance!E230&lt;=0,0,IF($C231&lt;=SUM($D231:D231),0,IF('Minimum Payment'!E231+$C231-SUM($D231:D231)&gt;Balance!E230+Interest!E231,Balance!E230+Interest!E231-'Minimum Payment'!E231,$C231-SUM($D231:D231))))))</f>
        <v>0</v>
      </c>
      <c r="F231" s="10">
        <f>IF(F$14="",0,IF(NOT(Settings!$E$4=5),IF(Balance!F230&lt;=0,0,IF($C231&lt;=SUM($D231:E231),0,IF('Minimum Payment'!F231+$C231-SUM($D231:E231)&gt;Balance!F230+Interest!F231,Balance!F230+Interest!F231-'Minimum Payment'!F231,$C231-SUM($D231:E231))))))</f>
        <v>0</v>
      </c>
      <c r="G231" s="10">
        <f>IF(G$14="",0,IF(NOT(Settings!$E$4=5),IF(Balance!G230&lt;=0,0,IF($C231&lt;=SUM($D231:F231),0,IF('Minimum Payment'!G231+$C231-SUM($D231:F231)&gt;Balance!G230+Interest!G231,Balance!G230+Interest!G231-'Minimum Payment'!G231,$C231-SUM($D231:F231))))))</f>
        <v>0</v>
      </c>
      <c r="H231" s="10">
        <f>IF(H$14="",0,IF(NOT(Settings!$E$4=5),IF(Balance!H230&lt;=0,0,IF($C231&lt;=SUM($D231:G231),0,IF('Minimum Payment'!H231+$C231-SUM($D231:G231)&gt;Balance!H230+Interest!H231,Balance!H230+Interest!H231-'Minimum Payment'!H231,$C231-SUM($D231:G231))))))</f>
        <v>0</v>
      </c>
      <c r="I231" s="10">
        <f>IF(I$14="",0,IF(NOT(Settings!$E$4=5),IF(Balance!I230&lt;=0,0,IF($C231&lt;=SUM($D231:H231),0,IF('Minimum Payment'!I231+$C231-SUM($D231:H231)&gt;Balance!I230+Interest!I231,Balance!I230+Interest!I231-'Minimum Payment'!I231,$C231-SUM($D231:H231))))))</f>
        <v>0</v>
      </c>
      <c r="J231" s="10">
        <f>IF(J$14="",0,IF(NOT(Settings!$E$4=5),IF(Balance!J230&lt;=0,0,IF($C231&lt;=SUM($D231:I231),0,IF('Minimum Payment'!J231+$C231-SUM($D231:I231)&gt;Balance!J230+Interest!J231,Balance!J230+Interest!J231-'Minimum Payment'!J231,$C231-SUM($D231:I231))))))</f>
        <v>0</v>
      </c>
      <c r="K231" s="10">
        <f>IF(K$14="",0,IF(NOT(Settings!$E$4=5),IF(Balance!K230&lt;=0,0,IF($C231&lt;=SUM($D231:J231),0,IF('Minimum Payment'!K231+$C231-SUM($D231:J231)&gt;Balance!K230+Interest!K231,Balance!K230+Interest!K231-'Minimum Payment'!K231,$C231-SUM($D231:J231))))))</f>
        <v>0</v>
      </c>
      <c r="L231" s="10">
        <f>IF(L$14="",0,IF(NOT(Settings!$E$4=5),IF(Balance!L230&lt;=0,0,IF($C231&lt;=SUM($D231:K231),0,IF('Minimum Payment'!L231+$C231-SUM($D231:K231)&gt;Balance!L230+Interest!L231,Balance!L230+Interest!L231-'Minimum Payment'!L231,$C231-SUM($D231:K231))))))</f>
        <v>0</v>
      </c>
      <c r="M231" s="10">
        <f>IF(M$14="",0,IF(NOT(Settings!$E$4=5),IF(Balance!M230&lt;=0,0,IF($C231&lt;=SUM($D231:L231),0,IF('Minimum Payment'!M231+$C231-SUM($D231:L231)&gt;Balance!M230+Interest!M231,Balance!M230+Interest!M231-'Minimum Payment'!M231,$C231-SUM($D231:L231))))))</f>
        <v>0</v>
      </c>
      <c r="O231" s="10">
        <f t="shared" si="6"/>
        <v>0</v>
      </c>
    </row>
    <row r="232" spans="1:15" s="140" customFormat="1" ht="11.25" x14ac:dyDescent="0.25">
      <c r="A232" s="140" t="str">
        <f>IF(Balance!O231&lt;=0,"",A231+1)</f>
        <v/>
      </c>
      <c r="B232" s="50" t="str">
        <f t="shared" si="7"/>
        <v/>
      </c>
      <c r="C232" s="10">
        <f>IF(A232="",0,IF(NOT(Settings!$E$4=5),IF((Results!$D$5-'Minimum Payment'!O232)&lt;0,0,Results!$D$5-'Minimum Payment'!O232),0)+'Payment Schedule'!D232)</f>
        <v>0</v>
      </c>
      <c r="D232" s="10">
        <f>IF($D$14="",0,IF(NOT(Settings!$E$4=5),IF(Balance!D231&gt;=0,IF('Minimum Payment'!D232+$C232&gt;Balance!D231+Interest!D232,Balance!D231+Interest!D232-'Minimum Payment'!D232,$C232)),0))</f>
        <v>0</v>
      </c>
      <c r="E232" s="10">
        <f>IF(E$14="",0,IF(NOT(Settings!$E$4=5),IF(Balance!E231&lt;=0,0,IF($C232&lt;=SUM($D232:D232),0,IF('Minimum Payment'!E232+$C232-SUM($D232:D232)&gt;Balance!E231+Interest!E232,Balance!E231+Interest!E232-'Minimum Payment'!E232,$C232-SUM($D232:D232))))))</f>
        <v>0</v>
      </c>
      <c r="F232" s="10">
        <f>IF(F$14="",0,IF(NOT(Settings!$E$4=5),IF(Balance!F231&lt;=0,0,IF($C232&lt;=SUM($D232:E232),0,IF('Minimum Payment'!F232+$C232-SUM($D232:E232)&gt;Balance!F231+Interest!F232,Balance!F231+Interest!F232-'Minimum Payment'!F232,$C232-SUM($D232:E232))))))</f>
        <v>0</v>
      </c>
      <c r="G232" s="10">
        <f>IF(G$14="",0,IF(NOT(Settings!$E$4=5),IF(Balance!G231&lt;=0,0,IF($C232&lt;=SUM($D232:F232),0,IF('Minimum Payment'!G232+$C232-SUM($D232:F232)&gt;Balance!G231+Interest!G232,Balance!G231+Interest!G232-'Minimum Payment'!G232,$C232-SUM($D232:F232))))))</f>
        <v>0</v>
      </c>
      <c r="H232" s="10">
        <f>IF(H$14="",0,IF(NOT(Settings!$E$4=5),IF(Balance!H231&lt;=0,0,IF($C232&lt;=SUM($D232:G232),0,IF('Minimum Payment'!H232+$C232-SUM($D232:G232)&gt;Balance!H231+Interest!H232,Balance!H231+Interest!H232-'Minimum Payment'!H232,$C232-SUM($D232:G232))))))</f>
        <v>0</v>
      </c>
      <c r="I232" s="10">
        <f>IF(I$14="",0,IF(NOT(Settings!$E$4=5),IF(Balance!I231&lt;=0,0,IF($C232&lt;=SUM($D232:H232),0,IF('Minimum Payment'!I232+$C232-SUM($D232:H232)&gt;Balance!I231+Interest!I232,Balance!I231+Interest!I232-'Minimum Payment'!I232,$C232-SUM($D232:H232))))))</f>
        <v>0</v>
      </c>
      <c r="J232" s="10">
        <f>IF(J$14="",0,IF(NOT(Settings!$E$4=5),IF(Balance!J231&lt;=0,0,IF($C232&lt;=SUM($D232:I232),0,IF('Minimum Payment'!J232+$C232-SUM($D232:I232)&gt;Balance!J231+Interest!J232,Balance!J231+Interest!J232-'Minimum Payment'!J232,$C232-SUM($D232:I232))))))</f>
        <v>0</v>
      </c>
      <c r="K232" s="10">
        <f>IF(K$14="",0,IF(NOT(Settings!$E$4=5),IF(Balance!K231&lt;=0,0,IF($C232&lt;=SUM($D232:J232),0,IF('Minimum Payment'!K232+$C232-SUM($D232:J232)&gt;Balance!K231+Interest!K232,Balance!K231+Interest!K232-'Minimum Payment'!K232,$C232-SUM($D232:J232))))))</f>
        <v>0</v>
      </c>
      <c r="L232" s="10">
        <f>IF(L$14="",0,IF(NOT(Settings!$E$4=5),IF(Balance!L231&lt;=0,0,IF($C232&lt;=SUM($D232:K232),0,IF('Minimum Payment'!L232+$C232-SUM($D232:K232)&gt;Balance!L231+Interest!L232,Balance!L231+Interest!L232-'Minimum Payment'!L232,$C232-SUM($D232:K232))))))</f>
        <v>0</v>
      </c>
      <c r="M232" s="10">
        <f>IF(M$14="",0,IF(NOT(Settings!$E$4=5),IF(Balance!M231&lt;=0,0,IF($C232&lt;=SUM($D232:L232),0,IF('Minimum Payment'!M232+$C232-SUM($D232:L232)&gt;Balance!M231+Interest!M232,Balance!M231+Interest!M232-'Minimum Payment'!M232,$C232-SUM($D232:L232))))))</f>
        <v>0</v>
      </c>
      <c r="O232" s="10">
        <f t="shared" si="6"/>
        <v>0</v>
      </c>
    </row>
    <row r="233" spans="1:15" s="140" customFormat="1" ht="11.25" x14ac:dyDescent="0.25">
      <c r="A233" s="140" t="str">
        <f>IF(Balance!O232&lt;=0,"",A232+1)</f>
        <v/>
      </c>
      <c r="B233" s="50" t="str">
        <f t="shared" si="7"/>
        <v/>
      </c>
      <c r="C233" s="10">
        <f>IF(A233="",0,IF(NOT(Settings!$E$4=5),IF((Results!$D$5-'Minimum Payment'!O233)&lt;0,0,Results!$D$5-'Minimum Payment'!O233),0)+'Payment Schedule'!D233)</f>
        <v>0</v>
      </c>
      <c r="D233" s="10">
        <f>IF($D$14="",0,IF(NOT(Settings!$E$4=5),IF(Balance!D232&gt;=0,IF('Minimum Payment'!D233+$C233&gt;Balance!D232+Interest!D233,Balance!D232+Interest!D233-'Minimum Payment'!D233,$C233)),0))</f>
        <v>0</v>
      </c>
      <c r="E233" s="10">
        <f>IF(E$14="",0,IF(NOT(Settings!$E$4=5),IF(Balance!E232&lt;=0,0,IF($C233&lt;=SUM($D233:D233),0,IF('Minimum Payment'!E233+$C233-SUM($D233:D233)&gt;Balance!E232+Interest!E233,Balance!E232+Interest!E233-'Minimum Payment'!E233,$C233-SUM($D233:D233))))))</f>
        <v>0</v>
      </c>
      <c r="F233" s="10">
        <f>IF(F$14="",0,IF(NOT(Settings!$E$4=5),IF(Balance!F232&lt;=0,0,IF($C233&lt;=SUM($D233:E233),0,IF('Minimum Payment'!F233+$C233-SUM($D233:E233)&gt;Balance!F232+Interest!F233,Balance!F232+Interest!F233-'Minimum Payment'!F233,$C233-SUM($D233:E233))))))</f>
        <v>0</v>
      </c>
      <c r="G233" s="10">
        <f>IF(G$14="",0,IF(NOT(Settings!$E$4=5),IF(Balance!G232&lt;=0,0,IF($C233&lt;=SUM($D233:F233),0,IF('Minimum Payment'!G233+$C233-SUM($D233:F233)&gt;Balance!G232+Interest!G233,Balance!G232+Interest!G233-'Minimum Payment'!G233,$C233-SUM($D233:F233))))))</f>
        <v>0</v>
      </c>
      <c r="H233" s="10">
        <f>IF(H$14="",0,IF(NOT(Settings!$E$4=5),IF(Balance!H232&lt;=0,0,IF($C233&lt;=SUM($D233:G233),0,IF('Minimum Payment'!H233+$C233-SUM($D233:G233)&gt;Balance!H232+Interest!H233,Balance!H232+Interest!H233-'Minimum Payment'!H233,$C233-SUM($D233:G233))))))</f>
        <v>0</v>
      </c>
      <c r="I233" s="10">
        <f>IF(I$14="",0,IF(NOT(Settings!$E$4=5),IF(Balance!I232&lt;=0,0,IF($C233&lt;=SUM($D233:H233),0,IF('Minimum Payment'!I233+$C233-SUM($D233:H233)&gt;Balance!I232+Interest!I233,Balance!I232+Interest!I233-'Minimum Payment'!I233,$C233-SUM($D233:H233))))))</f>
        <v>0</v>
      </c>
      <c r="J233" s="10">
        <f>IF(J$14="",0,IF(NOT(Settings!$E$4=5),IF(Balance!J232&lt;=0,0,IF($C233&lt;=SUM($D233:I233),0,IF('Minimum Payment'!J233+$C233-SUM($D233:I233)&gt;Balance!J232+Interest!J233,Balance!J232+Interest!J233-'Minimum Payment'!J233,$C233-SUM($D233:I233))))))</f>
        <v>0</v>
      </c>
      <c r="K233" s="10">
        <f>IF(K$14="",0,IF(NOT(Settings!$E$4=5),IF(Balance!K232&lt;=0,0,IF($C233&lt;=SUM($D233:J233),0,IF('Minimum Payment'!K233+$C233-SUM($D233:J233)&gt;Balance!K232+Interest!K233,Balance!K232+Interest!K233-'Minimum Payment'!K233,$C233-SUM($D233:J233))))))</f>
        <v>0</v>
      </c>
      <c r="L233" s="10">
        <f>IF(L$14="",0,IF(NOT(Settings!$E$4=5),IF(Balance!L232&lt;=0,0,IF($C233&lt;=SUM($D233:K233),0,IF('Minimum Payment'!L233+$C233-SUM($D233:K233)&gt;Balance!L232+Interest!L233,Balance!L232+Interest!L233-'Minimum Payment'!L233,$C233-SUM($D233:K233))))))</f>
        <v>0</v>
      </c>
      <c r="M233" s="10">
        <f>IF(M$14="",0,IF(NOT(Settings!$E$4=5),IF(Balance!M232&lt;=0,0,IF($C233&lt;=SUM($D233:L233),0,IF('Minimum Payment'!M233+$C233-SUM($D233:L233)&gt;Balance!M232+Interest!M233,Balance!M232+Interest!M233-'Minimum Payment'!M233,$C233-SUM($D233:L233))))))</f>
        <v>0</v>
      </c>
      <c r="O233" s="10">
        <f t="shared" si="6"/>
        <v>0</v>
      </c>
    </row>
    <row r="234" spans="1:15" s="140" customFormat="1" ht="11.25" x14ac:dyDescent="0.25">
      <c r="A234" s="140" t="str">
        <f>IF(Balance!O233&lt;=0,"",A233+1)</f>
        <v/>
      </c>
      <c r="B234" s="50" t="str">
        <f t="shared" si="7"/>
        <v/>
      </c>
      <c r="C234" s="10">
        <f>IF(A234="",0,IF(NOT(Settings!$E$4=5),IF((Results!$D$5-'Minimum Payment'!O234)&lt;0,0,Results!$D$5-'Minimum Payment'!O234),0)+'Payment Schedule'!D234)</f>
        <v>0</v>
      </c>
      <c r="D234" s="10">
        <f>IF($D$14="",0,IF(NOT(Settings!$E$4=5),IF(Balance!D233&gt;=0,IF('Minimum Payment'!D234+$C234&gt;Balance!D233+Interest!D234,Balance!D233+Interest!D234-'Minimum Payment'!D234,$C234)),0))</f>
        <v>0</v>
      </c>
      <c r="E234" s="10">
        <f>IF(E$14="",0,IF(NOT(Settings!$E$4=5),IF(Balance!E233&lt;=0,0,IF($C234&lt;=SUM($D234:D234),0,IF('Minimum Payment'!E234+$C234-SUM($D234:D234)&gt;Balance!E233+Interest!E234,Balance!E233+Interest!E234-'Minimum Payment'!E234,$C234-SUM($D234:D234))))))</f>
        <v>0</v>
      </c>
      <c r="F234" s="10">
        <f>IF(F$14="",0,IF(NOT(Settings!$E$4=5),IF(Balance!F233&lt;=0,0,IF($C234&lt;=SUM($D234:E234),0,IF('Minimum Payment'!F234+$C234-SUM($D234:E234)&gt;Balance!F233+Interest!F234,Balance!F233+Interest!F234-'Minimum Payment'!F234,$C234-SUM($D234:E234))))))</f>
        <v>0</v>
      </c>
      <c r="G234" s="10">
        <f>IF(G$14="",0,IF(NOT(Settings!$E$4=5),IF(Balance!G233&lt;=0,0,IF($C234&lt;=SUM($D234:F234),0,IF('Minimum Payment'!G234+$C234-SUM($D234:F234)&gt;Balance!G233+Interest!G234,Balance!G233+Interest!G234-'Minimum Payment'!G234,$C234-SUM($D234:F234))))))</f>
        <v>0</v>
      </c>
      <c r="H234" s="10">
        <f>IF(H$14="",0,IF(NOT(Settings!$E$4=5),IF(Balance!H233&lt;=0,0,IF($C234&lt;=SUM($D234:G234),0,IF('Minimum Payment'!H234+$C234-SUM($D234:G234)&gt;Balance!H233+Interest!H234,Balance!H233+Interest!H234-'Minimum Payment'!H234,$C234-SUM($D234:G234))))))</f>
        <v>0</v>
      </c>
      <c r="I234" s="10">
        <f>IF(I$14="",0,IF(NOT(Settings!$E$4=5),IF(Balance!I233&lt;=0,0,IF($C234&lt;=SUM($D234:H234),0,IF('Minimum Payment'!I234+$C234-SUM($D234:H234)&gt;Balance!I233+Interest!I234,Balance!I233+Interest!I234-'Minimum Payment'!I234,$C234-SUM($D234:H234))))))</f>
        <v>0</v>
      </c>
      <c r="J234" s="10">
        <f>IF(J$14="",0,IF(NOT(Settings!$E$4=5),IF(Balance!J233&lt;=0,0,IF($C234&lt;=SUM($D234:I234),0,IF('Minimum Payment'!J234+$C234-SUM($D234:I234)&gt;Balance!J233+Interest!J234,Balance!J233+Interest!J234-'Minimum Payment'!J234,$C234-SUM($D234:I234))))))</f>
        <v>0</v>
      </c>
      <c r="K234" s="10">
        <f>IF(K$14="",0,IF(NOT(Settings!$E$4=5),IF(Balance!K233&lt;=0,0,IF($C234&lt;=SUM($D234:J234),0,IF('Minimum Payment'!K234+$C234-SUM($D234:J234)&gt;Balance!K233+Interest!K234,Balance!K233+Interest!K234-'Minimum Payment'!K234,$C234-SUM($D234:J234))))))</f>
        <v>0</v>
      </c>
      <c r="L234" s="10">
        <f>IF(L$14="",0,IF(NOT(Settings!$E$4=5),IF(Balance!L233&lt;=0,0,IF($C234&lt;=SUM($D234:K234),0,IF('Minimum Payment'!L234+$C234-SUM($D234:K234)&gt;Balance!L233+Interest!L234,Balance!L233+Interest!L234-'Minimum Payment'!L234,$C234-SUM($D234:K234))))))</f>
        <v>0</v>
      </c>
      <c r="M234" s="10">
        <f>IF(M$14="",0,IF(NOT(Settings!$E$4=5),IF(Balance!M233&lt;=0,0,IF($C234&lt;=SUM($D234:L234),0,IF('Minimum Payment'!M234+$C234-SUM($D234:L234)&gt;Balance!M233+Interest!M234,Balance!M233+Interest!M234-'Minimum Payment'!M234,$C234-SUM($D234:L234))))))</f>
        <v>0</v>
      </c>
      <c r="O234" s="10">
        <f t="shared" si="6"/>
        <v>0</v>
      </c>
    </row>
    <row r="235" spans="1:15" s="140" customFormat="1" ht="11.25" x14ac:dyDescent="0.25">
      <c r="A235" s="140" t="str">
        <f>IF(Balance!O234&lt;=0,"",A234+1)</f>
        <v/>
      </c>
      <c r="B235" s="50" t="str">
        <f t="shared" si="7"/>
        <v/>
      </c>
      <c r="C235" s="10">
        <f>IF(A235="",0,IF(NOT(Settings!$E$4=5),IF((Results!$D$5-'Minimum Payment'!O235)&lt;0,0,Results!$D$5-'Minimum Payment'!O235),0)+'Payment Schedule'!D235)</f>
        <v>0</v>
      </c>
      <c r="D235" s="10">
        <f>IF($D$14="",0,IF(NOT(Settings!$E$4=5),IF(Balance!D234&gt;=0,IF('Minimum Payment'!D235+$C235&gt;Balance!D234+Interest!D235,Balance!D234+Interest!D235-'Minimum Payment'!D235,$C235)),0))</f>
        <v>0</v>
      </c>
      <c r="E235" s="10">
        <f>IF(E$14="",0,IF(NOT(Settings!$E$4=5),IF(Balance!E234&lt;=0,0,IF($C235&lt;=SUM($D235:D235),0,IF('Minimum Payment'!E235+$C235-SUM($D235:D235)&gt;Balance!E234+Interest!E235,Balance!E234+Interest!E235-'Minimum Payment'!E235,$C235-SUM($D235:D235))))))</f>
        <v>0</v>
      </c>
      <c r="F235" s="10">
        <f>IF(F$14="",0,IF(NOT(Settings!$E$4=5),IF(Balance!F234&lt;=0,0,IF($C235&lt;=SUM($D235:E235),0,IF('Minimum Payment'!F235+$C235-SUM($D235:E235)&gt;Balance!F234+Interest!F235,Balance!F234+Interest!F235-'Minimum Payment'!F235,$C235-SUM($D235:E235))))))</f>
        <v>0</v>
      </c>
      <c r="G235" s="10">
        <f>IF(G$14="",0,IF(NOT(Settings!$E$4=5),IF(Balance!G234&lt;=0,0,IF($C235&lt;=SUM($D235:F235),0,IF('Minimum Payment'!G235+$C235-SUM($D235:F235)&gt;Balance!G234+Interest!G235,Balance!G234+Interest!G235-'Minimum Payment'!G235,$C235-SUM($D235:F235))))))</f>
        <v>0</v>
      </c>
      <c r="H235" s="10">
        <f>IF(H$14="",0,IF(NOT(Settings!$E$4=5),IF(Balance!H234&lt;=0,0,IF($C235&lt;=SUM($D235:G235),0,IF('Minimum Payment'!H235+$C235-SUM($D235:G235)&gt;Balance!H234+Interest!H235,Balance!H234+Interest!H235-'Minimum Payment'!H235,$C235-SUM($D235:G235))))))</f>
        <v>0</v>
      </c>
      <c r="I235" s="10">
        <f>IF(I$14="",0,IF(NOT(Settings!$E$4=5),IF(Balance!I234&lt;=0,0,IF($C235&lt;=SUM($D235:H235),0,IF('Minimum Payment'!I235+$C235-SUM($D235:H235)&gt;Balance!I234+Interest!I235,Balance!I234+Interest!I235-'Minimum Payment'!I235,$C235-SUM($D235:H235))))))</f>
        <v>0</v>
      </c>
      <c r="J235" s="10">
        <f>IF(J$14="",0,IF(NOT(Settings!$E$4=5),IF(Balance!J234&lt;=0,0,IF($C235&lt;=SUM($D235:I235),0,IF('Minimum Payment'!J235+$C235-SUM($D235:I235)&gt;Balance!J234+Interest!J235,Balance!J234+Interest!J235-'Minimum Payment'!J235,$C235-SUM($D235:I235))))))</f>
        <v>0</v>
      </c>
      <c r="K235" s="10">
        <f>IF(K$14="",0,IF(NOT(Settings!$E$4=5),IF(Balance!K234&lt;=0,0,IF($C235&lt;=SUM($D235:J235),0,IF('Minimum Payment'!K235+$C235-SUM($D235:J235)&gt;Balance!K234+Interest!K235,Balance!K234+Interest!K235-'Minimum Payment'!K235,$C235-SUM($D235:J235))))))</f>
        <v>0</v>
      </c>
      <c r="L235" s="10">
        <f>IF(L$14="",0,IF(NOT(Settings!$E$4=5),IF(Balance!L234&lt;=0,0,IF($C235&lt;=SUM($D235:K235),0,IF('Minimum Payment'!L235+$C235-SUM($D235:K235)&gt;Balance!L234+Interest!L235,Balance!L234+Interest!L235-'Minimum Payment'!L235,$C235-SUM($D235:K235))))))</f>
        <v>0</v>
      </c>
      <c r="M235" s="10">
        <f>IF(M$14="",0,IF(NOT(Settings!$E$4=5),IF(Balance!M234&lt;=0,0,IF($C235&lt;=SUM($D235:L235),0,IF('Minimum Payment'!M235+$C235-SUM($D235:L235)&gt;Balance!M234+Interest!M235,Balance!M234+Interest!M235-'Minimum Payment'!M235,$C235-SUM($D235:L235))))))</f>
        <v>0</v>
      </c>
      <c r="O235" s="10">
        <f t="shared" si="6"/>
        <v>0</v>
      </c>
    </row>
    <row r="236" spans="1:15" s="140" customFormat="1" ht="11.25" x14ac:dyDescent="0.25">
      <c r="A236" s="140" t="str">
        <f>IF(Balance!O235&lt;=0,"",A235+1)</f>
        <v/>
      </c>
      <c r="B236" s="50" t="str">
        <f t="shared" si="7"/>
        <v/>
      </c>
      <c r="C236" s="10">
        <f>IF(A236="",0,IF(NOT(Settings!$E$4=5),IF((Results!$D$5-'Minimum Payment'!O236)&lt;0,0,Results!$D$5-'Minimum Payment'!O236),0)+'Payment Schedule'!D236)</f>
        <v>0</v>
      </c>
      <c r="D236" s="10">
        <f>IF($D$14="",0,IF(NOT(Settings!$E$4=5),IF(Balance!D235&gt;=0,IF('Minimum Payment'!D236+$C236&gt;Balance!D235+Interest!D236,Balance!D235+Interest!D236-'Minimum Payment'!D236,$C236)),0))</f>
        <v>0</v>
      </c>
      <c r="E236" s="10">
        <f>IF(E$14="",0,IF(NOT(Settings!$E$4=5),IF(Balance!E235&lt;=0,0,IF($C236&lt;=SUM($D236:D236),0,IF('Minimum Payment'!E236+$C236-SUM($D236:D236)&gt;Balance!E235+Interest!E236,Balance!E235+Interest!E236-'Minimum Payment'!E236,$C236-SUM($D236:D236))))))</f>
        <v>0</v>
      </c>
      <c r="F236" s="10">
        <f>IF(F$14="",0,IF(NOT(Settings!$E$4=5),IF(Balance!F235&lt;=0,0,IF($C236&lt;=SUM($D236:E236),0,IF('Minimum Payment'!F236+$C236-SUM($D236:E236)&gt;Balance!F235+Interest!F236,Balance!F235+Interest!F236-'Minimum Payment'!F236,$C236-SUM($D236:E236))))))</f>
        <v>0</v>
      </c>
      <c r="G236" s="10">
        <f>IF(G$14="",0,IF(NOT(Settings!$E$4=5),IF(Balance!G235&lt;=0,0,IF($C236&lt;=SUM($D236:F236),0,IF('Minimum Payment'!G236+$C236-SUM($D236:F236)&gt;Balance!G235+Interest!G236,Balance!G235+Interest!G236-'Minimum Payment'!G236,$C236-SUM($D236:F236))))))</f>
        <v>0</v>
      </c>
      <c r="H236" s="10">
        <f>IF(H$14="",0,IF(NOT(Settings!$E$4=5),IF(Balance!H235&lt;=0,0,IF($C236&lt;=SUM($D236:G236),0,IF('Minimum Payment'!H236+$C236-SUM($D236:G236)&gt;Balance!H235+Interest!H236,Balance!H235+Interest!H236-'Minimum Payment'!H236,$C236-SUM($D236:G236))))))</f>
        <v>0</v>
      </c>
      <c r="I236" s="10">
        <f>IF(I$14="",0,IF(NOT(Settings!$E$4=5),IF(Balance!I235&lt;=0,0,IF($C236&lt;=SUM($D236:H236),0,IF('Minimum Payment'!I236+$C236-SUM($D236:H236)&gt;Balance!I235+Interest!I236,Balance!I235+Interest!I236-'Minimum Payment'!I236,$C236-SUM($D236:H236))))))</f>
        <v>0</v>
      </c>
      <c r="J236" s="10">
        <f>IF(J$14="",0,IF(NOT(Settings!$E$4=5),IF(Balance!J235&lt;=0,0,IF($C236&lt;=SUM($D236:I236),0,IF('Minimum Payment'!J236+$C236-SUM($D236:I236)&gt;Balance!J235+Interest!J236,Balance!J235+Interest!J236-'Minimum Payment'!J236,$C236-SUM($D236:I236))))))</f>
        <v>0</v>
      </c>
      <c r="K236" s="10">
        <f>IF(K$14="",0,IF(NOT(Settings!$E$4=5),IF(Balance!K235&lt;=0,0,IF($C236&lt;=SUM($D236:J236),0,IF('Minimum Payment'!K236+$C236-SUM($D236:J236)&gt;Balance!K235+Interest!K236,Balance!K235+Interest!K236-'Minimum Payment'!K236,$C236-SUM($D236:J236))))))</f>
        <v>0</v>
      </c>
      <c r="L236" s="10">
        <f>IF(L$14="",0,IF(NOT(Settings!$E$4=5),IF(Balance!L235&lt;=0,0,IF($C236&lt;=SUM($D236:K236),0,IF('Minimum Payment'!L236+$C236-SUM($D236:K236)&gt;Balance!L235+Interest!L236,Balance!L235+Interest!L236-'Minimum Payment'!L236,$C236-SUM($D236:K236))))))</f>
        <v>0</v>
      </c>
      <c r="M236" s="10">
        <f>IF(M$14="",0,IF(NOT(Settings!$E$4=5),IF(Balance!M235&lt;=0,0,IF($C236&lt;=SUM($D236:L236),0,IF('Minimum Payment'!M236+$C236-SUM($D236:L236)&gt;Balance!M235+Interest!M236,Balance!M235+Interest!M236-'Minimum Payment'!M236,$C236-SUM($D236:L236))))))</f>
        <v>0</v>
      </c>
      <c r="O236" s="10">
        <f t="shared" si="6"/>
        <v>0</v>
      </c>
    </row>
    <row r="237" spans="1:15" s="140" customFormat="1" ht="11.25" x14ac:dyDescent="0.25">
      <c r="A237" s="140" t="str">
        <f>IF(Balance!O236&lt;=0,"",A236+1)</f>
        <v/>
      </c>
      <c r="B237" s="50" t="str">
        <f t="shared" si="7"/>
        <v/>
      </c>
      <c r="C237" s="10">
        <f>IF(A237="",0,IF(NOT(Settings!$E$4=5),IF((Results!$D$5-'Minimum Payment'!O237)&lt;0,0,Results!$D$5-'Minimum Payment'!O237),0)+'Payment Schedule'!D237)</f>
        <v>0</v>
      </c>
      <c r="D237" s="10">
        <f>IF($D$14="",0,IF(NOT(Settings!$E$4=5),IF(Balance!D236&gt;=0,IF('Minimum Payment'!D237+$C237&gt;Balance!D236+Interest!D237,Balance!D236+Interest!D237-'Minimum Payment'!D237,$C237)),0))</f>
        <v>0</v>
      </c>
      <c r="E237" s="10">
        <f>IF(E$14="",0,IF(NOT(Settings!$E$4=5),IF(Balance!E236&lt;=0,0,IF($C237&lt;=SUM($D237:D237),0,IF('Minimum Payment'!E237+$C237-SUM($D237:D237)&gt;Balance!E236+Interest!E237,Balance!E236+Interest!E237-'Minimum Payment'!E237,$C237-SUM($D237:D237))))))</f>
        <v>0</v>
      </c>
      <c r="F237" s="10">
        <f>IF(F$14="",0,IF(NOT(Settings!$E$4=5),IF(Balance!F236&lt;=0,0,IF($C237&lt;=SUM($D237:E237),0,IF('Minimum Payment'!F237+$C237-SUM($D237:E237)&gt;Balance!F236+Interest!F237,Balance!F236+Interest!F237-'Minimum Payment'!F237,$C237-SUM($D237:E237))))))</f>
        <v>0</v>
      </c>
      <c r="G237" s="10">
        <f>IF(G$14="",0,IF(NOT(Settings!$E$4=5),IF(Balance!G236&lt;=0,0,IF($C237&lt;=SUM($D237:F237),0,IF('Minimum Payment'!G237+$C237-SUM($D237:F237)&gt;Balance!G236+Interest!G237,Balance!G236+Interest!G237-'Minimum Payment'!G237,$C237-SUM($D237:F237))))))</f>
        <v>0</v>
      </c>
      <c r="H237" s="10">
        <f>IF(H$14="",0,IF(NOT(Settings!$E$4=5),IF(Balance!H236&lt;=0,0,IF($C237&lt;=SUM($D237:G237),0,IF('Minimum Payment'!H237+$C237-SUM($D237:G237)&gt;Balance!H236+Interest!H237,Balance!H236+Interest!H237-'Minimum Payment'!H237,$C237-SUM($D237:G237))))))</f>
        <v>0</v>
      </c>
      <c r="I237" s="10">
        <f>IF(I$14="",0,IF(NOT(Settings!$E$4=5),IF(Balance!I236&lt;=0,0,IF($C237&lt;=SUM($D237:H237),0,IF('Minimum Payment'!I237+$C237-SUM($D237:H237)&gt;Balance!I236+Interest!I237,Balance!I236+Interest!I237-'Minimum Payment'!I237,$C237-SUM($D237:H237))))))</f>
        <v>0</v>
      </c>
      <c r="J237" s="10">
        <f>IF(J$14="",0,IF(NOT(Settings!$E$4=5),IF(Balance!J236&lt;=0,0,IF($C237&lt;=SUM($D237:I237),0,IF('Minimum Payment'!J237+$C237-SUM($D237:I237)&gt;Balance!J236+Interest!J237,Balance!J236+Interest!J237-'Minimum Payment'!J237,$C237-SUM($D237:I237))))))</f>
        <v>0</v>
      </c>
      <c r="K237" s="10">
        <f>IF(K$14="",0,IF(NOT(Settings!$E$4=5),IF(Balance!K236&lt;=0,0,IF($C237&lt;=SUM($D237:J237),0,IF('Minimum Payment'!K237+$C237-SUM($D237:J237)&gt;Balance!K236+Interest!K237,Balance!K236+Interest!K237-'Minimum Payment'!K237,$C237-SUM($D237:J237))))))</f>
        <v>0</v>
      </c>
      <c r="L237" s="10">
        <f>IF(L$14="",0,IF(NOT(Settings!$E$4=5),IF(Balance!L236&lt;=0,0,IF($C237&lt;=SUM($D237:K237),0,IF('Minimum Payment'!L237+$C237-SUM($D237:K237)&gt;Balance!L236+Interest!L237,Balance!L236+Interest!L237-'Minimum Payment'!L237,$C237-SUM($D237:K237))))))</f>
        <v>0</v>
      </c>
      <c r="M237" s="10">
        <f>IF(M$14="",0,IF(NOT(Settings!$E$4=5),IF(Balance!M236&lt;=0,0,IF($C237&lt;=SUM($D237:L237),0,IF('Minimum Payment'!M237+$C237-SUM($D237:L237)&gt;Balance!M236+Interest!M237,Balance!M236+Interest!M237-'Minimum Payment'!M237,$C237-SUM($D237:L237))))))</f>
        <v>0</v>
      </c>
      <c r="O237" s="10">
        <f t="shared" si="6"/>
        <v>0</v>
      </c>
    </row>
    <row r="238" spans="1:15" s="140" customFormat="1" ht="11.25" x14ac:dyDescent="0.25">
      <c r="A238" s="140" t="str">
        <f>IF(Balance!O237&lt;=0,"",A237+1)</f>
        <v/>
      </c>
      <c r="B238" s="50" t="str">
        <f t="shared" si="7"/>
        <v/>
      </c>
      <c r="C238" s="10">
        <f>IF(A238="",0,IF(NOT(Settings!$E$4=5),IF((Results!$D$5-'Minimum Payment'!O238)&lt;0,0,Results!$D$5-'Minimum Payment'!O238),0)+'Payment Schedule'!D238)</f>
        <v>0</v>
      </c>
      <c r="D238" s="10">
        <f>IF($D$14="",0,IF(NOT(Settings!$E$4=5),IF(Balance!D237&gt;=0,IF('Minimum Payment'!D238+$C238&gt;Balance!D237+Interest!D238,Balance!D237+Interest!D238-'Minimum Payment'!D238,$C238)),0))</f>
        <v>0</v>
      </c>
      <c r="E238" s="10">
        <f>IF(E$14="",0,IF(NOT(Settings!$E$4=5),IF(Balance!E237&lt;=0,0,IF($C238&lt;=SUM($D238:D238),0,IF('Minimum Payment'!E238+$C238-SUM($D238:D238)&gt;Balance!E237+Interest!E238,Balance!E237+Interest!E238-'Minimum Payment'!E238,$C238-SUM($D238:D238))))))</f>
        <v>0</v>
      </c>
      <c r="F238" s="10">
        <f>IF(F$14="",0,IF(NOT(Settings!$E$4=5),IF(Balance!F237&lt;=0,0,IF($C238&lt;=SUM($D238:E238),0,IF('Minimum Payment'!F238+$C238-SUM($D238:E238)&gt;Balance!F237+Interest!F238,Balance!F237+Interest!F238-'Minimum Payment'!F238,$C238-SUM($D238:E238))))))</f>
        <v>0</v>
      </c>
      <c r="G238" s="10">
        <f>IF(G$14="",0,IF(NOT(Settings!$E$4=5),IF(Balance!G237&lt;=0,0,IF($C238&lt;=SUM($D238:F238),0,IF('Minimum Payment'!G238+$C238-SUM($D238:F238)&gt;Balance!G237+Interest!G238,Balance!G237+Interest!G238-'Minimum Payment'!G238,$C238-SUM($D238:F238))))))</f>
        <v>0</v>
      </c>
      <c r="H238" s="10">
        <f>IF(H$14="",0,IF(NOT(Settings!$E$4=5),IF(Balance!H237&lt;=0,0,IF($C238&lt;=SUM($D238:G238),0,IF('Minimum Payment'!H238+$C238-SUM($D238:G238)&gt;Balance!H237+Interest!H238,Balance!H237+Interest!H238-'Minimum Payment'!H238,$C238-SUM($D238:G238))))))</f>
        <v>0</v>
      </c>
      <c r="I238" s="10">
        <f>IF(I$14="",0,IF(NOT(Settings!$E$4=5),IF(Balance!I237&lt;=0,0,IF($C238&lt;=SUM($D238:H238),0,IF('Minimum Payment'!I238+$C238-SUM($D238:H238)&gt;Balance!I237+Interest!I238,Balance!I237+Interest!I238-'Minimum Payment'!I238,$C238-SUM($D238:H238))))))</f>
        <v>0</v>
      </c>
      <c r="J238" s="10">
        <f>IF(J$14="",0,IF(NOT(Settings!$E$4=5),IF(Balance!J237&lt;=0,0,IF($C238&lt;=SUM($D238:I238),0,IF('Minimum Payment'!J238+$C238-SUM($D238:I238)&gt;Balance!J237+Interest!J238,Balance!J237+Interest!J238-'Minimum Payment'!J238,$C238-SUM($D238:I238))))))</f>
        <v>0</v>
      </c>
      <c r="K238" s="10">
        <f>IF(K$14="",0,IF(NOT(Settings!$E$4=5),IF(Balance!K237&lt;=0,0,IF($C238&lt;=SUM($D238:J238),0,IF('Minimum Payment'!K238+$C238-SUM($D238:J238)&gt;Balance!K237+Interest!K238,Balance!K237+Interest!K238-'Minimum Payment'!K238,$C238-SUM($D238:J238))))))</f>
        <v>0</v>
      </c>
      <c r="L238" s="10">
        <f>IF(L$14="",0,IF(NOT(Settings!$E$4=5),IF(Balance!L237&lt;=0,0,IF($C238&lt;=SUM($D238:K238),0,IF('Minimum Payment'!L238+$C238-SUM($D238:K238)&gt;Balance!L237+Interest!L238,Balance!L237+Interest!L238-'Minimum Payment'!L238,$C238-SUM($D238:K238))))))</f>
        <v>0</v>
      </c>
      <c r="M238" s="10">
        <f>IF(M$14="",0,IF(NOT(Settings!$E$4=5),IF(Balance!M237&lt;=0,0,IF($C238&lt;=SUM($D238:L238),0,IF('Minimum Payment'!M238+$C238-SUM($D238:L238)&gt;Balance!M237+Interest!M238,Balance!M237+Interest!M238-'Minimum Payment'!M238,$C238-SUM($D238:L238))))))</f>
        <v>0</v>
      </c>
      <c r="O238" s="10">
        <f t="shared" si="6"/>
        <v>0</v>
      </c>
    </row>
    <row r="239" spans="1:15" s="140" customFormat="1" ht="11.25" x14ac:dyDescent="0.25">
      <c r="A239" s="140" t="str">
        <f>IF(Balance!O238&lt;=0,"",A238+1)</f>
        <v/>
      </c>
      <c r="B239" s="50" t="str">
        <f t="shared" si="7"/>
        <v/>
      </c>
      <c r="C239" s="10">
        <f>IF(A239="",0,IF(NOT(Settings!$E$4=5),IF((Results!$D$5-'Minimum Payment'!O239)&lt;0,0,Results!$D$5-'Minimum Payment'!O239),0)+'Payment Schedule'!D239)</f>
        <v>0</v>
      </c>
      <c r="D239" s="10">
        <f>IF($D$14="",0,IF(NOT(Settings!$E$4=5),IF(Balance!D238&gt;=0,IF('Minimum Payment'!D239+$C239&gt;Balance!D238+Interest!D239,Balance!D238+Interest!D239-'Minimum Payment'!D239,$C239)),0))</f>
        <v>0</v>
      </c>
      <c r="E239" s="10">
        <f>IF(E$14="",0,IF(NOT(Settings!$E$4=5),IF(Balance!E238&lt;=0,0,IF($C239&lt;=SUM($D239:D239),0,IF('Minimum Payment'!E239+$C239-SUM($D239:D239)&gt;Balance!E238+Interest!E239,Balance!E238+Interest!E239-'Minimum Payment'!E239,$C239-SUM($D239:D239))))))</f>
        <v>0</v>
      </c>
      <c r="F239" s="10">
        <f>IF(F$14="",0,IF(NOT(Settings!$E$4=5),IF(Balance!F238&lt;=0,0,IF($C239&lt;=SUM($D239:E239),0,IF('Minimum Payment'!F239+$C239-SUM($D239:E239)&gt;Balance!F238+Interest!F239,Balance!F238+Interest!F239-'Minimum Payment'!F239,$C239-SUM($D239:E239))))))</f>
        <v>0</v>
      </c>
      <c r="G239" s="10">
        <f>IF(G$14="",0,IF(NOT(Settings!$E$4=5),IF(Balance!G238&lt;=0,0,IF($C239&lt;=SUM($D239:F239),0,IF('Minimum Payment'!G239+$C239-SUM($D239:F239)&gt;Balance!G238+Interest!G239,Balance!G238+Interest!G239-'Minimum Payment'!G239,$C239-SUM($D239:F239))))))</f>
        <v>0</v>
      </c>
      <c r="H239" s="10">
        <f>IF(H$14="",0,IF(NOT(Settings!$E$4=5),IF(Balance!H238&lt;=0,0,IF($C239&lt;=SUM($D239:G239),0,IF('Minimum Payment'!H239+$C239-SUM($D239:G239)&gt;Balance!H238+Interest!H239,Balance!H238+Interest!H239-'Minimum Payment'!H239,$C239-SUM($D239:G239))))))</f>
        <v>0</v>
      </c>
      <c r="I239" s="10">
        <f>IF(I$14="",0,IF(NOT(Settings!$E$4=5),IF(Balance!I238&lt;=0,0,IF($C239&lt;=SUM($D239:H239),0,IF('Minimum Payment'!I239+$C239-SUM($D239:H239)&gt;Balance!I238+Interest!I239,Balance!I238+Interest!I239-'Minimum Payment'!I239,$C239-SUM($D239:H239))))))</f>
        <v>0</v>
      </c>
      <c r="J239" s="10">
        <f>IF(J$14="",0,IF(NOT(Settings!$E$4=5),IF(Balance!J238&lt;=0,0,IF($C239&lt;=SUM($D239:I239),0,IF('Minimum Payment'!J239+$C239-SUM($D239:I239)&gt;Balance!J238+Interest!J239,Balance!J238+Interest!J239-'Minimum Payment'!J239,$C239-SUM($D239:I239))))))</f>
        <v>0</v>
      </c>
      <c r="K239" s="10">
        <f>IF(K$14="",0,IF(NOT(Settings!$E$4=5),IF(Balance!K238&lt;=0,0,IF($C239&lt;=SUM($D239:J239),0,IF('Minimum Payment'!K239+$C239-SUM($D239:J239)&gt;Balance!K238+Interest!K239,Balance!K238+Interest!K239-'Minimum Payment'!K239,$C239-SUM($D239:J239))))))</f>
        <v>0</v>
      </c>
      <c r="L239" s="10">
        <f>IF(L$14="",0,IF(NOT(Settings!$E$4=5),IF(Balance!L238&lt;=0,0,IF($C239&lt;=SUM($D239:K239),0,IF('Minimum Payment'!L239+$C239-SUM($D239:K239)&gt;Balance!L238+Interest!L239,Balance!L238+Interest!L239-'Minimum Payment'!L239,$C239-SUM($D239:K239))))))</f>
        <v>0</v>
      </c>
      <c r="M239" s="10">
        <f>IF(M$14="",0,IF(NOT(Settings!$E$4=5),IF(Balance!M238&lt;=0,0,IF($C239&lt;=SUM($D239:L239),0,IF('Minimum Payment'!M239+$C239-SUM($D239:L239)&gt;Balance!M238+Interest!M239,Balance!M238+Interest!M239-'Minimum Payment'!M239,$C239-SUM($D239:L239))))))</f>
        <v>0</v>
      </c>
      <c r="O239" s="10">
        <f t="shared" si="6"/>
        <v>0</v>
      </c>
    </row>
    <row r="240" spans="1:15" s="140" customFormat="1" ht="11.25" x14ac:dyDescent="0.25">
      <c r="A240" s="140" t="str">
        <f>IF(Balance!O239&lt;=0,"",A239+1)</f>
        <v/>
      </c>
      <c r="B240" s="50" t="str">
        <f t="shared" si="7"/>
        <v/>
      </c>
      <c r="C240" s="10">
        <f>IF(A240="",0,IF(NOT(Settings!$E$4=5),IF((Results!$D$5-'Minimum Payment'!O240)&lt;0,0,Results!$D$5-'Minimum Payment'!O240),0)+'Payment Schedule'!D240)</f>
        <v>0</v>
      </c>
      <c r="D240" s="10">
        <f>IF($D$14="",0,IF(NOT(Settings!$E$4=5),IF(Balance!D239&gt;=0,IF('Minimum Payment'!D240+$C240&gt;Balance!D239+Interest!D240,Balance!D239+Interest!D240-'Minimum Payment'!D240,$C240)),0))</f>
        <v>0</v>
      </c>
      <c r="E240" s="10">
        <f>IF(E$14="",0,IF(NOT(Settings!$E$4=5),IF(Balance!E239&lt;=0,0,IF($C240&lt;=SUM($D240:D240),0,IF('Minimum Payment'!E240+$C240-SUM($D240:D240)&gt;Balance!E239+Interest!E240,Balance!E239+Interest!E240-'Minimum Payment'!E240,$C240-SUM($D240:D240))))))</f>
        <v>0</v>
      </c>
      <c r="F240" s="10">
        <f>IF(F$14="",0,IF(NOT(Settings!$E$4=5),IF(Balance!F239&lt;=0,0,IF($C240&lt;=SUM($D240:E240),0,IF('Minimum Payment'!F240+$C240-SUM($D240:E240)&gt;Balance!F239+Interest!F240,Balance!F239+Interest!F240-'Minimum Payment'!F240,$C240-SUM($D240:E240))))))</f>
        <v>0</v>
      </c>
      <c r="G240" s="10">
        <f>IF(G$14="",0,IF(NOT(Settings!$E$4=5),IF(Balance!G239&lt;=0,0,IF($C240&lt;=SUM($D240:F240),0,IF('Minimum Payment'!G240+$C240-SUM($D240:F240)&gt;Balance!G239+Interest!G240,Balance!G239+Interest!G240-'Minimum Payment'!G240,$C240-SUM($D240:F240))))))</f>
        <v>0</v>
      </c>
      <c r="H240" s="10">
        <f>IF(H$14="",0,IF(NOT(Settings!$E$4=5),IF(Balance!H239&lt;=0,0,IF($C240&lt;=SUM($D240:G240),0,IF('Minimum Payment'!H240+$C240-SUM($D240:G240)&gt;Balance!H239+Interest!H240,Balance!H239+Interest!H240-'Minimum Payment'!H240,$C240-SUM($D240:G240))))))</f>
        <v>0</v>
      </c>
      <c r="I240" s="10">
        <f>IF(I$14="",0,IF(NOT(Settings!$E$4=5),IF(Balance!I239&lt;=0,0,IF($C240&lt;=SUM($D240:H240),0,IF('Minimum Payment'!I240+$C240-SUM($D240:H240)&gt;Balance!I239+Interest!I240,Balance!I239+Interest!I240-'Minimum Payment'!I240,$C240-SUM($D240:H240))))))</f>
        <v>0</v>
      </c>
      <c r="J240" s="10">
        <f>IF(J$14="",0,IF(NOT(Settings!$E$4=5),IF(Balance!J239&lt;=0,0,IF($C240&lt;=SUM($D240:I240),0,IF('Minimum Payment'!J240+$C240-SUM($D240:I240)&gt;Balance!J239+Interest!J240,Balance!J239+Interest!J240-'Minimum Payment'!J240,$C240-SUM($D240:I240))))))</f>
        <v>0</v>
      </c>
      <c r="K240" s="10">
        <f>IF(K$14="",0,IF(NOT(Settings!$E$4=5),IF(Balance!K239&lt;=0,0,IF($C240&lt;=SUM($D240:J240),0,IF('Minimum Payment'!K240+$C240-SUM($D240:J240)&gt;Balance!K239+Interest!K240,Balance!K239+Interest!K240-'Minimum Payment'!K240,$C240-SUM($D240:J240))))))</f>
        <v>0</v>
      </c>
      <c r="L240" s="10">
        <f>IF(L$14="",0,IF(NOT(Settings!$E$4=5),IF(Balance!L239&lt;=0,0,IF($C240&lt;=SUM($D240:K240),0,IF('Minimum Payment'!L240+$C240-SUM($D240:K240)&gt;Balance!L239+Interest!L240,Balance!L239+Interest!L240-'Minimum Payment'!L240,$C240-SUM($D240:K240))))))</f>
        <v>0</v>
      </c>
      <c r="M240" s="10">
        <f>IF(M$14="",0,IF(NOT(Settings!$E$4=5),IF(Balance!M239&lt;=0,0,IF($C240&lt;=SUM($D240:L240),0,IF('Minimum Payment'!M240+$C240-SUM($D240:L240)&gt;Balance!M239+Interest!M240,Balance!M239+Interest!M240-'Minimum Payment'!M240,$C240-SUM($D240:L240))))))</f>
        <v>0</v>
      </c>
      <c r="O240" s="10">
        <f t="shared" si="6"/>
        <v>0</v>
      </c>
    </row>
    <row r="241" spans="1:15" s="140" customFormat="1" ht="11.25" x14ac:dyDescent="0.25">
      <c r="A241" s="140" t="str">
        <f>IF(Balance!O240&lt;=0,"",A240+1)</f>
        <v/>
      </c>
      <c r="B241" s="50" t="str">
        <f t="shared" si="7"/>
        <v/>
      </c>
      <c r="C241" s="10">
        <f>IF(A241="",0,IF(NOT(Settings!$E$4=5),IF((Results!$D$5-'Minimum Payment'!O241)&lt;0,0,Results!$D$5-'Minimum Payment'!O241),0)+'Payment Schedule'!D241)</f>
        <v>0</v>
      </c>
      <c r="D241" s="10">
        <f>IF($D$14="",0,IF(NOT(Settings!$E$4=5),IF(Balance!D240&gt;=0,IF('Minimum Payment'!D241+$C241&gt;Balance!D240+Interest!D241,Balance!D240+Interest!D241-'Minimum Payment'!D241,$C241)),0))</f>
        <v>0</v>
      </c>
      <c r="E241" s="10">
        <f>IF(E$14="",0,IF(NOT(Settings!$E$4=5),IF(Balance!E240&lt;=0,0,IF($C241&lt;=SUM($D241:D241),0,IF('Minimum Payment'!E241+$C241-SUM($D241:D241)&gt;Balance!E240+Interest!E241,Balance!E240+Interest!E241-'Minimum Payment'!E241,$C241-SUM($D241:D241))))))</f>
        <v>0</v>
      </c>
      <c r="F241" s="10">
        <f>IF(F$14="",0,IF(NOT(Settings!$E$4=5),IF(Balance!F240&lt;=0,0,IF($C241&lt;=SUM($D241:E241),0,IF('Minimum Payment'!F241+$C241-SUM($D241:E241)&gt;Balance!F240+Interest!F241,Balance!F240+Interest!F241-'Minimum Payment'!F241,$C241-SUM($D241:E241))))))</f>
        <v>0</v>
      </c>
      <c r="G241" s="10">
        <f>IF(G$14="",0,IF(NOT(Settings!$E$4=5),IF(Balance!G240&lt;=0,0,IF($C241&lt;=SUM($D241:F241),0,IF('Minimum Payment'!G241+$C241-SUM($D241:F241)&gt;Balance!G240+Interest!G241,Balance!G240+Interest!G241-'Minimum Payment'!G241,$C241-SUM($D241:F241))))))</f>
        <v>0</v>
      </c>
      <c r="H241" s="10">
        <f>IF(H$14="",0,IF(NOT(Settings!$E$4=5),IF(Balance!H240&lt;=0,0,IF($C241&lt;=SUM($D241:G241),0,IF('Minimum Payment'!H241+$C241-SUM($D241:G241)&gt;Balance!H240+Interest!H241,Balance!H240+Interest!H241-'Minimum Payment'!H241,$C241-SUM($D241:G241))))))</f>
        <v>0</v>
      </c>
      <c r="I241" s="10">
        <f>IF(I$14="",0,IF(NOT(Settings!$E$4=5),IF(Balance!I240&lt;=0,0,IF($C241&lt;=SUM($D241:H241),0,IF('Minimum Payment'!I241+$C241-SUM($D241:H241)&gt;Balance!I240+Interest!I241,Balance!I240+Interest!I241-'Minimum Payment'!I241,$C241-SUM($D241:H241))))))</f>
        <v>0</v>
      </c>
      <c r="J241" s="10">
        <f>IF(J$14="",0,IF(NOT(Settings!$E$4=5),IF(Balance!J240&lt;=0,0,IF($C241&lt;=SUM($D241:I241),0,IF('Minimum Payment'!J241+$C241-SUM($D241:I241)&gt;Balance!J240+Interest!J241,Balance!J240+Interest!J241-'Minimum Payment'!J241,$C241-SUM($D241:I241))))))</f>
        <v>0</v>
      </c>
      <c r="K241" s="10">
        <f>IF(K$14="",0,IF(NOT(Settings!$E$4=5),IF(Balance!K240&lt;=0,0,IF($C241&lt;=SUM($D241:J241),0,IF('Minimum Payment'!K241+$C241-SUM($D241:J241)&gt;Balance!K240+Interest!K241,Balance!K240+Interest!K241-'Minimum Payment'!K241,$C241-SUM($D241:J241))))))</f>
        <v>0</v>
      </c>
      <c r="L241" s="10">
        <f>IF(L$14="",0,IF(NOT(Settings!$E$4=5),IF(Balance!L240&lt;=0,0,IF($C241&lt;=SUM($D241:K241),0,IF('Minimum Payment'!L241+$C241-SUM($D241:K241)&gt;Balance!L240+Interest!L241,Balance!L240+Interest!L241-'Minimum Payment'!L241,$C241-SUM($D241:K241))))))</f>
        <v>0</v>
      </c>
      <c r="M241" s="10">
        <f>IF(M$14="",0,IF(NOT(Settings!$E$4=5),IF(Balance!M240&lt;=0,0,IF($C241&lt;=SUM($D241:L241),0,IF('Minimum Payment'!M241+$C241-SUM($D241:L241)&gt;Balance!M240+Interest!M241,Balance!M240+Interest!M241-'Minimum Payment'!M241,$C241-SUM($D241:L241))))))</f>
        <v>0</v>
      </c>
      <c r="O241" s="10">
        <f t="shared" si="6"/>
        <v>0</v>
      </c>
    </row>
    <row r="242" spans="1:15" s="140" customFormat="1" ht="11.25" x14ac:dyDescent="0.25">
      <c r="A242" s="140" t="str">
        <f>IF(Balance!O241&lt;=0,"",A241+1)</f>
        <v/>
      </c>
      <c r="B242" s="50" t="str">
        <f t="shared" si="7"/>
        <v/>
      </c>
      <c r="C242" s="10">
        <f>IF(A242="",0,IF(NOT(Settings!$E$4=5),IF((Results!$D$5-'Minimum Payment'!O242)&lt;0,0,Results!$D$5-'Minimum Payment'!O242),0)+'Payment Schedule'!D242)</f>
        <v>0</v>
      </c>
      <c r="D242" s="10">
        <f>IF($D$14="",0,IF(NOT(Settings!$E$4=5),IF(Balance!D241&gt;=0,IF('Minimum Payment'!D242+$C242&gt;Balance!D241+Interest!D242,Balance!D241+Interest!D242-'Minimum Payment'!D242,$C242)),0))</f>
        <v>0</v>
      </c>
      <c r="E242" s="10">
        <f>IF(E$14="",0,IF(NOT(Settings!$E$4=5),IF(Balance!E241&lt;=0,0,IF($C242&lt;=SUM($D242:D242),0,IF('Minimum Payment'!E242+$C242-SUM($D242:D242)&gt;Balance!E241+Interest!E242,Balance!E241+Interest!E242-'Minimum Payment'!E242,$C242-SUM($D242:D242))))))</f>
        <v>0</v>
      </c>
      <c r="F242" s="10">
        <f>IF(F$14="",0,IF(NOT(Settings!$E$4=5),IF(Balance!F241&lt;=0,0,IF($C242&lt;=SUM($D242:E242),0,IF('Minimum Payment'!F242+$C242-SUM($D242:E242)&gt;Balance!F241+Interest!F242,Balance!F241+Interest!F242-'Minimum Payment'!F242,$C242-SUM($D242:E242))))))</f>
        <v>0</v>
      </c>
      <c r="G242" s="10">
        <f>IF(G$14="",0,IF(NOT(Settings!$E$4=5),IF(Balance!G241&lt;=0,0,IF($C242&lt;=SUM($D242:F242),0,IF('Minimum Payment'!G242+$C242-SUM($D242:F242)&gt;Balance!G241+Interest!G242,Balance!G241+Interest!G242-'Minimum Payment'!G242,$C242-SUM($D242:F242))))))</f>
        <v>0</v>
      </c>
      <c r="H242" s="10">
        <f>IF(H$14="",0,IF(NOT(Settings!$E$4=5),IF(Balance!H241&lt;=0,0,IF($C242&lt;=SUM($D242:G242),0,IF('Minimum Payment'!H242+$C242-SUM($D242:G242)&gt;Balance!H241+Interest!H242,Balance!H241+Interest!H242-'Minimum Payment'!H242,$C242-SUM($D242:G242))))))</f>
        <v>0</v>
      </c>
      <c r="I242" s="10">
        <f>IF(I$14="",0,IF(NOT(Settings!$E$4=5),IF(Balance!I241&lt;=0,0,IF($C242&lt;=SUM($D242:H242),0,IF('Minimum Payment'!I242+$C242-SUM($D242:H242)&gt;Balance!I241+Interest!I242,Balance!I241+Interest!I242-'Minimum Payment'!I242,$C242-SUM($D242:H242))))))</f>
        <v>0</v>
      </c>
      <c r="J242" s="10">
        <f>IF(J$14="",0,IF(NOT(Settings!$E$4=5),IF(Balance!J241&lt;=0,0,IF($C242&lt;=SUM($D242:I242),0,IF('Minimum Payment'!J242+$C242-SUM($D242:I242)&gt;Balance!J241+Interest!J242,Balance!J241+Interest!J242-'Minimum Payment'!J242,$C242-SUM($D242:I242))))))</f>
        <v>0</v>
      </c>
      <c r="K242" s="10">
        <f>IF(K$14="",0,IF(NOT(Settings!$E$4=5),IF(Balance!K241&lt;=0,0,IF($C242&lt;=SUM($D242:J242),0,IF('Minimum Payment'!K242+$C242-SUM($D242:J242)&gt;Balance!K241+Interest!K242,Balance!K241+Interest!K242-'Minimum Payment'!K242,$C242-SUM($D242:J242))))))</f>
        <v>0</v>
      </c>
      <c r="L242" s="10">
        <f>IF(L$14="",0,IF(NOT(Settings!$E$4=5),IF(Balance!L241&lt;=0,0,IF($C242&lt;=SUM($D242:K242),0,IF('Minimum Payment'!L242+$C242-SUM($D242:K242)&gt;Balance!L241+Interest!L242,Balance!L241+Interest!L242-'Minimum Payment'!L242,$C242-SUM($D242:K242))))))</f>
        <v>0</v>
      </c>
      <c r="M242" s="10">
        <f>IF(M$14="",0,IF(NOT(Settings!$E$4=5),IF(Balance!M241&lt;=0,0,IF($C242&lt;=SUM($D242:L242),0,IF('Minimum Payment'!M242+$C242-SUM($D242:L242)&gt;Balance!M241+Interest!M242,Balance!M241+Interest!M242-'Minimum Payment'!M242,$C242-SUM($D242:L242))))))</f>
        <v>0</v>
      </c>
      <c r="O242" s="10">
        <f t="shared" si="6"/>
        <v>0</v>
      </c>
    </row>
    <row r="243" spans="1:15" s="140" customFormat="1" ht="11.25" x14ac:dyDescent="0.25">
      <c r="A243" s="140" t="str">
        <f>IF(Balance!O242&lt;=0,"",A242+1)</f>
        <v/>
      </c>
      <c r="B243" s="50" t="str">
        <f t="shared" si="7"/>
        <v/>
      </c>
      <c r="C243" s="10">
        <f>IF(A243="",0,IF(NOT(Settings!$E$4=5),IF((Results!$D$5-'Minimum Payment'!O243)&lt;0,0,Results!$D$5-'Minimum Payment'!O243),0)+'Payment Schedule'!D243)</f>
        <v>0</v>
      </c>
      <c r="D243" s="10">
        <f>IF($D$14="",0,IF(NOT(Settings!$E$4=5),IF(Balance!D242&gt;=0,IF('Minimum Payment'!D243+$C243&gt;Balance!D242+Interest!D243,Balance!D242+Interest!D243-'Minimum Payment'!D243,$C243)),0))</f>
        <v>0</v>
      </c>
      <c r="E243" s="10">
        <f>IF(E$14="",0,IF(NOT(Settings!$E$4=5),IF(Balance!E242&lt;=0,0,IF($C243&lt;=SUM($D243:D243),0,IF('Minimum Payment'!E243+$C243-SUM($D243:D243)&gt;Balance!E242+Interest!E243,Balance!E242+Interest!E243-'Minimum Payment'!E243,$C243-SUM($D243:D243))))))</f>
        <v>0</v>
      </c>
      <c r="F243" s="10">
        <f>IF(F$14="",0,IF(NOT(Settings!$E$4=5),IF(Balance!F242&lt;=0,0,IF($C243&lt;=SUM($D243:E243),0,IF('Minimum Payment'!F243+$C243-SUM($D243:E243)&gt;Balance!F242+Interest!F243,Balance!F242+Interest!F243-'Minimum Payment'!F243,$C243-SUM($D243:E243))))))</f>
        <v>0</v>
      </c>
      <c r="G243" s="10">
        <f>IF(G$14="",0,IF(NOT(Settings!$E$4=5),IF(Balance!G242&lt;=0,0,IF($C243&lt;=SUM($D243:F243),0,IF('Minimum Payment'!G243+$C243-SUM($D243:F243)&gt;Balance!G242+Interest!G243,Balance!G242+Interest!G243-'Minimum Payment'!G243,$C243-SUM($D243:F243))))))</f>
        <v>0</v>
      </c>
      <c r="H243" s="10">
        <f>IF(H$14="",0,IF(NOT(Settings!$E$4=5),IF(Balance!H242&lt;=0,0,IF($C243&lt;=SUM($D243:G243),0,IF('Minimum Payment'!H243+$C243-SUM($D243:G243)&gt;Balance!H242+Interest!H243,Balance!H242+Interest!H243-'Minimum Payment'!H243,$C243-SUM($D243:G243))))))</f>
        <v>0</v>
      </c>
      <c r="I243" s="10">
        <f>IF(I$14="",0,IF(NOT(Settings!$E$4=5),IF(Balance!I242&lt;=0,0,IF($C243&lt;=SUM($D243:H243),0,IF('Minimum Payment'!I243+$C243-SUM($D243:H243)&gt;Balance!I242+Interest!I243,Balance!I242+Interest!I243-'Minimum Payment'!I243,$C243-SUM($D243:H243))))))</f>
        <v>0</v>
      </c>
      <c r="J243" s="10">
        <f>IF(J$14="",0,IF(NOT(Settings!$E$4=5),IF(Balance!J242&lt;=0,0,IF($C243&lt;=SUM($D243:I243),0,IF('Minimum Payment'!J243+$C243-SUM($D243:I243)&gt;Balance!J242+Interest!J243,Balance!J242+Interest!J243-'Minimum Payment'!J243,$C243-SUM($D243:I243))))))</f>
        <v>0</v>
      </c>
      <c r="K243" s="10">
        <f>IF(K$14="",0,IF(NOT(Settings!$E$4=5),IF(Balance!K242&lt;=0,0,IF($C243&lt;=SUM($D243:J243),0,IF('Minimum Payment'!K243+$C243-SUM($D243:J243)&gt;Balance!K242+Interest!K243,Balance!K242+Interest!K243-'Minimum Payment'!K243,$C243-SUM($D243:J243))))))</f>
        <v>0</v>
      </c>
      <c r="L243" s="10">
        <f>IF(L$14="",0,IF(NOT(Settings!$E$4=5),IF(Balance!L242&lt;=0,0,IF($C243&lt;=SUM($D243:K243),0,IF('Minimum Payment'!L243+$C243-SUM($D243:K243)&gt;Balance!L242+Interest!L243,Balance!L242+Interest!L243-'Minimum Payment'!L243,$C243-SUM($D243:K243))))))</f>
        <v>0</v>
      </c>
      <c r="M243" s="10">
        <f>IF(M$14="",0,IF(NOT(Settings!$E$4=5),IF(Balance!M242&lt;=0,0,IF($C243&lt;=SUM($D243:L243),0,IF('Minimum Payment'!M243+$C243-SUM($D243:L243)&gt;Balance!M242+Interest!M243,Balance!M242+Interest!M243-'Minimum Payment'!M243,$C243-SUM($D243:L243))))))</f>
        <v>0</v>
      </c>
      <c r="O243" s="10">
        <f t="shared" si="6"/>
        <v>0</v>
      </c>
    </row>
    <row r="244" spans="1:15" s="140" customFormat="1" ht="11.25" x14ac:dyDescent="0.25">
      <c r="A244" s="140" t="str">
        <f>IF(Balance!O243&lt;=0,"",A243+1)</f>
        <v/>
      </c>
      <c r="B244" s="50" t="str">
        <f t="shared" si="7"/>
        <v/>
      </c>
      <c r="C244" s="10">
        <f>IF(A244="",0,IF(NOT(Settings!$E$4=5),IF((Results!$D$5-'Minimum Payment'!O244)&lt;0,0,Results!$D$5-'Minimum Payment'!O244),0)+'Payment Schedule'!D244)</f>
        <v>0</v>
      </c>
      <c r="D244" s="10">
        <f>IF($D$14="",0,IF(NOT(Settings!$E$4=5),IF(Balance!D243&gt;=0,IF('Minimum Payment'!D244+$C244&gt;Balance!D243+Interest!D244,Balance!D243+Interest!D244-'Minimum Payment'!D244,$C244)),0))</f>
        <v>0</v>
      </c>
      <c r="E244" s="10">
        <f>IF(E$14="",0,IF(NOT(Settings!$E$4=5),IF(Balance!E243&lt;=0,0,IF($C244&lt;=SUM($D244:D244),0,IF('Minimum Payment'!E244+$C244-SUM($D244:D244)&gt;Balance!E243+Interest!E244,Balance!E243+Interest!E244-'Minimum Payment'!E244,$C244-SUM($D244:D244))))))</f>
        <v>0</v>
      </c>
      <c r="F244" s="10">
        <f>IF(F$14="",0,IF(NOT(Settings!$E$4=5),IF(Balance!F243&lt;=0,0,IF($C244&lt;=SUM($D244:E244),0,IF('Minimum Payment'!F244+$C244-SUM($D244:E244)&gt;Balance!F243+Interest!F244,Balance!F243+Interest!F244-'Minimum Payment'!F244,$C244-SUM($D244:E244))))))</f>
        <v>0</v>
      </c>
      <c r="G244" s="10">
        <f>IF(G$14="",0,IF(NOT(Settings!$E$4=5),IF(Balance!G243&lt;=0,0,IF($C244&lt;=SUM($D244:F244),0,IF('Minimum Payment'!G244+$C244-SUM($D244:F244)&gt;Balance!G243+Interest!G244,Balance!G243+Interest!G244-'Minimum Payment'!G244,$C244-SUM($D244:F244))))))</f>
        <v>0</v>
      </c>
      <c r="H244" s="10">
        <f>IF(H$14="",0,IF(NOT(Settings!$E$4=5),IF(Balance!H243&lt;=0,0,IF($C244&lt;=SUM($D244:G244),0,IF('Minimum Payment'!H244+$C244-SUM($D244:G244)&gt;Balance!H243+Interest!H244,Balance!H243+Interest!H244-'Minimum Payment'!H244,$C244-SUM($D244:G244))))))</f>
        <v>0</v>
      </c>
      <c r="I244" s="10">
        <f>IF(I$14="",0,IF(NOT(Settings!$E$4=5),IF(Balance!I243&lt;=0,0,IF($C244&lt;=SUM($D244:H244),0,IF('Minimum Payment'!I244+$C244-SUM($D244:H244)&gt;Balance!I243+Interest!I244,Balance!I243+Interest!I244-'Minimum Payment'!I244,$C244-SUM($D244:H244))))))</f>
        <v>0</v>
      </c>
      <c r="J244" s="10">
        <f>IF(J$14="",0,IF(NOT(Settings!$E$4=5),IF(Balance!J243&lt;=0,0,IF($C244&lt;=SUM($D244:I244),0,IF('Minimum Payment'!J244+$C244-SUM($D244:I244)&gt;Balance!J243+Interest!J244,Balance!J243+Interest!J244-'Minimum Payment'!J244,$C244-SUM($D244:I244))))))</f>
        <v>0</v>
      </c>
      <c r="K244" s="10">
        <f>IF(K$14="",0,IF(NOT(Settings!$E$4=5),IF(Balance!K243&lt;=0,0,IF($C244&lt;=SUM($D244:J244),0,IF('Minimum Payment'!K244+$C244-SUM($D244:J244)&gt;Balance!K243+Interest!K244,Balance!K243+Interest!K244-'Minimum Payment'!K244,$C244-SUM($D244:J244))))))</f>
        <v>0</v>
      </c>
      <c r="L244" s="10">
        <f>IF(L$14="",0,IF(NOT(Settings!$E$4=5),IF(Balance!L243&lt;=0,0,IF($C244&lt;=SUM($D244:K244),0,IF('Minimum Payment'!L244+$C244-SUM($D244:K244)&gt;Balance!L243+Interest!L244,Balance!L243+Interest!L244-'Minimum Payment'!L244,$C244-SUM($D244:K244))))))</f>
        <v>0</v>
      </c>
      <c r="M244" s="10">
        <f>IF(M$14="",0,IF(NOT(Settings!$E$4=5),IF(Balance!M243&lt;=0,0,IF($C244&lt;=SUM($D244:L244),0,IF('Minimum Payment'!M244+$C244-SUM($D244:L244)&gt;Balance!M243+Interest!M244,Balance!M243+Interest!M244-'Minimum Payment'!M244,$C244-SUM($D244:L244))))))</f>
        <v>0</v>
      </c>
      <c r="O244" s="10">
        <f t="shared" si="6"/>
        <v>0</v>
      </c>
    </row>
    <row r="245" spans="1:15" s="140" customFormat="1" ht="11.25" x14ac:dyDescent="0.25">
      <c r="A245" s="140" t="str">
        <f>IF(Balance!O244&lt;=0,"",A244+1)</f>
        <v/>
      </c>
      <c r="B245" s="50" t="str">
        <f t="shared" si="7"/>
        <v/>
      </c>
      <c r="C245" s="10">
        <f>IF(A245="",0,IF(NOT(Settings!$E$4=5),IF((Results!$D$5-'Minimum Payment'!O245)&lt;0,0,Results!$D$5-'Minimum Payment'!O245),0)+'Payment Schedule'!D245)</f>
        <v>0</v>
      </c>
      <c r="D245" s="10">
        <f>IF($D$14="",0,IF(NOT(Settings!$E$4=5),IF(Balance!D244&gt;=0,IF('Minimum Payment'!D245+$C245&gt;Balance!D244+Interest!D245,Balance!D244+Interest!D245-'Minimum Payment'!D245,$C245)),0))</f>
        <v>0</v>
      </c>
      <c r="E245" s="10">
        <f>IF(E$14="",0,IF(NOT(Settings!$E$4=5),IF(Balance!E244&lt;=0,0,IF($C245&lt;=SUM($D245:D245),0,IF('Minimum Payment'!E245+$C245-SUM($D245:D245)&gt;Balance!E244+Interest!E245,Balance!E244+Interest!E245-'Minimum Payment'!E245,$C245-SUM($D245:D245))))))</f>
        <v>0</v>
      </c>
      <c r="F245" s="10">
        <f>IF(F$14="",0,IF(NOT(Settings!$E$4=5),IF(Balance!F244&lt;=0,0,IF($C245&lt;=SUM($D245:E245),0,IF('Minimum Payment'!F245+$C245-SUM($D245:E245)&gt;Balance!F244+Interest!F245,Balance!F244+Interest!F245-'Minimum Payment'!F245,$C245-SUM($D245:E245))))))</f>
        <v>0</v>
      </c>
      <c r="G245" s="10">
        <f>IF(G$14="",0,IF(NOT(Settings!$E$4=5),IF(Balance!G244&lt;=0,0,IF($C245&lt;=SUM($D245:F245),0,IF('Minimum Payment'!G245+$C245-SUM($D245:F245)&gt;Balance!G244+Interest!G245,Balance!G244+Interest!G245-'Minimum Payment'!G245,$C245-SUM($D245:F245))))))</f>
        <v>0</v>
      </c>
      <c r="H245" s="10">
        <f>IF(H$14="",0,IF(NOT(Settings!$E$4=5),IF(Balance!H244&lt;=0,0,IF($C245&lt;=SUM($D245:G245),0,IF('Minimum Payment'!H245+$C245-SUM($D245:G245)&gt;Balance!H244+Interest!H245,Balance!H244+Interest!H245-'Minimum Payment'!H245,$C245-SUM($D245:G245))))))</f>
        <v>0</v>
      </c>
      <c r="I245" s="10">
        <f>IF(I$14="",0,IF(NOT(Settings!$E$4=5),IF(Balance!I244&lt;=0,0,IF($C245&lt;=SUM($D245:H245),0,IF('Minimum Payment'!I245+$C245-SUM($D245:H245)&gt;Balance!I244+Interest!I245,Balance!I244+Interest!I245-'Minimum Payment'!I245,$C245-SUM($D245:H245))))))</f>
        <v>0</v>
      </c>
      <c r="J245" s="10">
        <f>IF(J$14="",0,IF(NOT(Settings!$E$4=5),IF(Balance!J244&lt;=0,0,IF($C245&lt;=SUM($D245:I245),0,IF('Minimum Payment'!J245+$C245-SUM($D245:I245)&gt;Balance!J244+Interest!J245,Balance!J244+Interest!J245-'Minimum Payment'!J245,$C245-SUM($D245:I245))))))</f>
        <v>0</v>
      </c>
      <c r="K245" s="10">
        <f>IF(K$14="",0,IF(NOT(Settings!$E$4=5),IF(Balance!K244&lt;=0,0,IF($C245&lt;=SUM($D245:J245),0,IF('Minimum Payment'!K245+$C245-SUM($D245:J245)&gt;Balance!K244+Interest!K245,Balance!K244+Interest!K245-'Minimum Payment'!K245,$C245-SUM($D245:J245))))))</f>
        <v>0</v>
      </c>
      <c r="L245" s="10">
        <f>IF(L$14="",0,IF(NOT(Settings!$E$4=5),IF(Balance!L244&lt;=0,0,IF($C245&lt;=SUM($D245:K245),0,IF('Minimum Payment'!L245+$C245-SUM($D245:K245)&gt;Balance!L244+Interest!L245,Balance!L244+Interest!L245-'Minimum Payment'!L245,$C245-SUM($D245:K245))))))</f>
        <v>0</v>
      </c>
      <c r="M245" s="10">
        <f>IF(M$14="",0,IF(NOT(Settings!$E$4=5),IF(Balance!M244&lt;=0,0,IF($C245&lt;=SUM($D245:L245),0,IF('Minimum Payment'!M245+$C245-SUM($D245:L245)&gt;Balance!M244+Interest!M245,Balance!M244+Interest!M245-'Minimum Payment'!M245,$C245-SUM($D245:L245))))))</f>
        <v>0</v>
      </c>
      <c r="O245" s="10">
        <f t="shared" si="6"/>
        <v>0</v>
      </c>
    </row>
    <row r="246" spans="1:15" s="140" customFormat="1" ht="11.25" x14ac:dyDescent="0.25">
      <c r="A246" s="140" t="str">
        <f>IF(Balance!O245&lt;=0,"",A245+1)</f>
        <v/>
      </c>
      <c r="B246" s="50" t="str">
        <f t="shared" si="7"/>
        <v/>
      </c>
      <c r="C246" s="10">
        <f>IF(A246="",0,IF(NOT(Settings!$E$4=5),IF((Results!$D$5-'Minimum Payment'!O246)&lt;0,0,Results!$D$5-'Minimum Payment'!O246),0)+'Payment Schedule'!D246)</f>
        <v>0</v>
      </c>
      <c r="D246" s="10">
        <f>IF($D$14="",0,IF(NOT(Settings!$E$4=5),IF(Balance!D245&gt;=0,IF('Minimum Payment'!D246+$C246&gt;Balance!D245+Interest!D246,Balance!D245+Interest!D246-'Minimum Payment'!D246,$C246)),0))</f>
        <v>0</v>
      </c>
      <c r="E246" s="10">
        <f>IF(E$14="",0,IF(NOT(Settings!$E$4=5),IF(Balance!E245&lt;=0,0,IF($C246&lt;=SUM($D246:D246),0,IF('Minimum Payment'!E246+$C246-SUM($D246:D246)&gt;Balance!E245+Interest!E246,Balance!E245+Interest!E246-'Minimum Payment'!E246,$C246-SUM($D246:D246))))))</f>
        <v>0</v>
      </c>
      <c r="F246" s="10">
        <f>IF(F$14="",0,IF(NOT(Settings!$E$4=5),IF(Balance!F245&lt;=0,0,IF($C246&lt;=SUM($D246:E246),0,IF('Minimum Payment'!F246+$C246-SUM($D246:E246)&gt;Balance!F245+Interest!F246,Balance!F245+Interest!F246-'Minimum Payment'!F246,$C246-SUM($D246:E246))))))</f>
        <v>0</v>
      </c>
      <c r="G246" s="10">
        <f>IF(G$14="",0,IF(NOT(Settings!$E$4=5),IF(Balance!G245&lt;=0,0,IF($C246&lt;=SUM($D246:F246),0,IF('Minimum Payment'!G246+$C246-SUM($D246:F246)&gt;Balance!G245+Interest!G246,Balance!G245+Interest!G246-'Minimum Payment'!G246,$C246-SUM($D246:F246))))))</f>
        <v>0</v>
      </c>
      <c r="H246" s="10">
        <f>IF(H$14="",0,IF(NOT(Settings!$E$4=5),IF(Balance!H245&lt;=0,0,IF($C246&lt;=SUM($D246:G246),0,IF('Minimum Payment'!H246+$C246-SUM($D246:G246)&gt;Balance!H245+Interest!H246,Balance!H245+Interest!H246-'Minimum Payment'!H246,$C246-SUM($D246:G246))))))</f>
        <v>0</v>
      </c>
      <c r="I246" s="10">
        <f>IF(I$14="",0,IF(NOT(Settings!$E$4=5),IF(Balance!I245&lt;=0,0,IF($C246&lt;=SUM($D246:H246),0,IF('Minimum Payment'!I246+$C246-SUM($D246:H246)&gt;Balance!I245+Interest!I246,Balance!I245+Interest!I246-'Minimum Payment'!I246,$C246-SUM($D246:H246))))))</f>
        <v>0</v>
      </c>
      <c r="J246" s="10">
        <f>IF(J$14="",0,IF(NOT(Settings!$E$4=5),IF(Balance!J245&lt;=0,0,IF($C246&lt;=SUM($D246:I246),0,IF('Minimum Payment'!J246+$C246-SUM($D246:I246)&gt;Balance!J245+Interest!J246,Balance!J245+Interest!J246-'Minimum Payment'!J246,$C246-SUM($D246:I246))))))</f>
        <v>0</v>
      </c>
      <c r="K246" s="10">
        <f>IF(K$14="",0,IF(NOT(Settings!$E$4=5),IF(Balance!K245&lt;=0,0,IF($C246&lt;=SUM($D246:J246),0,IF('Minimum Payment'!K246+$C246-SUM($D246:J246)&gt;Balance!K245+Interest!K246,Balance!K245+Interest!K246-'Minimum Payment'!K246,$C246-SUM($D246:J246))))))</f>
        <v>0</v>
      </c>
      <c r="L246" s="10">
        <f>IF(L$14="",0,IF(NOT(Settings!$E$4=5),IF(Balance!L245&lt;=0,0,IF($C246&lt;=SUM($D246:K246),0,IF('Minimum Payment'!L246+$C246-SUM($D246:K246)&gt;Balance!L245+Interest!L246,Balance!L245+Interest!L246-'Minimum Payment'!L246,$C246-SUM($D246:K246))))))</f>
        <v>0</v>
      </c>
      <c r="M246" s="10">
        <f>IF(M$14="",0,IF(NOT(Settings!$E$4=5),IF(Balance!M245&lt;=0,0,IF($C246&lt;=SUM($D246:L246),0,IF('Minimum Payment'!M246+$C246-SUM($D246:L246)&gt;Balance!M245+Interest!M246,Balance!M245+Interest!M246-'Minimum Payment'!M246,$C246-SUM($D246:L246))))))</f>
        <v>0</v>
      </c>
      <c r="O246" s="10">
        <f t="shared" si="6"/>
        <v>0</v>
      </c>
    </row>
    <row r="247" spans="1:15" s="140" customFormat="1" ht="11.25" x14ac:dyDescent="0.25">
      <c r="A247" s="140" t="str">
        <f>IF(Balance!O246&lt;=0,"",A246+1)</f>
        <v/>
      </c>
      <c r="B247" s="50" t="str">
        <f t="shared" si="7"/>
        <v/>
      </c>
      <c r="C247" s="10">
        <f>IF(A247="",0,IF(NOT(Settings!$E$4=5),IF((Results!$D$5-'Minimum Payment'!O247)&lt;0,0,Results!$D$5-'Minimum Payment'!O247),0)+'Payment Schedule'!D247)</f>
        <v>0</v>
      </c>
      <c r="D247" s="10">
        <f>IF($D$14="",0,IF(NOT(Settings!$E$4=5),IF(Balance!D246&gt;=0,IF('Minimum Payment'!D247+$C247&gt;Balance!D246+Interest!D247,Balance!D246+Interest!D247-'Minimum Payment'!D247,$C247)),0))</f>
        <v>0</v>
      </c>
      <c r="E247" s="10">
        <f>IF(E$14="",0,IF(NOT(Settings!$E$4=5),IF(Balance!E246&lt;=0,0,IF($C247&lt;=SUM($D247:D247),0,IF('Minimum Payment'!E247+$C247-SUM($D247:D247)&gt;Balance!E246+Interest!E247,Balance!E246+Interest!E247-'Minimum Payment'!E247,$C247-SUM($D247:D247))))))</f>
        <v>0</v>
      </c>
      <c r="F247" s="10">
        <f>IF(F$14="",0,IF(NOT(Settings!$E$4=5),IF(Balance!F246&lt;=0,0,IF($C247&lt;=SUM($D247:E247),0,IF('Minimum Payment'!F247+$C247-SUM($D247:E247)&gt;Balance!F246+Interest!F247,Balance!F246+Interest!F247-'Minimum Payment'!F247,$C247-SUM($D247:E247))))))</f>
        <v>0</v>
      </c>
      <c r="G247" s="10">
        <f>IF(G$14="",0,IF(NOT(Settings!$E$4=5),IF(Balance!G246&lt;=0,0,IF($C247&lt;=SUM($D247:F247),0,IF('Minimum Payment'!G247+$C247-SUM($D247:F247)&gt;Balance!G246+Interest!G247,Balance!G246+Interest!G247-'Minimum Payment'!G247,$C247-SUM($D247:F247))))))</f>
        <v>0</v>
      </c>
      <c r="H247" s="10">
        <f>IF(H$14="",0,IF(NOT(Settings!$E$4=5),IF(Balance!H246&lt;=0,0,IF($C247&lt;=SUM($D247:G247),0,IF('Minimum Payment'!H247+$C247-SUM($D247:G247)&gt;Balance!H246+Interest!H247,Balance!H246+Interest!H247-'Minimum Payment'!H247,$C247-SUM($D247:G247))))))</f>
        <v>0</v>
      </c>
      <c r="I247" s="10">
        <f>IF(I$14="",0,IF(NOT(Settings!$E$4=5),IF(Balance!I246&lt;=0,0,IF($C247&lt;=SUM($D247:H247),0,IF('Minimum Payment'!I247+$C247-SUM($D247:H247)&gt;Balance!I246+Interest!I247,Balance!I246+Interest!I247-'Minimum Payment'!I247,$C247-SUM($D247:H247))))))</f>
        <v>0</v>
      </c>
      <c r="J247" s="10">
        <f>IF(J$14="",0,IF(NOT(Settings!$E$4=5),IF(Balance!J246&lt;=0,0,IF($C247&lt;=SUM($D247:I247),0,IF('Minimum Payment'!J247+$C247-SUM($D247:I247)&gt;Balance!J246+Interest!J247,Balance!J246+Interest!J247-'Minimum Payment'!J247,$C247-SUM($D247:I247))))))</f>
        <v>0</v>
      </c>
      <c r="K247" s="10">
        <f>IF(K$14="",0,IF(NOT(Settings!$E$4=5),IF(Balance!K246&lt;=0,0,IF($C247&lt;=SUM($D247:J247),0,IF('Minimum Payment'!K247+$C247-SUM($D247:J247)&gt;Balance!K246+Interest!K247,Balance!K246+Interest!K247-'Minimum Payment'!K247,$C247-SUM($D247:J247))))))</f>
        <v>0</v>
      </c>
      <c r="L247" s="10">
        <f>IF(L$14="",0,IF(NOT(Settings!$E$4=5),IF(Balance!L246&lt;=0,0,IF($C247&lt;=SUM($D247:K247),0,IF('Minimum Payment'!L247+$C247-SUM($D247:K247)&gt;Balance!L246+Interest!L247,Balance!L246+Interest!L247-'Minimum Payment'!L247,$C247-SUM($D247:K247))))))</f>
        <v>0</v>
      </c>
      <c r="M247" s="10">
        <f>IF(M$14="",0,IF(NOT(Settings!$E$4=5),IF(Balance!M246&lt;=0,0,IF($C247&lt;=SUM($D247:L247),0,IF('Minimum Payment'!M247+$C247-SUM($D247:L247)&gt;Balance!M246+Interest!M247,Balance!M246+Interest!M247-'Minimum Payment'!M247,$C247-SUM($D247:L247))))))</f>
        <v>0</v>
      </c>
      <c r="O247" s="10">
        <f t="shared" si="6"/>
        <v>0</v>
      </c>
    </row>
    <row r="248" spans="1:15" s="140" customFormat="1" ht="11.25" x14ac:dyDescent="0.25">
      <c r="A248" s="140" t="str">
        <f>IF(Balance!O247&lt;=0,"",A247+1)</f>
        <v/>
      </c>
      <c r="B248" s="50" t="str">
        <f t="shared" si="7"/>
        <v/>
      </c>
      <c r="C248" s="10">
        <f>IF(A248="",0,IF(NOT(Settings!$E$4=5),IF((Results!$D$5-'Minimum Payment'!O248)&lt;0,0,Results!$D$5-'Minimum Payment'!O248),0)+'Payment Schedule'!D248)</f>
        <v>0</v>
      </c>
      <c r="D248" s="10">
        <f>IF($D$14="",0,IF(NOT(Settings!$E$4=5),IF(Balance!D247&gt;=0,IF('Minimum Payment'!D248+$C248&gt;Balance!D247+Interest!D248,Balance!D247+Interest!D248-'Minimum Payment'!D248,$C248)),0))</f>
        <v>0</v>
      </c>
      <c r="E248" s="10">
        <f>IF(E$14="",0,IF(NOT(Settings!$E$4=5),IF(Balance!E247&lt;=0,0,IF($C248&lt;=SUM($D248:D248),0,IF('Minimum Payment'!E248+$C248-SUM($D248:D248)&gt;Balance!E247+Interest!E248,Balance!E247+Interest!E248-'Minimum Payment'!E248,$C248-SUM($D248:D248))))))</f>
        <v>0</v>
      </c>
      <c r="F248" s="10">
        <f>IF(F$14="",0,IF(NOT(Settings!$E$4=5),IF(Balance!F247&lt;=0,0,IF($C248&lt;=SUM($D248:E248),0,IF('Minimum Payment'!F248+$C248-SUM($D248:E248)&gt;Balance!F247+Interest!F248,Balance!F247+Interest!F248-'Minimum Payment'!F248,$C248-SUM($D248:E248))))))</f>
        <v>0</v>
      </c>
      <c r="G248" s="10">
        <f>IF(G$14="",0,IF(NOT(Settings!$E$4=5),IF(Balance!G247&lt;=0,0,IF($C248&lt;=SUM($D248:F248),0,IF('Minimum Payment'!G248+$C248-SUM($D248:F248)&gt;Balance!G247+Interest!G248,Balance!G247+Interest!G248-'Minimum Payment'!G248,$C248-SUM($D248:F248))))))</f>
        <v>0</v>
      </c>
      <c r="H248" s="10">
        <f>IF(H$14="",0,IF(NOT(Settings!$E$4=5),IF(Balance!H247&lt;=0,0,IF($C248&lt;=SUM($D248:G248),0,IF('Minimum Payment'!H248+$C248-SUM($D248:G248)&gt;Balance!H247+Interest!H248,Balance!H247+Interest!H248-'Minimum Payment'!H248,$C248-SUM($D248:G248))))))</f>
        <v>0</v>
      </c>
      <c r="I248" s="10">
        <f>IF(I$14="",0,IF(NOT(Settings!$E$4=5),IF(Balance!I247&lt;=0,0,IF($C248&lt;=SUM($D248:H248),0,IF('Minimum Payment'!I248+$C248-SUM($D248:H248)&gt;Balance!I247+Interest!I248,Balance!I247+Interest!I248-'Minimum Payment'!I248,$C248-SUM($D248:H248))))))</f>
        <v>0</v>
      </c>
      <c r="J248" s="10">
        <f>IF(J$14="",0,IF(NOT(Settings!$E$4=5),IF(Balance!J247&lt;=0,0,IF($C248&lt;=SUM($D248:I248),0,IF('Minimum Payment'!J248+$C248-SUM($D248:I248)&gt;Balance!J247+Interest!J248,Balance!J247+Interest!J248-'Minimum Payment'!J248,$C248-SUM($D248:I248))))))</f>
        <v>0</v>
      </c>
      <c r="K248" s="10">
        <f>IF(K$14="",0,IF(NOT(Settings!$E$4=5),IF(Balance!K247&lt;=0,0,IF($C248&lt;=SUM($D248:J248),0,IF('Minimum Payment'!K248+$C248-SUM($D248:J248)&gt;Balance!K247+Interest!K248,Balance!K247+Interest!K248-'Minimum Payment'!K248,$C248-SUM($D248:J248))))))</f>
        <v>0</v>
      </c>
      <c r="L248" s="10">
        <f>IF(L$14="",0,IF(NOT(Settings!$E$4=5),IF(Balance!L247&lt;=0,0,IF($C248&lt;=SUM($D248:K248),0,IF('Minimum Payment'!L248+$C248-SUM($D248:K248)&gt;Balance!L247+Interest!L248,Balance!L247+Interest!L248-'Minimum Payment'!L248,$C248-SUM($D248:K248))))))</f>
        <v>0</v>
      </c>
      <c r="M248" s="10">
        <f>IF(M$14="",0,IF(NOT(Settings!$E$4=5),IF(Balance!M247&lt;=0,0,IF($C248&lt;=SUM($D248:L248),0,IF('Minimum Payment'!M248+$C248-SUM($D248:L248)&gt;Balance!M247+Interest!M248,Balance!M247+Interest!M248-'Minimum Payment'!M248,$C248-SUM($D248:L248))))))</f>
        <v>0</v>
      </c>
      <c r="O248" s="10">
        <f t="shared" si="6"/>
        <v>0</v>
      </c>
    </row>
    <row r="249" spans="1:15" s="140" customFormat="1" ht="11.25" x14ac:dyDescent="0.25">
      <c r="A249" s="140" t="str">
        <f>IF(Balance!O248&lt;=0,"",A248+1)</f>
        <v/>
      </c>
      <c r="B249" s="50" t="str">
        <f t="shared" si="7"/>
        <v/>
      </c>
      <c r="C249" s="10">
        <f>IF(A249="",0,IF(NOT(Settings!$E$4=5),IF((Results!$D$5-'Minimum Payment'!O249)&lt;0,0,Results!$D$5-'Minimum Payment'!O249),0)+'Payment Schedule'!D249)</f>
        <v>0</v>
      </c>
      <c r="D249" s="10">
        <f>IF($D$14="",0,IF(NOT(Settings!$E$4=5),IF(Balance!D248&gt;=0,IF('Minimum Payment'!D249+$C249&gt;Balance!D248+Interest!D249,Balance!D248+Interest!D249-'Minimum Payment'!D249,$C249)),0))</f>
        <v>0</v>
      </c>
      <c r="E249" s="10">
        <f>IF(E$14="",0,IF(NOT(Settings!$E$4=5),IF(Balance!E248&lt;=0,0,IF($C249&lt;=SUM($D249:D249),0,IF('Minimum Payment'!E249+$C249-SUM($D249:D249)&gt;Balance!E248+Interest!E249,Balance!E248+Interest!E249-'Minimum Payment'!E249,$C249-SUM($D249:D249))))))</f>
        <v>0</v>
      </c>
      <c r="F249" s="10">
        <f>IF(F$14="",0,IF(NOT(Settings!$E$4=5),IF(Balance!F248&lt;=0,0,IF($C249&lt;=SUM($D249:E249),0,IF('Minimum Payment'!F249+$C249-SUM($D249:E249)&gt;Balance!F248+Interest!F249,Balance!F248+Interest!F249-'Minimum Payment'!F249,$C249-SUM($D249:E249))))))</f>
        <v>0</v>
      </c>
      <c r="G249" s="10">
        <f>IF(G$14="",0,IF(NOT(Settings!$E$4=5),IF(Balance!G248&lt;=0,0,IF($C249&lt;=SUM($D249:F249),0,IF('Minimum Payment'!G249+$C249-SUM($D249:F249)&gt;Balance!G248+Interest!G249,Balance!G248+Interest!G249-'Minimum Payment'!G249,$C249-SUM($D249:F249))))))</f>
        <v>0</v>
      </c>
      <c r="H249" s="10">
        <f>IF(H$14="",0,IF(NOT(Settings!$E$4=5),IF(Balance!H248&lt;=0,0,IF($C249&lt;=SUM($D249:G249),0,IF('Minimum Payment'!H249+$C249-SUM($D249:G249)&gt;Balance!H248+Interest!H249,Balance!H248+Interest!H249-'Minimum Payment'!H249,$C249-SUM($D249:G249))))))</f>
        <v>0</v>
      </c>
      <c r="I249" s="10">
        <f>IF(I$14="",0,IF(NOT(Settings!$E$4=5),IF(Balance!I248&lt;=0,0,IF($C249&lt;=SUM($D249:H249),0,IF('Minimum Payment'!I249+$C249-SUM($D249:H249)&gt;Balance!I248+Interest!I249,Balance!I248+Interest!I249-'Minimum Payment'!I249,$C249-SUM($D249:H249))))))</f>
        <v>0</v>
      </c>
      <c r="J249" s="10">
        <f>IF(J$14="",0,IF(NOT(Settings!$E$4=5),IF(Balance!J248&lt;=0,0,IF($C249&lt;=SUM($D249:I249),0,IF('Minimum Payment'!J249+$C249-SUM($D249:I249)&gt;Balance!J248+Interest!J249,Balance!J248+Interest!J249-'Minimum Payment'!J249,$C249-SUM($D249:I249))))))</f>
        <v>0</v>
      </c>
      <c r="K249" s="10">
        <f>IF(K$14="",0,IF(NOT(Settings!$E$4=5),IF(Balance!K248&lt;=0,0,IF($C249&lt;=SUM($D249:J249),0,IF('Minimum Payment'!K249+$C249-SUM($D249:J249)&gt;Balance!K248+Interest!K249,Balance!K248+Interest!K249-'Minimum Payment'!K249,$C249-SUM($D249:J249))))))</f>
        <v>0</v>
      </c>
      <c r="L249" s="10">
        <f>IF(L$14="",0,IF(NOT(Settings!$E$4=5),IF(Balance!L248&lt;=0,0,IF($C249&lt;=SUM($D249:K249),0,IF('Minimum Payment'!L249+$C249-SUM($D249:K249)&gt;Balance!L248+Interest!L249,Balance!L248+Interest!L249-'Minimum Payment'!L249,$C249-SUM($D249:K249))))))</f>
        <v>0</v>
      </c>
      <c r="M249" s="10">
        <f>IF(M$14="",0,IF(NOT(Settings!$E$4=5),IF(Balance!M248&lt;=0,0,IF($C249&lt;=SUM($D249:L249),0,IF('Minimum Payment'!M249+$C249-SUM($D249:L249)&gt;Balance!M248+Interest!M249,Balance!M248+Interest!M249-'Minimum Payment'!M249,$C249-SUM($D249:L249))))))</f>
        <v>0</v>
      </c>
      <c r="O249" s="10">
        <f t="shared" si="6"/>
        <v>0</v>
      </c>
    </row>
    <row r="250" spans="1:15" s="140" customFormat="1" ht="11.25" x14ac:dyDescent="0.25">
      <c r="A250" s="140" t="str">
        <f>IF(Balance!O249&lt;=0,"",A249+1)</f>
        <v/>
      </c>
      <c r="B250" s="50" t="str">
        <f t="shared" si="7"/>
        <v/>
      </c>
      <c r="C250" s="10">
        <f>IF(A250="",0,IF(NOT(Settings!$E$4=5),IF((Results!$D$5-'Minimum Payment'!O250)&lt;0,0,Results!$D$5-'Minimum Payment'!O250),0)+'Payment Schedule'!D250)</f>
        <v>0</v>
      </c>
      <c r="D250" s="10">
        <f>IF($D$14="",0,IF(NOT(Settings!$E$4=5),IF(Balance!D249&gt;=0,IF('Minimum Payment'!D250+$C250&gt;Balance!D249+Interest!D250,Balance!D249+Interest!D250-'Minimum Payment'!D250,$C250)),0))</f>
        <v>0</v>
      </c>
      <c r="E250" s="10">
        <f>IF(E$14="",0,IF(NOT(Settings!$E$4=5),IF(Balance!E249&lt;=0,0,IF($C250&lt;=SUM($D250:D250),0,IF('Minimum Payment'!E250+$C250-SUM($D250:D250)&gt;Balance!E249+Interest!E250,Balance!E249+Interest!E250-'Minimum Payment'!E250,$C250-SUM($D250:D250))))))</f>
        <v>0</v>
      </c>
      <c r="F250" s="10">
        <f>IF(F$14="",0,IF(NOT(Settings!$E$4=5),IF(Balance!F249&lt;=0,0,IF($C250&lt;=SUM($D250:E250),0,IF('Minimum Payment'!F250+$C250-SUM($D250:E250)&gt;Balance!F249+Interest!F250,Balance!F249+Interest!F250-'Minimum Payment'!F250,$C250-SUM($D250:E250))))))</f>
        <v>0</v>
      </c>
      <c r="G250" s="10">
        <f>IF(G$14="",0,IF(NOT(Settings!$E$4=5),IF(Balance!G249&lt;=0,0,IF($C250&lt;=SUM($D250:F250),0,IF('Minimum Payment'!G250+$C250-SUM($D250:F250)&gt;Balance!G249+Interest!G250,Balance!G249+Interest!G250-'Minimum Payment'!G250,$C250-SUM($D250:F250))))))</f>
        <v>0</v>
      </c>
      <c r="H250" s="10">
        <f>IF(H$14="",0,IF(NOT(Settings!$E$4=5),IF(Balance!H249&lt;=0,0,IF($C250&lt;=SUM($D250:G250),0,IF('Minimum Payment'!H250+$C250-SUM($D250:G250)&gt;Balance!H249+Interest!H250,Balance!H249+Interest!H250-'Minimum Payment'!H250,$C250-SUM($D250:G250))))))</f>
        <v>0</v>
      </c>
      <c r="I250" s="10">
        <f>IF(I$14="",0,IF(NOT(Settings!$E$4=5),IF(Balance!I249&lt;=0,0,IF($C250&lt;=SUM($D250:H250),0,IF('Minimum Payment'!I250+$C250-SUM($D250:H250)&gt;Balance!I249+Interest!I250,Balance!I249+Interest!I250-'Minimum Payment'!I250,$C250-SUM($D250:H250))))))</f>
        <v>0</v>
      </c>
      <c r="J250" s="10">
        <f>IF(J$14="",0,IF(NOT(Settings!$E$4=5),IF(Balance!J249&lt;=0,0,IF($C250&lt;=SUM($D250:I250),0,IF('Minimum Payment'!J250+$C250-SUM($D250:I250)&gt;Balance!J249+Interest!J250,Balance!J249+Interest!J250-'Minimum Payment'!J250,$C250-SUM($D250:I250))))))</f>
        <v>0</v>
      </c>
      <c r="K250" s="10">
        <f>IF(K$14="",0,IF(NOT(Settings!$E$4=5),IF(Balance!K249&lt;=0,0,IF($C250&lt;=SUM($D250:J250),0,IF('Minimum Payment'!K250+$C250-SUM($D250:J250)&gt;Balance!K249+Interest!K250,Balance!K249+Interest!K250-'Minimum Payment'!K250,$C250-SUM($D250:J250))))))</f>
        <v>0</v>
      </c>
      <c r="L250" s="10">
        <f>IF(L$14="",0,IF(NOT(Settings!$E$4=5),IF(Balance!L249&lt;=0,0,IF($C250&lt;=SUM($D250:K250),0,IF('Minimum Payment'!L250+$C250-SUM($D250:K250)&gt;Balance!L249+Interest!L250,Balance!L249+Interest!L250-'Minimum Payment'!L250,$C250-SUM($D250:K250))))))</f>
        <v>0</v>
      </c>
      <c r="M250" s="10">
        <f>IF(M$14="",0,IF(NOT(Settings!$E$4=5),IF(Balance!M249&lt;=0,0,IF($C250&lt;=SUM($D250:L250),0,IF('Minimum Payment'!M250+$C250-SUM($D250:L250)&gt;Balance!M249+Interest!M250,Balance!M249+Interest!M250-'Minimum Payment'!M250,$C250-SUM($D250:L250))))))</f>
        <v>0</v>
      </c>
      <c r="O250" s="10">
        <f t="shared" si="6"/>
        <v>0</v>
      </c>
    </row>
    <row r="251" spans="1:15" s="140" customFormat="1" ht="11.25" x14ac:dyDescent="0.25">
      <c r="A251" s="140" t="str">
        <f>IF(Balance!O250&lt;=0,"",A250+1)</f>
        <v/>
      </c>
      <c r="B251" s="50" t="str">
        <f t="shared" si="7"/>
        <v/>
      </c>
      <c r="C251" s="10">
        <f>IF(A251="",0,IF(NOT(Settings!$E$4=5),IF((Results!$D$5-'Minimum Payment'!O251)&lt;0,0,Results!$D$5-'Minimum Payment'!O251),0)+'Payment Schedule'!D251)</f>
        <v>0</v>
      </c>
      <c r="D251" s="10">
        <f>IF($D$14="",0,IF(NOT(Settings!$E$4=5),IF(Balance!D250&gt;=0,IF('Minimum Payment'!D251+$C251&gt;Balance!D250+Interest!D251,Balance!D250+Interest!D251-'Minimum Payment'!D251,$C251)),0))</f>
        <v>0</v>
      </c>
      <c r="E251" s="10">
        <f>IF(E$14="",0,IF(NOT(Settings!$E$4=5),IF(Balance!E250&lt;=0,0,IF($C251&lt;=SUM($D251:D251),0,IF('Minimum Payment'!E251+$C251-SUM($D251:D251)&gt;Balance!E250+Interest!E251,Balance!E250+Interest!E251-'Minimum Payment'!E251,$C251-SUM($D251:D251))))))</f>
        <v>0</v>
      </c>
      <c r="F251" s="10">
        <f>IF(F$14="",0,IF(NOT(Settings!$E$4=5),IF(Balance!F250&lt;=0,0,IF($C251&lt;=SUM($D251:E251),0,IF('Minimum Payment'!F251+$C251-SUM($D251:E251)&gt;Balance!F250+Interest!F251,Balance!F250+Interest!F251-'Minimum Payment'!F251,$C251-SUM($D251:E251))))))</f>
        <v>0</v>
      </c>
      <c r="G251" s="10">
        <f>IF(G$14="",0,IF(NOT(Settings!$E$4=5),IF(Balance!G250&lt;=0,0,IF($C251&lt;=SUM($D251:F251),0,IF('Minimum Payment'!G251+$C251-SUM($D251:F251)&gt;Balance!G250+Interest!G251,Balance!G250+Interest!G251-'Minimum Payment'!G251,$C251-SUM($D251:F251))))))</f>
        <v>0</v>
      </c>
      <c r="H251" s="10">
        <f>IF(H$14="",0,IF(NOT(Settings!$E$4=5),IF(Balance!H250&lt;=0,0,IF($C251&lt;=SUM($D251:G251),0,IF('Minimum Payment'!H251+$C251-SUM($D251:G251)&gt;Balance!H250+Interest!H251,Balance!H250+Interest!H251-'Minimum Payment'!H251,$C251-SUM($D251:G251))))))</f>
        <v>0</v>
      </c>
      <c r="I251" s="10">
        <f>IF(I$14="",0,IF(NOT(Settings!$E$4=5),IF(Balance!I250&lt;=0,0,IF($C251&lt;=SUM($D251:H251),0,IF('Minimum Payment'!I251+$C251-SUM($D251:H251)&gt;Balance!I250+Interest!I251,Balance!I250+Interest!I251-'Minimum Payment'!I251,$C251-SUM($D251:H251))))))</f>
        <v>0</v>
      </c>
      <c r="J251" s="10">
        <f>IF(J$14="",0,IF(NOT(Settings!$E$4=5),IF(Balance!J250&lt;=0,0,IF($C251&lt;=SUM($D251:I251),0,IF('Minimum Payment'!J251+$C251-SUM($D251:I251)&gt;Balance!J250+Interest!J251,Balance!J250+Interest!J251-'Minimum Payment'!J251,$C251-SUM($D251:I251))))))</f>
        <v>0</v>
      </c>
      <c r="K251" s="10">
        <f>IF(K$14="",0,IF(NOT(Settings!$E$4=5),IF(Balance!K250&lt;=0,0,IF($C251&lt;=SUM($D251:J251),0,IF('Minimum Payment'!K251+$C251-SUM($D251:J251)&gt;Balance!K250+Interest!K251,Balance!K250+Interest!K251-'Minimum Payment'!K251,$C251-SUM($D251:J251))))))</f>
        <v>0</v>
      </c>
      <c r="L251" s="10">
        <f>IF(L$14="",0,IF(NOT(Settings!$E$4=5),IF(Balance!L250&lt;=0,0,IF($C251&lt;=SUM($D251:K251),0,IF('Minimum Payment'!L251+$C251-SUM($D251:K251)&gt;Balance!L250+Interest!L251,Balance!L250+Interest!L251-'Minimum Payment'!L251,$C251-SUM($D251:K251))))))</f>
        <v>0</v>
      </c>
      <c r="M251" s="10">
        <f>IF(M$14="",0,IF(NOT(Settings!$E$4=5),IF(Balance!M250&lt;=0,0,IF($C251&lt;=SUM($D251:L251),0,IF('Minimum Payment'!M251+$C251-SUM($D251:L251)&gt;Balance!M250+Interest!M251,Balance!M250+Interest!M251-'Minimum Payment'!M251,$C251-SUM($D251:L251))))))</f>
        <v>0</v>
      </c>
      <c r="O251" s="10">
        <f t="shared" si="6"/>
        <v>0</v>
      </c>
    </row>
    <row r="252" spans="1:15" s="140" customFormat="1" ht="11.25" x14ac:dyDescent="0.25">
      <c r="A252" s="140" t="str">
        <f>IF(Balance!O251&lt;=0,"",A251+1)</f>
        <v/>
      </c>
      <c r="B252" s="50" t="str">
        <f t="shared" si="7"/>
        <v/>
      </c>
      <c r="C252" s="10">
        <f>IF(A252="",0,IF(NOT(Settings!$E$4=5),IF((Results!$D$5-'Minimum Payment'!O252)&lt;0,0,Results!$D$5-'Minimum Payment'!O252),0)+'Payment Schedule'!D252)</f>
        <v>0</v>
      </c>
      <c r="D252" s="10">
        <f>IF($D$14="",0,IF(NOT(Settings!$E$4=5),IF(Balance!D251&gt;=0,IF('Minimum Payment'!D252+$C252&gt;Balance!D251+Interest!D252,Balance!D251+Interest!D252-'Minimum Payment'!D252,$C252)),0))</f>
        <v>0</v>
      </c>
      <c r="E252" s="10">
        <f>IF(E$14="",0,IF(NOT(Settings!$E$4=5),IF(Balance!E251&lt;=0,0,IF($C252&lt;=SUM($D252:D252),0,IF('Minimum Payment'!E252+$C252-SUM($D252:D252)&gt;Balance!E251+Interest!E252,Balance!E251+Interest!E252-'Minimum Payment'!E252,$C252-SUM($D252:D252))))))</f>
        <v>0</v>
      </c>
      <c r="F252" s="10">
        <f>IF(F$14="",0,IF(NOT(Settings!$E$4=5),IF(Balance!F251&lt;=0,0,IF($C252&lt;=SUM($D252:E252),0,IF('Minimum Payment'!F252+$C252-SUM($D252:E252)&gt;Balance!F251+Interest!F252,Balance!F251+Interest!F252-'Minimum Payment'!F252,$C252-SUM($D252:E252))))))</f>
        <v>0</v>
      </c>
      <c r="G252" s="10">
        <f>IF(G$14="",0,IF(NOT(Settings!$E$4=5),IF(Balance!G251&lt;=0,0,IF($C252&lt;=SUM($D252:F252),0,IF('Minimum Payment'!G252+$C252-SUM($D252:F252)&gt;Balance!G251+Interest!G252,Balance!G251+Interest!G252-'Minimum Payment'!G252,$C252-SUM($D252:F252))))))</f>
        <v>0</v>
      </c>
      <c r="H252" s="10">
        <f>IF(H$14="",0,IF(NOT(Settings!$E$4=5),IF(Balance!H251&lt;=0,0,IF($C252&lt;=SUM($D252:G252),0,IF('Minimum Payment'!H252+$C252-SUM($D252:G252)&gt;Balance!H251+Interest!H252,Balance!H251+Interest!H252-'Minimum Payment'!H252,$C252-SUM($D252:G252))))))</f>
        <v>0</v>
      </c>
      <c r="I252" s="10">
        <f>IF(I$14="",0,IF(NOT(Settings!$E$4=5),IF(Balance!I251&lt;=0,0,IF($C252&lt;=SUM($D252:H252),0,IF('Minimum Payment'!I252+$C252-SUM($D252:H252)&gt;Balance!I251+Interest!I252,Balance!I251+Interest!I252-'Minimum Payment'!I252,$C252-SUM($D252:H252))))))</f>
        <v>0</v>
      </c>
      <c r="J252" s="10">
        <f>IF(J$14="",0,IF(NOT(Settings!$E$4=5),IF(Balance!J251&lt;=0,0,IF($C252&lt;=SUM($D252:I252),0,IF('Minimum Payment'!J252+$C252-SUM($D252:I252)&gt;Balance!J251+Interest!J252,Balance!J251+Interest!J252-'Minimum Payment'!J252,$C252-SUM($D252:I252))))))</f>
        <v>0</v>
      </c>
      <c r="K252" s="10">
        <f>IF(K$14="",0,IF(NOT(Settings!$E$4=5),IF(Balance!K251&lt;=0,0,IF($C252&lt;=SUM($D252:J252),0,IF('Minimum Payment'!K252+$C252-SUM($D252:J252)&gt;Balance!K251+Interest!K252,Balance!K251+Interest!K252-'Minimum Payment'!K252,$C252-SUM($D252:J252))))))</f>
        <v>0</v>
      </c>
      <c r="L252" s="10">
        <f>IF(L$14="",0,IF(NOT(Settings!$E$4=5),IF(Balance!L251&lt;=0,0,IF($C252&lt;=SUM($D252:K252),0,IF('Minimum Payment'!L252+$C252-SUM($D252:K252)&gt;Balance!L251+Interest!L252,Balance!L251+Interest!L252-'Minimum Payment'!L252,$C252-SUM($D252:K252))))))</f>
        <v>0</v>
      </c>
      <c r="M252" s="10">
        <f>IF(M$14="",0,IF(NOT(Settings!$E$4=5),IF(Balance!M251&lt;=0,0,IF($C252&lt;=SUM($D252:L252),0,IF('Minimum Payment'!M252+$C252-SUM($D252:L252)&gt;Balance!M251+Interest!M252,Balance!M251+Interest!M252-'Minimum Payment'!M252,$C252-SUM($D252:L252))))))</f>
        <v>0</v>
      </c>
      <c r="O252" s="10">
        <f t="shared" si="6"/>
        <v>0</v>
      </c>
    </row>
    <row r="253" spans="1:15" s="140" customFormat="1" ht="11.25" x14ac:dyDescent="0.25">
      <c r="A253" s="140" t="str">
        <f>IF(Balance!O252&lt;=0,"",A252+1)</f>
        <v/>
      </c>
      <c r="B253" s="50" t="str">
        <f t="shared" si="7"/>
        <v/>
      </c>
      <c r="C253" s="10">
        <f>IF(A253="",0,IF(NOT(Settings!$E$4=5),IF((Results!$D$5-'Minimum Payment'!O253)&lt;0,0,Results!$D$5-'Minimum Payment'!O253),0)+'Payment Schedule'!D253)</f>
        <v>0</v>
      </c>
      <c r="D253" s="10">
        <f>IF($D$14="",0,IF(NOT(Settings!$E$4=5),IF(Balance!D252&gt;=0,IF('Minimum Payment'!D253+$C253&gt;Balance!D252+Interest!D253,Balance!D252+Interest!D253-'Minimum Payment'!D253,$C253)),0))</f>
        <v>0</v>
      </c>
      <c r="E253" s="10">
        <f>IF(E$14="",0,IF(NOT(Settings!$E$4=5),IF(Balance!E252&lt;=0,0,IF($C253&lt;=SUM($D253:D253),0,IF('Minimum Payment'!E253+$C253-SUM($D253:D253)&gt;Balance!E252+Interest!E253,Balance!E252+Interest!E253-'Minimum Payment'!E253,$C253-SUM($D253:D253))))))</f>
        <v>0</v>
      </c>
      <c r="F253" s="10">
        <f>IF(F$14="",0,IF(NOT(Settings!$E$4=5),IF(Balance!F252&lt;=0,0,IF($C253&lt;=SUM($D253:E253),0,IF('Minimum Payment'!F253+$C253-SUM($D253:E253)&gt;Balance!F252+Interest!F253,Balance!F252+Interest!F253-'Minimum Payment'!F253,$C253-SUM($D253:E253))))))</f>
        <v>0</v>
      </c>
      <c r="G253" s="10">
        <f>IF(G$14="",0,IF(NOT(Settings!$E$4=5),IF(Balance!G252&lt;=0,0,IF($C253&lt;=SUM($D253:F253),0,IF('Minimum Payment'!G253+$C253-SUM($D253:F253)&gt;Balance!G252+Interest!G253,Balance!G252+Interest!G253-'Minimum Payment'!G253,$C253-SUM($D253:F253))))))</f>
        <v>0</v>
      </c>
      <c r="H253" s="10">
        <f>IF(H$14="",0,IF(NOT(Settings!$E$4=5),IF(Balance!H252&lt;=0,0,IF($C253&lt;=SUM($D253:G253),0,IF('Minimum Payment'!H253+$C253-SUM($D253:G253)&gt;Balance!H252+Interest!H253,Balance!H252+Interest!H253-'Minimum Payment'!H253,$C253-SUM($D253:G253))))))</f>
        <v>0</v>
      </c>
      <c r="I253" s="10">
        <f>IF(I$14="",0,IF(NOT(Settings!$E$4=5),IF(Balance!I252&lt;=0,0,IF($C253&lt;=SUM($D253:H253),0,IF('Minimum Payment'!I253+$C253-SUM($D253:H253)&gt;Balance!I252+Interest!I253,Balance!I252+Interest!I253-'Minimum Payment'!I253,$C253-SUM($D253:H253))))))</f>
        <v>0</v>
      </c>
      <c r="J253" s="10">
        <f>IF(J$14="",0,IF(NOT(Settings!$E$4=5),IF(Balance!J252&lt;=0,0,IF($C253&lt;=SUM($D253:I253),0,IF('Minimum Payment'!J253+$C253-SUM($D253:I253)&gt;Balance!J252+Interest!J253,Balance!J252+Interest!J253-'Minimum Payment'!J253,$C253-SUM($D253:I253))))))</f>
        <v>0</v>
      </c>
      <c r="K253" s="10">
        <f>IF(K$14="",0,IF(NOT(Settings!$E$4=5),IF(Balance!K252&lt;=0,0,IF($C253&lt;=SUM($D253:J253),0,IF('Minimum Payment'!K253+$C253-SUM($D253:J253)&gt;Balance!K252+Interest!K253,Balance!K252+Interest!K253-'Minimum Payment'!K253,$C253-SUM($D253:J253))))))</f>
        <v>0</v>
      </c>
      <c r="L253" s="10">
        <f>IF(L$14="",0,IF(NOT(Settings!$E$4=5),IF(Balance!L252&lt;=0,0,IF($C253&lt;=SUM($D253:K253),0,IF('Minimum Payment'!L253+$C253-SUM($D253:K253)&gt;Balance!L252+Interest!L253,Balance!L252+Interest!L253-'Minimum Payment'!L253,$C253-SUM($D253:K253))))))</f>
        <v>0</v>
      </c>
      <c r="M253" s="10">
        <f>IF(M$14="",0,IF(NOT(Settings!$E$4=5),IF(Balance!M252&lt;=0,0,IF($C253&lt;=SUM($D253:L253),0,IF('Minimum Payment'!M253+$C253-SUM($D253:L253)&gt;Balance!M252+Interest!M253,Balance!M252+Interest!M253-'Minimum Payment'!M253,$C253-SUM($D253:L253))))))</f>
        <v>0</v>
      </c>
      <c r="O253" s="10">
        <f t="shared" si="6"/>
        <v>0</v>
      </c>
    </row>
    <row r="254" spans="1:15" s="140" customFormat="1" ht="11.25" x14ac:dyDescent="0.25">
      <c r="A254" s="140" t="str">
        <f>IF(Balance!O253&lt;=0,"",A253+1)</f>
        <v/>
      </c>
      <c r="B254" s="50" t="str">
        <f t="shared" si="7"/>
        <v/>
      </c>
      <c r="C254" s="10">
        <f>IF(A254="",0,IF(NOT(Settings!$E$4=5),IF((Results!$D$5-'Minimum Payment'!O254)&lt;0,0,Results!$D$5-'Minimum Payment'!O254),0)+'Payment Schedule'!D254)</f>
        <v>0</v>
      </c>
      <c r="D254" s="10">
        <f>IF($D$14="",0,IF(NOT(Settings!$E$4=5),IF(Balance!D253&gt;=0,IF('Minimum Payment'!D254+$C254&gt;Balance!D253+Interest!D254,Balance!D253+Interest!D254-'Minimum Payment'!D254,$C254)),0))</f>
        <v>0</v>
      </c>
      <c r="E254" s="10">
        <f>IF(E$14="",0,IF(NOT(Settings!$E$4=5),IF(Balance!E253&lt;=0,0,IF($C254&lt;=SUM($D254:D254),0,IF('Minimum Payment'!E254+$C254-SUM($D254:D254)&gt;Balance!E253+Interest!E254,Balance!E253+Interest!E254-'Minimum Payment'!E254,$C254-SUM($D254:D254))))))</f>
        <v>0</v>
      </c>
      <c r="F254" s="10">
        <f>IF(F$14="",0,IF(NOT(Settings!$E$4=5),IF(Balance!F253&lt;=0,0,IF($C254&lt;=SUM($D254:E254),0,IF('Minimum Payment'!F254+$C254-SUM($D254:E254)&gt;Balance!F253+Interest!F254,Balance!F253+Interest!F254-'Minimum Payment'!F254,$C254-SUM($D254:E254))))))</f>
        <v>0</v>
      </c>
      <c r="G254" s="10">
        <f>IF(G$14="",0,IF(NOT(Settings!$E$4=5),IF(Balance!G253&lt;=0,0,IF($C254&lt;=SUM($D254:F254),0,IF('Minimum Payment'!G254+$C254-SUM($D254:F254)&gt;Balance!G253+Interest!G254,Balance!G253+Interest!G254-'Minimum Payment'!G254,$C254-SUM($D254:F254))))))</f>
        <v>0</v>
      </c>
      <c r="H254" s="10">
        <f>IF(H$14="",0,IF(NOT(Settings!$E$4=5),IF(Balance!H253&lt;=0,0,IF($C254&lt;=SUM($D254:G254),0,IF('Minimum Payment'!H254+$C254-SUM($D254:G254)&gt;Balance!H253+Interest!H254,Balance!H253+Interest!H254-'Minimum Payment'!H254,$C254-SUM($D254:G254))))))</f>
        <v>0</v>
      </c>
      <c r="I254" s="10">
        <f>IF(I$14="",0,IF(NOT(Settings!$E$4=5),IF(Balance!I253&lt;=0,0,IF($C254&lt;=SUM($D254:H254),0,IF('Minimum Payment'!I254+$C254-SUM($D254:H254)&gt;Balance!I253+Interest!I254,Balance!I253+Interest!I254-'Minimum Payment'!I254,$C254-SUM($D254:H254))))))</f>
        <v>0</v>
      </c>
      <c r="J254" s="10">
        <f>IF(J$14="",0,IF(NOT(Settings!$E$4=5),IF(Balance!J253&lt;=0,0,IF($C254&lt;=SUM($D254:I254),0,IF('Minimum Payment'!J254+$C254-SUM($D254:I254)&gt;Balance!J253+Interest!J254,Balance!J253+Interest!J254-'Minimum Payment'!J254,$C254-SUM($D254:I254))))))</f>
        <v>0</v>
      </c>
      <c r="K254" s="10">
        <f>IF(K$14="",0,IF(NOT(Settings!$E$4=5),IF(Balance!K253&lt;=0,0,IF($C254&lt;=SUM($D254:J254),0,IF('Minimum Payment'!K254+$C254-SUM($D254:J254)&gt;Balance!K253+Interest!K254,Balance!K253+Interest!K254-'Minimum Payment'!K254,$C254-SUM($D254:J254))))))</f>
        <v>0</v>
      </c>
      <c r="L254" s="10">
        <f>IF(L$14="",0,IF(NOT(Settings!$E$4=5),IF(Balance!L253&lt;=0,0,IF($C254&lt;=SUM($D254:K254),0,IF('Minimum Payment'!L254+$C254-SUM($D254:K254)&gt;Balance!L253+Interest!L254,Balance!L253+Interest!L254-'Minimum Payment'!L254,$C254-SUM($D254:K254))))))</f>
        <v>0</v>
      </c>
      <c r="M254" s="10">
        <f>IF(M$14="",0,IF(NOT(Settings!$E$4=5),IF(Balance!M253&lt;=0,0,IF($C254&lt;=SUM($D254:L254),0,IF('Minimum Payment'!M254+$C254-SUM($D254:L254)&gt;Balance!M253+Interest!M254,Balance!M253+Interest!M254-'Minimum Payment'!M254,$C254-SUM($D254:L254))))))</f>
        <v>0</v>
      </c>
      <c r="O254" s="10">
        <f t="shared" si="6"/>
        <v>0</v>
      </c>
    </row>
    <row r="255" spans="1:15" s="140" customFormat="1" ht="11.25" x14ac:dyDescent="0.25">
      <c r="A255" s="140" t="str">
        <f>IF(Balance!O254&lt;=0,"",A254+1)</f>
        <v/>
      </c>
      <c r="B255" s="50" t="str">
        <f t="shared" si="7"/>
        <v/>
      </c>
      <c r="C255" s="10">
        <f>IF(A255="",0,IF(NOT(Settings!$E$4=5),IF((Results!$D$5-'Minimum Payment'!O255)&lt;0,0,Results!$D$5-'Minimum Payment'!O255),0)+'Payment Schedule'!D255)</f>
        <v>0</v>
      </c>
      <c r="D255" s="10">
        <f>IF($D$14="",0,IF(NOT(Settings!$E$4=5),IF(Balance!D254&gt;=0,IF('Minimum Payment'!D255+$C255&gt;Balance!D254+Interest!D255,Balance!D254+Interest!D255-'Minimum Payment'!D255,$C255)),0))</f>
        <v>0</v>
      </c>
      <c r="E255" s="10">
        <f>IF(E$14="",0,IF(NOT(Settings!$E$4=5),IF(Balance!E254&lt;=0,0,IF($C255&lt;=SUM($D255:D255),0,IF('Minimum Payment'!E255+$C255-SUM($D255:D255)&gt;Balance!E254+Interest!E255,Balance!E254+Interest!E255-'Minimum Payment'!E255,$C255-SUM($D255:D255))))))</f>
        <v>0</v>
      </c>
      <c r="F255" s="10">
        <f>IF(F$14="",0,IF(NOT(Settings!$E$4=5),IF(Balance!F254&lt;=0,0,IF($C255&lt;=SUM($D255:E255),0,IF('Minimum Payment'!F255+$C255-SUM($D255:E255)&gt;Balance!F254+Interest!F255,Balance!F254+Interest!F255-'Minimum Payment'!F255,$C255-SUM($D255:E255))))))</f>
        <v>0</v>
      </c>
      <c r="G255" s="10">
        <f>IF(G$14="",0,IF(NOT(Settings!$E$4=5),IF(Balance!G254&lt;=0,0,IF($C255&lt;=SUM($D255:F255),0,IF('Minimum Payment'!G255+$C255-SUM($D255:F255)&gt;Balance!G254+Interest!G255,Balance!G254+Interest!G255-'Minimum Payment'!G255,$C255-SUM($D255:F255))))))</f>
        <v>0</v>
      </c>
      <c r="H255" s="10">
        <f>IF(H$14="",0,IF(NOT(Settings!$E$4=5),IF(Balance!H254&lt;=0,0,IF($C255&lt;=SUM($D255:G255),0,IF('Minimum Payment'!H255+$C255-SUM($D255:G255)&gt;Balance!H254+Interest!H255,Balance!H254+Interest!H255-'Minimum Payment'!H255,$C255-SUM($D255:G255))))))</f>
        <v>0</v>
      </c>
      <c r="I255" s="10">
        <f>IF(I$14="",0,IF(NOT(Settings!$E$4=5),IF(Balance!I254&lt;=0,0,IF($C255&lt;=SUM($D255:H255),0,IF('Minimum Payment'!I255+$C255-SUM($D255:H255)&gt;Balance!I254+Interest!I255,Balance!I254+Interest!I255-'Minimum Payment'!I255,$C255-SUM($D255:H255))))))</f>
        <v>0</v>
      </c>
      <c r="J255" s="10">
        <f>IF(J$14="",0,IF(NOT(Settings!$E$4=5),IF(Balance!J254&lt;=0,0,IF($C255&lt;=SUM($D255:I255),0,IF('Minimum Payment'!J255+$C255-SUM($D255:I255)&gt;Balance!J254+Interest!J255,Balance!J254+Interest!J255-'Minimum Payment'!J255,$C255-SUM($D255:I255))))))</f>
        <v>0</v>
      </c>
      <c r="K255" s="10">
        <f>IF(K$14="",0,IF(NOT(Settings!$E$4=5),IF(Balance!K254&lt;=0,0,IF($C255&lt;=SUM($D255:J255),0,IF('Minimum Payment'!K255+$C255-SUM($D255:J255)&gt;Balance!K254+Interest!K255,Balance!K254+Interest!K255-'Minimum Payment'!K255,$C255-SUM($D255:J255))))))</f>
        <v>0</v>
      </c>
      <c r="L255" s="10">
        <f>IF(L$14="",0,IF(NOT(Settings!$E$4=5),IF(Balance!L254&lt;=0,0,IF($C255&lt;=SUM($D255:K255),0,IF('Minimum Payment'!L255+$C255-SUM($D255:K255)&gt;Balance!L254+Interest!L255,Balance!L254+Interest!L255-'Minimum Payment'!L255,$C255-SUM($D255:K255))))))</f>
        <v>0</v>
      </c>
      <c r="M255" s="10">
        <f>IF(M$14="",0,IF(NOT(Settings!$E$4=5),IF(Balance!M254&lt;=0,0,IF($C255&lt;=SUM($D255:L255),0,IF('Minimum Payment'!M255+$C255-SUM($D255:L255)&gt;Balance!M254+Interest!M255,Balance!M254+Interest!M255-'Minimum Payment'!M255,$C255-SUM($D255:L255))))))</f>
        <v>0</v>
      </c>
      <c r="O255" s="10">
        <f t="shared" si="6"/>
        <v>0</v>
      </c>
    </row>
    <row r="256" spans="1:15" s="140" customFormat="1" ht="11.25" x14ac:dyDescent="0.25">
      <c r="A256" s="140" t="str">
        <f>IF(Balance!O255&lt;=0,"",A255+1)</f>
        <v/>
      </c>
      <c r="B256" s="50" t="str">
        <f t="shared" si="7"/>
        <v/>
      </c>
      <c r="C256" s="10">
        <f>IF(A256="",0,IF(NOT(Settings!$E$4=5),IF((Results!$D$5-'Minimum Payment'!O256)&lt;0,0,Results!$D$5-'Minimum Payment'!O256),0)+'Payment Schedule'!D256)</f>
        <v>0</v>
      </c>
      <c r="D256" s="10">
        <f>IF($D$14="",0,IF(NOT(Settings!$E$4=5),IF(Balance!D255&gt;=0,IF('Minimum Payment'!D256+$C256&gt;Balance!D255+Interest!D256,Balance!D255+Interest!D256-'Minimum Payment'!D256,$C256)),0))</f>
        <v>0</v>
      </c>
      <c r="E256" s="10">
        <f>IF(E$14="",0,IF(NOT(Settings!$E$4=5),IF(Balance!E255&lt;=0,0,IF($C256&lt;=SUM($D256:D256),0,IF('Minimum Payment'!E256+$C256-SUM($D256:D256)&gt;Balance!E255+Interest!E256,Balance!E255+Interest!E256-'Minimum Payment'!E256,$C256-SUM($D256:D256))))))</f>
        <v>0</v>
      </c>
      <c r="F256" s="10">
        <f>IF(F$14="",0,IF(NOT(Settings!$E$4=5),IF(Balance!F255&lt;=0,0,IF($C256&lt;=SUM($D256:E256),0,IF('Minimum Payment'!F256+$C256-SUM($D256:E256)&gt;Balance!F255+Interest!F256,Balance!F255+Interest!F256-'Minimum Payment'!F256,$C256-SUM($D256:E256))))))</f>
        <v>0</v>
      </c>
      <c r="G256" s="10">
        <f>IF(G$14="",0,IF(NOT(Settings!$E$4=5),IF(Balance!G255&lt;=0,0,IF($C256&lt;=SUM($D256:F256),0,IF('Minimum Payment'!G256+$C256-SUM($D256:F256)&gt;Balance!G255+Interest!G256,Balance!G255+Interest!G256-'Minimum Payment'!G256,$C256-SUM($D256:F256))))))</f>
        <v>0</v>
      </c>
      <c r="H256" s="10">
        <f>IF(H$14="",0,IF(NOT(Settings!$E$4=5),IF(Balance!H255&lt;=0,0,IF($C256&lt;=SUM($D256:G256),0,IF('Minimum Payment'!H256+$C256-SUM($D256:G256)&gt;Balance!H255+Interest!H256,Balance!H255+Interest!H256-'Minimum Payment'!H256,$C256-SUM($D256:G256))))))</f>
        <v>0</v>
      </c>
      <c r="I256" s="10">
        <f>IF(I$14="",0,IF(NOT(Settings!$E$4=5),IF(Balance!I255&lt;=0,0,IF($C256&lt;=SUM($D256:H256),0,IF('Minimum Payment'!I256+$C256-SUM($D256:H256)&gt;Balance!I255+Interest!I256,Balance!I255+Interest!I256-'Minimum Payment'!I256,$C256-SUM($D256:H256))))))</f>
        <v>0</v>
      </c>
      <c r="J256" s="10">
        <f>IF(J$14="",0,IF(NOT(Settings!$E$4=5),IF(Balance!J255&lt;=0,0,IF($C256&lt;=SUM($D256:I256),0,IF('Minimum Payment'!J256+$C256-SUM($D256:I256)&gt;Balance!J255+Interest!J256,Balance!J255+Interest!J256-'Minimum Payment'!J256,$C256-SUM($D256:I256))))))</f>
        <v>0</v>
      </c>
      <c r="K256" s="10">
        <f>IF(K$14="",0,IF(NOT(Settings!$E$4=5),IF(Balance!K255&lt;=0,0,IF($C256&lt;=SUM($D256:J256),0,IF('Minimum Payment'!K256+$C256-SUM($D256:J256)&gt;Balance!K255+Interest!K256,Balance!K255+Interest!K256-'Minimum Payment'!K256,$C256-SUM($D256:J256))))))</f>
        <v>0</v>
      </c>
      <c r="L256" s="10">
        <f>IF(L$14="",0,IF(NOT(Settings!$E$4=5),IF(Balance!L255&lt;=0,0,IF($C256&lt;=SUM($D256:K256),0,IF('Minimum Payment'!L256+$C256-SUM($D256:K256)&gt;Balance!L255+Interest!L256,Balance!L255+Interest!L256-'Minimum Payment'!L256,$C256-SUM($D256:K256))))))</f>
        <v>0</v>
      </c>
      <c r="M256" s="10">
        <f>IF(M$14="",0,IF(NOT(Settings!$E$4=5),IF(Balance!M255&lt;=0,0,IF($C256&lt;=SUM($D256:L256),0,IF('Minimum Payment'!M256+$C256-SUM($D256:L256)&gt;Balance!M255+Interest!M256,Balance!M255+Interest!M256-'Minimum Payment'!M256,$C256-SUM($D256:L256))))))</f>
        <v>0</v>
      </c>
      <c r="O256" s="10">
        <f t="shared" si="6"/>
        <v>0</v>
      </c>
    </row>
    <row r="257" spans="1:15" s="140" customFormat="1" ht="11.25" x14ac:dyDescent="0.25">
      <c r="A257" s="140" t="str">
        <f>IF(Balance!O256&lt;=0,"",A256+1)</f>
        <v/>
      </c>
      <c r="B257" s="50" t="str">
        <f t="shared" si="7"/>
        <v/>
      </c>
      <c r="C257" s="10">
        <f>IF(A257="",0,IF(NOT(Settings!$E$4=5),IF((Results!$D$5-'Minimum Payment'!O257)&lt;0,0,Results!$D$5-'Minimum Payment'!O257),0)+'Payment Schedule'!D257)</f>
        <v>0</v>
      </c>
      <c r="D257" s="10">
        <f>IF($D$14="",0,IF(NOT(Settings!$E$4=5),IF(Balance!D256&gt;=0,IF('Minimum Payment'!D257+$C257&gt;Balance!D256+Interest!D257,Balance!D256+Interest!D257-'Minimum Payment'!D257,$C257)),0))</f>
        <v>0</v>
      </c>
      <c r="E257" s="10">
        <f>IF(E$14="",0,IF(NOT(Settings!$E$4=5),IF(Balance!E256&lt;=0,0,IF($C257&lt;=SUM($D257:D257),0,IF('Minimum Payment'!E257+$C257-SUM($D257:D257)&gt;Balance!E256+Interest!E257,Balance!E256+Interest!E257-'Minimum Payment'!E257,$C257-SUM($D257:D257))))))</f>
        <v>0</v>
      </c>
      <c r="F257" s="10">
        <f>IF(F$14="",0,IF(NOT(Settings!$E$4=5),IF(Balance!F256&lt;=0,0,IF($C257&lt;=SUM($D257:E257),0,IF('Minimum Payment'!F257+$C257-SUM($D257:E257)&gt;Balance!F256+Interest!F257,Balance!F256+Interest!F257-'Minimum Payment'!F257,$C257-SUM($D257:E257))))))</f>
        <v>0</v>
      </c>
      <c r="G257" s="10">
        <f>IF(G$14="",0,IF(NOT(Settings!$E$4=5),IF(Balance!G256&lt;=0,0,IF($C257&lt;=SUM($D257:F257),0,IF('Minimum Payment'!G257+$C257-SUM($D257:F257)&gt;Balance!G256+Interest!G257,Balance!G256+Interest!G257-'Minimum Payment'!G257,$C257-SUM($D257:F257))))))</f>
        <v>0</v>
      </c>
      <c r="H257" s="10">
        <f>IF(H$14="",0,IF(NOT(Settings!$E$4=5),IF(Balance!H256&lt;=0,0,IF($C257&lt;=SUM($D257:G257),0,IF('Minimum Payment'!H257+$C257-SUM($D257:G257)&gt;Balance!H256+Interest!H257,Balance!H256+Interest!H257-'Minimum Payment'!H257,$C257-SUM($D257:G257))))))</f>
        <v>0</v>
      </c>
      <c r="I257" s="10">
        <f>IF(I$14="",0,IF(NOT(Settings!$E$4=5),IF(Balance!I256&lt;=0,0,IF($C257&lt;=SUM($D257:H257),0,IF('Minimum Payment'!I257+$C257-SUM($D257:H257)&gt;Balance!I256+Interest!I257,Balance!I256+Interest!I257-'Minimum Payment'!I257,$C257-SUM($D257:H257))))))</f>
        <v>0</v>
      </c>
      <c r="J257" s="10">
        <f>IF(J$14="",0,IF(NOT(Settings!$E$4=5),IF(Balance!J256&lt;=0,0,IF($C257&lt;=SUM($D257:I257),0,IF('Minimum Payment'!J257+$C257-SUM($D257:I257)&gt;Balance!J256+Interest!J257,Balance!J256+Interest!J257-'Minimum Payment'!J257,$C257-SUM($D257:I257))))))</f>
        <v>0</v>
      </c>
      <c r="K257" s="10">
        <f>IF(K$14="",0,IF(NOT(Settings!$E$4=5),IF(Balance!K256&lt;=0,0,IF($C257&lt;=SUM($D257:J257),0,IF('Minimum Payment'!K257+$C257-SUM($D257:J257)&gt;Balance!K256+Interest!K257,Balance!K256+Interest!K257-'Minimum Payment'!K257,$C257-SUM($D257:J257))))))</f>
        <v>0</v>
      </c>
      <c r="L257" s="10">
        <f>IF(L$14="",0,IF(NOT(Settings!$E$4=5),IF(Balance!L256&lt;=0,0,IF($C257&lt;=SUM($D257:K257),0,IF('Minimum Payment'!L257+$C257-SUM($D257:K257)&gt;Balance!L256+Interest!L257,Balance!L256+Interest!L257-'Minimum Payment'!L257,$C257-SUM($D257:K257))))))</f>
        <v>0</v>
      </c>
      <c r="M257" s="10">
        <f>IF(M$14="",0,IF(NOT(Settings!$E$4=5),IF(Balance!M256&lt;=0,0,IF($C257&lt;=SUM($D257:L257),0,IF('Minimum Payment'!M257+$C257-SUM($D257:L257)&gt;Balance!M256+Interest!M257,Balance!M256+Interest!M257-'Minimum Payment'!M257,$C257-SUM($D257:L257))))))</f>
        <v>0</v>
      </c>
      <c r="O257" s="10">
        <f t="shared" si="6"/>
        <v>0</v>
      </c>
    </row>
    <row r="258" spans="1:15" s="140" customFormat="1" ht="11.25" x14ac:dyDescent="0.25">
      <c r="A258" s="140" t="str">
        <f>IF(Balance!O257&lt;=0,"",A257+1)</f>
        <v/>
      </c>
      <c r="B258" s="50" t="str">
        <f t="shared" si="7"/>
        <v/>
      </c>
      <c r="C258" s="10">
        <f>IF(A258="",0,IF(NOT(Settings!$E$4=5),IF((Results!$D$5-'Minimum Payment'!O258)&lt;0,0,Results!$D$5-'Minimum Payment'!O258),0)+'Payment Schedule'!D258)</f>
        <v>0</v>
      </c>
      <c r="D258" s="10">
        <f>IF($D$14="",0,IF(NOT(Settings!$E$4=5),IF(Balance!D257&gt;=0,IF('Minimum Payment'!D258+$C258&gt;Balance!D257+Interest!D258,Balance!D257+Interest!D258-'Minimum Payment'!D258,$C258)),0))</f>
        <v>0</v>
      </c>
      <c r="E258" s="10">
        <f>IF(E$14="",0,IF(NOT(Settings!$E$4=5),IF(Balance!E257&lt;=0,0,IF($C258&lt;=SUM($D258:D258),0,IF('Minimum Payment'!E258+$C258-SUM($D258:D258)&gt;Balance!E257+Interest!E258,Balance!E257+Interest!E258-'Minimum Payment'!E258,$C258-SUM($D258:D258))))))</f>
        <v>0</v>
      </c>
      <c r="F258" s="10">
        <f>IF(F$14="",0,IF(NOT(Settings!$E$4=5),IF(Balance!F257&lt;=0,0,IF($C258&lt;=SUM($D258:E258),0,IF('Minimum Payment'!F258+$C258-SUM($D258:E258)&gt;Balance!F257+Interest!F258,Balance!F257+Interest!F258-'Minimum Payment'!F258,$C258-SUM($D258:E258))))))</f>
        <v>0</v>
      </c>
      <c r="G258" s="10">
        <f>IF(G$14="",0,IF(NOT(Settings!$E$4=5),IF(Balance!G257&lt;=0,0,IF($C258&lt;=SUM($D258:F258),0,IF('Minimum Payment'!G258+$C258-SUM($D258:F258)&gt;Balance!G257+Interest!G258,Balance!G257+Interest!G258-'Minimum Payment'!G258,$C258-SUM($D258:F258))))))</f>
        <v>0</v>
      </c>
      <c r="H258" s="10">
        <f>IF(H$14="",0,IF(NOT(Settings!$E$4=5),IF(Balance!H257&lt;=0,0,IF($C258&lt;=SUM($D258:G258),0,IF('Minimum Payment'!H258+$C258-SUM($D258:G258)&gt;Balance!H257+Interest!H258,Balance!H257+Interest!H258-'Minimum Payment'!H258,$C258-SUM($D258:G258))))))</f>
        <v>0</v>
      </c>
      <c r="I258" s="10">
        <f>IF(I$14="",0,IF(NOT(Settings!$E$4=5),IF(Balance!I257&lt;=0,0,IF($C258&lt;=SUM($D258:H258),0,IF('Minimum Payment'!I258+$C258-SUM($D258:H258)&gt;Balance!I257+Interest!I258,Balance!I257+Interest!I258-'Minimum Payment'!I258,$C258-SUM($D258:H258))))))</f>
        <v>0</v>
      </c>
      <c r="J258" s="10">
        <f>IF(J$14="",0,IF(NOT(Settings!$E$4=5),IF(Balance!J257&lt;=0,0,IF($C258&lt;=SUM($D258:I258),0,IF('Minimum Payment'!J258+$C258-SUM($D258:I258)&gt;Balance!J257+Interest!J258,Balance!J257+Interest!J258-'Minimum Payment'!J258,$C258-SUM($D258:I258))))))</f>
        <v>0</v>
      </c>
      <c r="K258" s="10">
        <f>IF(K$14="",0,IF(NOT(Settings!$E$4=5),IF(Balance!K257&lt;=0,0,IF($C258&lt;=SUM($D258:J258),0,IF('Minimum Payment'!K258+$C258-SUM($D258:J258)&gt;Balance!K257+Interest!K258,Balance!K257+Interest!K258-'Minimum Payment'!K258,$C258-SUM($D258:J258))))))</f>
        <v>0</v>
      </c>
      <c r="L258" s="10">
        <f>IF(L$14="",0,IF(NOT(Settings!$E$4=5),IF(Balance!L257&lt;=0,0,IF($C258&lt;=SUM($D258:K258),0,IF('Minimum Payment'!L258+$C258-SUM($D258:K258)&gt;Balance!L257+Interest!L258,Balance!L257+Interest!L258-'Minimum Payment'!L258,$C258-SUM($D258:K258))))))</f>
        <v>0</v>
      </c>
      <c r="M258" s="10">
        <f>IF(M$14="",0,IF(NOT(Settings!$E$4=5),IF(Balance!M257&lt;=0,0,IF($C258&lt;=SUM($D258:L258),0,IF('Minimum Payment'!M258+$C258-SUM($D258:L258)&gt;Balance!M257+Interest!M258,Balance!M257+Interest!M258-'Minimum Payment'!M258,$C258-SUM($D258:L258))))))</f>
        <v>0</v>
      </c>
      <c r="O258" s="10">
        <f t="shared" si="6"/>
        <v>0</v>
      </c>
    </row>
    <row r="259" spans="1:15" s="140" customFormat="1" ht="11.25" x14ac:dyDescent="0.25">
      <c r="A259" s="140" t="str">
        <f>IF(Balance!O258&lt;=0,"",A258+1)</f>
        <v/>
      </c>
      <c r="B259" s="50" t="str">
        <f t="shared" si="7"/>
        <v/>
      </c>
      <c r="C259" s="10">
        <f>IF(A259="",0,IF(NOT(Settings!$E$4=5),IF((Results!$D$5-'Minimum Payment'!O259)&lt;0,0,Results!$D$5-'Minimum Payment'!O259),0)+'Payment Schedule'!D259)</f>
        <v>0</v>
      </c>
      <c r="D259" s="10">
        <f>IF($D$14="",0,IF(NOT(Settings!$E$4=5),IF(Balance!D258&gt;=0,IF('Minimum Payment'!D259+$C259&gt;Balance!D258+Interest!D259,Balance!D258+Interest!D259-'Minimum Payment'!D259,$C259)),0))</f>
        <v>0</v>
      </c>
      <c r="E259" s="10">
        <f>IF(E$14="",0,IF(NOT(Settings!$E$4=5),IF(Balance!E258&lt;=0,0,IF($C259&lt;=SUM($D259:D259),0,IF('Minimum Payment'!E259+$C259-SUM($D259:D259)&gt;Balance!E258+Interest!E259,Balance!E258+Interest!E259-'Minimum Payment'!E259,$C259-SUM($D259:D259))))))</f>
        <v>0</v>
      </c>
      <c r="F259" s="10">
        <f>IF(F$14="",0,IF(NOT(Settings!$E$4=5),IF(Balance!F258&lt;=0,0,IF($C259&lt;=SUM($D259:E259),0,IF('Minimum Payment'!F259+$C259-SUM($D259:E259)&gt;Balance!F258+Interest!F259,Balance!F258+Interest!F259-'Minimum Payment'!F259,$C259-SUM($D259:E259))))))</f>
        <v>0</v>
      </c>
      <c r="G259" s="10">
        <f>IF(G$14="",0,IF(NOT(Settings!$E$4=5),IF(Balance!G258&lt;=0,0,IF($C259&lt;=SUM($D259:F259),0,IF('Minimum Payment'!G259+$C259-SUM($D259:F259)&gt;Balance!G258+Interest!G259,Balance!G258+Interest!G259-'Minimum Payment'!G259,$C259-SUM($D259:F259))))))</f>
        <v>0</v>
      </c>
      <c r="H259" s="10">
        <f>IF(H$14="",0,IF(NOT(Settings!$E$4=5),IF(Balance!H258&lt;=0,0,IF($C259&lt;=SUM($D259:G259),0,IF('Minimum Payment'!H259+$C259-SUM($D259:G259)&gt;Balance!H258+Interest!H259,Balance!H258+Interest!H259-'Minimum Payment'!H259,$C259-SUM($D259:G259))))))</f>
        <v>0</v>
      </c>
      <c r="I259" s="10">
        <f>IF(I$14="",0,IF(NOT(Settings!$E$4=5),IF(Balance!I258&lt;=0,0,IF($C259&lt;=SUM($D259:H259),0,IF('Minimum Payment'!I259+$C259-SUM($D259:H259)&gt;Balance!I258+Interest!I259,Balance!I258+Interest!I259-'Minimum Payment'!I259,$C259-SUM($D259:H259))))))</f>
        <v>0</v>
      </c>
      <c r="J259" s="10">
        <f>IF(J$14="",0,IF(NOT(Settings!$E$4=5),IF(Balance!J258&lt;=0,0,IF($C259&lt;=SUM($D259:I259),0,IF('Minimum Payment'!J259+$C259-SUM($D259:I259)&gt;Balance!J258+Interest!J259,Balance!J258+Interest!J259-'Minimum Payment'!J259,$C259-SUM($D259:I259))))))</f>
        <v>0</v>
      </c>
      <c r="K259" s="10">
        <f>IF(K$14="",0,IF(NOT(Settings!$E$4=5),IF(Balance!K258&lt;=0,0,IF($C259&lt;=SUM($D259:J259),0,IF('Minimum Payment'!K259+$C259-SUM($D259:J259)&gt;Balance!K258+Interest!K259,Balance!K258+Interest!K259-'Minimum Payment'!K259,$C259-SUM($D259:J259))))))</f>
        <v>0</v>
      </c>
      <c r="L259" s="10">
        <f>IF(L$14="",0,IF(NOT(Settings!$E$4=5),IF(Balance!L258&lt;=0,0,IF($C259&lt;=SUM($D259:K259),0,IF('Minimum Payment'!L259+$C259-SUM($D259:K259)&gt;Balance!L258+Interest!L259,Balance!L258+Interest!L259-'Minimum Payment'!L259,$C259-SUM($D259:K259))))))</f>
        <v>0</v>
      </c>
      <c r="M259" s="10">
        <f>IF(M$14="",0,IF(NOT(Settings!$E$4=5),IF(Balance!M258&lt;=0,0,IF($C259&lt;=SUM($D259:L259),0,IF('Minimum Payment'!M259+$C259-SUM($D259:L259)&gt;Balance!M258+Interest!M259,Balance!M258+Interest!M259-'Minimum Payment'!M259,$C259-SUM($D259:L259))))))</f>
        <v>0</v>
      </c>
      <c r="O259" s="10">
        <f t="shared" si="6"/>
        <v>0</v>
      </c>
    </row>
    <row r="260" spans="1:15" s="140" customFormat="1" ht="11.25" x14ac:dyDescent="0.25">
      <c r="A260" s="140" t="str">
        <f>IF(Balance!O259&lt;=0,"",A259+1)</f>
        <v/>
      </c>
      <c r="B260" s="50" t="str">
        <f t="shared" si="7"/>
        <v/>
      </c>
      <c r="C260" s="10">
        <f>IF(A260="",0,IF(NOT(Settings!$E$4=5),IF((Results!$D$5-'Minimum Payment'!O260)&lt;0,0,Results!$D$5-'Minimum Payment'!O260),0)+'Payment Schedule'!D260)</f>
        <v>0</v>
      </c>
      <c r="D260" s="10">
        <f>IF($D$14="",0,IF(NOT(Settings!$E$4=5),IF(Balance!D259&gt;=0,IF('Minimum Payment'!D260+$C260&gt;Balance!D259+Interest!D260,Balance!D259+Interest!D260-'Minimum Payment'!D260,$C260)),0))</f>
        <v>0</v>
      </c>
      <c r="E260" s="10">
        <f>IF(E$14="",0,IF(NOT(Settings!$E$4=5),IF(Balance!E259&lt;=0,0,IF($C260&lt;=SUM($D260:D260),0,IF('Minimum Payment'!E260+$C260-SUM($D260:D260)&gt;Balance!E259+Interest!E260,Balance!E259+Interest!E260-'Minimum Payment'!E260,$C260-SUM($D260:D260))))))</f>
        <v>0</v>
      </c>
      <c r="F260" s="10">
        <f>IF(F$14="",0,IF(NOT(Settings!$E$4=5),IF(Balance!F259&lt;=0,0,IF($C260&lt;=SUM($D260:E260),0,IF('Minimum Payment'!F260+$C260-SUM($D260:E260)&gt;Balance!F259+Interest!F260,Balance!F259+Interest!F260-'Minimum Payment'!F260,$C260-SUM($D260:E260))))))</f>
        <v>0</v>
      </c>
      <c r="G260" s="10">
        <f>IF(G$14="",0,IF(NOT(Settings!$E$4=5),IF(Balance!G259&lt;=0,0,IF($C260&lt;=SUM($D260:F260),0,IF('Minimum Payment'!G260+$C260-SUM($D260:F260)&gt;Balance!G259+Interest!G260,Balance!G259+Interest!G260-'Minimum Payment'!G260,$C260-SUM($D260:F260))))))</f>
        <v>0</v>
      </c>
      <c r="H260" s="10">
        <f>IF(H$14="",0,IF(NOT(Settings!$E$4=5),IF(Balance!H259&lt;=0,0,IF($C260&lt;=SUM($D260:G260),0,IF('Minimum Payment'!H260+$C260-SUM($D260:G260)&gt;Balance!H259+Interest!H260,Balance!H259+Interest!H260-'Minimum Payment'!H260,$C260-SUM($D260:G260))))))</f>
        <v>0</v>
      </c>
      <c r="I260" s="10">
        <f>IF(I$14="",0,IF(NOT(Settings!$E$4=5),IF(Balance!I259&lt;=0,0,IF($C260&lt;=SUM($D260:H260),0,IF('Minimum Payment'!I260+$C260-SUM($D260:H260)&gt;Balance!I259+Interest!I260,Balance!I259+Interest!I260-'Minimum Payment'!I260,$C260-SUM($D260:H260))))))</f>
        <v>0</v>
      </c>
      <c r="J260" s="10">
        <f>IF(J$14="",0,IF(NOT(Settings!$E$4=5),IF(Balance!J259&lt;=0,0,IF($C260&lt;=SUM($D260:I260),0,IF('Minimum Payment'!J260+$C260-SUM($D260:I260)&gt;Balance!J259+Interest!J260,Balance!J259+Interest!J260-'Minimum Payment'!J260,$C260-SUM($D260:I260))))))</f>
        <v>0</v>
      </c>
      <c r="K260" s="10">
        <f>IF(K$14="",0,IF(NOT(Settings!$E$4=5),IF(Balance!K259&lt;=0,0,IF($C260&lt;=SUM($D260:J260),0,IF('Minimum Payment'!K260+$C260-SUM($D260:J260)&gt;Balance!K259+Interest!K260,Balance!K259+Interest!K260-'Minimum Payment'!K260,$C260-SUM($D260:J260))))))</f>
        <v>0</v>
      </c>
      <c r="L260" s="10">
        <f>IF(L$14="",0,IF(NOT(Settings!$E$4=5),IF(Balance!L259&lt;=0,0,IF($C260&lt;=SUM($D260:K260),0,IF('Minimum Payment'!L260+$C260-SUM($D260:K260)&gt;Balance!L259+Interest!L260,Balance!L259+Interest!L260-'Minimum Payment'!L260,$C260-SUM($D260:K260))))))</f>
        <v>0</v>
      </c>
      <c r="M260" s="10">
        <f>IF(M$14="",0,IF(NOT(Settings!$E$4=5),IF(Balance!M259&lt;=0,0,IF($C260&lt;=SUM($D260:L260),0,IF('Minimum Payment'!M260+$C260-SUM($D260:L260)&gt;Balance!M259+Interest!M260,Balance!M259+Interest!M260-'Minimum Payment'!M260,$C260-SUM($D260:L260))))))</f>
        <v>0</v>
      </c>
      <c r="O260" s="10">
        <f t="shared" si="6"/>
        <v>0</v>
      </c>
    </row>
    <row r="261" spans="1:15" s="140" customFormat="1" ht="11.25" x14ac:dyDescent="0.25">
      <c r="A261" s="140" t="str">
        <f>IF(Balance!O260&lt;=0,"",A260+1)</f>
        <v/>
      </c>
      <c r="B261" s="50" t="str">
        <f t="shared" si="7"/>
        <v/>
      </c>
      <c r="C261" s="10">
        <f>IF(A261="",0,IF(NOT(Settings!$E$4=5),IF((Results!$D$5-'Minimum Payment'!O261)&lt;0,0,Results!$D$5-'Minimum Payment'!O261),0)+'Payment Schedule'!D261)</f>
        <v>0</v>
      </c>
      <c r="D261" s="10">
        <f>IF($D$14="",0,IF(NOT(Settings!$E$4=5),IF(Balance!D260&gt;=0,IF('Minimum Payment'!D261+$C261&gt;Balance!D260+Interest!D261,Balance!D260+Interest!D261-'Minimum Payment'!D261,$C261)),0))</f>
        <v>0</v>
      </c>
      <c r="E261" s="10">
        <f>IF(E$14="",0,IF(NOT(Settings!$E$4=5),IF(Balance!E260&lt;=0,0,IF($C261&lt;=SUM($D261:D261),0,IF('Minimum Payment'!E261+$C261-SUM($D261:D261)&gt;Balance!E260+Interest!E261,Balance!E260+Interest!E261-'Minimum Payment'!E261,$C261-SUM($D261:D261))))))</f>
        <v>0</v>
      </c>
      <c r="F261" s="10">
        <f>IF(F$14="",0,IF(NOT(Settings!$E$4=5),IF(Balance!F260&lt;=0,0,IF($C261&lt;=SUM($D261:E261),0,IF('Minimum Payment'!F261+$C261-SUM($D261:E261)&gt;Balance!F260+Interest!F261,Balance!F260+Interest!F261-'Minimum Payment'!F261,$C261-SUM($D261:E261))))))</f>
        <v>0</v>
      </c>
      <c r="G261" s="10">
        <f>IF(G$14="",0,IF(NOT(Settings!$E$4=5),IF(Balance!G260&lt;=0,0,IF($C261&lt;=SUM($D261:F261),0,IF('Minimum Payment'!G261+$C261-SUM($D261:F261)&gt;Balance!G260+Interest!G261,Balance!G260+Interest!G261-'Minimum Payment'!G261,$C261-SUM($D261:F261))))))</f>
        <v>0</v>
      </c>
      <c r="H261" s="10">
        <f>IF(H$14="",0,IF(NOT(Settings!$E$4=5),IF(Balance!H260&lt;=0,0,IF($C261&lt;=SUM($D261:G261),0,IF('Minimum Payment'!H261+$C261-SUM($D261:G261)&gt;Balance!H260+Interest!H261,Balance!H260+Interest!H261-'Minimum Payment'!H261,$C261-SUM($D261:G261))))))</f>
        <v>0</v>
      </c>
      <c r="I261" s="10">
        <f>IF(I$14="",0,IF(NOT(Settings!$E$4=5),IF(Balance!I260&lt;=0,0,IF($C261&lt;=SUM($D261:H261),0,IF('Minimum Payment'!I261+$C261-SUM($D261:H261)&gt;Balance!I260+Interest!I261,Balance!I260+Interest!I261-'Minimum Payment'!I261,$C261-SUM($D261:H261))))))</f>
        <v>0</v>
      </c>
      <c r="J261" s="10">
        <f>IF(J$14="",0,IF(NOT(Settings!$E$4=5),IF(Balance!J260&lt;=0,0,IF($C261&lt;=SUM($D261:I261),0,IF('Minimum Payment'!J261+$C261-SUM($D261:I261)&gt;Balance!J260+Interest!J261,Balance!J260+Interest!J261-'Minimum Payment'!J261,$C261-SUM($D261:I261))))))</f>
        <v>0</v>
      </c>
      <c r="K261" s="10">
        <f>IF(K$14="",0,IF(NOT(Settings!$E$4=5),IF(Balance!K260&lt;=0,0,IF($C261&lt;=SUM($D261:J261),0,IF('Minimum Payment'!K261+$C261-SUM($D261:J261)&gt;Balance!K260+Interest!K261,Balance!K260+Interest!K261-'Minimum Payment'!K261,$C261-SUM($D261:J261))))))</f>
        <v>0</v>
      </c>
      <c r="L261" s="10">
        <f>IF(L$14="",0,IF(NOT(Settings!$E$4=5),IF(Balance!L260&lt;=0,0,IF($C261&lt;=SUM($D261:K261),0,IF('Minimum Payment'!L261+$C261-SUM($D261:K261)&gt;Balance!L260+Interest!L261,Balance!L260+Interest!L261-'Minimum Payment'!L261,$C261-SUM($D261:K261))))))</f>
        <v>0</v>
      </c>
      <c r="M261" s="10">
        <f>IF(M$14="",0,IF(NOT(Settings!$E$4=5),IF(Balance!M260&lt;=0,0,IF($C261&lt;=SUM($D261:L261),0,IF('Minimum Payment'!M261+$C261-SUM($D261:L261)&gt;Balance!M260+Interest!M261,Balance!M260+Interest!M261-'Minimum Payment'!M261,$C261-SUM($D261:L261))))))</f>
        <v>0</v>
      </c>
      <c r="O261" s="10">
        <f t="shared" si="6"/>
        <v>0</v>
      </c>
    </row>
    <row r="262" spans="1:15" s="140" customFormat="1" ht="11.25" x14ac:dyDescent="0.25">
      <c r="A262" s="140" t="str">
        <f>IF(Balance!O261&lt;=0,"",A261+1)</f>
        <v/>
      </c>
      <c r="B262" s="50" t="str">
        <f t="shared" si="7"/>
        <v/>
      </c>
      <c r="C262" s="10">
        <f>IF(A262="",0,IF(NOT(Settings!$E$4=5),IF((Results!$D$5-'Minimum Payment'!O262)&lt;0,0,Results!$D$5-'Minimum Payment'!O262),0)+'Payment Schedule'!D262)</f>
        <v>0</v>
      </c>
      <c r="D262" s="10">
        <f>IF($D$14="",0,IF(NOT(Settings!$E$4=5),IF(Balance!D261&gt;=0,IF('Minimum Payment'!D262+$C262&gt;Balance!D261+Interest!D262,Balance!D261+Interest!D262-'Minimum Payment'!D262,$C262)),0))</f>
        <v>0</v>
      </c>
      <c r="E262" s="10">
        <f>IF(E$14="",0,IF(NOT(Settings!$E$4=5),IF(Balance!E261&lt;=0,0,IF($C262&lt;=SUM($D262:D262),0,IF('Minimum Payment'!E262+$C262-SUM($D262:D262)&gt;Balance!E261+Interest!E262,Balance!E261+Interest!E262-'Minimum Payment'!E262,$C262-SUM($D262:D262))))))</f>
        <v>0</v>
      </c>
      <c r="F262" s="10">
        <f>IF(F$14="",0,IF(NOT(Settings!$E$4=5),IF(Balance!F261&lt;=0,0,IF($C262&lt;=SUM($D262:E262),0,IF('Minimum Payment'!F262+$C262-SUM($D262:E262)&gt;Balance!F261+Interest!F262,Balance!F261+Interest!F262-'Minimum Payment'!F262,$C262-SUM($D262:E262))))))</f>
        <v>0</v>
      </c>
      <c r="G262" s="10">
        <f>IF(G$14="",0,IF(NOT(Settings!$E$4=5),IF(Balance!G261&lt;=0,0,IF($C262&lt;=SUM($D262:F262),0,IF('Minimum Payment'!G262+$C262-SUM($D262:F262)&gt;Balance!G261+Interest!G262,Balance!G261+Interest!G262-'Minimum Payment'!G262,$C262-SUM($D262:F262))))))</f>
        <v>0</v>
      </c>
      <c r="H262" s="10">
        <f>IF(H$14="",0,IF(NOT(Settings!$E$4=5),IF(Balance!H261&lt;=0,0,IF($C262&lt;=SUM($D262:G262),0,IF('Minimum Payment'!H262+$C262-SUM($D262:G262)&gt;Balance!H261+Interest!H262,Balance!H261+Interest!H262-'Minimum Payment'!H262,$C262-SUM($D262:G262))))))</f>
        <v>0</v>
      </c>
      <c r="I262" s="10">
        <f>IF(I$14="",0,IF(NOT(Settings!$E$4=5),IF(Balance!I261&lt;=0,0,IF($C262&lt;=SUM($D262:H262),0,IF('Minimum Payment'!I262+$C262-SUM($D262:H262)&gt;Balance!I261+Interest!I262,Balance!I261+Interest!I262-'Minimum Payment'!I262,$C262-SUM($D262:H262))))))</f>
        <v>0</v>
      </c>
      <c r="J262" s="10">
        <f>IF(J$14="",0,IF(NOT(Settings!$E$4=5),IF(Balance!J261&lt;=0,0,IF($C262&lt;=SUM($D262:I262),0,IF('Minimum Payment'!J262+$C262-SUM($D262:I262)&gt;Balance!J261+Interest!J262,Balance!J261+Interest!J262-'Minimum Payment'!J262,$C262-SUM($D262:I262))))))</f>
        <v>0</v>
      </c>
      <c r="K262" s="10">
        <f>IF(K$14="",0,IF(NOT(Settings!$E$4=5),IF(Balance!K261&lt;=0,0,IF($C262&lt;=SUM($D262:J262),0,IF('Minimum Payment'!K262+$C262-SUM($D262:J262)&gt;Balance!K261+Interest!K262,Balance!K261+Interest!K262-'Minimum Payment'!K262,$C262-SUM($D262:J262))))))</f>
        <v>0</v>
      </c>
      <c r="L262" s="10">
        <f>IF(L$14="",0,IF(NOT(Settings!$E$4=5),IF(Balance!L261&lt;=0,0,IF($C262&lt;=SUM($D262:K262),0,IF('Minimum Payment'!L262+$C262-SUM($D262:K262)&gt;Balance!L261+Interest!L262,Balance!L261+Interest!L262-'Minimum Payment'!L262,$C262-SUM($D262:K262))))))</f>
        <v>0</v>
      </c>
      <c r="M262" s="10">
        <f>IF(M$14="",0,IF(NOT(Settings!$E$4=5),IF(Balance!M261&lt;=0,0,IF($C262&lt;=SUM($D262:L262),0,IF('Minimum Payment'!M262+$C262-SUM($D262:L262)&gt;Balance!M261+Interest!M262,Balance!M261+Interest!M262-'Minimum Payment'!M262,$C262-SUM($D262:L262))))))</f>
        <v>0</v>
      </c>
      <c r="O262" s="10">
        <f t="shared" si="6"/>
        <v>0</v>
      </c>
    </row>
    <row r="263" spans="1:15" s="140" customFormat="1" ht="11.25" x14ac:dyDescent="0.25">
      <c r="A263" s="140" t="str">
        <f>IF(Balance!O262&lt;=0,"",A262+1)</f>
        <v/>
      </c>
      <c r="B263" s="50" t="str">
        <f t="shared" si="7"/>
        <v/>
      </c>
      <c r="C263" s="10">
        <f>IF(A263="",0,IF(NOT(Settings!$E$4=5),IF((Results!$D$5-'Minimum Payment'!O263)&lt;0,0,Results!$D$5-'Minimum Payment'!O263),0)+'Payment Schedule'!D263)</f>
        <v>0</v>
      </c>
      <c r="D263" s="10">
        <f>IF($D$14="",0,IF(NOT(Settings!$E$4=5),IF(Balance!D262&gt;=0,IF('Minimum Payment'!D263+$C263&gt;Balance!D262+Interest!D263,Balance!D262+Interest!D263-'Minimum Payment'!D263,$C263)),0))</f>
        <v>0</v>
      </c>
      <c r="E263" s="10">
        <f>IF(E$14="",0,IF(NOT(Settings!$E$4=5),IF(Balance!E262&lt;=0,0,IF($C263&lt;=SUM($D263:D263),0,IF('Minimum Payment'!E263+$C263-SUM($D263:D263)&gt;Balance!E262+Interest!E263,Balance!E262+Interest!E263-'Minimum Payment'!E263,$C263-SUM($D263:D263))))))</f>
        <v>0</v>
      </c>
      <c r="F263" s="10">
        <f>IF(F$14="",0,IF(NOT(Settings!$E$4=5),IF(Balance!F262&lt;=0,0,IF($C263&lt;=SUM($D263:E263),0,IF('Minimum Payment'!F263+$C263-SUM($D263:E263)&gt;Balance!F262+Interest!F263,Balance!F262+Interest!F263-'Minimum Payment'!F263,$C263-SUM($D263:E263))))))</f>
        <v>0</v>
      </c>
      <c r="G263" s="10">
        <f>IF(G$14="",0,IF(NOT(Settings!$E$4=5),IF(Balance!G262&lt;=0,0,IF($C263&lt;=SUM($D263:F263),0,IF('Minimum Payment'!G263+$C263-SUM($D263:F263)&gt;Balance!G262+Interest!G263,Balance!G262+Interest!G263-'Minimum Payment'!G263,$C263-SUM($D263:F263))))))</f>
        <v>0</v>
      </c>
      <c r="H263" s="10">
        <f>IF(H$14="",0,IF(NOT(Settings!$E$4=5),IF(Balance!H262&lt;=0,0,IF($C263&lt;=SUM($D263:G263),0,IF('Minimum Payment'!H263+$C263-SUM($D263:G263)&gt;Balance!H262+Interest!H263,Balance!H262+Interest!H263-'Minimum Payment'!H263,$C263-SUM($D263:G263))))))</f>
        <v>0</v>
      </c>
      <c r="I263" s="10">
        <f>IF(I$14="",0,IF(NOT(Settings!$E$4=5),IF(Balance!I262&lt;=0,0,IF($C263&lt;=SUM($D263:H263),0,IF('Minimum Payment'!I263+$C263-SUM($D263:H263)&gt;Balance!I262+Interest!I263,Balance!I262+Interest!I263-'Minimum Payment'!I263,$C263-SUM($D263:H263))))))</f>
        <v>0</v>
      </c>
      <c r="J263" s="10">
        <f>IF(J$14="",0,IF(NOT(Settings!$E$4=5),IF(Balance!J262&lt;=0,0,IF($C263&lt;=SUM($D263:I263),0,IF('Minimum Payment'!J263+$C263-SUM($D263:I263)&gt;Balance!J262+Interest!J263,Balance!J262+Interest!J263-'Minimum Payment'!J263,$C263-SUM($D263:I263))))))</f>
        <v>0</v>
      </c>
      <c r="K263" s="10">
        <f>IF(K$14="",0,IF(NOT(Settings!$E$4=5),IF(Balance!K262&lt;=0,0,IF($C263&lt;=SUM($D263:J263),0,IF('Minimum Payment'!K263+$C263-SUM($D263:J263)&gt;Balance!K262+Interest!K263,Balance!K262+Interest!K263-'Minimum Payment'!K263,$C263-SUM($D263:J263))))))</f>
        <v>0</v>
      </c>
      <c r="L263" s="10">
        <f>IF(L$14="",0,IF(NOT(Settings!$E$4=5),IF(Balance!L262&lt;=0,0,IF($C263&lt;=SUM($D263:K263),0,IF('Minimum Payment'!L263+$C263-SUM($D263:K263)&gt;Balance!L262+Interest!L263,Balance!L262+Interest!L263-'Minimum Payment'!L263,$C263-SUM($D263:K263))))))</f>
        <v>0</v>
      </c>
      <c r="M263" s="10">
        <f>IF(M$14="",0,IF(NOT(Settings!$E$4=5),IF(Balance!M262&lt;=0,0,IF($C263&lt;=SUM($D263:L263),0,IF('Minimum Payment'!M263+$C263-SUM($D263:L263)&gt;Balance!M262+Interest!M263,Balance!M262+Interest!M263-'Minimum Payment'!M263,$C263-SUM($D263:L263))))))</f>
        <v>0</v>
      </c>
      <c r="O263" s="10">
        <f t="shared" si="6"/>
        <v>0</v>
      </c>
    </row>
    <row r="264" spans="1:15" s="140" customFormat="1" ht="11.25" x14ac:dyDescent="0.25">
      <c r="A264" s="140" t="str">
        <f>IF(Balance!O263&lt;=0,"",A263+1)</f>
        <v/>
      </c>
      <c r="B264" s="50" t="str">
        <f t="shared" si="7"/>
        <v/>
      </c>
      <c r="C264" s="10">
        <f>IF(A264="",0,IF(NOT(Settings!$E$4=5),IF((Results!$D$5-'Minimum Payment'!O264)&lt;0,0,Results!$D$5-'Minimum Payment'!O264),0)+'Payment Schedule'!D264)</f>
        <v>0</v>
      </c>
      <c r="D264" s="10">
        <f>IF($D$14="",0,IF(NOT(Settings!$E$4=5),IF(Balance!D263&gt;=0,IF('Minimum Payment'!D264+$C264&gt;Balance!D263+Interest!D264,Balance!D263+Interest!D264-'Minimum Payment'!D264,$C264)),0))</f>
        <v>0</v>
      </c>
      <c r="E264" s="10">
        <f>IF(E$14="",0,IF(NOT(Settings!$E$4=5),IF(Balance!E263&lt;=0,0,IF($C264&lt;=SUM($D264:D264),0,IF('Minimum Payment'!E264+$C264-SUM($D264:D264)&gt;Balance!E263+Interest!E264,Balance!E263+Interest!E264-'Minimum Payment'!E264,$C264-SUM($D264:D264))))))</f>
        <v>0</v>
      </c>
      <c r="F264" s="10">
        <f>IF(F$14="",0,IF(NOT(Settings!$E$4=5),IF(Balance!F263&lt;=0,0,IF($C264&lt;=SUM($D264:E264),0,IF('Minimum Payment'!F264+$C264-SUM($D264:E264)&gt;Balance!F263+Interest!F264,Balance!F263+Interest!F264-'Minimum Payment'!F264,$C264-SUM($D264:E264))))))</f>
        <v>0</v>
      </c>
      <c r="G264" s="10">
        <f>IF(G$14="",0,IF(NOT(Settings!$E$4=5),IF(Balance!G263&lt;=0,0,IF($C264&lt;=SUM($D264:F264),0,IF('Minimum Payment'!G264+$C264-SUM($D264:F264)&gt;Balance!G263+Interest!G264,Balance!G263+Interest!G264-'Minimum Payment'!G264,$C264-SUM($D264:F264))))))</f>
        <v>0</v>
      </c>
      <c r="H264" s="10">
        <f>IF(H$14="",0,IF(NOT(Settings!$E$4=5),IF(Balance!H263&lt;=0,0,IF($C264&lt;=SUM($D264:G264),0,IF('Minimum Payment'!H264+$C264-SUM($D264:G264)&gt;Balance!H263+Interest!H264,Balance!H263+Interest!H264-'Minimum Payment'!H264,$C264-SUM($D264:G264))))))</f>
        <v>0</v>
      </c>
      <c r="I264" s="10">
        <f>IF(I$14="",0,IF(NOT(Settings!$E$4=5),IF(Balance!I263&lt;=0,0,IF($C264&lt;=SUM($D264:H264),0,IF('Minimum Payment'!I264+$C264-SUM($D264:H264)&gt;Balance!I263+Interest!I264,Balance!I263+Interest!I264-'Minimum Payment'!I264,$C264-SUM($D264:H264))))))</f>
        <v>0</v>
      </c>
      <c r="J264" s="10">
        <f>IF(J$14="",0,IF(NOT(Settings!$E$4=5),IF(Balance!J263&lt;=0,0,IF($C264&lt;=SUM($D264:I264),0,IF('Minimum Payment'!J264+$C264-SUM($D264:I264)&gt;Balance!J263+Interest!J264,Balance!J263+Interest!J264-'Minimum Payment'!J264,$C264-SUM($D264:I264))))))</f>
        <v>0</v>
      </c>
      <c r="K264" s="10">
        <f>IF(K$14="",0,IF(NOT(Settings!$E$4=5),IF(Balance!K263&lt;=0,0,IF($C264&lt;=SUM($D264:J264),0,IF('Minimum Payment'!K264+$C264-SUM($D264:J264)&gt;Balance!K263+Interest!K264,Balance!K263+Interest!K264-'Minimum Payment'!K264,$C264-SUM($D264:J264))))))</f>
        <v>0</v>
      </c>
      <c r="L264" s="10">
        <f>IF(L$14="",0,IF(NOT(Settings!$E$4=5),IF(Balance!L263&lt;=0,0,IF($C264&lt;=SUM($D264:K264),0,IF('Minimum Payment'!L264+$C264-SUM($D264:K264)&gt;Balance!L263+Interest!L264,Balance!L263+Interest!L264-'Minimum Payment'!L264,$C264-SUM($D264:K264))))))</f>
        <v>0</v>
      </c>
      <c r="M264" s="10">
        <f>IF(M$14="",0,IF(NOT(Settings!$E$4=5),IF(Balance!M263&lt;=0,0,IF($C264&lt;=SUM($D264:L264),0,IF('Minimum Payment'!M264+$C264-SUM($D264:L264)&gt;Balance!M263+Interest!M264,Balance!M263+Interest!M264-'Minimum Payment'!M264,$C264-SUM($D264:L264))))))</f>
        <v>0</v>
      </c>
      <c r="O264" s="10">
        <f t="shared" si="6"/>
        <v>0</v>
      </c>
    </row>
    <row r="265" spans="1:15" s="140" customFormat="1" ht="11.25" x14ac:dyDescent="0.25">
      <c r="A265" s="140" t="str">
        <f>IF(Balance!O264&lt;=0,"",A264+1)</f>
        <v/>
      </c>
      <c r="B265" s="50" t="str">
        <f t="shared" si="7"/>
        <v/>
      </c>
      <c r="C265" s="10">
        <f>IF(A265="",0,IF(NOT(Settings!$E$4=5),IF((Results!$D$5-'Minimum Payment'!O265)&lt;0,0,Results!$D$5-'Minimum Payment'!O265),0)+'Payment Schedule'!D265)</f>
        <v>0</v>
      </c>
      <c r="D265" s="10">
        <f>IF($D$14="",0,IF(NOT(Settings!$E$4=5),IF(Balance!D264&gt;=0,IF('Minimum Payment'!D265+$C265&gt;Balance!D264+Interest!D265,Balance!D264+Interest!D265-'Minimum Payment'!D265,$C265)),0))</f>
        <v>0</v>
      </c>
      <c r="E265" s="10">
        <f>IF(E$14="",0,IF(NOT(Settings!$E$4=5),IF(Balance!E264&lt;=0,0,IF($C265&lt;=SUM($D265:D265),0,IF('Minimum Payment'!E265+$C265-SUM($D265:D265)&gt;Balance!E264+Interest!E265,Balance!E264+Interest!E265-'Minimum Payment'!E265,$C265-SUM($D265:D265))))))</f>
        <v>0</v>
      </c>
      <c r="F265" s="10">
        <f>IF(F$14="",0,IF(NOT(Settings!$E$4=5),IF(Balance!F264&lt;=0,0,IF($C265&lt;=SUM($D265:E265),0,IF('Minimum Payment'!F265+$C265-SUM($D265:E265)&gt;Balance!F264+Interest!F265,Balance!F264+Interest!F265-'Minimum Payment'!F265,$C265-SUM($D265:E265))))))</f>
        <v>0</v>
      </c>
      <c r="G265" s="10">
        <f>IF(G$14="",0,IF(NOT(Settings!$E$4=5),IF(Balance!G264&lt;=0,0,IF($C265&lt;=SUM($D265:F265),0,IF('Minimum Payment'!G265+$C265-SUM($D265:F265)&gt;Balance!G264+Interest!G265,Balance!G264+Interest!G265-'Minimum Payment'!G265,$C265-SUM($D265:F265))))))</f>
        <v>0</v>
      </c>
      <c r="H265" s="10">
        <f>IF(H$14="",0,IF(NOT(Settings!$E$4=5),IF(Balance!H264&lt;=0,0,IF($C265&lt;=SUM($D265:G265),0,IF('Minimum Payment'!H265+$C265-SUM($D265:G265)&gt;Balance!H264+Interest!H265,Balance!H264+Interest!H265-'Minimum Payment'!H265,$C265-SUM($D265:G265))))))</f>
        <v>0</v>
      </c>
      <c r="I265" s="10">
        <f>IF(I$14="",0,IF(NOT(Settings!$E$4=5),IF(Balance!I264&lt;=0,0,IF($C265&lt;=SUM($D265:H265),0,IF('Minimum Payment'!I265+$C265-SUM($D265:H265)&gt;Balance!I264+Interest!I265,Balance!I264+Interest!I265-'Minimum Payment'!I265,$C265-SUM($D265:H265))))))</f>
        <v>0</v>
      </c>
      <c r="J265" s="10">
        <f>IF(J$14="",0,IF(NOT(Settings!$E$4=5),IF(Balance!J264&lt;=0,0,IF($C265&lt;=SUM($D265:I265),0,IF('Minimum Payment'!J265+$C265-SUM($D265:I265)&gt;Balance!J264+Interest!J265,Balance!J264+Interest!J265-'Minimum Payment'!J265,$C265-SUM($D265:I265))))))</f>
        <v>0</v>
      </c>
      <c r="K265" s="10">
        <f>IF(K$14="",0,IF(NOT(Settings!$E$4=5),IF(Balance!K264&lt;=0,0,IF($C265&lt;=SUM($D265:J265),0,IF('Minimum Payment'!K265+$C265-SUM($D265:J265)&gt;Balance!K264+Interest!K265,Balance!K264+Interest!K265-'Minimum Payment'!K265,$C265-SUM($D265:J265))))))</f>
        <v>0</v>
      </c>
      <c r="L265" s="10">
        <f>IF(L$14="",0,IF(NOT(Settings!$E$4=5),IF(Balance!L264&lt;=0,0,IF($C265&lt;=SUM($D265:K265),0,IF('Minimum Payment'!L265+$C265-SUM($D265:K265)&gt;Balance!L264+Interest!L265,Balance!L264+Interest!L265-'Minimum Payment'!L265,$C265-SUM($D265:K265))))))</f>
        <v>0</v>
      </c>
      <c r="M265" s="10">
        <f>IF(M$14="",0,IF(NOT(Settings!$E$4=5),IF(Balance!M264&lt;=0,0,IF($C265&lt;=SUM($D265:L265),0,IF('Minimum Payment'!M265+$C265-SUM($D265:L265)&gt;Balance!M264+Interest!M265,Balance!M264+Interest!M265-'Minimum Payment'!M265,$C265-SUM($D265:L265))))))</f>
        <v>0</v>
      </c>
      <c r="O265" s="10">
        <f t="shared" si="6"/>
        <v>0</v>
      </c>
    </row>
    <row r="266" spans="1:15" s="140" customFormat="1" ht="11.25" x14ac:dyDescent="0.25">
      <c r="A266" s="140" t="str">
        <f>IF(Balance!O265&lt;=0,"",A265+1)</f>
        <v/>
      </c>
      <c r="B266" s="50" t="str">
        <f t="shared" si="7"/>
        <v/>
      </c>
      <c r="C266" s="10">
        <f>IF(A266="",0,IF(NOT(Settings!$E$4=5),IF((Results!$D$5-'Minimum Payment'!O266)&lt;0,0,Results!$D$5-'Minimum Payment'!O266),0)+'Payment Schedule'!D266)</f>
        <v>0</v>
      </c>
      <c r="D266" s="10">
        <f>IF($D$14="",0,IF(NOT(Settings!$E$4=5),IF(Balance!D265&gt;=0,IF('Minimum Payment'!D266+$C266&gt;Balance!D265+Interest!D266,Balance!D265+Interest!D266-'Minimum Payment'!D266,$C266)),0))</f>
        <v>0</v>
      </c>
      <c r="E266" s="10">
        <f>IF(E$14="",0,IF(NOT(Settings!$E$4=5),IF(Balance!E265&lt;=0,0,IF($C266&lt;=SUM($D266:D266),0,IF('Minimum Payment'!E266+$C266-SUM($D266:D266)&gt;Balance!E265+Interest!E266,Balance!E265+Interest!E266-'Minimum Payment'!E266,$C266-SUM($D266:D266))))))</f>
        <v>0</v>
      </c>
      <c r="F266" s="10">
        <f>IF(F$14="",0,IF(NOT(Settings!$E$4=5),IF(Balance!F265&lt;=0,0,IF($C266&lt;=SUM($D266:E266),0,IF('Minimum Payment'!F266+$C266-SUM($D266:E266)&gt;Balance!F265+Interest!F266,Balance!F265+Interest!F266-'Minimum Payment'!F266,$C266-SUM($D266:E266))))))</f>
        <v>0</v>
      </c>
      <c r="G266" s="10">
        <f>IF(G$14="",0,IF(NOT(Settings!$E$4=5),IF(Balance!G265&lt;=0,0,IF($C266&lt;=SUM($D266:F266),0,IF('Minimum Payment'!G266+$C266-SUM($D266:F266)&gt;Balance!G265+Interest!G266,Balance!G265+Interest!G266-'Minimum Payment'!G266,$C266-SUM($D266:F266))))))</f>
        <v>0</v>
      </c>
      <c r="H266" s="10">
        <f>IF(H$14="",0,IF(NOT(Settings!$E$4=5),IF(Balance!H265&lt;=0,0,IF($C266&lt;=SUM($D266:G266),0,IF('Minimum Payment'!H266+$C266-SUM($D266:G266)&gt;Balance!H265+Interest!H266,Balance!H265+Interest!H266-'Minimum Payment'!H266,$C266-SUM($D266:G266))))))</f>
        <v>0</v>
      </c>
      <c r="I266" s="10">
        <f>IF(I$14="",0,IF(NOT(Settings!$E$4=5),IF(Balance!I265&lt;=0,0,IF($C266&lt;=SUM($D266:H266),0,IF('Minimum Payment'!I266+$C266-SUM($D266:H266)&gt;Balance!I265+Interest!I266,Balance!I265+Interest!I266-'Minimum Payment'!I266,$C266-SUM($D266:H266))))))</f>
        <v>0</v>
      </c>
      <c r="J266" s="10">
        <f>IF(J$14="",0,IF(NOT(Settings!$E$4=5),IF(Balance!J265&lt;=0,0,IF($C266&lt;=SUM($D266:I266),0,IF('Minimum Payment'!J266+$C266-SUM($D266:I266)&gt;Balance!J265+Interest!J266,Balance!J265+Interest!J266-'Minimum Payment'!J266,$C266-SUM($D266:I266))))))</f>
        <v>0</v>
      </c>
      <c r="K266" s="10">
        <f>IF(K$14="",0,IF(NOT(Settings!$E$4=5),IF(Balance!K265&lt;=0,0,IF($C266&lt;=SUM($D266:J266),0,IF('Minimum Payment'!K266+$C266-SUM($D266:J266)&gt;Balance!K265+Interest!K266,Balance!K265+Interest!K266-'Minimum Payment'!K266,$C266-SUM($D266:J266))))))</f>
        <v>0</v>
      </c>
      <c r="L266" s="10">
        <f>IF(L$14="",0,IF(NOT(Settings!$E$4=5),IF(Balance!L265&lt;=0,0,IF($C266&lt;=SUM($D266:K266),0,IF('Minimum Payment'!L266+$C266-SUM($D266:K266)&gt;Balance!L265+Interest!L266,Balance!L265+Interest!L266-'Minimum Payment'!L266,$C266-SUM($D266:K266))))))</f>
        <v>0</v>
      </c>
      <c r="M266" s="10">
        <f>IF(M$14="",0,IF(NOT(Settings!$E$4=5),IF(Balance!M265&lt;=0,0,IF($C266&lt;=SUM($D266:L266),0,IF('Minimum Payment'!M266+$C266-SUM($D266:L266)&gt;Balance!M265+Interest!M266,Balance!M265+Interest!M266-'Minimum Payment'!M266,$C266-SUM($D266:L266))))))</f>
        <v>0</v>
      </c>
      <c r="O266" s="10">
        <f t="shared" si="6"/>
        <v>0</v>
      </c>
    </row>
    <row r="267" spans="1:15" s="140" customFormat="1" ht="11.25" x14ac:dyDescent="0.25">
      <c r="A267" s="140" t="str">
        <f>IF(Balance!O266&lt;=0,"",A266+1)</f>
        <v/>
      </c>
      <c r="B267" s="50" t="str">
        <f t="shared" si="7"/>
        <v/>
      </c>
      <c r="C267" s="10">
        <f>IF(A267="",0,IF(NOT(Settings!$E$4=5),IF((Results!$D$5-'Minimum Payment'!O267)&lt;0,0,Results!$D$5-'Minimum Payment'!O267),0)+'Payment Schedule'!D267)</f>
        <v>0</v>
      </c>
      <c r="D267" s="10">
        <f>IF($D$14="",0,IF(NOT(Settings!$E$4=5),IF(Balance!D266&gt;=0,IF('Minimum Payment'!D267+$C267&gt;Balance!D266+Interest!D267,Balance!D266+Interest!D267-'Minimum Payment'!D267,$C267)),0))</f>
        <v>0</v>
      </c>
      <c r="E267" s="10">
        <f>IF(E$14="",0,IF(NOT(Settings!$E$4=5),IF(Balance!E266&lt;=0,0,IF($C267&lt;=SUM($D267:D267),0,IF('Minimum Payment'!E267+$C267-SUM($D267:D267)&gt;Balance!E266+Interest!E267,Balance!E266+Interest!E267-'Minimum Payment'!E267,$C267-SUM($D267:D267))))))</f>
        <v>0</v>
      </c>
      <c r="F267" s="10">
        <f>IF(F$14="",0,IF(NOT(Settings!$E$4=5),IF(Balance!F266&lt;=0,0,IF($C267&lt;=SUM($D267:E267),0,IF('Minimum Payment'!F267+$C267-SUM($D267:E267)&gt;Balance!F266+Interest!F267,Balance!F266+Interest!F267-'Minimum Payment'!F267,$C267-SUM($D267:E267))))))</f>
        <v>0</v>
      </c>
      <c r="G267" s="10">
        <f>IF(G$14="",0,IF(NOT(Settings!$E$4=5),IF(Balance!G266&lt;=0,0,IF($C267&lt;=SUM($D267:F267),0,IF('Minimum Payment'!G267+$C267-SUM($D267:F267)&gt;Balance!G266+Interest!G267,Balance!G266+Interest!G267-'Minimum Payment'!G267,$C267-SUM($D267:F267))))))</f>
        <v>0</v>
      </c>
      <c r="H267" s="10">
        <f>IF(H$14="",0,IF(NOT(Settings!$E$4=5),IF(Balance!H266&lt;=0,0,IF($C267&lt;=SUM($D267:G267),0,IF('Minimum Payment'!H267+$C267-SUM($D267:G267)&gt;Balance!H266+Interest!H267,Balance!H266+Interest!H267-'Minimum Payment'!H267,$C267-SUM($D267:G267))))))</f>
        <v>0</v>
      </c>
      <c r="I267" s="10">
        <f>IF(I$14="",0,IF(NOT(Settings!$E$4=5),IF(Balance!I266&lt;=0,0,IF($C267&lt;=SUM($D267:H267),0,IF('Minimum Payment'!I267+$C267-SUM($D267:H267)&gt;Balance!I266+Interest!I267,Balance!I266+Interest!I267-'Minimum Payment'!I267,$C267-SUM($D267:H267))))))</f>
        <v>0</v>
      </c>
      <c r="J267" s="10">
        <f>IF(J$14="",0,IF(NOT(Settings!$E$4=5),IF(Balance!J266&lt;=0,0,IF($C267&lt;=SUM($D267:I267),0,IF('Minimum Payment'!J267+$C267-SUM($D267:I267)&gt;Balance!J266+Interest!J267,Balance!J266+Interest!J267-'Minimum Payment'!J267,$C267-SUM($D267:I267))))))</f>
        <v>0</v>
      </c>
      <c r="K267" s="10">
        <f>IF(K$14="",0,IF(NOT(Settings!$E$4=5),IF(Balance!K266&lt;=0,0,IF($C267&lt;=SUM($D267:J267),0,IF('Minimum Payment'!K267+$C267-SUM($D267:J267)&gt;Balance!K266+Interest!K267,Balance!K266+Interest!K267-'Minimum Payment'!K267,$C267-SUM($D267:J267))))))</f>
        <v>0</v>
      </c>
      <c r="L267" s="10">
        <f>IF(L$14="",0,IF(NOT(Settings!$E$4=5),IF(Balance!L266&lt;=0,0,IF($C267&lt;=SUM($D267:K267),0,IF('Minimum Payment'!L267+$C267-SUM($D267:K267)&gt;Balance!L266+Interest!L267,Balance!L266+Interest!L267-'Minimum Payment'!L267,$C267-SUM($D267:K267))))))</f>
        <v>0</v>
      </c>
      <c r="M267" s="10">
        <f>IF(M$14="",0,IF(NOT(Settings!$E$4=5),IF(Balance!M266&lt;=0,0,IF($C267&lt;=SUM($D267:L267),0,IF('Minimum Payment'!M267+$C267-SUM($D267:L267)&gt;Balance!M266+Interest!M267,Balance!M266+Interest!M267-'Minimum Payment'!M267,$C267-SUM($D267:L267))))))</f>
        <v>0</v>
      </c>
      <c r="O267" s="10">
        <f t="shared" si="6"/>
        <v>0</v>
      </c>
    </row>
    <row r="268" spans="1:15" s="140" customFormat="1" ht="11.25" x14ac:dyDescent="0.25">
      <c r="A268" s="140" t="str">
        <f>IF(Balance!O267&lt;=0,"",A267+1)</f>
        <v/>
      </c>
      <c r="B268" s="50" t="str">
        <f t="shared" si="7"/>
        <v/>
      </c>
      <c r="C268" s="10">
        <f>IF(A268="",0,IF(NOT(Settings!$E$4=5),IF((Results!$D$5-'Minimum Payment'!O268)&lt;0,0,Results!$D$5-'Minimum Payment'!O268),0)+'Payment Schedule'!D268)</f>
        <v>0</v>
      </c>
      <c r="D268" s="10">
        <f>IF($D$14="",0,IF(NOT(Settings!$E$4=5),IF(Balance!D267&gt;=0,IF('Minimum Payment'!D268+$C268&gt;Balance!D267+Interest!D268,Balance!D267+Interest!D268-'Minimum Payment'!D268,$C268)),0))</f>
        <v>0</v>
      </c>
      <c r="E268" s="10">
        <f>IF(E$14="",0,IF(NOT(Settings!$E$4=5),IF(Balance!E267&lt;=0,0,IF($C268&lt;=SUM($D268:D268),0,IF('Minimum Payment'!E268+$C268-SUM($D268:D268)&gt;Balance!E267+Interest!E268,Balance!E267+Interest!E268-'Minimum Payment'!E268,$C268-SUM($D268:D268))))))</f>
        <v>0</v>
      </c>
      <c r="F268" s="10">
        <f>IF(F$14="",0,IF(NOT(Settings!$E$4=5),IF(Balance!F267&lt;=0,0,IF($C268&lt;=SUM($D268:E268),0,IF('Minimum Payment'!F268+$C268-SUM($D268:E268)&gt;Balance!F267+Interest!F268,Balance!F267+Interest!F268-'Minimum Payment'!F268,$C268-SUM($D268:E268))))))</f>
        <v>0</v>
      </c>
      <c r="G268" s="10">
        <f>IF(G$14="",0,IF(NOT(Settings!$E$4=5),IF(Balance!G267&lt;=0,0,IF($C268&lt;=SUM($D268:F268),0,IF('Minimum Payment'!G268+$C268-SUM($D268:F268)&gt;Balance!G267+Interest!G268,Balance!G267+Interest!G268-'Minimum Payment'!G268,$C268-SUM($D268:F268))))))</f>
        <v>0</v>
      </c>
      <c r="H268" s="10">
        <f>IF(H$14="",0,IF(NOT(Settings!$E$4=5),IF(Balance!H267&lt;=0,0,IF($C268&lt;=SUM($D268:G268),0,IF('Minimum Payment'!H268+$C268-SUM($D268:G268)&gt;Balance!H267+Interest!H268,Balance!H267+Interest!H268-'Minimum Payment'!H268,$C268-SUM($D268:G268))))))</f>
        <v>0</v>
      </c>
      <c r="I268" s="10">
        <f>IF(I$14="",0,IF(NOT(Settings!$E$4=5),IF(Balance!I267&lt;=0,0,IF($C268&lt;=SUM($D268:H268),0,IF('Minimum Payment'!I268+$C268-SUM($D268:H268)&gt;Balance!I267+Interest!I268,Balance!I267+Interest!I268-'Minimum Payment'!I268,$C268-SUM($D268:H268))))))</f>
        <v>0</v>
      </c>
      <c r="J268" s="10">
        <f>IF(J$14="",0,IF(NOT(Settings!$E$4=5),IF(Balance!J267&lt;=0,0,IF($C268&lt;=SUM($D268:I268),0,IF('Minimum Payment'!J268+$C268-SUM($D268:I268)&gt;Balance!J267+Interest!J268,Balance!J267+Interest!J268-'Minimum Payment'!J268,$C268-SUM($D268:I268))))))</f>
        <v>0</v>
      </c>
      <c r="K268" s="10">
        <f>IF(K$14="",0,IF(NOT(Settings!$E$4=5),IF(Balance!K267&lt;=0,0,IF($C268&lt;=SUM($D268:J268),0,IF('Minimum Payment'!K268+$C268-SUM($D268:J268)&gt;Balance!K267+Interest!K268,Balance!K267+Interest!K268-'Minimum Payment'!K268,$C268-SUM($D268:J268))))))</f>
        <v>0</v>
      </c>
      <c r="L268" s="10">
        <f>IF(L$14="",0,IF(NOT(Settings!$E$4=5),IF(Balance!L267&lt;=0,0,IF($C268&lt;=SUM($D268:K268),0,IF('Minimum Payment'!L268+$C268-SUM($D268:K268)&gt;Balance!L267+Interest!L268,Balance!L267+Interest!L268-'Minimum Payment'!L268,$C268-SUM($D268:K268))))))</f>
        <v>0</v>
      </c>
      <c r="M268" s="10">
        <f>IF(M$14="",0,IF(NOT(Settings!$E$4=5),IF(Balance!M267&lt;=0,0,IF($C268&lt;=SUM($D268:L268),0,IF('Minimum Payment'!M268+$C268-SUM($D268:L268)&gt;Balance!M267+Interest!M268,Balance!M267+Interest!M268-'Minimum Payment'!M268,$C268-SUM($D268:L268))))))</f>
        <v>0</v>
      </c>
      <c r="O268" s="10">
        <f t="shared" si="6"/>
        <v>0</v>
      </c>
    </row>
    <row r="269" spans="1:15" s="140" customFormat="1" ht="11.25" x14ac:dyDescent="0.25">
      <c r="A269" s="140" t="str">
        <f>IF(Balance!O268&lt;=0,"",A268+1)</f>
        <v/>
      </c>
      <c r="B269" s="50" t="str">
        <f t="shared" si="7"/>
        <v/>
      </c>
      <c r="C269" s="10">
        <f>IF(A269="",0,IF(NOT(Settings!$E$4=5),IF((Results!$D$5-'Minimum Payment'!O269)&lt;0,0,Results!$D$5-'Minimum Payment'!O269),0)+'Payment Schedule'!D269)</f>
        <v>0</v>
      </c>
      <c r="D269" s="10">
        <f>IF($D$14="",0,IF(NOT(Settings!$E$4=5),IF(Balance!D268&gt;=0,IF('Minimum Payment'!D269+$C269&gt;Balance!D268+Interest!D269,Balance!D268+Interest!D269-'Minimum Payment'!D269,$C269)),0))</f>
        <v>0</v>
      </c>
      <c r="E269" s="10">
        <f>IF(E$14="",0,IF(NOT(Settings!$E$4=5),IF(Balance!E268&lt;=0,0,IF($C269&lt;=SUM($D269:D269),0,IF('Minimum Payment'!E269+$C269-SUM($D269:D269)&gt;Balance!E268+Interest!E269,Balance!E268+Interest!E269-'Minimum Payment'!E269,$C269-SUM($D269:D269))))))</f>
        <v>0</v>
      </c>
      <c r="F269" s="10">
        <f>IF(F$14="",0,IF(NOT(Settings!$E$4=5),IF(Balance!F268&lt;=0,0,IF($C269&lt;=SUM($D269:E269),0,IF('Minimum Payment'!F269+$C269-SUM($D269:E269)&gt;Balance!F268+Interest!F269,Balance!F268+Interest!F269-'Minimum Payment'!F269,$C269-SUM($D269:E269))))))</f>
        <v>0</v>
      </c>
      <c r="G269" s="10">
        <f>IF(G$14="",0,IF(NOT(Settings!$E$4=5),IF(Balance!G268&lt;=0,0,IF($C269&lt;=SUM($D269:F269),0,IF('Minimum Payment'!G269+$C269-SUM($D269:F269)&gt;Balance!G268+Interest!G269,Balance!G268+Interest!G269-'Minimum Payment'!G269,$C269-SUM($D269:F269))))))</f>
        <v>0</v>
      </c>
      <c r="H269" s="10">
        <f>IF(H$14="",0,IF(NOT(Settings!$E$4=5),IF(Balance!H268&lt;=0,0,IF($C269&lt;=SUM($D269:G269),0,IF('Minimum Payment'!H269+$C269-SUM($D269:G269)&gt;Balance!H268+Interest!H269,Balance!H268+Interest!H269-'Minimum Payment'!H269,$C269-SUM($D269:G269))))))</f>
        <v>0</v>
      </c>
      <c r="I269" s="10">
        <f>IF(I$14="",0,IF(NOT(Settings!$E$4=5),IF(Balance!I268&lt;=0,0,IF($C269&lt;=SUM($D269:H269),0,IF('Minimum Payment'!I269+$C269-SUM($D269:H269)&gt;Balance!I268+Interest!I269,Balance!I268+Interest!I269-'Minimum Payment'!I269,$C269-SUM($D269:H269))))))</f>
        <v>0</v>
      </c>
      <c r="J269" s="10">
        <f>IF(J$14="",0,IF(NOT(Settings!$E$4=5),IF(Balance!J268&lt;=0,0,IF($C269&lt;=SUM($D269:I269),0,IF('Minimum Payment'!J269+$C269-SUM($D269:I269)&gt;Balance!J268+Interest!J269,Balance!J268+Interest!J269-'Minimum Payment'!J269,$C269-SUM($D269:I269))))))</f>
        <v>0</v>
      </c>
      <c r="K269" s="10">
        <f>IF(K$14="",0,IF(NOT(Settings!$E$4=5),IF(Balance!K268&lt;=0,0,IF($C269&lt;=SUM($D269:J269),0,IF('Minimum Payment'!K269+$C269-SUM($D269:J269)&gt;Balance!K268+Interest!K269,Balance!K268+Interest!K269-'Minimum Payment'!K269,$C269-SUM($D269:J269))))))</f>
        <v>0</v>
      </c>
      <c r="L269" s="10">
        <f>IF(L$14="",0,IF(NOT(Settings!$E$4=5),IF(Balance!L268&lt;=0,0,IF($C269&lt;=SUM($D269:K269),0,IF('Minimum Payment'!L269+$C269-SUM($D269:K269)&gt;Balance!L268+Interest!L269,Balance!L268+Interest!L269-'Minimum Payment'!L269,$C269-SUM($D269:K269))))))</f>
        <v>0</v>
      </c>
      <c r="M269" s="10">
        <f>IF(M$14="",0,IF(NOT(Settings!$E$4=5),IF(Balance!M268&lt;=0,0,IF($C269&lt;=SUM($D269:L269),0,IF('Minimum Payment'!M269+$C269-SUM($D269:L269)&gt;Balance!M268+Interest!M269,Balance!M268+Interest!M269-'Minimum Payment'!M269,$C269-SUM($D269:L269))))))</f>
        <v>0</v>
      </c>
      <c r="O269" s="10">
        <f t="shared" si="6"/>
        <v>0</v>
      </c>
    </row>
    <row r="270" spans="1:15" s="140" customFormat="1" ht="11.25" x14ac:dyDescent="0.25">
      <c r="A270" s="140" t="str">
        <f>IF(Balance!O269&lt;=0,"",A269+1)</f>
        <v/>
      </c>
      <c r="B270" s="50" t="str">
        <f t="shared" si="7"/>
        <v/>
      </c>
      <c r="C270" s="10">
        <f>IF(A270="",0,IF(NOT(Settings!$E$4=5),IF((Results!$D$5-'Minimum Payment'!O270)&lt;0,0,Results!$D$5-'Minimum Payment'!O270),0)+'Payment Schedule'!D270)</f>
        <v>0</v>
      </c>
      <c r="D270" s="10">
        <f>IF($D$14="",0,IF(NOT(Settings!$E$4=5),IF(Balance!D269&gt;=0,IF('Minimum Payment'!D270+$C270&gt;Balance!D269+Interest!D270,Balance!D269+Interest!D270-'Minimum Payment'!D270,$C270)),0))</f>
        <v>0</v>
      </c>
      <c r="E270" s="10">
        <f>IF(E$14="",0,IF(NOT(Settings!$E$4=5),IF(Balance!E269&lt;=0,0,IF($C270&lt;=SUM($D270:D270),0,IF('Minimum Payment'!E270+$C270-SUM($D270:D270)&gt;Balance!E269+Interest!E270,Balance!E269+Interest!E270-'Minimum Payment'!E270,$C270-SUM($D270:D270))))))</f>
        <v>0</v>
      </c>
      <c r="F270" s="10">
        <f>IF(F$14="",0,IF(NOT(Settings!$E$4=5),IF(Balance!F269&lt;=0,0,IF($C270&lt;=SUM($D270:E270),0,IF('Minimum Payment'!F270+$C270-SUM($D270:E270)&gt;Balance!F269+Interest!F270,Balance!F269+Interest!F270-'Minimum Payment'!F270,$C270-SUM($D270:E270))))))</f>
        <v>0</v>
      </c>
      <c r="G270" s="10">
        <f>IF(G$14="",0,IF(NOT(Settings!$E$4=5),IF(Balance!G269&lt;=0,0,IF($C270&lt;=SUM($D270:F270),0,IF('Minimum Payment'!G270+$C270-SUM($D270:F270)&gt;Balance!G269+Interest!G270,Balance!G269+Interest!G270-'Minimum Payment'!G270,$C270-SUM($D270:F270))))))</f>
        <v>0</v>
      </c>
      <c r="H270" s="10">
        <f>IF(H$14="",0,IF(NOT(Settings!$E$4=5),IF(Balance!H269&lt;=0,0,IF($C270&lt;=SUM($D270:G270),0,IF('Minimum Payment'!H270+$C270-SUM($D270:G270)&gt;Balance!H269+Interest!H270,Balance!H269+Interest!H270-'Minimum Payment'!H270,$C270-SUM($D270:G270))))))</f>
        <v>0</v>
      </c>
      <c r="I270" s="10">
        <f>IF(I$14="",0,IF(NOT(Settings!$E$4=5),IF(Balance!I269&lt;=0,0,IF($C270&lt;=SUM($D270:H270),0,IF('Minimum Payment'!I270+$C270-SUM($D270:H270)&gt;Balance!I269+Interest!I270,Balance!I269+Interest!I270-'Minimum Payment'!I270,$C270-SUM($D270:H270))))))</f>
        <v>0</v>
      </c>
      <c r="J270" s="10">
        <f>IF(J$14="",0,IF(NOT(Settings!$E$4=5),IF(Balance!J269&lt;=0,0,IF($C270&lt;=SUM($D270:I270),0,IF('Minimum Payment'!J270+$C270-SUM($D270:I270)&gt;Balance!J269+Interest!J270,Balance!J269+Interest!J270-'Minimum Payment'!J270,$C270-SUM($D270:I270))))))</f>
        <v>0</v>
      </c>
      <c r="K270" s="10">
        <f>IF(K$14="",0,IF(NOT(Settings!$E$4=5),IF(Balance!K269&lt;=0,0,IF($C270&lt;=SUM($D270:J270),0,IF('Minimum Payment'!K270+$C270-SUM($D270:J270)&gt;Balance!K269+Interest!K270,Balance!K269+Interest!K270-'Minimum Payment'!K270,$C270-SUM($D270:J270))))))</f>
        <v>0</v>
      </c>
      <c r="L270" s="10">
        <f>IF(L$14="",0,IF(NOT(Settings!$E$4=5),IF(Balance!L269&lt;=0,0,IF($C270&lt;=SUM($D270:K270),0,IF('Minimum Payment'!L270+$C270-SUM($D270:K270)&gt;Balance!L269+Interest!L270,Balance!L269+Interest!L270-'Minimum Payment'!L270,$C270-SUM($D270:K270))))))</f>
        <v>0</v>
      </c>
      <c r="M270" s="10">
        <f>IF(M$14="",0,IF(NOT(Settings!$E$4=5),IF(Balance!M269&lt;=0,0,IF($C270&lt;=SUM($D270:L270),0,IF('Minimum Payment'!M270+$C270-SUM($D270:L270)&gt;Balance!M269+Interest!M270,Balance!M269+Interest!M270-'Minimum Payment'!M270,$C270-SUM($D270:L270))))))</f>
        <v>0</v>
      </c>
      <c r="O270" s="10">
        <f t="shared" si="6"/>
        <v>0</v>
      </c>
    </row>
    <row r="271" spans="1:15" s="140" customFormat="1" ht="11.25" x14ac:dyDescent="0.25">
      <c r="A271" s="140" t="str">
        <f>IF(Balance!O270&lt;=0,"",A270+1)</f>
        <v/>
      </c>
      <c r="B271" s="50" t="str">
        <f t="shared" si="7"/>
        <v/>
      </c>
      <c r="C271" s="10">
        <f>IF(A271="",0,IF(NOT(Settings!$E$4=5),IF((Results!$D$5-'Minimum Payment'!O271)&lt;0,0,Results!$D$5-'Minimum Payment'!O271),0)+'Payment Schedule'!D271)</f>
        <v>0</v>
      </c>
      <c r="D271" s="10">
        <f>IF($D$14="",0,IF(NOT(Settings!$E$4=5),IF(Balance!D270&gt;=0,IF('Minimum Payment'!D271+$C271&gt;Balance!D270+Interest!D271,Balance!D270+Interest!D271-'Minimum Payment'!D271,$C271)),0))</f>
        <v>0</v>
      </c>
      <c r="E271" s="10">
        <f>IF(E$14="",0,IF(NOT(Settings!$E$4=5),IF(Balance!E270&lt;=0,0,IF($C271&lt;=SUM($D271:D271),0,IF('Minimum Payment'!E271+$C271-SUM($D271:D271)&gt;Balance!E270+Interest!E271,Balance!E270+Interest!E271-'Minimum Payment'!E271,$C271-SUM($D271:D271))))))</f>
        <v>0</v>
      </c>
      <c r="F271" s="10">
        <f>IF(F$14="",0,IF(NOT(Settings!$E$4=5),IF(Balance!F270&lt;=0,0,IF($C271&lt;=SUM($D271:E271),0,IF('Minimum Payment'!F271+$C271-SUM($D271:E271)&gt;Balance!F270+Interest!F271,Balance!F270+Interest!F271-'Minimum Payment'!F271,$C271-SUM($D271:E271))))))</f>
        <v>0</v>
      </c>
      <c r="G271" s="10">
        <f>IF(G$14="",0,IF(NOT(Settings!$E$4=5),IF(Balance!G270&lt;=0,0,IF($C271&lt;=SUM($D271:F271),0,IF('Minimum Payment'!G271+$C271-SUM($D271:F271)&gt;Balance!G270+Interest!G271,Balance!G270+Interest!G271-'Minimum Payment'!G271,$C271-SUM($D271:F271))))))</f>
        <v>0</v>
      </c>
      <c r="H271" s="10">
        <f>IF(H$14="",0,IF(NOT(Settings!$E$4=5),IF(Balance!H270&lt;=0,0,IF($C271&lt;=SUM($D271:G271),0,IF('Minimum Payment'!H271+$C271-SUM($D271:G271)&gt;Balance!H270+Interest!H271,Balance!H270+Interest!H271-'Minimum Payment'!H271,$C271-SUM($D271:G271))))))</f>
        <v>0</v>
      </c>
      <c r="I271" s="10">
        <f>IF(I$14="",0,IF(NOT(Settings!$E$4=5),IF(Balance!I270&lt;=0,0,IF($C271&lt;=SUM($D271:H271),0,IF('Minimum Payment'!I271+$C271-SUM($D271:H271)&gt;Balance!I270+Interest!I271,Balance!I270+Interest!I271-'Minimum Payment'!I271,$C271-SUM($D271:H271))))))</f>
        <v>0</v>
      </c>
      <c r="J271" s="10">
        <f>IF(J$14="",0,IF(NOT(Settings!$E$4=5),IF(Balance!J270&lt;=0,0,IF($C271&lt;=SUM($D271:I271),0,IF('Minimum Payment'!J271+$C271-SUM($D271:I271)&gt;Balance!J270+Interest!J271,Balance!J270+Interest!J271-'Minimum Payment'!J271,$C271-SUM($D271:I271))))))</f>
        <v>0</v>
      </c>
      <c r="K271" s="10">
        <f>IF(K$14="",0,IF(NOT(Settings!$E$4=5),IF(Balance!K270&lt;=0,0,IF($C271&lt;=SUM($D271:J271),0,IF('Minimum Payment'!K271+$C271-SUM($D271:J271)&gt;Balance!K270+Interest!K271,Balance!K270+Interest!K271-'Minimum Payment'!K271,$C271-SUM($D271:J271))))))</f>
        <v>0</v>
      </c>
      <c r="L271" s="10">
        <f>IF(L$14="",0,IF(NOT(Settings!$E$4=5),IF(Balance!L270&lt;=0,0,IF($C271&lt;=SUM($D271:K271),0,IF('Minimum Payment'!L271+$C271-SUM($D271:K271)&gt;Balance!L270+Interest!L271,Balance!L270+Interest!L271-'Minimum Payment'!L271,$C271-SUM($D271:K271))))))</f>
        <v>0</v>
      </c>
      <c r="M271" s="10">
        <f>IF(M$14="",0,IF(NOT(Settings!$E$4=5),IF(Balance!M270&lt;=0,0,IF($C271&lt;=SUM($D271:L271),0,IF('Minimum Payment'!M271+$C271-SUM($D271:L271)&gt;Balance!M270+Interest!M271,Balance!M270+Interest!M271-'Minimum Payment'!M271,$C271-SUM($D271:L271))))))</f>
        <v>0</v>
      </c>
      <c r="O271" s="10">
        <f t="shared" si="6"/>
        <v>0</v>
      </c>
    </row>
    <row r="272" spans="1:15" s="140" customFormat="1" ht="11.25" x14ac:dyDescent="0.25">
      <c r="A272" s="140" t="str">
        <f>IF(Balance!O271&lt;=0,"",A271+1)</f>
        <v/>
      </c>
      <c r="B272" s="50" t="str">
        <f t="shared" si="7"/>
        <v/>
      </c>
      <c r="C272" s="10">
        <f>IF(A272="",0,IF(NOT(Settings!$E$4=5),IF((Results!$D$5-'Minimum Payment'!O272)&lt;0,0,Results!$D$5-'Minimum Payment'!O272),0)+'Payment Schedule'!D272)</f>
        <v>0</v>
      </c>
      <c r="D272" s="10">
        <f>IF($D$14="",0,IF(NOT(Settings!$E$4=5),IF(Balance!D271&gt;=0,IF('Minimum Payment'!D272+$C272&gt;Balance!D271+Interest!D272,Balance!D271+Interest!D272-'Minimum Payment'!D272,$C272)),0))</f>
        <v>0</v>
      </c>
      <c r="E272" s="10">
        <f>IF(E$14="",0,IF(NOT(Settings!$E$4=5),IF(Balance!E271&lt;=0,0,IF($C272&lt;=SUM($D272:D272),0,IF('Minimum Payment'!E272+$C272-SUM($D272:D272)&gt;Balance!E271+Interest!E272,Balance!E271+Interest!E272-'Minimum Payment'!E272,$C272-SUM($D272:D272))))))</f>
        <v>0</v>
      </c>
      <c r="F272" s="10">
        <f>IF(F$14="",0,IF(NOT(Settings!$E$4=5),IF(Balance!F271&lt;=0,0,IF($C272&lt;=SUM($D272:E272),0,IF('Minimum Payment'!F272+$C272-SUM($D272:E272)&gt;Balance!F271+Interest!F272,Balance!F271+Interest!F272-'Minimum Payment'!F272,$C272-SUM($D272:E272))))))</f>
        <v>0</v>
      </c>
      <c r="G272" s="10">
        <f>IF(G$14="",0,IF(NOT(Settings!$E$4=5),IF(Balance!G271&lt;=0,0,IF($C272&lt;=SUM($D272:F272),0,IF('Minimum Payment'!G272+$C272-SUM($D272:F272)&gt;Balance!G271+Interest!G272,Balance!G271+Interest!G272-'Minimum Payment'!G272,$C272-SUM($D272:F272))))))</f>
        <v>0</v>
      </c>
      <c r="H272" s="10">
        <f>IF(H$14="",0,IF(NOT(Settings!$E$4=5),IF(Balance!H271&lt;=0,0,IF($C272&lt;=SUM($D272:G272),0,IF('Minimum Payment'!H272+$C272-SUM($D272:G272)&gt;Balance!H271+Interest!H272,Balance!H271+Interest!H272-'Minimum Payment'!H272,$C272-SUM($D272:G272))))))</f>
        <v>0</v>
      </c>
      <c r="I272" s="10">
        <f>IF(I$14="",0,IF(NOT(Settings!$E$4=5),IF(Balance!I271&lt;=0,0,IF($C272&lt;=SUM($D272:H272),0,IF('Minimum Payment'!I272+$C272-SUM($D272:H272)&gt;Balance!I271+Interest!I272,Balance!I271+Interest!I272-'Minimum Payment'!I272,$C272-SUM($D272:H272))))))</f>
        <v>0</v>
      </c>
      <c r="J272" s="10">
        <f>IF(J$14="",0,IF(NOT(Settings!$E$4=5),IF(Balance!J271&lt;=0,0,IF($C272&lt;=SUM($D272:I272),0,IF('Minimum Payment'!J272+$C272-SUM($D272:I272)&gt;Balance!J271+Interest!J272,Balance!J271+Interest!J272-'Minimum Payment'!J272,$C272-SUM($D272:I272))))))</f>
        <v>0</v>
      </c>
      <c r="K272" s="10">
        <f>IF(K$14="",0,IF(NOT(Settings!$E$4=5),IF(Balance!K271&lt;=0,0,IF($C272&lt;=SUM($D272:J272),0,IF('Minimum Payment'!K272+$C272-SUM($D272:J272)&gt;Balance!K271+Interest!K272,Balance!K271+Interest!K272-'Minimum Payment'!K272,$C272-SUM($D272:J272))))))</f>
        <v>0</v>
      </c>
      <c r="L272" s="10">
        <f>IF(L$14="",0,IF(NOT(Settings!$E$4=5),IF(Balance!L271&lt;=0,0,IF($C272&lt;=SUM($D272:K272),0,IF('Minimum Payment'!L272+$C272-SUM($D272:K272)&gt;Balance!L271+Interest!L272,Balance!L271+Interest!L272-'Minimum Payment'!L272,$C272-SUM($D272:K272))))))</f>
        <v>0</v>
      </c>
      <c r="M272" s="10">
        <f>IF(M$14="",0,IF(NOT(Settings!$E$4=5),IF(Balance!M271&lt;=0,0,IF($C272&lt;=SUM($D272:L272),0,IF('Minimum Payment'!M272+$C272-SUM($D272:L272)&gt;Balance!M271+Interest!M272,Balance!M271+Interest!M272-'Minimum Payment'!M272,$C272-SUM($D272:L272))))))</f>
        <v>0</v>
      </c>
      <c r="O272" s="10">
        <f t="shared" ref="O272:O335" si="8">SUM(D272:M272)</f>
        <v>0</v>
      </c>
    </row>
    <row r="273" spans="1:15" s="140" customFormat="1" ht="11.25" x14ac:dyDescent="0.25">
      <c r="A273" s="140" t="str">
        <f>IF(Balance!O272&lt;=0,"",A272+1)</f>
        <v/>
      </c>
      <c r="B273" s="50" t="str">
        <f t="shared" ref="B273:B336" si="9">IF(A273="","",DATE(YEAR(B272),MONTH(B272)+1,1))</f>
        <v/>
      </c>
      <c r="C273" s="10">
        <f>IF(A273="",0,IF(NOT(Settings!$E$4=5),IF((Results!$D$5-'Minimum Payment'!O273)&lt;0,0,Results!$D$5-'Minimum Payment'!O273),0)+'Payment Schedule'!D273)</f>
        <v>0</v>
      </c>
      <c r="D273" s="10">
        <f>IF($D$14="",0,IF(NOT(Settings!$E$4=5),IF(Balance!D272&gt;=0,IF('Minimum Payment'!D273+$C273&gt;Balance!D272+Interest!D273,Balance!D272+Interest!D273-'Minimum Payment'!D273,$C273)),0))</f>
        <v>0</v>
      </c>
      <c r="E273" s="10">
        <f>IF(E$14="",0,IF(NOT(Settings!$E$4=5),IF(Balance!E272&lt;=0,0,IF($C273&lt;=SUM($D273:D273),0,IF('Minimum Payment'!E273+$C273-SUM($D273:D273)&gt;Balance!E272+Interest!E273,Balance!E272+Interest!E273-'Minimum Payment'!E273,$C273-SUM($D273:D273))))))</f>
        <v>0</v>
      </c>
      <c r="F273" s="10">
        <f>IF(F$14="",0,IF(NOT(Settings!$E$4=5),IF(Balance!F272&lt;=0,0,IF($C273&lt;=SUM($D273:E273),0,IF('Minimum Payment'!F273+$C273-SUM($D273:E273)&gt;Balance!F272+Interest!F273,Balance!F272+Interest!F273-'Minimum Payment'!F273,$C273-SUM($D273:E273))))))</f>
        <v>0</v>
      </c>
      <c r="G273" s="10">
        <f>IF(G$14="",0,IF(NOT(Settings!$E$4=5),IF(Balance!G272&lt;=0,0,IF($C273&lt;=SUM($D273:F273),0,IF('Minimum Payment'!G273+$C273-SUM($D273:F273)&gt;Balance!G272+Interest!G273,Balance!G272+Interest!G273-'Minimum Payment'!G273,$C273-SUM($D273:F273))))))</f>
        <v>0</v>
      </c>
      <c r="H273" s="10">
        <f>IF(H$14="",0,IF(NOT(Settings!$E$4=5),IF(Balance!H272&lt;=0,0,IF($C273&lt;=SUM($D273:G273),0,IF('Minimum Payment'!H273+$C273-SUM($D273:G273)&gt;Balance!H272+Interest!H273,Balance!H272+Interest!H273-'Minimum Payment'!H273,$C273-SUM($D273:G273))))))</f>
        <v>0</v>
      </c>
      <c r="I273" s="10">
        <f>IF(I$14="",0,IF(NOT(Settings!$E$4=5),IF(Balance!I272&lt;=0,0,IF($C273&lt;=SUM($D273:H273),0,IF('Minimum Payment'!I273+$C273-SUM($D273:H273)&gt;Balance!I272+Interest!I273,Balance!I272+Interest!I273-'Minimum Payment'!I273,$C273-SUM($D273:H273))))))</f>
        <v>0</v>
      </c>
      <c r="J273" s="10">
        <f>IF(J$14="",0,IF(NOT(Settings!$E$4=5),IF(Balance!J272&lt;=0,0,IF($C273&lt;=SUM($D273:I273),0,IF('Minimum Payment'!J273+$C273-SUM($D273:I273)&gt;Balance!J272+Interest!J273,Balance!J272+Interest!J273-'Minimum Payment'!J273,$C273-SUM($D273:I273))))))</f>
        <v>0</v>
      </c>
      <c r="K273" s="10">
        <f>IF(K$14="",0,IF(NOT(Settings!$E$4=5),IF(Balance!K272&lt;=0,0,IF($C273&lt;=SUM($D273:J273),0,IF('Minimum Payment'!K273+$C273-SUM($D273:J273)&gt;Balance!K272+Interest!K273,Balance!K272+Interest!K273-'Minimum Payment'!K273,$C273-SUM($D273:J273))))))</f>
        <v>0</v>
      </c>
      <c r="L273" s="10">
        <f>IF(L$14="",0,IF(NOT(Settings!$E$4=5),IF(Balance!L272&lt;=0,0,IF($C273&lt;=SUM($D273:K273),0,IF('Minimum Payment'!L273+$C273-SUM($D273:K273)&gt;Balance!L272+Interest!L273,Balance!L272+Interest!L273-'Minimum Payment'!L273,$C273-SUM($D273:K273))))))</f>
        <v>0</v>
      </c>
      <c r="M273" s="10">
        <f>IF(M$14="",0,IF(NOT(Settings!$E$4=5),IF(Balance!M272&lt;=0,0,IF($C273&lt;=SUM($D273:L273),0,IF('Minimum Payment'!M273+$C273-SUM($D273:L273)&gt;Balance!M272+Interest!M273,Balance!M272+Interest!M273-'Minimum Payment'!M273,$C273-SUM($D273:L273))))))</f>
        <v>0</v>
      </c>
      <c r="O273" s="10">
        <f t="shared" si="8"/>
        <v>0</v>
      </c>
    </row>
    <row r="274" spans="1:15" s="140" customFormat="1" ht="11.25" x14ac:dyDescent="0.25">
      <c r="A274" s="140" t="str">
        <f>IF(Balance!O273&lt;=0,"",A273+1)</f>
        <v/>
      </c>
      <c r="B274" s="50" t="str">
        <f t="shared" si="9"/>
        <v/>
      </c>
      <c r="C274" s="10">
        <f>IF(A274="",0,IF(NOT(Settings!$E$4=5),IF((Results!$D$5-'Minimum Payment'!O274)&lt;0,0,Results!$D$5-'Minimum Payment'!O274),0)+'Payment Schedule'!D274)</f>
        <v>0</v>
      </c>
      <c r="D274" s="10">
        <f>IF($D$14="",0,IF(NOT(Settings!$E$4=5),IF(Balance!D273&gt;=0,IF('Minimum Payment'!D274+$C274&gt;Balance!D273+Interest!D274,Balance!D273+Interest!D274-'Minimum Payment'!D274,$C274)),0))</f>
        <v>0</v>
      </c>
      <c r="E274" s="10">
        <f>IF(E$14="",0,IF(NOT(Settings!$E$4=5),IF(Balance!E273&lt;=0,0,IF($C274&lt;=SUM($D274:D274),0,IF('Minimum Payment'!E274+$C274-SUM($D274:D274)&gt;Balance!E273+Interest!E274,Balance!E273+Interest!E274-'Minimum Payment'!E274,$C274-SUM($D274:D274))))))</f>
        <v>0</v>
      </c>
      <c r="F274" s="10">
        <f>IF(F$14="",0,IF(NOT(Settings!$E$4=5),IF(Balance!F273&lt;=0,0,IF($C274&lt;=SUM($D274:E274),0,IF('Minimum Payment'!F274+$C274-SUM($D274:E274)&gt;Balance!F273+Interest!F274,Balance!F273+Interest!F274-'Minimum Payment'!F274,$C274-SUM($D274:E274))))))</f>
        <v>0</v>
      </c>
      <c r="G274" s="10">
        <f>IF(G$14="",0,IF(NOT(Settings!$E$4=5),IF(Balance!G273&lt;=0,0,IF($C274&lt;=SUM($D274:F274),0,IF('Minimum Payment'!G274+$C274-SUM($D274:F274)&gt;Balance!G273+Interest!G274,Balance!G273+Interest!G274-'Minimum Payment'!G274,$C274-SUM($D274:F274))))))</f>
        <v>0</v>
      </c>
      <c r="H274" s="10">
        <f>IF(H$14="",0,IF(NOT(Settings!$E$4=5),IF(Balance!H273&lt;=0,0,IF($C274&lt;=SUM($D274:G274),0,IF('Minimum Payment'!H274+$C274-SUM($D274:G274)&gt;Balance!H273+Interest!H274,Balance!H273+Interest!H274-'Minimum Payment'!H274,$C274-SUM($D274:G274))))))</f>
        <v>0</v>
      </c>
      <c r="I274" s="10">
        <f>IF(I$14="",0,IF(NOT(Settings!$E$4=5),IF(Balance!I273&lt;=0,0,IF($C274&lt;=SUM($D274:H274),0,IF('Minimum Payment'!I274+$C274-SUM($D274:H274)&gt;Balance!I273+Interest!I274,Balance!I273+Interest!I274-'Minimum Payment'!I274,$C274-SUM($D274:H274))))))</f>
        <v>0</v>
      </c>
      <c r="J274" s="10">
        <f>IF(J$14="",0,IF(NOT(Settings!$E$4=5),IF(Balance!J273&lt;=0,0,IF($C274&lt;=SUM($D274:I274),0,IF('Minimum Payment'!J274+$C274-SUM($D274:I274)&gt;Balance!J273+Interest!J274,Balance!J273+Interest!J274-'Minimum Payment'!J274,$C274-SUM($D274:I274))))))</f>
        <v>0</v>
      </c>
      <c r="K274" s="10">
        <f>IF(K$14="",0,IF(NOT(Settings!$E$4=5),IF(Balance!K273&lt;=0,0,IF($C274&lt;=SUM($D274:J274),0,IF('Minimum Payment'!K274+$C274-SUM($D274:J274)&gt;Balance!K273+Interest!K274,Balance!K273+Interest!K274-'Minimum Payment'!K274,$C274-SUM($D274:J274))))))</f>
        <v>0</v>
      </c>
      <c r="L274" s="10">
        <f>IF(L$14="",0,IF(NOT(Settings!$E$4=5),IF(Balance!L273&lt;=0,0,IF($C274&lt;=SUM($D274:K274),0,IF('Minimum Payment'!L274+$C274-SUM($D274:K274)&gt;Balance!L273+Interest!L274,Balance!L273+Interest!L274-'Minimum Payment'!L274,$C274-SUM($D274:K274))))))</f>
        <v>0</v>
      </c>
      <c r="M274" s="10">
        <f>IF(M$14="",0,IF(NOT(Settings!$E$4=5),IF(Balance!M273&lt;=0,0,IF($C274&lt;=SUM($D274:L274),0,IF('Minimum Payment'!M274+$C274-SUM($D274:L274)&gt;Balance!M273+Interest!M274,Balance!M273+Interest!M274-'Minimum Payment'!M274,$C274-SUM($D274:L274))))))</f>
        <v>0</v>
      </c>
      <c r="O274" s="10">
        <f t="shared" si="8"/>
        <v>0</v>
      </c>
    </row>
    <row r="275" spans="1:15" s="140" customFormat="1" ht="11.25" x14ac:dyDescent="0.25">
      <c r="A275" s="140" t="str">
        <f>IF(Balance!O274&lt;=0,"",A274+1)</f>
        <v/>
      </c>
      <c r="B275" s="50" t="str">
        <f t="shared" si="9"/>
        <v/>
      </c>
      <c r="C275" s="10">
        <f>IF(A275="",0,IF(NOT(Settings!$E$4=5),IF((Results!$D$5-'Minimum Payment'!O275)&lt;0,0,Results!$D$5-'Minimum Payment'!O275),0)+'Payment Schedule'!D275)</f>
        <v>0</v>
      </c>
      <c r="D275" s="10">
        <f>IF($D$14="",0,IF(NOT(Settings!$E$4=5),IF(Balance!D274&gt;=0,IF('Minimum Payment'!D275+$C275&gt;Balance!D274+Interest!D275,Balance!D274+Interest!D275-'Minimum Payment'!D275,$C275)),0))</f>
        <v>0</v>
      </c>
      <c r="E275" s="10">
        <f>IF(E$14="",0,IF(NOT(Settings!$E$4=5),IF(Balance!E274&lt;=0,0,IF($C275&lt;=SUM($D275:D275),0,IF('Minimum Payment'!E275+$C275-SUM($D275:D275)&gt;Balance!E274+Interest!E275,Balance!E274+Interest!E275-'Minimum Payment'!E275,$C275-SUM($D275:D275))))))</f>
        <v>0</v>
      </c>
      <c r="F275" s="10">
        <f>IF(F$14="",0,IF(NOT(Settings!$E$4=5),IF(Balance!F274&lt;=0,0,IF($C275&lt;=SUM($D275:E275),0,IF('Minimum Payment'!F275+$C275-SUM($D275:E275)&gt;Balance!F274+Interest!F275,Balance!F274+Interest!F275-'Minimum Payment'!F275,$C275-SUM($D275:E275))))))</f>
        <v>0</v>
      </c>
      <c r="G275" s="10">
        <f>IF(G$14="",0,IF(NOT(Settings!$E$4=5),IF(Balance!G274&lt;=0,0,IF($C275&lt;=SUM($D275:F275),0,IF('Minimum Payment'!G275+$C275-SUM($D275:F275)&gt;Balance!G274+Interest!G275,Balance!G274+Interest!G275-'Minimum Payment'!G275,$C275-SUM($D275:F275))))))</f>
        <v>0</v>
      </c>
      <c r="H275" s="10">
        <f>IF(H$14="",0,IF(NOT(Settings!$E$4=5),IF(Balance!H274&lt;=0,0,IF($C275&lt;=SUM($D275:G275),0,IF('Minimum Payment'!H275+$C275-SUM($D275:G275)&gt;Balance!H274+Interest!H275,Balance!H274+Interest!H275-'Minimum Payment'!H275,$C275-SUM($D275:G275))))))</f>
        <v>0</v>
      </c>
      <c r="I275" s="10">
        <f>IF(I$14="",0,IF(NOT(Settings!$E$4=5),IF(Balance!I274&lt;=0,0,IF($C275&lt;=SUM($D275:H275),0,IF('Minimum Payment'!I275+$C275-SUM($D275:H275)&gt;Balance!I274+Interest!I275,Balance!I274+Interest!I275-'Minimum Payment'!I275,$C275-SUM($D275:H275))))))</f>
        <v>0</v>
      </c>
      <c r="J275" s="10">
        <f>IF(J$14="",0,IF(NOT(Settings!$E$4=5),IF(Balance!J274&lt;=0,0,IF($C275&lt;=SUM($D275:I275),0,IF('Minimum Payment'!J275+$C275-SUM($D275:I275)&gt;Balance!J274+Interest!J275,Balance!J274+Interest!J275-'Minimum Payment'!J275,$C275-SUM($D275:I275))))))</f>
        <v>0</v>
      </c>
      <c r="K275" s="10">
        <f>IF(K$14="",0,IF(NOT(Settings!$E$4=5),IF(Balance!K274&lt;=0,0,IF($C275&lt;=SUM($D275:J275),0,IF('Minimum Payment'!K275+$C275-SUM($D275:J275)&gt;Balance!K274+Interest!K275,Balance!K274+Interest!K275-'Minimum Payment'!K275,$C275-SUM($D275:J275))))))</f>
        <v>0</v>
      </c>
      <c r="L275" s="10">
        <f>IF(L$14="",0,IF(NOT(Settings!$E$4=5),IF(Balance!L274&lt;=0,0,IF($C275&lt;=SUM($D275:K275),0,IF('Minimum Payment'!L275+$C275-SUM($D275:K275)&gt;Balance!L274+Interest!L275,Balance!L274+Interest!L275-'Minimum Payment'!L275,$C275-SUM($D275:K275))))))</f>
        <v>0</v>
      </c>
      <c r="M275" s="10">
        <f>IF(M$14="",0,IF(NOT(Settings!$E$4=5),IF(Balance!M274&lt;=0,0,IF($C275&lt;=SUM($D275:L275),0,IF('Minimum Payment'!M275+$C275-SUM($D275:L275)&gt;Balance!M274+Interest!M275,Balance!M274+Interest!M275-'Minimum Payment'!M275,$C275-SUM($D275:L275))))))</f>
        <v>0</v>
      </c>
      <c r="O275" s="10">
        <f t="shared" si="8"/>
        <v>0</v>
      </c>
    </row>
    <row r="276" spans="1:15" s="140" customFormat="1" ht="11.25" x14ac:dyDescent="0.25">
      <c r="A276" s="140" t="str">
        <f>IF(Balance!O275&lt;=0,"",A275+1)</f>
        <v/>
      </c>
      <c r="B276" s="50" t="str">
        <f t="shared" si="9"/>
        <v/>
      </c>
      <c r="C276" s="10">
        <f>IF(A276="",0,IF(NOT(Settings!$E$4=5),IF((Results!$D$5-'Minimum Payment'!O276)&lt;0,0,Results!$D$5-'Minimum Payment'!O276),0)+'Payment Schedule'!D276)</f>
        <v>0</v>
      </c>
      <c r="D276" s="10">
        <f>IF($D$14="",0,IF(NOT(Settings!$E$4=5),IF(Balance!D275&gt;=0,IF('Minimum Payment'!D276+$C276&gt;Balance!D275+Interest!D276,Balance!D275+Interest!D276-'Minimum Payment'!D276,$C276)),0))</f>
        <v>0</v>
      </c>
      <c r="E276" s="10">
        <f>IF(E$14="",0,IF(NOT(Settings!$E$4=5),IF(Balance!E275&lt;=0,0,IF($C276&lt;=SUM($D276:D276),0,IF('Minimum Payment'!E276+$C276-SUM($D276:D276)&gt;Balance!E275+Interest!E276,Balance!E275+Interest!E276-'Minimum Payment'!E276,$C276-SUM($D276:D276))))))</f>
        <v>0</v>
      </c>
      <c r="F276" s="10">
        <f>IF(F$14="",0,IF(NOT(Settings!$E$4=5),IF(Balance!F275&lt;=0,0,IF($C276&lt;=SUM($D276:E276),0,IF('Minimum Payment'!F276+$C276-SUM($D276:E276)&gt;Balance!F275+Interest!F276,Balance!F275+Interest!F276-'Minimum Payment'!F276,$C276-SUM($D276:E276))))))</f>
        <v>0</v>
      </c>
      <c r="G276" s="10">
        <f>IF(G$14="",0,IF(NOT(Settings!$E$4=5),IF(Balance!G275&lt;=0,0,IF($C276&lt;=SUM($D276:F276),0,IF('Minimum Payment'!G276+$C276-SUM($D276:F276)&gt;Balance!G275+Interest!G276,Balance!G275+Interest!G276-'Minimum Payment'!G276,$C276-SUM($D276:F276))))))</f>
        <v>0</v>
      </c>
      <c r="H276" s="10">
        <f>IF(H$14="",0,IF(NOT(Settings!$E$4=5),IF(Balance!H275&lt;=0,0,IF($C276&lt;=SUM($D276:G276),0,IF('Minimum Payment'!H276+$C276-SUM($D276:G276)&gt;Balance!H275+Interest!H276,Balance!H275+Interest!H276-'Minimum Payment'!H276,$C276-SUM($D276:G276))))))</f>
        <v>0</v>
      </c>
      <c r="I276" s="10">
        <f>IF(I$14="",0,IF(NOT(Settings!$E$4=5),IF(Balance!I275&lt;=0,0,IF($C276&lt;=SUM($D276:H276),0,IF('Minimum Payment'!I276+$C276-SUM($D276:H276)&gt;Balance!I275+Interest!I276,Balance!I275+Interest!I276-'Minimum Payment'!I276,$C276-SUM($D276:H276))))))</f>
        <v>0</v>
      </c>
      <c r="J276" s="10">
        <f>IF(J$14="",0,IF(NOT(Settings!$E$4=5),IF(Balance!J275&lt;=0,0,IF($C276&lt;=SUM($D276:I276),0,IF('Minimum Payment'!J276+$C276-SUM($D276:I276)&gt;Balance!J275+Interest!J276,Balance!J275+Interest!J276-'Minimum Payment'!J276,$C276-SUM($D276:I276))))))</f>
        <v>0</v>
      </c>
      <c r="K276" s="10">
        <f>IF(K$14="",0,IF(NOT(Settings!$E$4=5),IF(Balance!K275&lt;=0,0,IF($C276&lt;=SUM($D276:J276),0,IF('Minimum Payment'!K276+$C276-SUM($D276:J276)&gt;Balance!K275+Interest!K276,Balance!K275+Interest!K276-'Minimum Payment'!K276,$C276-SUM($D276:J276))))))</f>
        <v>0</v>
      </c>
      <c r="L276" s="10">
        <f>IF(L$14="",0,IF(NOT(Settings!$E$4=5),IF(Balance!L275&lt;=0,0,IF($C276&lt;=SUM($D276:K276),0,IF('Minimum Payment'!L276+$C276-SUM($D276:K276)&gt;Balance!L275+Interest!L276,Balance!L275+Interest!L276-'Minimum Payment'!L276,$C276-SUM($D276:K276))))))</f>
        <v>0</v>
      </c>
      <c r="M276" s="10">
        <f>IF(M$14="",0,IF(NOT(Settings!$E$4=5),IF(Balance!M275&lt;=0,0,IF($C276&lt;=SUM($D276:L276),0,IF('Minimum Payment'!M276+$C276-SUM($D276:L276)&gt;Balance!M275+Interest!M276,Balance!M275+Interest!M276-'Minimum Payment'!M276,$C276-SUM($D276:L276))))))</f>
        <v>0</v>
      </c>
      <c r="O276" s="10">
        <f t="shared" si="8"/>
        <v>0</v>
      </c>
    </row>
    <row r="277" spans="1:15" s="140" customFormat="1" ht="11.25" x14ac:dyDescent="0.25">
      <c r="A277" s="140" t="str">
        <f>IF(Balance!O276&lt;=0,"",A276+1)</f>
        <v/>
      </c>
      <c r="B277" s="50" t="str">
        <f t="shared" si="9"/>
        <v/>
      </c>
      <c r="C277" s="10">
        <f>IF(A277="",0,IF(NOT(Settings!$E$4=5),IF((Results!$D$5-'Minimum Payment'!O277)&lt;0,0,Results!$D$5-'Minimum Payment'!O277),0)+'Payment Schedule'!D277)</f>
        <v>0</v>
      </c>
      <c r="D277" s="10">
        <f>IF($D$14="",0,IF(NOT(Settings!$E$4=5),IF(Balance!D276&gt;=0,IF('Minimum Payment'!D277+$C277&gt;Balance!D276+Interest!D277,Balance!D276+Interest!D277-'Minimum Payment'!D277,$C277)),0))</f>
        <v>0</v>
      </c>
      <c r="E277" s="10">
        <f>IF(E$14="",0,IF(NOT(Settings!$E$4=5),IF(Balance!E276&lt;=0,0,IF($C277&lt;=SUM($D277:D277),0,IF('Minimum Payment'!E277+$C277-SUM($D277:D277)&gt;Balance!E276+Interest!E277,Balance!E276+Interest!E277-'Minimum Payment'!E277,$C277-SUM($D277:D277))))))</f>
        <v>0</v>
      </c>
      <c r="F277" s="10">
        <f>IF(F$14="",0,IF(NOT(Settings!$E$4=5),IF(Balance!F276&lt;=0,0,IF($C277&lt;=SUM($D277:E277),0,IF('Minimum Payment'!F277+$C277-SUM($D277:E277)&gt;Balance!F276+Interest!F277,Balance!F276+Interest!F277-'Minimum Payment'!F277,$C277-SUM($D277:E277))))))</f>
        <v>0</v>
      </c>
      <c r="G277" s="10">
        <f>IF(G$14="",0,IF(NOT(Settings!$E$4=5),IF(Balance!G276&lt;=0,0,IF($C277&lt;=SUM($D277:F277),0,IF('Minimum Payment'!G277+$C277-SUM($D277:F277)&gt;Balance!G276+Interest!G277,Balance!G276+Interest!G277-'Minimum Payment'!G277,$C277-SUM($D277:F277))))))</f>
        <v>0</v>
      </c>
      <c r="H277" s="10">
        <f>IF(H$14="",0,IF(NOT(Settings!$E$4=5),IF(Balance!H276&lt;=0,0,IF($C277&lt;=SUM($D277:G277),0,IF('Minimum Payment'!H277+$C277-SUM($D277:G277)&gt;Balance!H276+Interest!H277,Balance!H276+Interest!H277-'Minimum Payment'!H277,$C277-SUM($D277:G277))))))</f>
        <v>0</v>
      </c>
      <c r="I277" s="10">
        <f>IF(I$14="",0,IF(NOT(Settings!$E$4=5),IF(Balance!I276&lt;=0,0,IF($C277&lt;=SUM($D277:H277),0,IF('Minimum Payment'!I277+$C277-SUM($D277:H277)&gt;Balance!I276+Interest!I277,Balance!I276+Interest!I277-'Minimum Payment'!I277,$C277-SUM($D277:H277))))))</f>
        <v>0</v>
      </c>
      <c r="J277" s="10">
        <f>IF(J$14="",0,IF(NOT(Settings!$E$4=5),IF(Balance!J276&lt;=0,0,IF($C277&lt;=SUM($D277:I277),0,IF('Minimum Payment'!J277+$C277-SUM($D277:I277)&gt;Balance!J276+Interest!J277,Balance!J276+Interest!J277-'Minimum Payment'!J277,$C277-SUM($D277:I277))))))</f>
        <v>0</v>
      </c>
      <c r="K277" s="10">
        <f>IF(K$14="",0,IF(NOT(Settings!$E$4=5),IF(Balance!K276&lt;=0,0,IF($C277&lt;=SUM($D277:J277),0,IF('Minimum Payment'!K277+$C277-SUM($D277:J277)&gt;Balance!K276+Interest!K277,Balance!K276+Interest!K277-'Minimum Payment'!K277,$C277-SUM($D277:J277))))))</f>
        <v>0</v>
      </c>
      <c r="L277" s="10">
        <f>IF(L$14="",0,IF(NOT(Settings!$E$4=5),IF(Balance!L276&lt;=0,0,IF($C277&lt;=SUM($D277:K277),0,IF('Minimum Payment'!L277+$C277-SUM($D277:K277)&gt;Balance!L276+Interest!L277,Balance!L276+Interest!L277-'Minimum Payment'!L277,$C277-SUM($D277:K277))))))</f>
        <v>0</v>
      </c>
      <c r="M277" s="10">
        <f>IF(M$14="",0,IF(NOT(Settings!$E$4=5),IF(Balance!M276&lt;=0,0,IF($C277&lt;=SUM($D277:L277),0,IF('Minimum Payment'!M277+$C277-SUM($D277:L277)&gt;Balance!M276+Interest!M277,Balance!M276+Interest!M277-'Minimum Payment'!M277,$C277-SUM($D277:L277))))))</f>
        <v>0</v>
      </c>
      <c r="O277" s="10">
        <f t="shared" si="8"/>
        <v>0</v>
      </c>
    </row>
    <row r="278" spans="1:15" s="140" customFormat="1" ht="11.25" x14ac:dyDescent="0.25">
      <c r="A278" s="140" t="str">
        <f>IF(Balance!O277&lt;=0,"",A277+1)</f>
        <v/>
      </c>
      <c r="B278" s="50" t="str">
        <f t="shared" si="9"/>
        <v/>
      </c>
      <c r="C278" s="10">
        <f>IF(A278="",0,IF(NOT(Settings!$E$4=5),IF((Results!$D$5-'Minimum Payment'!O278)&lt;0,0,Results!$D$5-'Minimum Payment'!O278),0)+'Payment Schedule'!D278)</f>
        <v>0</v>
      </c>
      <c r="D278" s="10">
        <f>IF($D$14="",0,IF(NOT(Settings!$E$4=5),IF(Balance!D277&gt;=0,IF('Minimum Payment'!D278+$C278&gt;Balance!D277+Interest!D278,Balance!D277+Interest!D278-'Minimum Payment'!D278,$C278)),0))</f>
        <v>0</v>
      </c>
      <c r="E278" s="10">
        <f>IF(E$14="",0,IF(NOT(Settings!$E$4=5),IF(Balance!E277&lt;=0,0,IF($C278&lt;=SUM($D278:D278),0,IF('Minimum Payment'!E278+$C278-SUM($D278:D278)&gt;Balance!E277+Interest!E278,Balance!E277+Interest!E278-'Minimum Payment'!E278,$C278-SUM($D278:D278))))))</f>
        <v>0</v>
      </c>
      <c r="F278" s="10">
        <f>IF(F$14="",0,IF(NOT(Settings!$E$4=5),IF(Balance!F277&lt;=0,0,IF($C278&lt;=SUM($D278:E278),0,IF('Minimum Payment'!F278+$C278-SUM($D278:E278)&gt;Balance!F277+Interest!F278,Balance!F277+Interest!F278-'Minimum Payment'!F278,$C278-SUM($D278:E278))))))</f>
        <v>0</v>
      </c>
      <c r="G278" s="10">
        <f>IF(G$14="",0,IF(NOT(Settings!$E$4=5),IF(Balance!G277&lt;=0,0,IF($C278&lt;=SUM($D278:F278),0,IF('Minimum Payment'!G278+$C278-SUM($D278:F278)&gt;Balance!G277+Interest!G278,Balance!G277+Interest!G278-'Minimum Payment'!G278,$C278-SUM($D278:F278))))))</f>
        <v>0</v>
      </c>
      <c r="H278" s="10">
        <f>IF(H$14="",0,IF(NOT(Settings!$E$4=5),IF(Balance!H277&lt;=0,0,IF($C278&lt;=SUM($D278:G278),0,IF('Minimum Payment'!H278+$C278-SUM($D278:G278)&gt;Balance!H277+Interest!H278,Balance!H277+Interest!H278-'Minimum Payment'!H278,$C278-SUM($D278:G278))))))</f>
        <v>0</v>
      </c>
      <c r="I278" s="10">
        <f>IF(I$14="",0,IF(NOT(Settings!$E$4=5),IF(Balance!I277&lt;=0,0,IF($C278&lt;=SUM($D278:H278),0,IF('Minimum Payment'!I278+$C278-SUM($D278:H278)&gt;Balance!I277+Interest!I278,Balance!I277+Interest!I278-'Minimum Payment'!I278,$C278-SUM($D278:H278))))))</f>
        <v>0</v>
      </c>
      <c r="J278" s="10">
        <f>IF(J$14="",0,IF(NOT(Settings!$E$4=5),IF(Balance!J277&lt;=0,0,IF($C278&lt;=SUM($D278:I278),0,IF('Minimum Payment'!J278+$C278-SUM($D278:I278)&gt;Balance!J277+Interest!J278,Balance!J277+Interest!J278-'Minimum Payment'!J278,$C278-SUM($D278:I278))))))</f>
        <v>0</v>
      </c>
      <c r="K278" s="10">
        <f>IF(K$14="",0,IF(NOT(Settings!$E$4=5),IF(Balance!K277&lt;=0,0,IF($C278&lt;=SUM($D278:J278),0,IF('Minimum Payment'!K278+$C278-SUM($D278:J278)&gt;Balance!K277+Interest!K278,Balance!K277+Interest!K278-'Minimum Payment'!K278,$C278-SUM($D278:J278))))))</f>
        <v>0</v>
      </c>
      <c r="L278" s="10">
        <f>IF(L$14="",0,IF(NOT(Settings!$E$4=5),IF(Balance!L277&lt;=0,0,IF($C278&lt;=SUM($D278:K278),0,IF('Minimum Payment'!L278+$C278-SUM($D278:K278)&gt;Balance!L277+Interest!L278,Balance!L277+Interest!L278-'Minimum Payment'!L278,$C278-SUM($D278:K278))))))</f>
        <v>0</v>
      </c>
      <c r="M278" s="10">
        <f>IF(M$14="",0,IF(NOT(Settings!$E$4=5),IF(Balance!M277&lt;=0,0,IF($C278&lt;=SUM($D278:L278),0,IF('Minimum Payment'!M278+$C278-SUM($D278:L278)&gt;Balance!M277+Interest!M278,Balance!M277+Interest!M278-'Minimum Payment'!M278,$C278-SUM($D278:L278))))))</f>
        <v>0</v>
      </c>
      <c r="O278" s="10">
        <f t="shared" si="8"/>
        <v>0</v>
      </c>
    </row>
    <row r="279" spans="1:15" s="140" customFormat="1" ht="11.25" x14ac:dyDescent="0.25">
      <c r="A279" s="140" t="str">
        <f>IF(Balance!O278&lt;=0,"",A278+1)</f>
        <v/>
      </c>
      <c r="B279" s="50" t="str">
        <f t="shared" si="9"/>
        <v/>
      </c>
      <c r="C279" s="10">
        <f>IF(A279="",0,IF(NOT(Settings!$E$4=5),IF((Results!$D$5-'Minimum Payment'!O279)&lt;0,0,Results!$D$5-'Minimum Payment'!O279),0)+'Payment Schedule'!D279)</f>
        <v>0</v>
      </c>
      <c r="D279" s="10">
        <f>IF($D$14="",0,IF(NOT(Settings!$E$4=5),IF(Balance!D278&gt;=0,IF('Minimum Payment'!D279+$C279&gt;Balance!D278+Interest!D279,Balance!D278+Interest!D279-'Minimum Payment'!D279,$C279)),0))</f>
        <v>0</v>
      </c>
      <c r="E279" s="10">
        <f>IF(E$14="",0,IF(NOT(Settings!$E$4=5),IF(Balance!E278&lt;=0,0,IF($C279&lt;=SUM($D279:D279),0,IF('Minimum Payment'!E279+$C279-SUM($D279:D279)&gt;Balance!E278+Interest!E279,Balance!E278+Interest!E279-'Minimum Payment'!E279,$C279-SUM($D279:D279))))))</f>
        <v>0</v>
      </c>
      <c r="F279" s="10">
        <f>IF(F$14="",0,IF(NOT(Settings!$E$4=5),IF(Balance!F278&lt;=0,0,IF($C279&lt;=SUM($D279:E279),0,IF('Minimum Payment'!F279+$C279-SUM($D279:E279)&gt;Balance!F278+Interest!F279,Balance!F278+Interest!F279-'Minimum Payment'!F279,$C279-SUM($D279:E279))))))</f>
        <v>0</v>
      </c>
      <c r="G279" s="10">
        <f>IF(G$14="",0,IF(NOT(Settings!$E$4=5),IF(Balance!G278&lt;=0,0,IF($C279&lt;=SUM($D279:F279),0,IF('Minimum Payment'!G279+$C279-SUM($D279:F279)&gt;Balance!G278+Interest!G279,Balance!G278+Interest!G279-'Minimum Payment'!G279,$C279-SUM($D279:F279))))))</f>
        <v>0</v>
      </c>
      <c r="H279" s="10">
        <f>IF(H$14="",0,IF(NOT(Settings!$E$4=5),IF(Balance!H278&lt;=0,0,IF($C279&lt;=SUM($D279:G279),0,IF('Minimum Payment'!H279+$C279-SUM($D279:G279)&gt;Balance!H278+Interest!H279,Balance!H278+Interest!H279-'Minimum Payment'!H279,$C279-SUM($D279:G279))))))</f>
        <v>0</v>
      </c>
      <c r="I279" s="10">
        <f>IF(I$14="",0,IF(NOT(Settings!$E$4=5),IF(Balance!I278&lt;=0,0,IF($C279&lt;=SUM($D279:H279),0,IF('Minimum Payment'!I279+$C279-SUM($D279:H279)&gt;Balance!I278+Interest!I279,Balance!I278+Interest!I279-'Minimum Payment'!I279,$C279-SUM($D279:H279))))))</f>
        <v>0</v>
      </c>
      <c r="J279" s="10">
        <f>IF(J$14="",0,IF(NOT(Settings!$E$4=5),IF(Balance!J278&lt;=0,0,IF($C279&lt;=SUM($D279:I279),0,IF('Minimum Payment'!J279+$C279-SUM($D279:I279)&gt;Balance!J278+Interest!J279,Balance!J278+Interest!J279-'Minimum Payment'!J279,$C279-SUM($D279:I279))))))</f>
        <v>0</v>
      </c>
      <c r="K279" s="10">
        <f>IF(K$14="",0,IF(NOT(Settings!$E$4=5),IF(Balance!K278&lt;=0,0,IF($C279&lt;=SUM($D279:J279),0,IF('Minimum Payment'!K279+$C279-SUM($D279:J279)&gt;Balance!K278+Interest!K279,Balance!K278+Interest!K279-'Minimum Payment'!K279,$C279-SUM($D279:J279))))))</f>
        <v>0</v>
      </c>
      <c r="L279" s="10">
        <f>IF(L$14="",0,IF(NOT(Settings!$E$4=5),IF(Balance!L278&lt;=0,0,IF($C279&lt;=SUM($D279:K279),0,IF('Minimum Payment'!L279+$C279-SUM($D279:K279)&gt;Balance!L278+Interest!L279,Balance!L278+Interest!L279-'Minimum Payment'!L279,$C279-SUM($D279:K279))))))</f>
        <v>0</v>
      </c>
      <c r="M279" s="10">
        <f>IF(M$14="",0,IF(NOT(Settings!$E$4=5),IF(Balance!M278&lt;=0,0,IF($C279&lt;=SUM($D279:L279),0,IF('Minimum Payment'!M279+$C279-SUM($D279:L279)&gt;Balance!M278+Interest!M279,Balance!M278+Interest!M279-'Minimum Payment'!M279,$C279-SUM($D279:L279))))))</f>
        <v>0</v>
      </c>
      <c r="O279" s="10">
        <f t="shared" si="8"/>
        <v>0</v>
      </c>
    </row>
    <row r="280" spans="1:15" s="140" customFormat="1" ht="11.25" x14ac:dyDescent="0.25">
      <c r="A280" s="140" t="str">
        <f>IF(Balance!O279&lt;=0,"",A279+1)</f>
        <v/>
      </c>
      <c r="B280" s="50" t="str">
        <f t="shared" si="9"/>
        <v/>
      </c>
      <c r="C280" s="10">
        <f>IF(A280="",0,IF(NOT(Settings!$E$4=5),IF((Results!$D$5-'Minimum Payment'!O280)&lt;0,0,Results!$D$5-'Minimum Payment'!O280),0)+'Payment Schedule'!D280)</f>
        <v>0</v>
      </c>
      <c r="D280" s="10">
        <f>IF($D$14="",0,IF(NOT(Settings!$E$4=5),IF(Balance!D279&gt;=0,IF('Minimum Payment'!D280+$C280&gt;Balance!D279+Interest!D280,Balance!D279+Interest!D280-'Minimum Payment'!D280,$C280)),0))</f>
        <v>0</v>
      </c>
      <c r="E280" s="10">
        <f>IF(E$14="",0,IF(NOT(Settings!$E$4=5),IF(Balance!E279&lt;=0,0,IF($C280&lt;=SUM($D280:D280),0,IF('Minimum Payment'!E280+$C280-SUM($D280:D280)&gt;Balance!E279+Interest!E280,Balance!E279+Interest!E280-'Minimum Payment'!E280,$C280-SUM($D280:D280))))))</f>
        <v>0</v>
      </c>
      <c r="F280" s="10">
        <f>IF(F$14="",0,IF(NOT(Settings!$E$4=5),IF(Balance!F279&lt;=0,0,IF($C280&lt;=SUM($D280:E280),0,IF('Minimum Payment'!F280+$C280-SUM($D280:E280)&gt;Balance!F279+Interest!F280,Balance!F279+Interest!F280-'Minimum Payment'!F280,$C280-SUM($D280:E280))))))</f>
        <v>0</v>
      </c>
      <c r="G280" s="10">
        <f>IF(G$14="",0,IF(NOT(Settings!$E$4=5),IF(Balance!G279&lt;=0,0,IF($C280&lt;=SUM($D280:F280),0,IF('Minimum Payment'!G280+$C280-SUM($D280:F280)&gt;Balance!G279+Interest!G280,Balance!G279+Interest!G280-'Minimum Payment'!G280,$C280-SUM($D280:F280))))))</f>
        <v>0</v>
      </c>
      <c r="H280" s="10">
        <f>IF(H$14="",0,IF(NOT(Settings!$E$4=5),IF(Balance!H279&lt;=0,0,IF($C280&lt;=SUM($D280:G280),0,IF('Minimum Payment'!H280+$C280-SUM($D280:G280)&gt;Balance!H279+Interest!H280,Balance!H279+Interest!H280-'Minimum Payment'!H280,$C280-SUM($D280:G280))))))</f>
        <v>0</v>
      </c>
      <c r="I280" s="10">
        <f>IF(I$14="",0,IF(NOT(Settings!$E$4=5),IF(Balance!I279&lt;=0,0,IF($C280&lt;=SUM($D280:H280),0,IF('Minimum Payment'!I280+$C280-SUM($D280:H280)&gt;Balance!I279+Interest!I280,Balance!I279+Interest!I280-'Minimum Payment'!I280,$C280-SUM($D280:H280))))))</f>
        <v>0</v>
      </c>
      <c r="J280" s="10">
        <f>IF(J$14="",0,IF(NOT(Settings!$E$4=5),IF(Balance!J279&lt;=0,0,IF($C280&lt;=SUM($D280:I280),0,IF('Minimum Payment'!J280+$C280-SUM($D280:I280)&gt;Balance!J279+Interest!J280,Balance!J279+Interest!J280-'Minimum Payment'!J280,$C280-SUM($D280:I280))))))</f>
        <v>0</v>
      </c>
      <c r="K280" s="10">
        <f>IF(K$14="",0,IF(NOT(Settings!$E$4=5),IF(Balance!K279&lt;=0,0,IF($C280&lt;=SUM($D280:J280),0,IF('Minimum Payment'!K280+$C280-SUM($D280:J280)&gt;Balance!K279+Interest!K280,Balance!K279+Interest!K280-'Minimum Payment'!K280,$C280-SUM($D280:J280))))))</f>
        <v>0</v>
      </c>
      <c r="L280" s="10">
        <f>IF(L$14="",0,IF(NOT(Settings!$E$4=5),IF(Balance!L279&lt;=0,0,IF($C280&lt;=SUM($D280:K280),0,IF('Minimum Payment'!L280+$C280-SUM($D280:K280)&gt;Balance!L279+Interest!L280,Balance!L279+Interest!L280-'Minimum Payment'!L280,$C280-SUM($D280:K280))))))</f>
        <v>0</v>
      </c>
      <c r="M280" s="10">
        <f>IF(M$14="",0,IF(NOT(Settings!$E$4=5),IF(Balance!M279&lt;=0,0,IF($C280&lt;=SUM($D280:L280),0,IF('Minimum Payment'!M280+$C280-SUM($D280:L280)&gt;Balance!M279+Interest!M280,Balance!M279+Interest!M280-'Minimum Payment'!M280,$C280-SUM($D280:L280))))))</f>
        <v>0</v>
      </c>
      <c r="O280" s="10">
        <f t="shared" si="8"/>
        <v>0</v>
      </c>
    </row>
    <row r="281" spans="1:15" s="140" customFormat="1" ht="11.25" x14ac:dyDescent="0.25">
      <c r="A281" s="140" t="str">
        <f>IF(Balance!O280&lt;=0,"",A280+1)</f>
        <v/>
      </c>
      <c r="B281" s="50" t="str">
        <f t="shared" si="9"/>
        <v/>
      </c>
      <c r="C281" s="10">
        <f>IF(A281="",0,IF(NOT(Settings!$E$4=5),IF((Results!$D$5-'Minimum Payment'!O281)&lt;0,0,Results!$D$5-'Minimum Payment'!O281),0)+'Payment Schedule'!D281)</f>
        <v>0</v>
      </c>
      <c r="D281" s="10">
        <f>IF($D$14="",0,IF(NOT(Settings!$E$4=5),IF(Balance!D280&gt;=0,IF('Minimum Payment'!D281+$C281&gt;Balance!D280+Interest!D281,Balance!D280+Interest!D281-'Minimum Payment'!D281,$C281)),0))</f>
        <v>0</v>
      </c>
      <c r="E281" s="10">
        <f>IF(E$14="",0,IF(NOT(Settings!$E$4=5),IF(Balance!E280&lt;=0,0,IF($C281&lt;=SUM($D281:D281),0,IF('Minimum Payment'!E281+$C281-SUM($D281:D281)&gt;Balance!E280+Interest!E281,Balance!E280+Interest!E281-'Minimum Payment'!E281,$C281-SUM($D281:D281))))))</f>
        <v>0</v>
      </c>
      <c r="F281" s="10">
        <f>IF(F$14="",0,IF(NOT(Settings!$E$4=5),IF(Balance!F280&lt;=0,0,IF($C281&lt;=SUM($D281:E281),0,IF('Minimum Payment'!F281+$C281-SUM($D281:E281)&gt;Balance!F280+Interest!F281,Balance!F280+Interest!F281-'Minimum Payment'!F281,$C281-SUM($D281:E281))))))</f>
        <v>0</v>
      </c>
      <c r="G281" s="10">
        <f>IF(G$14="",0,IF(NOT(Settings!$E$4=5),IF(Balance!G280&lt;=0,0,IF($C281&lt;=SUM($D281:F281),0,IF('Minimum Payment'!G281+$C281-SUM($D281:F281)&gt;Balance!G280+Interest!G281,Balance!G280+Interest!G281-'Minimum Payment'!G281,$C281-SUM($D281:F281))))))</f>
        <v>0</v>
      </c>
      <c r="H281" s="10">
        <f>IF(H$14="",0,IF(NOT(Settings!$E$4=5),IF(Balance!H280&lt;=0,0,IF($C281&lt;=SUM($D281:G281),0,IF('Minimum Payment'!H281+$C281-SUM($D281:G281)&gt;Balance!H280+Interest!H281,Balance!H280+Interest!H281-'Minimum Payment'!H281,$C281-SUM($D281:G281))))))</f>
        <v>0</v>
      </c>
      <c r="I281" s="10">
        <f>IF(I$14="",0,IF(NOT(Settings!$E$4=5),IF(Balance!I280&lt;=0,0,IF($C281&lt;=SUM($D281:H281),0,IF('Minimum Payment'!I281+$C281-SUM($D281:H281)&gt;Balance!I280+Interest!I281,Balance!I280+Interest!I281-'Minimum Payment'!I281,$C281-SUM($D281:H281))))))</f>
        <v>0</v>
      </c>
      <c r="J281" s="10">
        <f>IF(J$14="",0,IF(NOT(Settings!$E$4=5),IF(Balance!J280&lt;=0,0,IF($C281&lt;=SUM($D281:I281),0,IF('Minimum Payment'!J281+$C281-SUM($D281:I281)&gt;Balance!J280+Interest!J281,Balance!J280+Interest!J281-'Minimum Payment'!J281,$C281-SUM($D281:I281))))))</f>
        <v>0</v>
      </c>
      <c r="K281" s="10">
        <f>IF(K$14="",0,IF(NOT(Settings!$E$4=5),IF(Balance!K280&lt;=0,0,IF($C281&lt;=SUM($D281:J281),0,IF('Minimum Payment'!K281+$C281-SUM($D281:J281)&gt;Balance!K280+Interest!K281,Balance!K280+Interest!K281-'Minimum Payment'!K281,$C281-SUM($D281:J281))))))</f>
        <v>0</v>
      </c>
      <c r="L281" s="10">
        <f>IF(L$14="",0,IF(NOT(Settings!$E$4=5),IF(Balance!L280&lt;=0,0,IF($C281&lt;=SUM($D281:K281),0,IF('Minimum Payment'!L281+$C281-SUM($D281:K281)&gt;Balance!L280+Interest!L281,Balance!L280+Interest!L281-'Minimum Payment'!L281,$C281-SUM($D281:K281))))))</f>
        <v>0</v>
      </c>
      <c r="M281" s="10">
        <f>IF(M$14="",0,IF(NOT(Settings!$E$4=5),IF(Balance!M280&lt;=0,0,IF($C281&lt;=SUM($D281:L281),0,IF('Minimum Payment'!M281+$C281-SUM($D281:L281)&gt;Balance!M280+Interest!M281,Balance!M280+Interest!M281-'Minimum Payment'!M281,$C281-SUM($D281:L281))))))</f>
        <v>0</v>
      </c>
      <c r="O281" s="10">
        <f t="shared" si="8"/>
        <v>0</v>
      </c>
    </row>
    <row r="282" spans="1:15" s="140" customFormat="1" ht="11.25" x14ac:dyDescent="0.25">
      <c r="A282" s="140" t="str">
        <f>IF(Balance!O281&lt;=0,"",A281+1)</f>
        <v/>
      </c>
      <c r="B282" s="50" t="str">
        <f t="shared" si="9"/>
        <v/>
      </c>
      <c r="C282" s="10">
        <f>IF(A282="",0,IF(NOT(Settings!$E$4=5),IF((Results!$D$5-'Minimum Payment'!O282)&lt;0,0,Results!$D$5-'Minimum Payment'!O282),0)+'Payment Schedule'!D282)</f>
        <v>0</v>
      </c>
      <c r="D282" s="10">
        <f>IF($D$14="",0,IF(NOT(Settings!$E$4=5),IF(Balance!D281&gt;=0,IF('Minimum Payment'!D282+$C282&gt;Balance!D281+Interest!D282,Balance!D281+Interest!D282-'Minimum Payment'!D282,$C282)),0))</f>
        <v>0</v>
      </c>
      <c r="E282" s="10">
        <f>IF(E$14="",0,IF(NOT(Settings!$E$4=5),IF(Balance!E281&lt;=0,0,IF($C282&lt;=SUM($D282:D282),0,IF('Minimum Payment'!E282+$C282-SUM($D282:D282)&gt;Balance!E281+Interest!E282,Balance!E281+Interest!E282-'Minimum Payment'!E282,$C282-SUM($D282:D282))))))</f>
        <v>0</v>
      </c>
      <c r="F282" s="10">
        <f>IF(F$14="",0,IF(NOT(Settings!$E$4=5),IF(Balance!F281&lt;=0,0,IF($C282&lt;=SUM($D282:E282),0,IF('Minimum Payment'!F282+$C282-SUM($D282:E282)&gt;Balance!F281+Interest!F282,Balance!F281+Interest!F282-'Minimum Payment'!F282,$C282-SUM($D282:E282))))))</f>
        <v>0</v>
      </c>
      <c r="G282" s="10">
        <f>IF(G$14="",0,IF(NOT(Settings!$E$4=5),IF(Balance!G281&lt;=0,0,IF($C282&lt;=SUM($D282:F282),0,IF('Minimum Payment'!G282+$C282-SUM($D282:F282)&gt;Balance!G281+Interest!G282,Balance!G281+Interest!G282-'Minimum Payment'!G282,$C282-SUM($D282:F282))))))</f>
        <v>0</v>
      </c>
      <c r="H282" s="10">
        <f>IF(H$14="",0,IF(NOT(Settings!$E$4=5),IF(Balance!H281&lt;=0,0,IF($C282&lt;=SUM($D282:G282),0,IF('Minimum Payment'!H282+$C282-SUM($D282:G282)&gt;Balance!H281+Interest!H282,Balance!H281+Interest!H282-'Minimum Payment'!H282,$C282-SUM($D282:G282))))))</f>
        <v>0</v>
      </c>
      <c r="I282" s="10">
        <f>IF(I$14="",0,IF(NOT(Settings!$E$4=5),IF(Balance!I281&lt;=0,0,IF($C282&lt;=SUM($D282:H282),0,IF('Minimum Payment'!I282+$C282-SUM($D282:H282)&gt;Balance!I281+Interest!I282,Balance!I281+Interest!I282-'Minimum Payment'!I282,$C282-SUM($D282:H282))))))</f>
        <v>0</v>
      </c>
      <c r="J282" s="10">
        <f>IF(J$14="",0,IF(NOT(Settings!$E$4=5),IF(Balance!J281&lt;=0,0,IF($C282&lt;=SUM($D282:I282),0,IF('Minimum Payment'!J282+$C282-SUM($D282:I282)&gt;Balance!J281+Interest!J282,Balance!J281+Interest!J282-'Minimum Payment'!J282,$C282-SUM($D282:I282))))))</f>
        <v>0</v>
      </c>
      <c r="K282" s="10">
        <f>IF(K$14="",0,IF(NOT(Settings!$E$4=5),IF(Balance!K281&lt;=0,0,IF($C282&lt;=SUM($D282:J282),0,IF('Minimum Payment'!K282+$C282-SUM($D282:J282)&gt;Balance!K281+Interest!K282,Balance!K281+Interest!K282-'Minimum Payment'!K282,$C282-SUM($D282:J282))))))</f>
        <v>0</v>
      </c>
      <c r="L282" s="10">
        <f>IF(L$14="",0,IF(NOT(Settings!$E$4=5),IF(Balance!L281&lt;=0,0,IF($C282&lt;=SUM($D282:K282),0,IF('Minimum Payment'!L282+$C282-SUM($D282:K282)&gt;Balance!L281+Interest!L282,Balance!L281+Interest!L282-'Minimum Payment'!L282,$C282-SUM($D282:K282))))))</f>
        <v>0</v>
      </c>
      <c r="M282" s="10">
        <f>IF(M$14="",0,IF(NOT(Settings!$E$4=5),IF(Balance!M281&lt;=0,0,IF($C282&lt;=SUM($D282:L282),0,IF('Minimum Payment'!M282+$C282-SUM($D282:L282)&gt;Balance!M281+Interest!M282,Balance!M281+Interest!M282-'Minimum Payment'!M282,$C282-SUM($D282:L282))))))</f>
        <v>0</v>
      </c>
      <c r="O282" s="10">
        <f t="shared" si="8"/>
        <v>0</v>
      </c>
    </row>
    <row r="283" spans="1:15" s="140" customFormat="1" ht="11.25" x14ac:dyDescent="0.25">
      <c r="A283" s="140" t="str">
        <f>IF(Balance!O282&lt;=0,"",A282+1)</f>
        <v/>
      </c>
      <c r="B283" s="50" t="str">
        <f t="shared" si="9"/>
        <v/>
      </c>
      <c r="C283" s="10">
        <f>IF(A283="",0,IF(NOT(Settings!$E$4=5),IF((Results!$D$5-'Minimum Payment'!O283)&lt;0,0,Results!$D$5-'Minimum Payment'!O283),0)+'Payment Schedule'!D283)</f>
        <v>0</v>
      </c>
      <c r="D283" s="10">
        <f>IF($D$14="",0,IF(NOT(Settings!$E$4=5),IF(Balance!D282&gt;=0,IF('Minimum Payment'!D283+$C283&gt;Balance!D282+Interest!D283,Balance!D282+Interest!D283-'Minimum Payment'!D283,$C283)),0))</f>
        <v>0</v>
      </c>
      <c r="E283" s="10">
        <f>IF(E$14="",0,IF(NOT(Settings!$E$4=5),IF(Balance!E282&lt;=0,0,IF($C283&lt;=SUM($D283:D283),0,IF('Minimum Payment'!E283+$C283-SUM($D283:D283)&gt;Balance!E282+Interest!E283,Balance!E282+Interest!E283-'Minimum Payment'!E283,$C283-SUM($D283:D283))))))</f>
        <v>0</v>
      </c>
      <c r="F283" s="10">
        <f>IF(F$14="",0,IF(NOT(Settings!$E$4=5),IF(Balance!F282&lt;=0,0,IF($C283&lt;=SUM($D283:E283),0,IF('Minimum Payment'!F283+$C283-SUM($D283:E283)&gt;Balance!F282+Interest!F283,Balance!F282+Interest!F283-'Minimum Payment'!F283,$C283-SUM($D283:E283))))))</f>
        <v>0</v>
      </c>
      <c r="G283" s="10">
        <f>IF(G$14="",0,IF(NOT(Settings!$E$4=5),IF(Balance!G282&lt;=0,0,IF($C283&lt;=SUM($D283:F283),0,IF('Minimum Payment'!G283+$C283-SUM($D283:F283)&gt;Balance!G282+Interest!G283,Balance!G282+Interest!G283-'Minimum Payment'!G283,$C283-SUM($D283:F283))))))</f>
        <v>0</v>
      </c>
      <c r="H283" s="10">
        <f>IF(H$14="",0,IF(NOT(Settings!$E$4=5),IF(Balance!H282&lt;=0,0,IF($C283&lt;=SUM($D283:G283),0,IF('Minimum Payment'!H283+$C283-SUM($D283:G283)&gt;Balance!H282+Interest!H283,Balance!H282+Interest!H283-'Minimum Payment'!H283,$C283-SUM($D283:G283))))))</f>
        <v>0</v>
      </c>
      <c r="I283" s="10">
        <f>IF(I$14="",0,IF(NOT(Settings!$E$4=5),IF(Balance!I282&lt;=0,0,IF($C283&lt;=SUM($D283:H283),0,IF('Minimum Payment'!I283+$C283-SUM($D283:H283)&gt;Balance!I282+Interest!I283,Balance!I282+Interest!I283-'Minimum Payment'!I283,$C283-SUM($D283:H283))))))</f>
        <v>0</v>
      </c>
      <c r="J283" s="10">
        <f>IF(J$14="",0,IF(NOT(Settings!$E$4=5),IF(Balance!J282&lt;=0,0,IF($C283&lt;=SUM($D283:I283),0,IF('Minimum Payment'!J283+$C283-SUM($D283:I283)&gt;Balance!J282+Interest!J283,Balance!J282+Interest!J283-'Minimum Payment'!J283,$C283-SUM($D283:I283))))))</f>
        <v>0</v>
      </c>
      <c r="K283" s="10">
        <f>IF(K$14="",0,IF(NOT(Settings!$E$4=5),IF(Balance!K282&lt;=0,0,IF($C283&lt;=SUM($D283:J283),0,IF('Minimum Payment'!K283+$C283-SUM($D283:J283)&gt;Balance!K282+Interest!K283,Balance!K282+Interest!K283-'Minimum Payment'!K283,$C283-SUM($D283:J283))))))</f>
        <v>0</v>
      </c>
      <c r="L283" s="10">
        <f>IF(L$14="",0,IF(NOT(Settings!$E$4=5),IF(Balance!L282&lt;=0,0,IF($C283&lt;=SUM($D283:K283),0,IF('Minimum Payment'!L283+$C283-SUM($D283:K283)&gt;Balance!L282+Interest!L283,Balance!L282+Interest!L283-'Minimum Payment'!L283,$C283-SUM($D283:K283))))))</f>
        <v>0</v>
      </c>
      <c r="M283" s="10">
        <f>IF(M$14="",0,IF(NOT(Settings!$E$4=5),IF(Balance!M282&lt;=0,0,IF($C283&lt;=SUM($D283:L283),0,IF('Minimum Payment'!M283+$C283-SUM($D283:L283)&gt;Balance!M282+Interest!M283,Balance!M282+Interest!M283-'Minimum Payment'!M283,$C283-SUM($D283:L283))))))</f>
        <v>0</v>
      </c>
      <c r="O283" s="10">
        <f t="shared" si="8"/>
        <v>0</v>
      </c>
    </row>
    <row r="284" spans="1:15" s="140" customFormat="1" ht="11.25" x14ac:dyDescent="0.25">
      <c r="A284" s="140" t="str">
        <f>IF(Balance!O283&lt;=0,"",A283+1)</f>
        <v/>
      </c>
      <c r="B284" s="50" t="str">
        <f t="shared" si="9"/>
        <v/>
      </c>
      <c r="C284" s="10">
        <f>IF(A284="",0,IF(NOT(Settings!$E$4=5),IF((Results!$D$5-'Minimum Payment'!O284)&lt;0,0,Results!$D$5-'Minimum Payment'!O284),0)+'Payment Schedule'!D284)</f>
        <v>0</v>
      </c>
      <c r="D284" s="10">
        <f>IF($D$14="",0,IF(NOT(Settings!$E$4=5),IF(Balance!D283&gt;=0,IF('Minimum Payment'!D284+$C284&gt;Balance!D283+Interest!D284,Balance!D283+Interest!D284-'Minimum Payment'!D284,$C284)),0))</f>
        <v>0</v>
      </c>
      <c r="E284" s="10">
        <f>IF(E$14="",0,IF(NOT(Settings!$E$4=5),IF(Balance!E283&lt;=0,0,IF($C284&lt;=SUM($D284:D284),0,IF('Minimum Payment'!E284+$C284-SUM($D284:D284)&gt;Balance!E283+Interest!E284,Balance!E283+Interest!E284-'Minimum Payment'!E284,$C284-SUM($D284:D284))))))</f>
        <v>0</v>
      </c>
      <c r="F284" s="10">
        <f>IF(F$14="",0,IF(NOT(Settings!$E$4=5),IF(Balance!F283&lt;=0,0,IF($C284&lt;=SUM($D284:E284),0,IF('Minimum Payment'!F284+$C284-SUM($D284:E284)&gt;Balance!F283+Interest!F284,Balance!F283+Interest!F284-'Minimum Payment'!F284,$C284-SUM($D284:E284))))))</f>
        <v>0</v>
      </c>
      <c r="G284" s="10">
        <f>IF(G$14="",0,IF(NOT(Settings!$E$4=5),IF(Balance!G283&lt;=0,0,IF($C284&lt;=SUM($D284:F284),0,IF('Minimum Payment'!G284+$C284-SUM($D284:F284)&gt;Balance!G283+Interest!G284,Balance!G283+Interest!G284-'Minimum Payment'!G284,$C284-SUM($D284:F284))))))</f>
        <v>0</v>
      </c>
      <c r="H284" s="10">
        <f>IF(H$14="",0,IF(NOT(Settings!$E$4=5),IF(Balance!H283&lt;=0,0,IF($C284&lt;=SUM($D284:G284),0,IF('Minimum Payment'!H284+$C284-SUM($D284:G284)&gt;Balance!H283+Interest!H284,Balance!H283+Interest!H284-'Minimum Payment'!H284,$C284-SUM($D284:G284))))))</f>
        <v>0</v>
      </c>
      <c r="I284" s="10">
        <f>IF(I$14="",0,IF(NOT(Settings!$E$4=5),IF(Balance!I283&lt;=0,0,IF($C284&lt;=SUM($D284:H284),0,IF('Minimum Payment'!I284+$C284-SUM($D284:H284)&gt;Balance!I283+Interest!I284,Balance!I283+Interest!I284-'Minimum Payment'!I284,$C284-SUM($D284:H284))))))</f>
        <v>0</v>
      </c>
      <c r="J284" s="10">
        <f>IF(J$14="",0,IF(NOT(Settings!$E$4=5),IF(Balance!J283&lt;=0,0,IF($C284&lt;=SUM($D284:I284),0,IF('Minimum Payment'!J284+$C284-SUM($D284:I284)&gt;Balance!J283+Interest!J284,Balance!J283+Interest!J284-'Minimum Payment'!J284,$C284-SUM($D284:I284))))))</f>
        <v>0</v>
      </c>
      <c r="K284" s="10">
        <f>IF(K$14="",0,IF(NOT(Settings!$E$4=5),IF(Balance!K283&lt;=0,0,IF($C284&lt;=SUM($D284:J284),0,IF('Minimum Payment'!K284+$C284-SUM($D284:J284)&gt;Balance!K283+Interest!K284,Balance!K283+Interest!K284-'Minimum Payment'!K284,$C284-SUM($D284:J284))))))</f>
        <v>0</v>
      </c>
      <c r="L284" s="10">
        <f>IF(L$14="",0,IF(NOT(Settings!$E$4=5),IF(Balance!L283&lt;=0,0,IF($C284&lt;=SUM($D284:K284),0,IF('Minimum Payment'!L284+$C284-SUM($D284:K284)&gt;Balance!L283+Interest!L284,Balance!L283+Interest!L284-'Minimum Payment'!L284,$C284-SUM($D284:K284))))))</f>
        <v>0</v>
      </c>
      <c r="M284" s="10">
        <f>IF(M$14="",0,IF(NOT(Settings!$E$4=5),IF(Balance!M283&lt;=0,0,IF($C284&lt;=SUM($D284:L284),0,IF('Minimum Payment'!M284+$C284-SUM($D284:L284)&gt;Balance!M283+Interest!M284,Balance!M283+Interest!M284-'Minimum Payment'!M284,$C284-SUM($D284:L284))))))</f>
        <v>0</v>
      </c>
      <c r="O284" s="10">
        <f t="shared" si="8"/>
        <v>0</v>
      </c>
    </row>
    <row r="285" spans="1:15" s="140" customFormat="1" ht="11.25" x14ac:dyDescent="0.25">
      <c r="A285" s="140" t="str">
        <f>IF(Balance!O284&lt;=0,"",A284+1)</f>
        <v/>
      </c>
      <c r="B285" s="50" t="str">
        <f t="shared" si="9"/>
        <v/>
      </c>
      <c r="C285" s="10">
        <f>IF(A285="",0,IF(NOT(Settings!$E$4=5),IF((Results!$D$5-'Minimum Payment'!O285)&lt;0,0,Results!$D$5-'Minimum Payment'!O285),0)+'Payment Schedule'!D285)</f>
        <v>0</v>
      </c>
      <c r="D285" s="10">
        <f>IF($D$14="",0,IF(NOT(Settings!$E$4=5),IF(Balance!D284&gt;=0,IF('Minimum Payment'!D285+$C285&gt;Balance!D284+Interest!D285,Balance!D284+Interest!D285-'Minimum Payment'!D285,$C285)),0))</f>
        <v>0</v>
      </c>
      <c r="E285" s="10">
        <f>IF(E$14="",0,IF(NOT(Settings!$E$4=5),IF(Balance!E284&lt;=0,0,IF($C285&lt;=SUM($D285:D285),0,IF('Minimum Payment'!E285+$C285-SUM($D285:D285)&gt;Balance!E284+Interest!E285,Balance!E284+Interest!E285-'Minimum Payment'!E285,$C285-SUM($D285:D285))))))</f>
        <v>0</v>
      </c>
      <c r="F285" s="10">
        <f>IF(F$14="",0,IF(NOT(Settings!$E$4=5),IF(Balance!F284&lt;=0,0,IF($C285&lt;=SUM($D285:E285),0,IF('Minimum Payment'!F285+$C285-SUM($D285:E285)&gt;Balance!F284+Interest!F285,Balance!F284+Interest!F285-'Minimum Payment'!F285,$C285-SUM($D285:E285))))))</f>
        <v>0</v>
      </c>
      <c r="G285" s="10">
        <f>IF(G$14="",0,IF(NOT(Settings!$E$4=5),IF(Balance!G284&lt;=0,0,IF($C285&lt;=SUM($D285:F285),0,IF('Minimum Payment'!G285+$C285-SUM($D285:F285)&gt;Balance!G284+Interest!G285,Balance!G284+Interest!G285-'Minimum Payment'!G285,$C285-SUM($D285:F285))))))</f>
        <v>0</v>
      </c>
      <c r="H285" s="10">
        <f>IF(H$14="",0,IF(NOT(Settings!$E$4=5),IF(Balance!H284&lt;=0,0,IF($C285&lt;=SUM($D285:G285),0,IF('Minimum Payment'!H285+$C285-SUM($D285:G285)&gt;Balance!H284+Interest!H285,Balance!H284+Interest!H285-'Minimum Payment'!H285,$C285-SUM($D285:G285))))))</f>
        <v>0</v>
      </c>
      <c r="I285" s="10">
        <f>IF(I$14="",0,IF(NOT(Settings!$E$4=5),IF(Balance!I284&lt;=0,0,IF($C285&lt;=SUM($D285:H285),0,IF('Minimum Payment'!I285+$C285-SUM($D285:H285)&gt;Balance!I284+Interest!I285,Balance!I284+Interest!I285-'Minimum Payment'!I285,$C285-SUM($D285:H285))))))</f>
        <v>0</v>
      </c>
      <c r="J285" s="10">
        <f>IF(J$14="",0,IF(NOT(Settings!$E$4=5),IF(Balance!J284&lt;=0,0,IF($C285&lt;=SUM($D285:I285),0,IF('Minimum Payment'!J285+$C285-SUM($D285:I285)&gt;Balance!J284+Interest!J285,Balance!J284+Interest!J285-'Minimum Payment'!J285,$C285-SUM($D285:I285))))))</f>
        <v>0</v>
      </c>
      <c r="K285" s="10">
        <f>IF(K$14="",0,IF(NOT(Settings!$E$4=5),IF(Balance!K284&lt;=0,0,IF($C285&lt;=SUM($D285:J285),0,IF('Minimum Payment'!K285+$C285-SUM($D285:J285)&gt;Balance!K284+Interest!K285,Balance!K284+Interest!K285-'Minimum Payment'!K285,$C285-SUM($D285:J285))))))</f>
        <v>0</v>
      </c>
      <c r="L285" s="10">
        <f>IF(L$14="",0,IF(NOT(Settings!$E$4=5),IF(Balance!L284&lt;=0,0,IF($C285&lt;=SUM($D285:K285),0,IF('Minimum Payment'!L285+$C285-SUM($D285:K285)&gt;Balance!L284+Interest!L285,Balance!L284+Interest!L285-'Minimum Payment'!L285,$C285-SUM($D285:K285))))))</f>
        <v>0</v>
      </c>
      <c r="M285" s="10">
        <f>IF(M$14="",0,IF(NOT(Settings!$E$4=5),IF(Balance!M284&lt;=0,0,IF($C285&lt;=SUM($D285:L285),0,IF('Minimum Payment'!M285+$C285-SUM($D285:L285)&gt;Balance!M284+Interest!M285,Balance!M284+Interest!M285-'Minimum Payment'!M285,$C285-SUM($D285:L285))))))</f>
        <v>0</v>
      </c>
      <c r="O285" s="10">
        <f t="shared" si="8"/>
        <v>0</v>
      </c>
    </row>
    <row r="286" spans="1:15" s="140" customFormat="1" ht="11.25" x14ac:dyDescent="0.25">
      <c r="A286" s="140" t="str">
        <f>IF(Balance!O285&lt;=0,"",A285+1)</f>
        <v/>
      </c>
      <c r="B286" s="50" t="str">
        <f t="shared" si="9"/>
        <v/>
      </c>
      <c r="C286" s="10">
        <f>IF(A286="",0,IF(NOT(Settings!$E$4=5),IF((Results!$D$5-'Minimum Payment'!O286)&lt;0,0,Results!$D$5-'Minimum Payment'!O286),0)+'Payment Schedule'!D286)</f>
        <v>0</v>
      </c>
      <c r="D286" s="10">
        <f>IF($D$14="",0,IF(NOT(Settings!$E$4=5),IF(Balance!D285&gt;=0,IF('Minimum Payment'!D286+$C286&gt;Balance!D285+Interest!D286,Balance!D285+Interest!D286-'Minimum Payment'!D286,$C286)),0))</f>
        <v>0</v>
      </c>
      <c r="E286" s="10">
        <f>IF(E$14="",0,IF(NOT(Settings!$E$4=5),IF(Balance!E285&lt;=0,0,IF($C286&lt;=SUM($D286:D286),0,IF('Minimum Payment'!E286+$C286-SUM($D286:D286)&gt;Balance!E285+Interest!E286,Balance!E285+Interest!E286-'Minimum Payment'!E286,$C286-SUM($D286:D286))))))</f>
        <v>0</v>
      </c>
      <c r="F286" s="10">
        <f>IF(F$14="",0,IF(NOT(Settings!$E$4=5),IF(Balance!F285&lt;=0,0,IF($C286&lt;=SUM($D286:E286),0,IF('Minimum Payment'!F286+$C286-SUM($D286:E286)&gt;Balance!F285+Interest!F286,Balance!F285+Interest!F286-'Minimum Payment'!F286,$C286-SUM($D286:E286))))))</f>
        <v>0</v>
      </c>
      <c r="G286" s="10">
        <f>IF(G$14="",0,IF(NOT(Settings!$E$4=5),IF(Balance!G285&lt;=0,0,IF($C286&lt;=SUM($D286:F286),0,IF('Minimum Payment'!G286+$C286-SUM($D286:F286)&gt;Balance!G285+Interest!G286,Balance!G285+Interest!G286-'Minimum Payment'!G286,$C286-SUM($D286:F286))))))</f>
        <v>0</v>
      </c>
      <c r="H286" s="10">
        <f>IF(H$14="",0,IF(NOT(Settings!$E$4=5),IF(Balance!H285&lt;=0,0,IF($C286&lt;=SUM($D286:G286),0,IF('Minimum Payment'!H286+$C286-SUM($D286:G286)&gt;Balance!H285+Interest!H286,Balance!H285+Interest!H286-'Minimum Payment'!H286,$C286-SUM($D286:G286))))))</f>
        <v>0</v>
      </c>
      <c r="I286" s="10">
        <f>IF(I$14="",0,IF(NOT(Settings!$E$4=5),IF(Balance!I285&lt;=0,0,IF($C286&lt;=SUM($D286:H286),0,IF('Minimum Payment'!I286+$C286-SUM($D286:H286)&gt;Balance!I285+Interest!I286,Balance!I285+Interest!I286-'Minimum Payment'!I286,$C286-SUM($D286:H286))))))</f>
        <v>0</v>
      </c>
      <c r="J286" s="10">
        <f>IF(J$14="",0,IF(NOT(Settings!$E$4=5),IF(Balance!J285&lt;=0,0,IF($C286&lt;=SUM($D286:I286),0,IF('Minimum Payment'!J286+$C286-SUM($D286:I286)&gt;Balance!J285+Interest!J286,Balance!J285+Interest!J286-'Minimum Payment'!J286,$C286-SUM($D286:I286))))))</f>
        <v>0</v>
      </c>
      <c r="K286" s="10">
        <f>IF(K$14="",0,IF(NOT(Settings!$E$4=5),IF(Balance!K285&lt;=0,0,IF($C286&lt;=SUM($D286:J286),0,IF('Minimum Payment'!K286+$C286-SUM($D286:J286)&gt;Balance!K285+Interest!K286,Balance!K285+Interest!K286-'Minimum Payment'!K286,$C286-SUM($D286:J286))))))</f>
        <v>0</v>
      </c>
      <c r="L286" s="10">
        <f>IF(L$14="",0,IF(NOT(Settings!$E$4=5),IF(Balance!L285&lt;=0,0,IF($C286&lt;=SUM($D286:K286),0,IF('Minimum Payment'!L286+$C286-SUM($D286:K286)&gt;Balance!L285+Interest!L286,Balance!L285+Interest!L286-'Minimum Payment'!L286,$C286-SUM($D286:K286))))))</f>
        <v>0</v>
      </c>
      <c r="M286" s="10">
        <f>IF(M$14="",0,IF(NOT(Settings!$E$4=5),IF(Balance!M285&lt;=0,0,IF($C286&lt;=SUM($D286:L286),0,IF('Minimum Payment'!M286+$C286-SUM($D286:L286)&gt;Balance!M285+Interest!M286,Balance!M285+Interest!M286-'Minimum Payment'!M286,$C286-SUM($D286:L286))))))</f>
        <v>0</v>
      </c>
      <c r="O286" s="10">
        <f t="shared" si="8"/>
        <v>0</v>
      </c>
    </row>
    <row r="287" spans="1:15" s="140" customFormat="1" ht="11.25" x14ac:dyDescent="0.25">
      <c r="A287" s="140" t="str">
        <f>IF(Balance!O286&lt;=0,"",A286+1)</f>
        <v/>
      </c>
      <c r="B287" s="50" t="str">
        <f t="shared" si="9"/>
        <v/>
      </c>
      <c r="C287" s="10">
        <f>IF(A287="",0,IF(NOT(Settings!$E$4=5),IF((Results!$D$5-'Minimum Payment'!O287)&lt;0,0,Results!$D$5-'Minimum Payment'!O287),0)+'Payment Schedule'!D287)</f>
        <v>0</v>
      </c>
      <c r="D287" s="10">
        <f>IF($D$14="",0,IF(NOT(Settings!$E$4=5),IF(Balance!D286&gt;=0,IF('Minimum Payment'!D287+$C287&gt;Balance!D286+Interest!D287,Balance!D286+Interest!D287-'Minimum Payment'!D287,$C287)),0))</f>
        <v>0</v>
      </c>
      <c r="E287" s="10">
        <f>IF(E$14="",0,IF(NOT(Settings!$E$4=5),IF(Balance!E286&lt;=0,0,IF($C287&lt;=SUM($D287:D287),0,IF('Minimum Payment'!E287+$C287-SUM($D287:D287)&gt;Balance!E286+Interest!E287,Balance!E286+Interest!E287-'Minimum Payment'!E287,$C287-SUM($D287:D287))))))</f>
        <v>0</v>
      </c>
      <c r="F287" s="10">
        <f>IF(F$14="",0,IF(NOT(Settings!$E$4=5),IF(Balance!F286&lt;=0,0,IF($C287&lt;=SUM($D287:E287),0,IF('Minimum Payment'!F287+$C287-SUM($D287:E287)&gt;Balance!F286+Interest!F287,Balance!F286+Interest!F287-'Minimum Payment'!F287,$C287-SUM($D287:E287))))))</f>
        <v>0</v>
      </c>
      <c r="G287" s="10">
        <f>IF(G$14="",0,IF(NOT(Settings!$E$4=5),IF(Balance!G286&lt;=0,0,IF($C287&lt;=SUM($D287:F287),0,IF('Minimum Payment'!G287+$C287-SUM($D287:F287)&gt;Balance!G286+Interest!G287,Balance!G286+Interest!G287-'Minimum Payment'!G287,$C287-SUM($D287:F287))))))</f>
        <v>0</v>
      </c>
      <c r="H287" s="10">
        <f>IF(H$14="",0,IF(NOT(Settings!$E$4=5),IF(Balance!H286&lt;=0,0,IF($C287&lt;=SUM($D287:G287),0,IF('Minimum Payment'!H287+$C287-SUM($D287:G287)&gt;Balance!H286+Interest!H287,Balance!H286+Interest!H287-'Minimum Payment'!H287,$C287-SUM($D287:G287))))))</f>
        <v>0</v>
      </c>
      <c r="I287" s="10">
        <f>IF(I$14="",0,IF(NOT(Settings!$E$4=5),IF(Balance!I286&lt;=0,0,IF($C287&lt;=SUM($D287:H287),0,IF('Minimum Payment'!I287+$C287-SUM($D287:H287)&gt;Balance!I286+Interest!I287,Balance!I286+Interest!I287-'Minimum Payment'!I287,$C287-SUM($D287:H287))))))</f>
        <v>0</v>
      </c>
      <c r="J287" s="10">
        <f>IF(J$14="",0,IF(NOT(Settings!$E$4=5),IF(Balance!J286&lt;=0,0,IF($C287&lt;=SUM($D287:I287),0,IF('Minimum Payment'!J287+$C287-SUM($D287:I287)&gt;Balance!J286+Interest!J287,Balance!J286+Interest!J287-'Minimum Payment'!J287,$C287-SUM($D287:I287))))))</f>
        <v>0</v>
      </c>
      <c r="K287" s="10">
        <f>IF(K$14="",0,IF(NOT(Settings!$E$4=5),IF(Balance!K286&lt;=0,0,IF($C287&lt;=SUM($D287:J287),0,IF('Minimum Payment'!K287+$C287-SUM($D287:J287)&gt;Balance!K286+Interest!K287,Balance!K286+Interest!K287-'Minimum Payment'!K287,$C287-SUM($D287:J287))))))</f>
        <v>0</v>
      </c>
      <c r="L287" s="10">
        <f>IF(L$14="",0,IF(NOT(Settings!$E$4=5),IF(Balance!L286&lt;=0,0,IF($C287&lt;=SUM($D287:K287),0,IF('Minimum Payment'!L287+$C287-SUM($D287:K287)&gt;Balance!L286+Interest!L287,Balance!L286+Interest!L287-'Minimum Payment'!L287,$C287-SUM($D287:K287))))))</f>
        <v>0</v>
      </c>
      <c r="M287" s="10">
        <f>IF(M$14="",0,IF(NOT(Settings!$E$4=5),IF(Balance!M286&lt;=0,0,IF($C287&lt;=SUM($D287:L287),0,IF('Minimum Payment'!M287+$C287-SUM($D287:L287)&gt;Balance!M286+Interest!M287,Balance!M286+Interest!M287-'Minimum Payment'!M287,$C287-SUM($D287:L287))))))</f>
        <v>0</v>
      </c>
      <c r="O287" s="10">
        <f t="shared" si="8"/>
        <v>0</v>
      </c>
    </row>
    <row r="288" spans="1:15" s="140" customFormat="1" ht="11.25" x14ac:dyDescent="0.25">
      <c r="A288" s="140" t="str">
        <f>IF(Balance!O287&lt;=0,"",A287+1)</f>
        <v/>
      </c>
      <c r="B288" s="50" t="str">
        <f t="shared" si="9"/>
        <v/>
      </c>
      <c r="C288" s="10">
        <f>IF(A288="",0,IF(NOT(Settings!$E$4=5),IF((Results!$D$5-'Minimum Payment'!O288)&lt;0,0,Results!$D$5-'Minimum Payment'!O288),0)+'Payment Schedule'!D288)</f>
        <v>0</v>
      </c>
      <c r="D288" s="10">
        <f>IF($D$14="",0,IF(NOT(Settings!$E$4=5),IF(Balance!D287&gt;=0,IF('Minimum Payment'!D288+$C288&gt;Balance!D287+Interest!D288,Balance!D287+Interest!D288-'Minimum Payment'!D288,$C288)),0))</f>
        <v>0</v>
      </c>
      <c r="E288" s="10">
        <f>IF(E$14="",0,IF(NOT(Settings!$E$4=5),IF(Balance!E287&lt;=0,0,IF($C288&lt;=SUM($D288:D288),0,IF('Minimum Payment'!E288+$C288-SUM($D288:D288)&gt;Balance!E287+Interest!E288,Balance!E287+Interest!E288-'Minimum Payment'!E288,$C288-SUM($D288:D288))))))</f>
        <v>0</v>
      </c>
      <c r="F288" s="10">
        <f>IF(F$14="",0,IF(NOT(Settings!$E$4=5),IF(Balance!F287&lt;=0,0,IF($C288&lt;=SUM($D288:E288),0,IF('Minimum Payment'!F288+$C288-SUM($D288:E288)&gt;Balance!F287+Interest!F288,Balance!F287+Interest!F288-'Minimum Payment'!F288,$C288-SUM($D288:E288))))))</f>
        <v>0</v>
      </c>
      <c r="G288" s="10">
        <f>IF(G$14="",0,IF(NOT(Settings!$E$4=5),IF(Balance!G287&lt;=0,0,IF($C288&lt;=SUM($D288:F288),0,IF('Minimum Payment'!G288+$C288-SUM($D288:F288)&gt;Balance!G287+Interest!G288,Balance!G287+Interest!G288-'Minimum Payment'!G288,$C288-SUM($D288:F288))))))</f>
        <v>0</v>
      </c>
      <c r="H288" s="10">
        <f>IF(H$14="",0,IF(NOT(Settings!$E$4=5),IF(Balance!H287&lt;=0,0,IF($C288&lt;=SUM($D288:G288),0,IF('Minimum Payment'!H288+$C288-SUM($D288:G288)&gt;Balance!H287+Interest!H288,Balance!H287+Interest!H288-'Minimum Payment'!H288,$C288-SUM($D288:G288))))))</f>
        <v>0</v>
      </c>
      <c r="I288" s="10">
        <f>IF(I$14="",0,IF(NOT(Settings!$E$4=5),IF(Balance!I287&lt;=0,0,IF($C288&lt;=SUM($D288:H288),0,IF('Minimum Payment'!I288+$C288-SUM($D288:H288)&gt;Balance!I287+Interest!I288,Balance!I287+Interest!I288-'Minimum Payment'!I288,$C288-SUM($D288:H288))))))</f>
        <v>0</v>
      </c>
      <c r="J288" s="10">
        <f>IF(J$14="",0,IF(NOT(Settings!$E$4=5),IF(Balance!J287&lt;=0,0,IF($C288&lt;=SUM($D288:I288),0,IF('Minimum Payment'!J288+$C288-SUM($D288:I288)&gt;Balance!J287+Interest!J288,Balance!J287+Interest!J288-'Minimum Payment'!J288,$C288-SUM($D288:I288))))))</f>
        <v>0</v>
      </c>
      <c r="K288" s="10">
        <f>IF(K$14="",0,IF(NOT(Settings!$E$4=5),IF(Balance!K287&lt;=0,0,IF($C288&lt;=SUM($D288:J288),0,IF('Minimum Payment'!K288+$C288-SUM($D288:J288)&gt;Balance!K287+Interest!K288,Balance!K287+Interest!K288-'Minimum Payment'!K288,$C288-SUM($D288:J288))))))</f>
        <v>0</v>
      </c>
      <c r="L288" s="10">
        <f>IF(L$14="",0,IF(NOT(Settings!$E$4=5),IF(Balance!L287&lt;=0,0,IF($C288&lt;=SUM($D288:K288),0,IF('Minimum Payment'!L288+$C288-SUM($D288:K288)&gt;Balance!L287+Interest!L288,Balance!L287+Interest!L288-'Minimum Payment'!L288,$C288-SUM($D288:K288))))))</f>
        <v>0</v>
      </c>
      <c r="M288" s="10">
        <f>IF(M$14="",0,IF(NOT(Settings!$E$4=5),IF(Balance!M287&lt;=0,0,IF($C288&lt;=SUM($D288:L288),0,IF('Minimum Payment'!M288+$C288-SUM($D288:L288)&gt;Balance!M287+Interest!M288,Balance!M287+Interest!M288-'Minimum Payment'!M288,$C288-SUM($D288:L288))))))</f>
        <v>0</v>
      </c>
      <c r="O288" s="10">
        <f t="shared" si="8"/>
        <v>0</v>
      </c>
    </row>
    <row r="289" spans="1:15" s="140" customFormat="1" ht="11.25" x14ac:dyDescent="0.25">
      <c r="A289" s="140" t="str">
        <f>IF(Balance!O288&lt;=0,"",A288+1)</f>
        <v/>
      </c>
      <c r="B289" s="50" t="str">
        <f t="shared" si="9"/>
        <v/>
      </c>
      <c r="C289" s="10">
        <f>IF(A289="",0,IF(NOT(Settings!$E$4=5),IF((Results!$D$5-'Minimum Payment'!O289)&lt;0,0,Results!$D$5-'Minimum Payment'!O289),0)+'Payment Schedule'!D289)</f>
        <v>0</v>
      </c>
      <c r="D289" s="10">
        <f>IF($D$14="",0,IF(NOT(Settings!$E$4=5),IF(Balance!D288&gt;=0,IF('Minimum Payment'!D289+$C289&gt;Balance!D288+Interest!D289,Balance!D288+Interest!D289-'Minimum Payment'!D289,$C289)),0))</f>
        <v>0</v>
      </c>
      <c r="E289" s="10">
        <f>IF(E$14="",0,IF(NOT(Settings!$E$4=5),IF(Balance!E288&lt;=0,0,IF($C289&lt;=SUM($D289:D289),0,IF('Minimum Payment'!E289+$C289-SUM($D289:D289)&gt;Balance!E288+Interest!E289,Balance!E288+Interest!E289-'Minimum Payment'!E289,$C289-SUM($D289:D289))))))</f>
        <v>0</v>
      </c>
      <c r="F289" s="10">
        <f>IF(F$14="",0,IF(NOT(Settings!$E$4=5),IF(Balance!F288&lt;=0,0,IF($C289&lt;=SUM($D289:E289),0,IF('Minimum Payment'!F289+$C289-SUM($D289:E289)&gt;Balance!F288+Interest!F289,Balance!F288+Interest!F289-'Minimum Payment'!F289,$C289-SUM($D289:E289))))))</f>
        <v>0</v>
      </c>
      <c r="G289" s="10">
        <f>IF(G$14="",0,IF(NOT(Settings!$E$4=5),IF(Balance!G288&lt;=0,0,IF($C289&lt;=SUM($D289:F289),0,IF('Minimum Payment'!G289+$C289-SUM($D289:F289)&gt;Balance!G288+Interest!G289,Balance!G288+Interest!G289-'Minimum Payment'!G289,$C289-SUM($D289:F289))))))</f>
        <v>0</v>
      </c>
      <c r="H289" s="10">
        <f>IF(H$14="",0,IF(NOT(Settings!$E$4=5),IF(Balance!H288&lt;=0,0,IF($C289&lt;=SUM($D289:G289),0,IF('Minimum Payment'!H289+$C289-SUM($D289:G289)&gt;Balance!H288+Interest!H289,Balance!H288+Interest!H289-'Minimum Payment'!H289,$C289-SUM($D289:G289))))))</f>
        <v>0</v>
      </c>
      <c r="I289" s="10">
        <f>IF(I$14="",0,IF(NOT(Settings!$E$4=5),IF(Balance!I288&lt;=0,0,IF($C289&lt;=SUM($D289:H289),0,IF('Minimum Payment'!I289+$C289-SUM($D289:H289)&gt;Balance!I288+Interest!I289,Balance!I288+Interest!I289-'Minimum Payment'!I289,$C289-SUM($D289:H289))))))</f>
        <v>0</v>
      </c>
      <c r="J289" s="10">
        <f>IF(J$14="",0,IF(NOT(Settings!$E$4=5),IF(Balance!J288&lt;=0,0,IF($C289&lt;=SUM($D289:I289),0,IF('Minimum Payment'!J289+$C289-SUM($D289:I289)&gt;Balance!J288+Interest!J289,Balance!J288+Interest!J289-'Minimum Payment'!J289,$C289-SUM($D289:I289))))))</f>
        <v>0</v>
      </c>
      <c r="K289" s="10">
        <f>IF(K$14="",0,IF(NOT(Settings!$E$4=5),IF(Balance!K288&lt;=0,0,IF($C289&lt;=SUM($D289:J289),0,IF('Minimum Payment'!K289+$C289-SUM($D289:J289)&gt;Balance!K288+Interest!K289,Balance!K288+Interest!K289-'Minimum Payment'!K289,$C289-SUM($D289:J289))))))</f>
        <v>0</v>
      </c>
      <c r="L289" s="10">
        <f>IF(L$14="",0,IF(NOT(Settings!$E$4=5),IF(Balance!L288&lt;=0,0,IF($C289&lt;=SUM($D289:K289),0,IF('Minimum Payment'!L289+$C289-SUM($D289:K289)&gt;Balance!L288+Interest!L289,Balance!L288+Interest!L289-'Minimum Payment'!L289,$C289-SUM($D289:K289))))))</f>
        <v>0</v>
      </c>
      <c r="M289" s="10">
        <f>IF(M$14="",0,IF(NOT(Settings!$E$4=5),IF(Balance!M288&lt;=0,0,IF($C289&lt;=SUM($D289:L289),0,IF('Minimum Payment'!M289+$C289-SUM($D289:L289)&gt;Balance!M288+Interest!M289,Balance!M288+Interest!M289-'Minimum Payment'!M289,$C289-SUM($D289:L289))))))</f>
        <v>0</v>
      </c>
      <c r="O289" s="10">
        <f t="shared" si="8"/>
        <v>0</v>
      </c>
    </row>
    <row r="290" spans="1:15" s="140" customFormat="1" ht="11.25" x14ac:dyDescent="0.25">
      <c r="A290" s="140" t="str">
        <f>IF(Balance!O289&lt;=0,"",A289+1)</f>
        <v/>
      </c>
      <c r="B290" s="50" t="str">
        <f t="shared" si="9"/>
        <v/>
      </c>
      <c r="C290" s="10">
        <f>IF(A290="",0,IF(NOT(Settings!$E$4=5),IF((Results!$D$5-'Minimum Payment'!O290)&lt;0,0,Results!$D$5-'Minimum Payment'!O290),0)+'Payment Schedule'!D290)</f>
        <v>0</v>
      </c>
      <c r="D290" s="10">
        <f>IF($D$14="",0,IF(NOT(Settings!$E$4=5),IF(Balance!D289&gt;=0,IF('Minimum Payment'!D290+$C290&gt;Balance!D289+Interest!D290,Balance!D289+Interest!D290-'Minimum Payment'!D290,$C290)),0))</f>
        <v>0</v>
      </c>
      <c r="E290" s="10">
        <f>IF(E$14="",0,IF(NOT(Settings!$E$4=5),IF(Balance!E289&lt;=0,0,IF($C290&lt;=SUM($D290:D290),0,IF('Minimum Payment'!E290+$C290-SUM($D290:D290)&gt;Balance!E289+Interest!E290,Balance!E289+Interest!E290-'Minimum Payment'!E290,$C290-SUM($D290:D290))))))</f>
        <v>0</v>
      </c>
      <c r="F290" s="10">
        <f>IF(F$14="",0,IF(NOT(Settings!$E$4=5),IF(Balance!F289&lt;=0,0,IF($C290&lt;=SUM($D290:E290),0,IF('Minimum Payment'!F290+$C290-SUM($D290:E290)&gt;Balance!F289+Interest!F290,Balance!F289+Interest!F290-'Minimum Payment'!F290,$C290-SUM($D290:E290))))))</f>
        <v>0</v>
      </c>
      <c r="G290" s="10">
        <f>IF(G$14="",0,IF(NOT(Settings!$E$4=5),IF(Balance!G289&lt;=0,0,IF($C290&lt;=SUM($D290:F290),0,IF('Minimum Payment'!G290+$C290-SUM($D290:F290)&gt;Balance!G289+Interest!G290,Balance!G289+Interest!G290-'Minimum Payment'!G290,$C290-SUM($D290:F290))))))</f>
        <v>0</v>
      </c>
      <c r="H290" s="10">
        <f>IF(H$14="",0,IF(NOT(Settings!$E$4=5),IF(Balance!H289&lt;=0,0,IF($C290&lt;=SUM($D290:G290),0,IF('Minimum Payment'!H290+$C290-SUM($D290:G290)&gt;Balance!H289+Interest!H290,Balance!H289+Interest!H290-'Minimum Payment'!H290,$C290-SUM($D290:G290))))))</f>
        <v>0</v>
      </c>
      <c r="I290" s="10">
        <f>IF(I$14="",0,IF(NOT(Settings!$E$4=5),IF(Balance!I289&lt;=0,0,IF($C290&lt;=SUM($D290:H290),0,IF('Minimum Payment'!I290+$C290-SUM($D290:H290)&gt;Balance!I289+Interest!I290,Balance!I289+Interest!I290-'Minimum Payment'!I290,$C290-SUM($D290:H290))))))</f>
        <v>0</v>
      </c>
      <c r="J290" s="10">
        <f>IF(J$14="",0,IF(NOT(Settings!$E$4=5),IF(Balance!J289&lt;=0,0,IF($C290&lt;=SUM($D290:I290),0,IF('Minimum Payment'!J290+$C290-SUM($D290:I290)&gt;Balance!J289+Interest!J290,Balance!J289+Interest!J290-'Minimum Payment'!J290,$C290-SUM($D290:I290))))))</f>
        <v>0</v>
      </c>
      <c r="K290" s="10">
        <f>IF(K$14="",0,IF(NOT(Settings!$E$4=5),IF(Balance!K289&lt;=0,0,IF($C290&lt;=SUM($D290:J290),0,IF('Minimum Payment'!K290+$C290-SUM($D290:J290)&gt;Balance!K289+Interest!K290,Balance!K289+Interest!K290-'Minimum Payment'!K290,$C290-SUM($D290:J290))))))</f>
        <v>0</v>
      </c>
      <c r="L290" s="10">
        <f>IF(L$14="",0,IF(NOT(Settings!$E$4=5),IF(Balance!L289&lt;=0,0,IF($C290&lt;=SUM($D290:K290),0,IF('Minimum Payment'!L290+$C290-SUM($D290:K290)&gt;Balance!L289+Interest!L290,Balance!L289+Interest!L290-'Minimum Payment'!L290,$C290-SUM($D290:K290))))))</f>
        <v>0</v>
      </c>
      <c r="M290" s="10">
        <f>IF(M$14="",0,IF(NOT(Settings!$E$4=5),IF(Balance!M289&lt;=0,0,IF($C290&lt;=SUM($D290:L290),0,IF('Minimum Payment'!M290+$C290-SUM($D290:L290)&gt;Balance!M289+Interest!M290,Balance!M289+Interest!M290-'Minimum Payment'!M290,$C290-SUM($D290:L290))))))</f>
        <v>0</v>
      </c>
      <c r="O290" s="10">
        <f t="shared" si="8"/>
        <v>0</v>
      </c>
    </row>
    <row r="291" spans="1:15" s="140" customFormat="1" ht="11.25" x14ac:dyDescent="0.25">
      <c r="A291" s="140" t="str">
        <f>IF(Balance!O290&lt;=0,"",A290+1)</f>
        <v/>
      </c>
      <c r="B291" s="50" t="str">
        <f t="shared" si="9"/>
        <v/>
      </c>
      <c r="C291" s="10">
        <f>IF(A291="",0,IF(NOT(Settings!$E$4=5),IF((Results!$D$5-'Minimum Payment'!O291)&lt;0,0,Results!$D$5-'Minimum Payment'!O291),0)+'Payment Schedule'!D291)</f>
        <v>0</v>
      </c>
      <c r="D291" s="10">
        <f>IF($D$14="",0,IF(NOT(Settings!$E$4=5),IF(Balance!D290&gt;=0,IF('Minimum Payment'!D291+$C291&gt;Balance!D290+Interest!D291,Balance!D290+Interest!D291-'Minimum Payment'!D291,$C291)),0))</f>
        <v>0</v>
      </c>
      <c r="E291" s="10">
        <f>IF(E$14="",0,IF(NOT(Settings!$E$4=5),IF(Balance!E290&lt;=0,0,IF($C291&lt;=SUM($D291:D291),0,IF('Minimum Payment'!E291+$C291-SUM($D291:D291)&gt;Balance!E290+Interest!E291,Balance!E290+Interest!E291-'Minimum Payment'!E291,$C291-SUM($D291:D291))))))</f>
        <v>0</v>
      </c>
      <c r="F291" s="10">
        <f>IF(F$14="",0,IF(NOT(Settings!$E$4=5),IF(Balance!F290&lt;=0,0,IF($C291&lt;=SUM($D291:E291),0,IF('Minimum Payment'!F291+$C291-SUM($D291:E291)&gt;Balance!F290+Interest!F291,Balance!F290+Interest!F291-'Minimum Payment'!F291,$C291-SUM($D291:E291))))))</f>
        <v>0</v>
      </c>
      <c r="G291" s="10">
        <f>IF(G$14="",0,IF(NOT(Settings!$E$4=5),IF(Balance!G290&lt;=0,0,IF($C291&lt;=SUM($D291:F291),0,IF('Minimum Payment'!G291+$C291-SUM($D291:F291)&gt;Balance!G290+Interest!G291,Balance!G290+Interest!G291-'Minimum Payment'!G291,$C291-SUM($D291:F291))))))</f>
        <v>0</v>
      </c>
      <c r="H291" s="10">
        <f>IF(H$14="",0,IF(NOT(Settings!$E$4=5),IF(Balance!H290&lt;=0,0,IF($C291&lt;=SUM($D291:G291),0,IF('Minimum Payment'!H291+$C291-SUM($D291:G291)&gt;Balance!H290+Interest!H291,Balance!H290+Interest!H291-'Minimum Payment'!H291,$C291-SUM($D291:G291))))))</f>
        <v>0</v>
      </c>
      <c r="I291" s="10">
        <f>IF(I$14="",0,IF(NOT(Settings!$E$4=5),IF(Balance!I290&lt;=0,0,IF($C291&lt;=SUM($D291:H291),0,IF('Minimum Payment'!I291+$C291-SUM($D291:H291)&gt;Balance!I290+Interest!I291,Balance!I290+Interest!I291-'Minimum Payment'!I291,$C291-SUM($D291:H291))))))</f>
        <v>0</v>
      </c>
      <c r="J291" s="10">
        <f>IF(J$14="",0,IF(NOT(Settings!$E$4=5),IF(Balance!J290&lt;=0,0,IF($C291&lt;=SUM($D291:I291),0,IF('Minimum Payment'!J291+$C291-SUM($D291:I291)&gt;Balance!J290+Interest!J291,Balance!J290+Interest!J291-'Minimum Payment'!J291,$C291-SUM($D291:I291))))))</f>
        <v>0</v>
      </c>
      <c r="K291" s="10">
        <f>IF(K$14="",0,IF(NOT(Settings!$E$4=5),IF(Balance!K290&lt;=0,0,IF($C291&lt;=SUM($D291:J291),0,IF('Minimum Payment'!K291+$C291-SUM($D291:J291)&gt;Balance!K290+Interest!K291,Balance!K290+Interest!K291-'Minimum Payment'!K291,$C291-SUM($D291:J291))))))</f>
        <v>0</v>
      </c>
      <c r="L291" s="10">
        <f>IF(L$14="",0,IF(NOT(Settings!$E$4=5),IF(Balance!L290&lt;=0,0,IF($C291&lt;=SUM($D291:K291),0,IF('Minimum Payment'!L291+$C291-SUM($D291:K291)&gt;Balance!L290+Interest!L291,Balance!L290+Interest!L291-'Minimum Payment'!L291,$C291-SUM($D291:K291))))))</f>
        <v>0</v>
      </c>
      <c r="M291" s="10">
        <f>IF(M$14="",0,IF(NOT(Settings!$E$4=5),IF(Balance!M290&lt;=0,0,IF($C291&lt;=SUM($D291:L291),0,IF('Minimum Payment'!M291+$C291-SUM($D291:L291)&gt;Balance!M290+Interest!M291,Balance!M290+Interest!M291-'Minimum Payment'!M291,$C291-SUM($D291:L291))))))</f>
        <v>0</v>
      </c>
      <c r="O291" s="10">
        <f t="shared" si="8"/>
        <v>0</v>
      </c>
    </row>
    <row r="292" spans="1:15" s="140" customFormat="1" ht="11.25" x14ac:dyDescent="0.25">
      <c r="A292" s="140" t="str">
        <f>IF(Balance!O291&lt;=0,"",A291+1)</f>
        <v/>
      </c>
      <c r="B292" s="50" t="str">
        <f t="shared" si="9"/>
        <v/>
      </c>
      <c r="C292" s="10">
        <f>IF(A292="",0,IF(NOT(Settings!$E$4=5),IF((Results!$D$5-'Minimum Payment'!O292)&lt;0,0,Results!$D$5-'Minimum Payment'!O292),0)+'Payment Schedule'!D292)</f>
        <v>0</v>
      </c>
      <c r="D292" s="10">
        <f>IF($D$14="",0,IF(NOT(Settings!$E$4=5),IF(Balance!D291&gt;=0,IF('Minimum Payment'!D292+$C292&gt;Balance!D291+Interest!D292,Balance!D291+Interest!D292-'Minimum Payment'!D292,$C292)),0))</f>
        <v>0</v>
      </c>
      <c r="E292" s="10">
        <f>IF(E$14="",0,IF(NOT(Settings!$E$4=5),IF(Balance!E291&lt;=0,0,IF($C292&lt;=SUM($D292:D292),0,IF('Minimum Payment'!E292+$C292-SUM($D292:D292)&gt;Balance!E291+Interest!E292,Balance!E291+Interest!E292-'Minimum Payment'!E292,$C292-SUM($D292:D292))))))</f>
        <v>0</v>
      </c>
      <c r="F292" s="10">
        <f>IF(F$14="",0,IF(NOT(Settings!$E$4=5),IF(Balance!F291&lt;=0,0,IF($C292&lt;=SUM($D292:E292),0,IF('Minimum Payment'!F292+$C292-SUM($D292:E292)&gt;Balance!F291+Interest!F292,Balance!F291+Interest!F292-'Minimum Payment'!F292,$C292-SUM($D292:E292))))))</f>
        <v>0</v>
      </c>
      <c r="G292" s="10">
        <f>IF(G$14="",0,IF(NOT(Settings!$E$4=5),IF(Balance!G291&lt;=0,0,IF($C292&lt;=SUM($D292:F292),0,IF('Minimum Payment'!G292+$C292-SUM($D292:F292)&gt;Balance!G291+Interest!G292,Balance!G291+Interest!G292-'Minimum Payment'!G292,$C292-SUM($D292:F292))))))</f>
        <v>0</v>
      </c>
      <c r="H292" s="10">
        <f>IF(H$14="",0,IF(NOT(Settings!$E$4=5),IF(Balance!H291&lt;=0,0,IF($C292&lt;=SUM($D292:G292),0,IF('Minimum Payment'!H292+$C292-SUM($D292:G292)&gt;Balance!H291+Interest!H292,Balance!H291+Interest!H292-'Minimum Payment'!H292,$C292-SUM($D292:G292))))))</f>
        <v>0</v>
      </c>
      <c r="I292" s="10">
        <f>IF(I$14="",0,IF(NOT(Settings!$E$4=5),IF(Balance!I291&lt;=0,0,IF($C292&lt;=SUM($D292:H292),0,IF('Minimum Payment'!I292+$C292-SUM($D292:H292)&gt;Balance!I291+Interest!I292,Balance!I291+Interest!I292-'Minimum Payment'!I292,$C292-SUM($D292:H292))))))</f>
        <v>0</v>
      </c>
      <c r="J292" s="10">
        <f>IF(J$14="",0,IF(NOT(Settings!$E$4=5),IF(Balance!J291&lt;=0,0,IF($C292&lt;=SUM($D292:I292),0,IF('Minimum Payment'!J292+$C292-SUM($D292:I292)&gt;Balance!J291+Interest!J292,Balance!J291+Interest!J292-'Minimum Payment'!J292,$C292-SUM($D292:I292))))))</f>
        <v>0</v>
      </c>
      <c r="K292" s="10">
        <f>IF(K$14="",0,IF(NOT(Settings!$E$4=5),IF(Balance!K291&lt;=0,0,IF($C292&lt;=SUM($D292:J292),0,IF('Minimum Payment'!K292+$C292-SUM($D292:J292)&gt;Balance!K291+Interest!K292,Balance!K291+Interest!K292-'Minimum Payment'!K292,$C292-SUM($D292:J292))))))</f>
        <v>0</v>
      </c>
      <c r="L292" s="10">
        <f>IF(L$14="",0,IF(NOT(Settings!$E$4=5),IF(Balance!L291&lt;=0,0,IF($C292&lt;=SUM($D292:K292),0,IF('Minimum Payment'!L292+$C292-SUM($D292:K292)&gt;Balance!L291+Interest!L292,Balance!L291+Interest!L292-'Minimum Payment'!L292,$C292-SUM($D292:K292))))))</f>
        <v>0</v>
      </c>
      <c r="M292" s="10">
        <f>IF(M$14="",0,IF(NOT(Settings!$E$4=5),IF(Balance!M291&lt;=0,0,IF($C292&lt;=SUM($D292:L292),0,IF('Minimum Payment'!M292+$C292-SUM($D292:L292)&gt;Balance!M291+Interest!M292,Balance!M291+Interest!M292-'Minimum Payment'!M292,$C292-SUM($D292:L292))))))</f>
        <v>0</v>
      </c>
      <c r="O292" s="10">
        <f t="shared" si="8"/>
        <v>0</v>
      </c>
    </row>
    <row r="293" spans="1:15" s="140" customFormat="1" ht="11.25" x14ac:dyDescent="0.25">
      <c r="A293" s="140" t="str">
        <f>IF(Balance!O292&lt;=0,"",A292+1)</f>
        <v/>
      </c>
      <c r="B293" s="50" t="str">
        <f t="shared" si="9"/>
        <v/>
      </c>
      <c r="C293" s="10">
        <f>IF(A293="",0,IF(NOT(Settings!$E$4=5),IF((Results!$D$5-'Minimum Payment'!O293)&lt;0,0,Results!$D$5-'Minimum Payment'!O293),0)+'Payment Schedule'!D293)</f>
        <v>0</v>
      </c>
      <c r="D293" s="10">
        <f>IF($D$14="",0,IF(NOT(Settings!$E$4=5),IF(Balance!D292&gt;=0,IF('Minimum Payment'!D293+$C293&gt;Balance!D292+Interest!D293,Balance!D292+Interest!D293-'Minimum Payment'!D293,$C293)),0))</f>
        <v>0</v>
      </c>
      <c r="E293" s="10">
        <f>IF(E$14="",0,IF(NOT(Settings!$E$4=5),IF(Balance!E292&lt;=0,0,IF($C293&lt;=SUM($D293:D293),0,IF('Minimum Payment'!E293+$C293-SUM($D293:D293)&gt;Balance!E292+Interest!E293,Balance!E292+Interest!E293-'Minimum Payment'!E293,$C293-SUM($D293:D293))))))</f>
        <v>0</v>
      </c>
      <c r="F293" s="10">
        <f>IF(F$14="",0,IF(NOT(Settings!$E$4=5),IF(Balance!F292&lt;=0,0,IF($C293&lt;=SUM($D293:E293),0,IF('Minimum Payment'!F293+$C293-SUM($D293:E293)&gt;Balance!F292+Interest!F293,Balance!F292+Interest!F293-'Minimum Payment'!F293,$C293-SUM($D293:E293))))))</f>
        <v>0</v>
      </c>
      <c r="G293" s="10">
        <f>IF(G$14="",0,IF(NOT(Settings!$E$4=5),IF(Balance!G292&lt;=0,0,IF($C293&lt;=SUM($D293:F293),0,IF('Minimum Payment'!G293+$C293-SUM($D293:F293)&gt;Balance!G292+Interest!G293,Balance!G292+Interest!G293-'Minimum Payment'!G293,$C293-SUM($D293:F293))))))</f>
        <v>0</v>
      </c>
      <c r="H293" s="10">
        <f>IF(H$14="",0,IF(NOT(Settings!$E$4=5),IF(Balance!H292&lt;=0,0,IF($C293&lt;=SUM($D293:G293),0,IF('Minimum Payment'!H293+$C293-SUM($D293:G293)&gt;Balance!H292+Interest!H293,Balance!H292+Interest!H293-'Minimum Payment'!H293,$C293-SUM($D293:G293))))))</f>
        <v>0</v>
      </c>
      <c r="I293" s="10">
        <f>IF(I$14="",0,IF(NOT(Settings!$E$4=5),IF(Balance!I292&lt;=0,0,IF($C293&lt;=SUM($D293:H293),0,IF('Minimum Payment'!I293+$C293-SUM($D293:H293)&gt;Balance!I292+Interest!I293,Balance!I292+Interest!I293-'Minimum Payment'!I293,$C293-SUM($D293:H293))))))</f>
        <v>0</v>
      </c>
      <c r="J293" s="10">
        <f>IF(J$14="",0,IF(NOT(Settings!$E$4=5),IF(Balance!J292&lt;=0,0,IF($C293&lt;=SUM($D293:I293),0,IF('Minimum Payment'!J293+$C293-SUM($D293:I293)&gt;Balance!J292+Interest!J293,Balance!J292+Interest!J293-'Minimum Payment'!J293,$C293-SUM($D293:I293))))))</f>
        <v>0</v>
      </c>
      <c r="K293" s="10">
        <f>IF(K$14="",0,IF(NOT(Settings!$E$4=5),IF(Balance!K292&lt;=0,0,IF($C293&lt;=SUM($D293:J293),0,IF('Minimum Payment'!K293+$C293-SUM($D293:J293)&gt;Balance!K292+Interest!K293,Balance!K292+Interest!K293-'Minimum Payment'!K293,$C293-SUM($D293:J293))))))</f>
        <v>0</v>
      </c>
      <c r="L293" s="10">
        <f>IF(L$14="",0,IF(NOT(Settings!$E$4=5),IF(Balance!L292&lt;=0,0,IF($C293&lt;=SUM($D293:K293),0,IF('Minimum Payment'!L293+$C293-SUM($D293:K293)&gt;Balance!L292+Interest!L293,Balance!L292+Interest!L293-'Minimum Payment'!L293,$C293-SUM($D293:K293))))))</f>
        <v>0</v>
      </c>
      <c r="M293" s="10">
        <f>IF(M$14="",0,IF(NOT(Settings!$E$4=5),IF(Balance!M292&lt;=0,0,IF($C293&lt;=SUM($D293:L293),0,IF('Minimum Payment'!M293+$C293-SUM($D293:L293)&gt;Balance!M292+Interest!M293,Balance!M292+Interest!M293-'Minimum Payment'!M293,$C293-SUM($D293:L293))))))</f>
        <v>0</v>
      </c>
      <c r="O293" s="10">
        <f t="shared" si="8"/>
        <v>0</v>
      </c>
    </row>
    <row r="294" spans="1:15" s="140" customFormat="1" ht="11.25" x14ac:dyDescent="0.25">
      <c r="A294" s="140" t="str">
        <f>IF(Balance!O293&lt;=0,"",A293+1)</f>
        <v/>
      </c>
      <c r="B294" s="50" t="str">
        <f t="shared" si="9"/>
        <v/>
      </c>
      <c r="C294" s="10">
        <f>IF(A294="",0,IF(NOT(Settings!$E$4=5),IF((Results!$D$5-'Minimum Payment'!O294)&lt;0,0,Results!$D$5-'Minimum Payment'!O294),0)+'Payment Schedule'!D294)</f>
        <v>0</v>
      </c>
      <c r="D294" s="10">
        <f>IF($D$14="",0,IF(NOT(Settings!$E$4=5),IF(Balance!D293&gt;=0,IF('Minimum Payment'!D294+$C294&gt;Balance!D293+Interest!D294,Balance!D293+Interest!D294-'Minimum Payment'!D294,$C294)),0))</f>
        <v>0</v>
      </c>
      <c r="E294" s="10">
        <f>IF(E$14="",0,IF(NOT(Settings!$E$4=5),IF(Balance!E293&lt;=0,0,IF($C294&lt;=SUM($D294:D294),0,IF('Minimum Payment'!E294+$C294-SUM($D294:D294)&gt;Balance!E293+Interest!E294,Balance!E293+Interest!E294-'Minimum Payment'!E294,$C294-SUM($D294:D294))))))</f>
        <v>0</v>
      </c>
      <c r="F294" s="10">
        <f>IF(F$14="",0,IF(NOT(Settings!$E$4=5),IF(Balance!F293&lt;=0,0,IF($C294&lt;=SUM($D294:E294),0,IF('Minimum Payment'!F294+$C294-SUM($D294:E294)&gt;Balance!F293+Interest!F294,Balance!F293+Interest!F294-'Minimum Payment'!F294,$C294-SUM($D294:E294))))))</f>
        <v>0</v>
      </c>
      <c r="G294" s="10">
        <f>IF(G$14="",0,IF(NOT(Settings!$E$4=5),IF(Balance!G293&lt;=0,0,IF($C294&lt;=SUM($D294:F294),0,IF('Minimum Payment'!G294+$C294-SUM($D294:F294)&gt;Balance!G293+Interest!G294,Balance!G293+Interest!G294-'Minimum Payment'!G294,$C294-SUM($D294:F294))))))</f>
        <v>0</v>
      </c>
      <c r="H294" s="10">
        <f>IF(H$14="",0,IF(NOT(Settings!$E$4=5),IF(Balance!H293&lt;=0,0,IF($C294&lt;=SUM($D294:G294),0,IF('Minimum Payment'!H294+$C294-SUM($D294:G294)&gt;Balance!H293+Interest!H294,Balance!H293+Interest!H294-'Minimum Payment'!H294,$C294-SUM($D294:G294))))))</f>
        <v>0</v>
      </c>
      <c r="I294" s="10">
        <f>IF(I$14="",0,IF(NOT(Settings!$E$4=5),IF(Balance!I293&lt;=0,0,IF($C294&lt;=SUM($D294:H294),0,IF('Minimum Payment'!I294+$C294-SUM($D294:H294)&gt;Balance!I293+Interest!I294,Balance!I293+Interest!I294-'Minimum Payment'!I294,$C294-SUM($D294:H294))))))</f>
        <v>0</v>
      </c>
      <c r="J294" s="10">
        <f>IF(J$14="",0,IF(NOT(Settings!$E$4=5),IF(Balance!J293&lt;=0,0,IF($C294&lt;=SUM($D294:I294),0,IF('Minimum Payment'!J294+$C294-SUM($D294:I294)&gt;Balance!J293+Interest!J294,Balance!J293+Interest!J294-'Minimum Payment'!J294,$C294-SUM($D294:I294))))))</f>
        <v>0</v>
      </c>
      <c r="K294" s="10">
        <f>IF(K$14="",0,IF(NOT(Settings!$E$4=5),IF(Balance!K293&lt;=0,0,IF($C294&lt;=SUM($D294:J294),0,IF('Minimum Payment'!K294+$C294-SUM($D294:J294)&gt;Balance!K293+Interest!K294,Balance!K293+Interest!K294-'Minimum Payment'!K294,$C294-SUM($D294:J294))))))</f>
        <v>0</v>
      </c>
      <c r="L294" s="10">
        <f>IF(L$14="",0,IF(NOT(Settings!$E$4=5),IF(Balance!L293&lt;=0,0,IF($C294&lt;=SUM($D294:K294),0,IF('Minimum Payment'!L294+$C294-SUM($D294:K294)&gt;Balance!L293+Interest!L294,Balance!L293+Interest!L294-'Minimum Payment'!L294,$C294-SUM($D294:K294))))))</f>
        <v>0</v>
      </c>
      <c r="M294" s="10">
        <f>IF(M$14="",0,IF(NOT(Settings!$E$4=5),IF(Balance!M293&lt;=0,0,IF($C294&lt;=SUM($D294:L294),0,IF('Minimum Payment'!M294+$C294-SUM($D294:L294)&gt;Balance!M293+Interest!M294,Balance!M293+Interest!M294-'Minimum Payment'!M294,$C294-SUM($D294:L294))))))</f>
        <v>0</v>
      </c>
      <c r="O294" s="10">
        <f t="shared" si="8"/>
        <v>0</v>
      </c>
    </row>
    <row r="295" spans="1:15" s="140" customFormat="1" ht="11.25" x14ac:dyDescent="0.25">
      <c r="A295" s="140" t="str">
        <f>IF(Balance!O294&lt;=0,"",A294+1)</f>
        <v/>
      </c>
      <c r="B295" s="50" t="str">
        <f t="shared" si="9"/>
        <v/>
      </c>
      <c r="C295" s="10">
        <f>IF(A295="",0,IF(NOT(Settings!$E$4=5),IF((Results!$D$5-'Minimum Payment'!O295)&lt;0,0,Results!$D$5-'Minimum Payment'!O295),0)+'Payment Schedule'!D295)</f>
        <v>0</v>
      </c>
      <c r="D295" s="10">
        <f>IF($D$14="",0,IF(NOT(Settings!$E$4=5),IF(Balance!D294&gt;=0,IF('Minimum Payment'!D295+$C295&gt;Balance!D294+Interest!D295,Balance!D294+Interest!D295-'Minimum Payment'!D295,$C295)),0))</f>
        <v>0</v>
      </c>
      <c r="E295" s="10">
        <f>IF(E$14="",0,IF(NOT(Settings!$E$4=5),IF(Balance!E294&lt;=0,0,IF($C295&lt;=SUM($D295:D295),0,IF('Minimum Payment'!E295+$C295-SUM($D295:D295)&gt;Balance!E294+Interest!E295,Balance!E294+Interest!E295-'Minimum Payment'!E295,$C295-SUM($D295:D295))))))</f>
        <v>0</v>
      </c>
      <c r="F295" s="10">
        <f>IF(F$14="",0,IF(NOT(Settings!$E$4=5),IF(Balance!F294&lt;=0,0,IF($C295&lt;=SUM($D295:E295),0,IF('Minimum Payment'!F295+$C295-SUM($D295:E295)&gt;Balance!F294+Interest!F295,Balance!F294+Interest!F295-'Minimum Payment'!F295,$C295-SUM($D295:E295))))))</f>
        <v>0</v>
      </c>
      <c r="G295" s="10">
        <f>IF(G$14="",0,IF(NOT(Settings!$E$4=5),IF(Balance!G294&lt;=0,0,IF($C295&lt;=SUM($D295:F295),0,IF('Minimum Payment'!G295+$C295-SUM($D295:F295)&gt;Balance!G294+Interest!G295,Balance!G294+Interest!G295-'Minimum Payment'!G295,$C295-SUM($D295:F295))))))</f>
        <v>0</v>
      </c>
      <c r="H295" s="10">
        <f>IF(H$14="",0,IF(NOT(Settings!$E$4=5),IF(Balance!H294&lt;=0,0,IF($C295&lt;=SUM($D295:G295),0,IF('Minimum Payment'!H295+$C295-SUM($D295:G295)&gt;Balance!H294+Interest!H295,Balance!H294+Interest!H295-'Minimum Payment'!H295,$C295-SUM($D295:G295))))))</f>
        <v>0</v>
      </c>
      <c r="I295" s="10">
        <f>IF(I$14="",0,IF(NOT(Settings!$E$4=5),IF(Balance!I294&lt;=0,0,IF($C295&lt;=SUM($D295:H295),0,IF('Minimum Payment'!I295+$C295-SUM($D295:H295)&gt;Balance!I294+Interest!I295,Balance!I294+Interest!I295-'Minimum Payment'!I295,$C295-SUM($D295:H295))))))</f>
        <v>0</v>
      </c>
      <c r="J295" s="10">
        <f>IF(J$14="",0,IF(NOT(Settings!$E$4=5),IF(Balance!J294&lt;=0,0,IF($C295&lt;=SUM($D295:I295),0,IF('Minimum Payment'!J295+$C295-SUM($D295:I295)&gt;Balance!J294+Interest!J295,Balance!J294+Interest!J295-'Minimum Payment'!J295,$C295-SUM($D295:I295))))))</f>
        <v>0</v>
      </c>
      <c r="K295" s="10">
        <f>IF(K$14="",0,IF(NOT(Settings!$E$4=5),IF(Balance!K294&lt;=0,0,IF($C295&lt;=SUM($D295:J295),0,IF('Minimum Payment'!K295+$C295-SUM($D295:J295)&gt;Balance!K294+Interest!K295,Balance!K294+Interest!K295-'Minimum Payment'!K295,$C295-SUM($D295:J295))))))</f>
        <v>0</v>
      </c>
      <c r="L295" s="10">
        <f>IF(L$14="",0,IF(NOT(Settings!$E$4=5),IF(Balance!L294&lt;=0,0,IF($C295&lt;=SUM($D295:K295),0,IF('Minimum Payment'!L295+$C295-SUM($D295:K295)&gt;Balance!L294+Interest!L295,Balance!L294+Interest!L295-'Minimum Payment'!L295,$C295-SUM($D295:K295))))))</f>
        <v>0</v>
      </c>
      <c r="M295" s="10">
        <f>IF(M$14="",0,IF(NOT(Settings!$E$4=5),IF(Balance!M294&lt;=0,0,IF($C295&lt;=SUM($D295:L295),0,IF('Minimum Payment'!M295+$C295-SUM($D295:L295)&gt;Balance!M294+Interest!M295,Balance!M294+Interest!M295-'Minimum Payment'!M295,$C295-SUM($D295:L295))))))</f>
        <v>0</v>
      </c>
      <c r="O295" s="10">
        <f t="shared" si="8"/>
        <v>0</v>
      </c>
    </row>
    <row r="296" spans="1:15" s="140" customFormat="1" ht="11.25" x14ac:dyDescent="0.25">
      <c r="A296" s="140" t="str">
        <f>IF(Balance!O295&lt;=0,"",A295+1)</f>
        <v/>
      </c>
      <c r="B296" s="50" t="str">
        <f t="shared" si="9"/>
        <v/>
      </c>
      <c r="C296" s="10">
        <f>IF(A296="",0,IF(NOT(Settings!$E$4=5),IF((Results!$D$5-'Minimum Payment'!O296)&lt;0,0,Results!$D$5-'Minimum Payment'!O296),0)+'Payment Schedule'!D296)</f>
        <v>0</v>
      </c>
      <c r="D296" s="10">
        <f>IF($D$14="",0,IF(NOT(Settings!$E$4=5),IF(Balance!D295&gt;=0,IF('Minimum Payment'!D296+$C296&gt;Balance!D295+Interest!D296,Balance!D295+Interest!D296-'Minimum Payment'!D296,$C296)),0))</f>
        <v>0</v>
      </c>
      <c r="E296" s="10">
        <f>IF(E$14="",0,IF(NOT(Settings!$E$4=5),IF(Balance!E295&lt;=0,0,IF($C296&lt;=SUM($D296:D296),0,IF('Minimum Payment'!E296+$C296-SUM($D296:D296)&gt;Balance!E295+Interest!E296,Balance!E295+Interest!E296-'Minimum Payment'!E296,$C296-SUM($D296:D296))))))</f>
        <v>0</v>
      </c>
      <c r="F296" s="10">
        <f>IF(F$14="",0,IF(NOT(Settings!$E$4=5),IF(Balance!F295&lt;=0,0,IF($C296&lt;=SUM($D296:E296),0,IF('Minimum Payment'!F296+$C296-SUM($D296:E296)&gt;Balance!F295+Interest!F296,Balance!F295+Interest!F296-'Minimum Payment'!F296,$C296-SUM($D296:E296))))))</f>
        <v>0</v>
      </c>
      <c r="G296" s="10">
        <f>IF(G$14="",0,IF(NOT(Settings!$E$4=5),IF(Balance!G295&lt;=0,0,IF($C296&lt;=SUM($D296:F296),0,IF('Minimum Payment'!G296+$C296-SUM($D296:F296)&gt;Balance!G295+Interest!G296,Balance!G295+Interest!G296-'Minimum Payment'!G296,$C296-SUM($D296:F296))))))</f>
        <v>0</v>
      </c>
      <c r="H296" s="10">
        <f>IF(H$14="",0,IF(NOT(Settings!$E$4=5),IF(Balance!H295&lt;=0,0,IF($C296&lt;=SUM($D296:G296),0,IF('Minimum Payment'!H296+$C296-SUM($D296:G296)&gt;Balance!H295+Interest!H296,Balance!H295+Interest!H296-'Minimum Payment'!H296,$C296-SUM($D296:G296))))))</f>
        <v>0</v>
      </c>
      <c r="I296" s="10">
        <f>IF(I$14="",0,IF(NOT(Settings!$E$4=5),IF(Balance!I295&lt;=0,0,IF($C296&lt;=SUM($D296:H296),0,IF('Minimum Payment'!I296+$C296-SUM($D296:H296)&gt;Balance!I295+Interest!I296,Balance!I295+Interest!I296-'Minimum Payment'!I296,$C296-SUM($D296:H296))))))</f>
        <v>0</v>
      </c>
      <c r="J296" s="10">
        <f>IF(J$14="",0,IF(NOT(Settings!$E$4=5),IF(Balance!J295&lt;=0,0,IF($C296&lt;=SUM($D296:I296),0,IF('Minimum Payment'!J296+$C296-SUM($D296:I296)&gt;Balance!J295+Interest!J296,Balance!J295+Interest!J296-'Minimum Payment'!J296,$C296-SUM($D296:I296))))))</f>
        <v>0</v>
      </c>
      <c r="K296" s="10">
        <f>IF(K$14="",0,IF(NOT(Settings!$E$4=5),IF(Balance!K295&lt;=0,0,IF($C296&lt;=SUM($D296:J296),0,IF('Minimum Payment'!K296+$C296-SUM($D296:J296)&gt;Balance!K295+Interest!K296,Balance!K295+Interest!K296-'Minimum Payment'!K296,$C296-SUM($D296:J296))))))</f>
        <v>0</v>
      </c>
      <c r="L296" s="10">
        <f>IF(L$14="",0,IF(NOT(Settings!$E$4=5),IF(Balance!L295&lt;=0,0,IF($C296&lt;=SUM($D296:K296),0,IF('Minimum Payment'!L296+$C296-SUM($D296:K296)&gt;Balance!L295+Interest!L296,Balance!L295+Interest!L296-'Minimum Payment'!L296,$C296-SUM($D296:K296))))))</f>
        <v>0</v>
      </c>
      <c r="M296" s="10">
        <f>IF(M$14="",0,IF(NOT(Settings!$E$4=5),IF(Balance!M295&lt;=0,0,IF($C296&lt;=SUM($D296:L296),0,IF('Minimum Payment'!M296+$C296-SUM($D296:L296)&gt;Balance!M295+Interest!M296,Balance!M295+Interest!M296-'Minimum Payment'!M296,$C296-SUM($D296:L296))))))</f>
        <v>0</v>
      </c>
      <c r="O296" s="10">
        <f t="shared" si="8"/>
        <v>0</v>
      </c>
    </row>
    <row r="297" spans="1:15" s="140" customFormat="1" ht="11.25" x14ac:dyDescent="0.25">
      <c r="A297" s="140" t="str">
        <f>IF(Balance!O296&lt;=0,"",A296+1)</f>
        <v/>
      </c>
      <c r="B297" s="50" t="str">
        <f t="shared" si="9"/>
        <v/>
      </c>
      <c r="C297" s="10">
        <f>IF(A297="",0,IF(NOT(Settings!$E$4=5),IF((Results!$D$5-'Minimum Payment'!O297)&lt;0,0,Results!$D$5-'Minimum Payment'!O297),0)+'Payment Schedule'!D297)</f>
        <v>0</v>
      </c>
      <c r="D297" s="10">
        <f>IF($D$14="",0,IF(NOT(Settings!$E$4=5),IF(Balance!D296&gt;=0,IF('Minimum Payment'!D297+$C297&gt;Balance!D296+Interest!D297,Balance!D296+Interest!D297-'Minimum Payment'!D297,$C297)),0))</f>
        <v>0</v>
      </c>
      <c r="E297" s="10">
        <f>IF(E$14="",0,IF(NOT(Settings!$E$4=5),IF(Balance!E296&lt;=0,0,IF($C297&lt;=SUM($D297:D297),0,IF('Minimum Payment'!E297+$C297-SUM($D297:D297)&gt;Balance!E296+Interest!E297,Balance!E296+Interest!E297-'Minimum Payment'!E297,$C297-SUM($D297:D297))))))</f>
        <v>0</v>
      </c>
      <c r="F297" s="10">
        <f>IF(F$14="",0,IF(NOT(Settings!$E$4=5),IF(Balance!F296&lt;=0,0,IF($C297&lt;=SUM($D297:E297),0,IF('Minimum Payment'!F297+$C297-SUM($D297:E297)&gt;Balance!F296+Interest!F297,Balance!F296+Interest!F297-'Minimum Payment'!F297,$C297-SUM($D297:E297))))))</f>
        <v>0</v>
      </c>
      <c r="G297" s="10">
        <f>IF(G$14="",0,IF(NOT(Settings!$E$4=5),IF(Balance!G296&lt;=0,0,IF($C297&lt;=SUM($D297:F297),0,IF('Minimum Payment'!G297+$C297-SUM($D297:F297)&gt;Balance!G296+Interest!G297,Balance!G296+Interest!G297-'Minimum Payment'!G297,$C297-SUM($D297:F297))))))</f>
        <v>0</v>
      </c>
      <c r="H297" s="10">
        <f>IF(H$14="",0,IF(NOT(Settings!$E$4=5),IF(Balance!H296&lt;=0,0,IF($C297&lt;=SUM($D297:G297),0,IF('Minimum Payment'!H297+$C297-SUM($D297:G297)&gt;Balance!H296+Interest!H297,Balance!H296+Interest!H297-'Minimum Payment'!H297,$C297-SUM($D297:G297))))))</f>
        <v>0</v>
      </c>
      <c r="I297" s="10">
        <f>IF(I$14="",0,IF(NOT(Settings!$E$4=5),IF(Balance!I296&lt;=0,0,IF($C297&lt;=SUM($D297:H297),0,IF('Minimum Payment'!I297+$C297-SUM($D297:H297)&gt;Balance!I296+Interest!I297,Balance!I296+Interest!I297-'Minimum Payment'!I297,$C297-SUM($D297:H297))))))</f>
        <v>0</v>
      </c>
      <c r="J297" s="10">
        <f>IF(J$14="",0,IF(NOT(Settings!$E$4=5),IF(Balance!J296&lt;=0,0,IF($C297&lt;=SUM($D297:I297),0,IF('Minimum Payment'!J297+$C297-SUM($D297:I297)&gt;Balance!J296+Interest!J297,Balance!J296+Interest!J297-'Minimum Payment'!J297,$C297-SUM($D297:I297))))))</f>
        <v>0</v>
      </c>
      <c r="K297" s="10">
        <f>IF(K$14="",0,IF(NOT(Settings!$E$4=5),IF(Balance!K296&lt;=0,0,IF($C297&lt;=SUM($D297:J297),0,IF('Minimum Payment'!K297+$C297-SUM($D297:J297)&gt;Balance!K296+Interest!K297,Balance!K296+Interest!K297-'Minimum Payment'!K297,$C297-SUM($D297:J297))))))</f>
        <v>0</v>
      </c>
      <c r="L297" s="10">
        <f>IF(L$14="",0,IF(NOT(Settings!$E$4=5),IF(Balance!L296&lt;=0,0,IF($C297&lt;=SUM($D297:K297),0,IF('Minimum Payment'!L297+$C297-SUM($D297:K297)&gt;Balance!L296+Interest!L297,Balance!L296+Interest!L297-'Minimum Payment'!L297,$C297-SUM($D297:K297))))))</f>
        <v>0</v>
      </c>
      <c r="M297" s="10">
        <f>IF(M$14="",0,IF(NOT(Settings!$E$4=5),IF(Balance!M296&lt;=0,0,IF($C297&lt;=SUM($D297:L297),0,IF('Minimum Payment'!M297+$C297-SUM($D297:L297)&gt;Balance!M296+Interest!M297,Balance!M296+Interest!M297-'Minimum Payment'!M297,$C297-SUM($D297:L297))))))</f>
        <v>0</v>
      </c>
      <c r="O297" s="10">
        <f t="shared" si="8"/>
        <v>0</v>
      </c>
    </row>
    <row r="298" spans="1:15" s="140" customFormat="1" ht="11.25" x14ac:dyDescent="0.25">
      <c r="A298" s="140" t="str">
        <f>IF(Balance!O297&lt;=0,"",A297+1)</f>
        <v/>
      </c>
      <c r="B298" s="50" t="str">
        <f t="shared" si="9"/>
        <v/>
      </c>
      <c r="C298" s="10">
        <f>IF(A298="",0,IF(NOT(Settings!$E$4=5),IF((Results!$D$5-'Minimum Payment'!O298)&lt;0,0,Results!$D$5-'Minimum Payment'!O298),0)+'Payment Schedule'!D298)</f>
        <v>0</v>
      </c>
      <c r="D298" s="10">
        <f>IF($D$14="",0,IF(NOT(Settings!$E$4=5),IF(Balance!D297&gt;=0,IF('Minimum Payment'!D298+$C298&gt;Balance!D297+Interest!D298,Balance!D297+Interest!D298-'Minimum Payment'!D298,$C298)),0))</f>
        <v>0</v>
      </c>
      <c r="E298" s="10">
        <f>IF(E$14="",0,IF(NOT(Settings!$E$4=5),IF(Balance!E297&lt;=0,0,IF($C298&lt;=SUM($D298:D298),0,IF('Minimum Payment'!E298+$C298-SUM($D298:D298)&gt;Balance!E297+Interest!E298,Balance!E297+Interest!E298-'Minimum Payment'!E298,$C298-SUM($D298:D298))))))</f>
        <v>0</v>
      </c>
      <c r="F298" s="10">
        <f>IF(F$14="",0,IF(NOT(Settings!$E$4=5),IF(Balance!F297&lt;=0,0,IF($C298&lt;=SUM($D298:E298),0,IF('Minimum Payment'!F298+$C298-SUM($D298:E298)&gt;Balance!F297+Interest!F298,Balance!F297+Interest!F298-'Minimum Payment'!F298,$C298-SUM($D298:E298))))))</f>
        <v>0</v>
      </c>
      <c r="G298" s="10">
        <f>IF(G$14="",0,IF(NOT(Settings!$E$4=5),IF(Balance!G297&lt;=0,0,IF($C298&lt;=SUM($D298:F298),0,IF('Minimum Payment'!G298+$C298-SUM($D298:F298)&gt;Balance!G297+Interest!G298,Balance!G297+Interest!G298-'Minimum Payment'!G298,$C298-SUM($D298:F298))))))</f>
        <v>0</v>
      </c>
      <c r="H298" s="10">
        <f>IF(H$14="",0,IF(NOT(Settings!$E$4=5),IF(Balance!H297&lt;=0,0,IF($C298&lt;=SUM($D298:G298),0,IF('Minimum Payment'!H298+$C298-SUM($D298:G298)&gt;Balance!H297+Interest!H298,Balance!H297+Interest!H298-'Minimum Payment'!H298,$C298-SUM($D298:G298))))))</f>
        <v>0</v>
      </c>
      <c r="I298" s="10">
        <f>IF(I$14="",0,IF(NOT(Settings!$E$4=5),IF(Balance!I297&lt;=0,0,IF($C298&lt;=SUM($D298:H298),0,IF('Minimum Payment'!I298+$C298-SUM($D298:H298)&gt;Balance!I297+Interest!I298,Balance!I297+Interest!I298-'Minimum Payment'!I298,$C298-SUM($D298:H298))))))</f>
        <v>0</v>
      </c>
      <c r="J298" s="10">
        <f>IF(J$14="",0,IF(NOT(Settings!$E$4=5),IF(Balance!J297&lt;=0,0,IF($C298&lt;=SUM($D298:I298),0,IF('Minimum Payment'!J298+$C298-SUM($D298:I298)&gt;Balance!J297+Interest!J298,Balance!J297+Interest!J298-'Minimum Payment'!J298,$C298-SUM($D298:I298))))))</f>
        <v>0</v>
      </c>
      <c r="K298" s="10">
        <f>IF(K$14="",0,IF(NOT(Settings!$E$4=5),IF(Balance!K297&lt;=0,0,IF($C298&lt;=SUM($D298:J298),0,IF('Minimum Payment'!K298+$C298-SUM($D298:J298)&gt;Balance!K297+Interest!K298,Balance!K297+Interest!K298-'Minimum Payment'!K298,$C298-SUM($D298:J298))))))</f>
        <v>0</v>
      </c>
      <c r="L298" s="10">
        <f>IF(L$14="",0,IF(NOT(Settings!$E$4=5),IF(Balance!L297&lt;=0,0,IF($C298&lt;=SUM($D298:K298),0,IF('Minimum Payment'!L298+$C298-SUM($D298:K298)&gt;Balance!L297+Interest!L298,Balance!L297+Interest!L298-'Minimum Payment'!L298,$C298-SUM($D298:K298))))))</f>
        <v>0</v>
      </c>
      <c r="M298" s="10">
        <f>IF(M$14="",0,IF(NOT(Settings!$E$4=5),IF(Balance!M297&lt;=0,0,IF($C298&lt;=SUM($D298:L298),0,IF('Minimum Payment'!M298+$C298-SUM($D298:L298)&gt;Balance!M297+Interest!M298,Balance!M297+Interest!M298-'Minimum Payment'!M298,$C298-SUM($D298:L298))))))</f>
        <v>0</v>
      </c>
      <c r="O298" s="10">
        <f t="shared" si="8"/>
        <v>0</v>
      </c>
    </row>
    <row r="299" spans="1:15" s="140" customFormat="1" ht="11.25" x14ac:dyDescent="0.25">
      <c r="A299" s="140" t="str">
        <f>IF(Balance!O298&lt;=0,"",A298+1)</f>
        <v/>
      </c>
      <c r="B299" s="50" t="str">
        <f t="shared" si="9"/>
        <v/>
      </c>
      <c r="C299" s="10">
        <f>IF(A299="",0,IF(NOT(Settings!$E$4=5),IF((Results!$D$5-'Minimum Payment'!O299)&lt;0,0,Results!$D$5-'Minimum Payment'!O299),0)+'Payment Schedule'!D299)</f>
        <v>0</v>
      </c>
      <c r="D299" s="10">
        <f>IF($D$14="",0,IF(NOT(Settings!$E$4=5),IF(Balance!D298&gt;=0,IF('Minimum Payment'!D299+$C299&gt;Balance!D298+Interest!D299,Balance!D298+Interest!D299-'Minimum Payment'!D299,$C299)),0))</f>
        <v>0</v>
      </c>
      <c r="E299" s="10">
        <f>IF(E$14="",0,IF(NOT(Settings!$E$4=5),IF(Balance!E298&lt;=0,0,IF($C299&lt;=SUM($D299:D299),0,IF('Minimum Payment'!E299+$C299-SUM($D299:D299)&gt;Balance!E298+Interest!E299,Balance!E298+Interest!E299-'Minimum Payment'!E299,$C299-SUM($D299:D299))))))</f>
        <v>0</v>
      </c>
      <c r="F299" s="10">
        <f>IF(F$14="",0,IF(NOT(Settings!$E$4=5),IF(Balance!F298&lt;=0,0,IF($C299&lt;=SUM($D299:E299),0,IF('Minimum Payment'!F299+$C299-SUM($D299:E299)&gt;Balance!F298+Interest!F299,Balance!F298+Interest!F299-'Minimum Payment'!F299,$C299-SUM($D299:E299))))))</f>
        <v>0</v>
      </c>
      <c r="G299" s="10">
        <f>IF(G$14="",0,IF(NOT(Settings!$E$4=5),IF(Balance!G298&lt;=0,0,IF($C299&lt;=SUM($D299:F299),0,IF('Minimum Payment'!G299+$C299-SUM($D299:F299)&gt;Balance!G298+Interest!G299,Balance!G298+Interest!G299-'Minimum Payment'!G299,$C299-SUM($D299:F299))))))</f>
        <v>0</v>
      </c>
      <c r="H299" s="10">
        <f>IF(H$14="",0,IF(NOT(Settings!$E$4=5),IF(Balance!H298&lt;=0,0,IF($C299&lt;=SUM($D299:G299),0,IF('Minimum Payment'!H299+$C299-SUM($D299:G299)&gt;Balance!H298+Interest!H299,Balance!H298+Interest!H299-'Minimum Payment'!H299,$C299-SUM($D299:G299))))))</f>
        <v>0</v>
      </c>
      <c r="I299" s="10">
        <f>IF(I$14="",0,IF(NOT(Settings!$E$4=5),IF(Balance!I298&lt;=0,0,IF($C299&lt;=SUM($D299:H299),0,IF('Minimum Payment'!I299+$C299-SUM($D299:H299)&gt;Balance!I298+Interest!I299,Balance!I298+Interest!I299-'Minimum Payment'!I299,$C299-SUM($D299:H299))))))</f>
        <v>0</v>
      </c>
      <c r="J299" s="10">
        <f>IF(J$14="",0,IF(NOT(Settings!$E$4=5),IF(Balance!J298&lt;=0,0,IF($C299&lt;=SUM($D299:I299),0,IF('Minimum Payment'!J299+$C299-SUM($D299:I299)&gt;Balance!J298+Interest!J299,Balance!J298+Interest!J299-'Minimum Payment'!J299,$C299-SUM($D299:I299))))))</f>
        <v>0</v>
      </c>
      <c r="K299" s="10">
        <f>IF(K$14="",0,IF(NOT(Settings!$E$4=5),IF(Balance!K298&lt;=0,0,IF($C299&lt;=SUM($D299:J299),0,IF('Minimum Payment'!K299+$C299-SUM($D299:J299)&gt;Balance!K298+Interest!K299,Balance!K298+Interest!K299-'Minimum Payment'!K299,$C299-SUM($D299:J299))))))</f>
        <v>0</v>
      </c>
      <c r="L299" s="10">
        <f>IF(L$14="",0,IF(NOT(Settings!$E$4=5),IF(Balance!L298&lt;=0,0,IF($C299&lt;=SUM($D299:K299),0,IF('Minimum Payment'!L299+$C299-SUM($D299:K299)&gt;Balance!L298+Interest!L299,Balance!L298+Interest!L299-'Minimum Payment'!L299,$C299-SUM($D299:K299))))))</f>
        <v>0</v>
      </c>
      <c r="M299" s="10">
        <f>IF(M$14="",0,IF(NOT(Settings!$E$4=5),IF(Balance!M298&lt;=0,0,IF($C299&lt;=SUM($D299:L299),0,IF('Minimum Payment'!M299+$C299-SUM($D299:L299)&gt;Balance!M298+Interest!M299,Balance!M298+Interest!M299-'Minimum Payment'!M299,$C299-SUM($D299:L299))))))</f>
        <v>0</v>
      </c>
      <c r="O299" s="10">
        <f t="shared" si="8"/>
        <v>0</v>
      </c>
    </row>
    <row r="300" spans="1:15" s="140" customFormat="1" ht="11.25" x14ac:dyDescent="0.25">
      <c r="A300" s="140" t="str">
        <f>IF(Balance!O299&lt;=0,"",A299+1)</f>
        <v/>
      </c>
      <c r="B300" s="50" t="str">
        <f t="shared" si="9"/>
        <v/>
      </c>
      <c r="C300" s="10">
        <f>IF(A300="",0,IF(NOT(Settings!$E$4=5),IF((Results!$D$5-'Minimum Payment'!O300)&lt;0,0,Results!$D$5-'Minimum Payment'!O300),0)+'Payment Schedule'!D300)</f>
        <v>0</v>
      </c>
      <c r="D300" s="10">
        <f>IF($D$14="",0,IF(NOT(Settings!$E$4=5),IF(Balance!D299&gt;=0,IF('Minimum Payment'!D300+$C300&gt;Balance!D299+Interest!D300,Balance!D299+Interest!D300-'Minimum Payment'!D300,$C300)),0))</f>
        <v>0</v>
      </c>
      <c r="E300" s="10">
        <f>IF(E$14="",0,IF(NOT(Settings!$E$4=5),IF(Balance!E299&lt;=0,0,IF($C300&lt;=SUM($D300:D300),0,IF('Minimum Payment'!E300+$C300-SUM($D300:D300)&gt;Balance!E299+Interest!E300,Balance!E299+Interest!E300-'Minimum Payment'!E300,$C300-SUM($D300:D300))))))</f>
        <v>0</v>
      </c>
      <c r="F300" s="10">
        <f>IF(F$14="",0,IF(NOT(Settings!$E$4=5),IF(Balance!F299&lt;=0,0,IF($C300&lt;=SUM($D300:E300),0,IF('Minimum Payment'!F300+$C300-SUM($D300:E300)&gt;Balance!F299+Interest!F300,Balance!F299+Interest!F300-'Minimum Payment'!F300,$C300-SUM($D300:E300))))))</f>
        <v>0</v>
      </c>
      <c r="G300" s="10">
        <f>IF(G$14="",0,IF(NOT(Settings!$E$4=5),IF(Balance!G299&lt;=0,0,IF($C300&lt;=SUM($D300:F300),0,IF('Minimum Payment'!G300+$C300-SUM($D300:F300)&gt;Balance!G299+Interest!G300,Balance!G299+Interest!G300-'Minimum Payment'!G300,$C300-SUM($D300:F300))))))</f>
        <v>0</v>
      </c>
      <c r="H300" s="10">
        <f>IF(H$14="",0,IF(NOT(Settings!$E$4=5),IF(Balance!H299&lt;=0,0,IF($C300&lt;=SUM($D300:G300),0,IF('Minimum Payment'!H300+$C300-SUM($D300:G300)&gt;Balance!H299+Interest!H300,Balance!H299+Interest!H300-'Minimum Payment'!H300,$C300-SUM($D300:G300))))))</f>
        <v>0</v>
      </c>
      <c r="I300" s="10">
        <f>IF(I$14="",0,IF(NOT(Settings!$E$4=5),IF(Balance!I299&lt;=0,0,IF($C300&lt;=SUM($D300:H300),0,IF('Minimum Payment'!I300+$C300-SUM($D300:H300)&gt;Balance!I299+Interest!I300,Balance!I299+Interest!I300-'Minimum Payment'!I300,$C300-SUM($D300:H300))))))</f>
        <v>0</v>
      </c>
      <c r="J300" s="10">
        <f>IF(J$14="",0,IF(NOT(Settings!$E$4=5),IF(Balance!J299&lt;=0,0,IF($C300&lt;=SUM($D300:I300),0,IF('Minimum Payment'!J300+$C300-SUM($D300:I300)&gt;Balance!J299+Interest!J300,Balance!J299+Interest!J300-'Minimum Payment'!J300,$C300-SUM($D300:I300))))))</f>
        <v>0</v>
      </c>
      <c r="K300" s="10">
        <f>IF(K$14="",0,IF(NOT(Settings!$E$4=5),IF(Balance!K299&lt;=0,0,IF($C300&lt;=SUM($D300:J300),0,IF('Minimum Payment'!K300+$C300-SUM($D300:J300)&gt;Balance!K299+Interest!K300,Balance!K299+Interest!K300-'Minimum Payment'!K300,$C300-SUM($D300:J300))))))</f>
        <v>0</v>
      </c>
      <c r="L300" s="10">
        <f>IF(L$14="",0,IF(NOT(Settings!$E$4=5),IF(Balance!L299&lt;=0,0,IF($C300&lt;=SUM($D300:K300),0,IF('Minimum Payment'!L300+$C300-SUM($D300:K300)&gt;Balance!L299+Interest!L300,Balance!L299+Interest!L300-'Minimum Payment'!L300,$C300-SUM($D300:K300))))))</f>
        <v>0</v>
      </c>
      <c r="M300" s="10">
        <f>IF(M$14="",0,IF(NOT(Settings!$E$4=5),IF(Balance!M299&lt;=0,0,IF($C300&lt;=SUM($D300:L300),0,IF('Minimum Payment'!M300+$C300-SUM($D300:L300)&gt;Balance!M299+Interest!M300,Balance!M299+Interest!M300-'Minimum Payment'!M300,$C300-SUM($D300:L300))))))</f>
        <v>0</v>
      </c>
      <c r="O300" s="10">
        <f t="shared" si="8"/>
        <v>0</v>
      </c>
    </row>
    <row r="301" spans="1:15" s="140" customFormat="1" ht="11.25" x14ac:dyDescent="0.25">
      <c r="A301" s="140" t="str">
        <f>IF(Balance!O300&lt;=0,"",A300+1)</f>
        <v/>
      </c>
      <c r="B301" s="50" t="str">
        <f t="shared" si="9"/>
        <v/>
      </c>
      <c r="C301" s="10">
        <f>IF(A301="",0,IF(NOT(Settings!$E$4=5),IF((Results!$D$5-'Minimum Payment'!O301)&lt;0,0,Results!$D$5-'Minimum Payment'!O301),0)+'Payment Schedule'!D301)</f>
        <v>0</v>
      </c>
      <c r="D301" s="10">
        <f>IF($D$14="",0,IF(NOT(Settings!$E$4=5),IF(Balance!D300&gt;=0,IF('Minimum Payment'!D301+$C301&gt;Balance!D300+Interest!D301,Balance!D300+Interest!D301-'Minimum Payment'!D301,$C301)),0))</f>
        <v>0</v>
      </c>
      <c r="E301" s="10">
        <f>IF(E$14="",0,IF(NOT(Settings!$E$4=5),IF(Balance!E300&lt;=0,0,IF($C301&lt;=SUM($D301:D301),0,IF('Minimum Payment'!E301+$C301-SUM($D301:D301)&gt;Balance!E300+Interest!E301,Balance!E300+Interest!E301-'Minimum Payment'!E301,$C301-SUM($D301:D301))))))</f>
        <v>0</v>
      </c>
      <c r="F301" s="10">
        <f>IF(F$14="",0,IF(NOT(Settings!$E$4=5),IF(Balance!F300&lt;=0,0,IF($C301&lt;=SUM($D301:E301),0,IF('Minimum Payment'!F301+$C301-SUM($D301:E301)&gt;Balance!F300+Interest!F301,Balance!F300+Interest!F301-'Minimum Payment'!F301,$C301-SUM($D301:E301))))))</f>
        <v>0</v>
      </c>
      <c r="G301" s="10">
        <f>IF(G$14="",0,IF(NOT(Settings!$E$4=5),IF(Balance!G300&lt;=0,0,IF($C301&lt;=SUM($D301:F301),0,IF('Minimum Payment'!G301+$C301-SUM($D301:F301)&gt;Balance!G300+Interest!G301,Balance!G300+Interest!G301-'Minimum Payment'!G301,$C301-SUM($D301:F301))))))</f>
        <v>0</v>
      </c>
      <c r="H301" s="10">
        <f>IF(H$14="",0,IF(NOT(Settings!$E$4=5),IF(Balance!H300&lt;=0,0,IF($C301&lt;=SUM($D301:G301),0,IF('Minimum Payment'!H301+$C301-SUM($D301:G301)&gt;Balance!H300+Interest!H301,Balance!H300+Interest!H301-'Minimum Payment'!H301,$C301-SUM($D301:G301))))))</f>
        <v>0</v>
      </c>
      <c r="I301" s="10">
        <f>IF(I$14="",0,IF(NOT(Settings!$E$4=5),IF(Balance!I300&lt;=0,0,IF($C301&lt;=SUM($D301:H301),0,IF('Minimum Payment'!I301+$C301-SUM($D301:H301)&gt;Balance!I300+Interest!I301,Balance!I300+Interest!I301-'Minimum Payment'!I301,$C301-SUM($D301:H301))))))</f>
        <v>0</v>
      </c>
      <c r="J301" s="10">
        <f>IF(J$14="",0,IF(NOT(Settings!$E$4=5),IF(Balance!J300&lt;=0,0,IF($C301&lt;=SUM($D301:I301),0,IF('Minimum Payment'!J301+$C301-SUM($D301:I301)&gt;Balance!J300+Interest!J301,Balance!J300+Interest!J301-'Minimum Payment'!J301,$C301-SUM($D301:I301))))))</f>
        <v>0</v>
      </c>
      <c r="K301" s="10">
        <f>IF(K$14="",0,IF(NOT(Settings!$E$4=5),IF(Balance!K300&lt;=0,0,IF($C301&lt;=SUM($D301:J301),0,IF('Minimum Payment'!K301+$C301-SUM($D301:J301)&gt;Balance!K300+Interest!K301,Balance!K300+Interest!K301-'Minimum Payment'!K301,$C301-SUM($D301:J301))))))</f>
        <v>0</v>
      </c>
      <c r="L301" s="10">
        <f>IF(L$14="",0,IF(NOT(Settings!$E$4=5),IF(Balance!L300&lt;=0,0,IF($C301&lt;=SUM($D301:K301),0,IF('Minimum Payment'!L301+$C301-SUM($D301:K301)&gt;Balance!L300+Interest!L301,Balance!L300+Interest!L301-'Minimum Payment'!L301,$C301-SUM($D301:K301))))))</f>
        <v>0</v>
      </c>
      <c r="M301" s="10">
        <f>IF(M$14="",0,IF(NOT(Settings!$E$4=5),IF(Balance!M300&lt;=0,0,IF($C301&lt;=SUM($D301:L301),0,IF('Minimum Payment'!M301+$C301-SUM($D301:L301)&gt;Balance!M300+Interest!M301,Balance!M300+Interest!M301-'Minimum Payment'!M301,$C301-SUM($D301:L301))))))</f>
        <v>0</v>
      </c>
      <c r="O301" s="10">
        <f t="shared" si="8"/>
        <v>0</v>
      </c>
    </row>
    <row r="302" spans="1:15" s="140" customFormat="1" ht="11.25" x14ac:dyDescent="0.25">
      <c r="A302" s="140" t="str">
        <f>IF(Balance!O301&lt;=0,"",A301+1)</f>
        <v/>
      </c>
      <c r="B302" s="50" t="str">
        <f t="shared" si="9"/>
        <v/>
      </c>
      <c r="C302" s="10">
        <f>IF(A302="",0,IF(NOT(Settings!$E$4=5),IF((Results!$D$5-'Minimum Payment'!O302)&lt;0,0,Results!$D$5-'Minimum Payment'!O302),0)+'Payment Schedule'!D302)</f>
        <v>0</v>
      </c>
      <c r="D302" s="10">
        <f>IF($D$14="",0,IF(NOT(Settings!$E$4=5),IF(Balance!D301&gt;=0,IF('Minimum Payment'!D302+$C302&gt;Balance!D301+Interest!D302,Balance!D301+Interest!D302-'Minimum Payment'!D302,$C302)),0))</f>
        <v>0</v>
      </c>
      <c r="E302" s="10">
        <f>IF(E$14="",0,IF(NOT(Settings!$E$4=5),IF(Balance!E301&lt;=0,0,IF($C302&lt;=SUM($D302:D302),0,IF('Minimum Payment'!E302+$C302-SUM($D302:D302)&gt;Balance!E301+Interest!E302,Balance!E301+Interest!E302-'Minimum Payment'!E302,$C302-SUM($D302:D302))))))</f>
        <v>0</v>
      </c>
      <c r="F302" s="10">
        <f>IF(F$14="",0,IF(NOT(Settings!$E$4=5),IF(Balance!F301&lt;=0,0,IF($C302&lt;=SUM($D302:E302),0,IF('Minimum Payment'!F302+$C302-SUM($D302:E302)&gt;Balance!F301+Interest!F302,Balance!F301+Interest!F302-'Minimum Payment'!F302,$C302-SUM($D302:E302))))))</f>
        <v>0</v>
      </c>
      <c r="G302" s="10">
        <f>IF(G$14="",0,IF(NOT(Settings!$E$4=5),IF(Balance!G301&lt;=0,0,IF($C302&lt;=SUM($D302:F302),0,IF('Minimum Payment'!G302+$C302-SUM($D302:F302)&gt;Balance!G301+Interest!G302,Balance!G301+Interest!G302-'Minimum Payment'!G302,$C302-SUM($D302:F302))))))</f>
        <v>0</v>
      </c>
      <c r="H302" s="10">
        <f>IF(H$14="",0,IF(NOT(Settings!$E$4=5),IF(Balance!H301&lt;=0,0,IF($C302&lt;=SUM($D302:G302),0,IF('Minimum Payment'!H302+$C302-SUM($D302:G302)&gt;Balance!H301+Interest!H302,Balance!H301+Interest!H302-'Minimum Payment'!H302,$C302-SUM($D302:G302))))))</f>
        <v>0</v>
      </c>
      <c r="I302" s="10">
        <f>IF(I$14="",0,IF(NOT(Settings!$E$4=5),IF(Balance!I301&lt;=0,0,IF($C302&lt;=SUM($D302:H302),0,IF('Minimum Payment'!I302+$C302-SUM($D302:H302)&gt;Balance!I301+Interest!I302,Balance!I301+Interest!I302-'Minimum Payment'!I302,$C302-SUM($D302:H302))))))</f>
        <v>0</v>
      </c>
      <c r="J302" s="10">
        <f>IF(J$14="",0,IF(NOT(Settings!$E$4=5),IF(Balance!J301&lt;=0,0,IF($C302&lt;=SUM($D302:I302),0,IF('Minimum Payment'!J302+$C302-SUM($D302:I302)&gt;Balance!J301+Interest!J302,Balance!J301+Interest!J302-'Minimum Payment'!J302,$C302-SUM($D302:I302))))))</f>
        <v>0</v>
      </c>
      <c r="K302" s="10">
        <f>IF(K$14="",0,IF(NOT(Settings!$E$4=5),IF(Balance!K301&lt;=0,0,IF($C302&lt;=SUM($D302:J302),0,IF('Minimum Payment'!K302+$C302-SUM($D302:J302)&gt;Balance!K301+Interest!K302,Balance!K301+Interest!K302-'Minimum Payment'!K302,$C302-SUM($D302:J302))))))</f>
        <v>0</v>
      </c>
      <c r="L302" s="10">
        <f>IF(L$14="",0,IF(NOT(Settings!$E$4=5),IF(Balance!L301&lt;=0,0,IF($C302&lt;=SUM($D302:K302),0,IF('Minimum Payment'!L302+$C302-SUM($D302:K302)&gt;Balance!L301+Interest!L302,Balance!L301+Interest!L302-'Minimum Payment'!L302,$C302-SUM($D302:K302))))))</f>
        <v>0</v>
      </c>
      <c r="M302" s="10">
        <f>IF(M$14="",0,IF(NOT(Settings!$E$4=5),IF(Balance!M301&lt;=0,0,IF($C302&lt;=SUM($D302:L302),0,IF('Minimum Payment'!M302+$C302-SUM($D302:L302)&gt;Balance!M301+Interest!M302,Balance!M301+Interest!M302-'Minimum Payment'!M302,$C302-SUM($D302:L302))))))</f>
        <v>0</v>
      </c>
      <c r="O302" s="10">
        <f t="shared" si="8"/>
        <v>0</v>
      </c>
    </row>
    <row r="303" spans="1:15" s="140" customFormat="1" ht="11.25" x14ac:dyDescent="0.25">
      <c r="A303" s="140" t="str">
        <f>IF(Balance!O302&lt;=0,"",A302+1)</f>
        <v/>
      </c>
      <c r="B303" s="50" t="str">
        <f t="shared" si="9"/>
        <v/>
      </c>
      <c r="C303" s="10">
        <f>IF(A303="",0,IF(NOT(Settings!$E$4=5),IF((Results!$D$5-'Minimum Payment'!O303)&lt;0,0,Results!$D$5-'Minimum Payment'!O303),0)+'Payment Schedule'!D303)</f>
        <v>0</v>
      </c>
      <c r="D303" s="10">
        <f>IF($D$14="",0,IF(NOT(Settings!$E$4=5),IF(Balance!D302&gt;=0,IF('Minimum Payment'!D303+$C303&gt;Balance!D302+Interest!D303,Balance!D302+Interest!D303-'Minimum Payment'!D303,$C303)),0))</f>
        <v>0</v>
      </c>
      <c r="E303" s="10">
        <f>IF(E$14="",0,IF(NOT(Settings!$E$4=5),IF(Balance!E302&lt;=0,0,IF($C303&lt;=SUM($D303:D303),0,IF('Minimum Payment'!E303+$C303-SUM($D303:D303)&gt;Balance!E302+Interest!E303,Balance!E302+Interest!E303-'Minimum Payment'!E303,$C303-SUM($D303:D303))))))</f>
        <v>0</v>
      </c>
      <c r="F303" s="10">
        <f>IF(F$14="",0,IF(NOT(Settings!$E$4=5),IF(Balance!F302&lt;=0,0,IF($C303&lt;=SUM($D303:E303),0,IF('Minimum Payment'!F303+$C303-SUM($D303:E303)&gt;Balance!F302+Interest!F303,Balance!F302+Interest!F303-'Minimum Payment'!F303,$C303-SUM($D303:E303))))))</f>
        <v>0</v>
      </c>
      <c r="G303" s="10">
        <f>IF(G$14="",0,IF(NOT(Settings!$E$4=5),IF(Balance!G302&lt;=0,0,IF($C303&lt;=SUM($D303:F303),0,IF('Minimum Payment'!G303+$C303-SUM($D303:F303)&gt;Balance!G302+Interest!G303,Balance!G302+Interest!G303-'Minimum Payment'!G303,$C303-SUM($D303:F303))))))</f>
        <v>0</v>
      </c>
      <c r="H303" s="10">
        <f>IF(H$14="",0,IF(NOT(Settings!$E$4=5),IF(Balance!H302&lt;=0,0,IF($C303&lt;=SUM($D303:G303),0,IF('Minimum Payment'!H303+$C303-SUM($D303:G303)&gt;Balance!H302+Interest!H303,Balance!H302+Interest!H303-'Minimum Payment'!H303,$C303-SUM($D303:G303))))))</f>
        <v>0</v>
      </c>
      <c r="I303" s="10">
        <f>IF(I$14="",0,IF(NOT(Settings!$E$4=5),IF(Balance!I302&lt;=0,0,IF($C303&lt;=SUM($D303:H303),0,IF('Minimum Payment'!I303+$C303-SUM($D303:H303)&gt;Balance!I302+Interest!I303,Balance!I302+Interest!I303-'Minimum Payment'!I303,$C303-SUM($D303:H303))))))</f>
        <v>0</v>
      </c>
      <c r="J303" s="10">
        <f>IF(J$14="",0,IF(NOT(Settings!$E$4=5),IF(Balance!J302&lt;=0,0,IF($C303&lt;=SUM($D303:I303),0,IF('Minimum Payment'!J303+$C303-SUM($D303:I303)&gt;Balance!J302+Interest!J303,Balance!J302+Interest!J303-'Minimum Payment'!J303,$C303-SUM($D303:I303))))))</f>
        <v>0</v>
      </c>
      <c r="K303" s="10">
        <f>IF(K$14="",0,IF(NOT(Settings!$E$4=5),IF(Balance!K302&lt;=0,0,IF($C303&lt;=SUM($D303:J303),0,IF('Minimum Payment'!K303+$C303-SUM($D303:J303)&gt;Balance!K302+Interest!K303,Balance!K302+Interest!K303-'Minimum Payment'!K303,$C303-SUM($D303:J303))))))</f>
        <v>0</v>
      </c>
      <c r="L303" s="10">
        <f>IF(L$14="",0,IF(NOT(Settings!$E$4=5),IF(Balance!L302&lt;=0,0,IF($C303&lt;=SUM($D303:K303),0,IF('Minimum Payment'!L303+$C303-SUM($D303:K303)&gt;Balance!L302+Interest!L303,Balance!L302+Interest!L303-'Minimum Payment'!L303,$C303-SUM($D303:K303))))))</f>
        <v>0</v>
      </c>
      <c r="M303" s="10">
        <f>IF(M$14="",0,IF(NOT(Settings!$E$4=5),IF(Balance!M302&lt;=0,0,IF($C303&lt;=SUM($D303:L303),0,IF('Minimum Payment'!M303+$C303-SUM($D303:L303)&gt;Balance!M302+Interest!M303,Balance!M302+Interest!M303-'Minimum Payment'!M303,$C303-SUM($D303:L303))))))</f>
        <v>0</v>
      </c>
      <c r="O303" s="10">
        <f t="shared" si="8"/>
        <v>0</v>
      </c>
    </row>
    <row r="304" spans="1:15" s="140" customFormat="1" ht="11.25" x14ac:dyDescent="0.25">
      <c r="A304" s="140" t="str">
        <f>IF(Balance!O303&lt;=0,"",A303+1)</f>
        <v/>
      </c>
      <c r="B304" s="50" t="str">
        <f t="shared" si="9"/>
        <v/>
      </c>
      <c r="C304" s="10">
        <f>IF(A304="",0,IF(NOT(Settings!$E$4=5),IF((Results!$D$5-'Minimum Payment'!O304)&lt;0,0,Results!$D$5-'Minimum Payment'!O304),0)+'Payment Schedule'!D304)</f>
        <v>0</v>
      </c>
      <c r="D304" s="10">
        <f>IF($D$14="",0,IF(NOT(Settings!$E$4=5),IF(Balance!D303&gt;=0,IF('Minimum Payment'!D304+$C304&gt;Balance!D303+Interest!D304,Balance!D303+Interest!D304-'Minimum Payment'!D304,$C304)),0))</f>
        <v>0</v>
      </c>
      <c r="E304" s="10">
        <f>IF(E$14="",0,IF(NOT(Settings!$E$4=5),IF(Balance!E303&lt;=0,0,IF($C304&lt;=SUM($D304:D304),0,IF('Minimum Payment'!E304+$C304-SUM($D304:D304)&gt;Balance!E303+Interest!E304,Balance!E303+Interest!E304-'Minimum Payment'!E304,$C304-SUM($D304:D304))))))</f>
        <v>0</v>
      </c>
      <c r="F304" s="10">
        <f>IF(F$14="",0,IF(NOT(Settings!$E$4=5),IF(Balance!F303&lt;=0,0,IF($C304&lt;=SUM($D304:E304),0,IF('Minimum Payment'!F304+$C304-SUM($D304:E304)&gt;Balance!F303+Interest!F304,Balance!F303+Interest!F304-'Minimum Payment'!F304,$C304-SUM($D304:E304))))))</f>
        <v>0</v>
      </c>
      <c r="G304" s="10">
        <f>IF(G$14="",0,IF(NOT(Settings!$E$4=5),IF(Balance!G303&lt;=0,0,IF($C304&lt;=SUM($D304:F304),0,IF('Minimum Payment'!G304+$C304-SUM($D304:F304)&gt;Balance!G303+Interest!G304,Balance!G303+Interest!G304-'Minimum Payment'!G304,$C304-SUM($D304:F304))))))</f>
        <v>0</v>
      </c>
      <c r="H304" s="10">
        <f>IF(H$14="",0,IF(NOT(Settings!$E$4=5),IF(Balance!H303&lt;=0,0,IF($C304&lt;=SUM($D304:G304),0,IF('Minimum Payment'!H304+$C304-SUM($D304:G304)&gt;Balance!H303+Interest!H304,Balance!H303+Interest!H304-'Minimum Payment'!H304,$C304-SUM($D304:G304))))))</f>
        <v>0</v>
      </c>
      <c r="I304" s="10">
        <f>IF(I$14="",0,IF(NOT(Settings!$E$4=5),IF(Balance!I303&lt;=0,0,IF($C304&lt;=SUM($D304:H304),0,IF('Minimum Payment'!I304+$C304-SUM($D304:H304)&gt;Balance!I303+Interest!I304,Balance!I303+Interest!I304-'Minimum Payment'!I304,$C304-SUM($D304:H304))))))</f>
        <v>0</v>
      </c>
      <c r="J304" s="10">
        <f>IF(J$14="",0,IF(NOT(Settings!$E$4=5),IF(Balance!J303&lt;=0,0,IF($C304&lt;=SUM($D304:I304),0,IF('Minimum Payment'!J304+$C304-SUM($D304:I304)&gt;Balance!J303+Interest!J304,Balance!J303+Interest!J304-'Minimum Payment'!J304,$C304-SUM($D304:I304))))))</f>
        <v>0</v>
      </c>
      <c r="K304" s="10">
        <f>IF(K$14="",0,IF(NOT(Settings!$E$4=5),IF(Balance!K303&lt;=0,0,IF($C304&lt;=SUM($D304:J304),0,IF('Minimum Payment'!K304+$C304-SUM($D304:J304)&gt;Balance!K303+Interest!K304,Balance!K303+Interest!K304-'Minimum Payment'!K304,$C304-SUM($D304:J304))))))</f>
        <v>0</v>
      </c>
      <c r="L304" s="10">
        <f>IF(L$14="",0,IF(NOT(Settings!$E$4=5),IF(Balance!L303&lt;=0,0,IF($C304&lt;=SUM($D304:K304),0,IF('Minimum Payment'!L304+$C304-SUM($D304:K304)&gt;Balance!L303+Interest!L304,Balance!L303+Interest!L304-'Minimum Payment'!L304,$C304-SUM($D304:K304))))))</f>
        <v>0</v>
      </c>
      <c r="M304" s="10">
        <f>IF(M$14="",0,IF(NOT(Settings!$E$4=5),IF(Balance!M303&lt;=0,0,IF($C304&lt;=SUM($D304:L304),0,IF('Minimum Payment'!M304+$C304-SUM($D304:L304)&gt;Balance!M303+Interest!M304,Balance!M303+Interest!M304-'Minimum Payment'!M304,$C304-SUM($D304:L304))))))</f>
        <v>0</v>
      </c>
      <c r="O304" s="10">
        <f t="shared" si="8"/>
        <v>0</v>
      </c>
    </row>
    <row r="305" spans="1:15" s="140" customFormat="1" ht="11.25" x14ac:dyDescent="0.25">
      <c r="A305" s="140" t="str">
        <f>IF(Balance!O304&lt;=0,"",A304+1)</f>
        <v/>
      </c>
      <c r="B305" s="50" t="str">
        <f t="shared" si="9"/>
        <v/>
      </c>
      <c r="C305" s="10">
        <f>IF(A305="",0,IF(NOT(Settings!$E$4=5),IF((Results!$D$5-'Minimum Payment'!O305)&lt;0,0,Results!$D$5-'Minimum Payment'!O305),0)+'Payment Schedule'!D305)</f>
        <v>0</v>
      </c>
      <c r="D305" s="10">
        <f>IF($D$14="",0,IF(NOT(Settings!$E$4=5),IF(Balance!D304&gt;=0,IF('Minimum Payment'!D305+$C305&gt;Balance!D304+Interest!D305,Balance!D304+Interest!D305-'Minimum Payment'!D305,$C305)),0))</f>
        <v>0</v>
      </c>
      <c r="E305" s="10">
        <f>IF(E$14="",0,IF(NOT(Settings!$E$4=5),IF(Balance!E304&lt;=0,0,IF($C305&lt;=SUM($D305:D305),0,IF('Minimum Payment'!E305+$C305-SUM($D305:D305)&gt;Balance!E304+Interest!E305,Balance!E304+Interest!E305-'Minimum Payment'!E305,$C305-SUM($D305:D305))))))</f>
        <v>0</v>
      </c>
      <c r="F305" s="10">
        <f>IF(F$14="",0,IF(NOT(Settings!$E$4=5),IF(Balance!F304&lt;=0,0,IF($C305&lt;=SUM($D305:E305),0,IF('Minimum Payment'!F305+$C305-SUM($D305:E305)&gt;Balance!F304+Interest!F305,Balance!F304+Interest!F305-'Minimum Payment'!F305,$C305-SUM($D305:E305))))))</f>
        <v>0</v>
      </c>
      <c r="G305" s="10">
        <f>IF(G$14="",0,IF(NOT(Settings!$E$4=5),IF(Balance!G304&lt;=0,0,IF($C305&lt;=SUM($D305:F305),0,IF('Minimum Payment'!G305+$C305-SUM($D305:F305)&gt;Balance!G304+Interest!G305,Balance!G304+Interest!G305-'Minimum Payment'!G305,$C305-SUM($D305:F305))))))</f>
        <v>0</v>
      </c>
      <c r="H305" s="10">
        <f>IF(H$14="",0,IF(NOT(Settings!$E$4=5),IF(Balance!H304&lt;=0,0,IF($C305&lt;=SUM($D305:G305),0,IF('Minimum Payment'!H305+$C305-SUM($D305:G305)&gt;Balance!H304+Interest!H305,Balance!H304+Interest!H305-'Minimum Payment'!H305,$C305-SUM($D305:G305))))))</f>
        <v>0</v>
      </c>
      <c r="I305" s="10">
        <f>IF(I$14="",0,IF(NOT(Settings!$E$4=5),IF(Balance!I304&lt;=0,0,IF($C305&lt;=SUM($D305:H305),0,IF('Minimum Payment'!I305+$C305-SUM($D305:H305)&gt;Balance!I304+Interest!I305,Balance!I304+Interest!I305-'Minimum Payment'!I305,$C305-SUM($D305:H305))))))</f>
        <v>0</v>
      </c>
      <c r="J305" s="10">
        <f>IF(J$14="",0,IF(NOT(Settings!$E$4=5),IF(Balance!J304&lt;=0,0,IF($C305&lt;=SUM($D305:I305),0,IF('Minimum Payment'!J305+$C305-SUM($D305:I305)&gt;Balance!J304+Interest!J305,Balance!J304+Interest!J305-'Minimum Payment'!J305,$C305-SUM($D305:I305))))))</f>
        <v>0</v>
      </c>
      <c r="K305" s="10">
        <f>IF(K$14="",0,IF(NOT(Settings!$E$4=5),IF(Balance!K304&lt;=0,0,IF($C305&lt;=SUM($D305:J305),0,IF('Minimum Payment'!K305+$C305-SUM($D305:J305)&gt;Balance!K304+Interest!K305,Balance!K304+Interest!K305-'Minimum Payment'!K305,$C305-SUM($D305:J305))))))</f>
        <v>0</v>
      </c>
      <c r="L305" s="10">
        <f>IF(L$14="",0,IF(NOT(Settings!$E$4=5),IF(Balance!L304&lt;=0,0,IF($C305&lt;=SUM($D305:K305),0,IF('Minimum Payment'!L305+$C305-SUM($D305:K305)&gt;Balance!L304+Interest!L305,Balance!L304+Interest!L305-'Minimum Payment'!L305,$C305-SUM($D305:K305))))))</f>
        <v>0</v>
      </c>
      <c r="M305" s="10">
        <f>IF(M$14="",0,IF(NOT(Settings!$E$4=5),IF(Balance!M304&lt;=0,0,IF($C305&lt;=SUM($D305:L305),0,IF('Minimum Payment'!M305+$C305-SUM($D305:L305)&gt;Balance!M304+Interest!M305,Balance!M304+Interest!M305-'Minimum Payment'!M305,$C305-SUM($D305:L305))))))</f>
        <v>0</v>
      </c>
      <c r="O305" s="10">
        <f t="shared" si="8"/>
        <v>0</v>
      </c>
    </row>
    <row r="306" spans="1:15" s="140" customFormat="1" ht="11.25" x14ac:dyDescent="0.25">
      <c r="A306" s="140" t="str">
        <f>IF(Balance!O305&lt;=0,"",A305+1)</f>
        <v/>
      </c>
      <c r="B306" s="50" t="str">
        <f t="shared" si="9"/>
        <v/>
      </c>
      <c r="C306" s="10">
        <f>IF(A306="",0,IF(NOT(Settings!$E$4=5),IF((Results!$D$5-'Minimum Payment'!O306)&lt;0,0,Results!$D$5-'Minimum Payment'!O306),0)+'Payment Schedule'!D306)</f>
        <v>0</v>
      </c>
      <c r="D306" s="10">
        <f>IF($D$14="",0,IF(NOT(Settings!$E$4=5),IF(Balance!D305&gt;=0,IF('Minimum Payment'!D306+$C306&gt;Balance!D305+Interest!D306,Balance!D305+Interest!D306-'Minimum Payment'!D306,$C306)),0))</f>
        <v>0</v>
      </c>
      <c r="E306" s="10">
        <f>IF(E$14="",0,IF(NOT(Settings!$E$4=5),IF(Balance!E305&lt;=0,0,IF($C306&lt;=SUM($D306:D306),0,IF('Minimum Payment'!E306+$C306-SUM($D306:D306)&gt;Balance!E305+Interest!E306,Balance!E305+Interest!E306-'Minimum Payment'!E306,$C306-SUM($D306:D306))))))</f>
        <v>0</v>
      </c>
      <c r="F306" s="10">
        <f>IF(F$14="",0,IF(NOT(Settings!$E$4=5),IF(Balance!F305&lt;=0,0,IF($C306&lt;=SUM($D306:E306),0,IF('Minimum Payment'!F306+$C306-SUM($D306:E306)&gt;Balance!F305+Interest!F306,Balance!F305+Interest!F306-'Minimum Payment'!F306,$C306-SUM($D306:E306))))))</f>
        <v>0</v>
      </c>
      <c r="G306" s="10">
        <f>IF(G$14="",0,IF(NOT(Settings!$E$4=5),IF(Balance!G305&lt;=0,0,IF($C306&lt;=SUM($D306:F306),0,IF('Minimum Payment'!G306+$C306-SUM($D306:F306)&gt;Balance!G305+Interest!G306,Balance!G305+Interest!G306-'Minimum Payment'!G306,$C306-SUM($D306:F306))))))</f>
        <v>0</v>
      </c>
      <c r="H306" s="10">
        <f>IF(H$14="",0,IF(NOT(Settings!$E$4=5),IF(Balance!H305&lt;=0,0,IF($C306&lt;=SUM($D306:G306),0,IF('Minimum Payment'!H306+$C306-SUM($D306:G306)&gt;Balance!H305+Interest!H306,Balance!H305+Interest!H306-'Minimum Payment'!H306,$C306-SUM($D306:G306))))))</f>
        <v>0</v>
      </c>
      <c r="I306" s="10">
        <f>IF(I$14="",0,IF(NOT(Settings!$E$4=5),IF(Balance!I305&lt;=0,0,IF($C306&lt;=SUM($D306:H306),0,IF('Minimum Payment'!I306+$C306-SUM($D306:H306)&gt;Balance!I305+Interest!I306,Balance!I305+Interest!I306-'Minimum Payment'!I306,$C306-SUM($D306:H306))))))</f>
        <v>0</v>
      </c>
      <c r="J306" s="10">
        <f>IF(J$14="",0,IF(NOT(Settings!$E$4=5),IF(Balance!J305&lt;=0,0,IF($C306&lt;=SUM($D306:I306),0,IF('Minimum Payment'!J306+$C306-SUM($D306:I306)&gt;Balance!J305+Interest!J306,Balance!J305+Interest!J306-'Minimum Payment'!J306,$C306-SUM($D306:I306))))))</f>
        <v>0</v>
      </c>
      <c r="K306" s="10">
        <f>IF(K$14="",0,IF(NOT(Settings!$E$4=5),IF(Balance!K305&lt;=0,0,IF($C306&lt;=SUM($D306:J306),0,IF('Minimum Payment'!K306+$C306-SUM($D306:J306)&gt;Balance!K305+Interest!K306,Balance!K305+Interest!K306-'Minimum Payment'!K306,$C306-SUM($D306:J306))))))</f>
        <v>0</v>
      </c>
      <c r="L306" s="10">
        <f>IF(L$14="",0,IF(NOT(Settings!$E$4=5),IF(Balance!L305&lt;=0,0,IF($C306&lt;=SUM($D306:K306),0,IF('Minimum Payment'!L306+$C306-SUM($D306:K306)&gt;Balance!L305+Interest!L306,Balance!L305+Interest!L306-'Minimum Payment'!L306,$C306-SUM($D306:K306))))))</f>
        <v>0</v>
      </c>
      <c r="M306" s="10">
        <f>IF(M$14="",0,IF(NOT(Settings!$E$4=5),IF(Balance!M305&lt;=0,0,IF($C306&lt;=SUM($D306:L306),0,IF('Minimum Payment'!M306+$C306-SUM($D306:L306)&gt;Balance!M305+Interest!M306,Balance!M305+Interest!M306-'Minimum Payment'!M306,$C306-SUM($D306:L306))))))</f>
        <v>0</v>
      </c>
      <c r="O306" s="10">
        <f t="shared" si="8"/>
        <v>0</v>
      </c>
    </row>
    <row r="307" spans="1:15" s="140" customFormat="1" ht="11.25" x14ac:dyDescent="0.25">
      <c r="A307" s="140" t="str">
        <f>IF(Balance!O306&lt;=0,"",A306+1)</f>
        <v/>
      </c>
      <c r="B307" s="50" t="str">
        <f t="shared" si="9"/>
        <v/>
      </c>
      <c r="C307" s="10">
        <f>IF(A307="",0,IF(NOT(Settings!$E$4=5),IF((Results!$D$5-'Minimum Payment'!O307)&lt;0,0,Results!$D$5-'Minimum Payment'!O307),0)+'Payment Schedule'!D307)</f>
        <v>0</v>
      </c>
      <c r="D307" s="10">
        <f>IF($D$14="",0,IF(NOT(Settings!$E$4=5),IF(Balance!D306&gt;=0,IF('Minimum Payment'!D307+$C307&gt;Balance!D306+Interest!D307,Balance!D306+Interest!D307-'Minimum Payment'!D307,$C307)),0))</f>
        <v>0</v>
      </c>
      <c r="E307" s="10">
        <f>IF(E$14="",0,IF(NOT(Settings!$E$4=5),IF(Balance!E306&lt;=0,0,IF($C307&lt;=SUM($D307:D307),0,IF('Minimum Payment'!E307+$C307-SUM($D307:D307)&gt;Balance!E306+Interest!E307,Balance!E306+Interest!E307-'Minimum Payment'!E307,$C307-SUM($D307:D307))))))</f>
        <v>0</v>
      </c>
      <c r="F307" s="10">
        <f>IF(F$14="",0,IF(NOT(Settings!$E$4=5),IF(Balance!F306&lt;=0,0,IF($C307&lt;=SUM($D307:E307),0,IF('Minimum Payment'!F307+$C307-SUM($D307:E307)&gt;Balance!F306+Interest!F307,Balance!F306+Interest!F307-'Minimum Payment'!F307,$C307-SUM($D307:E307))))))</f>
        <v>0</v>
      </c>
      <c r="G307" s="10">
        <f>IF(G$14="",0,IF(NOT(Settings!$E$4=5),IF(Balance!G306&lt;=0,0,IF($C307&lt;=SUM($D307:F307),0,IF('Minimum Payment'!G307+$C307-SUM($D307:F307)&gt;Balance!G306+Interest!G307,Balance!G306+Interest!G307-'Minimum Payment'!G307,$C307-SUM($D307:F307))))))</f>
        <v>0</v>
      </c>
      <c r="H307" s="10">
        <f>IF(H$14="",0,IF(NOT(Settings!$E$4=5),IF(Balance!H306&lt;=0,0,IF($C307&lt;=SUM($D307:G307),0,IF('Minimum Payment'!H307+$C307-SUM($D307:G307)&gt;Balance!H306+Interest!H307,Balance!H306+Interest!H307-'Minimum Payment'!H307,$C307-SUM($D307:G307))))))</f>
        <v>0</v>
      </c>
      <c r="I307" s="10">
        <f>IF(I$14="",0,IF(NOT(Settings!$E$4=5),IF(Balance!I306&lt;=0,0,IF($C307&lt;=SUM($D307:H307),0,IF('Minimum Payment'!I307+$C307-SUM($D307:H307)&gt;Balance!I306+Interest!I307,Balance!I306+Interest!I307-'Minimum Payment'!I307,$C307-SUM($D307:H307))))))</f>
        <v>0</v>
      </c>
      <c r="J307" s="10">
        <f>IF(J$14="",0,IF(NOT(Settings!$E$4=5),IF(Balance!J306&lt;=0,0,IF($C307&lt;=SUM($D307:I307),0,IF('Minimum Payment'!J307+$C307-SUM($D307:I307)&gt;Balance!J306+Interest!J307,Balance!J306+Interest!J307-'Minimum Payment'!J307,$C307-SUM($D307:I307))))))</f>
        <v>0</v>
      </c>
      <c r="K307" s="10">
        <f>IF(K$14="",0,IF(NOT(Settings!$E$4=5),IF(Balance!K306&lt;=0,0,IF($C307&lt;=SUM($D307:J307),0,IF('Minimum Payment'!K307+$C307-SUM($D307:J307)&gt;Balance!K306+Interest!K307,Balance!K306+Interest!K307-'Minimum Payment'!K307,$C307-SUM($D307:J307))))))</f>
        <v>0</v>
      </c>
      <c r="L307" s="10">
        <f>IF(L$14="",0,IF(NOT(Settings!$E$4=5),IF(Balance!L306&lt;=0,0,IF($C307&lt;=SUM($D307:K307),0,IF('Minimum Payment'!L307+$C307-SUM($D307:K307)&gt;Balance!L306+Interest!L307,Balance!L306+Interest!L307-'Minimum Payment'!L307,$C307-SUM($D307:K307))))))</f>
        <v>0</v>
      </c>
      <c r="M307" s="10">
        <f>IF(M$14="",0,IF(NOT(Settings!$E$4=5),IF(Balance!M306&lt;=0,0,IF($C307&lt;=SUM($D307:L307),0,IF('Minimum Payment'!M307+$C307-SUM($D307:L307)&gt;Balance!M306+Interest!M307,Balance!M306+Interest!M307-'Minimum Payment'!M307,$C307-SUM($D307:L307))))))</f>
        <v>0</v>
      </c>
      <c r="O307" s="10">
        <f t="shared" si="8"/>
        <v>0</v>
      </c>
    </row>
    <row r="308" spans="1:15" s="140" customFormat="1" ht="11.25" x14ac:dyDescent="0.25">
      <c r="A308" s="140" t="str">
        <f>IF(Balance!O307&lt;=0,"",A307+1)</f>
        <v/>
      </c>
      <c r="B308" s="50" t="str">
        <f t="shared" si="9"/>
        <v/>
      </c>
      <c r="C308" s="10">
        <f>IF(A308="",0,IF(NOT(Settings!$E$4=5),IF((Results!$D$5-'Minimum Payment'!O308)&lt;0,0,Results!$D$5-'Minimum Payment'!O308),0)+'Payment Schedule'!D308)</f>
        <v>0</v>
      </c>
      <c r="D308" s="10">
        <f>IF($D$14="",0,IF(NOT(Settings!$E$4=5),IF(Balance!D307&gt;=0,IF('Minimum Payment'!D308+$C308&gt;Balance!D307+Interest!D308,Balance!D307+Interest!D308-'Minimum Payment'!D308,$C308)),0))</f>
        <v>0</v>
      </c>
      <c r="E308" s="10">
        <f>IF(E$14="",0,IF(NOT(Settings!$E$4=5),IF(Balance!E307&lt;=0,0,IF($C308&lt;=SUM($D308:D308),0,IF('Minimum Payment'!E308+$C308-SUM($D308:D308)&gt;Balance!E307+Interest!E308,Balance!E307+Interest!E308-'Minimum Payment'!E308,$C308-SUM($D308:D308))))))</f>
        <v>0</v>
      </c>
      <c r="F308" s="10">
        <f>IF(F$14="",0,IF(NOT(Settings!$E$4=5),IF(Balance!F307&lt;=0,0,IF($C308&lt;=SUM($D308:E308),0,IF('Minimum Payment'!F308+$C308-SUM($D308:E308)&gt;Balance!F307+Interest!F308,Balance!F307+Interest!F308-'Minimum Payment'!F308,$C308-SUM($D308:E308))))))</f>
        <v>0</v>
      </c>
      <c r="G308" s="10">
        <f>IF(G$14="",0,IF(NOT(Settings!$E$4=5),IF(Balance!G307&lt;=0,0,IF($C308&lt;=SUM($D308:F308),0,IF('Minimum Payment'!G308+$C308-SUM($D308:F308)&gt;Balance!G307+Interest!G308,Balance!G307+Interest!G308-'Minimum Payment'!G308,$C308-SUM($D308:F308))))))</f>
        <v>0</v>
      </c>
      <c r="H308" s="10">
        <f>IF(H$14="",0,IF(NOT(Settings!$E$4=5),IF(Balance!H307&lt;=0,0,IF($C308&lt;=SUM($D308:G308),0,IF('Minimum Payment'!H308+$C308-SUM($D308:G308)&gt;Balance!H307+Interest!H308,Balance!H307+Interest!H308-'Minimum Payment'!H308,$C308-SUM($D308:G308))))))</f>
        <v>0</v>
      </c>
      <c r="I308" s="10">
        <f>IF(I$14="",0,IF(NOT(Settings!$E$4=5),IF(Balance!I307&lt;=0,0,IF($C308&lt;=SUM($D308:H308),0,IF('Minimum Payment'!I308+$C308-SUM($D308:H308)&gt;Balance!I307+Interest!I308,Balance!I307+Interest!I308-'Minimum Payment'!I308,$C308-SUM($D308:H308))))))</f>
        <v>0</v>
      </c>
      <c r="J308" s="10">
        <f>IF(J$14="",0,IF(NOT(Settings!$E$4=5),IF(Balance!J307&lt;=0,0,IF($C308&lt;=SUM($D308:I308),0,IF('Minimum Payment'!J308+$C308-SUM($D308:I308)&gt;Balance!J307+Interest!J308,Balance!J307+Interest!J308-'Minimum Payment'!J308,$C308-SUM($D308:I308))))))</f>
        <v>0</v>
      </c>
      <c r="K308" s="10">
        <f>IF(K$14="",0,IF(NOT(Settings!$E$4=5),IF(Balance!K307&lt;=0,0,IF($C308&lt;=SUM($D308:J308),0,IF('Minimum Payment'!K308+$C308-SUM($D308:J308)&gt;Balance!K307+Interest!K308,Balance!K307+Interest!K308-'Minimum Payment'!K308,$C308-SUM($D308:J308))))))</f>
        <v>0</v>
      </c>
      <c r="L308" s="10">
        <f>IF(L$14="",0,IF(NOT(Settings!$E$4=5),IF(Balance!L307&lt;=0,0,IF($C308&lt;=SUM($D308:K308),0,IF('Minimum Payment'!L308+$C308-SUM($D308:K308)&gt;Balance!L307+Interest!L308,Balance!L307+Interest!L308-'Minimum Payment'!L308,$C308-SUM($D308:K308))))))</f>
        <v>0</v>
      </c>
      <c r="M308" s="10">
        <f>IF(M$14="",0,IF(NOT(Settings!$E$4=5),IF(Balance!M307&lt;=0,0,IF($C308&lt;=SUM($D308:L308),0,IF('Minimum Payment'!M308+$C308-SUM($D308:L308)&gt;Balance!M307+Interest!M308,Balance!M307+Interest!M308-'Minimum Payment'!M308,$C308-SUM($D308:L308))))))</f>
        <v>0</v>
      </c>
      <c r="O308" s="10">
        <f t="shared" si="8"/>
        <v>0</v>
      </c>
    </row>
    <row r="309" spans="1:15" s="140" customFormat="1" ht="11.25" x14ac:dyDescent="0.25">
      <c r="A309" s="140" t="str">
        <f>IF(Balance!O308&lt;=0,"",A308+1)</f>
        <v/>
      </c>
      <c r="B309" s="50" t="str">
        <f t="shared" si="9"/>
        <v/>
      </c>
      <c r="C309" s="10">
        <f>IF(A309="",0,IF(NOT(Settings!$E$4=5),IF((Results!$D$5-'Minimum Payment'!O309)&lt;0,0,Results!$D$5-'Minimum Payment'!O309),0)+'Payment Schedule'!D309)</f>
        <v>0</v>
      </c>
      <c r="D309" s="10">
        <f>IF($D$14="",0,IF(NOT(Settings!$E$4=5),IF(Balance!D308&gt;=0,IF('Minimum Payment'!D309+$C309&gt;Balance!D308+Interest!D309,Balance!D308+Interest!D309-'Minimum Payment'!D309,$C309)),0))</f>
        <v>0</v>
      </c>
      <c r="E309" s="10">
        <f>IF(E$14="",0,IF(NOT(Settings!$E$4=5),IF(Balance!E308&lt;=0,0,IF($C309&lt;=SUM($D309:D309),0,IF('Minimum Payment'!E309+$C309-SUM($D309:D309)&gt;Balance!E308+Interest!E309,Balance!E308+Interest!E309-'Minimum Payment'!E309,$C309-SUM($D309:D309))))))</f>
        <v>0</v>
      </c>
      <c r="F309" s="10">
        <f>IF(F$14="",0,IF(NOT(Settings!$E$4=5),IF(Balance!F308&lt;=0,0,IF($C309&lt;=SUM($D309:E309),0,IF('Minimum Payment'!F309+$C309-SUM($D309:E309)&gt;Balance!F308+Interest!F309,Balance!F308+Interest!F309-'Minimum Payment'!F309,$C309-SUM($D309:E309))))))</f>
        <v>0</v>
      </c>
      <c r="G309" s="10">
        <f>IF(G$14="",0,IF(NOT(Settings!$E$4=5),IF(Balance!G308&lt;=0,0,IF($C309&lt;=SUM($D309:F309),0,IF('Minimum Payment'!G309+$C309-SUM($D309:F309)&gt;Balance!G308+Interest!G309,Balance!G308+Interest!G309-'Minimum Payment'!G309,$C309-SUM($D309:F309))))))</f>
        <v>0</v>
      </c>
      <c r="H309" s="10">
        <f>IF(H$14="",0,IF(NOT(Settings!$E$4=5),IF(Balance!H308&lt;=0,0,IF($C309&lt;=SUM($D309:G309),0,IF('Minimum Payment'!H309+$C309-SUM($D309:G309)&gt;Balance!H308+Interest!H309,Balance!H308+Interest!H309-'Minimum Payment'!H309,$C309-SUM($D309:G309))))))</f>
        <v>0</v>
      </c>
      <c r="I309" s="10">
        <f>IF(I$14="",0,IF(NOT(Settings!$E$4=5),IF(Balance!I308&lt;=0,0,IF($C309&lt;=SUM($D309:H309),0,IF('Minimum Payment'!I309+$C309-SUM($D309:H309)&gt;Balance!I308+Interest!I309,Balance!I308+Interest!I309-'Minimum Payment'!I309,$C309-SUM($D309:H309))))))</f>
        <v>0</v>
      </c>
      <c r="J309" s="10">
        <f>IF(J$14="",0,IF(NOT(Settings!$E$4=5),IF(Balance!J308&lt;=0,0,IF($C309&lt;=SUM($D309:I309),0,IF('Minimum Payment'!J309+$C309-SUM($D309:I309)&gt;Balance!J308+Interest!J309,Balance!J308+Interest!J309-'Minimum Payment'!J309,$C309-SUM($D309:I309))))))</f>
        <v>0</v>
      </c>
      <c r="K309" s="10">
        <f>IF(K$14="",0,IF(NOT(Settings!$E$4=5),IF(Balance!K308&lt;=0,0,IF($C309&lt;=SUM($D309:J309),0,IF('Minimum Payment'!K309+$C309-SUM($D309:J309)&gt;Balance!K308+Interest!K309,Balance!K308+Interest!K309-'Minimum Payment'!K309,$C309-SUM($D309:J309))))))</f>
        <v>0</v>
      </c>
      <c r="L309" s="10">
        <f>IF(L$14="",0,IF(NOT(Settings!$E$4=5),IF(Balance!L308&lt;=0,0,IF($C309&lt;=SUM($D309:K309),0,IF('Minimum Payment'!L309+$C309-SUM($D309:K309)&gt;Balance!L308+Interest!L309,Balance!L308+Interest!L309-'Minimum Payment'!L309,$C309-SUM($D309:K309))))))</f>
        <v>0</v>
      </c>
      <c r="M309" s="10">
        <f>IF(M$14="",0,IF(NOT(Settings!$E$4=5),IF(Balance!M308&lt;=0,0,IF($C309&lt;=SUM($D309:L309),0,IF('Minimum Payment'!M309+$C309-SUM($D309:L309)&gt;Balance!M308+Interest!M309,Balance!M308+Interest!M309-'Minimum Payment'!M309,$C309-SUM($D309:L309))))))</f>
        <v>0</v>
      </c>
      <c r="O309" s="10">
        <f t="shared" si="8"/>
        <v>0</v>
      </c>
    </row>
    <row r="310" spans="1:15" s="140" customFormat="1" ht="11.25" x14ac:dyDescent="0.25">
      <c r="A310" s="140" t="str">
        <f>IF(Balance!O309&lt;=0,"",A309+1)</f>
        <v/>
      </c>
      <c r="B310" s="50" t="str">
        <f t="shared" si="9"/>
        <v/>
      </c>
      <c r="C310" s="10">
        <f>IF(A310="",0,IF(NOT(Settings!$E$4=5),IF((Results!$D$5-'Minimum Payment'!O310)&lt;0,0,Results!$D$5-'Minimum Payment'!O310),0)+'Payment Schedule'!D310)</f>
        <v>0</v>
      </c>
      <c r="D310" s="10">
        <f>IF($D$14="",0,IF(NOT(Settings!$E$4=5),IF(Balance!D309&gt;=0,IF('Minimum Payment'!D310+$C310&gt;Balance!D309+Interest!D310,Balance!D309+Interest!D310-'Minimum Payment'!D310,$C310)),0))</f>
        <v>0</v>
      </c>
      <c r="E310" s="10">
        <f>IF(E$14="",0,IF(NOT(Settings!$E$4=5),IF(Balance!E309&lt;=0,0,IF($C310&lt;=SUM($D310:D310),0,IF('Minimum Payment'!E310+$C310-SUM($D310:D310)&gt;Balance!E309+Interest!E310,Balance!E309+Interest!E310-'Minimum Payment'!E310,$C310-SUM($D310:D310))))))</f>
        <v>0</v>
      </c>
      <c r="F310" s="10">
        <f>IF(F$14="",0,IF(NOT(Settings!$E$4=5),IF(Balance!F309&lt;=0,0,IF($C310&lt;=SUM($D310:E310),0,IF('Minimum Payment'!F310+$C310-SUM($D310:E310)&gt;Balance!F309+Interest!F310,Balance!F309+Interest!F310-'Minimum Payment'!F310,$C310-SUM($D310:E310))))))</f>
        <v>0</v>
      </c>
      <c r="G310" s="10">
        <f>IF(G$14="",0,IF(NOT(Settings!$E$4=5),IF(Balance!G309&lt;=0,0,IF($C310&lt;=SUM($D310:F310),0,IF('Minimum Payment'!G310+$C310-SUM($D310:F310)&gt;Balance!G309+Interest!G310,Balance!G309+Interest!G310-'Minimum Payment'!G310,$C310-SUM($D310:F310))))))</f>
        <v>0</v>
      </c>
      <c r="H310" s="10">
        <f>IF(H$14="",0,IF(NOT(Settings!$E$4=5),IF(Balance!H309&lt;=0,0,IF($C310&lt;=SUM($D310:G310),0,IF('Minimum Payment'!H310+$C310-SUM($D310:G310)&gt;Balance!H309+Interest!H310,Balance!H309+Interest!H310-'Minimum Payment'!H310,$C310-SUM($D310:G310))))))</f>
        <v>0</v>
      </c>
      <c r="I310" s="10">
        <f>IF(I$14="",0,IF(NOT(Settings!$E$4=5),IF(Balance!I309&lt;=0,0,IF($C310&lt;=SUM($D310:H310),0,IF('Minimum Payment'!I310+$C310-SUM($D310:H310)&gt;Balance!I309+Interest!I310,Balance!I309+Interest!I310-'Minimum Payment'!I310,$C310-SUM($D310:H310))))))</f>
        <v>0</v>
      </c>
      <c r="J310" s="10">
        <f>IF(J$14="",0,IF(NOT(Settings!$E$4=5),IF(Balance!J309&lt;=0,0,IF($C310&lt;=SUM($D310:I310),0,IF('Minimum Payment'!J310+$C310-SUM($D310:I310)&gt;Balance!J309+Interest!J310,Balance!J309+Interest!J310-'Minimum Payment'!J310,$C310-SUM($D310:I310))))))</f>
        <v>0</v>
      </c>
      <c r="K310" s="10">
        <f>IF(K$14="",0,IF(NOT(Settings!$E$4=5),IF(Balance!K309&lt;=0,0,IF($C310&lt;=SUM($D310:J310),0,IF('Minimum Payment'!K310+$C310-SUM($D310:J310)&gt;Balance!K309+Interest!K310,Balance!K309+Interest!K310-'Minimum Payment'!K310,$C310-SUM($D310:J310))))))</f>
        <v>0</v>
      </c>
      <c r="L310" s="10">
        <f>IF(L$14="",0,IF(NOT(Settings!$E$4=5),IF(Balance!L309&lt;=0,0,IF($C310&lt;=SUM($D310:K310),0,IF('Minimum Payment'!L310+$C310-SUM($D310:K310)&gt;Balance!L309+Interest!L310,Balance!L309+Interest!L310-'Minimum Payment'!L310,$C310-SUM($D310:K310))))))</f>
        <v>0</v>
      </c>
      <c r="M310" s="10">
        <f>IF(M$14="",0,IF(NOT(Settings!$E$4=5),IF(Balance!M309&lt;=0,0,IF($C310&lt;=SUM($D310:L310),0,IF('Minimum Payment'!M310+$C310-SUM($D310:L310)&gt;Balance!M309+Interest!M310,Balance!M309+Interest!M310-'Minimum Payment'!M310,$C310-SUM($D310:L310))))))</f>
        <v>0</v>
      </c>
      <c r="O310" s="10">
        <f t="shared" si="8"/>
        <v>0</v>
      </c>
    </row>
    <row r="311" spans="1:15" s="140" customFormat="1" ht="11.25" x14ac:dyDescent="0.25">
      <c r="A311" s="140" t="str">
        <f>IF(Balance!O310&lt;=0,"",A310+1)</f>
        <v/>
      </c>
      <c r="B311" s="50" t="str">
        <f t="shared" si="9"/>
        <v/>
      </c>
      <c r="C311" s="10">
        <f>IF(A311="",0,IF(NOT(Settings!$E$4=5),IF((Results!$D$5-'Minimum Payment'!O311)&lt;0,0,Results!$D$5-'Minimum Payment'!O311),0)+'Payment Schedule'!D311)</f>
        <v>0</v>
      </c>
      <c r="D311" s="10">
        <f>IF($D$14="",0,IF(NOT(Settings!$E$4=5),IF(Balance!D310&gt;=0,IF('Minimum Payment'!D311+$C311&gt;Balance!D310+Interest!D311,Balance!D310+Interest!D311-'Minimum Payment'!D311,$C311)),0))</f>
        <v>0</v>
      </c>
      <c r="E311" s="10">
        <f>IF(E$14="",0,IF(NOT(Settings!$E$4=5),IF(Balance!E310&lt;=0,0,IF($C311&lt;=SUM($D311:D311),0,IF('Minimum Payment'!E311+$C311-SUM($D311:D311)&gt;Balance!E310+Interest!E311,Balance!E310+Interest!E311-'Minimum Payment'!E311,$C311-SUM($D311:D311))))))</f>
        <v>0</v>
      </c>
      <c r="F311" s="10">
        <f>IF(F$14="",0,IF(NOT(Settings!$E$4=5),IF(Balance!F310&lt;=0,0,IF($C311&lt;=SUM($D311:E311),0,IF('Minimum Payment'!F311+$C311-SUM($D311:E311)&gt;Balance!F310+Interest!F311,Balance!F310+Interest!F311-'Minimum Payment'!F311,$C311-SUM($D311:E311))))))</f>
        <v>0</v>
      </c>
      <c r="G311" s="10">
        <f>IF(G$14="",0,IF(NOT(Settings!$E$4=5),IF(Balance!G310&lt;=0,0,IF($C311&lt;=SUM($D311:F311),0,IF('Minimum Payment'!G311+$C311-SUM($D311:F311)&gt;Balance!G310+Interest!G311,Balance!G310+Interest!G311-'Minimum Payment'!G311,$C311-SUM($D311:F311))))))</f>
        <v>0</v>
      </c>
      <c r="H311" s="10">
        <f>IF(H$14="",0,IF(NOT(Settings!$E$4=5),IF(Balance!H310&lt;=0,0,IF($C311&lt;=SUM($D311:G311),0,IF('Minimum Payment'!H311+$C311-SUM($D311:G311)&gt;Balance!H310+Interest!H311,Balance!H310+Interest!H311-'Minimum Payment'!H311,$C311-SUM($D311:G311))))))</f>
        <v>0</v>
      </c>
      <c r="I311" s="10">
        <f>IF(I$14="",0,IF(NOT(Settings!$E$4=5),IF(Balance!I310&lt;=0,0,IF($C311&lt;=SUM($D311:H311),0,IF('Minimum Payment'!I311+$C311-SUM($D311:H311)&gt;Balance!I310+Interest!I311,Balance!I310+Interest!I311-'Minimum Payment'!I311,$C311-SUM($D311:H311))))))</f>
        <v>0</v>
      </c>
      <c r="J311" s="10">
        <f>IF(J$14="",0,IF(NOT(Settings!$E$4=5),IF(Balance!J310&lt;=0,0,IF($C311&lt;=SUM($D311:I311),0,IF('Minimum Payment'!J311+$C311-SUM($D311:I311)&gt;Balance!J310+Interest!J311,Balance!J310+Interest!J311-'Minimum Payment'!J311,$C311-SUM($D311:I311))))))</f>
        <v>0</v>
      </c>
      <c r="K311" s="10">
        <f>IF(K$14="",0,IF(NOT(Settings!$E$4=5),IF(Balance!K310&lt;=0,0,IF($C311&lt;=SUM($D311:J311),0,IF('Minimum Payment'!K311+$C311-SUM($D311:J311)&gt;Balance!K310+Interest!K311,Balance!K310+Interest!K311-'Minimum Payment'!K311,$C311-SUM($D311:J311))))))</f>
        <v>0</v>
      </c>
      <c r="L311" s="10">
        <f>IF(L$14="",0,IF(NOT(Settings!$E$4=5),IF(Balance!L310&lt;=0,0,IF($C311&lt;=SUM($D311:K311),0,IF('Minimum Payment'!L311+$C311-SUM($D311:K311)&gt;Balance!L310+Interest!L311,Balance!L310+Interest!L311-'Minimum Payment'!L311,$C311-SUM($D311:K311))))))</f>
        <v>0</v>
      </c>
      <c r="M311" s="10">
        <f>IF(M$14="",0,IF(NOT(Settings!$E$4=5),IF(Balance!M310&lt;=0,0,IF($C311&lt;=SUM($D311:L311),0,IF('Minimum Payment'!M311+$C311-SUM($D311:L311)&gt;Balance!M310+Interest!M311,Balance!M310+Interest!M311-'Minimum Payment'!M311,$C311-SUM($D311:L311))))))</f>
        <v>0</v>
      </c>
      <c r="O311" s="10">
        <f t="shared" si="8"/>
        <v>0</v>
      </c>
    </row>
    <row r="312" spans="1:15" s="140" customFormat="1" ht="11.25" x14ac:dyDescent="0.25">
      <c r="A312" s="140" t="str">
        <f>IF(Balance!O311&lt;=0,"",A311+1)</f>
        <v/>
      </c>
      <c r="B312" s="50" t="str">
        <f t="shared" si="9"/>
        <v/>
      </c>
      <c r="C312" s="10">
        <f>IF(A312="",0,IF(NOT(Settings!$E$4=5),IF((Results!$D$5-'Minimum Payment'!O312)&lt;0,0,Results!$D$5-'Minimum Payment'!O312),0)+'Payment Schedule'!D312)</f>
        <v>0</v>
      </c>
      <c r="D312" s="10">
        <f>IF($D$14="",0,IF(NOT(Settings!$E$4=5),IF(Balance!D311&gt;=0,IF('Minimum Payment'!D312+$C312&gt;Balance!D311+Interest!D312,Balance!D311+Interest!D312-'Minimum Payment'!D312,$C312)),0))</f>
        <v>0</v>
      </c>
      <c r="E312" s="10">
        <f>IF(E$14="",0,IF(NOT(Settings!$E$4=5),IF(Balance!E311&lt;=0,0,IF($C312&lt;=SUM($D312:D312),0,IF('Minimum Payment'!E312+$C312-SUM($D312:D312)&gt;Balance!E311+Interest!E312,Balance!E311+Interest!E312-'Minimum Payment'!E312,$C312-SUM($D312:D312))))))</f>
        <v>0</v>
      </c>
      <c r="F312" s="10">
        <f>IF(F$14="",0,IF(NOT(Settings!$E$4=5),IF(Balance!F311&lt;=0,0,IF($C312&lt;=SUM($D312:E312),0,IF('Minimum Payment'!F312+$C312-SUM($D312:E312)&gt;Balance!F311+Interest!F312,Balance!F311+Interest!F312-'Minimum Payment'!F312,$C312-SUM($D312:E312))))))</f>
        <v>0</v>
      </c>
      <c r="G312" s="10">
        <f>IF(G$14="",0,IF(NOT(Settings!$E$4=5),IF(Balance!G311&lt;=0,0,IF($C312&lt;=SUM($D312:F312),0,IF('Minimum Payment'!G312+$C312-SUM($D312:F312)&gt;Balance!G311+Interest!G312,Balance!G311+Interest!G312-'Minimum Payment'!G312,$C312-SUM($D312:F312))))))</f>
        <v>0</v>
      </c>
      <c r="H312" s="10">
        <f>IF(H$14="",0,IF(NOT(Settings!$E$4=5),IF(Balance!H311&lt;=0,0,IF($C312&lt;=SUM($D312:G312),0,IF('Minimum Payment'!H312+$C312-SUM($D312:G312)&gt;Balance!H311+Interest!H312,Balance!H311+Interest!H312-'Minimum Payment'!H312,$C312-SUM($D312:G312))))))</f>
        <v>0</v>
      </c>
      <c r="I312" s="10">
        <f>IF(I$14="",0,IF(NOT(Settings!$E$4=5),IF(Balance!I311&lt;=0,0,IF($C312&lt;=SUM($D312:H312),0,IF('Minimum Payment'!I312+$C312-SUM($D312:H312)&gt;Balance!I311+Interest!I312,Balance!I311+Interest!I312-'Minimum Payment'!I312,$C312-SUM($D312:H312))))))</f>
        <v>0</v>
      </c>
      <c r="J312" s="10">
        <f>IF(J$14="",0,IF(NOT(Settings!$E$4=5),IF(Balance!J311&lt;=0,0,IF($C312&lt;=SUM($D312:I312),0,IF('Minimum Payment'!J312+$C312-SUM($D312:I312)&gt;Balance!J311+Interest!J312,Balance!J311+Interest!J312-'Minimum Payment'!J312,$C312-SUM($D312:I312))))))</f>
        <v>0</v>
      </c>
      <c r="K312" s="10">
        <f>IF(K$14="",0,IF(NOT(Settings!$E$4=5),IF(Balance!K311&lt;=0,0,IF($C312&lt;=SUM($D312:J312),0,IF('Minimum Payment'!K312+$C312-SUM($D312:J312)&gt;Balance!K311+Interest!K312,Balance!K311+Interest!K312-'Minimum Payment'!K312,$C312-SUM($D312:J312))))))</f>
        <v>0</v>
      </c>
      <c r="L312" s="10">
        <f>IF(L$14="",0,IF(NOT(Settings!$E$4=5),IF(Balance!L311&lt;=0,0,IF($C312&lt;=SUM($D312:K312),0,IF('Minimum Payment'!L312+$C312-SUM($D312:K312)&gt;Balance!L311+Interest!L312,Balance!L311+Interest!L312-'Minimum Payment'!L312,$C312-SUM($D312:K312))))))</f>
        <v>0</v>
      </c>
      <c r="M312" s="10">
        <f>IF(M$14="",0,IF(NOT(Settings!$E$4=5),IF(Balance!M311&lt;=0,0,IF($C312&lt;=SUM($D312:L312),0,IF('Minimum Payment'!M312+$C312-SUM($D312:L312)&gt;Balance!M311+Interest!M312,Balance!M311+Interest!M312-'Minimum Payment'!M312,$C312-SUM($D312:L312))))))</f>
        <v>0</v>
      </c>
      <c r="O312" s="10">
        <f t="shared" si="8"/>
        <v>0</v>
      </c>
    </row>
    <row r="313" spans="1:15" s="140" customFormat="1" ht="11.25" x14ac:dyDescent="0.25">
      <c r="A313" s="140" t="str">
        <f>IF(Balance!O312&lt;=0,"",A312+1)</f>
        <v/>
      </c>
      <c r="B313" s="50" t="str">
        <f t="shared" si="9"/>
        <v/>
      </c>
      <c r="C313" s="10">
        <f>IF(A313="",0,IF(NOT(Settings!$E$4=5),IF((Results!$D$5-'Minimum Payment'!O313)&lt;0,0,Results!$D$5-'Minimum Payment'!O313),0)+'Payment Schedule'!D313)</f>
        <v>0</v>
      </c>
      <c r="D313" s="10">
        <f>IF($D$14="",0,IF(NOT(Settings!$E$4=5),IF(Balance!D312&gt;=0,IF('Minimum Payment'!D313+$C313&gt;Balance!D312+Interest!D313,Balance!D312+Interest!D313-'Minimum Payment'!D313,$C313)),0))</f>
        <v>0</v>
      </c>
      <c r="E313" s="10">
        <f>IF(E$14="",0,IF(NOT(Settings!$E$4=5),IF(Balance!E312&lt;=0,0,IF($C313&lt;=SUM($D313:D313),0,IF('Minimum Payment'!E313+$C313-SUM($D313:D313)&gt;Balance!E312+Interest!E313,Balance!E312+Interest!E313-'Minimum Payment'!E313,$C313-SUM($D313:D313))))))</f>
        <v>0</v>
      </c>
      <c r="F313" s="10">
        <f>IF(F$14="",0,IF(NOT(Settings!$E$4=5),IF(Balance!F312&lt;=0,0,IF($C313&lt;=SUM($D313:E313),0,IF('Minimum Payment'!F313+$C313-SUM($D313:E313)&gt;Balance!F312+Interest!F313,Balance!F312+Interest!F313-'Minimum Payment'!F313,$C313-SUM($D313:E313))))))</f>
        <v>0</v>
      </c>
      <c r="G313" s="10">
        <f>IF(G$14="",0,IF(NOT(Settings!$E$4=5),IF(Balance!G312&lt;=0,0,IF($C313&lt;=SUM($D313:F313),0,IF('Minimum Payment'!G313+$C313-SUM($D313:F313)&gt;Balance!G312+Interest!G313,Balance!G312+Interest!G313-'Minimum Payment'!G313,$C313-SUM($D313:F313))))))</f>
        <v>0</v>
      </c>
      <c r="H313" s="10">
        <f>IF(H$14="",0,IF(NOT(Settings!$E$4=5),IF(Balance!H312&lt;=0,0,IF($C313&lt;=SUM($D313:G313),0,IF('Minimum Payment'!H313+$C313-SUM($D313:G313)&gt;Balance!H312+Interest!H313,Balance!H312+Interest!H313-'Minimum Payment'!H313,$C313-SUM($D313:G313))))))</f>
        <v>0</v>
      </c>
      <c r="I313" s="10">
        <f>IF(I$14="",0,IF(NOT(Settings!$E$4=5),IF(Balance!I312&lt;=0,0,IF($C313&lt;=SUM($D313:H313),0,IF('Minimum Payment'!I313+$C313-SUM($D313:H313)&gt;Balance!I312+Interest!I313,Balance!I312+Interest!I313-'Minimum Payment'!I313,$C313-SUM($D313:H313))))))</f>
        <v>0</v>
      </c>
      <c r="J313" s="10">
        <f>IF(J$14="",0,IF(NOT(Settings!$E$4=5),IF(Balance!J312&lt;=0,0,IF($C313&lt;=SUM($D313:I313),0,IF('Minimum Payment'!J313+$C313-SUM($D313:I313)&gt;Balance!J312+Interest!J313,Balance!J312+Interest!J313-'Minimum Payment'!J313,$C313-SUM($D313:I313))))))</f>
        <v>0</v>
      </c>
      <c r="K313" s="10">
        <f>IF(K$14="",0,IF(NOT(Settings!$E$4=5),IF(Balance!K312&lt;=0,0,IF($C313&lt;=SUM($D313:J313),0,IF('Minimum Payment'!K313+$C313-SUM($D313:J313)&gt;Balance!K312+Interest!K313,Balance!K312+Interest!K313-'Minimum Payment'!K313,$C313-SUM($D313:J313))))))</f>
        <v>0</v>
      </c>
      <c r="L313" s="10">
        <f>IF(L$14="",0,IF(NOT(Settings!$E$4=5),IF(Balance!L312&lt;=0,0,IF($C313&lt;=SUM($D313:K313),0,IF('Minimum Payment'!L313+$C313-SUM($D313:K313)&gt;Balance!L312+Interest!L313,Balance!L312+Interest!L313-'Minimum Payment'!L313,$C313-SUM($D313:K313))))))</f>
        <v>0</v>
      </c>
      <c r="M313" s="10">
        <f>IF(M$14="",0,IF(NOT(Settings!$E$4=5),IF(Balance!M312&lt;=0,0,IF($C313&lt;=SUM($D313:L313),0,IF('Minimum Payment'!M313+$C313-SUM($D313:L313)&gt;Balance!M312+Interest!M313,Balance!M312+Interest!M313-'Minimum Payment'!M313,$C313-SUM($D313:L313))))))</f>
        <v>0</v>
      </c>
      <c r="O313" s="10">
        <f t="shared" si="8"/>
        <v>0</v>
      </c>
    </row>
    <row r="314" spans="1:15" s="140" customFormat="1" ht="11.25" x14ac:dyDescent="0.25">
      <c r="A314" s="140" t="str">
        <f>IF(Balance!O313&lt;=0,"",A313+1)</f>
        <v/>
      </c>
      <c r="B314" s="50" t="str">
        <f t="shared" si="9"/>
        <v/>
      </c>
      <c r="C314" s="10">
        <f>IF(A314="",0,IF(NOT(Settings!$E$4=5),IF((Results!$D$5-'Minimum Payment'!O314)&lt;0,0,Results!$D$5-'Minimum Payment'!O314),0)+'Payment Schedule'!D314)</f>
        <v>0</v>
      </c>
      <c r="D314" s="10">
        <f>IF($D$14="",0,IF(NOT(Settings!$E$4=5),IF(Balance!D313&gt;=0,IF('Minimum Payment'!D314+$C314&gt;Balance!D313+Interest!D314,Balance!D313+Interest!D314-'Minimum Payment'!D314,$C314)),0))</f>
        <v>0</v>
      </c>
      <c r="E314" s="10">
        <f>IF(E$14="",0,IF(NOT(Settings!$E$4=5),IF(Balance!E313&lt;=0,0,IF($C314&lt;=SUM($D314:D314),0,IF('Minimum Payment'!E314+$C314-SUM($D314:D314)&gt;Balance!E313+Interest!E314,Balance!E313+Interest!E314-'Minimum Payment'!E314,$C314-SUM($D314:D314))))))</f>
        <v>0</v>
      </c>
      <c r="F314" s="10">
        <f>IF(F$14="",0,IF(NOT(Settings!$E$4=5),IF(Balance!F313&lt;=0,0,IF($C314&lt;=SUM($D314:E314),0,IF('Minimum Payment'!F314+$C314-SUM($D314:E314)&gt;Balance!F313+Interest!F314,Balance!F313+Interest!F314-'Minimum Payment'!F314,$C314-SUM($D314:E314))))))</f>
        <v>0</v>
      </c>
      <c r="G314" s="10">
        <f>IF(G$14="",0,IF(NOT(Settings!$E$4=5),IF(Balance!G313&lt;=0,0,IF($C314&lt;=SUM($D314:F314),0,IF('Minimum Payment'!G314+$C314-SUM($D314:F314)&gt;Balance!G313+Interest!G314,Balance!G313+Interest!G314-'Minimum Payment'!G314,$C314-SUM($D314:F314))))))</f>
        <v>0</v>
      </c>
      <c r="H314" s="10">
        <f>IF(H$14="",0,IF(NOT(Settings!$E$4=5),IF(Balance!H313&lt;=0,0,IF($C314&lt;=SUM($D314:G314),0,IF('Minimum Payment'!H314+$C314-SUM($D314:G314)&gt;Balance!H313+Interest!H314,Balance!H313+Interest!H314-'Minimum Payment'!H314,$C314-SUM($D314:G314))))))</f>
        <v>0</v>
      </c>
      <c r="I314" s="10">
        <f>IF(I$14="",0,IF(NOT(Settings!$E$4=5),IF(Balance!I313&lt;=0,0,IF($C314&lt;=SUM($D314:H314),0,IF('Minimum Payment'!I314+$C314-SUM($D314:H314)&gt;Balance!I313+Interest!I314,Balance!I313+Interest!I314-'Minimum Payment'!I314,$C314-SUM($D314:H314))))))</f>
        <v>0</v>
      </c>
      <c r="J314" s="10">
        <f>IF(J$14="",0,IF(NOT(Settings!$E$4=5),IF(Balance!J313&lt;=0,0,IF($C314&lt;=SUM($D314:I314),0,IF('Minimum Payment'!J314+$C314-SUM($D314:I314)&gt;Balance!J313+Interest!J314,Balance!J313+Interest!J314-'Minimum Payment'!J314,$C314-SUM($D314:I314))))))</f>
        <v>0</v>
      </c>
      <c r="K314" s="10">
        <f>IF(K$14="",0,IF(NOT(Settings!$E$4=5),IF(Balance!K313&lt;=0,0,IF($C314&lt;=SUM($D314:J314),0,IF('Minimum Payment'!K314+$C314-SUM($D314:J314)&gt;Balance!K313+Interest!K314,Balance!K313+Interest!K314-'Minimum Payment'!K314,$C314-SUM($D314:J314))))))</f>
        <v>0</v>
      </c>
      <c r="L314" s="10">
        <f>IF(L$14="",0,IF(NOT(Settings!$E$4=5),IF(Balance!L313&lt;=0,0,IF($C314&lt;=SUM($D314:K314),0,IF('Minimum Payment'!L314+$C314-SUM($D314:K314)&gt;Balance!L313+Interest!L314,Balance!L313+Interest!L314-'Minimum Payment'!L314,$C314-SUM($D314:K314))))))</f>
        <v>0</v>
      </c>
      <c r="M314" s="10">
        <f>IF(M$14="",0,IF(NOT(Settings!$E$4=5),IF(Balance!M313&lt;=0,0,IF($C314&lt;=SUM($D314:L314),0,IF('Minimum Payment'!M314+$C314-SUM($D314:L314)&gt;Balance!M313+Interest!M314,Balance!M313+Interest!M314-'Minimum Payment'!M314,$C314-SUM($D314:L314))))))</f>
        <v>0</v>
      </c>
      <c r="O314" s="10">
        <f t="shared" si="8"/>
        <v>0</v>
      </c>
    </row>
    <row r="315" spans="1:15" s="140" customFormat="1" ht="11.25" x14ac:dyDescent="0.25">
      <c r="A315" s="140" t="str">
        <f>IF(Balance!O314&lt;=0,"",A314+1)</f>
        <v/>
      </c>
      <c r="B315" s="50" t="str">
        <f t="shared" si="9"/>
        <v/>
      </c>
      <c r="C315" s="10">
        <f>IF(A315="",0,IF(NOT(Settings!$E$4=5),IF((Results!$D$5-'Minimum Payment'!O315)&lt;0,0,Results!$D$5-'Minimum Payment'!O315),0)+'Payment Schedule'!D315)</f>
        <v>0</v>
      </c>
      <c r="D315" s="10">
        <f>IF($D$14="",0,IF(NOT(Settings!$E$4=5),IF(Balance!D314&gt;=0,IF('Minimum Payment'!D315+$C315&gt;Balance!D314+Interest!D315,Balance!D314+Interest!D315-'Minimum Payment'!D315,$C315)),0))</f>
        <v>0</v>
      </c>
      <c r="E315" s="10">
        <f>IF(E$14="",0,IF(NOT(Settings!$E$4=5),IF(Balance!E314&lt;=0,0,IF($C315&lt;=SUM($D315:D315),0,IF('Minimum Payment'!E315+$C315-SUM($D315:D315)&gt;Balance!E314+Interest!E315,Balance!E314+Interest!E315-'Minimum Payment'!E315,$C315-SUM($D315:D315))))))</f>
        <v>0</v>
      </c>
      <c r="F315" s="10">
        <f>IF(F$14="",0,IF(NOT(Settings!$E$4=5),IF(Balance!F314&lt;=0,0,IF($C315&lt;=SUM($D315:E315),0,IF('Minimum Payment'!F315+$C315-SUM($D315:E315)&gt;Balance!F314+Interest!F315,Balance!F314+Interest!F315-'Minimum Payment'!F315,$C315-SUM($D315:E315))))))</f>
        <v>0</v>
      </c>
      <c r="G315" s="10">
        <f>IF(G$14="",0,IF(NOT(Settings!$E$4=5),IF(Balance!G314&lt;=0,0,IF($C315&lt;=SUM($D315:F315),0,IF('Minimum Payment'!G315+$C315-SUM($D315:F315)&gt;Balance!G314+Interest!G315,Balance!G314+Interest!G315-'Minimum Payment'!G315,$C315-SUM($D315:F315))))))</f>
        <v>0</v>
      </c>
      <c r="H315" s="10">
        <f>IF(H$14="",0,IF(NOT(Settings!$E$4=5),IF(Balance!H314&lt;=0,0,IF($C315&lt;=SUM($D315:G315),0,IF('Minimum Payment'!H315+$C315-SUM($D315:G315)&gt;Balance!H314+Interest!H315,Balance!H314+Interest!H315-'Minimum Payment'!H315,$C315-SUM($D315:G315))))))</f>
        <v>0</v>
      </c>
      <c r="I315" s="10">
        <f>IF(I$14="",0,IF(NOT(Settings!$E$4=5),IF(Balance!I314&lt;=0,0,IF($C315&lt;=SUM($D315:H315),0,IF('Minimum Payment'!I315+$C315-SUM($D315:H315)&gt;Balance!I314+Interest!I315,Balance!I314+Interest!I315-'Minimum Payment'!I315,$C315-SUM($D315:H315))))))</f>
        <v>0</v>
      </c>
      <c r="J315" s="10">
        <f>IF(J$14="",0,IF(NOT(Settings!$E$4=5),IF(Balance!J314&lt;=0,0,IF($C315&lt;=SUM($D315:I315),0,IF('Minimum Payment'!J315+$C315-SUM($D315:I315)&gt;Balance!J314+Interest!J315,Balance!J314+Interest!J315-'Minimum Payment'!J315,$C315-SUM($D315:I315))))))</f>
        <v>0</v>
      </c>
      <c r="K315" s="10">
        <f>IF(K$14="",0,IF(NOT(Settings!$E$4=5),IF(Balance!K314&lt;=0,0,IF($C315&lt;=SUM($D315:J315),0,IF('Minimum Payment'!K315+$C315-SUM($D315:J315)&gt;Balance!K314+Interest!K315,Balance!K314+Interest!K315-'Minimum Payment'!K315,$C315-SUM($D315:J315))))))</f>
        <v>0</v>
      </c>
      <c r="L315" s="10">
        <f>IF(L$14="",0,IF(NOT(Settings!$E$4=5),IF(Balance!L314&lt;=0,0,IF($C315&lt;=SUM($D315:K315),0,IF('Minimum Payment'!L315+$C315-SUM($D315:K315)&gt;Balance!L314+Interest!L315,Balance!L314+Interest!L315-'Minimum Payment'!L315,$C315-SUM($D315:K315))))))</f>
        <v>0</v>
      </c>
      <c r="M315" s="10">
        <f>IF(M$14="",0,IF(NOT(Settings!$E$4=5),IF(Balance!M314&lt;=0,0,IF($C315&lt;=SUM($D315:L315),0,IF('Minimum Payment'!M315+$C315-SUM($D315:L315)&gt;Balance!M314+Interest!M315,Balance!M314+Interest!M315-'Minimum Payment'!M315,$C315-SUM($D315:L315))))))</f>
        <v>0</v>
      </c>
      <c r="O315" s="10">
        <f t="shared" si="8"/>
        <v>0</v>
      </c>
    </row>
    <row r="316" spans="1:15" s="140" customFormat="1" ht="11.25" x14ac:dyDescent="0.25">
      <c r="A316" s="140" t="str">
        <f>IF(Balance!O315&lt;=0,"",A315+1)</f>
        <v/>
      </c>
      <c r="B316" s="50" t="str">
        <f t="shared" si="9"/>
        <v/>
      </c>
      <c r="C316" s="10">
        <f>IF(A316="",0,IF(NOT(Settings!$E$4=5),IF((Results!$D$5-'Minimum Payment'!O316)&lt;0,0,Results!$D$5-'Minimum Payment'!O316),0)+'Payment Schedule'!D316)</f>
        <v>0</v>
      </c>
      <c r="D316" s="10">
        <f>IF($D$14="",0,IF(NOT(Settings!$E$4=5),IF(Balance!D315&gt;=0,IF('Minimum Payment'!D316+$C316&gt;Balance!D315+Interest!D316,Balance!D315+Interest!D316-'Minimum Payment'!D316,$C316)),0))</f>
        <v>0</v>
      </c>
      <c r="E316" s="10">
        <f>IF(E$14="",0,IF(NOT(Settings!$E$4=5),IF(Balance!E315&lt;=0,0,IF($C316&lt;=SUM($D316:D316),0,IF('Minimum Payment'!E316+$C316-SUM($D316:D316)&gt;Balance!E315+Interest!E316,Balance!E315+Interest!E316-'Minimum Payment'!E316,$C316-SUM($D316:D316))))))</f>
        <v>0</v>
      </c>
      <c r="F316" s="10">
        <f>IF(F$14="",0,IF(NOT(Settings!$E$4=5),IF(Balance!F315&lt;=0,0,IF($C316&lt;=SUM($D316:E316),0,IF('Minimum Payment'!F316+$C316-SUM($D316:E316)&gt;Balance!F315+Interest!F316,Balance!F315+Interest!F316-'Minimum Payment'!F316,$C316-SUM($D316:E316))))))</f>
        <v>0</v>
      </c>
      <c r="G316" s="10">
        <f>IF(G$14="",0,IF(NOT(Settings!$E$4=5),IF(Balance!G315&lt;=0,0,IF($C316&lt;=SUM($D316:F316),0,IF('Minimum Payment'!G316+$C316-SUM($D316:F316)&gt;Balance!G315+Interest!G316,Balance!G315+Interest!G316-'Minimum Payment'!G316,$C316-SUM($D316:F316))))))</f>
        <v>0</v>
      </c>
      <c r="H316" s="10">
        <f>IF(H$14="",0,IF(NOT(Settings!$E$4=5),IF(Balance!H315&lt;=0,0,IF($C316&lt;=SUM($D316:G316),0,IF('Minimum Payment'!H316+$C316-SUM($D316:G316)&gt;Balance!H315+Interest!H316,Balance!H315+Interest!H316-'Minimum Payment'!H316,$C316-SUM($D316:G316))))))</f>
        <v>0</v>
      </c>
      <c r="I316" s="10">
        <f>IF(I$14="",0,IF(NOT(Settings!$E$4=5),IF(Balance!I315&lt;=0,0,IF($C316&lt;=SUM($D316:H316),0,IF('Minimum Payment'!I316+$C316-SUM($D316:H316)&gt;Balance!I315+Interest!I316,Balance!I315+Interest!I316-'Minimum Payment'!I316,$C316-SUM($D316:H316))))))</f>
        <v>0</v>
      </c>
      <c r="J316" s="10">
        <f>IF(J$14="",0,IF(NOT(Settings!$E$4=5),IF(Balance!J315&lt;=0,0,IF($C316&lt;=SUM($D316:I316),0,IF('Minimum Payment'!J316+$C316-SUM($D316:I316)&gt;Balance!J315+Interest!J316,Balance!J315+Interest!J316-'Minimum Payment'!J316,$C316-SUM($D316:I316))))))</f>
        <v>0</v>
      </c>
      <c r="K316" s="10">
        <f>IF(K$14="",0,IF(NOT(Settings!$E$4=5),IF(Balance!K315&lt;=0,0,IF($C316&lt;=SUM($D316:J316),0,IF('Minimum Payment'!K316+$C316-SUM($D316:J316)&gt;Balance!K315+Interest!K316,Balance!K315+Interest!K316-'Minimum Payment'!K316,$C316-SUM($D316:J316))))))</f>
        <v>0</v>
      </c>
      <c r="L316" s="10">
        <f>IF(L$14="",0,IF(NOT(Settings!$E$4=5),IF(Balance!L315&lt;=0,0,IF($C316&lt;=SUM($D316:K316),0,IF('Minimum Payment'!L316+$C316-SUM($D316:K316)&gt;Balance!L315+Interest!L316,Balance!L315+Interest!L316-'Minimum Payment'!L316,$C316-SUM($D316:K316))))))</f>
        <v>0</v>
      </c>
      <c r="M316" s="10">
        <f>IF(M$14="",0,IF(NOT(Settings!$E$4=5),IF(Balance!M315&lt;=0,0,IF($C316&lt;=SUM($D316:L316),0,IF('Minimum Payment'!M316+$C316-SUM($D316:L316)&gt;Balance!M315+Interest!M316,Balance!M315+Interest!M316-'Minimum Payment'!M316,$C316-SUM($D316:L316))))))</f>
        <v>0</v>
      </c>
      <c r="O316" s="10">
        <f t="shared" si="8"/>
        <v>0</v>
      </c>
    </row>
    <row r="317" spans="1:15" s="140" customFormat="1" ht="11.25" x14ac:dyDescent="0.25">
      <c r="A317" s="140" t="str">
        <f>IF(Balance!O316&lt;=0,"",A316+1)</f>
        <v/>
      </c>
      <c r="B317" s="50" t="str">
        <f t="shared" si="9"/>
        <v/>
      </c>
      <c r="C317" s="10">
        <f>IF(A317="",0,IF(NOT(Settings!$E$4=5),IF((Results!$D$5-'Minimum Payment'!O317)&lt;0,0,Results!$D$5-'Minimum Payment'!O317),0)+'Payment Schedule'!D317)</f>
        <v>0</v>
      </c>
      <c r="D317" s="10">
        <f>IF($D$14="",0,IF(NOT(Settings!$E$4=5),IF(Balance!D316&gt;=0,IF('Minimum Payment'!D317+$C317&gt;Balance!D316+Interest!D317,Balance!D316+Interest!D317-'Minimum Payment'!D317,$C317)),0))</f>
        <v>0</v>
      </c>
      <c r="E317" s="10">
        <f>IF(E$14="",0,IF(NOT(Settings!$E$4=5),IF(Balance!E316&lt;=0,0,IF($C317&lt;=SUM($D317:D317),0,IF('Minimum Payment'!E317+$C317-SUM($D317:D317)&gt;Balance!E316+Interest!E317,Balance!E316+Interest!E317-'Minimum Payment'!E317,$C317-SUM($D317:D317))))))</f>
        <v>0</v>
      </c>
      <c r="F317" s="10">
        <f>IF(F$14="",0,IF(NOT(Settings!$E$4=5),IF(Balance!F316&lt;=0,0,IF($C317&lt;=SUM($D317:E317),0,IF('Minimum Payment'!F317+$C317-SUM($D317:E317)&gt;Balance!F316+Interest!F317,Balance!F316+Interest!F317-'Minimum Payment'!F317,$C317-SUM($D317:E317))))))</f>
        <v>0</v>
      </c>
      <c r="G317" s="10">
        <f>IF(G$14="",0,IF(NOT(Settings!$E$4=5),IF(Balance!G316&lt;=0,0,IF($C317&lt;=SUM($D317:F317),0,IF('Minimum Payment'!G317+$C317-SUM($D317:F317)&gt;Balance!G316+Interest!G317,Balance!G316+Interest!G317-'Minimum Payment'!G317,$C317-SUM($D317:F317))))))</f>
        <v>0</v>
      </c>
      <c r="H317" s="10">
        <f>IF(H$14="",0,IF(NOT(Settings!$E$4=5),IF(Balance!H316&lt;=0,0,IF($C317&lt;=SUM($D317:G317),0,IF('Minimum Payment'!H317+$C317-SUM($D317:G317)&gt;Balance!H316+Interest!H317,Balance!H316+Interest!H317-'Minimum Payment'!H317,$C317-SUM($D317:G317))))))</f>
        <v>0</v>
      </c>
      <c r="I317" s="10">
        <f>IF(I$14="",0,IF(NOT(Settings!$E$4=5),IF(Balance!I316&lt;=0,0,IF($C317&lt;=SUM($D317:H317),0,IF('Minimum Payment'!I317+$C317-SUM($D317:H317)&gt;Balance!I316+Interest!I317,Balance!I316+Interest!I317-'Minimum Payment'!I317,$C317-SUM($D317:H317))))))</f>
        <v>0</v>
      </c>
      <c r="J317" s="10">
        <f>IF(J$14="",0,IF(NOT(Settings!$E$4=5),IF(Balance!J316&lt;=0,0,IF($C317&lt;=SUM($D317:I317),0,IF('Minimum Payment'!J317+$C317-SUM($D317:I317)&gt;Balance!J316+Interest!J317,Balance!J316+Interest!J317-'Minimum Payment'!J317,$C317-SUM($D317:I317))))))</f>
        <v>0</v>
      </c>
      <c r="K317" s="10">
        <f>IF(K$14="",0,IF(NOT(Settings!$E$4=5),IF(Balance!K316&lt;=0,0,IF($C317&lt;=SUM($D317:J317),0,IF('Minimum Payment'!K317+$C317-SUM($D317:J317)&gt;Balance!K316+Interest!K317,Balance!K316+Interest!K317-'Minimum Payment'!K317,$C317-SUM($D317:J317))))))</f>
        <v>0</v>
      </c>
      <c r="L317" s="10">
        <f>IF(L$14="",0,IF(NOT(Settings!$E$4=5),IF(Balance!L316&lt;=0,0,IF($C317&lt;=SUM($D317:K317),0,IF('Minimum Payment'!L317+$C317-SUM($D317:K317)&gt;Balance!L316+Interest!L317,Balance!L316+Interest!L317-'Minimum Payment'!L317,$C317-SUM($D317:K317))))))</f>
        <v>0</v>
      </c>
      <c r="M317" s="10">
        <f>IF(M$14="",0,IF(NOT(Settings!$E$4=5),IF(Balance!M316&lt;=0,0,IF($C317&lt;=SUM($D317:L317),0,IF('Minimum Payment'!M317+$C317-SUM($D317:L317)&gt;Balance!M316+Interest!M317,Balance!M316+Interest!M317-'Minimum Payment'!M317,$C317-SUM($D317:L317))))))</f>
        <v>0</v>
      </c>
      <c r="O317" s="10">
        <f t="shared" si="8"/>
        <v>0</v>
      </c>
    </row>
    <row r="318" spans="1:15" s="140" customFormat="1" ht="11.25" x14ac:dyDescent="0.25">
      <c r="A318" s="140" t="str">
        <f>IF(Balance!O317&lt;=0,"",A317+1)</f>
        <v/>
      </c>
      <c r="B318" s="50" t="str">
        <f t="shared" si="9"/>
        <v/>
      </c>
      <c r="C318" s="10">
        <f>IF(A318="",0,IF(NOT(Settings!$E$4=5),IF((Results!$D$5-'Minimum Payment'!O318)&lt;0,0,Results!$D$5-'Minimum Payment'!O318),0)+'Payment Schedule'!D318)</f>
        <v>0</v>
      </c>
      <c r="D318" s="10">
        <f>IF($D$14="",0,IF(NOT(Settings!$E$4=5),IF(Balance!D317&gt;=0,IF('Minimum Payment'!D318+$C318&gt;Balance!D317+Interest!D318,Balance!D317+Interest!D318-'Minimum Payment'!D318,$C318)),0))</f>
        <v>0</v>
      </c>
      <c r="E318" s="10">
        <f>IF(E$14="",0,IF(NOT(Settings!$E$4=5),IF(Balance!E317&lt;=0,0,IF($C318&lt;=SUM($D318:D318),0,IF('Minimum Payment'!E318+$C318-SUM($D318:D318)&gt;Balance!E317+Interest!E318,Balance!E317+Interest!E318-'Minimum Payment'!E318,$C318-SUM($D318:D318))))))</f>
        <v>0</v>
      </c>
      <c r="F318" s="10">
        <f>IF(F$14="",0,IF(NOT(Settings!$E$4=5),IF(Balance!F317&lt;=0,0,IF($C318&lt;=SUM($D318:E318),0,IF('Minimum Payment'!F318+$C318-SUM($D318:E318)&gt;Balance!F317+Interest!F318,Balance!F317+Interest!F318-'Minimum Payment'!F318,$C318-SUM($D318:E318))))))</f>
        <v>0</v>
      </c>
      <c r="G318" s="10">
        <f>IF(G$14="",0,IF(NOT(Settings!$E$4=5),IF(Balance!G317&lt;=0,0,IF($C318&lt;=SUM($D318:F318),0,IF('Minimum Payment'!G318+$C318-SUM($D318:F318)&gt;Balance!G317+Interest!G318,Balance!G317+Interest!G318-'Minimum Payment'!G318,$C318-SUM($D318:F318))))))</f>
        <v>0</v>
      </c>
      <c r="H318" s="10">
        <f>IF(H$14="",0,IF(NOT(Settings!$E$4=5),IF(Balance!H317&lt;=0,0,IF($C318&lt;=SUM($D318:G318),0,IF('Minimum Payment'!H318+$C318-SUM($D318:G318)&gt;Balance!H317+Interest!H318,Balance!H317+Interest!H318-'Minimum Payment'!H318,$C318-SUM($D318:G318))))))</f>
        <v>0</v>
      </c>
      <c r="I318" s="10">
        <f>IF(I$14="",0,IF(NOT(Settings!$E$4=5),IF(Balance!I317&lt;=0,0,IF($C318&lt;=SUM($D318:H318),0,IF('Minimum Payment'!I318+$C318-SUM($D318:H318)&gt;Balance!I317+Interest!I318,Balance!I317+Interest!I318-'Minimum Payment'!I318,$C318-SUM($D318:H318))))))</f>
        <v>0</v>
      </c>
      <c r="J318" s="10">
        <f>IF(J$14="",0,IF(NOT(Settings!$E$4=5),IF(Balance!J317&lt;=0,0,IF($C318&lt;=SUM($D318:I318),0,IF('Minimum Payment'!J318+$C318-SUM($D318:I318)&gt;Balance!J317+Interest!J318,Balance!J317+Interest!J318-'Minimum Payment'!J318,$C318-SUM($D318:I318))))))</f>
        <v>0</v>
      </c>
      <c r="K318" s="10">
        <f>IF(K$14="",0,IF(NOT(Settings!$E$4=5),IF(Balance!K317&lt;=0,0,IF($C318&lt;=SUM($D318:J318),0,IF('Minimum Payment'!K318+$C318-SUM($D318:J318)&gt;Balance!K317+Interest!K318,Balance!K317+Interest!K318-'Minimum Payment'!K318,$C318-SUM($D318:J318))))))</f>
        <v>0</v>
      </c>
      <c r="L318" s="10">
        <f>IF(L$14="",0,IF(NOT(Settings!$E$4=5),IF(Balance!L317&lt;=0,0,IF($C318&lt;=SUM($D318:K318),0,IF('Minimum Payment'!L318+$C318-SUM($D318:K318)&gt;Balance!L317+Interest!L318,Balance!L317+Interest!L318-'Minimum Payment'!L318,$C318-SUM($D318:K318))))))</f>
        <v>0</v>
      </c>
      <c r="M318" s="10">
        <f>IF(M$14="",0,IF(NOT(Settings!$E$4=5),IF(Balance!M317&lt;=0,0,IF($C318&lt;=SUM($D318:L318),0,IF('Minimum Payment'!M318+$C318-SUM($D318:L318)&gt;Balance!M317+Interest!M318,Balance!M317+Interest!M318-'Minimum Payment'!M318,$C318-SUM($D318:L318))))))</f>
        <v>0</v>
      </c>
      <c r="O318" s="10">
        <f t="shared" si="8"/>
        <v>0</v>
      </c>
    </row>
    <row r="319" spans="1:15" s="140" customFormat="1" ht="11.25" x14ac:dyDescent="0.25">
      <c r="A319" s="140" t="str">
        <f>IF(Balance!O318&lt;=0,"",A318+1)</f>
        <v/>
      </c>
      <c r="B319" s="50" t="str">
        <f t="shared" si="9"/>
        <v/>
      </c>
      <c r="C319" s="10">
        <f>IF(A319="",0,IF(NOT(Settings!$E$4=5),IF((Results!$D$5-'Minimum Payment'!O319)&lt;0,0,Results!$D$5-'Minimum Payment'!O319),0)+'Payment Schedule'!D319)</f>
        <v>0</v>
      </c>
      <c r="D319" s="10">
        <f>IF($D$14="",0,IF(NOT(Settings!$E$4=5),IF(Balance!D318&gt;=0,IF('Minimum Payment'!D319+$C319&gt;Balance!D318+Interest!D319,Balance!D318+Interest!D319-'Minimum Payment'!D319,$C319)),0))</f>
        <v>0</v>
      </c>
      <c r="E319" s="10">
        <f>IF(E$14="",0,IF(NOT(Settings!$E$4=5),IF(Balance!E318&lt;=0,0,IF($C319&lt;=SUM($D319:D319),0,IF('Minimum Payment'!E319+$C319-SUM($D319:D319)&gt;Balance!E318+Interest!E319,Balance!E318+Interest!E319-'Minimum Payment'!E319,$C319-SUM($D319:D319))))))</f>
        <v>0</v>
      </c>
      <c r="F319" s="10">
        <f>IF(F$14="",0,IF(NOT(Settings!$E$4=5),IF(Balance!F318&lt;=0,0,IF($C319&lt;=SUM($D319:E319),0,IF('Minimum Payment'!F319+$C319-SUM($D319:E319)&gt;Balance!F318+Interest!F319,Balance!F318+Interest!F319-'Minimum Payment'!F319,$C319-SUM($D319:E319))))))</f>
        <v>0</v>
      </c>
      <c r="G319" s="10">
        <f>IF(G$14="",0,IF(NOT(Settings!$E$4=5),IF(Balance!G318&lt;=0,0,IF($C319&lt;=SUM($D319:F319),0,IF('Minimum Payment'!G319+$C319-SUM($D319:F319)&gt;Balance!G318+Interest!G319,Balance!G318+Interest!G319-'Minimum Payment'!G319,$C319-SUM($D319:F319))))))</f>
        <v>0</v>
      </c>
      <c r="H319" s="10">
        <f>IF(H$14="",0,IF(NOT(Settings!$E$4=5),IF(Balance!H318&lt;=0,0,IF($C319&lt;=SUM($D319:G319),0,IF('Minimum Payment'!H319+$C319-SUM($D319:G319)&gt;Balance!H318+Interest!H319,Balance!H318+Interest!H319-'Minimum Payment'!H319,$C319-SUM($D319:G319))))))</f>
        <v>0</v>
      </c>
      <c r="I319" s="10">
        <f>IF(I$14="",0,IF(NOT(Settings!$E$4=5),IF(Balance!I318&lt;=0,0,IF($C319&lt;=SUM($D319:H319),0,IF('Minimum Payment'!I319+$C319-SUM($D319:H319)&gt;Balance!I318+Interest!I319,Balance!I318+Interest!I319-'Minimum Payment'!I319,$C319-SUM($D319:H319))))))</f>
        <v>0</v>
      </c>
      <c r="J319" s="10">
        <f>IF(J$14="",0,IF(NOT(Settings!$E$4=5),IF(Balance!J318&lt;=0,0,IF($C319&lt;=SUM($D319:I319),0,IF('Minimum Payment'!J319+$C319-SUM($D319:I319)&gt;Balance!J318+Interest!J319,Balance!J318+Interest!J319-'Minimum Payment'!J319,$C319-SUM($D319:I319))))))</f>
        <v>0</v>
      </c>
      <c r="K319" s="10">
        <f>IF(K$14="",0,IF(NOT(Settings!$E$4=5),IF(Balance!K318&lt;=0,0,IF($C319&lt;=SUM($D319:J319),0,IF('Minimum Payment'!K319+$C319-SUM($D319:J319)&gt;Balance!K318+Interest!K319,Balance!K318+Interest!K319-'Minimum Payment'!K319,$C319-SUM($D319:J319))))))</f>
        <v>0</v>
      </c>
      <c r="L319" s="10">
        <f>IF(L$14="",0,IF(NOT(Settings!$E$4=5),IF(Balance!L318&lt;=0,0,IF($C319&lt;=SUM($D319:K319),0,IF('Minimum Payment'!L319+$C319-SUM($D319:K319)&gt;Balance!L318+Interest!L319,Balance!L318+Interest!L319-'Minimum Payment'!L319,$C319-SUM($D319:K319))))))</f>
        <v>0</v>
      </c>
      <c r="M319" s="10">
        <f>IF(M$14="",0,IF(NOT(Settings!$E$4=5),IF(Balance!M318&lt;=0,0,IF($C319&lt;=SUM($D319:L319),0,IF('Minimum Payment'!M319+$C319-SUM($D319:L319)&gt;Balance!M318+Interest!M319,Balance!M318+Interest!M319-'Minimum Payment'!M319,$C319-SUM($D319:L319))))))</f>
        <v>0</v>
      </c>
      <c r="O319" s="10">
        <f t="shared" si="8"/>
        <v>0</v>
      </c>
    </row>
    <row r="320" spans="1:15" s="140" customFormat="1" ht="11.25" x14ac:dyDescent="0.25">
      <c r="A320" s="140" t="str">
        <f>IF(Balance!O319&lt;=0,"",A319+1)</f>
        <v/>
      </c>
      <c r="B320" s="50" t="str">
        <f t="shared" si="9"/>
        <v/>
      </c>
      <c r="C320" s="10">
        <f>IF(A320="",0,IF(NOT(Settings!$E$4=5),IF((Results!$D$5-'Minimum Payment'!O320)&lt;0,0,Results!$D$5-'Minimum Payment'!O320),0)+'Payment Schedule'!D320)</f>
        <v>0</v>
      </c>
      <c r="D320" s="10">
        <f>IF($D$14="",0,IF(NOT(Settings!$E$4=5),IF(Balance!D319&gt;=0,IF('Minimum Payment'!D320+$C320&gt;Balance!D319+Interest!D320,Balance!D319+Interest!D320-'Minimum Payment'!D320,$C320)),0))</f>
        <v>0</v>
      </c>
      <c r="E320" s="10">
        <f>IF(E$14="",0,IF(NOT(Settings!$E$4=5),IF(Balance!E319&lt;=0,0,IF($C320&lt;=SUM($D320:D320),0,IF('Minimum Payment'!E320+$C320-SUM($D320:D320)&gt;Balance!E319+Interest!E320,Balance!E319+Interest!E320-'Minimum Payment'!E320,$C320-SUM($D320:D320))))))</f>
        <v>0</v>
      </c>
      <c r="F320" s="10">
        <f>IF(F$14="",0,IF(NOT(Settings!$E$4=5),IF(Balance!F319&lt;=0,0,IF($C320&lt;=SUM($D320:E320),0,IF('Minimum Payment'!F320+$C320-SUM($D320:E320)&gt;Balance!F319+Interest!F320,Balance!F319+Interest!F320-'Minimum Payment'!F320,$C320-SUM($D320:E320))))))</f>
        <v>0</v>
      </c>
      <c r="G320" s="10">
        <f>IF(G$14="",0,IF(NOT(Settings!$E$4=5),IF(Balance!G319&lt;=0,0,IF($C320&lt;=SUM($D320:F320),0,IF('Minimum Payment'!G320+$C320-SUM($D320:F320)&gt;Balance!G319+Interest!G320,Balance!G319+Interest!G320-'Minimum Payment'!G320,$C320-SUM($D320:F320))))))</f>
        <v>0</v>
      </c>
      <c r="H320" s="10">
        <f>IF(H$14="",0,IF(NOT(Settings!$E$4=5),IF(Balance!H319&lt;=0,0,IF($C320&lt;=SUM($D320:G320),0,IF('Minimum Payment'!H320+$C320-SUM($D320:G320)&gt;Balance!H319+Interest!H320,Balance!H319+Interest!H320-'Minimum Payment'!H320,$C320-SUM($D320:G320))))))</f>
        <v>0</v>
      </c>
      <c r="I320" s="10">
        <f>IF(I$14="",0,IF(NOT(Settings!$E$4=5),IF(Balance!I319&lt;=0,0,IF($C320&lt;=SUM($D320:H320),0,IF('Minimum Payment'!I320+$C320-SUM($D320:H320)&gt;Balance!I319+Interest!I320,Balance!I319+Interest!I320-'Minimum Payment'!I320,$C320-SUM($D320:H320))))))</f>
        <v>0</v>
      </c>
      <c r="J320" s="10">
        <f>IF(J$14="",0,IF(NOT(Settings!$E$4=5),IF(Balance!J319&lt;=0,0,IF($C320&lt;=SUM($D320:I320),0,IF('Minimum Payment'!J320+$C320-SUM($D320:I320)&gt;Balance!J319+Interest!J320,Balance!J319+Interest!J320-'Minimum Payment'!J320,$C320-SUM($D320:I320))))))</f>
        <v>0</v>
      </c>
      <c r="K320" s="10">
        <f>IF(K$14="",0,IF(NOT(Settings!$E$4=5),IF(Balance!K319&lt;=0,0,IF($C320&lt;=SUM($D320:J320),0,IF('Minimum Payment'!K320+$C320-SUM($D320:J320)&gt;Balance!K319+Interest!K320,Balance!K319+Interest!K320-'Minimum Payment'!K320,$C320-SUM($D320:J320))))))</f>
        <v>0</v>
      </c>
      <c r="L320" s="10">
        <f>IF(L$14="",0,IF(NOT(Settings!$E$4=5),IF(Balance!L319&lt;=0,0,IF($C320&lt;=SUM($D320:K320),0,IF('Minimum Payment'!L320+$C320-SUM($D320:K320)&gt;Balance!L319+Interest!L320,Balance!L319+Interest!L320-'Minimum Payment'!L320,$C320-SUM($D320:K320))))))</f>
        <v>0</v>
      </c>
      <c r="M320" s="10">
        <f>IF(M$14="",0,IF(NOT(Settings!$E$4=5),IF(Balance!M319&lt;=0,0,IF($C320&lt;=SUM($D320:L320),0,IF('Minimum Payment'!M320+$C320-SUM($D320:L320)&gt;Balance!M319+Interest!M320,Balance!M319+Interest!M320-'Minimum Payment'!M320,$C320-SUM($D320:L320))))))</f>
        <v>0</v>
      </c>
      <c r="O320" s="10">
        <f t="shared" si="8"/>
        <v>0</v>
      </c>
    </row>
    <row r="321" spans="1:15" s="140" customFormat="1" ht="11.25" x14ac:dyDescent="0.25">
      <c r="A321" s="140" t="str">
        <f>IF(Balance!O320&lt;=0,"",A320+1)</f>
        <v/>
      </c>
      <c r="B321" s="50" t="str">
        <f t="shared" si="9"/>
        <v/>
      </c>
      <c r="C321" s="10">
        <f>IF(A321="",0,IF(NOT(Settings!$E$4=5),IF((Results!$D$5-'Minimum Payment'!O321)&lt;0,0,Results!$D$5-'Minimum Payment'!O321),0)+'Payment Schedule'!D321)</f>
        <v>0</v>
      </c>
      <c r="D321" s="10">
        <f>IF($D$14="",0,IF(NOT(Settings!$E$4=5),IF(Balance!D320&gt;=0,IF('Minimum Payment'!D321+$C321&gt;Balance!D320+Interest!D321,Balance!D320+Interest!D321-'Minimum Payment'!D321,$C321)),0))</f>
        <v>0</v>
      </c>
      <c r="E321" s="10">
        <f>IF(E$14="",0,IF(NOT(Settings!$E$4=5),IF(Balance!E320&lt;=0,0,IF($C321&lt;=SUM($D321:D321),0,IF('Minimum Payment'!E321+$C321-SUM($D321:D321)&gt;Balance!E320+Interest!E321,Balance!E320+Interest!E321-'Minimum Payment'!E321,$C321-SUM($D321:D321))))))</f>
        <v>0</v>
      </c>
      <c r="F321" s="10">
        <f>IF(F$14="",0,IF(NOT(Settings!$E$4=5),IF(Balance!F320&lt;=0,0,IF($C321&lt;=SUM($D321:E321),0,IF('Minimum Payment'!F321+$C321-SUM($D321:E321)&gt;Balance!F320+Interest!F321,Balance!F320+Interest!F321-'Minimum Payment'!F321,$C321-SUM($D321:E321))))))</f>
        <v>0</v>
      </c>
      <c r="G321" s="10">
        <f>IF(G$14="",0,IF(NOT(Settings!$E$4=5),IF(Balance!G320&lt;=0,0,IF($C321&lt;=SUM($D321:F321),0,IF('Minimum Payment'!G321+$C321-SUM($D321:F321)&gt;Balance!G320+Interest!G321,Balance!G320+Interest!G321-'Minimum Payment'!G321,$C321-SUM($D321:F321))))))</f>
        <v>0</v>
      </c>
      <c r="H321" s="10">
        <f>IF(H$14="",0,IF(NOT(Settings!$E$4=5),IF(Balance!H320&lt;=0,0,IF($C321&lt;=SUM($D321:G321),0,IF('Minimum Payment'!H321+$C321-SUM($D321:G321)&gt;Balance!H320+Interest!H321,Balance!H320+Interest!H321-'Minimum Payment'!H321,$C321-SUM($D321:G321))))))</f>
        <v>0</v>
      </c>
      <c r="I321" s="10">
        <f>IF(I$14="",0,IF(NOT(Settings!$E$4=5),IF(Balance!I320&lt;=0,0,IF($C321&lt;=SUM($D321:H321),0,IF('Minimum Payment'!I321+$C321-SUM($D321:H321)&gt;Balance!I320+Interest!I321,Balance!I320+Interest!I321-'Minimum Payment'!I321,$C321-SUM($D321:H321))))))</f>
        <v>0</v>
      </c>
      <c r="J321" s="10">
        <f>IF(J$14="",0,IF(NOT(Settings!$E$4=5),IF(Balance!J320&lt;=0,0,IF($C321&lt;=SUM($D321:I321),0,IF('Minimum Payment'!J321+$C321-SUM($D321:I321)&gt;Balance!J320+Interest!J321,Balance!J320+Interest!J321-'Minimum Payment'!J321,$C321-SUM($D321:I321))))))</f>
        <v>0</v>
      </c>
      <c r="K321" s="10">
        <f>IF(K$14="",0,IF(NOT(Settings!$E$4=5),IF(Balance!K320&lt;=0,0,IF($C321&lt;=SUM($D321:J321),0,IF('Minimum Payment'!K321+$C321-SUM($D321:J321)&gt;Balance!K320+Interest!K321,Balance!K320+Interest!K321-'Minimum Payment'!K321,$C321-SUM($D321:J321))))))</f>
        <v>0</v>
      </c>
      <c r="L321" s="10">
        <f>IF(L$14="",0,IF(NOT(Settings!$E$4=5),IF(Balance!L320&lt;=0,0,IF($C321&lt;=SUM($D321:K321),0,IF('Minimum Payment'!L321+$C321-SUM($D321:K321)&gt;Balance!L320+Interest!L321,Balance!L320+Interest!L321-'Minimum Payment'!L321,$C321-SUM($D321:K321))))))</f>
        <v>0</v>
      </c>
      <c r="M321" s="10">
        <f>IF(M$14="",0,IF(NOT(Settings!$E$4=5),IF(Balance!M320&lt;=0,0,IF($C321&lt;=SUM($D321:L321),0,IF('Minimum Payment'!M321+$C321-SUM($D321:L321)&gt;Balance!M320+Interest!M321,Balance!M320+Interest!M321-'Minimum Payment'!M321,$C321-SUM($D321:L321))))))</f>
        <v>0</v>
      </c>
      <c r="O321" s="10">
        <f t="shared" si="8"/>
        <v>0</v>
      </c>
    </row>
    <row r="322" spans="1:15" s="140" customFormat="1" ht="11.25" x14ac:dyDescent="0.25">
      <c r="A322" s="140" t="str">
        <f>IF(Balance!O321&lt;=0,"",A321+1)</f>
        <v/>
      </c>
      <c r="B322" s="50" t="str">
        <f t="shared" si="9"/>
        <v/>
      </c>
      <c r="C322" s="10">
        <f>IF(A322="",0,IF(NOT(Settings!$E$4=5),IF((Results!$D$5-'Minimum Payment'!O322)&lt;0,0,Results!$D$5-'Minimum Payment'!O322),0)+'Payment Schedule'!D322)</f>
        <v>0</v>
      </c>
      <c r="D322" s="10">
        <f>IF($D$14="",0,IF(NOT(Settings!$E$4=5),IF(Balance!D321&gt;=0,IF('Minimum Payment'!D322+$C322&gt;Balance!D321+Interest!D322,Balance!D321+Interest!D322-'Minimum Payment'!D322,$C322)),0))</f>
        <v>0</v>
      </c>
      <c r="E322" s="10">
        <f>IF(E$14="",0,IF(NOT(Settings!$E$4=5),IF(Balance!E321&lt;=0,0,IF($C322&lt;=SUM($D322:D322),0,IF('Minimum Payment'!E322+$C322-SUM($D322:D322)&gt;Balance!E321+Interest!E322,Balance!E321+Interest!E322-'Minimum Payment'!E322,$C322-SUM($D322:D322))))))</f>
        <v>0</v>
      </c>
      <c r="F322" s="10">
        <f>IF(F$14="",0,IF(NOT(Settings!$E$4=5),IF(Balance!F321&lt;=0,0,IF($C322&lt;=SUM($D322:E322),0,IF('Minimum Payment'!F322+$C322-SUM($D322:E322)&gt;Balance!F321+Interest!F322,Balance!F321+Interest!F322-'Minimum Payment'!F322,$C322-SUM($D322:E322))))))</f>
        <v>0</v>
      </c>
      <c r="G322" s="10">
        <f>IF(G$14="",0,IF(NOT(Settings!$E$4=5),IF(Balance!G321&lt;=0,0,IF($C322&lt;=SUM($D322:F322),0,IF('Minimum Payment'!G322+$C322-SUM($D322:F322)&gt;Balance!G321+Interest!G322,Balance!G321+Interest!G322-'Minimum Payment'!G322,$C322-SUM($D322:F322))))))</f>
        <v>0</v>
      </c>
      <c r="H322" s="10">
        <f>IF(H$14="",0,IF(NOT(Settings!$E$4=5),IF(Balance!H321&lt;=0,0,IF($C322&lt;=SUM($D322:G322),0,IF('Minimum Payment'!H322+$C322-SUM($D322:G322)&gt;Balance!H321+Interest!H322,Balance!H321+Interest!H322-'Minimum Payment'!H322,$C322-SUM($D322:G322))))))</f>
        <v>0</v>
      </c>
      <c r="I322" s="10">
        <f>IF(I$14="",0,IF(NOT(Settings!$E$4=5),IF(Balance!I321&lt;=0,0,IF($C322&lt;=SUM($D322:H322),0,IF('Minimum Payment'!I322+$C322-SUM($D322:H322)&gt;Balance!I321+Interest!I322,Balance!I321+Interest!I322-'Minimum Payment'!I322,$C322-SUM($D322:H322))))))</f>
        <v>0</v>
      </c>
      <c r="J322" s="10">
        <f>IF(J$14="",0,IF(NOT(Settings!$E$4=5),IF(Balance!J321&lt;=0,0,IF($C322&lt;=SUM($D322:I322),0,IF('Minimum Payment'!J322+$C322-SUM($D322:I322)&gt;Balance!J321+Interest!J322,Balance!J321+Interest!J322-'Minimum Payment'!J322,$C322-SUM($D322:I322))))))</f>
        <v>0</v>
      </c>
      <c r="K322" s="10">
        <f>IF(K$14="",0,IF(NOT(Settings!$E$4=5),IF(Balance!K321&lt;=0,0,IF($C322&lt;=SUM($D322:J322),0,IF('Minimum Payment'!K322+$C322-SUM($D322:J322)&gt;Balance!K321+Interest!K322,Balance!K321+Interest!K322-'Minimum Payment'!K322,$C322-SUM($D322:J322))))))</f>
        <v>0</v>
      </c>
      <c r="L322" s="10">
        <f>IF(L$14="",0,IF(NOT(Settings!$E$4=5),IF(Balance!L321&lt;=0,0,IF($C322&lt;=SUM($D322:K322),0,IF('Minimum Payment'!L322+$C322-SUM($D322:K322)&gt;Balance!L321+Interest!L322,Balance!L321+Interest!L322-'Minimum Payment'!L322,$C322-SUM($D322:K322))))))</f>
        <v>0</v>
      </c>
      <c r="M322" s="10">
        <f>IF(M$14="",0,IF(NOT(Settings!$E$4=5),IF(Balance!M321&lt;=0,0,IF($C322&lt;=SUM($D322:L322),0,IF('Minimum Payment'!M322+$C322-SUM($D322:L322)&gt;Balance!M321+Interest!M322,Balance!M321+Interest!M322-'Minimum Payment'!M322,$C322-SUM($D322:L322))))))</f>
        <v>0</v>
      </c>
      <c r="O322" s="10">
        <f t="shared" si="8"/>
        <v>0</v>
      </c>
    </row>
    <row r="323" spans="1:15" s="140" customFormat="1" ht="11.25" x14ac:dyDescent="0.25">
      <c r="A323" s="140" t="str">
        <f>IF(Balance!O322&lt;=0,"",A322+1)</f>
        <v/>
      </c>
      <c r="B323" s="50" t="str">
        <f t="shared" si="9"/>
        <v/>
      </c>
      <c r="C323" s="10">
        <f>IF(A323="",0,IF(NOT(Settings!$E$4=5),IF((Results!$D$5-'Minimum Payment'!O323)&lt;0,0,Results!$D$5-'Minimum Payment'!O323),0)+'Payment Schedule'!D323)</f>
        <v>0</v>
      </c>
      <c r="D323" s="10">
        <f>IF($D$14="",0,IF(NOT(Settings!$E$4=5),IF(Balance!D322&gt;=0,IF('Minimum Payment'!D323+$C323&gt;Balance!D322+Interest!D323,Balance!D322+Interest!D323-'Minimum Payment'!D323,$C323)),0))</f>
        <v>0</v>
      </c>
      <c r="E323" s="10">
        <f>IF(E$14="",0,IF(NOT(Settings!$E$4=5),IF(Balance!E322&lt;=0,0,IF($C323&lt;=SUM($D323:D323),0,IF('Minimum Payment'!E323+$C323-SUM($D323:D323)&gt;Balance!E322+Interest!E323,Balance!E322+Interest!E323-'Minimum Payment'!E323,$C323-SUM($D323:D323))))))</f>
        <v>0</v>
      </c>
      <c r="F323" s="10">
        <f>IF(F$14="",0,IF(NOT(Settings!$E$4=5),IF(Balance!F322&lt;=0,0,IF($C323&lt;=SUM($D323:E323),0,IF('Minimum Payment'!F323+$C323-SUM($D323:E323)&gt;Balance!F322+Interest!F323,Balance!F322+Interest!F323-'Minimum Payment'!F323,$C323-SUM($D323:E323))))))</f>
        <v>0</v>
      </c>
      <c r="G323" s="10">
        <f>IF(G$14="",0,IF(NOT(Settings!$E$4=5),IF(Balance!G322&lt;=0,0,IF($C323&lt;=SUM($D323:F323),0,IF('Minimum Payment'!G323+$C323-SUM($D323:F323)&gt;Balance!G322+Interest!G323,Balance!G322+Interest!G323-'Minimum Payment'!G323,$C323-SUM($D323:F323))))))</f>
        <v>0</v>
      </c>
      <c r="H323" s="10">
        <f>IF(H$14="",0,IF(NOT(Settings!$E$4=5),IF(Balance!H322&lt;=0,0,IF($C323&lt;=SUM($D323:G323),0,IF('Minimum Payment'!H323+$C323-SUM($D323:G323)&gt;Balance!H322+Interest!H323,Balance!H322+Interest!H323-'Minimum Payment'!H323,$C323-SUM($D323:G323))))))</f>
        <v>0</v>
      </c>
      <c r="I323" s="10">
        <f>IF(I$14="",0,IF(NOT(Settings!$E$4=5),IF(Balance!I322&lt;=0,0,IF($C323&lt;=SUM($D323:H323),0,IF('Minimum Payment'!I323+$C323-SUM($D323:H323)&gt;Balance!I322+Interest!I323,Balance!I322+Interest!I323-'Minimum Payment'!I323,$C323-SUM($D323:H323))))))</f>
        <v>0</v>
      </c>
      <c r="J323" s="10">
        <f>IF(J$14="",0,IF(NOT(Settings!$E$4=5),IF(Balance!J322&lt;=0,0,IF($C323&lt;=SUM($D323:I323),0,IF('Minimum Payment'!J323+$C323-SUM($D323:I323)&gt;Balance!J322+Interest!J323,Balance!J322+Interest!J323-'Minimum Payment'!J323,$C323-SUM($D323:I323))))))</f>
        <v>0</v>
      </c>
      <c r="K323" s="10">
        <f>IF(K$14="",0,IF(NOT(Settings!$E$4=5),IF(Balance!K322&lt;=0,0,IF($C323&lt;=SUM($D323:J323),0,IF('Minimum Payment'!K323+$C323-SUM($D323:J323)&gt;Balance!K322+Interest!K323,Balance!K322+Interest!K323-'Minimum Payment'!K323,$C323-SUM($D323:J323))))))</f>
        <v>0</v>
      </c>
      <c r="L323" s="10">
        <f>IF(L$14="",0,IF(NOT(Settings!$E$4=5),IF(Balance!L322&lt;=0,0,IF($C323&lt;=SUM($D323:K323),0,IF('Minimum Payment'!L323+$C323-SUM($D323:K323)&gt;Balance!L322+Interest!L323,Balance!L322+Interest!L323-'Minimum Payment'!L323,$C323-SUM($D323:K323))))))</f>
        <v>0</v>
      </c>
      <c r="M323" s="10">
        <f>IF(M$14="",0,IF(NOT(Settings!$E$4=5),IF(Balance!M322&lt;=0,0,IF($C323&lt;=SUM($D323:L323),0,IF('Minimum Payment'!M323+$C323-SUM($D323:L323)&gt;Balance!M322+Interest!M323,Balance!M322+Interest!M323-'Minimum Payment'!M323,$C323-SUM($D323:L323))))))</f>
        <v>0</v>
      </c>
      <c r="O323" s="10">
        <f t="shared" si="8"/>
        <v>0</v>
      </c>
    </row>
    <row r="324" spans="1:15" s="140" customFormat="1" ht="11.25" x14ac:dyDescent="0.25">
      <c r="A324" s="140" t="str">
        <f>IF(Balance!O323&lt;=0,"",A323+1)</f>
        <v/>
      </c>
      <c r="B324" s="50" t="str">
        <f t="shared" si="9"/>
        <v/>
      </c>
      <c r="C324" s="10">
        <f>IF(A324="",0,IF(NOT(Settings!$E$4=5),IF((Results!$D$5-'Minimum Payment'!O324)&lt;0,0,Results!$D$5-'Minimum Payment'!O324),0)+'Payment Schedule'!D324)</f>
        <v>0</v>
      </c>
      <c r="D324" s="10">
        <f>IF($D$14="",0,IF(NOT(Settings!$E$4=5),IF(Balance!D323&gt;=0,IF('Minimum Payment'!D324+$C324&gt;Balance!D323+Interest!D324,Balance!D323+Interest!D324-'Minimum Payment'!D324,$C324)),0))</f>
        <v>0</v>
      </c>
      <c r="E324" s="10">
        <f>IF(E$14="",0,IF(NOT(Settings!$E$4=5),IF(Balance!E323&lt;=0,0,IF($C324&lt;=SUM($D324:D324),0,IF('Minimum Payment'!E324+$C324-SUM($D324:D324)&gt;Balance!E323+Interest!E324,Balance!E323+Interest!E324-'Minimum Payment'!E324,$C324-SUM($D324:D324))))))</f>
        <v>0</v>
      </c>
      <c r="F324" s="10">
        <f>IF(F$14="",0,IF(NOT(Settings!$E$4=5),IF(Balance!F323&lt;=0,0,IF($C324&lt;=SUM($D324:E324),0,IF('Minimum Payment'!F324+$C324-SUM($D324:E324)&gt;Balance!F323+Interest!F324,Balance!F323+Interest!F324-'Minimum Payment'!F324,$C324-SUM($D324:E324))))))</f>
        <v>0</v>
      </c>
      <c r="G324" s="10">
        <f>IF(G$14="",0,IF(NOT(Settings!$E$4=5),IF(Balance!G323&lt;=0,0,IF($C324&lt;=SUM($D324:F324),0,IF('Minimum Payment'!G324+$C324-SUM($D324:F324)&gt;Balance!G323+Interest!G324,Balance!G323+Interest!G324-'Minimum Payment'!G324,$C324-SUM($D324:F324))))))</f>
        <v>0</v>
      </c>
      <c r="H324" s="10">
        <f>IF(H$14="",0,IF(NOT(Settings!$E$4=5),IF(Balance!H323&lt;=0,0,IF($C324&lt;=SUM($D324:G324),0,IF('Minimum Payment'!H324+$C324-SUM($D324:G324)&gt;Balance!H323+Interest!H324,Balance!H323+Interest!H324-'Minimum Payment'!H324,$C324-SUM($D324:G324))))))</f>
        <v>0</v>
      </c>
      <c r="I324" s="10">
        <f>IF(I$14="",0,IF(NOT(Settings!$E$4=5),IF(Balance!I323&lt;=0,0,IF($C324&lt;=SUM($D324:H324),0,IF('Minimum Payment'!I324+$C324-SUM($D324:H324)&gt;Balance!I323+Interest!I324,Balance!I323+Interest!I324-'Minimum Payment'!I324,$C324-SUM($D324:H324))))))</f>
        <v>0</v>
      </c>
      <c r="J324" s="10">
        <f>IF(J$14="",0,IF(NOT(Settings!$E$4=5),IF(Balance!J323&lt;=0,0,IF($C324&lt;=SUM($D324:I324),0,IF('Minimum Payment'!J324+$C324-SUM($D324:I324)&gt;Balance!J323+Interest!J324,Balance!J323+Interest!J324-'Minimum Payment'!J324,$C324-SUM($D324:I324))))))</f>
        <v>0</v>
      </c>
      <c r="K324" s="10">
        <f>IF(K$14="",0,IF(NOT(Settings!$E$4=5),IF(Balance!K323&lt;=0,0,IF($C324&lt;=SUM($D324:J324),0,IF('Minimum Payment'!K324+$C324-SUM($D324:J324)&gt;Balance!K323+Interest!K324,Balance!K323+Interest!K324-'Minimum Payment'!K324,$C324-SUM($D324:J324))))))</f>
        <v>0</v>
      </c>
      <c r="L324" s="10">
        <f>IF(L$14="",0,IF(NOT(Settings!$E$4=5),IF(Balance!L323&lt;=0,0,IF($C324&lt;=SUM($D324:K324),0,IF('Minimum Payment'!L324+$C324-SUM($D324:K324)&gt;Balance!L323+Interest!L324,Balance!L323+Interest!L324-'Minimum Payment'!L324,$C324-SUM($D324:K324))))))</f>
        <v>0</v>
      </c>
      <c r="M324" s="10">
        <f>IF(M$14="",0,IF(NOT(Settings!$E$4=5),IF(Balance!M323&lt;=0,0,IF($C324&lt;=SUM($D324:L324),0,IF('Minimum Payment'!M324+$C324-SUM($D324:L324)&gt;Balance!M323+Interest!M324,Balance!M323+Interest!M324-'Minimum Payment'!M324,$C324-SUM($D324:L324))))))</f>
        <v>0</v>
      </c>
      <c r="O324" s="10">
        <f t="shared" si="8"/>
        <v>0</v>
      </c>
    </row>
    <row r="325" spans="1:15" s="140" customFormat="1" ht="11.25" x14ac:dyDescent="0.25">
      <c r="A325" s="140" t="str">
        <f>IF(Balance!O324&lt;=0,"",A324+1)</f>
        <v/>
      </c>
      <c r="B325" s="50" t="str">
        <f t="shared" si="9"/>
        <v/>
      </c>
      <c r="C325" s="10">
        <f>IF(A325="",0,IF(NOT(Settings!$E$4=5),IF((Results!$D$5-'Minimum Payment'!O325)&lt;0,0,Results!$D$5-'Minimum Payment'!O325),0)+'Payment Schedule'!D325)</f>
        <v>0</v>
      </c>
      <c r="D325" s="10">
        <f>IF($D$14="",0,IF(NOT(Settings!$E$4=5),IF(Balance!D324&gt;=0,IF('Minimum Payment'!D325+$C325&gt;Balance!D324+Interest!D325,Balance!D324+Interest!D325-'Minimum Payment'!D325,$C325)),0))</f>
        <v>0</v>
      </c>
      <c r="E325" s="10">
        <f>IF(E$14="",0,IF(NOT(Settings!$E$4=5),IF(Balance!E324&lt;=0,0,IF($C325&lt;=SUM($D325:D325),0,IF('Minimum Payment'!E325+$C325-SUM($D325:D325)&gt;Balance!E324+Interest!E325,Balance!E324+Interest!E325-'Minimum Payment'!E325,$C325-SUM($D325:D325))))))</f>
        <v>0</v>
      </c>
      <c r="F325" s="10">
        <f>IF(F$14="",0,IF(NOT(Settings!$E$4=5),IF(Balance!F324&lt;=0,0,IF($C325&lt;=SUM($D325:E325),0,IF('Minimum Payment'!F325+$C325-SUM($D325:E325)&gt;Balance!F324+Interest!F325,Balance!F324+Interest!F325-'Minimum Payment'!F325,$C325-SUM($D325:E325))))))</f>
        <v>0</v>
      </c>
      <c r="G325" s="10">
        <f>IF(G$14="",0,IF(NOT(Settings!$E$4=5),IF(Balance!G324&lt;=0,0,IF($C325&lt;=SUM($D325:F325),0,IF('Minimum Payment'!G325+$C325-SUM($D325:F325)&gt;Balance!G324+Interest!G325,Balance!G324+Interest!G325-'Minimum Payment'!G325,$C325-SUM($D325:F325))))))</f>
        <v>0</v>
      </c>
      <c r="H325" s="10">
        <f>IF(H$14="",0,IF(NOT(Settings!$E$4=5),IF(Balance!H324&lt;=0,0,IF($C325&lt;=SUM($D325:G325),0,IF('Minimum Payment'!H325+$C325-SUM($D325:G325)&gt;Balance!H324+Interest!H325,Balance!H324+Interest!H325-'Minimum Payment'!H325,$C325-SUM($D325:G325))))))</f>
        <v>0</v>
      </c>
      <c r="I325" s="10">
        <f>IF(I$14="",0,IF(NOT(Settings!$E$4=5),IF(Balance!I324&lt;=0,0,IF($C325&lt;=SUM($D325:H325),0,IF('Minimum Payment'!I325+$C325-SUM($D325:H325)&gt;Balance!I324+Interest!I325,Balance!I324+Interest!I325-'Minimum Payment'!I325,$C325-SUM($D325:H325))))))</f>
        <v>0</v>
      </c>
      <c r="J325" s="10">
        <f>IF(J$14="",0,IF(NOT(Settings!$E$4=5),IF(Balance!J324&lt;=0,0,IF($C325&lt;=SUM($D325:I325),0,IF('Minimum Payment'!J325+$C325-SUM($D325:I325)&gt;Balance!J324+Interest!J325,Balance!J324+Interest!J325-'Minimum Payment'!J325,$C325-SUM($D325:I325))))))</f>
        <v>0</v>
      </c>
      <c r="K325" s="10">
        <f>IF(K$14="",0,IF(NOT(Settings!$E$4=5),IF(Balance!K324&lt;=0,0,IF($C325&lt;=SUM($D325:J325),0,IF('Minimum Payment'!K325+$C325-SUM($D325:J325)&gt;Balance!K324+Interest!K325,Balance!K324+Interest!K325-'Minimum Payment'!K325,$C325-SUM($D325:J325))))))</f>
        <v>0</v>
      </c>
      <c r="L325" s="10">
        <f>IF(L$14="",0,IF(NOT(Settings!$E$4=5),IF(Balance!L324&lt;=0,0,IF($C325&lt;=SUM($D325:K325),0,IF('Minimum Payment'!L325+$C325-SUM($D325:K325)&gt;Balance!L324+Interest!L325,Balance!L324+Interest!L325-'Minimum Payment'!L325,$C325-SUM($D325:K325))))))</f>
        <v>0</v>
      </c>
      <c r="M325" s="10">
        <f>IF(M$14="",0,IF(NOT(Settings!$E$4=5),IF(Balance!M324&lt;=0,0,IF($C325&lt;=SUM($D325:L325),0,IF('Minimum Payment'!M325+$C325-SUM($D325:L325)&gt;Balance!M324+Interest!M325,Balance!M324+Interest!M325-'Minimum Payment'!M325,$C325-SUM($D325:L325))))))</f>
        <v>0</v>
      </c>
      <c r="O325" s="10">
        <f t="shared" si="8"/>
        <v>0</v>
      </c>
    </row>
    <row r="326" spans="1:15" s="140" customFormat="1" ht="11.25" x14ac:dyDescent="0.25">
      <c r="A326" s="140" t="str">
        <f>IF(Balance!O325&lt;=0,"",A325+1)</f>
        <v/>
      </c>
      <c r="B326" s="50" t="str">
        <f t="shared" si="9"/>
        <v/>
      </c>
      <c r="C326" s="10">
        <f>IF(A326="",0,IF(NOT(Settings!$E$4=5),IF((Results!$D$5-'Minimum Payment'!O326)&lt;0,0,Results!$D$5-'Minimum Payment'!O326),0)+'Payment Schedule'!D326)</f>
        <v>0</v>
      </c>
      <c r="D326" s="10">
        <f>IF($D$14="",0,IF(NOT(Settings!$E$4=5),IF(Balance!D325&gt;=0,IF('Minimum Payment'!D326+$C326&gt;Balance!D325+Interest!D326,Balance!D325+Interest!D326-'Minimum Payment'!D326,$C326)),0))</f>
        <v>0</v>
      </c>
      <c r="E326" s="10">
        <f>IF(E$14="",0,IF(NOT(Settings!$E$4=5),IF(Balance!E325&lt;=0,0,IF($C326&lt;=SUM($D326:D326),0,IF('Minimum Payment'!E326+$C326-SUM($D326:D326)&gt;Balance!E325+Interest!E326,Balance!E325+Interest!E326-'Minimum Payment'!E326,$C326-SUM($D326:D326))))))</f>
        <v>0</v>
      </c>
      <c r="F326" s="10">
        <f>IF(F$14="",0,IF(NOT(Settings!$E$4=5),IF(Balance!F325&lt;=0,0,IF($C326&lt;=SUM($D326:E326),0,IF('Minimum Payment'!F326+$C326-SUM($D326:E326)&gt;Balance!F325+Interest!F326,Balance!F325+Interest!F326-'Minimum Payment'!F326,$C326-SUM($D326:E326))))))</f>
        <v>0</v>
      </c>
      <c r="G326" s="10">
        <f>IF(G$14="",0,IF(NOT(Settings!$E$4=5),IF(Balance!G325&lt;=0,0,IF($C326&lt;=SUM($D326:F326),0,IF('Minimum Payment'!G326+$C326-SUM($D326:F326)&gt;Balance!G325+Interest!G326,Balance!G325+Interest!G326-'Minimum Payment'!G326,$C326-SUM($D326:F326))))))</f>
        <v>0</v>
      </c>
      <c r="H326" s="10">
        <f>IF(H$14="",0,IF(NOT(Settings!$E$4=5),IF(Balance!H325&lt;=0,0,IF($C326&lt;=SUM($D326:G326),0,IF('Minimum Payment'!H326+$C326-SUM($D326:G326)&gt;Balance!H325+Interest!H326,Balance!H325+Interest!H326-'Minimum Payment'!H326,$C326-SUM($D326:G326))))))</f>
        <v>0</v>
      </c>
      <c r="I326" s="10">
        <f>IF(I$14="",0,IF(NOT(Settings!$E$4=5),IF(Balance!I325&lt;=0,0,IF($C326&lt;=SUM($D326:H326),0,IF('Minimum Payment'!I326+$C326-SUM($D326:H326)&gt;Balance!I325+Interest!I326,Balance!I325+Interest!I326-'Minimum Payment'!I326,$C326-SUM($D326:H326))))))</f>
        <v>0</v>
      </c>
      <c r="J326" s="10">
        <f>IF(J$14="",0,IF(NOT(Settings!$E$4=5),IF(Balance!J325&lt;=0,0,IF($C326&lt;=SUM($D326:I326),0,IF('Minimum Payment'!J326+$C326-SUM($D326:I326)&gt;Balance!J325+Interest!J326,Balance!J325+Interest!J326-'Minimum Payment'!J326,$C326-SUM($D326:I326))))))</f>
        <v>0</v>
      </c>
      <c r="K326" s="10">
        <f>IF(K$14="",0,IF(NOT(Settings!$E$4=5),IF(Balance!K325&lt;=0,0,IF($C326&lt;=SUM($D326:J326),0,IF('Minimum Payment'!K326+$C326-SUM($D326:J326)&gt;Balance!K325+Interest!K326,Balance!K325+Interest!K326-'Minimum Payment'!K326,$C326-SUM($D326:J326))))))</f>
        <v>0</v>
      </c>
      <c r="L326" s="10">
        <f>IF(L$14="",0,IF(NOT(Settings!$E$4=5),IF(Balance!L325&lt;=0,0,IF($C326&lt;=SUM($D326:K326),0,IF('Minimum Payment'!L326+$C326-SUM($D326:K326)&gt;Balance!L325+Interest!L326,Balance!L325+Interest!L326-'Minimum Payment'!L326,$C326-SUM($D326:K326))))))</f>
        <v>0</v>
      </c>
      <c r="M326" s="10">
        <f>IF(M$14="",0,IF(NOT(Settings!$E$4=5),IF(Balance!M325&lt;=0,0,IF($C326&lt;=SUM($D326:L326),0,IF('Minimum Payment'!M326+$C326-SUM($D326:L326)&gt;Balance!M325+Interest!M326,Balance!M325+Interest!M326-'Minimum Payment'!M326,$C326-SUM($D326:L326))))))</f>
        <v>0</v>
      </c>
      <c r="O326" s="10">
        <f t="shared" si="8"/>
        <v>0</v>
      </c>
    </row>
    <row r="327" spans="1:15" s="140" customFormat="1" ht="11.25" x14ac:dyDescent="0.25">
      <c r="A327" s="140" t="str">
        <f>IF(Balance!O326&lt;=0,"",A326+1)</f>
        <v/>
      </c>
      <c r="B327" s="50" t="str">
        <f t="shared" si="9"/>
        <v/>
      </c>
      <c r="C327" s="10">
        <f>IF(A327="",0,IF(NOT(Settings!$E$4=5),IF((Results!$D$5-'Minimum Payment'!O327)&lt;0,0,Results!$D$5-'Minimum Payment'!O327),0)+'Payment Schedule'!D327)</f>
        <v>0</v>
      </c>
      <c r="D327" s="10">
        <f>IF($D$14="",0,IF(NOT(Settings!$E$4=5),IF(Balance!D326&gt;=0,IF('Minimum Payment'!D327+$C327&gt;Balance!D326+Interest!D327,Balance!D326+Interest!D327-'Minimum Payment'!D327,$C327)),0))</f>
        <v>0</v>
      </c>
      <c r="E327" s="10">
        <f>IF(E$14="",0,IF(NOT(Settings!$E$4=5),IF(Balance!E326&lt;=0,0,IF($C327&lt;=SUM($D327:D327),0,IF('Minimum Payment'!E327+$C327-SUM($D327:D327)&gt;Balance!E326+Interest!E327,Balance!E326+Interest!E327-'Minimum Payment'!E327,$C327-SUM($D327:D327))))))</f>
        <v>0</v>
      </c>
      <c r="F327" s="10">
        <f>IF(F$14="",0,IF(NOT(Settings!$E$4=5),IF(Balance!F326&lt;=0,0,IF($C327&lt;=SUM($D327:E327),0,IF('Minimum Payment'!F327+$C327-SUM($D327:E327)&gt;Balance!F326+Interest!F327,Balance!F326+Interest!F327-'Minimum Payment'!F327,$C327-SUM($D327:E327))))))</f>
        <v>0</v>
      </c>
      <c r="G327" s="10">
        <f>IF(G$14="",0,IF(NOT(Settings!$E$4=5),IF(Balance!G326&lt;=0,0,IF($C327&lt;=SUM($D327:F327),0,IF('Minimum Payment'!G327+$C327-SUM($D327:F327)&gt;Balance!G326+Interest!G327,Balance!G326+Interest!G327-'Minimum Payment'!G327,$C327-SUM($D327:F327))))))</f>
        <v>0</v>
      </c>
      <c r="H327" s="10">
        <f>IF(H$14="",0,IF(NOT(Settings!$E$4=5),IF(Balance!H326&lt;=0,0,IF($C327&lt;=SUM($D327:G327),0,IF('Minimum Payment'!H327+$C327-SUM($D327:G327)&gt;Balance!H326+Interest!H327,Balance!H326+Interest!H327-'Minimum Payment'!H327,$C327-SUM($D327:G327))))))</f>
        <v>0</v>
      </c>
      <c r="I327" s="10">
        <f>IF(I$14="",0,IF(NOT(Settings!$E$4=5),IF(Balance!I326&lt;=0,0,IF($C327&lt;=SUM($D327:H327),0,IF('Minimum Payment'!I327+$C327-SUM($D327:H327)&gt;Balance!I326+Interest!I327,Balance!I326+Interest!I327-'Minimum Payment'!I327,$C327-SUM($D327:H327))))))</f>
        <v>0</v>
      </c>
      <c r="J327" s="10">
        <f>IF(J$14="",0,IF(NOT(Settings!$E$4=5),IF(Balance!J326&lt;=0,0,IF($C327&lt;=SUM($D327:I327),0,IF('Minimum Payment'!J327+$C327-SUM($D327:I327)&gt;Balance!J326+Interest!J327,Balance!J326+Interest!J327-'Minimum Payment'!J327,$C327-SUM($D327:I327))))))</f>
        <v>0</v>
      </c>
      <c r="K327" s="10">
        <f>IF(K$14="",0,IF(NOT(Settings!$E$4=5),IF(Balance!K326&lt;=0,0,IF($C327&lt;=SUM($D327:J327),0,IF('Minimum Payment'!K327+$C327-SUM($D327:J327)&gt;Balance!K326+Interest!K327,Balance!K326+Interest!K327-'Minimum Payment'!K327,$C327-SUM($D327:J327))))))</f>
        <v>0</v>
      </c>
      <c r="L327" s="10">
        <f>IF(L$14="",0,IF(NOT(Settings!$E$4=5),IF(Balance!L326&lt;=0,0,IF($C327&lt;=SUM($D327:K327),0,IF('Minimum Payment'!L327+$C327-SUM($D327:K327)&gt;Balance!L326+Interest!L327,Balance!L326+Interest!L327-'Minimum Payment'!L327,$C327-SUM($D327:K327))))))</f>
        <v>0</v>
      </c>
      <c r="M327" s="10">
        <f>IF(M$14="",0,IF(NOT(Settings!$E$4=5),IF(Balance!M326&lt;=0,0,IF($C327&lt;=SUM($D327:L327),0,IF('Minimum Payment'!M327+$C327-SUM($D327:L327)&gt;Balance!M326+Interest!M327,Balance!M326+Interest!M327-'Minimum Payment'!M327,$C327-SUM($D327:L327))))))</f>
        <v>0</v>
      </c>
      <c r="O327" s="10">
        <f t="shared" si="8"/>
        <v>0</v>
      </c>
    </row>
    <row r="328" spans="1:15" s="140" customFormat="1" ht="11.25" x14ac:dyDescent="0.25">
      <c r="A328" s="140" t="str">
        <f>IF(Balance!O327&lt;=0,"",A327+1)</f>
        <v/>
      </c>
      <c r="B328" s="50" t="str">
        <f t="shared" si="9"/>
        <v/>
      </c>
      <c r="C328" s="10">
        <f>IF(A328="",0,IF(NOT(Settings!$E$4=5),IF((Results!$D$5-'Minimum Payment'!O328)&lt;0,0,Results!$D$5-'Minimum Payment'!O328),0)+'Payment Schedule'!D328)</f>
        <v>0</v>
      </c>
      <c r="D328" s="10">
        <f>IF($D$14="",0,IF(NOT(Settings!$E$4=5),IF(Balance!D327&gt;=0,IF('Minimum Payment'!D328+$C328&gt;Balance!D327+Interest!D328,Balance!D327+Interest!D328-'Minimum Payment'!D328,$C328)),0))</f>
        <v>0</v>
      </c>
      <c r="E328" s="10">
        <f>IF(E$14="",0,IF(NOT(Settings!$E$4=5),IF(Balance!E327&lt;=0,0,IF($C328&lt;=SUM($D328:D328),0,IF('Minimum Payment'!E328+$C328-SUM($D328:D328)&gt;Balance!E327+Interest!E328,Balance!E327+Interest!E328-'Minimum Payment'!E328,$C328-SUM($D328:D328))))))</f>
        <v>0</v>
      </c>
      <c r="F328" s="10">
        <f>IF(F$14="",0,IF(NOT(Settings!$E$4=5),IF(Balance!F327&lt;=0,0,IF($C328&lt;=SUM($D328:E328),0,IF('Minimum Payment'!F328+$C328-SUM($D328:E328)&gt;Balance!F327+Interest!F328,Balance!F327+Interest!F328-'Minimum Payment'!F328,$C328-SUM($D328:E328))))))</f>
        <v>0</v>
      </c>
      <c r="G328" s="10">
        <f>IF(G$14="",0,IF(NOT(Settings!$E$4=5),IF(Balance!G327&lt;=0,0,IF($C328&lt;=SUM($D328:F328),0,IF('Minimum Payment'!G328+$C328-SUM($D328:F328)&gt;Balance!G327+Interest!G328,Balance!G327+Interest!G328-'Minimum Payment'!G328,$C328-SUM($D328:F328))))))</f>
        <v>0</v>
      </c>
      <c r="H328" s="10">
        <f>IF(H$14="",0,IF(NOT(Settings!$E$4=5),IF(Balance!H327&lt;=0,0,IF($C328&lt;=SUM($D328:G328),0,IF('Minimum Payment'!H328+$C328-SUM($D328:G328)&gt;Balance!H327+Interest!H328,Balance!H327+Interest!H328-'Minimum Payment'!H328,$C328-SUM($D328:G328))))))</f>
        <v>0</v>
      </c>
      <c r="I328" s="10">
        <f>IF(I$14="",0,IF(NOT(Settings!$E$4=5),IF(Balance!I327&lt;=0,0,IF($C328&lt;=SUM($D328:H328),0,IF('Minimum Payment'!I328+$C328-SUM($D328:H328)&gt;Balance!I327+Interest!I328,Balance!I327+Interest!I328-'Minimum Payment'!I328,$C328-SUM($D328:H328))))))</f>
        <v>0</v>
      </c>
      <c r="J328" s="10">
        <f>IF(J$14="",0,IF(NOT(Settings!$E$4=5),IF(Balance!J327&lt;=0,0,IF($C328&lt;=SUM($D328:I328),0,IF('Minimum Payment'!J328+$C328-SUM($D328:I328)&gt;Balance!J327+Interest!J328,Balance!J327+Interest!J328-'Minimum Payment'!J328,$C328-SUM($D328:I328))))))</f>
        <v>0</v>
      </c>
      <c r="K328" s="10">
        <f>IF(K$14="",0,IF(NOT(Settings!$E$4=5),IF(Balance!K327&lt;=0,0,IF($C328&lt;=SUM($D328:J328),0,IF('Minimum Payment'!K328+$C328-SUM($D328:J328)&gt;Balance!K327+Interest!K328,Balance!K327+Interest!K328-'Minimum Payment'!K328,$C328-SUM($D328:J328))))))</f>
        <v>0</v>
      </c>
      <c r="L328" s="10">
        <f>IF(L$14="",0,IF(NOT(Settings!$E$4=5),IF(Balance!L327&lt;=0,0,IF($C328&lt;=SUM($D328:K328),0,IF('Minimum Payment'!L328+$C328-SUM($D328:K328)&gt;Balance!L327+Interest!L328,Balance!L327+Interest!L328-'Minimum Payment'!L328,$C328-SUM($D328:K328))))))</f>
        <v>0</v>
      </c>
      <c r="M328" s="10">
        <f>IF(M$14="",0,IF(NOT(Settings!$E$4=5),IF(Balance!M327&lt;=0,0,IF($C328&lt;=SUM($D328:L328),0,IF('Minimum Payment'!M328+$C328-SUM($D328:L328)&gt;Balance!M327+Interest!M328,Balance!M327+Interest!M328-'Minimum Payment'!M328,$C328-SUM($D328:L328))))))</f>
        <v>0</v>
      </c>
      <c r="O328" s="10">
        <f t="shared" si="8"/>
        <v>0</v>
      </c>
    </row>
    <row r="329" spans="1:15" s="140" customFormat="1" ht="11.25" x14ac:dyDescent="0.25">
      <c r="A329" s="140" t="str">
        <f>IF(Balance!O328&lt;=0,"",A328+1)</f>
        <v/>
      </c>
      <c r="B329" s="50" t="str">
        <f t="shared" si="9"/>
        <v/>
      </c>
      <c r="C329" s="10">
        <f>IF(A329="",0,IF(NOT(Settings!$E$4=5),IF((Results!$D$5-'Minimum Payment'!O329)&lt;0,0,Results!$D$5-'Minimum Payment'!O329),0)+'Payment Schedule'!D329)</f>
        <v>0</v>
      </c>
      <c r="D329" s="10">
        <f>IF($D$14="",0,IF(NOT(Settings!$E$4=5),IF(Balance!D328&gt;=0,IF('Minimum Payment'!D329+$C329&gt;Balance!D328+Interest!D329,Balance!D328+Interest!D329-'Minimum Payment'!D329,$C329)),0))</f>
        <v>0</v>
      </c>
      <c r="E329" s="10">
        <f>IF(E$14="",0,IF(NOT(Settings!$E$4=5),IF(Balance!E328&lt;=0,0,IF($C329&lt;=SUM($D329:D329),0,IF('Minimum Payment'!E329+$C329-SUM($D329:D329)&gt;Balance!E328+Interest!E329,Balance!E328+Interest!E329-'Minimum Payment'!E329,$C329-SUM($D329:D329))))))</f>
        <v>0</v>
      </c>
      <c r="F329" s="10">
        <f>IF(F$14="",0,IF(NOT(Settings!$E$4=5),IF(Balance!F328&lt;=0,0,IF($C329&lt;=SUM($D329:E329),0,IF('Minimum Payment'!F329+$C329-SUM($D329:E329)&gt;Balance!F328+Interest!F329,Balance!F328+Interest!F329-'Minimum Payment'!F329,$C329-SUM($D329:E329))))))</f>
        <v>0</v>
      </c>
      <c r="G329" s="10">
        <f>IF(G$14="",0,IF(NOT(Settings!$E$4=5),IF(Balance!G328&lt;=0,0,IF($C329&lt;=SUM($D329:F329),0,IF('Minimum Payment'!G329+$C329-SUM($D329:F329)&gt;Balance!G328+Interest!G329,Balance!G328+Interest!G329-'Minimum Payment'!G329,$C329-SUM($D329:F329))))))</f>
        <v>0</v>
      </c>
      <c r="H329" s="10">
        <f>IF(H$14="",0,IF(NOT(Settings!$E$4=5),IF(Balance!H328&lt;=0,0,IF($C329&lt;=SUM($D329:G329),0,IF('Minimum Payment'!H329+$C329-SUM($D329:G329)&gt;Balance!H328+Interest!H329,Balance!H328+Interest!H329-'Minimum Payment'!H329,$C329-SUM($D329:G329))))))</f>
        <v>0</v>
      </c>
      <c r="I329" s="10">
        <f>IF(I$14="",0,IF(NOT(Settings!$E$4=5),IF(Balance!I328&lt;=0,0,IF($C329&lt;=SUM($D329:H329),0,IF('Minimum Payment'!I329+$C329-SUM($D329:H329)&gt;Balance!I328+Interest!I329,Balance!I328+Interest!I329-'Minimum Payment'!I329,$C329-SUM($D329:H329))))))</f>
        <v>0</v>
      </c>
      <c r="J329" s="10">
        <f>IF(J$14="",0,IF(NOT(Settings!$E$4=5),IF(Balance!J328&lt;=0,0,IF($C329&lt;=SUM($D329:I329),0,IF('Minimum Payment'!J329+$C329-SUM($D329:I329)&gt;Balance!J328+Interest!J329,Balance!J328+Interest!J329-'Minimum Payment'!J329,$C329-SUM($D329:I329))))))</f>
        <v>0</v>
      </c>
      <c r="K329" s="10">
        <f>IF(K$14="",0,IF(NOT(Settings!$E$4=5),IF(Balance!K328&lt;=0,0,IF($C329&lt;=SUM($D329:J329),0,IF('Minimum Payment'!K329+$C329-SUM($D329:J329)&gt;Balance!K328+Interest!K329,Balance!K328+Interest!K329-'Minimum Payment'!K329,$C329-SUM($D329:J329))))))</f>
        <v>0</v>
      </c>
      <c r="L329" s="10">
        <f>IF(L$14="",0,IF(NOT(Settings!$E$4=5),IF(Balance!L328&lt;=0,0,IF($C329&lt;=SUM($D329:K329),0,IF('Minimum Payment'!L329+$C329-SUM($D329:K329)&gt;Balance!L328+Interest!L329,Balance!L328+Interest!L329-'Minimum Payment'!L329,$C329-SUM($D329:K329))))))</f>
        <v>0</v>
      </c>
      <c r="M329" s="10">
        <f>IF(M$14="",0,IF(NOT(Settings!$E$4=5),IF(Balance!M328&lt;=0,0,IF($C329&lt;=SUM($D329:L329),0,IF('Minimum Payment'!M329+$C329-SUM($D329:L329)&gt;Balance!M328+Interest!M329,Balance!M328+Interest!M329-'Minimum Payment'!M329,$C329-SUM($D329:L329))))))</f>
        <v>0</v>
      </c>
      <c r="O329" s="10">
        <f t="shared" si="8"/>
        <v>0</v>
      </c>
    </row>
    <row r="330" spans="1:15" s="140" customFormat="1" ht="11.25" x14ac:dyDescent="0.25">
      <c r="A330" s="140" t="str">
        <f>IF(Balance!O329&lt;=0,"",A329+1)</f>
        <v/>
      </c>
      <c r="B330" s="50" t="str">
        <f t="shared" si="9"/>
        <v/>
      </c>
      <c r="C330" s="10">
        <f>IF(A330="",0,IF(NOT(Settings!$E$4=5),IF((Results!$D$5-'Minimum Payment'!O330)&lt;0,0,Results!$D$5-'Minimum Payment'!O330),0)+'Payment Schedule'!D330)</f>
        <v>0</v>
      </c>
      <c r="D330" s="10">
        <f>IF($D$14="",0,IF(NOT(Settings!$E$4=5),IF(Balance!D329&gt;=0,IF('Minimum Payment'!D330+$C330&gt;Balance!D329+Interest!D330,Balance!D329+Interest!D330-'Minimum Payment'!D330,$C330)),0))</f>
        <v>0</v>
      </c>
      <c r="E330" s="10">
        <f>IF(E$14="",0,IF(NOT(Settings!$E$4=5),IF(Balance!E329&lt;=0,0,IF($C330&lt;=SUM($D330:D330),0,IF('Minimum Payment'!E330+$C330-SUM($D330:D330)&gt;Balance!E329+Interest!E330,Balance!E329+Interest!E330-'Minimum Payment'!E330,$C330-SUM($D330:D330))))))</f>
        <v>0</v>
      </c>
      <c r="F330" s="10">
        <f>IF(F$14="",0,IF(NOT(Settings!$E$4=5),IF(Balance!F329&lt;=0,0,IF($C330&lt;=SUM($D330:E330),0,IF('Minimum Payment'!F330+$C330-SUM($D330:E330)&gt;Balance!F329+Interest!F330,Balance!F329+Interest!F330-'Minimum Payment'!F330,$C330-SUM($D330:E330))))))</f>
        <v>0</v>
      </c>
      <c r="G330" s="10">
        <f>IF(G$14="",0,IF(NOT(Settings!$E$4=5),IF(Balance!G329&lt;=0,0,IF($C330&lt;=SUM($D330:F330),0,IF('Minimum Payment'!G330+$C330-SUM($D330:F330)&gt;Balance!G329+Interest!G330,Balance!G329+Interest!G330-'Minimum Payment'!G330,$C330-SUM($D330:F330))))))</f>
        <v>0</v>
      </c>
      <c r="H330" s="10">
        <f>IF(H$14="",0,IF(NOT(Settings!$E$4=5),IF(Balance!H329&lt;=0,0,IF($C330&lt;=SUM($D330:G330),0,IF('Minimum Payment'!H330+$C330-SUM($D330:G330)&gt;Balance!H329+Interest!H330,Balance!H329+Interest!H330-'Minimum Payment'!H330,$C330-SUM($D330:G330))))))</f>
        <v>0</v>
      </c>
      <c r="I330" s="10">
        <f>IF(I$14="",0,IF(NOT(Settings!$E$4=5),IF(Balance!I329&lt;=0,0,IF($C330&lt;=SUM($D330:H330),0,IF('Minimum Payment'!I330+$C330-SUM($D330:H330)&gt;Balance!I329+Interest!I330,Balance!I329+Interest!I330-'Minimum Payment'!I330,$C330-SUM($D330:H330))))))</f>
        <v>0</v>
      </c>
      <c r="J330" s="10">
        <f>IF(J$14="",0,IF(NOT(Settings!$E$4=5),IF(Balance!J329&lt;=0,0,IF($C330&lt;=SUM($D330:I330),0,IF('Minimum Payment'!J330+$C330-SUM($D330:I330)&gt;Balance!J329+Interest!J330,Balance!J329+Interest!J330-'Minimum Payment'!J330,$C330-SUM($D330:I330))))))</f>
        <v>0</v>
      </c>
      <c r="K330" s="10">
        <f>IF(K$14="",0,IF(NOT(Settings!$E$4=5),IF(Balance!K329&lt;=0,0,IF($C330&lt;=SUM($D330:J330),0,IF('Minimum Payment'!K330+$C330-SUM($D330:J330)&gt;Balance!K329+Interest!K330,Balance!K329+Interest!K330-'Minimum Payment'!K330,$C330-SUM($D330:J330))))))</f>
        <v>0</v>
      </c>
      <c r="L330" s="10">
        <f>IF(L$14="",0,IF(NOT(Settings!$E$4=5),IF(Balance!L329&lt;=0,0,IF($C330&lt;=SUM($D330:K330),0,IF('Minimum Payment'!L330+$C330-SUM($D330:K330)&gt;Balance!L329+Interest!L330,Balance!L329+Interest!L330-'Minimum Payment'!L330,$C330-SUM($D330:K330))))))</f>
        <v>0</v>
      </c>
      <c r="M330" s="10">
        <f>IF(M$14="",0,IF(NOT(Settings!$E$4=5),IF(Balance!M329&lt;=0,0,IF($C330&lt;=SUM($D330:L330),0,IF('Minimum Payment'!M330+$C330-SUM($D330:L330)&gt;Balance!M329+Interest!M330,Balance!M329+Interest!M330-'Minimum Payment'!M330,$C330-SUM($D330:L330))))))</f>
        <v>0</v>
      </c>
      <c r="O330" s="10">
        <f t="shared" si="8"/>
        <v>0</v>
      </c>
    </row>
    <row r="331" spans="1:15" s="140" customFormat="1" ht="11.25" x14ac:dyDescent="0.25">
      <c r="A331" s="140" t="str">
        <f>IF(Balance!O330&lt;=0,"",A330+1)</f>
        <v/>
      </c>
      <c r="B331" s="50" t="str">
        <f t="shared" si="9"/>
        <v/>
      </c>
      <c r="C331" s="10">
        <f>IF(A331="",0,IF(NOT(Settings!$E$4=5),IF((Results!$D$5-'Minimum Payment'!O331)&lt;0,0,Results!$D$5-'Minimum Payment'!O331),0)+'Payment Schedule'!D331)</f>
        <v>0</v>
      </c>
      <c r="D331" s="10">
        <f>IF($D$14="",0,IF(NOT(Settings!$E$4=5),IF(Balance!D330&gt;=0,IF('Minimum Payment'!D331+$C331&gt;Balance!D330+Interest!D331,Balance!D330+Interest!D331-'Minimum Payment'!D331,$C331)),0))</f>
        <v>0</v>
      </c>
      <c r="E331" s="10">
        <f>IF(E$14="",0,IF(NOT(Settings!$E$4=5),IF(Balance!E330&lt;=0,0,IF($C331&lt;=SUM($D331:D331),0,IF('Minimum Payment'!E331+$C331-SUM($D331:D331)&gt;Balance!E330+Interest!E331,Balance!E330+Interest!E331-'Minimum Payment'!E331,$C331-SUM($D331:D331))))))</f>
        <v>0</v>
      </c>
      <c r="F331" s="10">
        <f>IF(F$14="",0,IF(NOT(Settings!$E$4=5),IF(Balance!F330&lt;=0,0,IF($C331&lt;=SUM($D331:E331),0,IF('Minimum Payment'!F331+$C331-SUM($D331:E331)&gt;Balance!F330+Interest!F331,Balance!F330+Interest!F331-'Minimum Payment'!F331,$C331-SUM($D331:E331))))))</f>
        <v>0</v>
      </c>
      <c r="G331" s="10">
        <f>IF(G$14="",0,IF(NOT(Settings!$E$4=5),IF(Balance!G330&lt;=0,0,IF($C331&lt;=SUM($D331:F331),0,IF('Minimum Payment'!G331+$C331-SUM($D331:F331)&gt;Balance!G330+Interest!G331,Balance!G330+Interest!G331-'Minimum Payment'!G331,$C331-SUM($D331:F331))))))</f>
        <v>0</v>
      </c>
      <c r="H331" s="10">
        <f>IF(H$14="",0,IF(NOT(Settings!$E$4=5),IF(Balance!H330&lt;=0,0,IF($C331&lt;=SUM($D331:G331),0,IF('Minimum Payment'!H331+$C331-SUM($D331:G331)&gt;Balance!H330+Interest!H331,Balance!H330+Interest!H331-'Minimum Payment'!H331,$C331-SUM($D331:G331))))))</f>
        <v>0</v>
      </c>
      <c r="I331" s="10">
        <f>IF(I$14="",0,IF(NOT(Settings!$E$4=5),IF(Balance!I330&lt;=0,0,IF($C331&lt;=SUM($D331:H331),0,IF('Minimum Payment'!I331+$C331-SUM($D331:H331)&gt;Balance!I330+Interest!I331,Balance!I330+Interest!I331-'Minimum Payment'!I331,$C331-SUM($D331:H331))))))</f>
        <v>0</v>
      </c>
      <c r="J331" s="10">
        <f>IF(J$14="",0,IF(NOT(Settings!$E$4=5),IF(Balance!J330&lt;=0,0,IF($C331&lt;=SUM($D331:I331),0,IF('Minimum Payment'!J331+$C331-SUM($D331:I331)&gt;Balance!J330+Interest!J331,Balance!J330+Interest!J331-'Minimum Payment'!J331,$C331-SUM($D331:I331))))))</f>
        <v>0</v>
      </c>
      <c r="K331" s="10">
        <f>IF(K$14="",0,IF(NOT(Settings!$E$4=5),IF(Balance!K330&lt;=0,0,IF($C331&lt;=SUM($D331:J331),0,IF('Minimum Payment'!K331+$C331-SUM($D331:J331)&gt;Balance!K330+Interest!K331,Balance!K330+Interest!K331-'Minimum Payment'!K331,$C331-SUM($D331:J331))))))</f>
        <v>0</v>
      </c>
      <c r="L331" s="10">
        <f>IF(L$14="",0,IF(NOT(Settings!$E$4=5),IF(Balance!L330&lt;=0,0,IF($C331&lt;=SUM($D331:K331),0,IF('Minimum Payment'!L331+$C331-SUM($D331:K331)&gt;Balance!L330+Interest!L331,Balance!L330+Interest!L331-'Minimum Payment'!L331,$C331-SUM($D331:K331))))))</f>
        <v>0</v>
      </c>
      <c r="M331" s="10">
        <f>IF(M$14="",0,IF(NOT(Settings!$E$4=5),IF(Balance!M330&lt;=0,0,IF($C331&lt;=SUM($D331:L331),0,IF('Minimum Payment'!M331+$C331-SUM($D331:L331)&gt;Balance!M330+Interest!M331,Balance!M330+Interest!M331-'Minimum Payment'!M331,$C331-SUM($D331:L331))))))</f>
        <v>0</v>
      </c>
      <c r="O331" s="10">
        <f t="shared" si="8"/>
        <v>0</v>
      </c>
    </row>
    <row r="332" spans="1:15" s="140" customFormat="1" ht="11.25" x14ac:dyDescent="0.25">
      <c r="A332" s="140" t="str">
        <f>IF(Balance!O331&lt;=0,"",A331+1)</f>
        <v/>
      </c>
      <c r="B332" s="50" t="str">
        <f t="shared" si="9"/>
        <v/>
      </c>
      <c r="C332" s="10">
        <f>IF(A332="",0,IF(NOT(Settings!$E$4=5),IF((Results!$D$5-'Minimum Payment'!O332)&lt;0,0,Results!$D$5-'Minimum Payment'!O332),0)+'Payment Schedule'!D332)</f>
        <v>0</v>
      </c>
      <c r="D332" s="10">
        <f>IF($D$14="",0,IF(NOT(Settings!$E$4=5),IF(Balance!D331&gt;=0,IF('Minimum Payment'!D332+$C332&gt;Balance!D331+Interest!D332,Balance!D331+Interest!D332-'Minimum Payment'!D332,$C332)),0))</f>
        <v>0</v>
      </c>
      <c r="E332" s="10">
        <f>IF(E$14="",0,IF(NOT(Settings!$E$4=5),IF(Balance!E331&lt;=0,0,IF($C332&lt;=SUM($D332:D332),0,IF('Minimum Payment'!E332+$C332-SUM($D332:D332)&gt;Balance!E331+Interest!E332,Balance!E331+Interest!E332-'Minimum Payment'!E332,$C332-SUM($D332:D332))))))</f>
        <v>0</v>
      </c>
      <c r="F332" s="10">
        <f>IF(F$14="",0,IF(NOT(Settings!$E$4=5),IF(Balance!F331&lt;=0,0,IF($C332&lt;=SUM($D332:E332),0,IF('Minimum Payment'!F332+$C332-SUM($D332:E332)&gt;Balance!F331+Interest!F332,Balance!F331+Interest!F332-'Minimum Payment'!F332,$C332-SUM($D332:E332))))))</f>
        <v>0</v>
      </c>
      <c r="G332" s="10">
        <f>IF(G$14="",0,IF(NOT(Settings!$E$4=5),IF(Balance!G331&lt;=0,0,IF($C332&lt;=SUM($D332:F332),0,IF('Minimum Payment'!G332+$C332-SUM($D332:F332)&gt;Balance!G331+Interest!G332,Balance!G331+Interest!G332-'Minimum Payment'!G332,$C332-SUM($D332:F332))))))</f>
        <v>0</v>
      </c>
      <c r="H332" s="10">
        <f>IF(H$14="",0,IF(NOT(Settings!$E$4=5),IF(Balance!H331&lt;=0,0,IF($C332&lt;=SUM($D332:G332),0,IF('Minimum Payment'!H332+$C332-SUM($D332:G332)&gt;Balance!H331+Interest!H332,Balance!H331+Interest!H332-'Minimum Payment'!H332,$C332-SUM($D332:G332))))))</f>
        <v>0</v>
      </c>
      <c r="I332" s="10">
        <f>IF(I$14="",0,IF(NOT(Settings!$E$4=5),IF(Balance!I331&lt;=0,0,IF($C332&lt;=SUM($D332:H332),0,IF('Minimum Payment'!I332+$C332-SUM($D332:H332)&gt;Balance!I331+Interest!I332,Balance!I331+Interest!I332-'Minimum Payment'!I332,$C332-SUM($D332:H332))))))</f>
        <v>0</v>
      </c>
      <c r="J332" s="10">
        <f>IF(J$14="",0,IF(NOT(Settings!$E$4=5),IF(Balance!J331&lt;=0,0,IF($C332&lt;=SUM($D332:I332),0,IF('Minimum Payment'!J332+$C332-SUM($D332:I332)&gt;Balance!J331+Interest!J332,Balance!J331+Interest!J332-'Minimum Payment'!J332,$C332-SUM($D332:I332))))))</f>
        <v>0</v>
      </c>
      <c r="K332" s="10">
        <f>IF(K$14="",0,IF(NOT(Settings!$E$4=5),IF(Balance!K331&lt;=0,0,IF($C332&lt;=SUM($D332:J332),0,IF('Minimum Payment'!K332+$C332-SUM($D332:J332)&gt;Balance!K331+Interest!K332,Balance!K331+Interest!K332-'Minimum Payment'!K332,$C332-SUM($D332:J332))))))</f>
        <v>0</v>
      </c>
      <c r="L332" s="10">
        <f>IF(L$14="",0,IF(NOT(Settings!$E$4=5),IF(Balance!L331&lt;=0,0,IF($C332&lt;=SUM($D332:K332),0,IF('Minimum Payment'!L332+$C332-SUM($D332:K332)&gt;Balance!L331+Interest!L332,Balance!L331+Interest!L332-'Minimum Payment'!L332,$C332-SUM($D332:K332))))))</f>
        <v>0</v>
      </c>
      <c r="M332" s="10">
        <f>IF(M$14="",0,IF(NOT(Settings!$E$4=5),IF(Balance!M331&lt;=0,0,IF($C332&lt;=SUM($D332:L332),0,IF('Minimum Payment'!M332+$C332-SUM($D332:L332)&gt;Balance!M331+Interest!M332,Balance!M331+Interest!M332-'Minimum Payment'!M332,$C332-SUM($D332:L332))))))</f>
        <v>0</v>
      </c>
      <c r="O332" s="10">
        <f t="shared" si="8"/>
        <v>0</v>
      </c>
    </row>
    <row r="333" spans="1:15" s="140" customFormat="1" ht="11.25" x14ac:dyDescent="0.25">
      <c r="A333" s="140" t="str">
        <f>IF(Balance!O332&lt;=0,"",A332+1)</f>
        <v/>
      </c>
      <c r="B333" s="50" t="str">
        <f t="shared" si="9"/>
        <v/>
      </c>
      <c r="C333" s="10">
        <f>IF(A333="",0,IF(NOT(Settings!$E$4=5),IF((Results!$D$5-'Minimum Payment'!O333)&lt;0,0,Results!$D$5-'Minimum Payment'!O333),0)+'Payment Schedule'!D333)</f>
        <v>0</v>
      </c>
      <c r="D333" s="10">
        <f>IF($D$14="",0,IF(NOT(Settings!$E$4=5),IF(Balance!D332&gt;=0,IF('Minimum Payment'!D333+$C333&gt;Balance!D332+Interest!D333,Balance!D332+Interest!D333-'Minimum Payment'!D333,$C333)),0))</f>
        <v>0</v>
      </c>
      <c r="E333" s="10">
        <f>IF(E$14="",0,IF(NOT(Settings!$E$4=5),IF(Balance!E332&lt;=0,0,IF($C333&lt;=SUM($D333:D333),0,IF('Minimum Payment'!E333+$C333-SUM($D333:D333)&gt;Balance!E332+Interest!E333,Balance!E332+Interest!E333-'Minimum Payment'!E333,$C333-SUM($D333:D333))))))</f>
        <v>0</v>
      </c>
      <c r="F333" s="10">
        <f>IF(F$14="",0,IF(NOT(Settings!$E$4=5),IF(Balance!F332&lt;=0,0,IF($C333&lt;=SUM($D333:E333),0,IF('Minimum Payment'!F333+$C333-SUM($D333:E333)&gt;Balance!F332+Interest!F333,Balance!F332+Interest!F333-'Minimum Payment'!F333,$C333-SUM($D333:E333))))))</f>
        <v>0</v>
      </c>
      <c r="G333" s="10">
        <f>IF(G$14="",0,IF(NOT(Settings!$E$4=5),IF(Balance!G332&lt;=0,0,IF($C333&lt;=SUM($D333:F333),0,IF('Minimum Payment'!G333+$C333-SUM($D333:F333)&gt;Balance!G332+Interest!G333,Balance!G332+Interest!G333-'Minimum Payment'!G333,$C333-SUM($D333:F333))))))</f>
        <v>0</v>
      </c>
      <c r="H333" s="10">
        <f>IF(H$14="",0,IF(NOT(Settings!$E$4=5),IF(Balance!H332&lt;=0,0,IF($C333&lt;=SUM($D333:G333),0,IF('Minimum Payment'!H333+$C333-SUM($D333:G333)&gt;Balance!H332+Interest!H333,Balance!H332+Interest!H333-'Minimum Payment'!H333,$C333-SUM($D333:G333))))))</f>
        <v>0</v>
      </c>
      <c r="I333" s="10">
        <f>IF(I$14="",0,IF(NOT(Settings!$E$4=5),IF(Balance!I332&lt;=0,0,IF($C333&lt;=SUM($D333:H333),0,IF('Minimum Payment'!I333+$C333-SUM($D333:H333)&gt;Balance!I332+Interest!I333,Balance!I332+Interest!I333-'Minimum Payment'!I333,$C333-SUM($D333:H333))))))</f>
        <v>0</v>
      </c>
      <c r="J333" s="10">
        <f>IF(J$14="",0,IF(NOT(Settings!$E$4=5),IF(Balance!J332&lt;=0,0,IF($C333&lt;=SUM($D333:I333),0,IF('Minimum Payment'!J333+$C333-SUM($D333:I333)&gt;Balance!J332+Interest!J333,Balance!J332+Interest!J333-'Minimum Payment'!J333,$C333-SUM($D333:I333))))))</f>
        <v>0</v>
      </c>
      <c r="K333" s="10">
        <f>IF(K$14="",0,IF(NOT(Settings!$E$4=5),IF(Balance!K332&lt;=0,0,IF($C333&lt;=SUM($D333:J333),0,IF('Minimum Payment'!K333+$C333-SUM($D333:J333)&gt;Balance!K332+Interest!K333,Balance!K332+Interest!K333-'Minimum Payment'!K333,$C333-SUM($D333:J333))))))</f>
        <v>0</v>
      </c>
      <c r="L333" s="10">
        <f>IF(L$14="",0,IF(NOT(Settings!$E$4=5),IF(Balance!L332&lt;=0,0,IF($C333&lt;=SUM($D333:K333),0,IF('Minimum Payment'!L333+$C333-SUM($D333:K333)&gt;Balance!L332+Interest!L333,Balance!L332+Interest!L333-'Minimum Payment'!L333,$C333-SUM($D333:K333))))))</f>
        <v>0</v>
      </c>
      <c r="M333" s="10">
        <f>IF(M$14="",0,IF(NOT(Settings!$E$4=5),IF(Balance!M332&lt;=0,0,IF($C333&lt;=SUM($D333:L333),0,IF('Minimum Payment'!M333+$C333-SUM($D333:L333)&gt;Balance!M332+Interest!M333,Balance!M332+Interest!M333-'Minimum Payment'!M333,$C333-SUM($D333:L333))))))</f>
        <v>0</v>
      </c>
      <c r="O333" s="10">
        <f t="shared" si="8"/>
        <v>0</v>
      </c>
    </row>
    <row r="334" spans="1:15" s="140" customFormat="1" ht="11.25" x14ac:dyDescent="0.25">
      <c r="A334" s="140" t="str">
        <f>IF(Balance!O333&lt;=0,"",A333+1)</f>
        <v/>
      </c>
      <c r="B334" s="50" t="str">
        <f t="shared" si="9"/>
        <v/>
      </c>
      <c r="C334" s="10">
        <f>IF(A334="",0,IF(NOT(Settings!$E$4=5),IF((Results!$D$5-'Minimum Payment'!O334)&lt;0,0,Results!$D$5-'Minimum Payment'!O334),0)+'Payment Schedule'!D334)</f>
        <v>0</v>
      </c>
      <c r="D334" s="10">
        <f>IF($D$14="",0,IF(NOT(Settings!$E$4=5),IF(Balance!D333&gt;=0,IF('Minimum Payment'!D334+$C334&gt;Balance!D333+Interest!D334,Balance!D333+Interest!D334-'Minimum Payment'!D334,$C334)),0))</f>
        <v>0</v>
      </c>
      <c r="E334" s="10">
        <f>IF(E$14="",0,IF(NOT(Settings!$E$4=5),IF(Balance!E333&lt;=0,0,IF($C334&lt;=SUM($D334:D334),0,IF('Minimum Payment'!E334+$C334-SUM($D334:D334)&gt;Balance!E333+Interest!E334,Balance!E333+Interest!E334-'Minimum Payment'!E334,$C334-SUM($D334:D334))))))</f>
        <v>0</v>
      </c>
      <c r="F334" s="10">
        <f>IF(F$14="",0,IF(NOT(Settings!$E$4=5),IF(Balance!F333&lt;=0,0,IF($C334&lt;=SUM($D334:E334),0,IF('Minimum Payment'!F334+$C334-SUM($D334:E334)&gt;Balance!F333+Interest!F334,Balance!F333+Interest!F334-'Minimum Payment'!F334,$C334-SUM($D334:E334))))))</f>
        <v>0</v>
      </c>
      <c r="G334" s="10">
        <f>IF(G$14="",0,IF(NOT(Settings!$E$4=5),IF(Balance!G333&lt;=0,0,IF($C334&lt;=SUM($D334:F334),0,IF('Minimum Payment'!G334+$C334-SUM($D334:F334)&gt;Balance!G333+Interest!G334,Balance!G333+Interest!G334-'Minimum Payment'!G334,$C334-SUM($D334:F334))))))</f>
        <v>0</v>
      </c>
      <c r="H334" s="10">
        <f>IF(H$14="",0,IF(NOT(Settings!$E$4=5),IF(Balance!H333&lt;=0,0,IF($C334&lt;=SUM($D334:G334),0,IF('Minimum Payment'!H334+$C334-SUM($D334:G334)&gt;Balance!H333+Interest!H334,Balance!H333+Interest!H334-'Minimum Payment'!H334,$C334-SUM($D334:G334))))))</f>
        <v>0</v>
      </c>
      <c r="I334" s="10">
        <f>IF(I$14="",0,IF(NOT(Settings!$E$4=5),IF(Balance!I333&lt;=0,0,IF($C334&lt;=SUM($D334:H334),0,IF('Minimum Payment'!I334+$C334-SUM($D334:H334)&gt;Balance!I333+Interest!I334,Balance!I333+Interest!I334-'Minimum Payment'!I334,$C334-SUM($D334:H334))))))</f>
        <v>0</v>
      </c>
      <c r="J334" s="10">
        <f>IF(J$14="",0,IF(NOT(Settings!$E$4=5),IF(Balance!J333&lt;=0,0,IF($C334&lt;=SUM($D334:I334),0,IF('Minimum Payment'!J334+$C334-SUM($D334:I334)&gt;Balance!J333+Interest!J334,Balance!J333+Interest!J334-'Minimum Payment'!J334,$C334-SUM($D334:I334))))))</f>
        <v>0</v>
      </c>
      <c r="K334" s="10">
        <f>IF(K$14="",0,IF(NOT(Settings!$E$4=5),IF(Balance!K333&lt;=0,0,IF($C334&lt;=SUM($D334:J334),0,IF('Minimum Payment'!K334+$C334-SUM($D334:J334)&gt;Balance!K333+Interest!K334,Balance!K333+Interest!K334-'Minimum Payment'!K334,$C334-SUM($D334:J334))))))</f>
        <v>0</v>
      </c>
      <c r="L334" s="10">
        <f>IF(L$14="",0,IF(NOT(Settings!$E$4=5),IF(Balance!L333&lt;=0,0,IF($C334&lt;=SUM($D334:K334),0,IF('Minimum Payment'!L334+$C334-SUM($D334:K334)&gt;Balance!L333+Interest!L334,Balance!L333+Interest!L334-'Minimum Payment'!L334,$C334-SUM($D334:K334))))))</f>
        <v>0</v>
      </c>
      <c r="M334" s="10">
        <f>IF(M$14="",0,IF(NOT(Settings!$E$4=5),IF(Balance!M333&lt;=0,0,IF($C334&lt;=SUM($D334:L334),0,IF('Minimum Payment'!M334+$C334-SUM($D334:L334)&gt;Balance!M333+Interest!M334,Balance!M333+Interest!M334-'Minimum Payment'!M334,$C334-SUM($D334:L334))))))</f>
        <v>0</v>
      </c>
      <c r="O334" s="10">
        <f t="shared" si="8"/>
        <v>0</v>
      </c>
    </row>
    <row r="335" spans="1:15" s="140" customFormat="1" ht="11.25" x14ac:dyDescent="0.25">
      <c r="A335" s="140" t="str">
        <f>IF(Balance!O334&lt;=0,"",A334+1)</f>
        <v/>
      </c>
      <c r="B335" s="50" t="str">
        <f t="shared" si="9"/>
        <v/>
      </c>
      <c r="C335" s="10">
        <f>IF(A335="",0,IF(NOT(Settings!$E$4=5),IF((Results!$D$5-'Minimum Payment'!O335)&lt;0,0,Results!$D$5-'Minimum Payment'!O335),0)+'Payment Schedule'!D335)</f>
        <v>0</v>
      </c>
      <c r="D335" s="10">
        <f>IF($D$14="",0,IF(NOT(Settings!$E$4=5),IF(Balance!D334&gt;=0,IF('Minimum Payment'!D335+$C335&gt;Balance!D334+Interest!D335,Balance!D334+Interest!D335-'Minimum Payment'!D335,$C335)),0))</f>
        <v>0</v>
      </c>
      <c r="E335" s="10">
        <f>IF(E$14="",0,IF(NOT(Settings!$E$4=5),IF(Balance!E334&lt;=0,0,IF($C335&lt;=SUM($D335:D335),0,IF('Minimum Payment'!E335+$C335-SUM($D335:D335)&gt;Balance!E334+Interest!E335,Balance!E334+Interest!E335-'Minimum Payment'!E335,$C335-SUM($D335:D335))))))</f>
        <v>0</v>
      </c>
      <c r="F335" s="10">
        <f>IF(F$14="",0,IF(NOT(Settings!$E$4=5),IF(Balance!F334&lt;=0,0,IF($C335&lt;=SUM($D335:E335),0,IF('Minimum Payment'!F335+$C335-SUM($D335:E335)&gt;Balance!F334+Interest!F335,Balance!F334+Interest!F335-'Minimum Payment'!F335,$C335-SUM($D335:E335))))))</f>
        <v>0</v>
      </c>
      <c r="G335" s="10">
        <f>IF(G$14="",0,IF(NOT(Settings!$E$4=5),IF(Balance!G334&lt;=0,0,IF($C335&lt;=SUM($D335:F335),0,IF('Minimum Payment'!G335+$C335-SUM($D335:F335)&gt;Balance!G334+Interest!G335,Balance!G334+Interest!G335-'Minimum Payment'!G335,$C335-SUM($D335:F335))))))</f>
        <v>0</v>
      </c>
      <c r="H335" s="10">
        <f>IF(H$14="",0,IF(NOT(Settings!$E$4=5),IF(Balance!H334&lt;=0,0,IF($C335&lt;=SUM($D335:G335),0,IF('Minimum Payment'!H335+$C335-SUM($D335:G335)&gt;Balance!H334+Interest!H335,Balance!H334+Interest!H335-'Minimum Payment'!H335,$C335-SUM($D335:G335))))))</f>
        <v>0</v>
      </c>
      <c r="I335" s="10">
        <f>IF(I$14="",0,IF(NOT(Settings!$E$4=5),IF(Balance!I334&lt;=0,0,IF($C335&lt;=SUM($D335:H335),0,IF('Minimum Payment'!I335+$C335-SUM($D335:H335)&gt;Balance!I334+Interest!I335,Balance!I334+Interest!I335-'Minimum Payment'!I335,$C335-SUM($D335:H335))))))</f>
        <v>0</v>
      </c>
      <c r="J335" s="10">
        <f>IF(J$14="",0,IF(NOT(Settings!$E$4=5),IF(Balance!J334&lt;=0,0,IF($C335&lt;=SUM($D335:I335),0,IF('Minimum Payment'!J335+$C335-SUM($D335:I335)&gt;Balance!J334+Interest!J335,Balance!J334+Interest!J335-'Minimum Payment'!J335,$C335-SUM($D335:I335))))))</f>
        <v>0</v>
      </c>
      <c r="K335" s="10">
        <f>IF(K$14="",0,IF(NOT(Settings!$E$4=5),IF(Balance!K334&lt;=0,0,IF($C335&lt;=SUM($D335:J335),0,IF('Minimum Payment'!K335+$C335-SUM($D335:J335)&gt;Balance!K334+Interest!K335,Balance!K334+Interest!K335-'Minimum Payment'!K335,$C335-SUM($D335:J335))))))</f>
        <v>0</v>
      </c>
      <c r="L335" s="10">
        <f>IF(L$14="",0,IF(NOT(Settings!$E$4=5),IF(Balance!L334&lt;=0,0,IF($C335&lt;=SUM($D335:K335),0,IF('Minimum Payment'!L335+$C335-SUM($D335:K335)&gt;Balance!L334+Interest!L335,Balance!L334+Interest!L335-'Minimum Payment'!L335,$C335-SUM($D335:K335))))))</f>
        <v>0</v>
      </c>
      <c r="M335" s="10">
        <f>IF(M$14="",0,IF(NOT(Settings!$E$4=5),IF(Balance!M334&lt;=0,0,IF($C335&lt;=SUM($D335:L335),0,IF('Minimum Payment'!M335+$C335-SUM($D335:L335)&gt;Balance!M334+Interest!M335,Balance!M334+Interest!M335-'Minimum Payment'!M335,$C335-SUM($D335:L335))))))</f>
        <v>0</v>
      </c>
      <c r="O335" s="10">
        <f t="shared" si="8"/>
        <v>0</v>
      </c>
    </row>
    <row r="336" spans="1:15" s="140" customFormat="1" ht="11.25" x14ac:dyDescent="0.25">
      <c r="A336" s="140" t="str">
        <f>IF(Balance!O335&lt;=0,"",A335+1)</f>
        <v/>
      </c>
      <c r="B336" s="50" t="str">
        <f t="shared" si="9"/>
        <v/>
      </c>
      <c r="C336" s="10">
        <f>IF(A336="",0,IF(NOT(Settings!$E$4=5),IF((Results!$D$5-'Minimum Payment'!O336)&lt;0,0,Results!$D$5-'Minimum Payment'!O336),0)+'Payment Schedule'!D336)</f>
        <v>0</v>
      </c>
      <c r="D336" s="10">
        <f>IF($D$14="",0,IF(NOT(Settings!$E$4=5),IF(Balance!D335&gt;=0,IF('Minimum Payment'!D336+$C336&gt;Balance!D335+Interest!D336,Balance!D335+Interest!D336-'Minimum Payment'!D336,$C336)),0))</f>
        <v>0</v>
      </c>
      <c r="E336" s="10">
        <f>IF(E$14="",0,IF(NOT(Settings!$E$4=5),IF(Balance!E335&lt;=0,0,IF($C336&lt;=SUM($D336:D336),0,IF('Minimum Payment'!E336+$C336-SUM($D336:D336)&gt;Balance!E335+Interest!E336,Balance!E335+Interest!E336-'Minimum Payment'!E336,$C336-SUM($D336:D336))))))</f>
        <v>0</v>
      </c>
      <c r="F336" s="10">
        <f>IF(F$14="",0,IF(NOT(Settings!$E$4=5),IF(Balance!F335&lt;=0,0,IF($C336&lt;=SUM($D336:E336),0,IF('Minimum Payment'!F336+$C336-SUM($D336:E336)&gt;Balance!F335+Interest!F336,Balance!F335+Interest!F336-'Minimum Payment'!F336,$C336-SUM($D336:E336))))))</f>
        <v>0</v>
      </c>
      <c r="G336" s="10">
        <f>IF(G$14="",0,IF(NOT(Settings!$E$4=5),IF(Balance!G335&lt;=0,0,IF($C336&lt;=SUM($D336:F336),0,IF('Minimum Payment'!G336+$C336-SUM($D336:F336)&gt;Balance!G335+Interest!G336,Balance!G335+Interest!G336-'Minimum Payment'!G336,$C336-SUM($D336:F336))))))</f>
        <v>0</v>
      </c>
      <c r="H336" s="10">
        <f>IF(H$14="",0,IF(NOT(Settings!$E$4=5),IF(Balance!H335&lt;=0,0,IF($C336&lt;=SUM($D336:G336),0,IF('Minimum Payment'!H336+$C336-SUM($D336:G336)&gt;Balance!H335+Interest!H336,Balance!H335+Interest!H336-'Minimum Payment'!H336,$C336-SUM($D336:G336))))))</f>
        <v>0</v>
      </c>
      <c r="I336" s="10">
        <f>IF(I$14="",0,IF(NOT(Settings!$E$4=5),IF(Balance!I335&lt;=0,0,IF($C336&lt;=SUM($D336:H336),0,IF('Minimum Payment'!I336+$C336-SUM($D336:H336)&gt;Balance!I335+Interest!I336,Balance!I335+Interest!I336-'Minimum Payment'!I336,$C336-SUM($D336:H336))))))</f>
        <v>0</v>
      </c>
      <c r="J336" s="10">
        <f>IF(J$14="",0,IF(NOT(Settings!$E$4=5),IF(Balance!J335&lt;=0,0,IF($C336&lt;=SUM($D336:I336),0,IF('Minimum Payment'!J336+$C336-SUM($D336:I336)&gt;Balance!J335+Interest!J336,Balance!J335+Interest!J336-'Minimum Payment'!J336,$C336-SUM($D336:I336))))))</f>
        <v>0</v>
      </c>
      <c r="K336" s="10">
        <f>IF(K$14="",0,IF(NOT(Settings!$E$4=5),IF(Balance!K335&lt;=0,0,IF($C336&lt;=SUM($D336:J336),0,IF('Minimum Payment'!K336+$C336-SUM($D336:J336)&gt;Balance!K335+Interest!K336,Balance!K335+Interest!K336-'Minimum Payment'!K336,$C336-SUM($D336:J336))))))</f>
        <v>0</v>
      </c>
      <c r="L336" s="10">
        <f>IF(L$14="",0,IF(NOT(Settings!$E$4=5),IF(Balance!L335&lt;=0,0,IF($C336&lt;=SUM($D336:K336),0,IF('Minimum Payment'!L336+$C336-SUM($D336:K336)&gt;Balance!L335+Interest!L336,Balance!L335+Interest!L336-'Minimum Payment'!L336,$C336-SUM($D336:K336))))))</f>
        <v>0</v>
      </c>
      <c r="M336" s="10">
        <f>IF(M$14="",0,IF(NOT(Settings!$E$4=5),IF(Balance!M335&lt;=0,0,IF($C336&lt;=SUM($D336:L336),0,IF('Minimum Payment'!M336+$C336-SUM($D336:L336)&gt;Balance!M335+Interest!M336,Balance!M335+Interest!M336-'Minimum Payment'!M336,$C336-SUM($D336:L336))))))</f>
        <v>0</v>
      </c>
      <c r="O336" s="10">
        <f t="shared" ref="O336:O399" si="10">SUM(D336:M336)</f>
        <v>0</v>
      </c>
    </row>
    <row r="337" spans="1:15" s="140" customFormat="1" ht="11.25" x14ac:dyDescent="0.25">
      <c r="A337" s="140" t="str">
        <f>IF(Balance!O336&lt;=0,"",A336+1)</f>
        <v/>
      </c>
      <c r="B337" s="50" t="str">
        <f t="shared" ref="B337:B400" si="11">IF(A337="","",DATE(YEAR(B336),MONTH(B336)+1,1))</f>
        <v/>
      </c>
      <c r="C337" s="10">
        <f>IF(A337="",0,IF(NOT(Settings!$E$4=5),IF((Results!$D$5-'Minimum Payment'!O337)&lt;0,0,Results!$D$5-'Minimum Payment'!O337),0)+'Payment Schedule'!D337)</f>
        <v>0</v>
      </c>
      <c r="D337" s="10">
        <f>IF($D$14="",0,IF(NOT(Settings!$E$4=5),IF(Balance!D336&gt;=0,IF('Minimum Payment'!D337+$C337&gt;Balance!D336+Interest!D337,Balance!D336+Interest!D337-'Minimum Payment'!D337,$C337)),0))</f>
        <v>0</v>
      </c>
      <c r="E337" s="10">
        <f>IF(E$14="",0,IF(NOT(Settings!$E$4=5),IF(Balance!E336&lt;=0,0,IF($C337&lt;=SUM($D337:D337),0,IF('Minimum Payment'!E337+$C337-SUM($D337:D337)&gt;Balance!E336+Interest!E337,Balance!E336+Interest!E337-'Minimum Payment'!E337,$C337-SUM($D337:D337))))))</f>
        <v>0</v>
      </c>
      <c r="F337" s="10">
        <f>IF(F$14="",0,IF(NOT(Settings!$E$4=5),IF(Balance!F336&lt;=0,0,IF($C337&lt;=SUM($D337:E337),0,IF('Minimum Payment'!F337+$C337-SUM($D337:E337)&gt;Balance!F336+Interest!F337,Balance!F336+Interest!F337-'Minimum Payment'!F337,$C337-SUM($D337:E337))))))</f>
        <v>0</v>
      </c>
      <c r="G337" s="10">
        <f>IF(G$14="",0,IF(NOT(Settings!$E$4=5),IF(Balance!G336&lt;=0,0,IF($C337&lt;=SUM($D337:F337),0,IF('Minimum Payment'!G337+$C337-SUM($D337:F337)&gt;Balance!G336+Interest!G337,Balance!G336+Interest!G337-'Minimum Payment'!G337,$C337-SUM($D337:F337))))))</f>
        <v>0</v>
      </c>
      <c r="H337" s="10">
        <f>IF(H$14="",0,IF(NOT(Settings!$E$4=5),IF(Balance!H336&lt;=0,0,IF($C337&lt;=SUM($D337:G337),0,IF('Minimum Payment'!H337+$C337-SUM($D337:G337)&gt;Balance!H336+Interest!H337,Balance!H336+Interest!H337-'Minimum Payment'!H337,$C337-SUM($D337:G337))))))</f>
        <v>0</v>
      </c>
      <c r="I337" s="10">
        <f>IF(I$14="",0,IF(NOT(Settings!$E$4=5),IF(Balance!I336&lt;=0,0,IF($C337&lt;=SUM($D337:H337),0,IF('Minimum Payment'!I337+$C337-SUM($D337:H337)&gt;Balance!I336+Interest!I337,Balance!I336+Interest!I337-'Minimum Payment'!I337,$C337-SUM($D337:H337))))))</f>
        <v>0</v>
      </c>
      <c r="J337" s="10">
        <f>IF(J$14="",0,IF(NOT(Settings!$E$4=5),IF(Balance!J336&lt;=0,0,IF($C337&lt;=SUM($D337:I337),0,IF('Minimum Payment'!J337+$C337-SUM($D337:I337)&gt;Balance!J336+Interest!J337,Balance!J336+Interest!J337-'Minimum Payment'!J337,$C337-SUM($D337:I337))))))</f>
        <v>0</v>
      </c>
      <c r="K337" s="10">
        <f>IF(K$14="",0,IF(NOT(Settings!$E$4=5),IF(Balance!K336&lt;=0,0,IF($C337&lt;=SUM($D337:J337),0,IF('Minimum Payment'!K337+$C337-SUM($D337:J337)&gt;Balance!K336+Interest!K337,Balance!K336+Interest!K337-'Minimum Payment'!K337,$C337-SUM($D337:J337))))))</f>
        <v>0</v>
      </c>
      <c r="L337" s="10">
        <f>IF(L$14="",0,IF(NOT(Settings!$E$4=5),IF(Balance!L336&lt;=0,0,IF($C337&lt;=SUM($D337:K337),0,IF('Minimum Payment'!L337+$C337-SUM($D337:K337)&gt;Balance!L336+Interest!L337,Balance!L336+Interest!L337-'Minimum Payment'!L337,$C337-SUM($D337:K337))))))</f>
        <v>0</v>
      </c>
      <c r="M337" s="10">
        <f>IF(M$14="",0,IF(NOT(Settings!$E$4=5),IF(Balance!M336&lt;=0,0,IF($C337&lt;=SUM($D337:L337),0,IF('Minimum Payment'!M337+$C337-SUM($D337:L337)&gt;Balance!M336+Interest!M337,Balance!M336+Interest!M337-'Minimum Payment'!M337,$C337-SUM($D337:L337))))))</f>
        <v>0</v>
      </c>
      <c r="O337" s="10">
        <f t="shared" si="10"/>
        <v>0</v>
      </c>
    </row>
    <row r="338" spans="1:15" s="140" customFormat="1" ht="11.25" x14ac:dyDescent="0.25">
      <c r="A338" s="140" t="str">
        <f>IF(Balance!O337&lt;=0,"",A337+1)</f>
        <v/>
      </c>
      <c r="B338" s="50" t="str">
        <f t="shared" si="11"/>
        <v/>
      </c>
      <c r="C338" s="10">
        <f>IF(A338="",0,IF(NOT(Settings!$E$4=5),IF((Results!$D$5-'Minimum Payment'!O338)&lt;0,0,Results!$D$5-'Minimum Payment'!O338),0)+'Payment Schedule'!D338)</f>
        <v>0</v>
      </c>
      <c r="D338" s="10">
        <f>IF($D$14="",0,IF(NOT(Settings!$E$4=5),IF(Balance!D337&gt;=0,IF('Minimum Payment'!D338+$C338&gt;Balance!D337+Interest!D338,Balance!D337+Interest!D338-'Minimum Payment'!D338,$C338)),0))</f>
        <v>0</v>
      </c>
      <c r="E338" s="10">
        <f>IF(E$14="",0,IF(NOT(Settings!$E$4=5),IF(Balance!E337&lt;=0,0,IF($C338&lt;=SUM($D338:D338),0,IF('Minimum Payment'!E338+$C338-SUM($D338:D338)&gt;Balance!E337+Interest!E338,Balance!E337+Interest!E338-'Minimum Payment'!E338,$C338-SUM($D338:D338))))))</f>
        <v>0</v>
      </c>
      <c r="F338" s="10">
        <f>IF(F$14="",0,IF(NOT(Settings!$E$4=5),IF(Balance!F337&lt;=0,0,IF($C338&lt;=SUM($D338:E338),0,IF('Minimum Payment'!F338+$C338-SUM($D338:E338)&gt;Balance!F337+Interest!F338,Balance!F337+Interest!F338-'Minimum Payment'!F338,$C338-SUM($D338:E338))))))</f>
        <v>0</v>
      </c>
      <c r="G338" s="10">
        <f>IF(G$14="",0,IF(NOT(Settings!$E$4=5),IF(Balance!G337&lt;=0,0,IF($C338&lt;=SUM($D338:F338),0,IF('Minimum Payment'!G338+$C338-SUM($D338:F338)&gt;Balance!G337+Interest!G338,Balance!G337+Interest!G338-'Minimum Payment'!G338,$C338-SUM($D338:F338))))))</f>
        <v>0</v>
      </c>
      <c r="H338" s="10">
        <f>IF(H$14="",0,IF(NOT(Settings!$E$4=5),IF(Balance!H337&lt;=0,0,IF($C338&lt;=SUM($D338:G338),0,IF('Minimum Payment'!H338+$C338-SUM($D338:G338)&gt;Balance!H337+Interest!H338,Balance!H337+Interest!H338-'Minimum Payment'!H338,$C338-SUM($D338:G338))))))</f>
        <v>0</v>
      </c>
      <c r="I338" s="10">
        <f>IF(I$14="",0,IF(NOT(Settings!$E$4=5),IF(Balance!I337&lt;=0,0,IF($C338&lt;=SUM($D338:H338),0,IF('Minimum Payment'!I338+$C338-SUM($D338:H338)&gt;Balance!I337+Interest!I338,Balance!I337+Interest!I338-'Minimum Payment'!I338,$C338-SUM($D338:H338))))))</f>
        <v>0</v>
      </c>
      <c r="J338" s="10">
        <f>IF(J$14="",0,IF(NOT(Settings!$E$4=5),IF(Balance!J337&lt;=0,0,IF($C338&lt;=SUM($D338:I338),0,IF('Minimum Payment'!J338+$C338-SUM($D338:I338)&gt;Balance!J337+Interest!J338,Balance!J337+Interest!J338-'Minimum Payment'!J338,$C338-SUM($D338:I338))))))</f>
        <v>0</v>
      </c>
      <c r="K338" s="10">
        <f>IF(K$14="",0,IF(NOT(Settings!$E$4=5),IF(Balance!K337&lt;=0,0,IF($C338&lt;=SUM($D338:J338),0,IF('Minimum Payment'!K338+$C338-SUM($D338:J338)&gt;Balance!K337+Interest!K338,Balance!K337+Interest!K338-'Minimum Payment'!K338,$C338-SUM($D338:J338))))))</f>
        <v>0</v>
      </c>
      <c r="L338" s="10">
        <f>IF(L$14="",0,IF(NOT(Settings!$E$4=5),IF(Balance!L337&lt;=0,0,IF($C338&lt;=SUM($D338:K338),0,IF('Minimum Payment'!L338+$C338-SUM($D338:K338)&gt;Balance!L337+Interest!L338,Balance!L337+Interest!L338-'Minimum Payment'!L338,$C338-SUM($D338:K338))))))</f>
        <v>0</v>
      </c>
      <c r="M338" s="10">
        <f>IF(M$14="",0,IF(NOT(Settings!$E$4=5),IF(Balance!M337&lt;=0,0,IF($C338&lt;=SUM($D338:L338),0,IF('Minimum Payment'!M338+$C338-SUM($D338:L338)&gt;Balance!M337+Interest!M338,Balance!M337+Interest!M338-'Minimum Payment'!M338,$C338-SUM($D338:L338))))))</f>
        <v>0</v>
      </c>
      <c r="O338" s="10">
        <f t="shared" si="10"/>
        <v>0</v>
      </c>
    </row>
    <row r="339" spans="1:15" s="140" customFormat="1" ht="11.25" x14ac:dyDescent="0.25">
      <c r="A339" s="140" t="str">
        <f>IF(Balance!O338&lt;=0,"",A338+1)</f>
        <v/>
      </c>
      <c r="B339" s="50" t="str">
        <f t="shared" si="11"/>
        <v/>
      </c>
      <c r="C339" s="10">
        <f>IF(A339="",0,IF(NOT(Settings!$E$4=5),IF((Results!$D$5-'Minimum Payment'!O339)&lt;0,0,Results!$D$5-'Minimum Payment'!O339),0)+'Payment Schedule'!D339)</f>
        <v>0</v>
      </c>
      <c r="D339" s="10">
        <f>IF($D$14="",0,IF(NOT(Settings!$E$4=5),IF(Balance!D338&gt;=0,IF('Minimum Payment'!D339+$C339&gt;Balance!D338+Interest!D339,Balance!D338+Interest!D339-'Minimum Payment'!D339,$C339)),0))</f>
        <v>0</v>
      </c>
      <c r="E339" s="10">
        <f>IF(E$14="",0,IF(NOT(Settings!$E$4=5),IF(Balance!E338&lt;=0,0,IF($C339&lt;=SUM($D339:D339),0,IF('Minimum Payment'!E339+$C339-SUM($D339:D339)&gt;Balance!E338+Interest!E339,Balance!E338+Interest!E339-'Minimum Payment'!E339,$C339-SUM($D339:D339))))))</f>
        <v>0</v>
      </c>
      <c r="F339" s="10">
        <f>IF(F$14="",0,IF(NOT(Settings!$E$4=5),IF(Balance!F338&lt;=0,0,IF($C339&lt;=SUM($D339:E339),0,IF('Minimum Payment'!F339+$C339-SUM($D339:E339)&gt;Balance!F338+Interest!F339,Balance!F338+Interest!F339-'Minimum Payment'!F339,$C339-SUM($D339:E339))))))</f>
        <v>0</v>
      </c>
      <c r="G339" s="10">
        <f>IF(G$14="",0,IF(NOT(Settings!$E$4=5),IF(Balance!G338&lt;=0,0,IF($C339&lt;=SUM($D339:F339),0,IF('Minimum Payment'!G339+$C339-SUM($D339:F339)&gt;Balance!G338+Interest!G339,Balance!G338+Interest!G339-'Minimum Payment'!G339,$C339-SUM($D339:F339))))))</f>
        <v>0</v>
      </c>
      <c r="H339" s="10">
        <f>IF(H$14="",0,IF(NOT(Settings!$E$4=5),IF(Balance!H338&lt;=0,0,IF($C339&lt;=SUM($D339:G339),0,IF('Minimum Payment'!H339+$C339-SUM($D339:G339)&gt;Balance!H338+Interest!H339,Balance!H338+Interest!H339-'Minimum Payment'!H339,$C339-SUM($D339:G339))))))</f>
        <v>0</v>
      </c>
      <c r="I339" s="10">
        <f>IF(I$14="",0,IF(NOT(Settings!$E$4=5),IF(Balance!I338&lt;=0,0,IF($C339&lt;=SUM($D339:H339),0,IF('Minimum Payment'!I339+$C339-SUM($D339:H339)&gt;Balance!I338+Interest!I339,Balance!I338+Interest!I339-'Minimum Payment'!I339,$C339-SUM($D339:H339))))))</f>
        <v>0</v>
      </c>
      <c r="J339" s="10">
        <f>IF(J$14="",0,IF(NOT(Settings!$E$4=5),IF(Balance!J338&lt;=0,0,IF($C339&lt;=SUM($D339:I339),0,IF('Minimum Payment'!J339+$C339-SUM($D339:I339)&gt;Balance!J338+Interest!J339,Balance!J338+Interest!J339-'Minimum Payment'!J339,$C339-SUM($D339:I339))))))</f>
        <v>0</v>
      </c>
      <c r="K339" s="10">
        <f>IF(K$14="",0,IF(NOT(Settings!$E$4=5),IF(Balance!K338&lt;=0,0,IF($C339&lt;=SUM($D339:J339),0,IF('Minimum Payment'!K339+$C339-SUM($D339:J339)&gt;Balance!K338+Interest!K339,Balance!K338+Interest!K339-'Minimum Payment'!K339,$C339-SUM($D339:J339))))))</f>
        <v>0</v>
      </c>
      <c r="L339" s="10">
        <f>IF(L$14="",0,IF(NOT(Settings!$E$4=5),IF(Balance!L338&lt;=0,0,IF($C339&lt;=SUM($D339:K339),0,IF('Minimum Payment'!L339+$C339-SUM($D339:K339)&gt;Balance!L338+Interest!L339,Balance!L338+Interest!L339-'Minimum Payment'!L339,$C339-SUM($D339:K339))))))</f>
        <v>0</v>
      </c>
      <c r="M339" s="10">
        <f>IF(M$14="",0,IF(NOT(Settings!$E$4=5),IF(Balance!M338&lt;=0,0,IF($C339&lt;=SUM($D339:L339),0,IF('Minimum Payment'!M339+$C339-SUM($D339:L339)&gt;Balance!M338+Interest!M339,Balance!M338+Interest!M339-'Minimum Payment'!M339,$C339-SUM($D339:L339))))))</f>
        <v>0</v>
      </c>
      <c r="O339" s="10">
        <f t="shared" si="10"/>
        <v>0</v>
      </c>
    </row>
    <row r="340" spans="1:15" s="140" customFormat="1" ht="11.25" x14ac:dyDescent="0.25">
      <c r="A340" s="140" t="str">
        <f>IF(Balance!O339&lt;=0,"",A339+1)</f>
        <v/>
      </c>
      <c r="B340" s="50" t="str">
        <f t="shared" si="11"/>
        <v/>
      </c>
      <c r="C340" s="10">
        <f>IF(A340="",0,IF(NOT(Settings!$E$4=5),IF((Results!$D$5-'Minimum Payment'!O340)&lt;0,0,Results!$D$5-'Minimum Payment'!O340),0)+'Payment Schedule'!D340)</f>
        <v>0</v>
      </c>
      <c r="D340" s="10">
        <f>IF($D$14="",0,IF(NOT(Settings!$E$4=5),IF(Balance!D339&gt;=0,IF('Minimum Payment'!D340+$C340&gt;Balance!D339+Interest!D340,Balance!D339+Interest!D340-'Minimum Payment'!D340,$C340)),0))</f>
        <v>0</v>
      </c>
      <c r="E340" s="10">
        <f>IF(E$14="",0,IF(NOT(Settings!$E$4=5),IF(Balance!E339&lt;=0,0,IF($C340&lt;=SUM($D340:D340),0,IF('Minimum Payment'!E340+$C340-SUM($D340:D340)&gt;Balance!E339+Interest!E340,Balance!E339+Interest!E340-'Minimum Payment'!E340,$C340-SUM($D340:D340))))))</f>
        <v>0</v>
      </c>
      <c r="F340" s="10">
        <f>IF(F$14="",0,IF(NOT(Settings!$E$4=5),IF(Balance!F339&lt;=0,0,IF($C340&lt;=SUM($D340:E340),0,IF('Minimum Payment'!F340+$C340-SUM($D340:E340)&gt;Balance!F339+Interest!F340,Balance!F339+Interest!F340-'Minimum Payment'!F340,$C340-SUM($D340:E340))))))</f>
        <v>0</v>
      </c>
      <c r="G340" s="10">
        <f>IF(G$14="",0,IF(NOT(Settings!$E$4=5),IF(Balance!G339&lt;=0,0,IF($C340&lt;=SUM($D340:F340),0,IF('Minimum Payment'!G340+$C340-SUM($D340:F340)&gt;Balance!G339+Interest!G340,Balance!G339+Interest!G340-'Minimum Payment'!G340,$C340-SUM($D340:F340))))))</f>
        <v>0</v>
      </c>
      <c r="H340" s="10">
        <f>IF(H$14="",0,IF(NOT(Settings!$E$4=5),IF(Balance!H339&lt;=0,0,IF($C340&lt;=SUM($D340:G340),0,IF('Minimum Payment'!H340+$C340-SUM($D340:G340)&gt;Balance!H339+Interest!H340,Balance!H339+Interest!H340-'Minimum Payment'!H340,$C340-SUM($D340:G340))))))</f>
        <v>0</v>
      </c>
      <c r="I340" s="10">
        <f>IF(I$14="",0,IF(NOT(Settings!$E$4=5),IF(Balance!I339&lt;=0,0,IF($C340&lt;=SUM($D340:H340),0,IF('Minimum Payment'!I340+$C340-SUM($D340:H340)&gt;Balance!I339+Interest!I340,Balance!I339+Interest!I340-'Minimum Payment'!I340,$C340-SUM($D340:H340))))))</f>
        <v>0</v>
      </c>
      <c r="J340" s="10">
        <f>IF(J$14="",0,IF(NOT(Settings!$E$4=5),IF(Balance!J339&lt;=0,0,IF($C340&lt;=SUM($D340:I340),0,IF('Minimum Payment'!J340+$C340-SUM($D340:I340)&gt;Balance!J339+Interest!J340,Balance!J339+Interest!J340-'Minimum Payment'!J340,$C340-SUM($D340:I340))))))</f>
        <v>0</v>
      </c>
      <c r="K340" s="10">
        <f>IF(K$14="",0,IF(NOT(Settings!$E$4=5),IF(Balance!K339&lt;=0,0,IF($C340&lt;=SUM($D340:J340),0,IF('Minimum Payment'!K340+$C340-SUM($D340:J340)&gt;Balance!K339+Interest!K340,Balance!K339+Interest!K340-'Minimum Payment'!K340,$C340-SUM($D340:J340))))))</f>
        <v>0</v>
      </c>
      <c r="L340" s="10">
        <f>IF(L$14="",0,IF(NOT(Settings!$E$4=5),IF(Balance!L339&lt;=0,0,IF($C340&lt;=SUM($D340:K340),0,IF('Minimum Payment'!L340+$C340-SUM($D340:K340)&gt;Balance!L339+Interest!L340,Balance!L339+Interest!L340-'Minimum Payment'!L340,$C340-SUM($D340:K340))))))</f>
        <v>0</v>
      </c>
      <c r="M340" s="10">
        <f>IF(M$14="",0,IF(NOT(Settings!$E$4=5),IF(Balance!M339&lt;=0,0,IF($C340&lt;=SUM($D340:L340),0,IF('Minimum Payment'!M340+$C340-SUM($D340:L340)&gt;Balance!M339+Interest!M340,Balance!M339+Interest!M340-'Minimum Payment'!M340,$C340-SUM($D340:L340))))))</f>
        <v>0</v>
      </c>
      <c r="O340" s="10">
        <f t="shared" si="10"/>
        <v>0</v>
      </c>
    </row>
    <row r="341" spans="1:15" s="140" customFormat="1" ht="11.25" x14ac:dyDescent="0.25">
      <c r="A341" s="140" t="str">
        <f>IF(Balance!O340&lt;=0,"",A340+1)</f>
        <v/>
      </c>
      <c r="B341" s="50" t="str">
        <f t="shared" si="11"/>
        <v/>
      </c>
      <c r="C341" s="10">
        <f>IF(A341="",0,IF(NOT(Settings!$E$4=5),IF((Results!$D$5-'Minimum Payment'!O341)&lt;0,0,Results!$D$5-'Minimum Payment'!O341),0)+'Payment Schedule'!D341)</f>
        <v>0</v>
      </c>
      <c r="D341" s="10">
        <f>IF($D$14="",0,IF(NOT(Settings!$E$4=5),IF(Balance!D340&gt;=0,IF('Minimum Payment'!D341+$C341&gt;Balance!D340+Interest!D341,Balance!D340+Interest!D341-'Minimum Payment'!D341,$C341)),0))</f>
        <v>0</v>
      </c>
      <c r="E341" s="10">
        <f>IF(E$14="",0,IF(NOT(Settings!$E$4=5),IF(Balance!E340&lt;=0,0,IF($C341&lt;=SUM($D341:D341),0,IF('Minimum Payment'!E341+$C341-SUM($D341:D341)&gt;Balance!E340+Interest!E341,Balance!E340+Interest!E341-'Minimum Payment'!E341,$C341-SUM($D341:D341))))))</f>
        <v>0</v>
      </c>
      <c r="F341" s="10">
        <f>IF(F$14="",0,IF(NOT(Settings!$E$4=5),IF(Balance!F340&lt;=0,0,IF($C341&lt;=SUM($D341:E341),0,IF('Minimum Payment'!F341+$C341-SUM($D341:E341)&gt;Balance!F340+Interest!F341,Balance!F340+Interest!F341-'Minimum Payment'!F341,$C341-SUM($D341:E341))))))</f>
        <v>0</v>
      </c>
      <c r="G341" s="10">
        <f>IF(G$14="",0,IF(NOT(Settings!$E$4=5),IF(Balance!G340&lt;=0,0,IF($C341&lt;=SUM($D341:F341),0,IF('Minimum Payment'!G341+$C341-SUM($D341:F341)&gt;Balance!G340+Interest!G341,Balance!G340+Interest!G341-'Minimum Payment'!G341,$C341-SUM($D341:F341))))))</f>
        <v>0</v>
      </c>
      <c r="H341" s="10">
        <f>IF(H$14="",0,IF(NOT(Settings!$E$4=5),IF(Balance!H340&lt;=0,0,IF($C341&lt;=SUM($D341:G341),0,IF('Minimum Payment'!H341+$C341-SUM($D341:G341)&gt;Balance!H340+Interest!H341,Balance!H340+Interest!H341-'Minimum Payment'!H341,$C341-SUM($D341:G341))))))</f>
        <v>0</v>
      </c>
      <c r="I341" s="10">
        <f>IF(I$14="",0,IF(NOT(Settings!$E$4=5),IF(Balance!I340&lt;=0,0,IF($C341&lt;=SUM($D341:H341),0,IF('Minimum Payment'!I341+$C341-SUM($D341:H341)&gt;Balance!I340+Interest!I341,Balance!I340+Interest!I341-'Minimum Payment'!I341,$C341-SUM($D341:H341))))))</f>
        <v>0</v>
      </c>
      <c r="J341" s="10">
        <f>IF(J$14="",0,IF(NOT(Settings!$E$4=5),IF(Balance!J340&lt;=0,0,IF($C341&lt;=SUM($D341:I341),0,IF('Minimum Payment'!J341+$C341-SUM($D341:I341)&gt;Balance!J340+Interest!J341,Balance!J340+Interest!J341-'Minimum Payment'!J341,$C341-SUM($D341:I341))))))</f>
        <v>0</v>
      </c>
      <c r="K341" s="10">
        <f>IF(K$14="",0,IF(NOT(Settings!$E$4=5),IF(Balance!K340&lt;=0,0,IF($C341&lt;=SUM($D341:J341),0,IF('Minimum Payment'!K341+$C341-SUM($D341:J341)&gt;Balance!K340+Interest!K341,Balance!K340+Interest!K341-'Minimum Payment'!K341,$C341-SUM($D341:J341))))))</f>
        <v>0</v>
      </c>
      <c r="L341" s="10">
        <f>IF(L$14="",0,IF(NOT(Settings!$E$4=5),IF(Balance!L340&lt;=0,0,IF($C341&lt;=SUM($D341:K341),0,IF('Minimum Payment'!L341+$C341-SUM($D341:K341)&gt;Balance!L340+Interest!L341,Balance!L340+Interest!L341-'Minimum Payment'!L341,$C341-SUM($D341:K341))))))</f>
        <v>0</v>
      </c>
      <c r="M341" s="10">
        <f>IF(M$14="",0,IF(NOT(Settings!$E$4=5),IF(Balance!M340&lt;=0,0,IF($C341&lt;=SUM($D341:L341),0,IF('Minimum Payment'!M341+$C341-SUM($D341:L341)&gt;Balance!M340+Interest!M341,Balance!M340+Interest!M341-'Minimum Payment'!M341,$C341-SUM($D341:L341))))))</f>
        <v>0</v>
      </c>
      <c r="O341" s="10">
        <f t="shared" si="10"/>
        <v>0</v>
      </c>
    </row>
    <row r="342" spans="1:15" s="140" customFormat="1" ht="11.25" x14ac:dyDescent="0.25">
      <c r="A342" s="140" t="str">
        <f>IF(Balance!O341&lt;=0,"",A341+1)</f>
        <v/>
      </c>
      <c r="B342" s="50" t="str">
        <f t="shared" si="11"/>
        <v/>
      </c>
      <c r="C342" s="10">
        <f>IF(A342="",0,IF(NOT(Settings!$E$4=5),IF((Results!$D$5-'Minimum Payment'!O342)&lt;0,0,Results!$D$5-'Minimum Payment'!O342),0)+'Payment Schedule'!D342)</f>
        <v>0</v>
      </c>
      <c r="D342" s="10">
        <f>IF($D$14="",0,IF(NOT(Settings!$E$4=5),IF(Balance!D341&gt;=0,IF('Minimum Payment'!D342+$C342&gt;Balance!D341+Interest!D342,Balance!D341+Interest!D342-'Minimum Payment'!D342,$C342)),0))</f>
        <v>0</v>
      </c>
      <c r="E342" s="10">
        <f>IF(E$14="",0,IF(NOT(Settings!$E$4=5),IF(Balance!E341&lt;=0,0,IF($C342&lt;=SUM($D342:D342),0,IF('Minimum Payment'!E342+$C342-SUM($D342:D342)&gt;Balance!E341+Interest!E342,Balance!E341+Interest!E342-'Minimum Payment'!E342,$C342-SUM($D342:D342))))))</f>
        <v>0</v>
      </c>
      <c r="F342" s="10">
        <f>IF(F$14="",0,IF(NOT(Settings!$E$4=5),IF(Balance!F341&lt;=0,0,IF($C342&lt;=SUM($D342:E342),0,IF('Minimum Payment'!F342+$C342-SUM($D342:E342)&gt;Balance!F341+Interest!F342,Balance!F341+Interest!F342-'Minimum Payment'!F342,$C342-SUM($D342:E342))))))</f>
        <v>0</v>
      </c>
      <c r="G342" s="10">
        <f>IF(G$14="",0,IF(NOT(Settings!$E$4=5),IF(Balance!G341&lt;=0,0,IF($C342&lt;=SUM($D342:F342),0,IF('Minimum Payment'!G342+$C342-SUM($D342:F342)&gt;Balance!G341+Interest!G342,Balance!G341+Interest!G342-'Minimum Payment'!G342,$C342-SUM($D342:F342))))))</f>
        <v>0</v>
      </c>
      <c r="H342" s="10">
        <f>IF(H$14="",0,IF(NOT(Settings!$E$4=5),IF(Balance!H341&lt;=0,0,IF($C342&lt;=SUM($D342:G342),0,IF('Minimum Payment'!H342+$C342-SUM($D342:G342)&gt;Balance!H341+Interest!H342,Balance!H341+Interest!H342-'Minimum Payment'!H342,$C342-SUM($D342:G342))))))</f>
        <v>0</v>
      </c>
      <c r="I342" s="10">
        <f>IF(I$14="",0,IF(NOT(Settings!$E$4=5),IF(Balance!I341&lt;=0,0,IF($C342&lt;=SUM($D342:H342),0,IF('Minimum Payment'!I342+$C342-SUM($D342:H342)&gt;Balance!I341+Interest!I342,Balance!I341+Interest!I342-'Minimum Payment'!I342,$C342-SUM($D342:H342))))))</f>
        <v>0</v>
      </c>
      <c r="J342" s="10">
        <f>IF(J$14="",0,IF(NOT(Settings!$E$4=5),IF(Balance!J341&lt;=0,0,IF($C342&lt;=SUM($D342:I342),0,IF('Minimum Payment'!J342+$C342-SUM($D342:I342)&gt;Balance!J341+Interest!J342,Balance!J341+Interest!J342-'Minimum Payment'!J342,$C342-SUM($D342:I342))))))</f>
        <v>0</v>
      </c>
      <c r="K342" s="10">
        <f>IF(K$14="",0,IF(NOT(Settings!$E$4=5),IF(Balance!K341&lt;=0,0,IF($C342&lt;=SUM($D342:J342),0,IF('Minimum Payment'!K342+$C342-SUM($D342:J342)&gt;Balance!K341+Interest!K342,Balance!K341+Interest!K342-'Minimum Payment'!K342,$C342-SUM($D342:J342))))))</f>
        <v>0</v>
      </c>
      <c r="L342" s="10">
        <f>IF(L$14="",0,IF(NOT(Settings!$E$4=5),IF(Balance!L341&lt;=0,0,IF($C342&lt;=SUM($D342:K342),0,IF('Minimum Payment'!L342+$C342-SUM($D342:K342)&gt;Balance!L341+Interest!L342,Balance!L341+Interest!L342-'Minimum Payment'!L342,$C342-SUM($D342:K342))))))</f>
        <v>0</v>
      </c>
      <c r="M342" s="10">
        <f>IF(M$14="",0,IF(NOT(Settings!$E$4=5),IF(Balance!M341&lt;=0,0,IF($C342&lt;=SUM($D342:L342),0,IF('Minimum Payment'!M342+$C342-SUM($D342:L342)&gt;Balance!M341+Interest!M342,Balance!M341+Interest!M342-'Minimum Payment'!M342,$C342-SUM($D342:L342))))))</f>
        <v>0</v>
      </c>
      <c r="O342" s="10">
        <f t="shared" si="10"/>
        <v>0</v>
      </c>
    </row>
    <row r="343" spans="1:15" s="140" customFormat="1" ht="11.25" x14ac:dyDescent="0.25">
      <c r="A343" s="140" t="str">
        <f>IF(Balance!O342&lt;=0,"",A342+1)</f>
        <v/>
      </c>
      <c r="B343" s="50" t="str">
        <f t="shared" si="11"/>
        <v/>
      </c>
      <c r="C343" s="10">
        <f>IF(A343="",0,IF(NOT(Settings!$E$4=5),IF((Results!$D$5-'Minimum Payment'!O343)&lt;0,0,Results!$D$5-'Minimum Payment'!O343),0)+'Payment Schedule'!D343)</f>
        <v>0</v>
      </c>
      <c r="D343" s="10">
        <f>IF($D$14="",0,IF(NOT(Settings!$E$4=5),IF(Balance!D342&gt;=0,IF('Minimum Payment'!D343+$C343&gt;Balance!D342+Interest!D343,Balance!D342+Interest!D343-'Minimum Payment'!D343,$C343)),0))</f>
        <v>0</v>
      </c>
      <c r="E343" s="10">
        <f>IF(E$14="",0,IF(NOT(Settings!$E$4=5),IF(Balance!E342&lt;=0,0,IF($C343&lt;=SUM($D343:D343),0,IF('Minimum Payment'!E343+$C343-SUM($D343:D343)&gt;Balance!E342+Interest!E343,Balance!E342+Interest!E343-'Minimum Payment'!E343,$C343-SUM($D343:D343))))))</f>
        <v>0</v>
      </c>
      <c r="F343" s="10">
        <f>IF(F$14="",0,IF(NOT(Settings!$E$4=5),IF(Balance!F342&lt;=0,0,IF($C343&lt;=SUM($D343:E343),0,IF('Minimum Payment'!F343+$C343-SUM($D343:E343)&gt;Balance!F342+Interest!F343,Balance!F342+Interest!F343-'Minimum Payment'!F343,$C343-SUM($D343:E343))))))</f>
        <v>0</v>
      </c>
      <c r="G343" s="10">
        <f>IF(G$14="",0,IF(NOT(Settings!$E$4=5),IF(Balance!G342&lt;=0,0,IF($C343&lt;=SUM($D343:F343),0,IF('Minimum Payment'!G343+$C343-SUM($D343:F343)&gt;Balance!G342+Interest!G343,Balance!G342+Interest!G343-'Minimum Payment'!G343,$C343-SUM($D343:F343))))))</f>
        <v>0</v>
      </c>
      <c r="H343" s="10">
        <f>IF(H$14="",0,IF(NOT(Settings!$E$4=5),IF(Balance!H342&lt;=0,0,IF($C343&lt;=SUM($D343:G343),0,IF('Minimum Payment'!H343+$C343-SUM($D343:G343)&gt;Balance!H342+Interest!H343,Balance!H342+Interest!H343-'Minimum Payment'!H343,$C343-SUM($D343:G343))))))</f>
        <v>0</v>
      </c>
      <c r="I343" s="10">
        <f>IF(I$14="",0,IF(NOT(Settings!$E$4=5),IF(Balance!I342&lt;=0,0,IF($C343&lt;=SUM($D343:H343),0,IF('Minimum Payment'!I343+$C343-SUM($D343:H343)&gt;Balance!I342+Interest!I343,Balance!I342+Interest!I343-'Minimum Payment'!I343,$C343-SUM($D343:H343))))))</f>
        <v>0</v>
      </c>
      <c r="J343" s="10">
        <f>IF(J$14="",0,IF(NOT(Settings!$E$4=5),IF(Balance!J342&lt;=0,0,IF($C343&lt;=SUM($D343:I343),0,IF('Minimum Payment'!J343+$C343-SUM($D343:I343)&gt;Balance!J342+Interest!J343,Balance!J342+Interest!J343-'Minimum Payment'!J343,$C343-SUM($D343:I343))))))</f>
        <v>0</v>
      </c>
      <c r="K343" s="10">
        <f>IF(K$14="",0,IF(NOT(Settings!$E$4=5),IF(Balance!K342&lt;=0,0,IF($C343&lt;=SUM($D343:J343),0,IF('Minimum Payment'!K343+$C343-SUM($D343:J343)&gt;Balance!K342+Interest!K343,Balance!K342+Interest!K343-'Minimum Payment'!K343,$C343-SUM($D343:J343))))))</f>
        <v>0</v>
      </c>
      <c r="L343" s="10">
        <f>IF(L$14="",0,IF(NOT(Settings!$E$4=5),IF(Balance!L342&lt;=0,0,IF($C343&lt;=SUM($D343:K343),0,IF('Minimum Payment'!L343+$C343-SUM($D343:K343)&gt;Balance!L342+Interest!L343,Balance!L342+Interest!L343-'Minimum Payment'!L343,$C343-SUM($D343:K343))))))</f>
        <v>0</v>
      </c>
      <c r="M343" s="10">
        <f>IF(M$14="",0,IF(NOT(Settings!$E$4=5),IF(Balance!M342&lt;=0,0,IF($C343&lt;=SUM($D343:L343),0,IF('Minimum Payment'!M343+$C343-SUM($D343:L343)&gt;Balance!M342+Interest!M343,Balance!M342+Interest!M343-'Minimum Payment'!M343,$C343-SUM($D343:L343))))))</f>
        <v>0</v>
      </c>
      <c r="O343" s="10">
        <f t="shared" si="10"/>
        <v>0</v>
      </c>
    </row>
    <row r="344" spans="1:15" s="140" customFormat="1" ht="11.25" x14ac:dyDescent="0.25">
      <c r="A344" s="140" t="str">
        <f>IF(Balance!O343&lt;=0,"",A343+1)</f>
        <v/>
      </c>
      <c r="B344" s="50" t="str">
        <f t="shared" si="11"/>
        <v/>
      </c>
      <c r="C344" s="10">
        <f>IF(A344="",0,IF(NOT(Settings!$E$4=5),IF((Results!$D$5-'Minimum Payment'!O344)&lt;0,0,Results!$D$5-'Minimum Payment'!O344),0)+'Payment Schedule'!D344)</f>
        <v>0</v>
      </c>
      <c r="D344" s="10">
        <f>IF($D$14="",0,IF(NOT(Settings!$E$4=5),IF(Balance!D343&gt;=0,IF('Minimum Payment'!D344+$C344&gt;Balance!D343+Interest!D344,Balance!D343+Interest!D344-'Minimum Payment'!D344,$C344)),0))</f>
        <v>0</v>
      </c>
      <c r="E344" s="10">
        <f>IF(E$14="",0,IF(NOT(Settings!$E$4=5),IF(Balance!E343&lt;=0,0,IF($C344&lt;=SUM($D344:D344),0,IF('Minimum Payment'!E344+$C344-SUM($D344:D344)&gt;Balance!E343+Interest!E344,Balance!E343+Interest!E344-'Minimum Payment'!E344,$C344-SUM($D344:D344))))))</f>
        <v>0</v>
      </c>
      <c r="F344" s="10">
        <f>IF(F$14="",0,IF(NOT(Settings!$E$4=5),IF(Balance!F343&lt;=0,0,IF($C344&lt;=SUM($D344:E344),0,IF('Minimum Payment'!F344+$C344-SUM($D344:E344)&gt;Balance!F343+Interest!F344,Balance!F343+Interest!F344-'Minimum Payment'!F344,$C344-SUM($D344:E344))))))</f>
        <v>0</v>
      </c>
      <c r="G344" s="10">
        <f>IF(G$14="",0,IF(NOT(Settings!$E$4=5),IF(Balance!G343&lt;=0,0,IF($C344&lt;=SUM($D344:F344),0,IF('Minimum Payment'!G344+$C344-SUM($D344:F344)&gt;Balance!G343+Interest!G344,Balance!G343+Interest!G344-'Minimum Payment'!G344,$C344-SUM($D344:F344))))))</f>
        <v>0</v>
      </c>
      <c r="H344" s="10">
        <f>IF(H$14="",0,IF(NOT(Settings!$E$4=5),IF(Balance!H343&lt;=0,0,IF($C344&lt;=SUM($D344:G344),0,IF('Minimum Payment'!H344+$C344-SUM($D344:G344)&gt;Balance!H343+Interest!H344,Balance!H343+Interest!H344-'Minimum Payment'!H344,$C344-SUM($D344:G344))))))</f>
        <v>0</v>
      </c>
      <c r="I344" s="10">
        <f>IF(I$14="",0,IF(NOT(Settings!$E$4=5),IF(Balance!I343&lt;=0,0,IF($C344&lt;=SUM($D344:H344),0,IF('Minimum Payment'!I344+$C344-SUM($D344:H344)&gt;Balance!I343+Interest!I344,Balance!I343+Interest!I344-'Minimum Payment'!I344,$C344-SUM($D344:H344))))))</f>
        <v>0</v>
      </c>
      <c r="J344" s="10">
        <f>IF(J$14="",0,IF(NOT(Settings!$E$4=5),IF(Balance!J343&lt;=0,0,IF($C344&lt;=SUM($D344:I344),0,IF('Minimum Payment'!J344+$C344-SUM($D344:I344)&gt;Balance!J343+Interest!J344,Balance!J343+Interest!J344-'Minimum Payment'!J344,$C344-SUM($D344:I344))))))</f>
        <v>0</v>
      </c>
      <c r="K344" s="10">
        <f>IF(K$14="",0,IF(NOT(Settings!$E$4=5),IF(Balance!K343&lt;=0,0,IF($C344&lt;=SUM($D344:J344),0,IF('Minimum Payment'!K344+$C344-SUM($D344:J344)&gt;Balance!K343+Interest!K344,Balance!K343+Interest!K344-'Minimum Payment'!K344,$C344-SUM($D344:J344))))))</f>
        <v>0</v>
      </c>
      <c r="L344" s="10">
        <f>IF(L$14="",0,IF(NOT(Settings!$E$4=5),IF(Balance!L343&lt;=0,0,IF($C344&lt;=SUM($D344:K344),0,IF('Minimum Payment'!L344+$C344-SUM($D344:K344)&gt;Balance!L343+Interest!L344,Balance!L343+Interest!L344-'Minimum Payment'!L344,$C344-SUM($D344:K344))))))</f>
        <v>0</v>
      </c>
      <c r="M344" s="10">
        <f>IF(M$14="",0,IF(NOT(Settings!$E$4=5),IF(Balance!M343&lt;=0,0,IF($C344&lt;=SUM($D344:L344),0,IF('Minimum Payment'!M344+$C344-SUM($D344:L344)&gt;Balance!M343+Interest!M344,Balance!M343+Interest!M344-'Minimum Payment'!M344,$C344-SUM($D344:L344))))))</f>
        <v>0</v>
      </c>
      <c r="O344" s="10">
        <f t="shared" si="10"/>
        <v>0</v>
      </c>
    </row>
    <row r="345" spans="1:15" s="140" customFormat="1" ht="11.25" x14ac:dyDescent="0.25">
      <c r="A345" s="140" t="str">
        <f>IF(Balance!O344&lt;=0,"",A344+1)</f>
        <v/>
      </c>
      <c r="B345" s="50" t="str">
        <f t="shared" si="11"/>
        <v/>
      </c>
      <c r="C345" s="10">
        <f>IF(A345="",0,IF(NOT(Settings!$E$4=5),IF((Results!$D$5-'Minimum Payment'!O345)&lt;0,0,Results!$D$5-'Minimum Payment'!O345),0)+'Payment Schedule'!D345)</f>
        <v>0</v>
      </c>
      <c r="D345" s="10">
        <f>IF($D$14="",0,IF(NOT(Settings!$E$4=5),IF(Balance!D344&gt;=0,IF('Minimum Payment'!D345+$C345&gt;Balance!D344+Interest!D345,Balance!D344+Interest!D345-'Minimum Payment'!D345,$C345)),0))</f>
        <v>0</v>
      </c>
      <c r="E345" s="10">
        <f>IF(E$14="",0,IF(NOT(Settings!$E$4=5),IF(Balance!E344&lt;=0,0,IF($C345&lt;=SUM($D345:D345),0,IF('Minimum Payment'!E345+$C345-SUM($D345:D345)&gt;Balance!E344+Interest!E345,Balance!E344+Interest!E345-'Minimum Payment'!E345,$C345-SUM($D345:D345))))))</f>
        <v>0</v>
      </c>
      <c r="F345" s="10">
        <f>IF(F$14="",0,IF(NOT(Settings!$E$4=5),IF(Balance!F344&lt;=0,0,IF($C345&lt;=SUM($D345:E345),0,IF('Minimum Payment'!F345+$C345-SUM($D345:E345)&gt;Balance!F344+Interest!F345,Balance!F344+Interest!F345-'Minimum Payment'!F345,$C345-SUM($D345:E345))))))</f>
        <v>0</v>
      </c>
      <c r="G345" s="10">
        <f>IF(G$14="",0,IF(NOT(Settings!$E$4=5),IF(Balance!G344&lt;=0,0,IF($C345&lt;=SUM($D345:F345),0,IF('Minimum Payment'!G345+$C345-SUM($D345:F345)&gt;Balance!G344+Interest!G345,Balance!G344+Interest!G345-'Minimum Payment'!G345,$C345-SUM($D345:F345))))))</f>
        <v>0</v>
      </c>
      <c r="H345" s="10">
        <f>IF(H$14="",0,IF(NOT(Settings!$E$4=5),IF(Balance!H344&lt;=0,0,IF($C345&lt;=SUM($D345:G345),0,IF('Minimum Payment'!H345+$C345-SUM($D345:G345)&gt;Balance!H344+Interest!H345,Balance!H344+Interest!H345-'Minimum Payment'!H345,$C345-SUM($D345:G345))))))</f>
        <v>0</v>
      </c>
      <c r="I345" s="10">
        <f>IF(I$14="",0,IF(NOT(Settings!$E$4=5),IF(Balance!I344&lt;=0,0,IF($C345&lt;=SUM($D345:H345),0,IF('Minimum Payment'!I345+$C345-SUM($D345:H345)&gt;Balance!I344+Interest!I345,Balance!I344+Interest!I345-'Minimum Payment'!I345,$C345-SUM($D345:H345))))))</f>
        <v>0</v>
      </c>
      <c r="J345" s="10">
        <f>IF(J$14="",0,IF(NOT(Settings!$E$4=5),IF(Balance!J344&lt;=0,0,IF($C345&lt;=SUM($D345:I345),0,IF('Minimum Payment'!J345+$C345-SUM($D345:I345)&gt;Balance!J344+Interest!J345,Balance!J344+Interest!J345-'Minimum Payment'!J345,$C345-SUM($D345:I345))))))</f>
        <v>0</v>
      </c>
      <c r="K345" s="10">
        <f>IF(K$14="",0,IF(NOT(Settings!$E$4=5),IF(Balance!K344&lt;=0,0,IF($C345&lt;=SUM($D345:J345),0,IF('Minimum Payment'!K345+$C345-SUM($D345:J345)&gt;Balance!K344+Interest!K345,Balance!K344+Interest!K345-'Minimum Payment'!K345,$C345-SUM($D345:J345))))))</f>
        <v>0</v>
      </c>
      <c r="L345" s="10">
        <f>IF(L$14="",0,IF(NOT(Settings!$E$4=5),IF(Balance!L344&lt;=0,0,IF($C345&lt;=SUM($D345:K345),0,IF('Minimum Payment'!L345+$C345-SUM($D345:K345)&gt;Balance!L344+Interest!L345,Balance!L344+Interest!L345-'Minimum Payment'!L345,$C345-SUM($D345:K345))))))</f>
        <v>0</v>
      </c>
      <c r="M345" s="10">
        <f>IF(M$14="",0,IF(NOT(Settings!$E$4=5),IF(Balance!M344&lt;=0,0,IF($C345&lt;=SUM($D345:L345),0,IF('Minimum Payment'!M345+$C345-SUM($D345:L345)&gt;Balance!M344+Interest!M345,Balance!M344+Interest!M345-'Minimum Payment'!M345,$C345-SUM($D345:L345))))))</f>
        <v>0</v>
      </c>
      <c r="O345" s="10">
        <f t="shared" si="10"/>
        <v>0</v>
      </c>
    </row>
    <row r="346" spans="1:15" s="140" customFormat="1" ht="11.25" x14ac:dyDescent="0.25">
      <c r="A346" s="140" t="str">
        <f>IF(Balance!O345&lt;=0,"",A345+1)</f>
        <v/>
      </c>
      <c r="B346" s="50" t="str">
        <f t="shared" si="11"/>
        <v/>
      </c>
      <c r="C346" s="10">
        <f>IF(A346="",0,IF(NOT(Settings!$E$4=5),IF((Results!$D$5-'Minimum Payment'!O346)&lt;0,0,Results!$D$5-'Minimum Payment'!O346),0)+'Payment Schedule'!D346)</f>
        <v>0</v>
      </c>
      <c r="D346" s="10">
        <f>IF($D$14="",0,IF(NOT(Settings!$E$4=5),IF(Balance!D345&gt;=0,IF('Minimum Payment'!D346+$C346&gt;Balance!D345+Interest!D346,Balance!D345+Interest!D346-'Minimum Payment'!D346,$C346)),0))</f>
        <v>0</v>
      </c>
      <c r="E346" s="10">
        <f>IF(E$14="",0,IF(NOT(Settings!$E$4=5),IF(Balance!E345&lt;=0,0,IF($C346&lt;=SUM($D346:D346),0,IF('Minimum Payment'!E346+$C346-SUM($D346:D346)&gt;Balance!E345+Interest!E346,Balance!E345+Interest!E346-'Minimum Payment'!E346,$C346-SUM($D346:D346))))))</f>
        <v>0</v>
      </c>
      <c r="F346" s="10">
        <f>IF(F$14="",0,IF(NOT(Settings!$E$4=5),IF(Balance!F345&lt;=0,0,IF($C346&lt;=SUM($D346:E346),0,IF('Minimum Payment'!F346+$C346-SUM($D346:E346)&gt;Balance!F345+Interest!F346,Balance!F345+Interest!F346-'Minimum Payment'!F346,$C346-SUM($D346:E346))))))</f>
        <v>0</v>
      </c>
      <c r="G346" s="10">
        <f>IF(G$14="",0,IF(NOT(Settings!$E$4=5),IF(Balance!G345&lt;=0,0,IF($C346&lt;=SUM($D346:F346),0,IF('Minimum Payment'!G346+$C346-SUM($D346:F346)&gt;Balance!G345+Interest!G346,Balance!G345+Interest!G346-'Minimum Payment'!G346,$C346-SUM($D346:F346))))))</f>
        <v>0</v>
      </c>
      <c r="H346" s="10">
        <f>IF(H$14="",0,IF(NOT(Settings!$E$4=5),IF(Balance!H345&lt;=0,0,IF($C346&lt;=SUM($D346:G346),0,IF('Minimum Payment'!H346+$C346-SUM($D346:G346)&gt;Balance!H345+Interest!H346,Balance!H345+Interest!H346-'Minimum Payment'!H346,$C346-SUM($D346:G346))))))</f>
        <v>0</v>
      </c>
      <c r="I346" s="10">
        <f>IF(I$14="",0,IF(NOT(Settings!$E$4=5),IF(Balance!I345&lt;=0,0,IF($C346&lt;=SUM($D346:H346),0,IF('Minimum Payment'!I346+$C346-SUM($D346:H346)&gt;Balance!I345+Interest!I346,Balance!I345+Interest!I346-'Minimum Payment'!I346,$C346-SUM($D346:H346))))))</f>
        <v>0</v>
      </c>
      <c r="J346" s="10">
        <f>IF(J$14="",0,IF(NOT(Settings!$E$4=5),IF(Balance!J345&lt;=0,0,IF($C346&lt;=SUM($D346:I346),0,IF('Minimum Payment'!J346+$C346-SUM($D346:I346)&gt;Balance!J345+Interest!J346,Balance!J345+Interest!J346-'Minimum Payment'!J346,$C346-SUM($D346:I346))))))</f>
        <v>0</v>
      </c>
      <c r="K346" s="10">
        <f>IF(K$14="",0,IF(NOT(Settings!$E$4=5),IF(Balance!K345&lt;=0,0,IF($C346&lt;=SUM($D346:J346),0,IF('Minimum Payment'!K346+$C346-SUM($D346:J346)&gt;Balance!K345+Interest!K346,Balance!K345+Interest!K346-'Minimum Payment'!K346,$C346-SUM($D346:J346))))))</f>
        <v>0</v>
      </c>
      <c r="L346" s="10">
        <f>IF(L$14="",0,IF(NOT(Settings!$E$4=5),IF(Balance!L345&lt;=0,0,IF($C346&lt;=SUM($D346:K346),0,IF('Minimum Payment'!L346+$C346-SUM($D346:K346)&gt;Balance!L345+Interest!L346,Balance!L345+Interest!L346-'Minimum Payment'!L346,$C346-SUM($D346:K346))))))</f>
        <v>0</v>
      </c>
      <c r="M346" s="10">
        <f>IF(M$14="",0,IF(NOT(Settings!$E$4=5),IF(Balance!M345&lt;=0,0,IF($C346&lt;=SUM($D346:L346),0,IF('Minimum Payment'!M346+$C346-SUM($D346:L346)&gt;Balance!M345+Interest!M346,Balance!M345+Interest!M346-'Minimum Payment'!M346,$C346-SUM($D346:L346))))))</f>
        <v>0</v>
      </c>
      <c r="O346" s="10">
        <f t="shared" si="10"/>
        <v>0</v>
      </c>
    </row>
    <row r="347" spans="1:15" s="140" customFormat="1" ht="11.25" x14ac:dyDescent="0.25">
      <c r="A347" s="140" t="str">
        <f>IF(Balance!O346&lt;=0,"",A346+1)</f>
        <v/>
      </c>
      <c r="B347" s="50" t="str">
        <f t="shared" si="11"/>
        <v/>
      </c>
      <c r="C347" s="10">
        <f>IF(A347="",0,IF(NOT(Settings!$E$4=5),IF((Results!$D$5-'Minimum Payment'!O347)&lt;0,0,Results!$D$5-'Minimum Payment'!O347),0)+'Payment Schedule'!D347)</f>
        <v>0</v>
      </c>
      <c r="D347" s="10">
        <f>IF($D$14="",0,IF(NOT(Settings!$E$4=5),IF(Balance!D346&gt;=0,IF('Minimum Payment'!D347+$C347&gt;Balance!D346+Interest!D347,Balance!D346+Interest!D347-'Minimum Payment'!D347,$C347)),0))</f>
        <v>0</v>
      </c>
      <c r="E347" s="10">
        <f>IF(E$14="",0,IF(NOT(Settings!$E$4=5),IF(Balance!E346&lt;=0,0,IF($C347&lt;=SUM($D347:D347),0,IF('Minimum Payment'!E347+$C347-SUM($D347:D347)&gt;Balance!E346+Interest!E347,Balance!E346+Interest!E347-'Minimum Payment'!E347,$C347-SUM($D347:D347))))))</f>
        <v>0</v>
      </c>
      <c r="F347" s="10">
        <f>IF(F$14="",0,IF(NOT(Settings!$E$4=5),IF(Balance!F346&lt;=0,0,IF($C347&lt;=SUM($D347:E347),0,IF('Minimum Payment'!F347+$C347-SUM($D347:E347)&gt;Balance!F346+Interest!F347,Balance!F346+Interest!F347-'Minimum Payment'!F347,$C347-SUM($D347:E347))))))</f>
        <v>0</v>
      </c>
      <c r="G347" s="10">
        <f>IF(G$14="",0,IF(NOT(Settings!$E$4=5),IF(Balance!G346&lt;=0,0,IF($C347&lt;=SUM($D347:F347),0,IF('Minimum Payment'!G347+$C347-SUM($D347:F347)&gt;Balance!G346+Interest!G347,Balance!G346+Interest!G347-'Minimum Payment'!G347,$C347-SUM($D347:F347))))))</f>
        <v>0</v>
      </c>
      <c r="H347" s="10">
        <f>IF(H$14="",0,IF(NOT(Settings!$E$4=5),IF(Balance!H346&lt;=0,0,IF($C347&lt;=SUM($D347:G347),0,IF('Minimum Payment'!H347+$C347-SUM($D347:G347)&gt;Balance!H346+Interest!H347,Balance!H346+Interest!H347-'Minimum Payment'!H347,$C347-SUM($D347:G347))))))</f>
        <v>0</v>
      </c>
      <c r="I347" s="10">
        <f>IF(I$14="",0,IF(NOT(Settings!$E$4=5),IF(Balance!I346&lt;=0,0,IF($C347&lt;=SUM($D347:H347),0,IF('Minimum Payment'!I347+$C347-SUM($D347:H347)&gt;Balance!I346+Interest!I347,Balance!I346+Interest!I347-'Minimum Payment'!I347,$C347-SUM($D347:H347))))))</f>
        <v>0</v>
      </c>
      <c r="J347" s="10">
        <f>IF(J$14="",0,IF(NOT(Settings!$E$4=5),IF(Balance!J346&lt;=0,0,IF($C347&lt;=SUM($D347:I347),0,IF('Minimum Payment'!J347+$C347-SUM($D347:I347)&gt;Balance!J346+Interest!J347,Balance!J346+Interest!J347-'Minimum Payment'!J347,$C347-SUM($D347:I347))))))</f>
        <v>0</v>
      </c>
      <c r="K347" s="10">
        <f>IF(K$14="",0,IF(NOT(Settings!$E$4=5),IF(Balance!K346&lt;=0,0,IF($C347&lt;=SUM($D347:J347),0,IF('Minimum Payment'!K347+$C347-SUM($D347:J347)&gt;Balance!K346+Interest!K347,Balance!K346+Interest!K347-'Minimum Payment'!K347,$C347-SUM($D347:J347))))))</f>
        <v>0</v>
      </c>
      <c r="L347" s="10">
        <f>IF(L$14="",0,IF(NOT(Settings!$E$4=5),IF(Balance!L346&lt;=0,0,IF($C347&lt;=SUM($D347:K347),0,IF('Minimum Payment'!L347+$C347-SUM($D347:K347)&gt;Balance!L346+Interest!L347,Balance!L346+Interest!L347-'Minimum Payment'!L347,$C347-SUM($D347:K347))))))</f>
        <v>0</v>
      </c>
      <c r="M347" s="10">
        <f>IF(M$14="",0,IF(NOT(Settings!$E$4=5),IF(Balance!M346&lt;=0,0,IF($C347&lt;=SUM($D347:L347),0,IF('Minimum Payment'!M347+$C347-SUM($D347:L347)&gt;Balance!M346+Interest!M347,Balance!M346+Interest!M347-'Minimum Payment'!M347,$C347-SUM($D347:L347))))))</f>
        <v>0</v>
      </c>
      <c r="O347" s="10">
        <f t="shared" si="10"/>
        <v>0</v>
      </c>
    </row>
    <row r="348" spans="1:15" s="140" customFormat="1" ht="11.25" x14ac:dyDescent="0.25">
      <c r="A348" s="140" t="str">
        <f>IF(Balance!O347&lt;=0,"",A347+1)</f>
        <v/>
      </c>
      <c r="B348" s="50" t="str">
        <f t="shared" si="11"/>
        <v/>
      </c>
      <c r="C348" s="10">
        <f>IF(A348="",0,IF(NOT(Settings!$E$4=5),IF((Results!$D$5-'Minimum Payment'!O348)&lt;0,0,Results!$D$5-'Minimum Payment'!O348),0)+'Payment Schedule'!D348)</f>
        <v>0</v>
      </c>
      <c r="D348" s="10">
        <f>IF($D$14="",0,IF(NOT(Settings!$E$4=5),IF(Balance!D347&gt;=0,IF('Minimum Payment'!D348+$C348&gt;Balance!D347+Interest!D348,Balance!D347+Interest!D348-'Minimum Payment'!D348,$C348)),0))</f>
        <v>0</v>
      </c>
      <c r="E348" s="10">
        <f>IF(E$14="",0,IF(NOT(Settings!$E$4=5),IF(Balance!E347&lt;=0,0,IF($C348&lt;=SUM($D348:D348),0,IF('Minimum Payment'!E348+$C348-SUM($D348:D348)&gt;Balance!E347+Interest!E348,Balance!E347+Interest!E348-'Minimum Payment'!E348,$C348-SUM($D348:D348))))))</f>
        <v>0</v>
      </c>
      <c r="F348" s="10">
        <f>IF(F$14="",0,IF(NOT(Settings!$E$4=5),IF(Balance!F347&lt;=0,0,IF($C348&lt;=SUM($D348:E348),0,IF('Minimum Payment'!F348+$C348-SUM($D348:E348)&gt;Balance!F347+Interest!F348,Balance!F347+Interest!F348-'Minimum Payment'!F348,$C348-SUM($D348:E348))))))</f>
        <v>0</v>
      </c>
      <c r="G348" s="10">
        <f>IF(G$14="",0,IF(NOT(Settings!$E$4=5),IF(Balance!G347&lt;=0,0,IF($C348&lt;=SUM($D348:F348),0,IF('Minimum Payment'!G348+$C348-SUM($D348:F348)&gt;Balance!G347+Interest!G348,Balance!G347+Interest!G348-'Minimum Payment'!G348,$C348-SUM($D348:F348))))))</f>
        <v>0</v>
      </c>
      <c r="H348" s="10">
        <f>IF(H$14="",0,IF(NOT(Settings!$E$4=5),IF(Balance!H347&lt;=0,0,IF($C348&lt;=SUM($D348:G348),0,IF('Minimum Payment'!H348+$C348-SUM($D348:G348)&gt;Balance!H347+Interest!H348,Balance!H347+Interest!H348-'Minimum Payment'!H348,$C348-SUM($D348:G348))))))</f>
        <v>0</v>
      </c>
      <c r="I348" s="10">
        <f>IF(I$14="",0,IF(NOT(Settings!$E$4=5),IF(Balance!I347&lt;=0,0,IF($C348&lt;=SUM($D348:H348),0,IF('Minimum Payment'!I348+$C348-SUM($D348:H348)&gt;Balance!I347+Interest!I348,Balance!I347+Interest!I348-'Minimum Payment'!I348,$C348-SUM($D348:H348))))))</f>
        <v>0</v>
      </c>
      <c r="J348" s="10">
        <f>IF(J$14="",0,IF(NOT(Settings!$E$4=5),IF(Balance!J347&lt;=0,0,IF($C348&lt;=SUM($D348:I348),0,IF('Minimum Payment'!J348+$C348-SUM($D348:I348)&gt;Balance!J347+Interest!J348,Balance!J347+Interest!J348-'Minimum Payment'!J348,$C348-SUM($D348:I348))))))</f>
        <v>0</v>
      </c>
      <c r="K348" s="10">
        <f>IF(K$14="",0,IF(NOT(Settings!$E$4=5),IF(Balance!K347&lt;=0,0,IF($C348&lt;=SUM($D348:J348),0,IF('Minimum Payment'!K348+$C348-SUM($D348:J348)&gt;Balance!K347+Interest!K348,Balance!K347+Interest!K348-'Minimum Payment'!K348,$C348-SUM($D348:J348))))))</f>
        <v>0</v>
      </c>
      <c r="L348" s="10">
        <f>IF(L$14="",0,IF(NOT(Settings!$E$4=5),IF(Balance!L347&lt;=0,0,IF($C348&lt;=SUM($D348:K348),0,IF('Minimum Payment'!L348+$C348-SUM($D348:K348)&gt;Balance!L347+Interest!L348,Balance!L347+Interest!L348-'Minimum Payment'!L348,$C348-SUM($D348:K348))))))</f>
        <v>0</v>
      </c>
      <c r="M348" s="10">
        <f>IF(M$14="",0,IF(NOT(Settings!$E$4=5),IF(Balance!M347&lt;=0,0,IF($C348&lt;=SUM($D348:L348),0,IF('Minimum Payment'!M348+$C348-SUM($D348:L348)&gt;Balance!M347+Interest!M348,Balance!M347+Interest!M348-'Minimum Payment'!M348,$C348-SUM($D348:L348))))))</f>
        <v>0</v>
      </c>
      <c r="O348" s="10">
        <f t="shared" si="10"/>
        <v>0</v>
      </c>
    </row>
    <row r="349" spans="1:15" s="140" customFormat="1" ht="11.25" x14ac:dyDescent="0.25">
      <c r="A349" s="140" t="str">
        <f>IF(Balance!O348&lt;=0,"",A348+1)</f>
        <v/>
      </c>
      <c r="B349" s="50" t="str">
        <f t="shared" si="11"/>
        <v/>
      </c>
      <c r="C349" s="10">
        <f>IF(A349="",0,IF(NOT(Settings!$E$4=5),IF((Results!$D$5-'Minimum Payment'!O349)&lt;0,0,Results!$D$5-'Minimum Payment'!O349),0)+'Payment Schedule'!D349)</f>
        <v>0</v>
      </c>
      <c r="D349" s="10">
        <f>IF($D$14="",0,IF(NOT(Settings!$E$4=5),IF(Balance!D348&gt;=0,IF('Minimum Payment'!D349+$C349&gt;Balance!D348+Interest!D349,Balance!D348+Interest!D349-'Minimum Payment'!D349,$C349)),0))</f>
        <v>0</v>
      </c>
      <c r="E349" s="10">
        <f>IF(E$14="",0,IF(NOT(Settings!$E$4=5),IF(Balance!E348&lt;=0,0,IF($C349&lt;=SUM($D349:D349),0,IF('Minimum Payment'!E349+$C349-SUM($D349:D349)&gt;Balance!E348+Interest!E349,Balance!E348+Interest!E349-'Minimum Payment'!E349,$C349-SUM($D349:D349))))))</f>
        <v>0</v>
      </c>
      <c r="F349" s="10">
        <f>IF(F$14="",0,IF(NOT(Settings!$E$4=5),IF(Balance!F348&lt;=0,0,IF($C349&lt;=SUM($D349:E349),0,IF('Minimum Payment'!F349+$C349-SUM($D349:E349)&gt;Balance!F348+Interest!F349,Balance!F348+Interest!F349-'Minimum Payment'!F349,$C349-SUM($D349:E349))))))</f>
        <v>0</v>
      </c>
      <c r="G349" s="10">
        <f>IF(G$14="",0,IF(NOT(Settings!$E$4=5),IF(Balance!G348&lt;=0,0,IF($C349&lt;=SUM($D349:F349),0,IF('Minimum Payment'!G349+$C349-SUM($D349:F349)&gt;Balance!G348+Interest!G349,Balance!G348+Interest!G349-'Minimum Payment'!G349,$C349-SUM($D349:F349))))))</f>
        <v>0</v>
      </c>
      <c r="H349" s="10">
        <f>IF(H$14="",0,IF(NOT(Settings!$E$4=5),IF(Balance!H348&lt;=0,0,IF($C349&lt;=SUM($D349:G349),0,IF('Minimum Payment'!H349+$C349-SUM($D349:G349)&gt;Balance!H348+Interest!H349,Balance!H348+Interest!H349-'Minimum Payment'!H349,$C349-SUM($D349:G349))))))</f>
        <v>0</v>
      </c>
      <c r="I349" s="10">
        <f>IF(I$14="",0,IF(NOT(Settings!$E$4=5),IF(Balance!I348&lt;=0,0,IF($C349&lt;=SUM($D349:H349),0,IF('Minimum Payment'!I349+$C349-SUM($D349:H349)&gt;Balance!I348+Interest!I349,Balance!I348+Interest!I349-'Minimum Payment'!I349,$C349-SUM($D349:H349))))))</f>
        <v>0</v>
      </c>
      <c r="J349" s="10">
        <f>IF(J$14="",0,IF(NOT(Settings!$E$4=5),IF(Balance!J348&lt;=0,0,IF($C349&lt;=SUM($D349:I349),0,IF('Minimum Payment'!J349+$C349-SUM($D349:I349)&gt;Balance!J348+Interest!J349,Balance!J348+Interest!J349-'Minimum Payment'!J349,$C349-SUM($D349:I349))))))</f>
        <v>0</v>
      </c>
      <c r="K349" s="10">
        <f>IF(K$14="",0,IF(NOT(Settings!$E$4=5),IF(Balance!K348&lt;=0,0,IF($C349&lt;=SUM($D349:J349),0,IF('Minimum Payment'!K349+$C349-SUM($D349:J349)&gt;Balance!K348+Interest!K349,Balance!K348+Interest!K349-'Minimum Payment'!K349,$C349-SUM($D349:J349))))))</f>
        <v>0</v>
      </c>
      <c r="L349" s="10">
        <f>IF(L$14="",0,IF(NOT(Settings!$E$4=5),IF(Balance!L348&lt;=0,0,IF($C349&lt;=SUM($D349:K349),0,IF('Minimum Payment'!L349+$C349-SUM($D349:K349)&gt;Balance!L348+Interest!L349,Balance!L348+Interest!L349-'Minimum Payment'!L349,$C349-SUM($D349:K349))))))</f>
        <v>0</v>
      </c>
      <c r="M349" s="10">
        <f>IF(M$14="",0,IF(NOT(Settings!$E$4=5),IF(Balance!M348&lt;=0,0,IF($C349&lt;=SUM($D349:L349),0,IF('Minimum Payment'!M349+$C349-SUM($D349:L349)&gt;Balance!M348+Interest!M349,Balance!M348+Interest!M349-'Minimum Payment'!M349,$C349-SUM($D349:L349))))))</f>
        <v>0</v>
      </c>
      <c r="O349" s="10">
        <f t="shared" si="10"/>
        <v>0</v>
      </c>
    </row>
    <row r="350" spans="1:15" s="140" customFormat="1" ht="11.25" x14ac:dyDescent="0.25">
      <c r="A350" s="140" t="str">
        <f>IF(Balance!O349&lt;=0,"",A349+1)</f>
        <v/>
      </c>
      <c r="B350" s="50" t="str">
        <f t="shared" si="11"/>
        <v/>
      </c>
      <c r="C350" s="10">
        <f>IF(A350="",0,IF(NOT(Settings!$E$4=5),IF((Results!$D$5-'Minimum Payment'!O350)&lt;0,0,Results!$D$5-'Minimum Payment'!O350),0)+'Payment Schedule'!D350)</f>
        <v>0</v>
      </c>
      <c r="D350" s="10">
        <f>IF($D$14="",0,IF(NOT(Settings!$E$4=5),IF(Balance!D349&gt;=0,IF('Minimum Payment'!D350+$C350&gt;Balance!D349+Interest!D350,Balance!D349+Interest!D350-'Minimum Payment'!D350,$C350)),0))</f>
        <v>0</v>
      </c>
      <c r="E350" s="10">
        <f>IF(E$14="",0,IF(NOT(Settings!$E$4=5),IF(Balance!E349&lt;=0,0,IF($C350&lt;=SUM($D350:D350),0,IF('Minimum Payment'!E350+$C350-SUM($D350:D350)&gt;Balance!E349+Interest!E350,Balance!E349+Interest!E350-'Minimum Payment'!E350,$C350-SUM($D350:D350))))))</f>
        <v>0</v>
      </c>
      <c r="F350" s="10">
        <f>IF(F$14="",0,IF(NOT(Settings!$E$4=5),IF(Balance!F349&lt;=0,0,IF($C350&lt;=SUM($D350:E350),0,IF('Minimum Payment'!F350+$C350-SUM($D350:E350)&gt;Balance!F349+Interest!F350,Balance!F349+Interest!F350-'Minimum Payment'!F350,$C350-SUM($D350:E350))))))</f>
        <v>0</v>
      </c>
      <c r="G350" s="10">
        <f>IF(G$14="",0,IF(NOT(Settings!$E$4=5),IF(Balance!G349&lt;=0,0,IF($C350&lt;=SUM($D350:F350),0,IF('Minimum Payment'!G350+$C350-SUM($D350:F350)&gt;Balance!G349+Interest!G350,Balance!G349+Interest!G350-'Minimum Payment'!G350,$C350-SUM($D350:F350))))))</f>
        <v>0</v>
      </c>
      <c r="H350" s="10">
        <f>IF(H$14="",0,IF(NOT(Settings!$E$4=5),IF(Balance!H349&lt;=0,0,IF($C350&lt;=SUM($D350:G350),0,IF('Minimum Payment'!H350+$C350-SUM($D350:G350)&gt;Balance!H349+Interest!H350,Balance!H349+Interest!H350-'Minimum Payment'!H350,$C350-SUM($D350:G350))))))</f>
        <v>0</v>
      </c>
      <c r="I350" s="10">
        <f>IF(I$14="",0,IF(NOT(Settings!$E$4=5),IF(Balance!I349&lt;=0,0,IF($C350&lt;=SUM($D350:H350),0,IF('Minimum Payment'!I350+$C350-SUM($D350:H350)&gt;Balance!I349+Interest!I350,Balance!I349+Interest!I350-'Minimum Payment'!I350,$C350-SUM($D350:H350))))))</f>
        <v>0</v>
      </c>
      <c r="J350" s="10">
        <f>IF(J$14="",0,IF(NOT(Settings!$E$4=5),IF(Balance!J349&lt;=0,0,IF($C350&lt;=SUM($D350:I350),0,IF('Minimum Payment'!J350+$C350-SUM($D350:I350)&gt;Balance!J349+Interest!J350,Balance!J349+Interest!J350-'Minimum Payment'!J350,$C350-SUM($D350:I350))))))</f>
        <v>0</v>
      </c>
      <c r="K350" s="10">
        <f>IF(K$14="",0,IF(NOT(Settings!$E$4=5),IF(Balance!K349&lt;=0,0,IF($C350&lt;=SUM($D350:J350),0,IF('Minimum Payment'!K350+$C350-SUM($D350:J350)&gt;Balance!K349+Interest!K350,Balance!K349+Interest!K350-'Minimum Payment'!K350,$C350-SUM($D350:J350))))))</f>
        <v>0</v>
      </c>
      <c r="L350" s="10">
        <f>IF(L$14="",0,IF(NOT(Settings!$E$4=5),IF(Balance!L349&lt;=0,0,IF($C350&lt;=SUM($D350:K350),0,IF('Minimum Payment'!L350+$C350-SUM($D350:K350)&gt;Balance!L349+Interest!L350,Balance!L349+Interest!L350-'Minimum Payment'!L350,$C350-SUM($D350:K350))))))</f>
        <v>0</v>
      </c>
      <c r="M350" s="10">
        <f>IF(M$14="",0,IF(NOT(Settings!$E$4=5),IF(Balance!M349&lt;=0,0,IF($C350&lt;=SUM($D350:L350),0,IF('Minimum Payment'!M350+$C350-SUM($D350:L350)&gt;Balance!M349+Interest!M350,Balance!M349+Interest!M350-'Minimum Payment'!M350,$C350-SUM($D350:L350))))))</f>
        <v>0</v>
      </c>
      <c r="O350" s="10">
        <f t="shared" si="10"/>
        <v>0</v>
      </c>
    </row>
    <row r="351" spans="1:15" s="140" customFormat="1" ht="11.25" x14ac:dyDescent="0.25">
      <c r="A351" s="140" t="str">
        <f>IF(Balance!O350&lt;=0,"",A350+1)</f>
        <v/>
      </c>
      <c r="B351" s="50" t="str">
        <f t="shared" si="11"/>
        <v/>
      </c>
      <c r="C351" s="10">
        <f>IF(A351="",0,IF(NOT(Settings!$E$4=5),IF((Results!$D$5-'Minimum Payment'!O351)&lt;0,0,Results!$D$5-'Minimum Payment'!O351),0)+'Payment Schedule'!D351)</f>
        <v>0</v>
      </c>
      <c r="D351" s="10">
        <f>IF($D$14="",0,IF(NOT(Settings!$E$4=5),IF(Balance!D350&gt;=0,IF('Minimum Payment'!D351+$C351&gt;Balance!D350+Interest!D351,Balance!D350+Interest!D351-'Minimum Payment'!D351,$C351)),0))</f>
        <v>0</v>
      </c>
      <c r="E351" s="10">
        <f>IF(E$14="",0,IF(NOT(Settings!$E$4=5),IF(Balance!E350&lt;=0,0,IF($C351&lt;=SUM($D351:D351),0,IF('Minimum Payment'!E351+$C351-SUM($D351:D351)&gt;Balance!E350+Interest!E351,Balance!E350+Interest!E351-'Minimum Payment'!E351,$C351-SUM($D351:D351))))))</f>
        <v>0</v>
      </c>
      <c r="F351" s="10">
        <f>IF(F$14="",0,IF(NOT(Settings!$E$4=5),IF(Balance!F350&lt;=0,0,IF($C351&lt;=SUM($D351:E351),0,IF('Minimum Payment'!F351+$C351-SUM($D351:E351)&gt;Balance!F350+Interest!F351,Balance!F350+Interest!F351-'Minimum Payment'!F351,$C351-SUM($D351:E351))))))</f>
        <v>0</v>
      </c>
      <c r="G351" s="10">
        <f>IF(G$14="",0,IF(NOT(Settings!$E$4=5),IF(Balance!G350&lt;=0,0,IF($C351&lt;=SUM($D351:F351),0,IF('Minimum Payment'!G351+$C351-SUM($D351:F351)&gt;Balance!G350+Interest!G351,Balance!G350+Interest!G351-'Minimum Payment'!G351,$C351-SUM($D351:F351))))))</f>
        <v>0</v>
      </c>
      <c r="H351" s="10">
        <f>IF(H$14="",0,IF(NOT(Settings!$E$4=5),IF(Balance!H350&lt;=0,0,IF($C351&lt;=SUM($D351:G351),0,IF('Minimum Payment'!H351+$C351-SUM($D351:G351)&gt;Balance!H350+Interest!H351,Balance!H350+Interest!H351-'Minimum Payment'!H351,$C351-SUM($D351:G351))))))</f>
        <v>0</v>
      </c>
      <c r="I351" s="10">
        <f>IF(I$14="",0,IF(NOT(Settings!$E$4=5),IF(Balance!I350&lt;=0,0,IF($C351&lt;=SUM($D351:H351),0,IF('Minimum Payment'!I351+$C351-SUM($D351:H351)&gt;Balance!I350+Interest!I351,Balance!I350+Interest!I351-'Minimum Payment'!I351,$C351-SUM($D351:H351))))))</f>
        <v>0</v>
      </c>
      <c r="J351" s="10">
        <f>IF(J$14="",0,IF(NOT(Settings!$E$4=5),IF(Balance!J350&lt;=0,0,IF($C351&lt;=SUM($D351:I351),0,IF('Minimum Payment'!J351+$C351-SUM($D351:I351)&gt;Balance!J350+Interest!J351,Balance!J350+Interest!J351-'Minimum Payment'!J351,$C351-SUM($D351:I351))))))</f>
        <v>0</v>
      </c>
      <c r="K351" s="10">
        <f>IF(K$14="",0,IF(NOT(Settings!$E$4=5),IF(Balance!K350&lt;=0,0,IF($C351&lt;=SUM($D351:J351),0,IF('Minimum Payment'!K351+$C351-SUM($D351:J351)&gt;Balance!K350+Interest!K351,Balance!K350+Interest!K351-'Minimum Payment'!K351,$C351-SUM($D351:J351))))))</f>
        <v>0</v>
      </c>
      <c r="L351" s="10">
        <f>IF(L$14="",0,IF(NOT(Settings!$E$4=5),IF(Balance!L350&lt;=0,0,IF($C351&lt;=SUM($D351:K351),0,IF('Minimum Payment'!L351+$C351-SUM($D351:K351)&gt;Balance!L350+Interest!L351,Balance!L350+Interest!L351-'Minimum Payment'!L351,$C351-SUM($D351:K351))))))</f>
        <v>0</v>
      </c>
      <c r="M351" s="10">
        <f>IF(M$14="",0,IF(NOT(Settings!$E$4=5),IF(Balance!M350&lt;=0,0,IF($C351&lt;=SUM($D351:L351),0,IF('Minimum Payment'!M351+$C351-SUM($D351:L351)&gt;Balance!M350+Interest!M351,Balance!M350+Interest!M351-'Minimum Payment'!M351,$C351-SUM($D351:L351))))))</f>
        <v>0</v>
      </c>
      <c r="O351" s="10">
        <f t="shared" si="10"/>
        <v>0</v>
      </c>
    </row>
    <row r="352" spans="1:15" s="140" customFormat="1" ht="11.25" x14ac:dyDescent="0.25">
      <c r="A352" s="140" t="str">
        <f>IF(Balance!O351&lt;=0,"",A351+1)</f>
        <v/>
      </c>
      <c r="B352" s="50" t="str">
        <f t="shared" si="11"/>
        <v/>
      </c>
      <c r="C352" s="10">
        <f>IF(A352="",0,IF(NOT(Settings!$E$4=5),IF((Results!$D$5-'Minimum Payment'!O352)&lt;0,0,Results!$D$5-'Minimum Payment'!O352),0)+'Payment Schedule'!D352)</f>
        <v>0</v>
      </c>
      <c r="D352" s="10">
        <f>IF($D$14="",0,IF(NOT(Settings!$E$4=5),IF(Balance!D351&gt;=0,IF('Minimum Payment'!D352+$C352&gt;Balance!D351+Interest!D352,Balance!D351+Interest!D352-'Minimum Payment'!D352,$C352)),0))</f>
        <v>0</v>
      </c>
      <c r="E352" s="10">
        <f>IF(E$14="",0,IF(NOT(Settings!$E$4=5),IF(Balance!E351&lt;=0,0,IF($C352&lt;=SUM($D352:D352),0,IF('Minimum Payment'!E352+$C352-SUM($D352:D352)&gt;Balance!E351+Interest!E352,Balance!E351+Interest!E352-'Minimum Payment'!E352,$C352-SUM($D352:D352))))))</f>
        <v>0</v>
      </c>
      <c r="F352" s="10">
        <f>IF(F$14="",0,IF(NOT(Settings!$E$4=5),IF(Balance!F351&lt;=0,0,IF($C352&lt;=SUM($D352:E352),0,IF('Minimum Payment'!F352+$C352-SUM($D352:E352)&gt;Balance!F351+Interest!F352,Balance!F351+Interest!F352-'Minimum Payment'!F352,$C352-SUM($D352:E352))))))</f>
        <v>0</v>
      </c>
      <c r="G352" s="10">
        <f>IF(G$14="",0,IF(NOT(Settings!$E$4=5),IF(Balance!G351&lt;=0,0,IF($C352&lt;=SUM($D352:F352),0,IF('Minimum Payment'!G352+$C352-SUM($D352:F352)&gt;Balance!G351+Interest!G352,Balance!G351+Interest!G352-'Minimum Payment'!G352,$C352-SUM($D352:F352))))))</f>
        <v>0</v>
      </c>
      <c r="H352" s="10">
        <f>IF(H$14="",0,IF(NOT(Settings!$E$4=5),IF(Balance!H351&lt;=0,0,IF($C352&lt;=SUM($D352:G352),0,IF('Minimum Payment'!H352+$C352-SUM($D352:G352)&gt;Balance!H351+Interest!H352,Balance!H351+Interest!H352-'Minimum Payment'!H352,$C352-SUM($D352:G352))))))</f>
        <v>0</v>
      </c>
      <c r="I352" s="10">
        <f>IF(I$14="",0,IF(NOT(Settings!$E$4=5),IF(Balance!I351&lt;=0,0,IF($C352&lt;=SUM($D352:H352),0,IF('Minimum Payment'!I352+$C352-SUM($D352:H352)&gt;Balance!I351+Interest!I352,Balance!I351+Interest!I352-'Minimum Payment'!I352,$C352-SUM($D352:H352))))))</f>
        <v>0</v>
      </c>
      <c r="J352" s="10">
        <f>IF(J$14="",0,IF(NOT(Settings!$E$4=5),IF(Balance!J351&lt;=0,0,IF($C352&lt;=SUM($D352:I352),0,IF('Minimum Payment'!J352+$C352-SUM($D352:I352)&gt;Balance!J351+Interest!J352,Balance!J351+Interest!J352-'Minimum Payment'!J352,$C352-SUM($D352:I352))))))</f>
        <v>0</v>
      </c>
      <c r="K352" s="10">
        <f>IF(K$14="",0,IF(NOT(Settings!$E$4=5),IF(Balance!K351&lt;=0,0,IF($C352&lt;=SUM($D352:J352),0,IF('Minimum Payment'!K352+$C352-SUM($D352:J352)&gt;Balance!K351+Interest!K352,Balance!K351+Interest!K352-'Minimum Payment'!K352,$C352-SUM($D352:J352))))))</f>
        <v>0</v>
      </c>
      <c r="L352" s="10">
        <f>IF(L$14="",0,IF(NOT(Settings!$E$4=5),IF(Balance!L351&lt;=0,0,IF($C352&lt;=SUM($D352:K352),0,IF('Minimum Payment'!L352+$C352-SUM($D352:K352)&gt;Balance!L351+Interest!L352,Balance!L351+Interest!L352-'Minimum Payment'!L352,$C352-SUM($D352:K352))))))</f>
        <v>0</v>
      </c>
      <c r="M352" s="10">
        <f>IF(M$14="",0,IF(NOT(Settings!$E$4=5),IF(Balance!M351&lt;=0,0,IF($C352&lt;=SUM($D352:L352),0,IF('Minimum Payment'!M352+$C352-SUM($D352:L352)&gt;Balance!M351+Interest!M352,Balance!M351+Interest!M352-'Minimum Payment'!M352,$C352-SUM($D352:L352))))))</f>
        <v>0</v>
      </c>
      <c r="O352" s="10">
        <f t="shared" si="10"/>
        <v>0</v>
      </c>
    </row>
    <row r="353" spans="1:15" s="140" customFormat="1" ht="11.25" x14ac:dyDescent="0.25">
      <c r="A353" s="140" t="str">
        <f>IF(Balance!O352&lt;=0,"",A352+1)</f>
        <v/>
      </c>
      <c r="B353" s="50" t="str">
        <f t="shared" si="11"/>
        <v/>
      </c>
      <c r="C353" s="10">
        <f>IF(A353="",0,IF(NOT(Settings!$E$4=5),IF((Results!$D$5-'Minimum Payment'!O353)&lt;0,0,Results!$D$5-'Minimum Payment'!O353),0)+'Payment Schedule'!D353)</f>
        <v>0</v>
      </c>
      <c r="D353" s="10">
        <f>IF($D$14="",0,IF(NOT(Settings!$E$4=5),IF(Balance!D352&gt;=0,IF('Minimum Payment'!D353+$C353&gt;Balance!D352+Interest!D353,Balance!D352+Interest!D353-'Minimum Payment'!D353,$C353)),0))</f>
        <v>0</v>
      </c>
      <c r="E353" s="10">
        <f>IF(E$14="",0,IF(NOT(Settings!$E$4=5),IF(Balance!E352&lt;=0,0,IF($C353&lt;=SUM($D353:D353),0,IF('Minimum Payment'!E353+$C353-SUM($D353:D353)&gt;Balance!E352+Interest!E353,Balance!E352+Interest!E353-'Minimum Payment'!E353,$C353-SUM($D353:D353))))))</f>
        <v>0</v>
      </c>
      <c r="F353" s="10">
        <f>IF(F$14="",0,IF(NOT(Settings!$E$4=5),IF(Balance!F352&lt;=0,0,IF($C353&lt;=SUM($D353:E353),0,IF('Minimum Payment'!F353+$C353-SUM($D353:E353)&gt;Balance!F352+Interest!F353,Balance!F352+Interest!F353-'Minimum Payment'!F353,$C353-SUM($D353:E353))))))</f>
        <v>0</v>
      </c>
      <c r="G353" s="10">
        <f>IF(G$14="",0,IF(NOT(Settings!$E$4=5),IF(Balance!G352&lt;=0,0,IF($C353&lt;=SUM($D353:F353),0,IF('Minimum Payment'!G353+$C353-SUM($D353:F353)&gt;Balance!G352+Interest!G353,Balance!G352+Interest!G353-'Minimum Payment'!G353,$C353-SUM($D353:F353))))))</f>
        <v>0</v>
      </c>
      <c r="H353" s="10">
        <f>IF(H$14="",0,IF(NOT(Settings!$E$4=5),IF(Balance!H352&lt;=0,0,IF($C353&lt;=SUM($D353:G353),0,IF('Minimum Payment'!H353+$C353-SUM($D353:G353)&gt;Balance!H352+Interest!H353,Balance!H352+Interest!H353-'Minimum Payment'!H353,$C353-SUM($D353:G353))))))</f>
        <v>0</v>
      </c>
      <c r="I353" s="10">
        <f>IF(I$14="",0,IF(NOT(Settings!$E$4=5),IF(Balance!I352&lt;=0,0,IF($C353&lt;=SUM($D353:H353),0,IF('Minimum Payment'!I353+$C353-SUM($D353:H353)&gt;Balance!I352+Interest!I353,Balance!I352+Interest!I353-'Minimum Payment'!I353,$C353-SUM($D353:H353))))))</f>
        <v>0</v>
      </c>
      <c r="J353" s="10">
        <f>IF(J$14="",0,IF(NOT(Settings!$E$4=5),IF(Balance!J352&lt;=0,0,IF($C353&lt;=SUM($D353:I353),0,IF('Minimum Payment'!J353+$C353-SUM($D353:I353)&gt;Balance!J352+Interest!J353,Balance!J352+Interest!J353-'Minimum Payment'!J353,$C353-SUM($D353:I353))))))</f>
        <v>0</v>
      </c>
      <c r="K353" s="10">
        <f>IF(K$14="",0,IF(NOT(Settings!$E$4=5),IF(Balance!K352&lt;=0,0,IF($C353&lt;=SUM($D353:J353),0,IF('Minimum Payment'!K353+$C353-SUM($D353:J353)&gt;Balance!K352+Interest!K353,Balance!K352+Interest!K353-'Minimum Payment'!K353,$C353-SUM($D353:J353))))))</f>
        <v>0</v>
      </c>
      <c r="L353" s="10">
        <f>IF(L$14="",0,IF(NOT(Settings!$E$4=5),IF(Balance!L352&lt;=0,0,IF($C353&lt;=SUM($D353:K353),0,IF('Minimum Payment'!L353+$C353-SUM($D353:K353)&gt;Balance!L352+Interest!L353,Balance!L352+Interest!L353-'Minimum Payment'!L353,$C353-SUM($D353:K353))))))</f>
        <v>0</v>
      </c>
      <c r="M353" s="10">
        <f>IF(M$14="",0,IF(NOT(Settings!$E$4=5),IF(Balance!M352&lt;=0,0,IF($C353&lt;=SUM($D353:L353),0,IF('Minimum Payment'!M353+$C353-SUM($D353:L353)&gt;Balance!M352+Interest!M353,Balance!M352+Interest!M353-'Minimum Payment'!M353,$C353-SUM($D353:L353))))))</f>
        <v>0</v>
      </c>
      <c r="O353" s="10">
        <f t="shared" si="10"/>
        <v>0</v>
      </c>
    </row>
    <row r="354" spans="1:15" s="140" customFormat="1" ht="11.25" x14ac:dyDescent="0.25">
      <c r="A354" s="140" t="str">
        <f>IF(Balance!O353&lt;=0,"",A353+1)</f>
        <v/>
      </c>
      <c r="B354" s="50" t="str">
        <f t="shared" si="11"/>
        <v/>
      </c>
      <c r="C354" s="10">
        <f>IF(A354="",0,IF(NOT(Settings!$E$4=5),IF((Results!$D$5-'Minimum Payment'!O354)&lt;0,0,Results!$D$5-'Minimum Payment'!O354),0)+'Payment Schedule'!D354)</f>
        <v>0</v>
      </c>
      <c r="D354" s="10">
        <f>IF($D$14="",0,IF(NOT(Settings!$E$4=5),IF(Balance!D353&gt;=0,IF('Minimum Payment'!D354+$C354&gt;Balance!D353+Interest!D354,Balance!D353+Interest!D354-'Minimum Payment'!D354,$C354)),0))</f>
        <v>0</v>
      </c>
      <c r="E354" s="10">
        <f>IF(E$14="",0,IF(NOT(Settings!$E$4=5),IF(Balance!E353&lt;=0,0,IF($C354&lt;=SUM($D354:D354),0,IF('Minimum Payment'!E354+$C354-SUM($D354:D354)&gt;Balance!E353+Interest!E354,Balance!E353+Interest!E354-'Minimum Payment'!E354,$C354-SUM($D354:D354))))))</f>
        <v>0</v>
      </c>
      <c r="F354" s="10">
        <f>IF(F$14="",0,IF(NOT(Settings!$E$4=5),IF(Balance!F353&lt;=0,0,IF($C354&lt;=SUM($D354:E354),0,IF('Minimum Payment'!F354+$C354-SUM($D354:E354)&gt;Balance!F353+Interest!F354,Balance!F353+Interest!F354-'Minimum Payment'!F354,$C354-SUM($D354:E354))))))</f>
        <v>0</v>
      </c>
      <c r="G354" s="10">
        <f>IF(G$14="",0,IF(NOT(Settings!$E$4=5),IF(Balance!G353&lt;=0,0,IF($C354&lt;=SUM($D354:F354),0,IF('Minimum Payment'!G354+$C354-SUM($D354:F354)&gt;Balance!G353+Interest!G354,Balance!G353+Interest!G354-'Minimum Payment'!G354,$C354-SUM($D354:F354))))))</f>
        <v>0</v>
      </c>
      <c r="H354" s="10">
        <f>IF(H$14="",0,IF(NOT(Settings!$E$4=5),IF(Balance!H353&lt;=0,0,IF($C354&lt;=SUM($D354:G354),0,IF('Minimum Payment'!H354+$C354-SUM($D354:G354)&gt;Balance!H353+Interest!H354,Balance!H353+Interest!H354-'Minimum Payment'!H354,$C354-SUM($D354:G354))))))</f>
        <v>0</v>
      </c>
      <c r="I354" s="10">
        <f>IF(I$14="",0,IF(NOT(Settings!$E$4=5),IF(Balance!I353&lt;=0,0,IF($C354&lt;=SUM($D354:H354),0,IF('Minimum Payment'!I354+$C354-SUM($D354:H354)&gt;Balance!I353+Interest!I354,Balance!I353+Interest!I354-'Minimum Payment'!I354,$C354-SUM($D354:H354))))))</f>
        <v>0</v>
      </c>
      <c r="J354" s="10">
        <f>IF(J$14="",0,IF(NOT(Settings!$E$4=5),IF(Balance!J353&lt;=0,0,IF($C354&lt;=SUM($D354:I354),0,IF('Minimum Payment'!J354+$C354-SUM($D354:I354)&gt;Balance!J353+Interest!J354,Balance!J353+Interest!J354-'Minimum Payment'!J354,$C354-SUM($D354:I354))))))</f>
        <v>0</v>
      </c>
      <c r="K354" s="10">
        <f>IF(K$14="",0,IF(NOT(Settings!$E$4=5),IF(Balance!K353&lt;=0,0,IF($C354&lt;=SUM($D354:J354),0,IF('Minimum Payment'!K354+$C354-SUM($D354:J354)&gt;Balance!K353+Interest!K354,Balance!K353+Interest!K354-'Minimum Payment'!K354,$C354-SUM($D354:J354))))))</f>
        <v>0</v>
      </c>
      <c r="L354" s="10">
        <f>IF(L$14="",0,IF(NOT(Settings!$E$4=5),IF(Balance!L353&lt;=0,0,IF($C354&lt;=SUM($D354:K354),0,IF('Minimum Payment'!L354+$C354-SUM($D354:K354)&gt;Balance!L353+Interest!L354,Balance!L353+Interest!L354-'Minimum Payment'!L354,$C354-SUM($D354:K354))))))</f>
        <v>0</v>
      </c>
      <c r="M354" s="10">
        <f>IF(M$14="",0,IF(NOT(Settings!$E$4=5),IF(Balance!M353&lt;=0,0,IF($C354&lt;=SUM($D354:L354),0,IF('Minimum Payment'!M354+$C354-SUM($D354:L354)&gt;Balance!M353+Interest!M354,Balance!M353+Interest!M354-'Minimum Payment'!M354,$C354-SUM($D354:L354))))))</f>
        <v>0</v>
      </c>
      <c r="O354" s="10">
        <f t="shared" si="10"/>
        <v>0</v>
      </c>
    </row>
    <row r="355" spans="1:15" s="140" customFormat="1" ht="11.25" x14ac:dyDescent="0.25">
      <c r="A355" s="140" t="str">
        <f>IF(Balance!O354&lt;=0,"",A354+1)</f>
        <v/>
      </c>
      <c r="B355" s="50" t="str">
        <f t="shared" si="11"/>
        <v/>
      </c>
      <c r="C355" s="10">
        <f>IF(A355="",0,IF(NOT(Settings!$E$4=5),IF((Results!$D$5-'Minimum Payment'!O355)&lt;0,0,Results!$D$5-'Minimum Payment'!O355),0)+'Payment Schedule'!D355)</f>
        <v>0</v>
      </c>
      <c r="D355" s="10">
        <f>IF($D$14="",0,IF(NOT(Settings!$E$4=5),IF(Balance!D354&gt;=0,IF('Minimum Payment'!D355+$C355&gt;Balance!D354+Interest!D355,Balance!D354+Interest!D355-'Minimum Payment'!D355,$C355)),0))</f>
        <v>0</v>
      </c>
      <c r="E355" s="10">
        <f>IF(E$14="",0,IF(NOT(Settings!$E$4=5),IF(Balance!E354&lt;=0,0,IF($C355&lt;=SUM($D355:D355),0,IF('Minimum Payment'!E355+$C355-SUM($D355:D355)&gt;Balance!E354+Interest!E355,Balance!E354+Interest!E355-'Minimum Payment'!E355,$C355-SUM($D355:D355))))))</f>
        <v>0</v>
      </c>
      <c r="F355" s="10">
        <f>IF(F$14="",0,IF(NOT(Settings!$E$4=5),IF(Balance!F354&lt;=0,0,IF($C355&lt;=SUM($D355:E355),0,IF('Minimum Payment'!F355+$C355-SUM($D355:E355)&gt;Balance!F354+Interest!F355,Balance!F354+Interest!F355-'Minimum Payment'!F355,$C355-SUM($D355:E355))))))</f>
        <v>0</v>
      </c>
      <c r="G355" s="10">
        <f>IF(G$14="",0,IF(NOT(Settings!$E$4=5),IF(Balance!G354&lt;=0,0,IF($C355&lt;=SUM($D355:F355),0,IF('Minimum Payment'!G355+$C355-SUM($D355:F355)&gt;Balance!G354+Interest!G355,Balance!G354+Interest!G355-'Minimum Payment'!G355,$C355-SUM($D355:F355))))))</f>
        <v>0</v>
      </c>
      <c r="H355" s="10">
        <f>IF(H$14="",0,IF(NOT(Settings!$E$4=5),IF(Balance!H354&lt;=0,0,IF($C355&lt;=SUM($D355:G355),0,IF('Minimum Payment'!H355+$C355-SUM($D355:G355)&gt;Balance!H354+Interest!H355,Balance!H354+Interest!H355-'Minimum Payment'!H355,$C355-SUM($D355:G355))))))</f>
        <v>0</v>
      </c>
      <c r="I355" s="10">
        <f>IF(I$14="",0,IF(NOT(Settings!$E$4=5),IF(Balance!I354&lt;=0,0,IF($C355&lt;=SUM($D355:H355),0,IF('Minimum Payment'!I355+$C355-SUM($D355:H355)&gt;Balance!I354+Interest!I355,Balance!I354+Interest!I355-'Minimum Payment'!I355,$C355-SUM($D355:H355))))))</f>
        <v>0</v>
      </c>
      <c r="J355" s="10">
        <f>IF(J$14="",0,IF(NOT(Settings!$E$4=5),IF(Balance!J354&lt;=0,0,IF($C355&lt;=SUM($D355:I355),0,IF('Minimum Payment'!J355+$C355-SUM($D355:I355)&gt;Balance!J354+Interest!J355,Balance!J354+Interest!J355-'Minimum Payment'!J355,$C355-SUM($D355:I355))))))</f>
        <v>0</v>
      </c>
      <c r="K355" s="10">
        <f>IF(K$14="",0,IF(NOT(Settings!$E$4=5),IF(Balance!K354&lt;=0,0,IF($C355&lt;=SUM($D355:J355),0,IF('Minimum Payment'!K355+$C355-SUM($D355:J355)&gt;Balance!K354+Interest!K355,Balance!K354+Interest!K355-'Minimum Payment'!K355,$C355-SUM($D355:J355))))))</f>
        <v>0</v>
      </c>
      <c r="L355" s="10">
        <f>IF(L$14="",0,IF(NOT(Settings!$E$4=5),IF(Balance!L354&lt;=0,0,IF($C355&lt;=SUM($D355:K355),0,IF('Minimum Payment'!L355+$C355-SUM($D355:K355)&gt;Balance!L354+Interest!L355,Balance!L354+Interest!L355-'Minimum Payment'!L355,$C355-SUM($D355:K355))))))</f>
        <v>0</v>
      </c>
      <c r="M355" s="10">
        <f>IF(M$14="",0,IF(NOT(Settings!$E$4=5),IF(Balance!M354&lt;=0,0,IF($C355&lt;=SUM($D355:L355),0,IF('Minimum Payment'!M355+$C355-SUM($D355:L355)&gt;Balance!M354+Interest!M355,Balance!M354+Interest!M355-'Minimum Payment'!M355,$C355-SUM($D355:L355))))))</f>
        <v>0</v>
      </c>
      <c r="O355" s="10">
        <f t="shared" si="10"/>
        <v>0</v>
      </c>
    </row>
    <row r="356" spans="1:15" s="140" customFormat="1" ht="11.25" x14ac:dyDescent="0.25">
      <c r="A356" s="140" t="str">
        <f>IF(Balance!O355&lt;=0,"",A355+1)</f>
        <v/>
      </c>
      <c r="B356" s="50" t="str">
        <f t="shared" si="11"/>
        <v/>
      </c>
      <c r="C356" s="10">
        <f>IF(A356="",0,IF(NOT(Settings!$E$4=5),IF((Results!$D$5-'Minimum Payment'!O356)&lt;0,0,Results!$D$5-'Minimum Payment'!O356),0)+'Payment Schedule'!D356)</f>
        <v>0</v>
      </c>
      <c r="D356" s="10">
        <f>IF($D$14="",0,IF(NOT(Settings!$E$4=5),IF(Balance!D355&gt;=0,IF('Minimum Payment'!D356+$C356&gt;Balance!D355+Interest!D356,Balance!D355+Interest!D356-'Minimum Payment'!D356,$C356)),0))</f>
        <v>0</v>
      </c>
      <c r="E356" s="10">
        <f>IF(E$14="",0,IF(NOT(Settings!$E$4=5),IF(Balance!E355&lt;=0,0,IF($C356&lt;=SUM($D356:D356),0,IF('Minimum Payment'!E356+$C356-SUM($D356:D356)&gt;Balance!E355+Interest!E356,Balance!E355+Interest!E356-'Minimum Payment'!E356,$C356-SUM($D356:D356))))))</f>
        <v>0</v>
      </c>
      <c r="F356" s="10">
        <f>IF(F$14="",0,IF(NOT(Settings!$E$4=5),IF(Balance!F355&lt;=0,0,IF($C356&lt;=SUM($D356:E356),0,IF('Minimum Payment'!F356+$C356-SUM($D356:E356)&gt;Balance!F355+Interest!F356,Balance!F355+Interest!F356-'Minimum Payment'!F356,$C356-SUM($D356:E356))))))</f>
        <v>0</v>
      </c>
      <c r="G356" s="10">
        <f>IF(G$14="",0,IF(NOT(Settings!$E$4=5),IF(Balance!G355&lt;=0,0,IF($C356&lt;=SUM($D356:F356),0,IF('Minimum Payment'!G356+$C356-SUM($D356:F356)&gt;Balance!G355+Interest!G356,Balance!G355+Interest!G356-'Minimum Payment'!G356,$C356-SUM($D356:F356))))))</f>
        <v>0</v>
      </c>
      <c r="H356" s="10">
        <f>IF(H$14="",0,IF(NOT(Settings!$E$4=5),IF(Balance!H355&lt;=0,0,IF($C356&lt;=SUM($D356:G356),0,IF('Minimum Payment'!H356+$C356-SUM($D356:G356)&gt;Balance!H355+Interest!H356,Balance!H355+Interest!H356-'Minimum Payment'!H356,$C356-SUM($D356:G356))))))</f>
        <v>0</v>
      </c>
      <c r="I356" s="10">
        <f>IF(I$14="",0,IF(NOT(Settings!$E$4=5),IF(Balance!I355&lt;=0,0,IF($C356&lt;=SUM($D356:H356),0,IF('Minimum Payment'!I356+$C356-SUM($D356:H356)&gt;Balance!I355+Interest!I356,Balance!I355+Interest!I356-'Minimum Payment'!I356,$C356-SUM($D356:H356))))))</f>
        <v>0</v>
      </c>
      <c r="J356" s="10">
        <f>IF(J$14="",0,IF(NOT(Settings!$E$4=5),IF(Balance!J355&lt;=0,0,IF($C356&lt;=SUM($D356:I356),0,IF('Minimum Payment'!J356+$C356-SUM($D356:I356)&gt;Balance!J355+Interest!J356,Balance!J355+Interest!J356-'Minimum Payment'!J356,$C356-SUM($D356:I356))))))</f>
        <v>0</v>
      </c>
      <c r="K356" s="10">
        <f>IF(K$14="",0,IF(NOT(Settings!$E$4=5),IF(Balance!K355&lt;=0,0,IF($C356&lt;=SUM($D356:J356),0,IF('Minimum Payment'!K356+$C356-SUM($D356:J356)&gt;Balance!K355+Interest!K356,Balance!K355+Interest!K356-'Minimum Payment'!K356,$C356-SUM($D356:J356))))))</f>
        <v>0</v>
      </c>
      <c r="L356" s="10">
        <f>IF(L$14="",0,IF(NOT(Settings!$E$4=5),IF(Balance!L355&lt;=0,0,IF($C356&lt;=SUM($D356:K356),0,IF('Minimum Payment'!L356+$C356-SUM($D356:K356)&gt;Balance!L355+Interest!L356,Balance!L355+Interest!L356-'Minimum Payment'!L356,$C356-SUM($D356:K356))))))</f>
        <v>0</v>
      </c>
      <c r="M356" s="10">
        <f>IF(M$14="",0,IF(NOT(Settings!$E$4=5),IF(Balance!M355&lt;=0,0,IF($C356&lt;=SUM($D356:L356),0,IF('Minimum Payment'!M356+$C356-SUM($D356:L356)&gt;Balance!M355+Interest!M356,Balance!M355+Interest!M356-'Minimum Payment'!M356,$C356-SUM($D356:L356))))))</f>
        <v>0</v>
      </c>
      <c r="O356" s="10">
        <f t="shared" si="10"/>
        <v>0</v>
      </c>
    </row>
    <row r="357" spans="1:15" s="140" customFormat="1" ht="11.25" x14ac:dyDescent="0.25">
      <c r="A357" s="140" t="str">
        <f>IF(Balance!O356&lt;=0,"",A356+1)</f>
        <v/>
      </c>
      <c r="B357" s="50" t="str">
        <f t="shared" si="11"/>
        <v/>
      </c>
      <c r="C357" s="10">
        <f>IF(A357="",0,IF(NOT(Settings!$E$4=5),IF((Results!$D$5-'Minimum Payment'!O357)&lt;0,0,Results!$D$5-'Minimum Payment'!O357),0)+'Payment Schedule'!D357)</f>
        <v>0</v>
      </c>
      <c r="D357" s="10">
        <f>IF($D$14="",0,IF(NOT(Settings!$E$4=5),IF(Balance!D356&gt;=0,IF('Minimum Payment'!D357+$C357&gt;Balance!D356+Interest!D357,Balance!D356+Interest!D357-'Minimum Payment'!D357,$C357)),0))</f>
        <v>0</v>
      </c>
      <c r="E357" s="10">
        <f>IF(E$14="",0,IF(NOT(Settings!$E$4=5),IF(Balance!E356&lt;=0,0,IF($C357&lt;=SUM($D357:D357),0,IF('Minimum Payment'!E357+$C357-SUM($D357:D357)&gt;Balance!E356+Interest!E357,Balance!E356+Interest!E357-'Minimum Payment'!E357,$C357-SUM($D357:D357))))))</f>
        <v>0</v>
      </c>
      <c r="F357" s="10">
        <f>IF(F$14="",0,IF(NOT(Settings!$E$4=5),IF(Balance!F356&lt;=0,0,IF($C357&lt;=SUM($D357:E357),0,IF('Minimum Payment'!F357+$C357-SUM($D357:E357)&gt;Balance!F356+Interest!F357,Balance!F356+Interest!F357-'Minimum Payment'!F357,$C357-SUM($D357:E357))))))</f>
        <v>0</v>
      </c>
      <c r="G357" s="10">
        <f>IF(G$14="",0,IF(NOT(Settings!$E$4=5),IF(Balance!G356&lt;=0,0,IF($C357&lt;=SUM($D357:F357),0,IF('Minimum Payment'!G357+$C357-SUM($D357:F357)&gt;Balance!G356+Interest!G357,Balance!G356+Interest!G357-'Minimum Payment'!G357,$C357-SUM($D357:F357))))))</f>
        <v>0</v>
      </c>
      <c r="H357" s="10">
        <f>IF(H$14="",0,IF(NOT(Settings!$E$4=5),IF(Balance!H356&lt;=0,0,IF($C357&lt;=SUM($D357:G357),0,IF('Minimum Payment'!H357+$C357-SUM($D357:G357)&gt;Balance!H356+Interest!H357,Balance!H356+Interest!H357-'Minimum Payment'!H357,$C357-SUM($D357:G357))))))</f>
        <v>0</v>
      </c>
      <c r="I357" s="10">
        <f>IF(I$14="",0,IF(NOT(Settings!$E$4=5),IF(Balance!I356&lt;=0,0,IF($C357&lt;=SUM($D357:H357),0,IF('Minimum Payment'!I357+$C357-SUM($D357:H357)&gt;Balance!I356+Interest!I357,Balance!I356+Interest!I357-'Minimum Payment'!I357,$C357-SUM($D357:H357))))))</f>
        <v>0</v>
      </c>
      <c r="J357" s="10">
        <f>IF(J$14="",0,IF(NOT(Settings!$E$4=5),IF(Balance!J356&lt;=0,0,IF($C357&lt;=SUM($D357:I357),0,IF('Minimum Payment'!J357+$C357-SUM($D357:I357)&gt;Balance!J356+Interest!J357,Balance!J356+Interest!J357-'Minimum Payment'!J357,$C357-SUM($D357:I357))))))</f>
        <v>0</v>
      </c>
      <c r="K357" s="10">
        <f>IF(K$14="",0,IF(NOT(Settings!$E$4=5),IF(Balance!K356&lt;=0,0,IF($C357&lt;=SUM($D357:J357),0,IF('Minimum Payment'!K357+$C357-SUM($D357:J357)&gt;Balance!K356+Interest!K357,Balance!K356+Interest!K357-'Minimum Payment'!K357,$C357-SUM($D357:J357))))))</f>
        <v>0</v>
      </c>
      <c r="L357" s="10">
        <f>IF(L$14="",0,IF(NOT(Settings!$E$4=5),IF(Balance!L356&lt;=0,0,IF($C357&lt;=SUM($D357:K357),0,IF('Minimum Payment'!L357+$C357-SUM($D357:K357)&gt;Balance!L356+Interest!L357,Balance!L356+Interest!L357-'Minimum Payment'!L357,$C357-SUM($D357:K357))))))</f>
        <v>0</v>
      </c>
      <c r="M357" s="10">
        <f>IF(M$14="",0,IF(NOT(Settings!$E$4=5),IF(Balance!M356&lt;=0,0,IF($C357&lt;=SUM($D357:L357),0,IF('Minimum Payment'!M357+$C357-SUM($D357:L357)&gt;Balance!M356+Interest!M357,Balance!M356+Interest!M357-'Minimum Payment'!M357,$C357-SUM($D357:L357))))))</f>
        <v>0</v>
      </c>
      <c r="O357" s="10">
        <f t="shared" si="10"/>
        <v>0</v>
      </c>
    </row>
    <row r="358" spans="1:15" s="140" customFormat="1" ht="11.25" x14ac:dyDescent="0.25">
      <c r="A358" s="140" t="str">
        <f>IF(Balance!O357&lt;=0,"",A357+1)</f>
        <v/>
      </c>
      <c r="B358" s="50" t="str">
        <f t="shared" si="11"/>
        <v/>
      </c>
      <c r="C358" s="10">
        <f>IF(A358="",0,IF(NOT(Settings!$E$4=5),IF((Results!$D$5-'Minimum Payment'!O358)&lt;0,0,Results!$D$5-'Minimum Payment'!O358),0)+'Payment Schedule'!D358)</f>
        <v>0</v>
      </c>
      <c r="D358" s="10">
        <f>IF($D$14="",0,IF(NOT(Settings!$E$4=5),IF(Balance!D357&gt;=0,IF('Minimum Payment'!D358+$C358&gt;Balance!D357+Interest!D358,Balance!D357+Interest!D358-'Minimum Payment'!D358,$C358)),0))</f>
        <v>0</v>
      </c>
      <c r="E358" s="10">
        <f>IF(E$14="",0,IF(NOT(Settings!$E$4=5),IF(Balance!E357&lt;=0,0,IF($C358&lt;=SUM($D358:D358),0,IF('Minimum Payment'!E358+$C358-SUM($D358:D358)&gt;Balance!E357+Interest!E358,Balance!E357+Interest!E358-'Minimum Payment'!E358,$C358-SUM($D358:D358))))))</f>
        <v>0</v>
      </c>
      <c r="F358" s="10">
        <f>IF(F$14="",0,IF(NOT(Settings!$E$4=5),IF(Balance!F357&lt;=0,0,IF($C358&lt;=SUM($D358:E358),0,IF('Minimum Payment'!F358+$C358-SUM($D358:E358)&gt;Balance!F357+Interest!F358,Balance!F357+Interest!F358-'Minimum Payment'!F358,$C358-SUM($D358:E358))))))</f>
        <v>0</v>
      </c>
      <c r="G358" s="10">
        <f>IF(G$14="",0,IF(NOT(Settings!$E$4=5),IF(Balance!G357&lt;=0,0,IF($C358&lt;=SUM($D358:F358),0,IF('Minimum Payment'!G358+$C358-SUM($D358:F358)&gt;Balance!G357+Interest!G358,Balance!G357+Interest!G358-'Minimum Payment'!G358,$C358-SUM($D358:F358))))))</f>
        <v>0</v>
      </c>
      <c r="H358" s="10">
        <f>IF(H$14="",0,IF(NOT(Settings!$E$4=5),IF(Balance!H357&lt;=0,0,IF($C358&lt;=SUM($D358:G358),0,IF('Minimum Payment'!H358+$C358-SUM($D358:G358)&gt;Balance!H357+Interest!H358,Balance!H357+Interest!H358-'Minimum Payment'!H358,$C358-SUM($D358:G358))))))</f>
        <v>0</v>
      </c>
      <c r="I358" s="10">
        <f>IF(I$14="",0,IF(NOT(Settings!$E$4=5),IF(Balance!I357&lt;=0,0,IF($C358&lt;=SUM($D358:H358),0,IF('Minimum Payment'!I358+$C358-SUM($D358:H358)&gt;Balance!I357+Interest!I358,Balance!I357+Interest!I358-'Minimum Payment'!I358,$C358-SUM($D358:H358))))))</f>
        <v>0</v>
      </c>
      <c r="J358" s="10">
        <f>IF(J$14="",0,IF(NOT(Settings!$E$4=5),IF(Balance!J357&lt;=0,0,IF($C358&lt;=SUM($D358:I358),0,IF('Minimum Payment'!J358+$C358-SUM($D358:I358)&gt;Balance!J357+Interest!J358,Balance!J357+Interest!J358-'Minimum Payment'!J358,$C358-SUM($D358:I358))))))</f>
        <v>0</v>
      </c>
      <c r="K358" s="10">
        <f>IF(K$14="",0,IF(NOT(Settings!$E$4=5),IF(Balance!K357&lt;=0,0,IF($C358&lt;=SUM($D358:J358),0,IF('Minimum Payment'!K358+$C358-SUM($D358:J358)&gt;Balance!K357+Interest!K358,Balance!K357+Interest!K358-'Minimum Payment'!K358,$C358-SUM($D358:J358))))))</f>
        <v>0</v>
      </c>
      <c r="L358" s="10">
        <f>IF(L$14="",0,IF(NOT(Settings!$E$4=5),IF(Balance!L357&lt;=0,0,IF($C358&lt;=SUM($D358:K358),0,IF('Minimum Payment'!L358+$C358-SUM($D358:K358)&gt;Balance!L357+Interest!L358,Balance!L357+Interest!L358-'Minimum Payment'!L358,$C358-SUM($D358:K358))))))</f>
        <v>0</v>
      </c>
      <c r="M358" s="10">
        <f>IF(M$14="",0,IF(NOT(Settings!$E$4=5),IF(Balance!M357&lt;=0,0,IF($C358&lt;=SUM($D358:L358),0,IF('Minimum Payment'!M358+$C358-SUM($D358:L358)&gt;Balance!M357+Interest!M358,Balance!M357+Interest!M358-'Minimum Payment'!M358,$C358-SUM($D358:L358))))))</f>
        <v>0</v>
      </c>
      <c r="O358" s="10">
        <f t="shared" si="10"/>
        <v>0</v>
      </c>
    </row>
    <row r="359" spans="1:15" s="140" customFormat="1" ht="11.25" x14ac:dyDescent="0.25">
      <c r="A359" s="140" t="str">
        <f>IF(Balance!O358&lt;=0,"",A358+1)</f>
        <v/>
      </c>
      <c r="B359" s="50" t="str">
        <f t="shared" si="11"/>
        <v/>
      </c>
      <c r="C359" s="10">
        <f>IF(A359="",0,IF(NOT(Settings!$E$4=5),IF((Results!$D$5-'Minimum Payment'!O359)&lt;0,0,Results!$D$5-'Minimum Payment'!O359),0)+'Payment Schedule'!D359)</f>
        <v>0</v>
      </c>
      <c r="D359" s="10">
        <f>IF($D$14="",0,IF(NOT(Settings!$E$4=5),IF(Balance!D358&gt;=0,IF('Minimum Payment'!D359+$C359&gt;Balance!D358+Interest!D359,Balance!D358+Interest!D359-'Minimum Payment'!D359,$C359)),0))</f>
        <v>0</v>
      </c>
      <c r="E359" s="10">
        <f>IF(E$14="",0,IF(NOT(Settings!$E$4=5),IF(Balance!E358&lt;=0,0,IF($C359&lt;=SUM($D359:D359),0,IF('Minimum Payment'!E359+$C359-SUM($D359:D359)&gt;Balance!E358+Interest!E359,Balance!E358+Interest!E359-'Minimum Payment'!E359,$C359-SUM($D359:D359))))))</f>
        <v>0</v>
      </c>
      <c r="F359" s="10">
        <f>IF(F$14="",0,IF(NOT(Settings!$E$4=5),IF(Balance!F358&lt;=0,0,IF($C359&lt;=SUM($D359:E359),0,IF('Minimum Payment'!F359+$C359-SUM($D359:E359)&gt;Balance!F358+Interest!F359,Balance!F358+Interest!F359-'Minimum Payment'!F359,$C359-SUM($D359:E359))))))</f>
        <v>0</v>
      </c>
      <c r="G359" s="10">
        <f>IF(G$14="",0,IF(NOT(Settings!$E$4=5),IF(Balance!G358&lt;=0,0,IF($C359&lt;=SUM($D359:F359),0,IF('Minimum Payment'!G359+$C359-SUM($D359:F359)&gt;Balance!G358+Interest!G359,Balance!G358+Interest!G359-'Minimum Payment'!G359,$C359-SUM($D359:F359))))))</f>
        <v>0</v>
      </c>
      <c r="H359" s="10">
        <f>IF(H$14="",0,IF(NOT(Settings!$E$4=5),IF(Balance!H358&lt;=0,0,IF($C359&lt;=SUM($D359:G359),0,IF('Minimum Payment'!H359+$C359-SUM($D359:G359)&gt;Balance!H358+Interest!H359,Balance!H358+Interest!H359-'Minimum Payment'!H359,$C359-SUM($D359:G359))))))</f>
        <v>0</v>
      </c>
      <c r="I359" s="10">
        <f>IF(I$14="",0,IF(NOT(Settings!$E$4=5),IF(Balance!I358&lt;=0,0,IF($C359&lt;=SUM($D359:H359),0,IF('Minimum Payment'!I359+$C359-SUM($D359:H359)&gt;Balance!I358+Interest!I359,Balance!I358+Interest!I359-'Minimum Payment'!I359,$C359-SUM($D359:H359))))))</f>
        <v>0</v>
      </c>
      <c r="J359" s="10">
        <f>IF(J$14="",0,IF(NOT(Settings!$E$4=5),IF(Balance!J358&lt;=0,0,IF($C359&lt;=SUM($D359:I359),0,IF('Minimum Payment'!J359+$C359-SUM($D359:I359)&gt;Balance!J358+Interest!J359,Balance!J358+Interest!J359-'Minimum Payment'!J359,$C359-SUM($D359:I359))))))</f>
        <v>0</v>
      </c>
      <c r="K359" s="10">
        <f>IF(K$14="",0,IF(NOT(Settings!$E$4=5),IF(Balance!K358&lt;=0,0,IF($C359&lt;=SUM($D359:J359),0,IF('Minimum Payment'!K359+$C359-SUM($D359:J359)&gt;Balance!K358+Interest!K359,Balance!K358+Interest!K359-'Minimum Payment'!K359,$C359-SUM($D359:J359))))))</f>
        <v>0</v>
      </c>
      <c r="L359" s="10">
        <f>IF(L$14="",0,IF(NOT(Settings!$E$4=5),IF(Balance!L358&lt;=0,0,IF($C359&lt;=SUM($D359:K359),0,IF('Minimum Payment'!L359+$C359-SUM($D359:K359)&gt;Balance!L358+Interest!L359,Balance!L358+Interest!L359-'Minimum Payment'!L359,$C359-SUM($D359:K359))))))</f>
        <v>0</v>
      </c>
      <c r="M359" s="10">
        <f>IF(M$14="",0,IF(NOT(Settings!$E$4=5),IF(Balance!M358&lt;=0,0,IF($C359&lt;=SUM($D359:L359),0,IF('Minimum Payment'!M359+$C359-SUM($D359:L359)&gt;Balance!M358+Interest!M359,Balance!M358+Interest!M359-'Minimum Payment'!M359,$C359-SUM($D359:L359))))))</f>
        <v>0</v>
      </c>
      <c r="O359" s="10">
        <f t="shared" si="10"/>
        <v>0</v>
      </c>
    </row>
    <row r="360" spans="1:15" s="140" customFormat="1" ht="11.25" x14ac:dyDescent="0.25">
      <c r="A360" s="140" t="str">
        <f>IF(Balance!O359&lt;=0,"",A359+1)</f>
        <v/>
      </c>
      <c r="B360" s="50" t="str">
        <f t="shared" si="11"/>
        <v/>
      </c>
      <c r="C360" s="10">
        <f>IF(A360="",0,IF(NOT(Settings!$E$4=5),IF((Results!$D$5-'Minimum Payment'!O360)&lt;0,0,Results!$D$5-'Minimum Payment'!O360),0)+'Payment Schedule'!D360)</f>
        <v>0</v>
      </c>
      <c r="D360" s="10">
        <f>IF($D$14="",0,IF(NOT(Settings!$E$4=5),IF(Balance!D359&gt;=0,IF('Minimum Payment'!D360+$C360&gt;Balance!D359+Interest!D360,Balance!D359+Interest!D360-'Minimum Payment'!D360,$C360)),0))</f>
        <v>0</v>
      </c>
      <c r="E360" s="10">
        <f>IF(E$14="",0,IF(NOT(Settings!$E$4=5),IF(Balance!E359&lt;=0,0,IF($C360&lt;=SUM($D360:D360),0,IF('Minimum Payment'!E360+$C360-SUM($D360:D360)&gt;Balance!E359+Interest!E360,Balance!E359+Interest!E360-'Minimum Payment'!E360,$C360-SUM($D360:D360))))))</f>
        <v>0</v>
      </c>
      <c r="F360" s="10">
        <f>IF(F$14="",0,IF(NOT(Settings!$E$4=5),IF(Balance!F359&lt;=0,0,IF($C360&lt;=SUM($D360:E360),0,IF('Minimum Payment'!F360+$C360-SUM($D360:E360)&gt;Balance!F359+Interest!F360,Balance!F359+Interest!F360-'Minimum Payment'!F360,$C360-SUM($D360:E360))))))</f>
        <v>0</v>
      </c>
      <c r="G360" s="10">
        <f>IF(G$14="",0,IF(NOT(Settings!$E$4=5),IF(Balance!G359&lt;=0,0,IF($C360&lt;=SUM($D360:F360),0,IF('Minimum Payment'!G360+$C360-SUM($D360:F360)&gt;Balance!G359+Interest!G360,Balance!G359+Interest!G360-'Minimum Payment'!G360,$C360-SUM($D360:F360))))))</f>
        <v>0</v>
      </c>
      <c r="H360" s="10">
        <f>IF(H$14="",0,IF(NOT(Settings!$E$4=5),IF(Balance!H359&lt;=0,0,IF($C360&lt;=SUM($D360:G360),0,IF('Minimum Payment'!H360+$C360-SUM($D360:G360)&gt;Balance!H359+Interest!H360,Balance!H359+Interest!H360-'Minimum Payment'!H360,$C360-SUM($D360:G360))))))</f>
        <v>0</v>
      </c>
      <c r="I360" s="10">
        <f>IF(I$14="",0,IF(NOT(Settings!$E$4=5),IF(Balance!I359&lt;=0,0,IF($C360&lt;=SUM($D360:H360),0,IF('Minimum Payment'!I360+$C360-SUM($D360:H360)&gt;Balance!I359+Interest!I360,Balance!I359+Interest!I360-'Minimum Payment'!I360,$C360-SUM($D360:H360))))))</f>
        <v>0</v>
      </c>
      <c r="J360" s="10">
        <f>IF(J$14="",0,IF(NOT(Settings!$E$4=5),IF(Balance!J359&lt;=0,0,IF($C360&lt;=SUM($D360:I360),0,IF('Minimum Payment'!J360+$C360-SUM($D360:I360)&gt;Balance!J359+Interest!J360,Balance!J359+Interest!J360-'Minimum Payment'!J360,$C360-SUM($D360:I360))))))</f>
        <v>0</v>
      </c>
      <c r="K360" s="10">
        <f>IF(K$14="",0,IF(NOT(Settings!$E$4=5),IF(Balance!K359&lt;=0,0,IF($C360&lt;=SUM($D360:J360),0,IF('Minimum Payment'!K360+$C360-SUM($D360:J360)&gt;Balance!K359+Interest!K360,Balance!K359+Interest!K360-'Minimum Payment'!K360,$C360-SUM($D360:J360))))))</f>
        <v>0</v>
      </c>
      <c r="L360" s="10">
        <f>IF(L$14="",0,IF(NOT(Settings!$E$4=5),IF(Balance!L359&lt;=0,0,IF($C360&lt;=SUM($D360:K360),0,IF('Minimum Payment'!L360+$C360-SUM($D360:K360)&gt;Balance!L359+Interest!L360,Balance!L359+Interest!L360-'Minimum Payment'!L360,$C360-SUM($D360:K360))))))</f>
        <v>0</v>
      </c>
      <c r="M360" s="10">
        <f>IF(M$14="",0,IF(NOT(Settings!$E$4=5),IF(Balance!M359&lt;=0,0,IF($C360&lt;=SUM($D360:L360),0,IF('Minimum Payment'!M360+$C360-SUM($D360:L360)&gt;Balance!M359+Interest!M360,Balance!M359+Interest!M360-'Minimum Payment'!M360,$C360-SUM($D360:L360))))))</f>
        <v>0</v>
      </c>
      <c r="O360" s="10">
        <f t="shared" si="10"/>
        <v>0</v>
      </c>
    </row>
    <row r="361" spans="1:15" s="140" customFormat="1" ht="11.25" x14ac:dyDescent="0.25">
      <c r="A361" s="140" t="str">
        <f>IF(Balance!O360&lt;=0,"",A360+1)</f>
        <v/>
      </c>
      <c r="B361" s="50" t="str">
        <f t="shared" si="11"/>
        <v/>
      </c>
      <c r="C361" s="10">
        <f>IF(A361="",0,IF(NOT(Settings!$E$4=5),IF((Results!$D$5-'Minimum Payment'!O361)&lt;0,0,Results!$D$5-'Minimum Payment'!O361),0)+'Payment Schedule'!D361)</f>
        <v>0</v>
      </c>
      <c r="D361" s="10">
        <f>IF($D$14="",0,IF(NOT(Settings!$E$4=5),IF(Balance!D360&gt;=0,IF('Minimum Payment'!D361+$C361&gt;Balance!D360+Interest!D361,Balance!D360+Interest!D361-'Minimum Payment'!D361,$C361)),0))</f>
        <v>0</v>
      </c>
      <c r="E361" s="10">
        <f>IF(E$14="",0,IF(NOT(Settings!$E$4=5),IF(Balance!E360&lt;=0,0,IF($C361&lt;=SUM($D361:D361),0,IF('Minimum Payment'!E361+$C361-SUM($D361:D361)&gt;Balance!E360+Interest!E361,Balance!E360+Interest!E361-'Minimum Payment'!E361,$C361-SUM($D361:D361))))))</f>
        <v>0</v>
      </c>
      <c r="F361" s="10">
        <f>IF(F$14="",0,IF(NOT(Settings!$E$4=5),IF(Balance!F360&lt;=0,0,IF($C361&lt;=SUM($D361:E361),0,IF('Minimum Payment'!F361+$C361-SUM($D361:E361)&gt;Balance!F360+Interest!F361,Balance!F360+Interest!F361-'Minimum Payment'!F361,$C361-SUM($D361:E361))))))</f>
        <v>0</v>
      </c>
      <c r="G361" s="10">
        <f>IF(G$14="",0,IF(NOT(Settings!$E$4=5),IF(Balance!G360&lt;=0,0,IF($C361&lt;=SUM($D361:F361),0,IF('Minimum Payment'!G361+$C361-SUM($D361:F361)&gt;Balance!G360+Interest!G361,Balance!G360+Interest!G361-'Minimum Payment'!G361,$C361-SUM($D361:F361))))))</f>
        <v>0</v>
      </c>
      <c r="H361" s="10">
        <f>IF(H$14="",0,IF(NOT(Settings!$E$4=5),IF(Balance!H360&lt;=0,0,IF($C361&lt;=SUM($D361:G361),0,IF('Minimum Payment'!H361+$C361-SUM($D361:G361)&gt;Balance!H360+Interest!H361,Balance!H360+Interest!H361-'Minimum Payment'!H361,$C361-SUM($D361:G361))))))</f>
        <v>0</v>
      </c>
      <c r="I361" s="10">
        <f>IF(I$14="",0,IF(NOT(Settings!$E$4=5),IF(Balance!I360&lt;=0,0,IF($C361&lt;=SUM($D361:H361),0,IF('Minimum Payment'!I361+$C361-SUM($D361:H361)&gt;Balance!I360+Interest!I361,Balance!I360+Interest!I361-'Minimum Payment'!I361,$C361-SUM($D361:H361))))))</f>
        <v>0</v>
      </c>
      <c r="J361" s="10">
        <f>IF(J$14="",0,IF(NOT(Settings!$E$4=5),IF(Balance!J360&lt;=0,0,IF($C361&lt;=SUM($D361:I361),0,IF('Minimum Payment'!J361+$C361-SUM($D361:I361)&gt;Balance!J360+Interest!J361,Balance!J360+Interest!J361-'Minimum Payment'!J361,$C361-SUM($D361:I361))))))</f>
        <v>0</v>
      </c>
      <c r="K361" s="10">
        <f>IF(K$14="",0,IF(NOT(Settings!$E$4=5),IF(Balance!K360&lt;=0,0,IF($C361&lt;=SUM($D361:J361),0,IF('Minimum Payment'!K361+$C361-SUM($D361:J361)&gt;Balance!K360+Interest!K361,Balance!K360+Interest!K361-'Minimum Payment'!K361,$C361-SUM($D361:J361))))))</f>
        <v>0</v>
      </c>
      <c r="L361" s="10">
        <f>IF(L$14="",0,IF(NOT(Settings!$E$4=5),IF(Balance!L360&lt;=0,0,IF($C361&lt;=SUM($D361:K361),0,IF('Minimum Payment'!L361+$C361-SUM($D361:K361)&gt;Balance!L360+Interest!L361,Balance!L360+Interest!L361-'Minimum Payment'!L361,$C361-SUM($D361:K361))))))</f>
        <v>0</v>
      </c>
      <c r="M361" s="10">
        <f>IF(M$14="",0,IF(NOT(Settings!$E$4=5),IF(Balance!M360&lt;=0,0,IF($C361&lt;=SUM($D361:L361),0,IF('Minimum Payment'!M361+$C361-SUM($D361:L361)&gt;Balance!M360+Interest!M361,Balance!M360+Interest!M361-'Minimum Payment'!M361,$C361-SUM($D361:L361))))))</f>
        <v>0</v>
      </c>
      <c r="O361" s="10">
        <f t="shared" si="10"/>
        <v>0</v>
      </c>
    </row>
    <row r="362" spans="1:15" s="140" customFormat="1" ht="11.25" x14ac:dyDescent="0.25">
      <c r="A362" s="140" t="str">
        <f>IF(Balance!O361&lt;=0,"",A361+1)</f>
        <v/>
      </c>
      <c r="B362" s="50" t="str">
        <f t="shared" si="11"/>
        <v/>
      </c>
      <c r="C362" s="10">
        <f>IF(A362="",0,IF(NOT(Settings!$E$4=5),IF((Results!$D$5-'Minimum Payment'!O362)&lt;0,0,Results!$D$5-'Minimum Payment'!O362),0)+'Payment Schedule'!D362)</f>
        <v>0</v>
      </c>
      <c r="D362" s="10">
        <f>IF($D$14="",0,IF(NOT(Settings!$E$4=5),IF(Balance!D361&gt;=0,IF('Minimum Payment'!D362+$C362&gt;Balance!D361+Interest!D362,Balance!D361+Interest!D362-'Minimum Payment'!D362,$C362)),0))</f>
        <v>0</v>
      </c>
      <c r="E362" s="10">
        <f>IF(E$14="",0,IF(NOT(Settings!$E$4=5),IF(Balance!E361&lt;=0,0,IF($C362&lt;=SUM($D362:D362),0,IF('Minimum Payment'!E362+$C362-SUM($D362:D362)&gt;Balance!E361+Interest!E362,Balance!E361+Interest!E362-'Minimum Payment'!E362,$C362-SUM($D362:D362))))))</f>
        <v>0</v>
      </c>
      <c r="F362" s="10">
        <f>IF(F$14="",0,IF(NOT(Settings!$E$4=5),IF(Balance!F361&lt;=0,0,IF($C362&lt;=SUM($D362:E362),0,IF('Minimum Payment'!F362+$C362-SUM($D362:E362)&gt;Balance!F361+Interest!F362,Balance!F361+Interest!F362-'Minimum Payment'!F362,$C362-SUM($D362:E362))))))</f>
        <v>0</v>
      </c>
      <c r="G362" s="10">
        <f>IF(G$14="",0,IF(NOT(Settings!$E$4=5),IF(Balance!G361&lt;=0,0,IF($C362&lt;=SUM($D362:F362),0,IF('Minimum Payment'!G362+$C362-SUM($D362:F362)&gt;Balance!G361+Interest!G362,Balance!G361+Interest!G362-'Minimum Payment'!G362,$C362-SUM($D362:F362))))))</f>
        <v>0</v>
      </c>
      <c r="H362" s="10">
        <f>IF(H$14="",0,IF(NOT(Settings!$E$4=5),IF(Balance!H361&lt;=0,0,IF($C362&lt;=SUM($D362:G362),0,IF('Minimum Payment'!H362+$C362-SUM($D362:G362)&gt;Balance!H361+Interest!H362,Balance!H361+Interest!H362-'Minimum Payment'!H362,$C362-SUM($D362:G362))))))</f>
        <v>0</v>
      </c>
      <c r="I362" s="10">
        <f>IF(I$14="",0,IF(NOT(Settings!$E$4=5),IF(Balance!I361&lt;=0,0,IF($C362&lt;=SUM($D362:H362),0,IF('Minimum Payment'!I362+$C362-SUM($D362:H362)&gt;Balance!I361+Interest!I362,Balance!I361+Interest!I362-'Minimum Payment'!I362,$C362-SUM($D362:H362))))))</f>
        <v>0</v>
      </c>
      <c r="J362" s="10">
        <f>IF(J$14="",0,IF(NOT(Settings!$E$4=5),IF(Balance!J361&lt;=0,0,IF($C362&lt;=SUM($D362:I362),0,IF('Minimum Payment'!J362+$C362-SUM($D362:I362)&gt;Balance!J361+Interest!J362,Balance!J361+Interest!J362-'Minimum Payment'!J362,$C362-SUM($D362:I362))))))</f>
        <v>0</v>
      </c>
      <c r="K362" s="10">
        <f>IF(K$14="",0,IF(NOT(Settings!$E$4=5),IF(Balance!K361&lt;=0,0,IF($C362&lt;=SUM($D362:J362),0,IF('Minimum Payment'!K362+$C362-SUM($D362:J362)&gt;Balance!K361+Interest!K362,Balance!K361+Interest!K362-'Minimum Payment'!K362,$C362-SUM($D362:J362))))))</f>
        <v>0</v>
      </c>
      <c r="L362" s="10">
        <f>IF(L$14="",0,IF(NOT(Settings!$E$4=5),IF(Balance!L361&lt;=0,0,IF($C362&lt;=SUM($D362:K362),0,IF('Minimum Payment'!L362+$C362-SUM($D362:K362)&gt;Balance!L361+Interest!L362,Balance!L361+Interest!L362-'Minimum Payment'!L362,$C362-SUM($D362:K362))))))</f>
        <v>0</v>
      </c>
      <c r="M362" s="10">
        <f>IF(M$14="",0,IF(NOT(Settings!$E$4=5),IF(Balance!M361&lt;=0,0,IF($C362&lt;=SUM($D362:L362),0,IF('Minimum Payment'!M362+$C362-SUM($D362:L362)&gt;Balance!M361+Interest!M362,Balance!M361+Interest!M362-'Minimum Payment'!M362,$C362-SUM($D362:L362))))))</f>
        <v>0</v>
      </c>
      <c r="O362" s="10">
        <f t="shared" si="10"/>
        <v>0</v>
      </c>
    </row>
    <row r="363" spans="1:15" s="140" customFormat="1" ht="11.25" x14ac:dyDescent="0.25">
      <c r="A363" s="140" t="str">
        <f>IF(Balance!O362&lt;=0,"",A362+1)</f>
        <v/>
      </c>
      <c r="B363" s="50" t="str">
        <f t="shared" si="11"/>
        <v/>
      </c>
      <c r="C363" s="10">
        <f>IF(A363="",0,IF(NOT(Settings!$E$4=5),IF((Results!$D$5-'Minimum Payment'!O363)&lt;0,0,Results!$D$5-'Minimum Payment'!O363),0)+'Payment Schedule'!D363)</f>
        <v>0</v>
      </c>
      <c r="D363" s="10">
        <f>IF($D$14="",0,IF(NOT(Settings!$E$4=5),IF(Balance!D362&gt;=0,IF('Minimum Payment'!D363+$C363&gt;Balance!D362+Interest!D363,Balance!D362+Interest!D363-'Minimum Payment'!D363,$C363)),0))</f>
        <v>0</v>
      </c>
      <c r="E363" s="10">
        <f>IF(E$14="",0,IF(NOT(Settings!$E$4=5),IF(Balance!E362&lt;=0,0,IF($C363&lt;=SUM($D363:D363),0,IF('Minimum Payment'!E363+$C363-SUM($D363:D363)&gt;Balance!E362+Interest!E363,Balance!E362+Interest!E363-'Minimum Payment'!E363,$C363-SUM($D363:D363))))))</f>
        <v>0</v>
      </c>
      <c r="F363" s="10">
        <f>IF(F$14="",0,IF(NOT(Settings!$E$4=5),IF(Balance!F362&lt;=0,0,IF($C363&lt;=SUM($D363:E363),0,IF('Minimum Payment'!F363+$C363-SUM($D363:E363)&gt;Balance!F362+Interest!F363,Balance!F362+Interest!F363-'Minimum Payment'!F363,$C363-SUM($D363:E363))))))</f>
        <v>0</v>
      </c>
      <c r="G363" s="10">
        <f>IF(G$14="",0,IF(NOT(Settings!$E$4=5),IF(Balance!G362&lt;=0,0,IF($C363&lt;=SUM($D363:F363),0,IF('Minimum Payment'!G363+$C363-SUM($D363:F363)&gt;Balance!G362+Interest!G363,Balance!G362+Interest!G363-'Minimum Payment'!G363,$C363-SUM($D363:F363))))))</f>
        <v>0</v>
      </c>
      <c r="H363" s="10">
        <f>IF(H$14="",0,IF(NOT(Settings!$E$4=5),IF(Balance!H362&lt;=0,0,IF($C363&lt;=SUM($D363:G363),0,IF('Minimum Payment'!H363+$C363-SUM($D363:G363)&gt;Balance!H362+Interest!H363,Balance!H362+Interest!H363-'Minimum Payment'!H363,$C363-SUM($D363:G363))))))</f>
        <v>0</v>
      </c>
      <c r="I363" s="10">
        <f>IF(I$14="",0,IF(NOT(Settings!$E$4=5),IF(Balance!I362&lt;=0,0,IF($C363&lt;=SUM($D363:H363),0,IF('Minimum Payment'!I363+$C363-SUM($D363:H363)&gt;Balance!I362+Interest!I363,Balance!I362+Interest!I363-'Minimum Payment'!I363,$C363-SUM($D363:H363))))))</f>
        <v>0</v>
      </c>
      <c r="J363" s="10">
        <f>IF(J$14="",0,IF(NOT(Settings!$E$4=5),IF(Balance!J362&lt;=0,0,IF($C363&lt;=SUM($D363:I363),0,IF('Minimum Payment'!J363+$C363-SUM($D363:I363)&gt;Balance!J362+Interest!J363,Balance!J362+Interest!J363-'Minimum Payment'!J363,$C363-SUM($D363:I363))))))</f>
        <v>0</v>
      </c>
      <c r="K363" s="10">
        <f>IF(K$14="",0,IF(NOT(Settings!$E$4=5),IF(Balance!K362&lt;=0,0,IF($C363&lt;=SUM($D363:J363),0,IF('Minimum Payment'!K363+$C363-SUM($D363:J363)&gt;Balance!K362+Interest!K363,Balance!K362+Interest!K363-'Minimum Payment'!K363,$C363-SUM($D363:J363))))))</f>
        <v>0</v>
      </c>
      <c r="L363" s="10">
        <f>IF(L$14="",0,IF(NOT(Settings!$E$4=5),IF(Balance!L362&lt;=0,0,IF($C363&lt;=SUM($D363:K363),0,IF('Minimum Payment'!L363+$C363-SUM($D363:K363)&gt;Balance!L362+Interest!L363,Balance!L362+Interest!L363-'Minimum Payment'!L363,$C363-SUM($D363:K363))))))</f>
        <v>0</v>
      </c>
      <c r="M363" s="10">
        <f>IF(M$14="",0,IF(NOT(Settings!$E$4=5),IF(Balance!M362&lt;=0,0,IF($C363&lt;=SUM($D363:L363),0,IF('Minimum Payment'!M363+$C363-SUM($D363:L363)&gt;Balance!M362+Interest!M363,Balance!M362+Interest!M363-'Minimum Payment'!M363,$C363-SUM($D363:L363))))))</f>
        <v>0</v>
      </c>
      <c r="O363" s="10">
        <f t="shared" si="10"/>
        <v>0</v>
      </c>
    </row>
    <row r="364" spans="1:15" s="140" customFormat="1" ht="11.25" x14ac:dyDescent="0.25">
      <c r="A364" s="140" t="str">
        <f>IF(Balance!O363&lt;=0,"",A363+1)</f>
        <v/>
      </c>
      <c r="B364" s="50" t="str">
        <f t="shared" si="11"/>
        <v/>
      </c>
      <c r="C364" s="10">
        <f>IF(A364="",0,IF(NOT(Settings!$E$4=5),IF((Results!$D$5-'Minimum Payment'!O364)&lt;0,0,Results!$D$5-'Minimum Payment'!O364),0)+'Payment Schedule'!D364)</f>
        <v>0</v>
      </c>
      <c r="D364" s="10">
        <f>IF($D$14="",0,IF(NOT(Settings!$E$4=5),IF(Balance!D363&gt;=0,IF('Minimum Payment'!D364+$C364&gt;Balance!D363+Interest!D364,Balance!D363+Interest!D364-'Minimum Payment'!D364,$C364)),0))</f>
        <v>0</v>
      </c>
      <c r="E364" s="10">
        <f>IF(E$14="",0,IF(NOT(Settings!$E$4=5),IF(Balance!E363&lt;=0,0,IF($C364&lt;=SUM($D364:D364),0,IF('Minimum Payment'!E364+$C364-SUM($D364:D364)&gt;Balance!E363+Interest!E364,Balance!E363+Interest!E364-'Minimum Payment'!E364,$C364-SUM($D364:D364))))))</f>
        <v>0</v>
      </c>
      <c r="F364" s="10">
        <f>IF(F$14="",0,IF(NOT(Settings!$E$4=5),IF(Balance!F363&lt;=0,0,IF($C364&lt;=SUM($D364:E364),0,IF('Minimum Payment'!F364+$C364-SUM($D364:E364)&gt;Balance!F363+Interest!F364,Balance!F363+Interest!F364-'Minimum Payment'!F364,$C364-SUM($D364:E364))))))</f>
        <v>0</v>
      </c>
      <c r="G364" s="10">
        <f>IF(G$14="",0,IF(NOT(Settings!$E$4=5),IF(Balance!G363&lt;=0,0,IF($C364&lt;=SUM($D364:F364),0,IF('Minimum Payment'!G364+$C364-SUM($D364:F364)&gt;Balance!G363+Interest!G364,Balance!G363+Interest!G364-'Minimum Payment'!G364,$C364-SUM($D364:F364))))))</f>
        <v>0</v>
      </c>
      <c r="H364" s="10">
        <f>IF(H$14="",0,IF(NOT(Settings!$E$4=5),IF(Balance!H363&lt;=0,0,IF($C364&lt;=SUM($D364:G364),0,IF('Minimum Payment'!H364+$C364-SUM($D364:G364)&gt;Balance!H363+Interest!H364,Balance!H363+Interest!H364-'Minimum Payment'!H364,$C364-SUM($D364:G364))))))</f>
        <v>0</v>
      </c>
      <c r="I364" s="10">
        <f>IF(I$14="",0,IF(NOT(Settings!$E$4=5),IF(Balance!I363&lt;=0,0,IF($C364&lt;=SUM($D364:H364),0,IF('Minimum Payment'!I364+$C364-SUM($D364:H364)&gt;Balance!I363+Interest!I364,Balance!I363+Interest!I364-'Minimum Payment'!I364,$C364-SUM($D364:H364))))))</f>
        <v>0</v>
      </c>
      <c r="J364" s="10">
        <f>IF(J$14="",0,IF(NOT(Settings!$E$4=5),IF(Balance!J363&lt;=0,0,IF($C364&lt;=SUM($D364:I364),0,IF('Minimum Payment'!J364+$C364-SUM($D364:I364)&gt;Balance!J363+Interest!J364,Balance!J363+Interest!J364-'Minimum Payment'!J364,$C364-SUM($D364:I364))))))</f>
        <v>0</v>
      </c>
      <c r="K364" s="10">
        <f>IF(K$14="",0,IF(NOT(Settings!$E$4=5),IF(Balance!K363&lt;=0,0,IF($C364&lt;=SUM($D364:J364),0,IF('Minimum Payment'!K364+$C364-SUM($D364:J364)&gt;Balance!K363+Interest!K364,Balance!K363+Interest!K364-'Minimum Payment'!K364,$C364-SUM($D364:J364))))))</f>
        <v>0</v>
      </c>
      <c r="L364" s="10">
        <f>IF(L$14="",0,IF(NOT(Settings!$E$4=5),IF(Balance!L363&lt;=0,0,IF($C364&lt;=SUM($D364:K364),0,IF('Minimum Payment'!L364+$C364-SUM($D364:K364)&gt;Balance!L363+Interest!L364,Balance!L363+Interest!L364-'Minimum Payment'!L364,$C364-SUM($D364:K364))))))</f>
        <v>0</v>
      </c>
      <c r="M364" s="10">
        <f>IF(M$14="",0,IF(NOT(Settings!$E$4=5),IF(Balance!M363&lt;=0,0,IF($C364&lt;=SUM($D364:L364),0,IF('Minimum Payment'!M364+$C364-SUM($D364:L364)&gt;Balance!M363+Interest!M364,Balance!M363+Interest!M364-'Minimum Payment'!M364,$C364-SUM($D364:L364))))))</f>
        <v>0</v>
      </c>
      <c r="O364" s="10">
        <f t="shared" si="10"/>
        <v>0</v>
      </c>
    </row>
    <row r="365" spans="1:15" s="140" customFormat="1" ht="11.25" x14ac:dyDescent="0.25">
      <c r="A365" s="140" t="str">
        <f>IF(Balance!O364&lt;=0,"",A364+1)</f>
        <v/>
      </c>
      <c r="B365" s="50" t="str">
        <f t="shared" si="11"/>
        <v/>
      </c>
      <c r="C365" s="10">
        <f>IF(A365="",0,IF(NOT(Settings!$E$4=5),IF((Results!$D$5-'Minimum Payment'!O365)&lt;0,0,Results!$D$5-'Minimum Payment'!O365),0)+'Payment Schedule'!D365)</f>
        <v>0</v>
      </c>
      <c r="D365" s="10">
        <f>IF($D$14="",0,IF(NOT(Settings!$E$4=5),IF(Balance!D364&gt;=0,IF('Minimum Payment'!D365+$C365&gt;Balance!D364+Interest!D365,Balance!D364+Interest!D365-'Minimum Payment'!D365,$C365)),0))</f>
        <v>0</v>
      </c>
      <c r="E365" s="10">
        <f>IF(E$14="",0,IF(NOT(Settings!$E$4=5),IF(Balance!E364&lt;=0,0,IF($C365&lt;=SUM($D365:D365),0,IF('Minimum Payment'!E365+$C365-SUM($D365:D365)&gt;Balance!E364+Interest!E365,Balance!E364+Interest!E365-'Minimum Payment'!E365,$C365-SUM($D365:D365))))))</f>
        <v>0</v>
      </c>
      <c r="F365" s="10">
        <f>IF(F$14="",0,IF(NOT(Settings!$E$4=5),IF(Balance!F364&lt;=0,0,IF($C365&lt;=SUM($D365:E365),0,IF('Minimum Payment'!F365+$C365-SUM($D365:E365)&gt;Balance!F364+Interest!F365,Balance!F364+Interest!F365-'Minimum Payment'!F365,$C365-SUM($D365:E365))))))</f>
        <v>0</v>
      </c>
      <c r="G365" s="10">
        <f>IF(G$14="",0,IF(NOT(Settings!$E$4=5),IF(Balance!G364&lt;=0,0,IF($C365&lt;=SUM($D365:F365),0,IF('Minimum Payment'!G365+$C365-SUM($D365:F365)&gt;Balance!G364+Interest!G365,Balance!G364+Interest!G365-'Minimum Payment'!G365,$C365-SUM($D365:F365))))))</f>
        <v>0</v>
      </c>
      <c r="H365" s="10">
        <f>IF(H$14="",0,IF(NOT(Settings!$E$4=5),IF(Balance!H364&lt;=0,0,IF($C365&lt;=SUM($D365:G365),0,IF('Minimum Payment'!H365+$C365-SUM($D365:G365)&gt;Balance!H364+Interest!H365,Balance!H364+Interest!H365-'Minimum Payment'!H365,$C365-SUM($D365:G365))))))</f>
        <v>0</v>
      </c>
      <c r="I365" s="10">
        <f>IF(I$14="",0,IF(NOT(Settings!$E$4=5),IF(Balance!I364&lt;=0,0,IF($C365&lt;=SUM($D365:H365),0,IF('Minimum Payment'!I365+$C365-SUM($D365:H365)&gt;Balance!I364+Interest!I365,Balance!I364+Interest!I365-'Minimum Payment'!I365,$C365-SUM($D365:H365))))))</f>
        <v>0</v>
      </c>
      <c r="J365" s="10">
        <f>IF(J$14="",0,IF(NOT(Settings!$E$4=5),IF(Balance!J364&lt;=0,0,IF($C365&lt;=SUM($D365:I365),0,IF('Minimum Payment'!J365+$C365-SUM($D365:I365)&gt;Balance!J364+Interest!J365,Balance!J364+Interest!J365-'Minimum Payment'!J365,$C365-SUM($D365:I365))))))</f>
        <v>0</v>
      </c>
      <c r="K365" s="10">
        <f>IF(K$14="",0,IF(NOT(Settings!$E$4=5),IF(Balance!K364&lt;=0,0,IF($C365&lt;=SUM($D365:J365),0,IF('Minimum Payment'!K365+$C365-SUM($D365:J365)&gt;Balance!K364+Interest!K365,Balance!K364+Interest!K365-'Minimum Payment'!K365,$C365-SUM($D365:J365))))))</f>
        <v>0</v>
      </c>
      <c r="L365" s="10">
        <f>IF(L$14="",0,IF(NOT(Settings!$E$4=5),IF(Balance!L364&lt;=0,0,IF($C365&lt;=SUM($D365:K365),0,IF('Minimum Payment'!L365+$C365-SUM($D365:K365)&gt;Balance!L364+Interest!L365,Balance!L364+Interest!L365-'Minimum Payment'!L365,$C365-SUM($D365:K365))))))</f>
        <v>0</v>
      </c>
      <c r="M365" s="10">
        <f>IF(M$14="",0,IF(NOT(Settings!$E$4=5),IF(Balance!M364&lt;=0,0,IF($C365&lt;=SUM($D365:L365),0,IF('Minimum Payment'!M365+$C365-SUM($D365:L365)&gt;Balance!M364+Interest!M365,Balance!M364+Interest!M365-'Minimum Payment'!M365,$C365-SUM($D365:L365))))))</f>
        <v>0</v>
      </c>
      <c r="O365" s="10">
        <f t="shared" si="10"/>
        <v>0</v>
      </c>
    </row>
    <row r="366" spans="1:15" s="140" customFormat="1" ht="11.25" x14ac:dyDescent="0.25">
      <c r="A366" s="140" t="str">
        <f>IF(Balance!O365&lt;=0,"",A365+1)</f>
        <v/>
      </c>
      <c r="B366" s="50" t="str">
        <f t="shared" si="11"/>
        <v/>
      </c>
      <c r="C366" s="10">
        <f>IF(A366="",0,IF(NOT(Settings!$E$4=5),IF((Results!$D$5-'Minimum Payment'!O366)&lt;0,0,Results!$D$5-'Minimum Payment'!O366),0)+'Payment Schedule'!D366)</f>
        <v>0</v>
      </c>
      <c r="D366" s="10">
        <f>IF($D$14="",0,IF(NOT(Settings!$E$4=5),IF(Balance!D365&gt;=0,IF('Minimum Payment'!D366+$C366&gt;Balance!D365+Interest!D366,Balance!D365+Interest!D366-'Minimum Payment'!D366,$C366)),0))</f>
        <v>0</v>
      </c>
      <c r="E366" s="10">
        <f>IF(E$14="",0,IF(NOT(Settings!$E$4=5),IF(Balance!E365&lt;=0,0,IF($C366&lt;=SUM($D366:D366),0,IF('Minimum Payment'!E366+$C366-SUM($D366:D366)&gt;Balance!E365+Interest!E366,Balance!E365+Interest!E366-'Minimum Payment'!E366,$C366-SUM($D366:D366))))))</f>
        <v>0</v>
      </c>
      <c r="F366" s="10">
        <f>IF(F$14="",0,IF(NOT(Settings!$E$4=5),IF(Balance!F365&lt;=0,0,IF($C366&lt;=SUM($D366:E366),0,IF('Minimum Payment'!F366+$C366-SUM($D366:E366)&gt;Balance!F365+Interest!F366,Balance!F365+Interest!F366-'Minimum Payment'!F366,$C366-SUM($D366:E366))))))</f>
        <v>0</v>
      </c>
      <c r="G366" s="10">
        <f>IF(G$14="",0,IF(NOT(Settings!$E$4=5),IF(Balance!G365&lt;=0,0,IF($C366&lt;=SUM($D366:F366),0,IF('Minimum Payment'!G366+$C366-SUM($D366:F366)&gt;Balance!G365+Interest!G366,Balance!G365+Interest!G366-'Minimum Payment'!G366,$C366-SUM($D366:F366))))))</f>
        <v>0</v>
      </c>
      <c r="H366" s="10">
        <f>IF(H$14="",0,IF(NOT(Settings!$E$4=5),IF(Balance!H365&lt;=0,0,IF($C366&lt;=SUM($D366:G366),0,IF('Minimum Payment'!H366+$C366-SUM($D366:G366)&gt;Balance!H365+Interest!H366,Balance!H365+Interest!H366-'Minimum Payment'!H366,$C366-SUM($D366:G366))))))</f>
        <v>0</v>
      </c>
      <c r="I366" s="10">
        <f>IF(I$14="",0,IF(NOT(Settings!$E$4=5),IF(Balance!I365&lt;=0,0,IF($C366&lt;=SUM($D366:H366),0,IF('Minimum Payment'!I366+$C366-SUM($D366:H366)&gt;Balance!I365+Interest!I366,Balance!I365+Interest!I366-'Minimum Payment'!I366,$C366-SUM($D366:H366))))))</f>
        <v>0</v>
      </c>
      <c r="J366" s="10">
        <f>IF(J$14="",0,IF(NOT(Settings!$E$4=5),IF(Balance!J365&lt;=0,0,IF($C366&lt;=SUM($D366:I366),0,IF('Minimum Payment'!J366+$C366-SUM($D366:I366)&gt;Balance!J365+Interest!J366,Balance!J365+Interest!J366-'Minimum Payment'!J366,$C366-SUM($D366:I366))))))</f>
        <v>0</v>
      </c>
      <c r="K366" s="10">
        <f>IF(K$14="",0,IF(NOT(Settings!$E$4=5),IF(Balance!K365&lt;=0,0,IF($C366&lt;=SUM($D366:J366),0,IF('Minimum Payment'!K366+$C366-SUM($D366:J366)&gt;Balance!K365+Interest!K366,Balance!K365+Interest!K366-'Minimum Payment'!K366,$C366-SUM($D366:J366))))))</f>
        <v>0</v>
      </c>
      <c r="L366" s="10">
        <f>IF(L$14="",0,IF(NOT(Settings!$E$4=5),IF(Balance!L365&lt;=0,0,IF($C366&lt;=SUM($D366:K366),0,IF('Minimum Payment'!L366+$C366-SUM($D366:K366)&gt;Balance!L365+Interest!L366,Balance!L365+Interest!L366-'Minimum Payment'!L366,$C366-SUM($D366:K366))))))</f>
        <v>0</v>
      </c>
      <c r="M366" s="10">
        <f>IF(M$14="",0,IF(NOT(Settings!$E$4=5),IF(Balance!M365&lt;=0,0,IF($C366&lt;=SUM($D366:L366),0,IF('Minimum Payment'!M366+$C366-SUM($D366:L366)&gt;Balance!M365+Interest!M366,Balance!M365+Interest!M366-'Minimum Payment'!M366,$C366-SUM($D366:L366))))))</f>
        <v>0</v>
      </c>
      <c r="O366" s="10">
        <f t="shared" si="10"/>
        <v>0</v>
      </c>
    </row>
    <row r="367" spans="1:15" s="140" customFormat="1" ht="11.25" x14ac:dyDescent="0.25">
      <c r="A367" s="140" t="str">
        <f>IF(Balance!O366&lt;=0,"",A366+1)</f>
        <v/>
      </c>
      <c r="B367" s="50" t="str">
        <f t="shared" si="11"/>
        <v/>
      </c>
      <c r="C367" s="10">
        <f>IF(A367="",0,IF(NOT(Settings!$E$4=5),IF((Results!$D$5-'Minimum Payment'!O367)&lt;0,0,Results!$D$5-'Minimum Payment'!O367),0)+'Payment Schedule'!D367)</f>
        <v>0</v>
      </c>
      <c r="D367" s="10">
        <f>IF($D$14="",0,IF(NOT(Settings!$E$4=5),IF(Balance!D366&gt;=0,IF('Minimum Payment'!D367+$C367&gt;Balance!D366+Interest!D367,Balance!D366+Interest!D367-'Minimum Payment'!D367,$C367)),0))</f>
        <v>0</v>
      </c>
      <c r="E367" s="10">
        <f>IF(E$14="",0,IF(NOT(Settings!$E$4=5),IF(Balance!E366&lt;=0,0,IF($C367&lt;=SUM($D367:D367),0,IF('Minimum Payment'!E367+$C367-SUM($D367:D367)&gt;Balance!E366+Interest!E367,Balance!E366+Interest!E367-'Minimum Payment'!E367,$C367-SUM($D367:D367))))))</f>
        <v>0</v>
      </c>
      <c r="F367" s="10">
        <f>IF(F$14="",0,IF(NOT(Settings!$E$4=5),IF(Balance!F366&lt;=0,0,IF($C367&lt;=SUM($D367:E367),0,IF('Minimum Payment'!F367+$C367-SUM($D367:E367)&gt;Balance!F366+Interest!F367,Balance!F366+Interest!F367-'Minimum Payment'!F367,$C367-SUM($D367:E367))))))</f>
        <v>0</v>
      </c>
      <c r="G367" s="10">
        <f>IF(G$14="",0,IF(NOT(Settings!$E$4=5),IF(Balance!G366&lt;=0,0,IF($C367&lt;=SUM($D367:F367),0,IF('Minimum Payment'!G367+$C367-SUM($D367:F367)&gt;Balance!G366+Interest!G367,Balance!G366+Interest!G367-'Minimum Payment'!G367,$C367-SUM($D367:F367))))))</f>
        <v>0</v>
      </c>
      <c r="H367" s="10">
        <f>IF(H$14="",0,IF(NOT(Settings!$E$4=5),IF(Balance!H366&lt;=0,0,IF($C367&lt;=SUM($D367:G367),0,IF('Minimum Payment'!H367+$C367-SUM($D367:G367)&gt;Balance!H366+Interest!H367,Balance!H366+Interest!H367-'Minimum Payment'!H367,$C367-SUM($D367:G367))))))</f>
        <v>0</v>
      </c>
      <c r="I367" s="10">
        <f>IF(I$14="",0,IF(NOT(Settings!$E$4=5),IF(Balance!I366&lt;=0,0,IF($C367&lt;=SUM($D367:H367),0,IF('Minimum Payment'!I367+$C367-SUM($D367:H367)&gt;Balance!I366+Interest!I367,Balance!I366+Interest!I367-'Minimum Payment'!I367,$C367-SUM($D367:H367))))))</f>
        <v>0</v>
      </c>
      <c r="J367" s="10">
        <f>IF(J$14="",0,IF(NOT(Settings!$E$4=5),IF(Balance!J366&lt;=0,0,IF($C367&lt;=SUM($D367:I367),0,IF('Minimum Payment'!J367+$C367-SUM($D367:I367)&gt;Balance!J366+Interest!J367,Balance!J366+Interest!J367-'Minimum Payment'!J367,$C367-SUM($D367:I367))))))</f>
        <v>0</v>
      </c>
      <c r="K367" s="10">
        <f>IF(K$14="",0,IF(NOT(Settings!$E$4=5),IF(Balance!K366&lt;=0,0,IF($C367&lt;=SUM($D367:J367),0,IF('Minimum Payment'!K367+$C367-SUM($D367:J367)&gt;Balance!K366+Interest!K367,Balance!K366+Interest!K367-'Minimum Payment'!K367,$C367-SUM($D367:J367))))))</f>
        <v>0</v>
      </c>
      <c r="L367" s="10">
        <f>IF(L$14="",0,IF(NOT(Settings!$E$4=5),IF(Balance!L366&lt;=0,0,IF($C367&lt;=SUM($D367:K367),0,IF('Minimum Payment'!L367+$C367-SUM($D367:K367)&gt;Balance!L366+Interest!L367,Balance!L366+Interest!L367-'Minimum Payment'!L367,$C367-SUM($D367:K367))))))</f>
        <v>0</v>
      </c>
      <c r="M367" s="10">
        <f>IF(M$14="",0,IF(NOT(Settings!$E$4=5),IF(Balance!M366&lt;=0,0,IF($C367&lt;=SUM($D367:L367),0,IF('Minimum Payment'!M367+$C367-SUM($D367:L367)&gt;Balance!M366+Interest!M367,Balance!M366+Interest!M367-'Minimum Payment'!M367,$C367-SUM($D367:L367))))))</f>
        <v>0</v>
      </c>
      <c r="O367" s="10">
        <f t="shared" si="10"/>
        <v>0</v>
      </c>
    </row>
    <row r="368" spans="1:15" s="140" customFormat="1" ht="11.25" x14ac:dyDescent="0.25">
      <c r="A368" s="140" t="str">
        <f>IF(Balance!O367&lt;=0,"",A367+1)</f>
        <v/>
      </c>
      <c r="B368" s="50" t="str">
        <f t="shared" si="11"/>
        <v/>
      </c>
      <c r="C368" s="10">
        <f>IF(A368="",0,IF(NOT(Settings!$E$4=5),IF((Results!$D$5-'Minimum Payment'!O368)&lt;0,0,Results!$D$5-'Minimum Payment'!O368),0)+'Payment Schedule'!D368)</f>
        <v>0</v>
      </c>
      <c r="D368" s="10">
        <f>IF($D$14="",0,IF(NOT(Settings!$E$4=5),IF(Balance!D367&gt;=0,IF('Minimum Payment'!D368+$C368&gt;Balance!D367+Interest!D368,Balance!D367+Interest!D368-'Minimum Payment'!D368,$C368)),0))</f>
        <v>0</v>
      </c>
      <c r="E368" s="10">
        <f>IF(E$14="",0,IF(NOT(Settings!$E$4=5),IF(Balance!E367&lt;=0,0,IF($C368&lt;=SUM($D368:D368),0,IF('Minimum Payment'!E368+$C368-SUM($D368:D368)&gt;Balance!E367+Interest!E368,Balance!E367+Interest!E368-'Minimum Payment'!E368,$C368-SUM($D368:D368))))))</f>
        <v>0</v>
      </c>
      <c r="F368" s="10">
        <f>IF(F$14="",0,IF(NOT(Settings!$E$4=5),IF(Balance!F367&lt;=0,0,IF($C368&lt;=SUM($D368:E368),0,IF('Minimum Payment'!F368+$C368-SUM($D368:E368)&gt;Balance!F367+Interest!F368,Balance!F367+Interest!F368-'Minimum Payment'!F368,$C368-SUM($D368:E368))))))</f>
        <v>0</v>
      </c>
      <c r="G368" s="10">
        <f>IF(G$14="",0,IF(NOT(Settings!$E$4=5),IF(Balance!G367&lt;=0,0,IF($C368&lt;=SUM($D368:F368),0,IF('Minimum Payment'!G368+$C368-SUM($D368:F368)&gt;Balance!G367+Interest!G368,Balance!G367+Interest!G368-'Minimum Payment'!G368,$C368-SUM($D368:F368))))))</f>
        <v>0</v>
      </c>
      <c r="H368" s="10">
        <f>IF(H$14="",0,IF(NOT(Settings!$E$4=5),IF(Balance!H367&lt;=0,0,IF($C368&lt;=SUM($D368:G368),0,IF('Minimum Payment'!H368+$C368-SUM($D368:G368)&gt;Balance!H367+Interest!H368,Balance!H367+Interest!H368-'Minimum Payment'!H368,$C368-SUM($D368:G368))))))</f>
        <v>0</v>
      </c>
      <c r="I368" s="10">
        <f>IF(I$14="",0,IF(NOT(Settings!$E$4=5),IF(Balance!I367&lt;=0,0,IF($C368&lt;=SUM($D368:H368),0,IF('Minimum Payment'!I368+$C368-SUM($D368:H368)&gt;Balance!I367+Interest!I368,Balance!I367+Interest!I368-'Minimum Payment'!I368,$C368-SUM($D368:H368))))))</f>
        <v>0</v>
      </c>
      <c r="J368" s="10">
        <f>IF(J$14="",0,IF(NOT(Settings!$E$4=5),IF(Balance!J367&lt;=0,0,IF($C368&lt;=SUM($D368:I368),0,IF('Minimum Payment'!J368+$C368-SUM($D368:I368)&gt;Balance!J367+Interest!J368,Balance!J367+Interest!J368-'Minimum Payment'!J368,$C368-SUM($D368:I368))))))</f>
        <v>0</v>
      </c>
      <c r="K368" s="10">
        <f>IF(K$14="",0,IF(NOT(Settings!$E$4=5),IF(Balance!K367&lt;=0,0,IF($C368&lt;=SUM($D368:J368),0,IF('Minimum Payment'!K368+$C368-SUM($D368:J368)&gt;Balance!K367+Interest!K368,Balance!K367+Interest!K368-'Minimum Payment'!K368,$C368-SUM($D368:J368))))))</f>
        <v>0</v>
      </c>
      <c r="L368" s="10">
        <f>IF(L$14="",0,IF(NOT(Settings!$E$4=5),IF(Balance!L367&lt;=0,0,IF($C368&lt;=SUM($D368:K368),0,IF('Minimum Payment'!L368+$C368-SUM($D368:K368)&gt;Balance!L367+Interest!L368,Balance!L367+Interest!L368-'Minimum Payment'!L368,$C368-SUM($D368:K368))))))</f>
        <v>0</v>
      </c>
      <c r="M368" s="10">
        <f>IF(M$14="",0,IF(NOT(Settings!$E$4=5),IF(Balance!M367&lt;=0,0,IF($C368&lt;=SUM($D368:L368),0,IF('Minimum Payment'!M368+$C368-SUM($D368:L368)&gt;Balance!M367+Interest!M368,Balance!M367+Interest!M368-'Minimum Payment'!M368,$C368-SUM($D368:L368))))))</f>
        <v>0</v>
      </c>
      <c r="O368" s="10">
        <f t="shared" si="10"/>
        <v>0</v>
      </c>
    </row>
    <row r="369" spans="1:15" s="140" customFormat="1" ht="11.25" x14ac:dyDescent="0.25">
      <c r="A369" s="140" t="str">
        <f>IF(Balance!O368&lt;=0,"",A368+1)</f>
        <v/>
      </c>
      <c r="B369" s="50" t="str">
        <f t="shared" si="11"/>
        <v/>
      </c>
      <c r="C369" s="10">
        <f>IF(A369="",0,IF(NOT(Settings!$E$4=5),IF((Results!$D$5-'Minimum Payment'!O369)&lt;0,0,Results!$D$5-'Minimum Payment'!O369),0)+'Payment Schedule'!D369)</f>
        <v>0</v>
      </c>
      <c r="D369" s="10">
        <f>IF($D$14="",0,IF(NOT(Settings!$E$4=5),IF(Balance!D368&gt;=0,IF('Minimum Payment'!D369+$C369&gt;Balance!D368+Interest!D369,Balance!D368+Interest!D369-'Minimum Payment'!D369,$C369)),0))</f>
        <v>0</v>
      </c>
      <c r="E369" s="10">
        <f>IF(E$14="",0,IF(NOT(Settings!$E$4=5),IF(Balance!E368&lt;=0,0,IF($C369&lt;=SUM($D369:D369),0,IF('Minimum Payment'!E369+$C369-SUM($D369:D369)&gt;Balance!E368+Interest!E369,Balance!E368+Interest!E369-'Minimum Payment'!E369,$C369-SUM($D369:D369))))))</f>
        <v>0</v>
      </c>
      <c r="F369" s="10">
        <f>IF(F$14="",0,IF(NOT(Settings!$E$4=5),IF(Balance!F368&lt;=0,0,IF($C369&lt;=SUM($D369:E369),0,IF('Minimum Payment'!F369+$C369-SUM($D369:E369)&gt;Balance!F368+Interest!F369,Balance!F368+Interest!F369-'Minimum Payment'!F369,$C369-SUM($D369:E369))))))</f>
        <v>0</v>
      </c>
      <c r="G369" s="10">
        <f>IF(G$14="",0,IF(NOT(Settings!$E$4=5),IF(Balance!G368&lt;=0,0,IF($C369&lt;=SUM($D369:F369),0,IF('Minimum Payment'!G369+$C369-SUM($D369:F369)&gt;Balance!G368+Interest!G369,Balance!G368+Interest!G369-'Minimum Payment'!G369,$C369-SUM($D369:F369))))))</f>
        <v>0</v>
      </c>
      <c r="H369" s="10">
        <f>IF(H$14="",0,IF(NOT(Settings!$E$4=5),IF(Balance!H368&lt;=0,0,IF($C369&lt;=SUM($D369:G369),0,IF('Minimum Payment'!H369+$C369-SUM($D369:G369)&gt;Balance!H368+Interest!H369,Balance!H368+Interest!H369-'Minimum Payment'!H369,$C369-SUM($D369:G369))))))</f>
        <v>0</v>
      </c>
      <c r="I369" s="10">
        <f>IF(I$14="",0,IF(NOT(Settings!$E$4=5),IF(Balance!I368&lt;=0,0,IF($C369&lt;=SUM($D369:H369),0,IF('Minimum Payment'!I369+$C369-SUM($D369:H369)&gt;Balance!I368+Interest!I369,Balance!I368+Interest!I369-'Minimum Payment'!I369,$C369-SUM($D369:H369))))))</f>
        <v>0</v>
      </c>
      <c r="J369" s="10">
        <f>IF(J$14="",0,IF(NOT(Settings!$E$4=5),IF(Balance!J368&lt;=0,0,IF($C369&lt;=SUM($D369:I369),0,IF('Minimum Payment'!J369+$C369-SUM($D369:I369)&gt;Balance!J368+Interest!J369,Balance!J368+Interest!J369-'Minimum Payment'!J369,$C369-SUM($D369:I369))))))</f>
        <v>0</v>
      </c>
      <c r="K369" s="10">
        <f>IF(K$14="",0,IF(NOT(Settings!$E$4=5),IF(Balance!K368&lt;=0,0,IF($C369&lt;=SUM($D369:J369),0,IF('Minimum Payment'!K369+$C369-SUM($D369:J369)&gt;Balance!K368+Interest!K369,Balance!K368+Interest!K369-'Minimum Payment'!K369,$C369-SUM($D369:J369))))))</f>
        <v>0</v>
      </c>
      <c r="L369" s="10">
        <f>IF(L$14="",0,IF(NOT(Settings!$E$4=5),IF(Balance!L368&lt;=0,0,IF($C369&lt;=SUM($D369:K369),0,IF('Minimum Payment'!L369+$C369-SUM($D369:K369)&gt;Balance!L368+Interest!L369,Balance!L368+Interest!L369-'Minimum Payment'!L369,$C369-SUM($D369:K369))))))</f>
        <v>0</v>
      </c>
      <c r="M369" s="10">
        <f>IF(M$14="",0,IF(NOT(Settings!$E$4=5),IF(Balance!M368&lt;=0,0,IF($C369&lt;=SUM($D369:L369),0,IF('Minimum Payment'!M369+$C369-SUM($D369:L369)&gt;Balance!M368+Interest!M369,Balance!M368+Interest!M369-'Minimum Payment'!M369,$C369-SUM($D369:L369))))))</f>
        <v>0</v>
      </c>
      <c r="O369" s="10">
        <f t="shared" si="10"/>
        <v>0</v>
      </c>
    </row>
    <row r="370" spans="1:15" s="140" customFormat="1" ht="11.25" x14ac:dyDescent="0.25">
      <c r="A370" s="140" t="str">
        <f>IF(Balance!O369&lt;=0,"",A369+1)</f>
        <v/>
      </c>
      <c r="B370" s="50" t="str">
        <f t="shared" si="11"/>
        <v/>
      </c>
      <c r="C370" s="10">
        <f>IF(A370="",0,IF(NOT(Settings!$E$4=5),IF((Results!$D$5-'Minimum Payment'!O370)&lt;0,0,Results!$D$5-'Minimum Payment'!O370),0)+'Payment Schedule'!D370)</f>
        <v>0</v>
      </c>
      <c r="D370" s="10">
        <f>IF($D$14="",0,IF(NOT(Settings!$E$4=5),IF(Balance!D369&gt;=0,IF('Minimum Payment'!D370+$C370&gt;Balance!D369+Interest!D370,Balance!D369+Interest!D370-'Minimum Payment'!D370,$C370)),0))</f>
        <v>0</v>
      </c>
      <c r="E370" s="10">
        <f>IF(E$14="",0,IF(NOT(Settings!$E$4=5),IF(Balance!E369&lt;=0,0,IF($C370&lt;=SUM($D370:D370),0,IF('Minimum Payment'!E370+$C370-SUM($D370:D370)&gt;Balance!E369+Interest!E370,Balance!E369+Interest!E370-'Minimum Payment'!E370,$C370-SUM($D370:D370))))))</f>
        <v>0</v>
      </c>
      <c r="F370" s="10">
        <f>IF(F$14="",0,IF(NOT(Settings!$E$4=5),IF(Balance!F369&lt;=0,0,IF($C370&lt;=SUM($D370:E370),0,IF('Minimum Payment'!F370+$C370-SUM($D370:E370)&gt;Balance!F369+Interest!F370,Balance!F369+Interest!F370-'Minimum Payment'!F370,$C370-SUM($D370:E370))))))</f>
        <v>0</v>
      </c>
      <c r="G370" s="10">
        <f>IF(G$14="",0,IF(NOT(Settings!$E$4=5),IF(Balance!G369&lt;=0,0,IF($C370&lt;=SUM($D370:F370),0,IF('Minimum Payment'!G370+$C370-SUM($D370:F370)&gt;Balance!G369+Interest!G370,Balance!G369+Interest!G370-'Minimum Payment'!G370,$C370-SUM($D370:F370))))))</f>
        <v>0</v>
      </c>
      <c r="H370" s="10">
        <f>IF(H$14="",0,IF(NOT(Settings!$E$4=5),IF(Balance!H369&lt;=0,0,IF($C370&lt;=SUM($D370:G370),0,IF('Minimum Payment'!H370+$C370-SUM($D370:G370)&gt;Balance!H369+Interest!H370,Balance!H369+Interest!H370-'Minimum Payment'!H370,$C370-SUM($D370:G370))))))</f>
        <v>0</v>
      </c>
      <c r="I370" s="10">
        <f>IF(I$14="",0,IF(NOT(Settings!$E$4=5),IF(Balance!I369&lt;=0,0,IF($C370&lt;=SUM($D370:H370),0,IF('Minimum Payment'!I370+$C370-SUM($D370:H370)&gt;Balance!I369+Interest!I370,Balance!I369+Interest!I370-'Minimum Payment'!I370,$C370-SUM($D370:H370))))))</f>
        <v>0</v>
      </c>
      <c r="J370" s="10">
        <f>IF(J$14="",0,IF(NOT(Settings!$E$4=5),IF(Balance!J369&lt;=0,0,IF($C370&lt;=SUM($D370:I370),0,IF('Minimum Payment'!J370+$C370-SUM($D370:I370)&gt;Balance!J369+Interest!J370,Balance!J369+Interest!J370-'Minimum Payment'!J370,$C370-SUM($D370:I370))))))</f>
        <v>0</v>
      </c>
      <c r="K370" s="10">
        <f>IF(K$14="",0,IF(NOT(Settings!$E$4=5),IF(Balance!K369&lt;=0,0,IF($C370&lt;=SUM($D370:J370),0,IF('Minimum Payment'!K370+$C370-SUM($D370:J370)&gt;Balance!K369+Interest!K370,Balance!K369+Interest!K370-'Minimum Payment'!K370,$C370-SUM($D370:J370))))))</f>
        <v>0</v>
      </c>
      <c r="L370" s="10">
        <f>IF(L$14="",0,IF(NOT(Settings!$E$4=5),IF(Balance!L369&lt;=0,0,IF($C370&lt;=SUM($D370:K370),0,IF('Minimum Payment'!L370+$C370-SUM($D370:K370)&gt;Balance!L369+Interest!L370,Balance!L369+Interest!L370-'Minimum Payment'!L370,$C370-SUM($D370:K370))))))</f>
        <v>0</v>
      </c>
      <c r="M370" s="10">
        <f>IF(M$14="",0,IF(NOT(Settings!$E$4=5),IF(Balance!M369&lt;=0,0,IF($C370&lt;=SUM($D370:L370),0,IF('Minimum Payment'!M370+$C370-SUM($D370:L370)&gt;Balance!M369+Interest!M370,Balance!M369+Interest!M370-'Minimum Payment'!M370,$C370-SUM($D370:L370))))))</f>
        <v>0</v>
      </c>
      <c r="O370" s="10">
        <f t="shared" si="10"/>
        <v>0</v>
      </c>
    </row>
    <row r="371" spans="1:15" s="140" customFormat="1" ht="11.25" x14ac:dyDescent="0.25">
      <c r="A371" s="140" t="str">
        <f>IF(Balance!O370&lt;=0,"",A370+1)</f>
        <v/>
      </c>
      <c r="B371" s="50" t="str">
        <f t="shared" si="11"/>
        <v/>
      </c>
      <c r="C371" s="10">
        <f>IF(A371="",0,IF(NOT(Settings!$E$4=5),IF((Results!$D$5-'Minimum Payment'!O371)&lt;0,0,Results!$D$5-'Minimum Payment'!O371),0)+'Payment Schedule'!D371)</f>
        <v>0</v>
      </c>
      <c r="D371" s="10">
        <f>IF($D$14="",0,IF(NOT(Settings!$E$4=5),IF(Balance!D370&gt;=0,IF('Minimum Payment'!D371+$C371&gt;Balance!D370+Interest!D371,Balance!D370+Interest!D371-'Minimum Payment'!D371,$C371)),0))</f>
        <v>0</v>
      </c>
      <c r="E371" s="10">
        <f>IF(E$14="",0,IF(NOT(Settings!$E$4=5),IF(Balance!E370&lt;=0,0,IF($C371&lt;=SUM($D371:D371),0,IF('Minimum Payment'!E371+$C371-SUM($D371:D371)&gt;Balance!E370+Interest!E371,Balance!E370+Interest!E371-'Minimum Payment'!E371,$C371-SUM($D371:D371))))))</f>
        <v>0</v>
      </c>
      <c r="F371" s="10">
        <f>IF(F$14="",0,IF(NOT(Settings!$E$4=5),IF(Balance!F370&lt;=0,0,IF($C371&lt;=SUM($D371:E371),0,IF('Minimum Payment'!F371+$C371-SUM($D371:E371)&gt;Balance!F370+Interest!F371,Balance!F370+Interest!F371-'Minimum Payment'!F371,$C371-SUM($D371:E371))))))</f>
        <v>0</v>
      </c>
      <c r="G371" s="10">
        <f>IF(G$14="",0,IF(NOT(Settings!$E$4=5),IF(Balance!G370&lt;=0,0,IF($C371&lt;=SUM($D371:F371),0,IF('Minimum Payment'!G371+$C371-SUM($D371:F371)&gt;Balance!G370+Interest!G371,Balance!G370+Interest!G371-'Minimum Payment'!G371,$C371-SUM($D371:F371))))))</f>
        <v>0</v>
      </c>
      <c r="H371" s="10">
        <f>IF(H$14="",0,IF(NOT(Settings!$E$4=5),IF(Balance!H370&lt;=0,0,IF($C371&lt;=SUM($D371:G371),0,IF('Minimum Payment'!H371+$C371-SUM($D371:G371)&gt;Balance!H370+Interest!H371,Balance!H370+Interest!H371-'Minimum Payment'!H371,$C371-SUM($D371:G371))))))</f>
        <v>0</v>
      </c>
      <c r="I371" s="10">
        <f>IF(I$14="",0,IF(NOT(Settings!$E$4=5),IF(Balance!I370&lt;=0,0,IF($C371&lt;=SUM($D371:H371),0,IF('Minimum Payment'!I371+$C371-SUM($D371:H371)&gt;Balance!I370+Interest!I371,Balance!I370+Interest!I371-'Minimum Payment'!I371,$C371-SUM($D371:H371))))))</f>
        <v>0</v>
      </c>
      <c r="J371" s="10">
        <f>IF(J$14="",0,IF(NOT(Settings!$E$4=5),IF(Balance!J370&lt;=0,0,IF($C371&lt;=SUM($D371:I371),0,IF('Minimum Payment'!J371+$C371-SUM($D371:I371)&gt;Balance!J370+Interest!J371,Balance!J370+Interest!J371-'Minimum Payment'!J371,$C371-SUM($D371:I371))))))</f>
        <v>0</v>
      </c>
      <c r="K371" s="10">
        <f>IF(K$14="",0,IF(NOT(Settings!$E$4=5),IF(Balance!K370&lt;=0,0,IF($C371&lt;=SUM($D371:J371),0,IF('Minimum Payment'!K371+$C371-SUM($D371:J371)&gt;Balance!K370+Interest!K371,Balance!K370+Interest!K371-'Minimum Payment'!K371,$C371-SUM($D371:J371))))))</f>
        <v>0</v>
      </c>
      <c r="L371" s="10">
        <f>IF(L$14="",0,IF(NOT(Settings!$E$4=5),IF(Balance!L370&lt;=0,0,IF($C371&lt;=SUM($D371:K371),0,IF('Minimum Payment'!L371+$C371-SUM($D371:K371)&gt;Balance!L370+Interest!L371,Balance!L370+Interest!L371-'Minimum Payment'!L371,$C371-SUM($D371:K371))))))</f>
        <v>0</v>
      </c>
      <c r="M371" s="10">
        <f>IF(M$14="",0,IF(NOT(Settings!$E$4=5),IF(Balance!M370&lt;=0,0,IF($C371&lt;=SUM($D371:L371),0,IF('Minimum Payment'!M371+$C371-SUM($D371:L371)&gt;Balance!M370+Interest!M371,Balance!M370+Interest!M371-'Minimum Payment'!M371,$C371-SUM($D371:L371))))))</f>
        <v>0</v>
      </c>
      <c r="O371" s="10">
        <f t="shared" si="10"/>
        <v>0</v>
      </c>
    </row>
    <row r="372" spans="1:15" s="140" customFormat="1" ht="11.25" x14ac:dyDescent="0.25">
      <c r="A372" s="140" t="str">
        <f>IF(Balance!O371&lt;=0,"",A371+1)</f>
        <v/>
      </c>
      <c r="B372" s="50" t="str">
        <f t="shared" si="11"/>
        <v/>
      </c>
      <c r="C372" s="10">
        <f>IF(A372="",0,IF(NOT(Settings!$E$4=5),IF((Results!$D$5-'Minimum Payment'!O372)&lt;0,0,Results!$D$5-'Minimum Payment'!O372),0)+'Payment Schedule'!D372)</f>
        <v>0</v>
      </c>
      <c r="D372" s="10">
        <f>IF($D$14="",0,IF(NOT(Settings!$E$4=5),IF(Balance!D371&gt;=0,IF('Minimum Payment'!D372+$C372&gt;Balance!D371+Interest!D372,Balance!D371+Interest!D372-'Minimum Payment'!D372,$C372)),0))</f>
        <v>0</v>
      </c>
      <c r="E372" s="10">
        <f>IF(E$14="",0,IF(NOT(Settings!$E$4=5),IF(Balance!E371&lt;=0,0,IF($C372&lt;=SUM($D372:D372),0,IF('Minimum Payment'!E372+$C372-SUM($D372:D372)&gt;Balance!E371+Interest!E372,Balance!E371+Interest!E372-'Minimum Payment'!E372,$C372-SUM($D372:D372))))))</f>
        <v>0</v>
      </c>
      <c r="F372" s="10">
        <f>IF(F$14="",0,IF(NOT(Settings!$E$4=5),IF(Balance!F371&lt;=0,0,IF($C372&lt;=SUM($D372:E372),0,IF('Minimum Payment'!F372+$C372-SUM($D372:E372)&gt;Balance!F371+Interest!F372,Balance!F371+Interest!F372-'Minimum Payment'!F372,$C372-SUM($D372:E372))))))</f>
        <v>0</v>
      </c>
      <c r="G372" s="10">
        <f>IF(G$14="",0,IF(NOT(Settings!$E$4=5),IF(Balance!G371&lt;=0,0,IF($C372&lt;=SUM($D372:F372),0,IF('Minimum Payment'!G372+$C372-SUM($D372:F372)&gt;Balance!G371+Interest!G372,Balance!G371+Interest!G372-'Minimum Payment'!G372,$C372-SUM($D372:F372))))))</f>
        <v>0</v>
      </c>
      <c r="H372" s="10">
        <f>IF(H$14="",0,IF(NOT(Settings!$E$4=5),IF(Balance!H371&lt;=0,0,IF($C372&lt;=SUM($D372:G372),0,IF('Minimum Payment'!H372+$C372-SUM($D372:G372)&gt;Balance!H371+Interest!H372,Balance!H371+Interest!H372-'Minimum Payment'!H372,$C372-SUM($D372:G372))))))</f>
        <v>0</v>
      </c>
      <c r="I372" s="10">
        <f>IF(I$14="",0,IF(NOT(Settings!$E$4=5),IF(Balance!I371&lt;=0,0,IF($C372&lt;=SUM($D372:H372),0,IF('Minimum Payment'!I372+$C372-SUM($D372:H372)&gt;Balance!I371+Interest!I372,Balance!I371+Interest!I372-'Minimum Payment'!I372,$C372-SUM($D372:H372))))))</f>
        <v>0</v>
      </c>
      <c r="J372" s="10">
        <f>IF(J$14="",0,IF(NOT(Settings!$E$4=5),IF(Balance!J371&lt;=0,0,IF($C372&lt;=SUM($D372:I372),0,IF('Minimum Payment'!J372+$C372-SUM($D372:I372)&gt;Balance!J371+Interest!J372,Balance!J371+Interest!J372-'Minimum Payment'!J372,$C372-SUM($D372:I372))))))</f>
        <v>0</v>
      </c>
      <c r="K372" s="10">
        <f>IF(K$14="",0,IF(NOT(Settings!$E$4=5),IF(Balance!K371&lt;=0,0,IF($C372&lt;=SUM($D372:J372),0,IF('Minimum Payment'!K372+$C372-SUM($D372:J372)&gt;Balance!K371+Interest!K372,Balance!K371+Interest!K372-'Minimum Payment'!K372,$C372-SUM($D372:J372))))))</f>
        <v>0</v>
      </c>
      <c r="L372" s="10">
        <f>IF(L$14="",0,IF(NOT(Settings!$E$4=5),IF(Balance!L371&lt;=0,0,IF($C372&lt;=SUM($D372:K372),0,IF('Minimum Payment'!L372+$C372-SUM($D372:K372)&gt;Balance!L371+Interest!L372,Balance!L371+Interest!L372-'Minimum Payment'!L372,$C372-SUM($D372:K372))))))</f>
        <v>0</v>
      </c>
      <c r="M372" s="10">
        <f>IF(M$14="",0,IF(NOT(Settings!$E$4=5),IF(Balance!M371&lt;=0,0,IF($C372&lt;=SUM($D372:L372),0,IF('Minimum Payment'!M372+$C372-SUM($D372:L372)&gt;Balance!M371+Interest!M372,Balance!M371+Interest!M372-'Minimum Payment'!M372,$C372-SUM($D372:L372))))))</f>
        <v>0</v>
      </c>
      <c r="O372" s="10">
        <f t="shared" si="10"/>
        <v>0</v>
      </c>
    </row>
    <row r="373" spans="1:15" s="140" customFormat="1" ht="11.25" x14ac:dyDescent="0.25">
      <c r="A373" s="140" t="str">
        <f>IF(Balance!O372&lt;=0,"",A372+1)</f>
        <v/>
      </c>
      <c r="B373" s="50" t="str">
        <f t="shared" si="11"/>
        <v/>
      </c>
      <c r="C373" s="10">
        <f>IF(A373="",0,IF(NOT(Settings!$E$4=5),IF((Results!$D$5-'Minimum Payment'!O373)&lt;0,0,Results!$D$5-'Minimum Payment'!O373),0)+'Payment Schedule'!D373)</f>
        <v>0</v>
      </c>
      <c r="D373" s="10">
        <f>IF($D$14="",0,IF(NOT(Settings!$E$4=5),IF(Balance!D372&gt;=0,IF('Minimum Payment'!D373+$C373&gt;Balance!D372+Interest!D373,Balance!D372+Interest!D373-'Minimum Payment'!D373,$C373)),0))</f>
        <v>0</v>
      </c>
      <c r="E373" s="10">
        <f>IF(E$14="",0,IF(NOT(Settings!$E$4=5),IF(Balance!E372&lt;=0,0,IF($C373&lt;=SUM($D373:D373),0,IF('Minimum Payment'!E373+$C373-SUM($D373:D373)&gt;Balance!E372+Interest!E373,Balance!E372+Interest!E373-'Minimum Payment'!E373,$C373-SUM($D373:D373))))))</f>
        <v>0</v>
      </c>
      <c r="F373" s="10">
        <f>IF(F$14="",0,IF(NOT(Settings!$E$4=5),IF(Balance!F372&lt;=0,0,IF($C373&lt;=SUM($D373:E373),0,IF('Minimum Payment'!F373+$C373-SUM($D373:E373)&gt;Balance!F372+Interest!F373,Balance!F372+Interest!F373-'Minimum Payment'!F373,$C373-SUM($D373:E373))))))</f>
        <v>0</v>
      </c>
      <c r="G373" s="10">
        <f>IF(G$14="",0,IF(NOT(Settings!$E$4=5),IF(Balance!G372&lt;=0,0,IF($C373&lt;=SUM($D373:F373),0,IF('Minimum Payment'!G373+$C373-SUM($D373:F373)&gt;Balance!G372+Interest!G373,Balance!G372+Interest!G373-'Minimum Payment'!G373,$C373-SUM($D373:F373))))))</f>
        <v>0</v>
      </c>
      <c r="H373" s="10">
        <f>IF(H$14="",0,IF(NOT(Settings!$E$4=5),IF(Balance!H372&lt;=0,0,IF($C373&lt;=SUM($D373:G373),0,IF('Minimum Payment'!H373+$C373-SUM($D373:G373)&gt;Balance!H372+Interest!H373,Balance!H372+Interest!H373-'Minimum Payment'!H373,$C373-SUM($D373:G373))))))</f>
        <v>0</v>
      </c>
      <c r="I373" s="10">
        <f>IF(I$14="",0,IF(NOT(Settings!$E$4=5),IF(Balance!I372&lt;=0,0,IF($C373&lt;=SUM($D373:H373),0,IF('Minimum Payment'!I373+$C373-SUM($D373:H373)&gt;Balance!I372+Interest!I373,Balance!I372+Interest!I373-'Minimum Payment'!I373,$C373-SUM($D373:H373))))))</f>
        <v>0</v>
      </c>
      <c r="J373" s="10">
        <f>IF(J$14="",0,IF(NOT(Settings!$E$4=5),IF(Balance!J372&lt;=0,0,IF($C373&lt;=SUM($D373:I373),0,IF('Minimum Payment'!J373+$C373-SUM($D373:I373)&gt;Balance!J372+Interest!J373,Balance!J372+Interest!J373-'Minimum Payment'!J373,$C373-SUM($D373:I373))))))</f>
        <v>0</v>
      </c>
      <c r="K373" s="10">
        <f>IF(K$14="",0,IF(NOT(Settings!$E$4=5),IF(Balance!K372&lt;=0,0,IF($C373&lt;=SUM($D373:J373),0,IF('Minimum Payment'!K373+$C373-SUM($D373:J373)&gt;Balance!K372+Interest!K373,Balance!K372+Interest!K373-'Minimum Payment'!K373,$C373-SUM($D373:J373))))))</f>
        <v>0</v>
      </c>
      <c r="L373" s="10">
        <f>IF(L$14="",0,IF(NOT(Settings!$E$4=5),IF(Balance!L372&lt;=0,0,IF($C373&lt;=SUM($D373:K373),0,IF('Minimum Payment'!L373+$C373-SUM($D373:K373)&gt;Balance!L372+Interest!L373,Balance!L372+Interest!L373-'Minimum Payment'!L373,$C373-SUM($D373:K373))))))</f>
        <v>0</v>
      </c>
      <c r="M373" s="10">
        <f>IF(M$14="",0,IF(NOT(Settings!$E$4=5),IF(Balance!M372&lt;=0,0,IF($C373&lt;=SUM($D373:L373),0,IF('Minimum Payment'!M373+$C373-SUM($D373:L373)&gt;Balance!M372+Interest!M373,Balance!M372+Interest!M373-'Minimum Payment'!M373,$C373-SUM($D373:L373))))))</f>
        <v>0</v>
      </c>
      <c r="O373" s="10">
        <f t="shared" si="10"/>
        <v>0</v>
      </c>
    </row>
    <row r="374" spans="1:15" s="140" customFormat="1" ht="11.25" x14ac:dyDescent="0.25">
      <c r="A374" s="140" t="str">
        <f>IF(Balance!O373&lt;=0,"",A373+1)</f>
        <v/>
      </c>
      <c r="B374" s="50" t="str">
        <f t="shared" si="11"/>
        <v/>
      </c>
      <c r="C374" s="10">
        <f>IF(A374="",0,IF(NOT(Settings!$E$4=5),IF((Results!$D$5-'Minimum Payment'!O374)&lt;0,0,Results!$D$5-'Minimum Payment'!O374),0)+'Payment Schedule'!D374)</f>
        <v>0</v>
      </c>
      <c r="D374" s="10">
        <f>IF($D$14="",0,IF(NOT(Settings!$E$4=5),IF(Balance!D373&gt;=0,IF('Minimum Payment'!D374+$C374&gt;Balance!D373+Interest!D374,Balance!D373+Interest!D374-'Minimum Payment'!D374,$C374)),0))</f>
        <v>0</v>
      </c>
      <c r="E374" s="10">
        <f>IF(E$14="",0,IF(NOT(Settings!$E$4=5),IF(Balance!E373&lt;=0,0,IF($C374&lt;=SUM($D374:D374),0,IF('Minimum Payment'!E374+$C374-SUM($D374:D374)&gt;Balance!E373+Interest!E374,Balance!E373+Interest!E374-'Minimum Payment'!E374,$C374-SUM($D374:D374))))))</f>
        <v>0</v>
      </c>
      <c r="F374" s="10">
        <f>IF(F$14="",0,IF(NOT(Settings!$E$4=5),IF(Balance!F373&lt;=0,0,IF($C374&lt;=SUM($D374:E374),0,IF('Minimum Payment'!F374+$C374-SUM($D374:E374)&gt;Balance!F373+Interest!F374,Balance!F373+Interest!F374-'Minimum Payment'!F374,$C374-SUM($D374:E374))))))</f>
        <v>0</v>
      </c>
      <c r="G374" s="10">
        <f>IF(G$14="",0,IF(NOT(Settings!$E$4=5),IF(Balance!G373&lt;=0,0,IF($C374&lt;=SUM($D374:F374),0,IF('Minimum Payment'!G374+$C374-SUM($D374:F374)&gt;Balance!G373+Interest!G374,Balance!G373+Interest!G374-'Minimum Payment'!G374,$C374-SUM($D374:F374))))))</f>
        <v>0</v>
      </c>
      <c r="H374" s="10">
        <f>IF(H$14="",0,IF(NOT(Settings!$E$4=5),IF(Balance!H373&lt;=0,0,IF($C374&lt;=SUM($D374:G374),0,IF('Minimum Payment'!H374+$C374-SUM($D374:G374)&gt;Balance!H373+Interest!H374,Balance!H373+Interest!H374-'Minimum Payment'!H374,$C374-SUM($D374:G374))))))</f>
        <v>0</v>
      </c>
      <c r="I374" s="10">
        <f>IF(I$14="",0,IF(NOT(Settings!$E$4=5),IF(Balance!I373&lt;=0,0,IF($C374&lt;=SUM($D374:H374),0,IF('Minimum Payment'!I374+$C374-SUM($D374:H374)&gt;Balance!I373+Interest!I374,Balance!I373+Interest!I374-'Minimum Payment'!I374,$C374-SUM($D374:H374))))))</f>
        <v>0</v>
      </c>
      <c r="J374" s="10">
        <f>IF(J$14="",0,IF(NOT(Settings!$E$4=5),IF(Balance!J373&lt;=0,0,IF($C374&lt;=SUM($D374:I374),0,IF('Minimum Payment'!J374+$C374-SUM($D374:I374)&gt;Balance!J373+Interest!J374,Balance!J373+Interest!J374-'Minimum Payment'!J374,$C374-SUM($D374:I374))))))</f>
        <v>0</v>
      </c>
      <c r="K374" s="10">
        <f>IF(K$14="",0,IF(NOT(Settings!$E$4=5),IF(Balance!K373&lt;=0,0,IF($C374&lt;=SUM($D374:J374),0,IF('Minimum Payment'!K374+$C374-SUM($D374:J374)&gt;Balance!K373+Interest!K374,Balance!K373+Interest!K374-'Minimum Payment'!K374,$C374-SUM($D374:J374))))))</f>
        <v>0</v>
      </c>
      <c r="L374" s="10">
        <f>IF(L$14="",0,IF(NOT(Settings!$E$4=5),IF(Balance!L373&lt;=0,0,IF($C374&lt;=SUM($D374:K374),0,IF('Minimum Payment'!L374+$C374-SUM($D374:K374)&gt;Balance!L373+Interest!L374,Balance!L373+Interest!L374-'Minimum Payment'!L374,$C374-SUM($D374:K374))))))</f>
        <v>0</v>
      </c>
      <c r="M374" s="10">
        <f>IF(M$14="",0,IF(NOT(Settings!$E$4=5),IF(Balance!M373&lt;=0,0,IF($C374&lt;=SUM($D374:L374),0,IF('Minimum Payment'!M374+$C374-SUM($D374:L374)&gt;Balance!M373+Interest!M374,Balance!M373+Interest!M374-'Minimum Payment'!M374,$C374-SUM($D374:L374))))))</f>
        <v>0</v>
      </c>
      <c r="O374" s="10">
        <f t="shared" si="10"/>
        <v>0</v>
      </c>
    </row>
    <row r="375" spans="1:15" s="140" customFormat="1" ht="11.25" x14ac:dyDescent="0.25">
      <c r="A375" s="140" t="str">
        <f>IF(Balance!O374&lt;=0,"",A374+1)</f>
        <v/>
      </c>
      <c r="B375" s="50" t="str">
        <f t="shared" si="11"/>
        <v/>
      </c>
      <c r="C375" s="10">
        <f>IF(A375="",0,IF(NOT(Settings!$E$4=5),IF((Results!$D$5-'Minimum Payment'!O375)&lt;0,0,Results!$D$5-'Minimum Payment'!O375),0)+'Payment Schedule'!D375)</f>
        <v>0</v>
      </c>
      <c r="D375" s="10">
        <f>IF($D$14="",0,IF(NOT(Settings!$E$4=5),IF(Balance!D374&gt;=0,IF('Minimum Payment'!D375+$C375&gt;Balance!D374+Interest!D375,Balance!D374+Interest!D375-'Minimum Payment'!D375,$C375)),0))</f>
        <v>0</v>
      </c>
      <c r="E375" s="10">
        <f>IF(E$14="",0,IF(NOT(Settings!$E$4=5),IF(Balance!E374&lt;=0,0,IF($C375&lt;=SUM($D375:D375),0,IF('Minimum Payment'!E375+$C375-SUM($D375:D375)&gt;Balance!E374+Interest!E375,Balance!E374+Interest!E375-'Minimum Payment'!E375,$C375-SUM($D375:D375))))))</f>
        <v>0</v>
      </c>
      <c r="F375" s="10">
        <f>IF(F$14="",0,IF(NOT(Settings!$E$4=5),IF(Balance!F374&lt;=0,0,IF($C375&lt;=SUM($D375:E375),0,IF('Minimum Payment'!F375+$C375-SUM($D375:E375)&gt;Balance!F374+Interest!F375,Balance!F374+Interest!F375-'Minimum Payment'!F375,$C375-SUM($D375:E375))))))</f>
        <v>0</v>
      </c>
      <c r="G375" s="10">
        <f>IF(G$14="",0,IF(NOT(Settings!$E$4=5),IF(Balance!G374&lt;=0,0,IF($C375&lt;=SUM($D375:F375),0,IF('Minimum Payment'!G375+$C375-SUM($D375:F375)&gt;Balance!G374+Interest!G375,Balance!G374+Interest!G375-'Minimum Payment'!G375,$C375-SUM($D375:F375))))))</f>
        <v>0</v>
      </c>
      <c r="H375" s="10">
        <f>IF(H$14="",0,IF(NOT(Settings!$E$4=5),IF(Balance!H374&lt;=0,0,IF($C375&lt;=SUM($D375:G375),0,IF('Minimum Payment'!H375+$C375-SUM($D375:G375)&gt;Balance!H374+Interest!H375,Balance!H374+Interest!H375-'Minimum Payment'!H375,$C375-SUM($D375:G375))))))</f>
        <v>0</v>
      </c>
      <c r="I375" s="10">
        <f>IF(I$14="",0,IF(NOT(Settings!$E$4=5),IF(Balance!I374&lt;=0,0,IF($C375&lt;=SUM($D375:H375),0,IF('Minimum Payment'!I375+$C375-SUM($D375:H375)&gt;Balance!I374+Interest!I375,Balance!I374+Interest!I375-'Minimum Payment'!I375,$C375-SUM($D375:H375))))))</f>
        <v>0</v>
      </c>
      <c r="J375" s="10">
        <f>IF(J$14="",0,IF(NOT(Settings!$E$4=5),IF(Balance!J374&lt;=0,0,IF($C375&lt;=SUM($D375:I375),0,IF('Minimum Payment'!J375+$C375-SUM($D375:I375)&gt;Balance!J374+Interest!J375,Balance!J374+Interest!J375-'Minimum Payment'!J375,$C375-SUM($D375:I375))))))</f>
        <v>0</v>
      </c>
      <c r="K375" s="10">
        <f>IF(K$14="",0,IF(NOT(Settings!$E$4=5),IF(Balance!K374&lt;=0,0,IF($C375&lt;=SUM($D375:J375),0,IF('Minimum Payment'!K375+$C375-SUM($D375:J375)&gt;Balance!K374+Interest!K375,Balance!K374+Interest!K375-'Minimum Payment'!K375,$C375-SUM($D375:J375))))))</f>
        <v>0</v>
      </c>
      <c r="L375" s="10">
        <f>IF(L$14="",0,IF(NOT(Settings!$E$4=5),IF(Balance!L374&lt;=0,0,IF($C375&lt;=SUM($D375:K375),0,IF('Minimum Payment'!L375+$C375-SUM($D375:K375)&gt;Balance!L374+Interest!L375,Balance!L374+Interest!L375-'Minimum Payment'!L375,$C375-SUM($D375:K375))))))</f>
        <v>0</v>
      </c>
      <c r="M375" s="10">
        <f>IF(M$14="",0,IF(NOT(Settings!$E$4=5),IF(Balance!M374&lt;=0,0,IF($C375&lt;=SUM($D375:L375),0,IF('Minimum Payment'!M375+$C375-SUM($D375:L375)&gt;Balance!M374+Interest!M375,Balance!M374+Interest!M375-'Minimum Payment'!M375,$C375-SUM($D375:L375))))))</f>
        <v>0</v>
      </c>
      <c r="O375" s="10">
        <f t="shared" si="10"/>
        <v>0</v>
      </c>
    </row>
    <row r="376" spans="1:15" s="140" customFormat="1" ht="11.25" x14ac:dyDescent="0.25">
      <c r="A376" s="140" t="str">
        <f>IF(Balance!O375&lt;=0,"",A375+1)</f>
        <v/>
      </c>
      <c r="B376" s="50" t="str">
        <f t="shared" si="11"/>
        <v/>
      </c>
      <c r="C376" s="10">
        <f>IF(A376="",0,IF(NOT(Settings!$E$4=5),IF((Results!$D$5-'Minimum Payment'!O376)&lt;0,0,Results!$D$5-'Minimum Payment'!O376),0)+'Payment Schedule'!D376)</f>
        <v>0</v>
      </c>
      <c r="D376" s="10">
        <f>IF($D$14="",0,IF(NOT(Settings!$E$4=5),IF(Balance!D375&gt;=0,IF('Minimum Payment'!D376+$C376&gt;Balance!D375+Interest!D376,Balance!D375+Interest!D376-'Minimum Payment'!D376,$C376)),0))</f>
        <v>0</v>
      </c>
      <c r="E376" s="10">
        <f>IF(E$14="",0,IF(NOT(Settings!$E$4=5),IF(Balance!E375&lt;=0,0,IF($C376&lt;=SUM($D376:D376),0,IF('Minimum Payment'!E376+$C376-SUM($D376:D376)&gt;Balance!E375+Interest!E376,Balance!E375+Interest!E376-'Minimum Payment'!E376,$C376-SUM($D376:D376))))))</f>
        <v>0</v>
      </c>
      <c r="F376" s="10">
        <f>IF(F$14="",0,IF(NOT(Settings!$E$4=5),IF(Balance!F375&lt;=0,0,IF($C376&lt;=SUM($D376:E376),0,IF('Minimum Payment'!F376+$C376-SUM($D376:E376)&gt;Balance!F375+Interest!F376,Balance!F375+Interest!F376-'Minimum Payment'!F376,$C376-SUM($D376:E376))))))</f>
        <v>0</v>
      </c>
      <c r="G376" s="10">
        <f>IF(G$14="",0,IF(NOT(Settings!$E$4=5),IF(Balance!G375&lt;=0,0,IF($C376&lt;=SUM($D376:F376),0,IF('Minimum Payment'!G376+$C376-SUM($D376:F376)&gt;Balance!G375+Interest!G376,Balance!G375+Interest!G376-'Minimum Payment'!G376,$C376-SUM($D376:F376))))))</f>
        <v>0</v>
      </c>
      <c r="H376" s="10">
        <f>IF(H$14="",0,IF(NOT(Settings!$E$4=5),IF(Balance!H375&lt;=0,0,IF($C376&lt;=SUM($D376:G376),0,IF('Minimum Payment'!H376+$C376-SUM($D376:G376)&gt;Balance!H375+Interest!H376,Balance!H375+Interest!H376-'Minimum Payment'!H376,$C376-SUM($D376:G376))))))</f>
        <v>0</v>
      </c>
      <c r="I376" s="10">
        <f>IF(I$14="",0,IF(NOT(Settings!$E$4=5),IF(Balance!I375&lt;=0,0,IF($C376&lt;=SUM($D376:H376),0,IF('Minimum Payment'!I376+$C376-SUM($D376:H376)&gt;Balance!I375+Interest!I376,Balance!I375+Interest!I376-'Minimum Payment'!I376,$C376-SUM($D376:H376))))))</f>
        <v>0</v>
      </c>
      <c r="J376" s="10">
        <f>IF(J$14="",0,IF(NOT(Settings!$E$4=5),IF(Balance!J375&lt;=0,0,IF($C376&lt;=SUM($D376:I376),0,IF('Minimum Payment'!J376+$C376-SUM($D376:I376)&gt;Balance!J375+Interest!J376,Balance!J375+Interest!J376-'Minimum Payment'!J376,$C376-SUM($D376:I376))))))</f>
        <v>0</v>
      </c>
      <c r="K376" s="10">
        <f>IF(K$14="",0,IF(NOT(Settings!$E$4=5),IF(Balance!K375&lt;=0,0,IF($C376&lt;=SUM($D376:J376),0,IF('Minimum Payment'!K376+$C376-SUM($D376:J376)&gt;Balance!K375+Interest!K376,Balance!K375+Interest!K376-'Minimum Payment'!K376,$C376-SUM($D376:J376))))))</f>
        <v>0</v>
      </c>
      <c r="L376" s="10">
        <f>IF(L$14="",0,IF(NOT(Settings!$E$4=5),IF(Balance!L375&lt;=0,0,IF($C376&lt;=SUM($D376:K376),0,IF('Minimum Payment'!L376+$C376-SUM($D376:K376)&gt;Balance!L375+Interest!L376,Balance!L375+Interest!L376-'Minimum Payment'!L376,$C376-SUM($D376:K376))))))</f>
        <v>0</v>
      </c>
      <c r="M376" s="10">
        <f>IF(M$14="",0,IF(NOT(Settings!$E$4=5),IF(Balance!M375&lt;=0,0,IF($C376&lt;=SUM($D376:L376),0,IF('Minimum Payment'!M376+$C376-SUM($D376:L376)&gt;Balance!M375+Interest!M376,Balance!M375+Interest!M376-'Minimum Payment'!M376,$C376-SUM($D376:L376))))))</f>
        <v>0</v>
      </c>
      <c r="O376" s="10">
        <f t="shared" si="10"/>
        <v>0</v>
      </c>
    </row>
    <row r="377" spans="1:15" s="140" customFormat="1" ht="11.25" x14ac:dyDescent="0.25">
      <c r="A377" s="140" t="str">
        <f>IF(Balance!O376&lt;=0,"",A376+1)</f>
        <v/>
      </c>
      <c r="B377" s="50" t="str">
        <f t="shared" si="11"/>
        <v/>
      </c>
      <c r="C377" s="10">
        <f>IF(A377="",0,IF(NOT(Settings!$E$4=5),IF((Results!$D$5-'Minimum Payment'!O377)&lt;0,0,Results!$D$5-'Minimum Payment'!O377),0)+'Payment Schedule'!D377)</f>
        <v>0</v>
      </c>
      <c r="D377" s="10">
        <f>IF($D$14="",0,IF(NOT(Settings!$E$4=5),IF(Balance!D376&gt;=0,IF('Minimum Payment'!D377+$C377&gt;Balance!D376+Interest!D377,Balance!D376+Interest!D377-'Minimum Payment'!D377,$C377)),0))</f>
        <v>0</v>
      </c>
      <c r="E377" s="10">
        <f>IF(E$14="",0,IF(NOT(Settings!$E$4=5),IF(Balance!E376&lt;=0,0,IF($C377&lt;=SUM($D377:D377),0,IF('Minimum Payment'!E377+$C377-SUM($D377:D377)&gt;Balance!E376+Interest!E377,Balance!E376+Interest!E377-'Minimum Payment'!E377,$C377-SUM($D377:D377))))))</f>
        <v>0</v>
      </c>
      <c r="F377" s="10">
        <f>IF(F$14="",0,IF(NOT(Settings!$E$4=5),IF(Balance!F376&lt;=0,0,IF($C377&lt;=SUM($D377:E377),0,IF('Minimum Payment'!F377+$C377-SUM($D377:E377)&gt;Balance!F376+Interest!F377,Balance!F376+Interest!F377-'Minimum Payment'!F377,$C377-SUM($D377:E377))))))</f>
        <v>0</v>
      </c>
      <c r="G377" s="10">
        <f>IF(G$14="",0,IF(NOT(Settings!$E$4=5),IF(Balance!G376&lt;=0,0,IF($C377&lt;=SUM($D377:F377),0,IF('Minimum Payment'!G377+$C377-SUM($D377:F377)&gt;Balance!G376+Interest!G377,Balance!G376+Interest!G377-'Minimum Payment'!G377,$C377-SUM($D377:F377))))))</f>
        <v>0</v>
      </c>
      <c r="H377" s="10">
        <f>IF(H$14="",0,IF(NOT(Settings!$E$4=5),IF(Balance!H376&lt;=0,0,IF($C377&lt;=SUM($D377:G377),0,IF('Minimum Payment'!H377+$C377-SUM($D377:G377)&gt;Balance!H376+Interest!H377,Balance!H376+Interest!H377-'Minimum Payment'!H377,$C377-SUM($D377:G377))))))</f>
        <v>0</v>
      </c>
      <c r="I377" s="10">
        <f>IF(I$14="",0,IF(NOT(Settings!$E$4=5),IF(Balance!I376&lt;=0,0,IF($C377&lt;=SUM($D377:H377),0,IF('Minimum Payment'!I377+$C377-SUM($D377:H377)&gt;Balance!I376+Interest!I377,Balance!I376+Interest!I377-'Minimum Payment'!I377,$C377-SUM($D377:H377))))))</f>
        <v>0</v>
      </c>
      <c r="J377" s="10">
        <f>IF(J$14="",0,IF(NOT(Settings!$E$4=5),IF(Balance!J376&lt;=0,0,IF($C377&lt;=SUM($D377:I377),0,IF('Minimum Payment'!J377+$C377-SUM($D377:I377)&gt;Balance!J376+Interest!J377,Balance!J376+Interest!J377-'Minimum Payment'!J377,$C377-SUM($D377:I377))))))</f>
        <v>0</v>
      </c>
      <c r="K377" s="10">
        <f>IF(K$14="",0,IF(NOT(Settings!$E$4=5),IF(Balance!K376&lt;=0,0,IF($C377&lt;=SUM($D377:J377),0,IF('Minimum Payment'!K377+$C377-SUM($D377:J377)&gt;Balance!K376+Interest!K377,Balance!K376+Interest!K377-'Minimum Payment'!K377,$C377-SUM($D377:J377))))))</f>
        <v>0</v>
      </c>
      <c r="L377" s="10">
        <f>IF(L$14="",0,IF(NOT(Settings!$E$4=5),IF(Balance!L376&lt;=0,0,IF($C377&lt;=SUM($D377:K377),0,IF('Minimum Payment'!L377+$C377-SUM($D377:K377)&gt;Balance!L376+Interest!L377,Balance!L376+Interest!L377-'Minimum Payment'!L377,$C377-SUM($D377:K377))))))</f>
        <v>0</v>
      </c>
      <c r="M377" s="10">
        <f>IF(M$14="",0,IF(NOT(Settings!$E$4=5),IF(Balance!M376&lt;=0,0,IF($C377&lt;=SUM($D377:L377),0,IF('Minimum Payment'!M377+$C377-SUM($D377:L377)&gt;Balance!M376+Interest!M377,Balance!M376+Interest!M377-'Minimum Payment'!M377,$C377-SUM($D377:L377))))))</f>
        <v>0</v>
      </c>
      <c r="O377" s="10">
        <f t="shared" si="10"/>
        <v>0</v>
      </c>
    </row>
    <row r="378" spans="1:15" s="140" customFormat="1" ht="11.25" x14ac:dyDescent="0.25">
      <c r="A378" s="140" t="str">
        <f>IF(Balance!O377&lt;=0,"",A377+1)</f>
        <v/>
      </c>
      <c r="B378" s="50" t="str">
        <f t="shared" si="11"/>
        <v/>
      </c>
      <c r="C378" s="10">
        <f>IF(A378="",0,IF(NOT(Settings!$E$4=5),IF((Results!$D$5-'Minimum Payment'!O378)&lt;0,0,Results!$D$5-'Minimum Payment'!O378),0)+'Payment Schedule'!D378)</f>
        <v>0</v>
      </c>
      <c r="D378" s="10">
        <f>IF($D$14="",0,IF(NOT(Settings!$E$4=5),IF(Balance!D377&gt;=0,IF('Minimum Payment'!D378+$C378&gt;Balance!D377+Interest!D378,Balance!D377+Interest!D378-'Minimum Payment'!D378,$C378)),0))</f>
        <v>0</v>
      </c>
      <c r="E378" s="10">
        <f>IF(E$14="",0,IF(NOT(Settings!$E$4=5),IF(Balance!E377&lt;=0,0,IF($C378&lt;=SUM($D378:D378),0,IF('Minimum Payment'!E378+$C378-SUM($D378:D378)&gt;Balance!E377+Interest!E378,Balance!E377+Interest!E378-'Minimum Payment'!E378,$C378-SUM($D378:D378))))))</f>
        <v>0</v>
      </c>
      <c r="F378" s="10">
        <f>IF(F$14="",0,IF(NOT(Settings!$E$4=5),IF(Balance!F377&lt;=0,0,IF($C378&lt;=SUM($D378:E378),0,IF('Minimum Payment'!F378+$C378-SUM($D378:E378)&gt;Balance!F377+Interest!F378,Balance!F377+Interest!F378-'Minimum Payment'!F378,$C378-SUM($D378:E378))))))</f>
        <v>0</v>
      </c>
      <c r="G378" s="10">
        <f>IF(G$14="",0,IF(NOT(Settings!$E$4=5),IF(Balance!G377&lt;=0,0,IF($C378&lt;=SUM($D378:F378),0,IF('Minimum Payment'!G378+$C378-SUM($D378:F378)&gt;Balance!G377+Interest!G378,Balance!G377+Interest!G378-'Minimum Payment'!G378,$C378-SUM($D378:F378))))))</f>
        <v>0</v>
      </c>
      <c r="H378" s="10">
        <f>IF(H$14="",0,IF(NOT(Settings!$E$4=5),IF(Balance!H377&lt;=0,0,IF($C378&lt;=SUM($D378:G378),0,IF('Minimum Payment'!H378+$C378-SUM($D378:G378)&gt;Balance!H377+Interest!H378,Balance!H377+Interest!H378-'Minimum Payment'!H378,$C378-SUM($D378:G378))))))</f>
        <v>0</v>
      </c>
      <c r="I378" s="10">
        <f>IF(I$14="",0,IF(NOT(Settings!$E$4=5),IF(Balance!I377&lt;=0,0,IF($C378&lt;=SUM($D378:H378),0,IF('Minimum Payment'!I378+$C378-SUM($D378:H378)&gt;Balance!I377+Interest!I378,Balance!I377+Interest!I378-'Minimum Payment'!I378,$C378-SUM($D378:H378))))))</f>
        <v>0</v>
      </c>
      <c r="J378" s="10">
        <f>IF(J$14="",0,IF(NOT(Settings!$E$4=5),IF(Balance!J377&lt;=0,0,IF($C378&lt;=SUM($D378:I378),0,IF('Minimum Payment'!J378+$C378-SUM($D378:I378)&gt;Balance!J377+Interest!J378,Balance!J377+Interest!J378-'Minimum Payment'!J378,$C378-SUM($D378:I378))))))</f>
        <v>0</v>
      </c>
      <c r="K378" s="10">
        <f>IF(K$14="",0,IF(NOT(Settings!$E$4=5),IF(Balance!K377&lt;=0,0,IF($C378&lt;=SUM($D378:J378),0,IF('Minimum Payment'!K378+$C378-SUM($D378:J378)&gt;Balance!K377+Interest!K378,Balance!K377+Interest!K378-'Minimum Payment'!K378,$C378-SUM($D378:J378))))))</f>
        <v>0</v>
      </c>
      <c r="L378" s="10">
        <f>IF(L$14="",0,IF(NOT(Settings!$E$4=5),IF(Balance!L377&lt;=0,0,IF($C378&lt;=SUM($D378:K378),0,IF('Minimum Payment'!L378+$C378-SUM($D378:K378)&gt;Balance!L377+Interest!L378,Balance!L377+Interest!L378-'Minimum Payment'!L378,$C378-SUM($D378:K378))))))</f>
        <v>0</v>
      </c>
      <c r="M378" s="10">
        <f>IF(M$14="",0,IF(NOT(Settings!$E$4=5),IF(Balance!M377&lt;=0,0,IF($C378&lt;=SUM($D378:L378),0,IF('Minimum Payment'!M378+$C378-SUM($D378:L378)&gt;Balance!M377+Interest!M378,Balance!M377+Interest!M378-'Minimum Payment'!M378,$C378-SUM($D378:L378))))))</f>
        <v>0</v>
      </c>
      <c r="O378" s="10">
        <f t="shared" si="10"/>
        <v>0</v>
      </c>
    </row>
    <row r="379" spans="1:15" s="140" customFormat="1" ht="11.25" x14ac:dyDescent="0.25">
      <c r="A379" s="140" t="str">
        <f>IF(Balance!O378&lt;=0,"",A378+1)</f>
        <v/>
      </c>
      <c r="B379" s="50" t="str">
        <f t="shared" si="11"/>
        <v/>
      </c>
      <c r="C379" s="10">
        <f>IF(A379="",0,IF(NOT(Settings!$E$4=5),IF((Results!$D$5-'Minimum Payment'!O379)&lt;0,0,Results!$D$5-'Minimum Payment'!O379),0)+'Payment Schedule'!D379)</f>
        <v>0</v>
      </c>
      <c r="D379" s="10">
        <f>IF($D$14="",0,IF(NOT(Settings!$E$4=5),IF(Balance!D378&gt;=0,IF('Minimum Payment'!D379+$C379&gt;Balance!D378+Interest!D379,Balance!D378+Interest!D379-'Minimum Payment'!D379,$C379)),0))</f>
        <v>0</v>
      </c>
      <c r="E379" s="10">
        <f>IF(E$14="",0,IF(NOT(Settings!$E$4=5),IF(Balance!E378&lt;=0,0,IF($C379&lt;=SUM($D379:D379),0,IF('Minimum Payment'!E379+$C379-SUM($D379:D379)&gt;Balance!E378+Interest!E379,Balance!E378+Interest!E379-'Minimum Payment'!E379,$C379-SUM($D379:D379))))))</f>
        <v>0</v>
      </c>
      <c r="F379" s="10">
        <f>IF(F$14="",0,IF(NOT(Settings!$E$4=5),IF(Balance!F378&lt;=0,0,IF($C379&lt;=SUM($D379:E379),0,IF('Minimum Payment'!F379+$C379-SUM($D379:E379)&gt;Balance!F378+Interest!F379,Balance!F378+Interest!F379-'Minimum Payment'!F379,$C379-SUM($D379:E379))))))</f>
        <v>0</v>
      </c>
      <c r="G379" s="10">
        <f>IF(G$14="",0,IF(NOT(Settings!$E$4=5),IF(Balance!G378&lt;=0,0,IF($C379&lt;=SUM($D379:F379),0,IF('Minimum Payment'!G379+$C379-SUM($D379:F379)&gt;Balance!G378+Interest!G379,Balance!G378+Interest!G379-'Minimum Payment'!G379,$C379-SUM($D379:F379))))))</f>
        <v>0</v>
      </c>
      <c r="H379" s="10">
        <f>IF(H$14="",0,IF(NOT(Settings!$E$4=5),IF(Balance!H378&lt;=0,0,IF($C379&lt;=SUM($D379:G379),0,IF('Minimum Payment'!H379+$C379-SUM($D379:G379)&gt;Balance!H378+Interest!H379,Balance!H378+Interest!H379-'Minimum Payment'!H379,$C379-SUM($D379:G379))))))</f>
        <v>0</v>
      </c>
      <c r="I379" s="10">
        <f>IF(I$14="",0,IF(NOT(Settings!$E$4=5),IF(Balance!I378&lt;=0,0,IF($C379&lt;=SUM($D379:H379),0,IF('Minimum Payment'!I379+$C379-SUM($D379:H379)&gt;Balance!I378+Interest!I379,Balance!I378+Interest!I379-'Minimum Payment'!I379,$C379-SUM($D379:H379))))))</f>
        <v>0</v>
      </c>
      <c r="J379" s="10">
        <f>IF(J$14="",0,IF(NOT(Settings!$E$4=5),IF(Balance!J378&lt;=0,0,IF($C379&lt;=SUM($D379:I379),0,IF('Minimum Payment'!J379+$C379-SUM($D379:I379)&gt;Balance!J378+Interest!J379,Balance!J378+Interest!J379-'Minimum Payment'!J379,$C379-SUM($D379:I379))))))</f>
        <v>0</v>
      </c>
      <c r="K379" s="10">
        <f>IF(K$14="",0,IF(NOT(Settings!$E$4=5),IF(Balance!K378&lt;=0,0,IF($C379&lt;=SUM($D379:J379),0,IF('Minimum Payment'!K379+$C379-SUM($D379:J379)&gt;Balance!K378+Interest!K379,Balance!K378+Interest!K379-'Minimum Payment'!K379,$C379-SUM($D379:J379))))))</f>
        <v>0</v>
      </c>
      <c r="L379" s="10">
        <f>IF(L$14="",0,IF(NOT(Settings!$E$4=5),IF(Balance!L378&lt;=0,0,IF($C379&lt;=SUM($D379:K379),0,IF('Minimum Payment'!L379+$C379-SUM($D379:K379)&gt;Balance!L378+Interest!L379,Balance!L378+Interest!L379-'Minimum Payment'!L379,$C379-SUM($D379:K379))))))</f>
        <v>0</v>
      </c>
      <c r="M379" s="10">
        <f>IF(M$14="",0,IF(NOT(Settings!$E$4=5),IF(Balance!M378&lt;=0,0,IF($C379&lt;=SUM($D379:L379),0,IF('Minimum Payment'!M379+$C379-SUM($D379:L379)&gt;Balance!M378+Interest!M379,Balance!M378+Interest!M379-'Minimum Payment'!M379,$C379-SUM($D379:L379))))))</f>
        <v>0</v>
      </c>
      <c r="O379" s="10">
        <f t="shared" si="10"/>
        <v>0</v>
      </c>
    </row>
    <row r="380" spans="1:15" s="140" customFormat="1" ht="11.25" x14ac:dyDescent="0.25">
      <c r="A380" s="140" t="str">
        <f>IF(Balance!O379&lt;=0,"",A379+1)</f>
        <v/>
      </c>
      <c r="B380" s="50" t="str">
        <f t="shared" si="11"/>
        <v/>
      </c>
      <c r="C380" s="10">
        <f>IF(A380="",0,IF(NOT(Settings!$E$4=5),IF((Results!$D$5-'Minimum Payment'!O380)&lt;0,0,Results!$D$5-'Minimum Payment'!O380),0)+'Payment Schedule'!D380)</f>
        <v>0</v>
      </c>
      <c r="D380" s="10">
        <f>IF($D$14="",0,IF(NOT(Settings!$E$4=5),IF(Balance!D379&gt;=0,IF('Minimum Payment'!D380+$C380&gt;Balance!D379+Interest!D380,Balance!D379+Interest!D380-'Minimum Payment'!D380,$C380)),0))</f>
        <v>0</v>
      </c>
      <c r="E380" s="10">
        <f>IF(E$14="",0,IF(NOT(Settings!$E$4=5),IF(Balance!E379&lt;=0,0,IF($C380&lt;=SUM($D380:D380),0,IF('Minimum Payment'!E380+$C380-SUM($D380:D380)&gt;Balance!E379+Interest!E380,Balance!E379+Interest!E380-'Minimum Payment'!E380,$C380-SUM($D380:D380))))))</f>
        <v>0</v>
      </c>
      <c r="F380" s="10">
        <f>IF(F$14="",0,IF(NOT(Settings!$E$4=5),IF(Balance!F379&lt;=0,0,IF($C380&lt;=SUM($D380:E380),0,IF('Minimum Payment'!F380+$C380-SUM($D380:E380)&gt;Balance!F379+Interest!F380,Balance!F379+Interest!F380-'Minimum Payment'!F380,$C380-SUM($D380:E380))))))</f>
        <v>0</v>
      </c>
      <c r="G380" s="10">
        <f>IF(G$14="",0,IF(NOT(Settings!$E$4=5),IF(Balance!G379&lt;=0,0,IF($C380&lt;=SUM($D380:F380),0,IF('Minimum Payment'!G380+$C380-SUM($D380:F380)&gt;Balance!G379+Interest!G380,Balance!G379+Interest!G380-'Minimum Payment'!G380,$C380-SUM($D380:F380))))))</f>
        <v>0</v>
      </c>
      <c r="H380" s="10">
        <f>IF(H$14="",0,IF(NOT(Settings!$E$4=5),IF(Balance!H379&lt;=0,0,IF($C380&lt;=SUM($D380:G380),0,IF('Minimum Payment'!H380+$C380-SUM($D380:G380)&gt;Balance!H379+Interest!H380,Balance!H379+Interest!H380-'Minimum Payment'!H380,$C380-SUM($D380:G380))))))</f>
        <v>0</v>
      </c>
      <c r="I380" s="10">
        <f>IF(I$14="",0,IF(NOT(Settings!$E$4=5),IF(Balance!I379&lt;=0,0,IF($C380&lt;=SUM($D380:H380),0,IF('Minimum Payment'!I380+$C380-SUM($D380:H380)&gt;Balance!I379+Interest!I380,Balance!I379+Interest!I380-'Minimum Payment'!I380,$C380-SUM($D380:H380))))))</f>
        <v>0</v>
      </c>
      <c r="J380" s="10">
        <f>IF(J$14="",0,IF(NOT(Settings!$E$4=5),IF(Balance!J379&lt;=0,0,IF($C380&lt;=SUM($D380:I380),0,IF('Minimum Payment'!J380+$C380-SUM($D380:I380)&gt;Balance!J379+Interest!J380,Balance!J379+Interest!J380-'Minimum Payment'!J380,$C380-SUM($D380:I380))))))</f>
        <v>0</v>
      </c>
      <c r="K380" s="10">
        <f>IF(K$14="",0,IF(NOT(Settings!$E$4=5),IF(Balance!K379&lt;=0,0,IF($C380&lt;=SUM($D380:J380),0,IF('Minimum Payment'!K380+$C380-SUM($D380:J380)&gt;Balance!K379+Interest!K380,Balance!K379+Interest!K380-'Minimum Payment'!K380,$C380-SUM($D380:J380))))))</f>
        <v>0</v>
      </c>
      <c r="L380" s="10">
        <f>IF(L$14="",0,IF(NOT(Settings!$E$4=5),IF(Balance!L379&lt;=0,0,IF($C380&lt;=SUM($D380:K380),0,IF('Minimum Payment'!L380+$C380-SUM($D380:K380)&gt;Balance!L379+Interest!L380,Balance!L379+Interest!L380-'Minimum Payment'!L380,$C380-SUM($D380:K380))))))</f>
        <v>0</v>
      </c>
      <c r="M380" s="10">
        <f>IF(M$14="",0,IF(NOT(Settings!$E$4=5),IF(Balance!M379&lt;=0,0,IF($C380&lt;=SUM($D380:L380),0,IF('Minimum Payment'!M380+$C380-SUM($D380:L380)&gt;Balance!M379+Interest!M380,Balance!M379+Interest!M380-'Minimum Payment'!M380,$C380-SUM($D380:L380))))))</f>
        <v>0</v>
      </c>
      <c r="O380" s="10">
        <f t="shared" si="10"/>
        <v>0</v>
      </c>
    </row>
    <row r="381" spans="1:15" s="140" customFormat="1" ht="11.25" x14ac:dyDescent="0.25">
      <c r="A381" s="140" t="str">
        <f>IF(Balance!O380&lt;=0,"",A380+1)</f>
        <v/>
      </c>
      <c r="B381" s="50" t="str">
        <f t="shared" si="11"/>
        <v/>
      </c>
      <c r="C381" s="10">
        <f>IF(A381="",0,IF(NOT(Settings!$E$4=5),IF((Results!$D$5-'Minimum Payment'!O381)&lt;0,0,Results!$D$5-'Minimum Payment'!O381),0)+'Payment Schedule'!D381)</f>
        <v>0</v>
      </c>
      <c r="D381" s="10">
        <f>IF($D$14="",0,IF(NOT(Settings!$E$4=5),IF(Balance!D380&gt;=0,IF('Minimum Payment'!D381+$C381&gt;Balance!D380+Interest!D381,Balance!D380+Interest!D381-'Minimum Payment'!D381,$C381)),0))</f>
        <v>0</v>
      </c>
      <c r="E381" s="10">
        <f>IF(E$14="",0,IF(NOT(Settings!$E$4=5),IF(Balance!E380&lt;=0,0,IF($C381&lt;=SUM($D381:D381),0,IF('Minimum Payment'!E381+$C381-SUM($D381:D381)&gt;Balance!E380+Interest!E381,Balance!E380+Interest!E381-'Minimum Payment'!E381,$C381-SUM($D381:D381))))))</f>
        <v>0</v>
      </c>
      <c r="F381" s="10">
        <f>IF(F$14="",0,IF(NOT(Settings!$E$4=5),IF(Balance!F380&lt;=0,0,IF($C381&lt;=SUM($D381:E381),0,IF('Minimum Payment'!F381+$C381-SUM($D381:E381)&gt;Balance!F380+Interest!F381,Balance!F380+Interest!F381-'Minimum Payment'!F381,$C381-SUM($D381:E381))))))</f>
        <v>0</v>
      </c>
      <c r="G381" s="10">
        <f>IF(G$14="",0,IF(NOT(Settings!$E$4=5),IF(Balance!G380&lt;=0,0,IF($C381&lt;=SUM($D381:F381),0,IF('Minimum Payment'!G381+$C381-SUM($D381:F381)&gt;Balance!G380+Interest!G381,Balance!G380+Interest!G381-'Minimum Payment'!G381,$C381-SUM($D381:F381))))))</f>
        <v>0</v>
      </c>
      <c r="H381" s="10">
        <f>IF(H$14="",0,IF(NOT(Settings!$E$4=5),IF(Balance!H380&lt;=0,0,IF($C381&lt;=SUM($D381:G381),0,IF('Minimum Payment'!H381+$C381-SUM($D381:G381)&gt;Balance!H380+Interest!H381,Balance!H380+Interest!H381-'Minimum Payment'!H381,$C381-SUM($D381:G381))))))</f>
        <v>0</v>
      </c>
      <c r="I381" s="10">
        <f>IF(I$14="",0,IF(NOT(Settings!$E$4=5),IF(Balance!I380&lt;=0,0,IF($C381&lt;=SUM($D381:H381),0,IF('Minimum Payment'!I381+$C381-SUM($D381:H381)&gt;Balance!I380+Interest!I381,Balance!I380+Interest!I381-'Minimum Payment'!I381,$C381-SUM($D381:H381))))))</f>
        <v>0</v>
      </c>
      <c r="J381" s="10">
        <f>IF(J$14="",0,IF(NOT(Settings!$E$4=5),IF(Balance!J380&lt;=0,0,IF($C381&lt;=SUM($D381:I381),0,IF('Minimum Payment'!J381+$C381-SUM($D381:I381)&gt;Balance!J380+Interest!J381,Balance!J380+Interest!J381-'Minimum Payment'!J381,$C381-SUM($D381:I381))))))</f>
        <v>0</v>
      </c>
      <c r="K381" s="10">
        <f>IF(K$14="",0,IF(NOT(Settings!$E$4=5),IF(Balance!K380&lt;=0,0,IF($C381&lt;=SUM($D381:J381),0,IF('Minimum Payment'!K381+$C381-SUM($D381:J381)&gt;Balance!K380+Interest!K381,Balance!K380+Interest!K381-'Minimum Payment'!K381,$C381-SUM($D381:J381))))))</f>
        <v>0</v>
      </c>
      <c r="L381" s="10">
        <f>IF(L$14="",0,IF(NOT(Settings!$E$4=5),IF(Balance!L380&lt;=0,0,IF($C381&lt;=SUM($D381:K381),0,IF('Minimum Payment'!L381+$C381-SUM($D381:K381)&gt;Balance!L380+Interest!L381,Balance!L380+Interest!L381-'Minimum Payment'!L381,$C381-SUM($D381:K381))))))</f>
        <v>0</v>
      </c>
      <c r="M381" s="10">
        <f>IF(M$14="",0,IF(NOT(Settings!$E$4=5),IF(Balance!M380&lt;=0,0,IF($C381&lt;=SUM($D381:L381),0,IF('Minimum Payment'!M381+$C381-SUM($D381:L381)&gt;Balance!M380+Interest!M381,Balance!M380+Interest!M381-'Minimum Payment'!M381,$C381-SUM($D381:L381))))))</f>
        <v>0</v>
      </c>
      <c r="O381" s="10">
        <f t="shared" si="10"/>
        <v>0</v>
      </c>
    </row>
    <row r="382" spans="1:15" s="140" customFormat="1" ht="11.25" x14ac:dyDescent="0.25">
      <c r="A382" s="140" t="str">
        <f>IF(Balance!O381&lt;=0,"",A381+1)</f>
        <v/>
      </c>
      <c r="B382" s="50" t="str">
        <f t="shared" si="11"/>
        <v/>
      </c>
      <c r="C382" s="10">
        <f>IF(A382="",0,IF(NOT(Settings!$E$4=5),IF((Results!$D$5-'Minimum Payment'!O382)&lt;0,0,Results!$D$5-'Minimum Payment'!O382),0)+'Payment Schedule'!D382)</f>
        <v>0</v>
      </c>
      <c r="D382" s="10">
        <f>IF($D$14="",0,IF(NOT(Settings!$E$4=5),IF(Balance!D381&gt;=0,IF('Minimum Payment'!D382+$C382&gt;Balance!D381+Interest!D382,Balance!D381+Interest!D382-'Minimum Payment'!D382,$C382)),0))</f>
        <v>0</v>
      </c>
      <c r="E382" s="10">
        <f>IF(E$14="",0,IF(NOT(Settings!$E$4=5),IF(Balance!E381&lt;=0,0,IF($C382&lt;=SUM($D382:D382),0,IF('Minimum Payment'!E382+$C382-SUM($D382:D382)&gt;Balance!E381+Interest!E382,Balance!E381+Interest!E382-'Minimum Payment'!E382,$C382-SUM($D382:D382))))))</f>
        <v>0</v>
      </c>
      <c r="F382" s="10">
        <f>IF(F$14="",0,IF(NOT(Settings!$E$4=5),IF(Balance!F381&lt;=0,0,IF($C382&lt;=SUM($D382:E382),0,IF('Minimum Payment'!F382+$C382-SUM($D382:E382)&gt;Balance!F381+Interest!F382,Balance!F381+Interest!F382-'Minimum Payment'!F382,$C382-SUM($D382:E382))))))</f>
        <v>0</v>
      </c>
      <c r="G382" s="10">
        <f>IF(G$14="",0,IF(NOT(Settings!$E$4=5),IF(Balance!G381&lt;=0,0,IF($C382&lt;=SUM($D382:F382),0,IF('Minimum Payment'!G382+$C382-SUM($D382:F382)&gt;Balance!G381+Interest!G382,Balance!G381+Interest!G382-'Minimum Payment'!G382,$C382-SUM($D382:F382))))))</f>
        <v>0</v>
      </c>
      <c r="H382" s="10">
        <f>IF(H$14="",0,IF(NOT(Settings!$E$4=5),IF(Balance!H381&lt;=0,0,IF($C382&lt;=SUM($D382:G382),0,IF('Minimum Payment'!H382+$C382-SUM($D382:G382)&gt;Balance!H381+Interest!H382,Balance!H381+Interest!H382-'Minimum Payment'!H382,$C382-SUM($D382:G382))))))</f>
        <v>0</v>
      </c>
      <c r="I382" s="10">
        <f>IF(I$14="",0,IF(NOT(Settings!$E$4=5),IF(Balance!I381&lt;=0,0,IF($C382&lt;=SUM($D382:H382),0,IF('Minimum Payment'!I382+$C382-SUM($D382:H382)&gt;Balance!I381+Interest!I382,Balance!I381+Interest!I382-'Minimum Payment'!I382,$C382-SUM($D382:H382))))))</f>
        <v>0</v>
      </c>
      <c r="J382" s="10">
        <f>IF(J$14="",0,IF(NOT(Settings!$E$4=5),IF(Balance!J381&lt;=0,0,IF($C382&lt;=SUM($D382:I382),0,IF('Minimum Payment'!J382+$C382-SUM($D382:I382)&gt;Balance!J381+Interest!J382,Balance!J381+Interest!J382-'Minimum Payment'!J382,$C382-SUM($D382:I382))))))</f>
        <v>0</v>
      </c>
      <c r="K382" s="10">
        <f>IF(K$14="",0,IF(NOT(Settings!$E$4=5),IF(Balance!K381&lt;=0,0,IF($C382&lt;=SUM($D382:J382),0,IF('Minimum Payment'!K382+$C382-SUM($D382:J382)&gt;Balance!K381+Interest!K382,Balance!K381+Interest!K382-'Minimum Payment'!K382,$C382-SUM($D382:J382))))))</f>
        <v>0</v>
      </c>
      <c r="L382" s="10">
        <f>IF(L$14="",0,IF(NOT(Settings!$E$4=5),IF(Balance!L381&lt;=0,0,IF($C382&lt;=SUM($D382:K382),0,IF('Minimum Payment'!L382+$C382-SUM($D382:K382)&gt;Balance!L381+Interest!L382,Balance!L381+Interest!L382-'Minimum Payment'!L382,$C382-SUM($D382:K382))))))</f>
        <v>0</v>
      </c>
      <c r="M382" s="10">
        <f>IF(M$14="",0,IF(NOT(Settings!$E$4=5),IF(Balance!M381&lt;=0,0,IF($C382&lt;=SUM($D382:L382),0,IF('Minimum Payment'!M382+$C382-SUM($D382:L382)&gt;Balance!M381+Interest!M382,Balance!M381+Interest!M382-'Minimum Payment'!M382,$C382-SUM($D382:L382))))))</f>
        <v>0</v>
      </c>
      <c r="O382" s="10">
        <f t="shared" si="10"/>
        <v>0</v>
      </c>
    </row>
    <row r="383" spans="1:15" s="140" customFormat="1" ht="11.25" x14ac:dyDescent="0.25">
      <c r="A383" s="140" t="str">
        <f>IF(Balance!O382&lt;=0,"",A382+1)</f>
        <v/>
      </c>
      <c r="B383" s="50" t="str">
        <f t="shared" si="11"/>
        <v/>
      </c>
      <c r="C383" s="10">
        <f>IF(A383="",0,IF(NOT(Settings!$E$4=5),IF((Results!$D$5-'Minimum Payment'!O383)&lt;0,0,Results!$D$5-'Minimum Payment'!O383),0)+'Payment Schedule'!D383)</f>
        <v>0</v>
      </c>
      <c r="D383" s="10">
        <f>IF($D$14="",0,IF(NOT(Settings!$E$4=5),IF(Balance!D382&gt;=0,IF('Minimum Payment'!D383+$C383&gt;Balance!D382+Interest!D383,Balance!D382+Interest!D383-'Minimum Payment'!D383,$C383)),0))</f>
        <v>0</v>
      </c>
      <c r="E383" s="10">
        <f>IF(E$14="",0,IF(NOT(Settings!$E$4=5),IF(Balance!E382&lt;=0,0,IF($C383&lt;=SUM($D383:D383),0,IF('Minimum Payment'!E383+$C383-SUM($D383:D383)&gt;Balance!E382+Interest!E383,Balance!E382+Interest!E383-'Minimum Payment'!E383,$C383-SUM($D383:D383))))))</f>
        <v>0</v>
      </c>
      <c r="F383" s="10">
        <f>IF(F$14="",0,IF(NOT(Settings!$E$4=5),IF(Balance!F382&lt;=0,0,IF($C383&lt;=SUM($D383:E383),0,IF('Minimum Payment'!F383+$C383-SUM($D383:E383)&gt;Balance!F382+Interest!F383,Balance!F382+Interest!F383-'Minimum Payment'!F383,$C383-SUM($D383:E383))))))</f>
        <v>0</v>
      </c>
      <c r="G383" s="10">
        <f>IF(G$14="",0,IF(NOT(Settings!$E$4=5),IF(Balance!G382&lt;=0,0,IF($C383&lt;=SUM($D383:F383),0,IF('Minimum Payment'!G383+$C383-SUM($D383:F383)&gt;Balance!G382+Interest!G383,Balance!G382+Interest!G383-'Minimum Payment'!G383,$C383-SUM($D383:F383))))))</f>
        <v>0</v>
      </c>
      <c r="H383" s="10">
        <f>IF(H$14="",0,IF(NOT(Settings!$E$4=5),IF(Balance!H382&lt;=0,0,IF($C383&lt;=SUM($D383:G383),0,IF('Minimum Payment'!H383+$C383-SUM($D383:G383)&gt;Balance!H382+Interest!H383,Balance!H382+Interest!H383-'Minimum Payment'!H383,$C383-SUM($D383:G383))))))</f>
        <v>0</v>
      </c>
      <c r="I383" s="10">
        <f>IF(I$14="",0,IF(NOT(Settings!$E$4=5),IF(Balance!I382&lt;=0,0,IF($C383&lt;=SUM($D383:H383),0,IF('Minimum Payment'!I383+$C383-SUM($D383:H383)&gt;Balance!I382+Interest!I383,Balance!I382+Interest!I383-'Minimum Payment'!I383,$C383-SUM($D383:H383))))))</f>
        <v>0</v>
      </c>
      <c r="J383" s="10">
        <f>IF(J$14="",0,IF(NOT(Settings!$E$4=5),IF(Balance!J382&lt;=0,0,IF($C383&lt;=SUM($D383:I383),0,IF('Minimum Payment'!J383+$C383-SUM($D383:I383)&gt;Balance!J382+Interest!J383,Balance!J382+Interest!J383-'Minimum Payment'!J383,$C383-SUM($D383:I383))))))</f>
        <v>0</v>
      </c>
      <c r="K383" s="10">
        <f>IF(K$14="",0,IF(NOT(Settings!$E$4=5),IF(Balance!K382&lt;=0,0,IF($C383&lt;=SUM($D383:J383),0,IF('Minimum Payment'!K383+$C383-SUM($D383:J383)&gt;Balance!K382+Interest!K383,Balance!K382+Interest!K383-'Minimum Payment'!K383,$C383-SUM($D383:J383))))))</f>
        <v>0</v>
      </c>
      <c r="L383" s="10">
        <f>IF(L$14="",0,IF(NOT(Settings!$E$4=5),IF(Balance!L382&lt;=0,0,IF($C383&lt;=SUM($D383:K383),0,IF('Minimum Payment'!L383+$C383-SUM($D383:K383)&gt;Balance!L382+Interest!L383,Balance!L382+Interest!L383-'Minimum Payment'!L383,$C383-SUM($D383:K383))))))</f>
        <v>0</v>
      </c>
      <c r="M383" s="10">
        <f>IF(M$14="",0,IF(NOT(Settings!$E$4=5),IF(Balance!M382&lt;=0,0,IF($C383&lt;=SUM($D383:L383),0,IF('Minimum Payment'!M383+$C383-SUM($D383:L383)&gt;Balance!M382+Interest!M383,Balance!M382+Interest!M383-'Minimum Payment'!M383,$C383-SUM($D383:L383))))))</f>
        <v>0</v>
      </c>
      <c r="O383" s="10">
        <f t="shared" si="10"/>
        <v>0</v>
      </c>
    </row>
    <row r="384" spans="1:15" s="140" customFormat="1" ht="11.25" x14ac:dyDescent="0.25">
      <c r="A384" s="140" t="str">
        <f>IF(Balance!O383&lt;=0,"",A383+1)</f>
        <v/>
      </c>
      <c r="B384" s="50" t="str">
        <f t="shared" si="11"/>
        <v/>
      </c>
      <c r="C384" s="10">
        <f>IF(A384="",0,IF(NOT(Settings!$E$4=5),IF((Results!$D$5-'Minimum Payment'!O384)&lt;0,0,Results!$D$5-'Minimum Payment'!O384),0)+'Payment Schedule'!D384)</f>
        <v>0</v>
      </c>
      <c r="D384" s="10">
        <f>IF($D$14="",0,IF(NOT(Settings!$E$4=5),IF(Balance!D383&gt;=0,IF('Minimum Payment'!D384+$C384&gt;Balance!D383+Interest!D384,Balance!D383+Interest!D384-'Minimum Payment'!D384,$C384)),0))</f>
        <v>0</v>
      </c>
      <c r="E384" s="10">
        <f>IF(E$14="",0,IF(NOT(Settings!$E$4=5),IF(Balance!E383&lt;=0,0,IF($C384&lt;=SUM($D384:D384),0,IF('Minimum Payment'!E384+$C384-SUM($D384:D384)&gt;Balance!E383+Interest!E384,Balance!E383+Interest!E384-'Minimum Payment'!E384,$C384-SUM($D384:D384))))))</f>
        <v>0</v>
      </c>
      <c r="F384" s="10">
        <f>IF(F$14="",0,IF(NOT(Settings!$E$4=5),IF(Balance!F383&lt;=0,0,IF($C384&lt;=SUM($D384:E384),0,IF('Minimum Payment'!F384+$C384-SUM($D384:E384)&gt;Balance!F383+Interest!F384,Balance!F383+Interest!F384-'Minimum Payment'!F384,$C384-SUM($D384:E384))))))</f>
        <v>0</v>
      </c>
      <c r="G384" s="10">
        <f>IF(G$14="",0,IF(NOT(Settings!$E$4=5),IF(Balance!G383&lt;=0,0,IF($C384&lt;=SUM($D384:F384),0,IF('Minimum Payment'!G384+$C384-SUM($D384:F384)&gt;Balance!G383+Interest!G384,Balance!G383+Interest!G384-'Minimum Payment'!G384,$C384-SUM($D384:F384))))))</f>
        <v>0</v>
      </c>
      <c r="H384" s="10">
        <f>IF(H$14="",0,IF(NOT(Settings!$E$4=5),IF(Balance!H383&lt;=0,0,IF($C384&lt;=SUM($D384:G384),0,IF('Minimum Payment'!H384+$C384-SUM($D384:G384)&gt;Balance!H383+Interest!H384,Balance!H383+Interest!H384-'Minimum Payment'!H384,$C384-SUM($D384:G384))))))</f>
        <v>0</v>
      </c>
      <c r="I384" s="10">
        <f>IF(I$14="",0,IF(NOT(Settings!$E$4=5),IF(Balance!I383&lt;=0,0,IF($C384&lt;=SUM($D384:H384),0,IF('Minimum Payment'!I384+$C384-SUM($D384:H384)&gt;Balance!I383+Interest!I384,Balance!I383+Interest!I384-'Minimum Payment'!I384,$C384-SUM($D384:H384))))))</f>
        <v>0</v>
      </c>
      <c r="J384" s="10">
        <f>IF(J$14="",0,IF(NOT(Settings!$E$4=5),IF(Balance!J383&lt;=0,0,IF($C384&lt;=SUM($D384:I384),0,IF('Minimum Payment'!J384+$C384-SUM($D384:I384)&gt;Balance!J383+Interest!J384,Balance!J383+Interest!J384-'Minimum Payment'!J384,$C384-SUM($D384:I384))))))</f>
        <v>0</v>
      </c>
      <c r="K384" s="10">
        <f>IF(K$14="",0,IF(NOT(Settings!$E$4=5),IF(Balance!K383&lt;=0,0,IF($C384&lt;=SUM($D384:J384),0,IF('Minimum Payment'!K384+$C384-SUM($D384:J384)&gt;Balance!K383+Interest!K384,Balance!K383+Interest!K384-'Minimum Payment'!K384,$C384-SUM($D384:J384))))))</f>
        <v>0</v>
      </c>
      <c r="L384" s="10">
        <f>IF(L$14="",0,IF(NOT(Settings!$E$4=5),IF(Balance!L383&lt;=0,0,IF($C384&lt;=SUM($D384:K384),0,IF('Minimum Payment'!L384+$C384-SUM($D384:K384)&gt;Balance!L383+Interest!L384,Balance!L383+Interest!L384-'Minimum Payment'!L384,$C384-SUM($D384:K384))))))</f>
        <v>0</v>
      </c>
      <c r="M384" s="10">
        <f>IF(M$14="",0,IF(NOT(Settings!$E$4=5),IF(Balance!M383&lt;=0,0,IF($C384&lt;=SUM($D384:L384),0,IF('Minimum Payment'!M384+$C384-SUM($D384:L384)&gt;Balance!M383+Interest!M384,Balance!M383+Interest!M384-'Minimum Payment'!M384,$C384-SUM($D384:L384))))))</f>
        <v>0</v>
      </c>
      <c r="O384" s="10">
        <f t="shared" si="10"/>
        <v>0</v>
      </c>
    </row>
    <row r="385" spans="1:15" s="140" customFormat="1" ht="11.25" x14ac:dyDescent="0.25">
      <c r="A385" s="140" t="str">
        <f>IF(Balance!O384&lt;=0,"",A384+1)</f>
        <v/>
      </c>
      <c r="B385" s="50" t="str">
        <f t="shared" si="11"/>
        <v/>
      </c>
      <c r="C385" s="10">
        <f>IF(A385="",0,IF(NOT(Settings!$E$4=5),IF((Results!$D$5-'Minimum Payment'!O385)&lt;0,0,Results!$D$5-'Minimum Payment'!O385),0)+'Payment Schedule'!D385)</f>
        <v>0</v>
      </c>
      <c r="D385" s="10">
        <f>IF($D$14="",0,IF(NOT(Settings!$E$4=5),IF(Balance!D384&gt;=0,IF('Minimum Payment'!D385+$C385&gt;Balance!D384+Interest!D385,Balance!D384+Interest!D385-'Minimum Payment'!D385,$C385)),0))</f>
        <v>0</v>
      </c>
      <c r="E385" s="10">
        <f>IF(E$14="",0,IF(NOT(Settings!$E$4=5),IF(Balance!E384&lt;=0,0,IF($C385&lt;=SUM($D385:D385),0,IF('Minimum Payment'!E385+$C385-SUM($D385:D385)&gt;Balance!E384+Interest!E385,Balance!E384+Interest!E385-'Minimum Payment'!E385,$C385-SUM($D385:D385))))))</f>
        <v>0</v>
      </c>
      <c r="F385" s="10">
        <f>IF(F$14="",0,IF(NOT(Settings!$E$4=5),IF(Balance!F384&lt;=0,0,IF($C385&lt;=SUM($D385:E385),0,IF('Minimum Payment'!F385+$C385-SUM($D385:E385)&gt;Balance!F384+Interest!F385,Balance!F384+Interest!F385-'Minimum Payment'!F385,$C385-SUM($D385:E385))))))</f>
        <v>0</v>
      </c>
      <c r="G385" s="10">
        <f>IF(G$14="",0,IF(NOT(Settings!$E$4=5),IF(Balance!G384&lt;=0,0,IF($C385&lt;=SUM($D385:F385),0,IF('Minimum Payment'!G385+$C385-SUM($D385:F385)&gt;Balance!G384+Interest!G385,Balance!G384+Interest!G385-'Minimum Payment'!G385,$C385-SUM($D385:F385))))))</f>
        <v>0</v>
      </c>
      <c r="H385" s="10">
        <f>IF(H$14="",0,IF(NOT(Settings!$E$4=5),IF(Balance!H384&lt;=0,0,IF($C385&lt;=SUM($D385:G385),0,IF('Minimum Payment'!H385+$C385-SUM($D385:G385)&gt;Balance!H384+Interest!H385,Balance!H384+Interest!H385-'Minimum Payment'!H385,$C385-SUM($D385:G385))))))</f>
        <v>0</v>
      </c>
      <c r="I385" s="10">
        <f>IF(I$14="",0,IF(NOT(Settings!$E$4=5),IF(Balance!I384&lt;=0,0,IF($C385&lt;=SUM($D385:H385),0,IF('Minimum Payment'!I385+$C385-SUM($D385:H385)&gt;Balance!I384+Interest!I385,Balance!I384+Interest!I385-'Minimum Payment'!I385,$C385-SUM($D385:H385))))))</f>
        <v>0</v>
      </c>
      <c r="J385" s="10">
        <f>IF(J$14="",0,IF(NOT(Settings!$E$4=5),IF(Balance!J384&lt;=0,0,IF($C385&lt;=SUM($D385:I385),0,IF('Minimum Payment'!J385+$C385-SUM($D385:I385)&gt;Balance!J384+Interest!J385,Balance!J384+Interest!J385-'Minimum Payment'!J385,$C385-SUM($D385:I385))))))</f>
        <v>0</v>
      </c>
      <c r="K385" s="10">
        <f>IF(K$14="",0,IF(NOT(Settings!$E$4=5),IF(Balance!K384&lt;=0,0,IF($C385&lt;=SUM($D385:J385),0,IF('Minimum Payment'!K385+$C385-SUM($D385:J385)&gt;Balance!K384+Interest!K385,Balance!K384+Interest!K385-'Minimum Payment'!K385,$C385-SUM($D385:J385))))))</f>
        <v>0</v>
      </c>
      <c r="L385" s="10">
        <f>IF(L$14="",0,IF(NOT(Settings!$E$4=5),IF(Balance!L384&lt;=0,0,IF($C385&lt;=SUM($D385:K385),0,IF('Minimum Payment'!L385+$C385-SUM($D385:K385)&gt;Balance!L384+Interest!L385,Balance!L384+Interest!L385-'Minimum Payment'!L385,$C385-SUM($D385:K385))))))</f>
        <v>0</v>
      </c>
      <c r="M385" s="10">
        <f>IF(M$14="",0,IF(NOT(Settings!$E$4=5),IF(Balance!M384&lt;=0,0,IF($C385&lt;=SUM($D385:L385),0,IF('Minimum Payment'!M385+$C385-SUM($D385:L385)&gt;Balance!M384+Interest!M385,Balance!M384+Interest!M385-'Minimum Payment'!M385,$C385-SUM($D385:L385))))))</f>
        <v>0</v>
      </c>
      <c r="O385" s="10">
        <f t="shared" si="10"/>
        <v>0</v>
      </c>
    </row>
    <row r="386" spans="1:15" s="140" customFormat="1" ht="11.25" x14ac:dyDescent="0.25">
      <c r="A386" s="140" t="str">
        <f>IF(Balance!O385&lt;=0,"",A385+1)</f>
        <v/>
      </c>
      <c r="B386" s="50" t="str">
        <f t="shared" si="11"/>
        <v/>
      </c>
      <c r="C386" s="10">
        <f>IF(A386="",0,IF(NOT(Settings!$E$4=5),IF((Results!$D$5-'Minimum Payment'!O386)&lt;0,0,Results!$D$5-'Minimum Payment'!O386),0)+'Payment Schedule'!D386)</f>
        <v>0</v>
      </c>
      <c r="D386" s="10">
        <f>IF($D$14="",0,IF(NOT(Settings!$E$4=5),IF(Balance!D385&gt;=0,IF('Minimum Payment'!D386+$C386&gt;Balance!D385+Interest!D386,Balance!D385+Interest!D386-'Minimum Payment'!D386,$C386)),0))</f>
        <v>0</v>
      </c>
      <c r="E386" s="10">
        <f>IF(E$14="",0,IF(NOT(Settings!$E$4=5),IF(Balance!E385&lt;=0,0,IF($C386&lt;=SUM($D386:D386),0,IF('Minimum Payment'!E386+$C386-SUM($D386:D386)&gt;Balance!E385+Interest!E386,Balance!E385+Interest!E386-'Minimum Payment'!E386,$C386-SUM($D386:D386))))))</f>
        <v>0</v>
      </c>
      <c r="F386" s="10">
        <f>IF(F$14="",0,IF(NOT(Settings!$E$4=5),IF(Balance!F385&lt;=0,0,IF($C386&lt;=SUM($D386:E386),0,IF('Minimum Payment'!F386+$C386-SUM($D386:E386)&gt;Balance!F385+Interest!F386,Balance!F385+Interest!F386-'Minimum Payment'!F386,$C386-SUM($D386:E386))))))</f>
        <v>0</v>
      </c>
      <c r="G386" s="10">
        <f>IF(G$14="",0,IF(NOT(Settings!$E$4=5),IF(Balance!G385&lt;=0,0,IF($C386&lt;=SUM($D386:F386),0,IF('Minimum Payment'!G386+$C386-SUM($D386:F386)&gt;Balance!G385+Interest!G386,Balance!G385+Interest!G386-'Minimum Payment'!G386,$C386-SUM($D386:F386))))))</f>
        <v>0</v>
      </c>
      <c r="H386" s="10">
        <f>IF(H$14="",0,IF(NOT(Settings!$E$4=5),IF(Balance!H385&lt;=0,0,IF($C386&lt;=SUM($D386:G386),0,IF('Minimum Payment'!H386+$C386-SUM($D386:G386)&gt;Balance!H385+Interest!H386,Balance!H385+Interest!H386-'Minimum Payment'!H386,$C386-SUM($D386:G386))))))</f>
        <v>0</v>
      </c>
      <c r="I386" s="10">
        <f>IF(I$14="",0,IF(NOT(Settings!$E$4=5),IF(Balance!I385&lt;=0,0,IF($C386&lt;=SUM($D386:H386),0,IF('Minimum Payment'!I386+$C386-SUM($D386:H386)&gt;Balance!I385+Interest!I386,Balance!I385+Interest!I386-'Minimum Payment'!I386,$C386-SUM($D386:H386))))))</f>
        <v>0</v>
      </c>
      <c r="J386" s="10">
        <f>IF(J$14="",0,IF(NOT(Settings!$E$4=5),IF(Balance!J385&lt;=0,0,IF($C386&lt;=SUM($D386:I386),0,IF('Minimum Payment'!J386+$C386-SUM($D386:I386)&gt;Balance!J385+Interest!J386,Balance!J385+Interest!J386-'Minimum Payment'!J386,$C386-SUM($D386:I386))))))</f>
        <v>0</v>
      </c>
      <c r="K386" s="10">
        <f>IF(K$14="",0,IF(NOT(Settings!$E$4=5),IF(Balance!K385&lt;=0,0,IF($C386&lt;=SUM($D386:J386),0,IF('Minimum Payment'!K386+$C386-SUM($D386:J386)&gt;Balance!K385+Interest!K386,Balance!K385+Interest!K386-'Minimum Payment'!K386,$C386-SUM($D386:J386))))))</f>
        <v>0</v>
      </c>
      <c r="L386" s="10">
        <f>IF(L$14="",0,IF(NOT(Settings!$E$4=5),IF(Balance!L385&lt;=0,0,IF($C386&lt;=SUM($D386:K386),0,IF('Minimum Payment'!L386+$C386-SUM($D386:K386)&gt;Balance!L385+Interest!L386,Balance!L385+Interest!L386-'Minimum Payment'!L386,$C386-SUM($D386:K386))))))</f>
        <v>0</v>
      </c>
      <c r="M386" s="10">
        <f>IF(M$14="",0,IF(NOT(Settings!$E$4=5),IF(Balance!M385&lt;=0,0,IF($C386&lt;=SUM($D386:L386),0,IF('Minimum Payment'!M386+$C386-SUM($D386:L386)&gt;Balance!M385+Interest!M386,Balance!M385+Interest!M386-'Minimum Payment'!M386,$C386-SUM($D386:L386))))))</f>
        <v>0</v>
      </c>
      <c r="O386" s="10">
        <f t="shared" si="10"/>
        <v>0</v>
      </c>
    </row>
    <row r="387" spans="1:15" s="140" customFormat="1" ht="11.25" x14ac:dyDescent="0.25">
      <c r="A387" s="140" t="str">
        <f>IF(Balance!O386&lt;=0,"",A386+1)</f>
        <v/>
      </c>
      <c r="B387" s="50" t="str">
        <f t="shared" si="11"/>
        <v/>
      </c>
      <c r="C387" s="10">
        <f>IF(A387="",0,IF(NOT(Settings!$E$4=5),IF((Results!$D$5-'Minimum Payment'!O387)&lt;0,0,Results!$D$5-'Minimum Payment'!O387),0)+'Payment Schedule'!D387)</f>
        <v>0</v>
      </c>
      <c r="D387" s="10">
        <f>IF($D$14="",0,IF(NOT(Settings!$E$4=5),IF(Balance!D386&gt;=0,IF('Minimum Payment'!D387+$C387&gt;Balance!D386+Interest!D387,Balance!D386+Interest!D387-'Minimum Payment'!D387,$C387)),0))</f>
        <v>0</v>
      </c>
      <c r="E387" s="10">
        <f>IF(E$14="",0,IF(NOT(Settings!$E$4=5),IF(Balance!E386&lt;=0,0,IF($C387&lt;=SUM($D387:D387),0,IF('Minimum Payment'!E387+$C387-SUM($D387:D387)&gt;Balance!E386+Interest!E387,Balance!E386+Interest!E387-'Minimum Payment'!E387,$C387-SUM($D387:D387))))))</f>
        <v>0</v>
      </c>
      <c r="F387" s="10">
        <f>IF(F$14="",0,IF(NOT(Settings!$E$4=5),IF(Balance!F386&lt;=0,0,IF($C387&lt;=SUM($D387:E387),0,IF('Minimum Payment'!F387+$C387-SUM($D387:E387)&gt;Balance!F386+Interest!F387,Balance!F386+Interest!F387-'Minimum Payment'!F387,$C387-SUM($D387:E387))))))</f>
        <v>0</v>
      </c>
      <c r="G387" s="10">
        <f>IF(G$14="",0,IF(NOT(Settings!$E$4=5),IF(Balance!G386&lt;=0,0,IF($C387&lt;=SUM($D387:F387),0,IF('Minimum Payment'!G387+$C387-SUM($D387:F387)&gt;Balance!G386+Interest!G387,Balance!G386+Interest!G387-'Minimum Payment'!G387,$C387-SUM($D387:F387))))))</f>
        <v>0</v>
      </c>
      <c r="H387" s="10">
        <f>IF(H$14="",0,IF(NOT(Settings!$E$4=5),IF(Balance!H386&lt;=0,0,IF($C387&lt;=SUM($D387:G387),0,IF('Minimum Payment'!H387+$C387-SUM($D387:G387)&gt;Balance!H386+Interest!H387,Balance!H386+Interest!H387-'Minimum Payment'!H387,$C387-SUM($D387:G387))))))</f>
        <v>0</v>
      </c>
      <c r="I387" s="10">
        <f>IF(I$14="",0,IF(NOT(Settings!$E$4=5),IF(Balance!I386&lt;=0,0,IF($C387&lt;=SUM($D387:H387),0,IF('Minimum Payment'!I387+$C387-SUM($D387:H387)&gt;Balance!I386+Interest!I387,Balance!I386+Interest!I387-'Minimum Payment'!I387,$C387-SUM($D387:H387))))))</f>
        <v>0</v>
      </c>
      <c r="J387" s="10">
        <f>IF(J$14="",0,IF(NOT(Settings!$E$4=5),IF(Balance!J386&lt;=0,0,IF($C387&lt;=SUM($D387:I387),0,IF('Minimum Payment'!J387+$C387-SUM($D387:I387)&gt;Balance!J386+Interest!J387,Balance!J386+Interest!J387-'Minimum Payment'!J387,$C387-SUM($D387:I387))))))</f>
        <v>0</v>
      </c>
      <c r="K387" s="10">
        <f>IF(K$14="",0,IF(NOT(Settings!$E$4=5),IF(Balance!K386&lt;=0,0,IF($C387&lt;=SUM($D387:J387),0,IF('Minimum Payment'!K387+$C387-SUM($D387:J387)&gt;Balance!K386+Interest!K387,Balance!K386+Interest!K387-'Minimum Payment'!K387,$C387-SUM($D387:J387))))))</f>
        <v>0</v>
      </c>
      <c r="L387" s="10">
        <f>IF(L$14="",0,IF(NOT(Settings!$E$4=5),IF(Balance!L386&lt;=0,0,IF($C387&lt;=SUM($D387:K387),0,IF('Minimum Payment'!L387+$C387-SUM($D387:K387)&gt;Balance!L386+Interest!L387,Balance!L386+Interest!L387-'Minimum Payment'!L387,$C387-SUM($D387:K387))))))</f>
        <v>0</v>
      </c>
      <c r="M387" s="10">
        <f>IF(M$14="",0,IF(NOT(Settings!$E$4=5),IF(Balance!M386&lt;=0,0,IF($C387&lt;=SUM($D387:L387),0,IF('Minimum Payment'!M387+$C387-SUM($D387:L387)&gt;Balance!M386+Interest!M387,Balance!M386+Interest!M387-'Minimum Payment'!M387,$C387-SUM($D387:L387))))))</f>
        <v>0</v>
      </c>
      <c r="O387" s="10">
        <f t="shared" si="10"/>
        <v>0</v>
      </c>
    </row>
    <row r="388" spans="1:15" s="140" customFormat="1" ht="11.25" x14ac:dyDescent="0.25">
      <c r="A388" s="140" t="str">
        <f>IF(Balance!O387&lt;=0,"",A387+1)</f>
        <v/>
      </c>
      <c r="B388" s="50" t="str">
        <f t="shared" si="11"/>
        <v/>
      </c>
      <c r="C388" s="10">
        <f>IF(A388="",0,IF(NOT(Settings!$E$4=5),IF((Results!$D$5-'Minimum Payment'!O388)&lt;0,0,Results!$D$5-'Minimum Payment'!O388),0)+'Payment Schedule'!D388)</f>
        <v>0</v>
      </c>
      <c r="D388" s="10">
        <f>IF($D$14="",0,IF(NOT(Settings!$E$4=5),IF(Balance!D387&gt;=0,IF('Minimum Payment'!D388+$C388&gt;Balance!D387+Interest!D388,Balance!D387+Interest!D388-'Minimum Payment'!D388,$C388)),0))</f>
        <v>0</v>
      </c>
      <c r="E388" s="10">
        <f>IF(E$14="",0,IF(NOT(Settings!$E$4=5),IF(Balance!E387&lt;=0,0,IF($C388&lt;=SUM($D388:D388),0,IF('Minimum Payment'!E388+$C388-SUM($D388:D388)&gt;Balance!E387+Interest!E388,Balance!E387+Interest!E388-'Minimum Payment'!E388,$C388-SUM($D388:D388))))))</f>
        <v>0</v>
      </c>
      <c r="F388" s="10">
        <f>IF(F$14="",0,IF(NOT(Settings!$E$4=5),IF(Balance!F387&lt;=0,0,IF($C388&lt;=SUM($D388:E388),0,IF('Minimum Payment'!F388+$C388-SUM($D388:E388)&gt;Balance!F387+Interest!F388,Balance!F387+Interest!F388-'Minimum Payment'!F388,$C388-SUM($D388:E388))))))</f>
        <v>0</v>
      </c>
      <c r="G388" s="10">
        <f>IF(G$14="",0,IF(NOT(Settings!$E$4=5),IF(Balance!G387&lt;=0,0,IF($C388&lt;=SUM($D388:F388),0,IF('Minimum Payment'!G388+$C388-SUM($D388:F388)&gt;Balance!G387+Interest!G388,Balance!G387+Interest!G388-'Minimum Payment'!G388,$C388-SUM($D388:F388))))))</f>
        <v>0</v>
      </c>
      <c r="H388" s="10">
        <f>IF(H$14="",0,IF(NOT(Settings!$E$4=5),IF(Balance!H387&lt;=0,0,IF($C388&lt;=SUM($D388:G388),0,IF('Minimum Payment'!H388+$C388-SUM($D388:G388)&gt;Balance!H387+Interest!H388,Balance!H387+Interest!H388-'Minimum Payment'!H388,$C388-SUM($D388:G388))))))</f>
        <v>0</v>
      </c>
      <c r="I388" s="10">
        <f>IF(I$14="",0,IF(NOT(Settings!$E$4=5),IF(Balance!I387&lt;=0,0,IF($C388&lt;=SUM($D388:H388),0,IF('Minimum Payment'!I388+$C388-SUM($D388:H388)&gt;Balance!I387+Interest!I388,Balance!I387+Interest!I388-'Minimum Payment'!I388,$C388-SUM($D388:H388))))))</f>
        <v>0</v>
      </c>
      <c r="J388" s="10">
        <f>IF(J$14="",0,IF(NOT(Settings!$E$4=5),IF(Balance!J387&lt;=0,0,IF($C388&lt;=SUM($D388:I388),0,IF('Minimum Payment'!J388+$C388-SUM($D388:I388)&gt;Balance!J387+Interest!J388,Balance!J387+Interest!J388-'Minimum Payment'!J388,$C388-SUM($D388:I388))))))</f>
        <v>0</v>
      </c>
      <c r="K388" s="10">
        <f>IF(K$14="",0,IF(NOT(Settings!$E$4=5),IF(Balance!K387&lt;=0,0,IF($C388&lt;=SUM($D388:J388),0,IF('Minimum Payment'!K388+$C388-SUM($D388:J388)&gt;Balance!K387+Interest!K388,Balance!K387+Interest!K388-'Minimum Payment'!K388,$C388-SUM($D388:J388))))))</f>
        <v>0</v>
      </c>
      <c r="L388" s="10">
        <f>IF(L$14="",0,IF(NOT(Settings!$E$4=5),IF(Balance!L387&lt;=0,0,IF($C388&lt;=SUM($D388:K388),0,IF('Minimum Payment'!L388+$C388-SUM($D388:K388)&gt;Balance!L387+Interest!L388,Balance!L387+Interest!L388-'Minimum Payment'!L388,$C388-SUM($D388:K388))))))</f>
        <v>0</v>
      </c>
      <c r="M388" s="10">
        <f>IF(M$14="",0,IF(NOT(Settings!$E$4=5),IF(Balance!M387&lt;=0,0,IF($C388&lt;=SUM($D388:L388),0,IF('Minimum Payment'!M388+$C388-SUM($D388:L388)&gt;Balance!M387+Interest!M388,Balance!M387+Interest!M388-'Minimum Payment'!M388,$C388-SUM($D388:L388))))))</f>
        <v>0</v>
      </c>
      <c r="O388" s="10">
        <f t="shared" si="10"/>
        <v>0</v>
      </c>
    </row>
    <row r="389" spans="1:15" s="140" customFormat="1" ht="11.25" x14ac:dyDescent="0.25">
      <c r="A389" s="140" t="str">
        <f>IF(Balance!O388&lt;=0,"",A388+1)</f>
        <v/>
      </c>
      <c r="B389" s="50" t="str">
        <f t="shared" si="11"/>
        <v/>
      </c>
      <c r="C389" s="10">
        <f>IF(A389="",0,IF(NOT(Settings!$E$4=5),IF((Results!$D$5-'Minimum Payment'!O389)&lt;0,0,Results!$D$5-'Minimum Payment'!O389),0)+'Payment Schedule'!D389)</f>
        <v>0</v>
      </c>
      <c r="D389" s="10">
        <f>IF($D$14="",0,IF(NOT(Settings!$E$4=5),IF(Balance!D388&gt;=0,IF('Minimum Payment'!D389+$C389&gt;Balance!D388+Interest!D389,Balance!D388+Interest!D389-'Minimum Payment'!D389,$C389)),0))</f>
        <v>0</v>
      </c>
      <c r="E389" s="10">
        <f>IF(E$14="",0,IF(NOT(Settings!$E$4=5),IF(Balance!E388&lt;=0,0,IF($C389&lt;=SUM($D389:D389),0,IF('Minimum Payment'!E389+$C389-SUM($D389:D389)&gt;Balance!E388+Interest!E389,Balance!E388+Interest!E389-'Minimum Payment'!E389,$C389-SUM($D389:D389))))))</f>
        <v>0</v>
      </c>
      <c r="F389" s="10">
        <f>IF(F$14="",0,IF(NOT(Settings!$E$4=5),IF(Balance!F388&lt;=0,0,IF($C389&lt;=SUM($D389:E389),0,IF('Minimum Payment'!F389+$C389-SUM($D389:E389)&gt;Balance!F388+Interest!F389,Balance!F388+Interest!F389-'Minimum Payment'!F389,$C389-SUM($D389:E389))))))</f>
        <v>0</v>
      </c>
      <c r="G389" s="10">
        <f>IF(G$14="",0,IF(NOT(Settings!$E$4=5),IF(Balance!G388&lt;=0,0,IF($C389&lt;=SUM($D389:F389),0,IF('Minimum Payment'!G389+$C389-SUM($D389:F389)&gt;Balance!G388+Interest!G389,Balance!G388+Interest!G389-'Minimum Payment'!G389,$C389-SUM($D389:F389))))))</f>
        <v>0</v>
      </c>
      <c r="H389" s="10">
        <f>IF(H$14="",0,IF(NOT(Settings!$E$4=5),IF(Balance!H388&lt;=0,0,IF($C389&lt;=SUM($D389:G389),0,IF('Minimum Payment'!H389+$C389-SUM($D389:G389)&gt;Balance!H388+Interest!H389,Balance!H388+Interest!H389-'Minimum Payment'!H389,$C389-SUM($D389:G389))))))</f>
        <v>0</v>
      </c>
      <c r="I389" s="10">
        <f>IF(I$14="",0,IF(NOT(Settings!$E$4=5),IF(Balance!I388&lt;=0,0,IF($C389&lt;=SUM($D389:H389),0,IF('Minimum Payment'!I389+$C389-SUM($D389:H389)&gt;Balance!I388+Interest!I389,Balance!I388+Interest!I389-'Minimum Payment'!I389,$C389-SUM($D389:H389))))))</f>
        <v>0</v>
      </c>
      <c r="J389" s="10">
        <f>IF(J$14="",0,IF(NOT(Settings!$E$4=5),IF(Balance!J388&lt;=0,0,IF($C389&lt;=SUM($D389:I389),0,IF('Minimum Payment'!J389+$C389-SUM($D389:I389)&gt;Balance!J388+Interest!J389,Balance!J388+Interest!J389-'Minimum Payment'!J389,$C389-SUM($D389:I389))))))</f>
        <v>0</v>
      </c>
      <c r="K389" s="10">
        <f>IF(K$14="",0,IF(NOT(Settings!$E$4=5),IF(Balance!K388&lt;=0,0,IF($C389&lt;=SUM($D389:J389),0,IF('Minimum Payment'!K389+$C389-SUM($D389:J389)&gt;Balance!K388+Interest!K389,Balance!K388+Interest!K389-'Minimum Payment'!K389,$C389-SUM($D389:J389))))))</f>
        <v>0</v>
      </c>
      <c r="L389" s="10">
        <f>IF(L$14="",0,IF(NOT(Settings!$E$4=5),IF(Balance!L388&lt;=0,0,IF($C389&lt;=SUM($D389:K389),0,IF('Minimum Payment'!L389+$C389-SUM($D389:K389)&gt;Balance!L388+Interest!L389,Balance!L388+Interest!L389-'Minimum Payment'!L389,$C389-SUM($D389:K389))))))</f>
        <v>0</v>
      </c>
      <c r="M389" s="10">
        <f>IF(M$14="",0,IF(NOT(Settings!$E$4=5),IF(Balance!M388&lt;=0,0,IF($C389&lt;=SUM($D389:L389),0,IF('Minimum Payment'!M389+$C389-SUM($D389:L389)&gt;Balance!M388+Interest!M389,Balance!M388+Interest!M389-'Minimum Payment'!M389,$C389-SUM($D389:L389))))))</f>
        <v>0</v>
      </c>
      <c r="O389" s="10">
        <f t="shared" si="10"/>
        <v>0</v>
      </c>
    </row>
    <row r="390" spans="1:15" s="140" customFormat="1" ht="11.25" x14ac:dyDescent="0.25">
      <c r="A390" s="140" t="str">
        <f>IF(Balance!O389&lt;=0,"",A389+1)</f>
        <v/>
      </c>
      <c r="B390" s="50" t="str">
        <f t="shared" si="11"/>
        <v/>
      </c>
      <c r="C390" s="10">
        <f>IF(A390="",0,IF(NOT(Settings!$E$4=5),IF((Results!$D$5-'Minimum Payment'!O390)&lt;0,0,Results!$D$5-'Minimum Payment'!O390),0)+'Payment Schedule'!D390)</f>
        <v>0</v>
      </c>
      <c r="D390" s="10">
        <f>IF($D$14="",0,IF(NOT(Settings!$E$4=5),IF(Balance!D389&gt;=0,IF('Minimum Payment'!D390+$C390&gt;Balance!D389+Interest!D390,Balance!D389+Interest!D390-'Minimum Payment'!D390,$C390)),0))</f>
        <v>0</v>
      </c>
      <c r="E390" s="10">
        <f>IF(E$14="",0,IF(NOT(Settings!$E$4=5),IF(Balance!E389&lt;=0,0,IF($C390&lt;=SUM($D390:D390),0,IF('Minimum Payment'!E390+$C390-SUM($D390:D390)&gt;Balance!E389+Interest!E390,Balance!E389+Interest!E390-'Minimum Payment'!E390,$C390-SUM($D390:D390))))))</f>
        <v>0</v>
      </c>
      <c r="F390" s="10">
        <f>IF(F$14="",0,IF(NOT(Settings!$E$4=5),IF(Balance!F389&lt;=0,0,IF($C390&lt;=SUM($D390:E390),0,IF('Minimum Payment'!F390+$C390-SUM($D390:E390)&gt;Balance!F389+Interest!F390,Balance!F389+Interest!F390-'Minimum Payment'!F390,$C390-SUM($D390:E390))))))</f>
        <v>0</v>
      </c>
      <c r="G390" s="10">
        <f>IF(G$14="",0,IF(NOT(Settings!$E$4=5),IF(Balance!G389&lt;=0,0,IF($C390&lt;=SUM($D390:F390),0,IF('Minimum Payment'!G390+$C390-SUM($D390:F390)&gt;Balance!G389+Interest!G390,Balance!G389+Interest!G390-'Minimum Payment'!G390,$C390-SUM($D390:F390))))))</f>
        <v>0</v>
      </c>
      <c r="H390" s="10">
        <f>IF(H$14="",0,IF(NOT(Settings!$E$4=5),IF(Balance!H389&lt;=0,0,IF($C390&lt;=SUM($D390:G390),0,IF('Minimum Payment'!H390+$C390-SUM($D390:G390)&gt;Balance!H389+Interest!H390,Balance!H389+Interest!H390-'Minimum Payment'!H390,$C390-SUM($D390:G390))))))</f>
        <v>0</v>
      </c>
      <c r="I390" s="10">
        <f>IF(I$14="",0,IF(NOT(Settings!$E$4=5),IF(Balance!I389&lt;=0,0,IF($C390&lt;=SUM($D390:H390),0,IF('Minimum Payment'!I390+$C390-SUM($D390:H390)&gt;Balance!I389+Interest!I390,Balance!I389+Interest!I390-'Minimum Payment'!I390,$C390-SUM($D390:H390))))))</f>
        <v>0</v>
      </c>
      <c r="J390" s="10">
        <f>IF(J$14="",0,IF(NOT(Settings!$E$4=5),IF(Balance!J389&lt;=0,0,IF($C390&lt;=SUM($D390:I390),0,IF('Minimum Payment'!J390+$C390-SUM($D390:I390)&gt;Balance!J389+Interest!J390,Balance!J389+Interest!J390-'Minimum Payment'!J390,$C390-SUM($D390:I390))))))</f>
        <v>0</v>
      </c>
      <c r="K390" s="10">
        <f>IF(K$14="",0,IF(NOT(Settings!$E$4=5),IF(Balance!K389&lt;=0,0,IF($C390&lt;=SUM($D390:J390),0,IF('Minimum Payment'!K390+$C390-SUM($D390:J390)&gt;Balance!K389+Interest!K390,Balance!K389+Interest!K390-'Minimum Payment'!K390,$C390-SUM($D390:J390))))))</f>
        <v>0</v>
      </c>
      <c r="L390" s="10">
        <f>IF(L$14="",0,IF(NOT(Settings!$E$4=5),IF(Balance!L389&lt;=0,0,IF($C390&lt;=SUM($D390:K390),0,IF('Minimum Payment'!L390+$C390-SUM($D390:K390)&gt;Balance!L389+Interest!L390,Balance!L389+Interest!L390-'Minimum Payment'!L390,$C390-SUM($D390:K390))))))</f>
        <v>0</v>
      </c>
      <c r="M390" s="10">
        <f>IF(M$14="",0,IF(NOT(Settings!$E$4=5),IF(Balance!M389&lt;=0,0,IF($C390&lt;=SUM($D390:L390),0,IF('Minimum Payment'!M390+$C390-SUM($D390:L390)&gt;Balance!M389+Interest!M390,Balance!M389+Interest!M390-'Minimum Payment'!M390,$C390-SUM($D390:L390))))))</f>
        <v>0</v>
      </c>
      <c r="O390" s="10">
        <f t="shared" si="10"/>
        <v>0</v>
      </c>
    </row>
    <row r="391" spans="1:15" s="140" customFormat="1" ht="11.25" x14ac:dyDescent="0.25">
      <c r="A391" s="140" t="str">
        <f>IF(Balance!O390&lt;=0,"",A390+1)</f>
        <v/>
      </c>
      <c r="B391" s="50" t="str">
        <f t="shared" si="11"/>
        <v/>
      </c>
      <c r="C391" s="10">
        <f>IF(A391="",0,IF(NOT(Settings!$E$4=5),IF((Results!$D$5-'Minimum Payment'!O391)&lt;0,0,Results!$D$5-'Minimum Payment'!O391),0)+'Payment Schedule'!D391)</f>
        <v>0</v>
      </c>
      <c r="D391" s="10">
        <f>IF($D$14="",0,IF(NOT(Settings!$E$4=5),IF(Balance!D390&gt;=0,IF('Minimum Payment'!D391+$C391&gt;Balance!D390+Interest!D391,Balance!D390+Interest!D391-'Minimum Payment'!D391,$C391)),0))</f>
        <v>0</v>
      </c>
      <c r="E391" s="10">
        <f>IF(E$14="",0,IF(NOT(Settings!$E$4=5),IF(Balance!E390&lt;=0,0,IF($C391&lt;=SUM($D391:D391),0,IF('Minimum Payment'!E391+$C391-SUM($D391:D391)&gt;Balance!E390+Interest!E391,Balance!E390+Interest!E391-'Minimum Payment'!E391,$C391-SUM($D391:D391))))))</f>
        <v>0</v>
      </c>
      <c r="F391" s="10">
        <f>IF(F$14="",0,IF(NOT(Settings!$E$4=5),IF(Balance!F390&lt;=0,0,IF($C391&lt;=SUM($D391:E391),0,IF('Minimum Payment'!F391+$C391-SUM($D391:E391)&gt;Balance!F390+Interest!F391,Balance!F390+Interest!F391-'Minimum Payment'!F391,$C391-SUM($D391:E391))))))</f>
        <v>0</v>
      </c>
      <c r="G391" s="10">
        <f>IF(G$14="",0,IF(NOT(Settings!$E$4=5),IF(Balance!G390&lt;=0,0,IF($C391&lt;=SUM($D391:F391),0,IF('Minimum Payment'!G391+$C391-SUM($D391:F391)&gt;Balance!G390+Interest!G391,Balance!G390+Interest!G391-'Minimum Payment'!G391,$C391-SUM($D391:F391))))))</f>
        <v>0</v>
      </c>
      <c r="H391" s="10">
        <f>IF(H$14="",0,IF(NOT(Settings!$E$4=5),IF(Balance!H390&lt;=0,0,IF($C391&lt;=SUM($D391:G391),0,IF('Minimum Payment'!H391+$C391-SUM($D391:G391)&gt;Balance!H390+Interest!H391,Balance!H390+Interest!H391-'Minimum Payment'!H391,$C391-SUM($D391:G391))))))</f>
        <v>0</v>
      </c>
      <c r="I391" s="10">
        <f>IF(I$14="",0,IF(NOT(Settings!$E$4=5),IF(Balance!I390&lt;=0,0,IF($C391&lt;=SUM($D391:H391),0,IF('Minimum Payment'!I391+$C391-SUM($D391:H391)&gt;Balance!I390+Interest!I391,Balance!I390+Interest!I391-'Minimum Payment'!I391,$C391-SUM($D391:H391))))))</f>
        <v>0</v>
      </c>
      <c r="J391" s="10">
        <f>IF(J$14="",0,IF(NOT(Settings!$E$4=5),IF(Balance!J390&lt;=0,0,IF($C391&lt;=SUM($D391:I391),0,IF('Minimum Payment'!J391+$C391-SUM($D391:I391)&gt;Balance!J390+Interest!J391,Balance!J390+Interest!J391-'Minimum Payment'!J391,$C391-SUM($D391:I391))))))</f>
        <v>0</v>
      </c>
      <c r="K391" s="10">
        <f>IF(K$14="",0,IF(NOT(Settings!$E$4=5),IF(Balance!K390&lt;=0,0,IF($C391&lt;=SUM($D391:J391),0,IF('Minimum Payment'!K391+$C391-SUM($D391:J391)&gt;Balance!K390+Interest!K391,Balance!K390+Interest!K391-'Minimum Payment'!K391,$C391-SUM($D391:J391))))))</f>
        <v>0</v>
      </c>
      <c r="L391" s="10">
        <f>IF(L$14="",0,IF(NOT(Settings!$E$4=5),IF(Balance!L390&lt;=0,0,IF($C391&lt;=SUM($D391:K391),0,IF('Minimum Payment'!L391+$C391-SUM($D391:K391)&gt;Balance!L390+Interest!L391,Balance!L390+Interest!L391-'Minimum Payment'!L391,$C391-SUM($D391:K391))))))</f>
        <v>0</v>
      </c>
      <c r="M391" s="10">
        <f>IF(M$14="",0,IF(NOT(Settings!$E$4=5),IF(Balance!M390&lt;=0,0,IF($C391&lt;=SUM($D391:L391),0,IF('Minimum Payment'!M391+$C391-SUM($D391:L391)&gt;Balance!M390+Interest!M391,Balance!M390+Interest!M391-'Minimum Payment'!M391,$C391-SUM($D391:L391))))))</f>
        <v>0</v>
      </c>
      <c r="O391" s="10">
        <f t="shared" si="10"/>
        <v>0</v>
      </c>
    </row>
    <row r="392" spans="1:15" s="140" customFormat="1" ht="11.25" x14ac:dyDescent="0.25">
      <c r="A392" s="140" t="str">
        <f>IF(Balance!O391&lt;=0,"",A391+1)</f>
        <v/>
      </c>
      <c r="B392" s="50" t="str">
        <f t="shared" si="11"/>
        <v/>
      </c>
      <c r="C392" s="10">
        <f>IF(A392="",0,IF(NOT(Settings!$E$4=5),IF((Results!$D$5-'Minimum Payment'!O392)&lt;0,0,Results!$D$5-'Minimum Payment'!O392),0)+'Payment Schedule'!D392)</f>
        <v>0</v>
      </c>
      <c r="D392" s="10">
        <f>IF($D$14="",0,IF(NOT(Settings!$E$4=5),IF(Balance!D391&gt;=0,IF('Minimum Payment'!D392+$C392&gt;Balance!D391+Interest!D392,Balance!D391+Interest!D392-'Minimum Payment'!D392,$C392)),0))</f>
        <v>0</v>
      </c>
      <c r="E392" s="10">
        <f>IF(E$14="",0,IF(NOT(Settings!$E$4=5),IF(Balance!E391&lt;=0,0,IF($C392&lt;=SUM($D392:D392),0,IF('Minimum Payment'!E392+$C392-SUM($D392:D392)&gt;Balance!E391+Interest!E392,Balance!E391+Interest!E392-'Minimum Payment'!E392,$C392-SUM($D392:D392))))))</f>
        <v>0</v>
      </c>
      <c r="F392" s="10">
        <f>IF(F$14="",0,IF(NOT(Settings!$E$4=5),IF(Balance!F391&lt;=0,0,IF($C392&lt;=SUM($D392:E392),0,IF('Minimum Payment'!F392+$C392-SUM($D392:E392)&gt;Balance!F391+Interest!F392,Balance!F391+Interest!F392-'Minimum Payment'!F392,$C392-SUM($D392:E392))))))</f>
        <v>0</v>
      </c>
      <c r="G392" s="10">
        <f>IF(G$14="",0,IF(NOT(Settings!$E$4=5),IF(Balance!G391&lt;=0,0,IF($C392&lt;=SUM($D392:F392),0,IF('Minimum Payment'!G392+$C392-SUM($D392:F392)&gt;Balance!G391+Interest!G392,Balance!G391+Interest!G392-'Minimum Payment'!G392,$C392-SUM($D392:F392))))))</f>
        <v>0</v>
      </c>
      <c r="H392" s="10">
        <f>IF(H$14="",0,IF(NOT(Settings!$E$4=5),IF(Balance!H391&lt;=0,0,IF($C392&lt;=SUM($D392:G392),0,IF('Minimum Payment'!H392+$C392-SUM($D392:G392)&gt;Balance!H391+Interest!H392,Balance!H391+Interest!H392-'Minimum Payment'!H392,$C392-SUM($D392:G392))))))</f>
        <v>0</v>
      </c>
      <c r="I392" s="10">
        <f>IF(I$14="",0,IF(NOT(Settings!$E$4=5),IF(Balance!I391&lt;=0,0,IF($C392&lt;=SUM($D392:H392),0,IF('Minimum Payment'!I392+$C392-SUM($D392:H392)&gt;Balance!I391+Interest!I392,Balance!I391+Interest!I392-'Minimum Payment'!I392,$C392-SUM($D392:H392))))))</f>
        <v>0</v>
      </c>
      <c r="J392" s="10">
        <f>IF(J$14="",0,IF(NOT(Settings!$E$4=5),IF(Balance!J391&lt;=0,0,IF($C392&lt;=SUM($D392:I392),0,IF('Minimum Payment'!J392+$C392-SUM($D392:I392)&gt;Balance!J391+Interest!J392,Balance!J391+Interest!J392-'Minimum Payment'!J392,$C392-SUM($D392:I392))))))</f>
        <v>0</v>
      </c>
      <c r="K392" s="10">
        <f>IF(K$14="",0,IF(NOT(Settings!$E$4=5),IF(Balance!K391&lt;=0,0,IF($C392&lt;=SUM($D392:J392),0,IF('Minimum Payment'!K392+$C392-SUM($D392:J392)&gt;Balance!K391+Interest!K392,Balance!K391+Interest!K392-'Minimum Payment'!K392,$C392-SUM($D392:J392))))))</f>
        <v>0</v>
      </c>
      <c r="L392" s="10">
        <f>IF(L$14="",0,IF(NOT(Settings!$E$4=5),IF(Balance!L391&lt;=0,0,IF($C392&lt;=SUM($D392:K392),0,IF('Minimum Payment'!L392+$C392-SUM($D392:K392)&gt;Balance!L391+Interest!L392,Balance!L391+Interest!L392-'Minimum Payment'!L392,$C392-SUM($D392:K392))))))</f>
        <v>0</v>
      </c>
      <c r="M392" s="10">
        <f>IF(M$14="",0,IF(NOT(Settings!$E$4=5),IF(Balance!M391&lt;=0,0,IF($C392&lt;=SUM($D392:L392),0,IF('Minimum Payment'!M392+$C392-SUM($D392:L392)&gt;Balance!M391+Interest!M392,Balance!M391+Interest!M392-'Minimum Payment'!M392,$C392-SUM($D392:L392))))))</f>
        <v>0</v>
      </c>
      <c r="O392" s="10">
        <f t="shared" si="10"/>
        <v>0</v>
      </c>
    </row>
    <row r="393" spans="1:15" s="140" customFormat="1" ht="11.25" x14ac:dyDescent="0.25">
      <c r="A393" s="140" t="str">
        <f>IF(Balance!O392&lt;=0,"",A392+1)</f>
        <v/>
      </c>
      <c r="B393" s="50" t="str">
        <f t="shared" si="11"/>
        <v/>
      </c>
      <c r="C393" s="10">
        <f>IF(A393="",0,IF(NOT(Settings!$E$4=5),IF((Results!$D$5-'Minimum Payment'!O393)&lt;0,0,Results!$D$5-'Minimum Payment'!O393),0)+'Payment Schedule'!D393)</f>
        <v>0</v>
      </c>
      <c r="D393" s="10">
        <f>IF($D$14="",0,IF(NOT(Settings!$E$4=5),IF(Balance!D392&gt;=0,IF('Minimum Payment'!D393+$C393&gt;Balance!D392+Interest!D393,Balance!D392+Interest!D393-'Minimum Payment'!D393,$C393)),0))</f>
        <v>0</v>
      </c>
      <c r="E393" s="10">
        <f>IF(E$14="",0,IF(NOT(Settings!$E$4=5),IF(Balance!E392&lt;=0,0,IF($C393&lt;=SUM($D393:D393),0,IF('Minimum Payment'!E393+$C393-SUM($D393:D393)&gt;Balance!E392+Interest!E393,Balance!E392+Interest!E393-'Minimum Payment'!E393,$C393-SUM($D393:D393))))))</f>
        <v>0</v>
      </c>
      <c r="F393" s="10">
        <f>IF(F$14="",0,IF(NOT(Settings!$E$4=5),IF(Balance!F392&lt;=0,0,IF($C393&lt;=SUM($D393:E393),0,IF('Minimum Payment'!F393+$C393-SUM($D393:E393)&gt;Balance!F392+Interest!F393,Balance!F392+Interest!F393-'Minimum Payment'!F393,$C393-SUM($D393:E393))))))</f>
        <v>0</v>
      </c>
      <c r="G393" s="10">
        <f>IF(G$14="",0,IF(NOT(Settings!$E$4=5),IF(Balance!G392&lt;=0,0,IF($C393&lt;=SUM($D393:F393),0,IF('Minimum Payment'!G393+$C393-SUM($D393:F393)&gt;Balance!G392+Interest!G393,Balance!G392+Interest!G393-'Minimum Payment'!G393,$C393-SUM($D393:F393))))))</f>
        <v>0</v>
      </c>
      <c r="H393" s="10">
        <f>IF(H$14="",0,IF(NOT(Settings!$E$4=5),IF(Balance!H392&lt;=0,0,IF($C393&lt;=SUM($D393:G393),0,IF('Minimum Payment'!H393+$C393-SUM($D393:G393)&gt;Balance!H392+Interest!H393,Balance!H392+Interest!H393-'Minimum Payment'!H393,$C393-SUM($D393:G393))))))</f>
        <v>0</v>
      </c>
      <c r="I393" s="10">
        <f>IF(I$14="",0,IF(NOT(Settings!$E$4=5),IF(Balance!I392&lt;=0,0,IF($C393&lt;=SUM($D393:H393),0,IF('Minimum Payment'!I393+$C393-SUM($D393:H393)&gt;Balance!I392+Interest!I393,Balance!I392+Interest!I393-'Minimum Payment'!I393,$C393-SUM($D393:H393))))))</f>
        <v>0</v>
      </c>
      <c r="J393" s="10">
        <f>IF(J$14="",0,IF(NOT(Settings!$E$4=5),IF(Balance!J392&lt;=0,0,IF($C393&lt;=SUM($D393:I393),0,IF('Minimum Payment'!J393+$C393-SUM($D393:I393)&gt;Balance!J392+Interest!J393,Balance!J392+Interest!J393-'Minimum Payment'!J393,$C393-SUM($D393:I393))))))</f>
        <v>0</v>
      </c>
      <c r="K393" s="10">
        <f>IF(K$14="",0,IF(NOT(Settings!$E$4=5),IF(Balance!K392&lt;=0,0,IF($C393&lt;=SUM($D393:J393),0,IF('Minimum Payment'!K393+$C393-SUM($D393:J393)&gt;Balance!K392+Interest!K393,Balance!K392+Interest!K393-'Minimum Payment'!K393,$C393-SUM($D393:J393))))))</f>
        <v>0</v>
      </c>
      <c r="L393" s="10">
        <f>IF(L$14="",0,IF(NOT(Settings!$E$4=5),IF(Balance!L392&lt;=0,0,IF($C393&lt;=SUM($D393:K393),0,IF('Minimum Payment'!L393+$C393-SUM($D393:K393)&gt;Balance!L392+Interest!L393,Balance!L392+Interest!L393-'Minimum Payment'!L393,$C393-SUM($D393:K393))))))</f>
        <v>0</v>
      </c>
      <c r="M393" s="10">
        <f>IF(M$14="",0,IF(NOT(Settings!$E$4=5),IF(Balance!M392&lt;=0,0,IF($C393&lt;=SUM($D393:L393),0,IF('Minimum Payment'!M393+$C393-SUM($D393:L393)&gt;Balance!M392+Interest!M393,Balance!M392+Interest!M393-'Minimum Payment'!M393,$C393-SUM($D393:L393))))))</f>
        <v>0</v>
      </c>
      <c r="O393" s="10">
        <f t="shared" si="10"/>
        <v>0</v>
      </c>
    </row>
    <row r="394" spans="1:15" s="140" customFormat="1" ht="11.25" x14ac:dyDescent="0.25">
      <c r="A394" s="140" t="str">
        <f>IF(Balance!O393&lt;=0,"",A393+1)</f>
        <v/>
      </c>
      <c r="B394" s="50" t="str">
        <f t="shared" si="11"/>
        <v/>
      </c>
      <c r="C394" s="10">
        <f>IF(A394="",0,IF(NOT(Settings!$E$4=5),IF((Results!$D$5-'Minimum Payment'!O394)&lt;0,0,Results!$D$5-'Minimum Payment'!O394),0)+'Payment Schedule'!D394)</f>
        <v>0</v>
      </c>
      <c r="D394" s="10">
        <f>IF($D$14="",0,IF(NOT(Settings!$E$4=5),IF(Balance!D393&gt;=0,IF('Minimum Payment'!D394+$C394&gt;Balance!D393+Interest!D394,Balance!D393+Interest!D394-'Minimum Payment'!D394,$C394)),0))</f>
        <v>0</v>
      </c>
      <c r="E394" s="10">
        <f>IF(E$14="",0,IF(NOT(Settings!$E$4=5),IF(Balance!E393&lt;=0,0,IF($C394&lt;=SUM($D394:D394),0,IF('Minimum Payment'!E394+$C394-SUM($D394:D394)&gt;Balance!E393+Interest!E394,Balance!E393+Interest!E394-'Minimum Payment'!E394,$C394-SUM($D394:D394))))))</f>
        <v>0</v>
      </c>
      <c r="F394" s="10">
        <f>IF(F$14="",0,IF(NOT(Settings!$E$4=5),IF(Balance!F393&lt;=0,0,IF($C394&lt;=SUM($D394:E394),0,IF('Minimum Payment'!F394+$C394-SUM($D394:E394)&gt;Balance!F393+Interest!F394,Balance!F393+Interest!F394-'Minimum Payment'!F394,$C394-SUM($D394:E394))))))</f>
        <v>0</v>
      </c>
      <c r="G394" s="10">
        <f>IF(G$14="",0,IF(NOT(Settings!$E$4=5),IF(Balance!G393&lt;=0,0,IF($C394&lt;=SUM($D394:F394),0,IF('Minimum Payment'!G394+$C394-SUM($D394:F394)&gt;Balance!G393+Interest!G394,Balance!G393+Interest!G394-'Minimum Payment'!G394,$C394-SUM($D394:F394))))))</f>
        <v>0</v>
      </c>
      <c r="H394" s="10">
        <f>IF(H$14="",0,IF(NOT(Settings!$E$4=5),IF(Balance!H393&lt;=0,0,IF($C394&lt;=SUM($D394:G394),0,IF('Minimum Payment'!H394+$C394-SUM($D394:G394)&gt;Balance!H393+Interest!H394,Balance!H393+Interest!H394-'Minimum Payment'!H394,$C394-SUM($D394:G394))))))</f>
        <v>0</v>
      </c>
      <c r="I394" s="10">
        <f>IF(I$14="",0,IF(NOT(Settings!$E$4=5),IF(Balance!I393&lt;=0,0,IF($C394&lt;=SUM($D394:H394),0,IF('Minimum Payment'!I394+$C394-SUM($D394:H394)&gt;Balance!I393+Interest!I394,Balance!I393+Interest!I394-'Minimum Payment'!I394,$C394-SUM($D394:H394))))))</f>
        <v>0</v>
      </c>
      <c r="J394" s="10">
        <f>IF(J$14="",0,IF(NOT(Settings!$E$4=5),IF(Balance!J393&lt;=0,0,IF($C394&lt;=SUM($D394:I394),0,IF('Minimum Payment'!J394+$C394-SUM($D394:I394)&gt;Balance!J393+Interest!J394,Balance!J393+Interest!J394-'Minimum Payment'!J394,$C394-SUM($D394:I394))))))</f>
        <v>0</v>
      </c>
      <c r="K394" s="10">
        <f>IF(K$14="",0,IF(NOT(Settings!$E$4=5),IF(Balance!K393&lt;=0,0,IF($C394&lt;=SUM($D394:J394),0,IF('Minimum Payment'!K394+$C394-SUM($D394:J394)&gt;Balance!K393+Interest!K394,Balance!K393+Interest!K394-'Minimum Payment'!K394,$C394-SUM($D394:J394))))))</f>
        <v>0</v>
      </c>
      <c r="L394" s="10">
        <f>IF(L$14="",0,IF(NOT(Settings!$E$4=5),IF(Balance!L393&lt;=0,0,IF($C394&lt;=SUM($D394:K394),0,IF('Minimum Payment'!L394+$C394-SUM($D394:K394)&gt;Balance!L393+Interest!L394,Balance!L393+Interest!L394-'Minimum Payment'!L394,$C394-SUM($D394:K394))))))</f>
        <v>0</v>
      </c>
      <c r="M394" s="10">
        <f>IF(M$14="",0,IF(NOT(Settings!$E$4=5),IF(Balance!M393&lt;=0,0,IF($C394&lt;=SUM($D394:L394),0,IF('Minimum Payment'!M394+$C394-SUM($D394:L394)&gt;Balance!M393+Interest!M394,Balance!M393+Interest!M394-'Minimum Payment'!M394,$C394-SUM($D394:L394))))))</f>
        <v>0</v>
      </c>
      <c r="O394" s="10">
        <f t="shared" si="10"/>
        <v>0</v>
      </c>
    </row>
    <row r="395" spans="1:15" s="140" customFormat="1" ht="11.25" x14ac:dyDescent="0.25">
      <c r="A395" s="140" t="str">
        <f>IF(Balance!O394&lt;=0,"",A394+1)</f>
        <v/>
      </c>
      <c r="B395" s="50" t="str">
        <f t="shared" si="11"/>
        <v/>
      </c>
      <c r="C395" s="10">
        <f>IF(A395="",0,IF(NOT(Settings!$E$4=5),IF((Results!$D$5-'Minimum Payment'!O395)&lt;0,0,Results!$D$5-'Minimum Payment'!O395),0)+'Payment Schedule'!D395)</f>
        <v>0</v>
      </c>
      <c r="D395" s="10">
        <f>IF($D$14="",0,IF(NOT(Settings!$E$4=5),IF(Balance!D394&gt;=0,IF('Minimum Payment'!D395+$C395&gt;Balance!D394+Interest!D395,Balance!D394+Interest!D395-'Minimum Payment'!D395,$C395)),0))</f>
        <v>0</v>
      </c>
      <c r="E395" s="10">
        <f>IF(E$14="",0,IF(NOT(Settings!$E$4=5),IF(Balance!E394&lt;=0,0,IF($C395&lt;=SUM($D395:D395),0,IF('Minimum Payment'!E395+$C395-SUM($D395:D395)&gt;Balance!E394+Interest!E395,Balance!E394+Interest!E395-'Minimum Payment'!E395,$C395-SUM($D395:D395))))))</f>
        <v>0</v>
      </c>
      <c r="F395" s="10">
        <f>IF(F$14="",0,IF(NOT(Settings!$E$4=5),IF(Balance!F394&lt;=0,0,IF($C395&lt;=SUM($D395:E395),0,IF('Minimum Payment'!F395+$C395-SUM($D395:E395)&gt;Balance!F394+Interest!F395,Balance!F394+Interest!F395-'Minimum Payment'!F395,$C395-SUM($D395:E395))))))</f>
        <v>0</v>
      </c>
      <c r="G395" s="10">
        <f>IF(G$14="",0,IF(NOT(Settings!$E$4=5),IF(Balance!G394&lt;=0,0,IF($C395&lt;=SUM($D395:F395),0,IF('Minimum Payment'!G395+$C395-SUM($D395:F395)&gt;Balance!G394+Interest!G395,Balance!G394+Interest!G395-'Minimum Payment'!G395,$C395-SUM($D395:F395))))))</f>
        <v>0</v>
      </c>
      <c r="H395" s="10">
        <f>IF(H$14="",0,IF(NOT(Settings!$E$4=5),IF(Balance!H394&lt;=0,0,IF($C395&lt;=SUM($D395:G395),0,IF('Minimum Payment'!H395+$C395-SUM($D395:G395)&gt;Balance!H394+Interest!H395,Balance!H394+Interest!H395-'Minimum Payment'!H395,$C395-SUM($D395:G395))))))</f>
        <v>0</v>
      </c>
      <c r="I395" s="10">
        <f>IF(I$14="",0,IF(NOT(Settings!$E$4=5),IF(Balance!I394&lt;=0,0,IF($C395&lt;=SUM($D395:H395),0,IF('Minimum Payment'!I395+$C395-SUM($D395:H395)&gt;Balance!I394+Interest!I395,Balance!I394+Interest!I395-'Minimum Payment'!I395,$C395-SUM($D395:H395))))))</f>
        <v>0</v>
      </c>
      <c r="J395" s="10">
        <f>IF(J$14="",0,IF(NOT(Settings!$E$4=5),IF(Balance!J394&lt;=0,0,IF($C395&lt;=SUM($D395:I395),0,IF('Minimum Payment'!J395+$C395-SUM($D395:I395)&gt;Balance!J394+Interest!J395,Balance!J394+Interest!J395-'Minimum Payment'!J395,$C395-SUM($D395:I395))))))</f>
        <v>0</v>
      </c>
      <c r="K395" s="10">
        <f>IF(K$14="",0,IF(NOT(Settings!$E$4=5),IF(Balance!K394&lt;=0,0,IF($C395&lt;=SUM($D395:J395),0,IF('Minimum Payment'!K395+$C395-SUM($D395:J395)&gt;Balance!K394+Interest!K395,Balance!K394+Interest!K395-'Minimum Payment'!K395,$C395-SUM($D395:J395))))))</f>
        <v>0</v>
      </c>
      <c r="L395" s="10">
        <f>IF(L$14="",0,IF(NOT(Settings!$E$4=5),IF(Balance!L394&lt;=0,0,IF($C395&lt;=SUM($D395:K395),0,IF('Minimum Payment'!L395+$C395-SUM($D395:K395)&gt;Balance!L394+Interest!L395,Balance!L394+Interest!L395-'Minimum Payment'!L395,$C395-SUM($D395:K395))))))</f>
        <v>0</v>
      </c>
      <c r="M395" s="10">
        <f>IF(M$14="",0,IF(NOT(Settings!$E$4=5),IF(Balance!M394&lt;=0,0,IF($C395&lt;=SUM($D395:L395),0,IF('Minimum Payment'!M395+$C395-SUM($D395:L395)&gt;Balance!M394+Interest!M395,Balance!M394+Interest!M395-'Minimum Payment'!M395,$C395-SUM($D395:L395))))))</f>
        <v>0</v>
      </c>
      <c r="O395" s="10">
        <f t="shared" si="10"/>
        <v>0</v>
      </c>
    </row>
    <row r="396" spans="1:15" s="140" customFormat="1" ht="11.25" x14ac:dyDescent="0.25">
      <c r="A396" s="140" t="str">
        <f>IF(Balance!O395&lt;=0,"",A395+1)</f>
        <v/>
      </c>
      <c r="B396" s="50" t="str">
        <f t="shared" si="11"/>
        <v/>
      </c>
      <c r="C396" s="10">
        <f>IF(A396="",0,IF(NOT(Settings!$E$4=5),IF((Results!$D$5-'Minimum Payment'!O396)&lt;0,0,Results!$D$5-'Minimum Payment'!O396),0)+'Payment Schedule'!D396)</f>
        <v>0</v>
      </c>
      <c r="D396" s="10">
        <f>IF($D$14="",0,IF(NOT(Settings!$E$4=5),IF(Balance!D395&gt;=0,IF('Minimum Payment'!D396+$C396&gt;Balance!D395+Interest!D396,Balance!D395+Interest!D396-'Minimum Payment'!D396,$C396)),0))</f>
        <v>0</v>
      </c>
      <c r="E396" s="10">
        <f>IF(E$14="",0,IF(NOT(Settings!$E$4=5),IF(Balance!E395&lt;=0,0,IF($C396&lt;=SUM($D396:D396),0,IF('Minimum Payment'!E396+$C396-SUM($D396:D396)&gt;Balance!E395+Interest!E396,Balance!E395+Interest!E396-'Minimum Payment'!E396,$C396-SUM($D396:D396))))))</f>
        <v>0</v>
      </c>
      <c r="F396" s="10">
        <f>IF(F$14="",0,IF(NOT(Settings!$E$4=5),IF(Balance!F395&lt;=0,0,IF($C396&lt;=SUM($D396:E396),0,IF('Minimum Payment'!F396+$C396-SUM($D396:E396)&gt;Balance!F395+Interest!F396,Balance!F395+Interest!F396-'Minimum Payment'!F396,$C396-SUM($D396:E396))))))</f>
        <v>0</v>
      </c>
      <c r="G396" s="10">
        <f>IF(G$14="",0,IF(NOT(Settings!$E$4=5),IF(Balance!G395&lt;=0,0,IF($C396&lt;=SUM($D396:F396),0,IF('Minimum Payment'!G396+$C396-SUM($D396:F396)&gt;Balance!G395+Interest!G396,Balance!G395+Interest!G396-'Minimum Payment'!G396,$C396-SUM($D396:F396))))))</f>
        <v>0</v>
      </c>
      <c r="H396" s="10">
        <f>IF(H$14="",0,IF(NOT(Settings!$E$4=5),IF(Balance!H395&lt;=0,0,IF($C396&lt;=SUM($D396:G396),0,IF('Minimum Payment'!H396+$C396-SUM($D396:G396)&gt;Balance!H395+Interest!H396,Balance!H395+Interest!H396-'Minimum Payment'!H396,$C396-SUM($D396:G396))))))</f>
        <v>0</v>
      </c>
      <c r="I396" s="10">
        <f>IF(I$14="",0,IF(NOT(Settings!$E$4=5),IF(Balance!I395&lt;=0,0,IF($C396&lt;=SUM($D396:H396),0,IF('Minimum Payment'!I396+$C396-SUM($D396:H396)&gt;Balance!I395+Interest!I396,Balance!I395+Interest!I396-'Minimum Payment'!I396,$C396-SUM($D396:H396))))))</f>
        <v>0</v>
      </c>
      <c r="J396" s="10">
        <f>IF(J$14="",0,IF(NOT(Settings!$E$4=5),IF(Balance!J395&lt;=0,0,IF($C396&lt;=SUM($D396:I396),0,IF('Minimum Payment'!J396+$C396-SUM($D396:I396)&gt;Balance!J395+Interest!J396,Balance!J395+Interest!J396-'Minimum Payment'!J396,$C396-SUM($D396:I396))))))</f>
        <v>0</v>
      </c>
      <c r="K396" s="10">
        <f>IF(K$14="",0,IF(NOT(Settings!$E$4=5),IF(Balance!K395&lt;=0,0,IF($C396&lt;=SUM($D396:J396),0,IF('Minimum Payment'!K396+$C396-SUM($D396:J396)&gt;Balance!K395+Interest!K396,Balance!K395+Interest!K396-'Minimum Payment'!K396,$C396-SUM($D396:J396))))))</f>
        <v>0</v>
      </c>
      <c r="L396" s="10">
        <f>IF(L$14="",0,IF(NOT(Settings!$E$4=5),IF(Balance!L395&lt;=0,0,IF($C396&lt;=SUM($D396:K396),0,IF('Minimum Payment'!L396+$C396-SUM($D396:K396)&gt;Balance!L395+Interest!L396,Balance!L395+Interest!L396-'Minimum Payment'!L396,$C396-SUM($D396:K396))))))</f>
        <v>0</v>
      </c>
      <c r="M396" s="10">
        <f>IF(M$14="",0,IF(NOT(Settings!$E$4=5),IF(Balance!M395&lt;=0,0,IF($C396&lt;=SUM($D396:L396),0,IF('Minimum Payment'!M396+$C396-SUM($D396:L396)&gt;Balance!M395+Interest!M396,Balance!M395+Interest!M396-'Minimum Payment'!M396,$C396-SUM($D396:L396))))))</f>
        <v>0</v>
      </c>
      <c r="O396" s="10">
        <f t="shared" si="10"/>
        <v>0</v>
      </c>
    </row>
    <row r="397" spans="1:15" s="140" customFormat="1" ht="11.25" x14ac:dyDescent="0.25">
      <c r="A397" s="140" t="str">
        <f>IF(Balance!O396&lt;=0,"",A396+1)</f>
        <v/>
      </c>
      <c r="B397" s="50" t="str">
        <f t="shared" si="11"/>
        <v/>
      </c>
      <c r="C397" s="10">
        <f>IF(A397="",0,IF(NOT(Settings!$E$4=5),IF((Results!$D$5-'Minimum Payment'!O397)&lt;0,0,Results!$D$5-'Minimum Payment'!O397),0)+'Payment Schedule'!D397)</f>
        <v>0</v>
      </c>
      <c r="D397" s="10">
        <f>IF($D$14="",0,IF(NOT(Settings!$E$4=5),IF(Balance!D396&gt;=0,IF('Minimum Payment'!D397+$C397&gt;Balance!D396+Interest!D397,Balance!D396+Interest!D397-'Minimum Payment'!D397,$C397)),0))</f>
        <v>0</v>
      </c>
      <c r="E397" s="10">
        <f>IF(E$14="",0,IF(NOT(Settings!$E$4=5),IF(Balance!E396&lt;=0,0,IF($C397&lt;=SUM($D397:D397),0,IF('Minimum Payment'!E397+$C397-SUM($D397:D397)&gt;Balance!E396+Interest!E397,Balance!E396+Interest!E397-'Minimum Payment'!E397,$C397-SUM($D397:D397))))))</f>
        <v>0</v>
      </c>
      <c r="F397" s="10">
        <f>IF(F$14="",0,IF(NOT(Settings!$E$4=5),IF(Balance!F396&lt;=0,0,IF($C397&lt;=SUM($D397:E397),0,IF('Minimum Payment'!F397+$C397-SUM($D397:E397)&gt;Balance!F396+Interest!F397,Balance!F396+Interest!F397-'Minimum Payment'!F397,$C397-SUM($D397:E397))))))</f>
        <v>0</v>
      </c>
      <c r="G397" s="10">
        <f>IF(G$14="",0,IF(NOT(Settings!$E$4=5),IF(Balance!G396&lt;=0,0,IF($C397&lt;=SUM($D397:F397),0,IF('Minimum Payment'!G397+$C397-SUM($D397:F397)&gt;Balance!G396+Interest!G397,Balance!G396+Interest!G397-'Minimum Payment'!G397,$C397-SUM($D397:F397))))))</f>
        <v>0</v>
      </c>
      <c r="H397" s="10">
        <f>IF(H$14="",0,IF(NOT(Settings!$E$4=5),IF(Balance!H396&lt;=0,0,IF($C397&lt;=SUM($D397:G397),0,IF('Minimum Payment'!H397+$C397-SUM($D397:G397)&gt;Balance!H396+Interest!H397,Balance!H396+Interest!H397-'Minimum Payment'!H397,$C397-SUM($D397:G397))))))</f>
        <v>0</v>
      </c>
      <c r="I397" s="10">
        <f>IF(I$14="",0,IF(NOT(Settings!$E$4=5),IF(Balance!I396&lt;=0,0,IF($C397&lt;=SUM($D397:H397),0,IF('Minimum Payment'!I397+$C397-SUM($D397:H397)&gt;Balance!I396+Interest!I397,Balance!I396+Interest!I397-'Minimum Payment'!I397,$C397-SUM($D397:H397))))))</f>
        <v>0</v>
      </c>
      <c r="J397" s="10">
        <f>IF(J$14="",0,IF(NOT(Settings!$E$4=5),IF(Balance!J396&lt;=0,0,IF($C397&lt;=SUM($D397:I397),0,IF('Minimum Payment'!J397+$C397-SUM($D397:I397)&gt;Balance!J396+Interest!J397,Balance!J396+Interest!J397-'Minimum Payment'!J397,$C397-SUM($D397:I397))))))</f>
        <v>0</v>
      </c>
      <c r="K397" s="10">
        <f>IF(K$14="",0,IF(NOT(Settings!$E$4=5),IF(Balance!K396&lt;=0,0,IF($C397&lt;=SUM($D397:J397),0,IF('Minimum Payment'!K397+$C397-SUM($D397:J397)&gt;Balance!K396+Interest!K397,Balance!K396+Interest!K397-'Minimum Payment'!K397,$C397-SUM($D397:J397))))))</f>
        <v>0</v>
      </c>
      <c r="L397" s="10">
        <f>IF(L$14="",0,IF(NOT(Settings!$E$4=5),IF(Balance!L396&lt;=0,0,IF($C397&lt;=SUM($D397:K397),0,IF('Minimum Payment'!L397+$C397-SUM($D397:K397)&gt;Balance!L396+Interest!L397,Balance!L396+Interest!L397-'Minimum Payment'!L397,$C397-SUM($D397:K397))))))</f>
        <v>0</v>
      </c>
      <c r="M397" s="10">
        <f>IF(M$14="",0,IF(NOT(Settings!$E$4=5),IF(Balance!M396&lt;=0,0,IF($C397&lt;=SUM($D397:L397),0,IF('Minimum Payment'!M397+$C397-SUM($D397:L397)&gt;Balance!M396+Interest!M397,Balance!M396+Interest!M397-'Minimum Payment'!M397,$C397-SUM($D397:L397))))))</f>
        <v>0</v>
      </c>
      <c r="O397" s="10">
        <f t="shared" si="10"/>
        <v>0</v>
      </c>
    </row>
    <row r="398" spans="1:15" s="140" customFormat="1" ht="11.25" x14ac:dyDescent="0.25">
      <c r="A398" s="140" t="str">
        <f>IF(Balance!O397&lt;=0,"",A397+1)</f>
        <v/>
      </c>
      <c r="B398" s="50" t="str">
        <f t="shared" si="11"/>
        <v/>
      </c>
      <c r="C398" s="10">
        <f>IF(A398="",0,IF(NOT(Settings!$E$4=5),IF((Results!$D$5-'Minimum Payment'!O398)&lt;0,0,Results!$D$5-'Minimum Payment'!O398),0)+'Payment Schedule'!D398)</f>
        <v>0</v>
      </c>
      <c r="D398" s="10">
        <f>IF($D$14="",0,IF(NOT(Settings!$E$4=5),IF(Balance!D397&gt;=0,IF('Minimum Payment'!D398+$C398&gt;Balance!D397+Interest!D398,Balance!D397+Interest!D398-'Minimum Payment'!D398,$C398)),0))</f>
        <v>0</v>
      </c>
      <c r="E398" s="10">
        <f>IF(E$14="",0,IF(NOT(Settings!$E$4=5),IF(Balance!E397&lt;=0,0,IF($C398&lt;=SUM($D398:D398),0,IF('Minimum Payment'!E398+$C398-SUM($D398:D398)&gt;Balance!E397+Interest!E398,Balance!E397+Interest!E398-'Minimum Payment'!E398,$C398-SUM($D398:D398))))))</f>
        <v>0</v>
      </c>
      <c r="F398" s="10">
        <f>IF(F$14="",0,IF(NOT(Settings!$E$4=5),IF(Balance!F397&lt;=0,0,IF($C398&lt;=SUM($D398:E398),0,IF('Minimum Payment'!F398+$C398-SUM($D398:E398)&gt;Balance!F397+Interest!F398,Balance!F397+Interest!F398-'Minimum Payment'!F398,$C398-SUM($D398:E398))))))</f>
        <v>0</v>
      </c>
      <c r="G398" s="10">
        <f>IF(G$14="",0,IF(NOT(Settings!$E$4=5),IF(Balance!G397&lt;=0,0,IF($C398&lt;=SUM($D398:F398),0,IF('Minimum Payment'!G398+$C398-SUM($D398:F398)&gt;Balance!G397+Interest!G398,Balance!G397+Interest!G398-'Minimum Payment'!G398,$C398-SUM($D398:F398))))))</f>
        <v>0</v>
      </c>
      <c r="H398" s="10">
        <f>IF(H$14="",0,IF(NOT(Settings!$E$4=5),IF(Balance!H397&lt;=0,0,IF($C398&lt;=SUM($D398:G398),0,IF('Minimum Payment'!H398+$C398-SUM($D398:G398)&gt;Balance!H397+Interest!H398,Balance!H397+Interest!H398-'Minimum Payment'!H398,$C398-SUM($D398:G398))))))</f>
        <v>0</v>
      </c>
      <c r="I398" s="10">
        <f>IF(I$14="",0,IF(NOT(Settings!$E$4=5),IF(Balance!I397&lt;=0,0,IF($C398&lt;=SUM($D398:H398),0,IF('Minimum Payment'!I398+$C398-SUM($D398:H398)&gt;Balance!I397+Interest!I398,Balance!I397+Interest!I398-'Minimum Payment'!I398,$C398-SUM($D398:H398))))))</f>
        <v>0</v>
      </c>
      <c r="J398" s="10">
        <f>IF(J$14="",0,IF(NOT(Settings!$E$4=5),IF(Balance!J397&lt;=0,0,IF($C398&lt;=SUM($D398:I398),0,IF('Minimum Payment'!J398+$C398-SUM($D398:I398)&gt;Balance!J397+Interest!J398,Balance!J397+Interest!J398-'Minimum Payment'!J398,$C398-SUM($D398:I398))))))</f>
        <v>0</v>
      </c>
      <c r="K398" s="10">
        <f>IF(K$14="",0,IF(NOT(Settings!$E$4=5),IF(Balance!K397&lt;=0,0,IF($C398&lt;=SUM($D398:J398),0,IF('Minimum Payment'!K398+$C398-SUM($D398:J398)&gt;Balance!K397+Interest!K398,Balance!K397+Interest!K398-'Minimum Payment'!K398,$C398-SUM($D398:J398))))))</f>
        <v>0</v>
      </c>
      <c r="L398" s="10">
        <f>IF(L$14="",0,IF(NOT(Settings!$E$4=5),IF(Balance!L397&lt;=0,0,IF($C398&lt;=SUM($D398:K398),0,IF('Minimum Payment'!L398+$C398-SUM($D398:K398)&gt;Balance!L397+Interest!L398,Balance!L397+Interest!L398-'Minimum Payment'!L398,$C398-SUM($D398:K398))))))</f>
        <v>0</v>
      </c>
      <c r="M398" s="10">
        <f>IF(M$14="",0,IF(NOT(Settings!$E$4=5),IF(Balance!M397&lt;=0,0,IF($C398&lt;=SUM($D398:L398),0,IF('Minimum Payment'!M398+$C398-SUM($D398:L398)&gt;Balance!M397+Interest!M398,Balance!M397+Interest!M398-'Minimum Payment'!M398,$C398-SUM($D398:L398))))))</f>
        <v>0</v>
      </c>
      <c r="O398" s="10">
        <f t="shared" si="10"/>
        <v>0</v>
      </c>
    </row>
    <row r="399" spans="1:15" s="140" customFormat="1" ht="11.25" x14ac:dyDescent="0.25">
      <c r="A399" s="140" t="str">
        <f>IF(Balance!O398&lt;=0,"",A398+1)</f>
        <v/>
      </c>
      <c r="B399" s="50" t="str">
        <f t="shared" si="11"/>
        <v/>
      </c>
      <c r="C399" s="10">
        <f>IF(A399="",0,IF(NOT(Settings!$E$4=5),IF((Results!$D$5-'Minimum Payment'!O399)&lt;0,0,Results!$D$5-'Minimum Payment'!O399),0)+'Payment Schedule'!D399)</f>
        <v>0</v>
      </c>
      <c r="D399" s="10">
        <f>IF($D$14="",0,IF(NOT(Settings!$E$4=5),IF(Balance!D398&gt;=0,IF('Minimum Payment'!D399+$C399&gt;Balance!D398+Interest!D399,Balance!D398+Interest!D399-'Minimum Payment'!D399,$C399)),0))</f>
        <v>0</v>
      </c>
      <c r="E399" s="10">
        <f>IF(E$14="",0,IF(NOT(Settings!$E$4=5),IF(Balance!E398&lt;=0,0,IF($C399&lt;=SUM($D399:D399),0,IF('Minimum Payment'!E399+$C399-SUM($D399:D399)&gt;Balance!E398+Interest!E399,Balance!E398+Interest!E399-'Minimum Payment'!E399,$C399-SUM($D399:D399))))))</f>
        <v>0</v>
      </c>
      <c r="F399" s="10">
        <f>IF(F$14="",0,IF(NOT(Settings!$E$4=5),IF(Balance!F398&lt;=0,0,IF($C399&lt;=SUM($D399:E399),0,IF('Minimum Payment'!F399+$C399-SUM($D399:E399)&gt;Balance!F398+Interest!F399,Balance!F398+Interest!F399-'Minimum Payment'!F399,$C399-SUM($D399:E399))))))</f>
        <v>0</v>
      </c>
      <c r="G399" s="10">
        <f>IF(G$14="",0,IF(NOT(Settings!$E$4=5),IF(Balance!G398&lt;=0,0,IF($C399&lt;=SUM($D399:F399),0,IF('Minimum Payment'!G399+$C399-SUM($D399:F399)&gt;Balance!G398+Interest!G399,Balance!G398+Interest!G399-'Minimum Payment'!G399,$C399-SUM($D399:F399))))))</f>
        <v>0</v>
      </c>
      <c r="H399" s="10">
        <f>IF(H$14="",0,IF(NOT(Settings!$E$4=5),IF(Balance!H398&lt;=0,0,IF($C399&lt;=SUM($D399:G399),0,IF('Minimum Payment'!H399+$C399-SUM($D399:G399)&gt;Balance!H398+Interest!H399,Balance!H398+Interest!H399-'Minimum Payment'!H399,$C399-SUM($D399:G399))))))</f>
        <v>0</v>
      </c>
      <c r="I399" s="10">
        <f>IF(I$14="",0,IF(NOT(Settings!$E$4=5),IF(Balance!I398&lt;=0,0,IF($C399&lt;=SUM($D399:H399),0,IF('Minimum Payment'!I399+$C399-SUM($D399:H399)&gt;Balance!I398+Interest!I399,Balance!I398+Interest!I399-'Minimum Payment'!I399,$C399-SUM($D399:H399))))))</f>
        <v>0</v>
      </c>
      <c r="J399" s="10">
        <f>IF(J$14="",0,IF(NOT(Settings!$E$4=5),IF(Balance!J398&lt;=0,0,IF($C399&lt;=SUM($D399:I399),0,IF('Minimum Payment'!J399+$C399-SUM($D399:I399)&gt;Balance!J398+Interest!J399,Balance!J398+Interest!J399-'Minimum Payment'!J399,$C399-SUM($D399:I399))))))</f>
        <v>0</v>
      </c>
      <c r="K399" s="10">
        <f>IF(K$14="",0,IF(NOT(Settings!$E$4=5),IF(Balance!K398&lt;=0,0,IF($C399&lt;=SUM($D399:J399),0,IF('Minimum Payment'!K399+$C399-SUM($D399:J399)&gt;Balance!K398+Interest!K399,Balance!K398+Interest!K399-'Minimum Payment'!K399,$C399-SUM($D399:J399))))))</f>
        <v>0</v>
      </c>
      <c r="L399" s="10">
        <f>IF(L$14="",0,IF(NOT(Settings!$E$4=5),IF(Balance!L398&lt;=0,0,IF($C399&lt;=SUM($D399:K399),0,IF('Minimum Payment'!L399+$C399-SUM($D399:K399)&gt;Balance!L398+Interest!L399,Balance!L398+Interest!L399-'Minimum Payment'!L399,$C399-SUM($D399:K399))))))</f>
        <v>0</v>
      </c>
      <c r="M399" s="10">
        <f>IF(M$14="",0,IF(NOT(Settings!$E$4=5),IF(Balance!M398&lt;=0,0,IF($C399&lt;=SUM($D399:L399),0,IF('Minimum Payment'!M399+$C399-SUM($D399:L399)&gt;Balance!M398+Interest!M399,Balance!M398+Interest!M399-'Minimum Payment'!M399,$C399-SUM($D399:L399))))))</f>
        <v>0</v>
      </c>
      <c r="O399" s="10">
        <f t="shared" si="10"/>
        <v>0</v>
      </c>
    </row>
    <row r="400" spans="1:15" s="140" customFormat="1" ht="11.25" x14ac:dyDescent="0.25">
      <c r="A400" s="140" t="str">
        <f>IF(Balance!O399&lt;=0,"",A399+1)</f>
        <v/>
      </c>
      <c r="B400" s="50" t="str">
        <f t="shared" si="11"/>
        <v/>
      </c>
      <c r="C400" s="10">
        <f>IF(A400="",0,IF(NOT(Settings!$E$4=5),IF((Results!$D$5-'Minimum Payment'!O400)&lt;0,0,Results!$D$5-'Minimum Payment'!O400),0)+'Payment Schedule'!D400)</f>
        <v>0</v>
      </c>
      <c r="D400" s="10">
        <f>IF($D$14="",0,IF(NOT(Settings!$E$4=5),IF(Balance!D399&gt;=0,IF('Minimum Payment'!D400+$C400&gt;Balance!D399+Interest!D400,Balance!D399+Interest!D400-'Minimum Payment'!D400,$C400)),0))</f>
        <v>0</v>
      </c>
      <c r="E400" s="10">
        <f>IF(E$14="",0,IF(NOT(Settings!$E$4=5),IF(Balance!E399&lt;=0,0,IF($C400&lt;=SUM($D400:D400),0,IF('Minimum Payment'!E400+$C400-SUM($D400:D400)&gt;Balance!E399+Interest!E400,Balance!E399+Interest!E400-'Minimum Payment'!E400,$C400-SUM($D400:D400))))))</f>
        <v>0</v>
      </c>
      <c r="F400" s="10">
        <f>IF(F$14="",0,IF(NOT(Settings!$E$4=5),IF(Balance!F399&lt;=0,0,IF($C400&lt;=SUM($D400:E400),0,IF('Minimum Payment'!F400+$C400-SUM($D400:E400)&gt;Balance!F399+Interest!F400,Balance!F399+Interest!F400-'Minimum Payment'!F400,$C400-SUM($D400:E400))))))</f>
        <v>0</v>
      </c>
      <c r="G400" s="10">
        <f>IF(G$14="",0,IF(NOT(Settings!$E$4=5),IF(Balance!G399&lt;=0,0,IF($C400&lt;=SUM($D400:F400),0,IF('Minimum Payment'!G400+$C400-SUM($D400:F400)&gt;Balance!G399+Interest!G400,Balance!G399+Interest!G400-'Minimum Payment'!G400,$C400-SUM($D400:F400))))))</f>
        <v>0</v>
      </c>
      <c r="H400" s="10">
        <f>IF(H$14="",0,IF(NOT(Settings!$E$4=5),IF(Balance!H399&lt;=0,0,IF($C400&lt;=SUM($D400:G400),0,IF('Minimum Payment'!H400+$C400-SUM($D400:G400)&gt;Balance!H399+Interest!H400,Balance!H399+Interest!H400-'Minimum Payment'!H400,$C400-SUM($D400:G400))))))</f>
        <v>0</v>
      </c>
      <c r="I400" s="10">
        <f>IF(I$14="",0,IF(NOT(Settings!$E$4=5),IF(Balance!I399&lt;=0,0,IF($C400&lt;=SUM($D400:H400),0,IF('Minimum Payment'!I400+$C400-SUM($D400:H400)&gt;Balance!I399+Interest!I400,Balance!I399+Interest!I400-'Minimum Payment'!I400,$C400-SUM($D400:H400))))))</f>
        <v>0</v>
      </c>
      <c r="J400" s="10">
        <f>IF(J$14="",0,IF(NOT(Settings!$E$4=5),IF(Balance!J399&lt;=0,0,IF($C400&lt;=SUM($D400:I400),0,IF('Minimum Payment'!J400+$C400-SUM($D400:I400)&gt;Balance!J399+Interest!J400,Balance!J399+Interest!J400-'Minimum Payment'!J400,$C400-SUM($D400:I400))))))</f>
        <v>0</v>
      </c>
      <c r="K400" s="10">
        <f>IF(K$14="",0,IF(NOT(Settings!$E$4=5),IF(Balance!K399&lt;=0,0,IF($C400&lt;=SUM($D400:J400),0,IF('Minimum Payment'!K400+$C400-SUM($D400:J400)&gt;Balance!K399+Interest!K400,Balance!K399+Interest!K400-'Minimum Payment'!K400,$C400-SUM($D400:J400))))))</f>
        <v>0</v>
      </c>
      <c r="L400" s="10">
        <f>IF(L$14="",0,IF(NOT(Settings!$E$4=5),IF(Balance!L399&lt;=0,0,IF($C400&lt;=SUM($D400:K400),0,IF('Minimum Payment'!L400+$C400-SUM($D400:K400)&gt;Balance!L399+Interest!L400,Balance!L399+Interest!L400-'Minimum Payment'!L400,$C400-SUM($D400:K400))))))</f>
        <v>0</v>
      </c>
      <c r="M400" s="10">
        <f>IF(M$14="",0,IF(NOT(Settings!$E$4=5),IF(Balance!M399&lt;=0,0,IF($C400&lt;=SUM($D400:L400),0,IF('Minimum Payment'!M400+$C400-SUM($D400:L400)&gt;Balance!M399+Interest!M400,Balance!M399+Interest!M400-'Minimum Payment'!M400,$C400-SUM($D400:L400))))))</f>
        <v>0</v>
      </c>
      <c r="O400" s="10">
        <f t="shared" ref="O400:O463" si="12">SUM(D400:M400)</f>
        <v>0</v>
      </c>
    </row>
    <row r="401" spans="1:15" s="140" customFormat="1" ht="11.25" x14ac:dyDescent="0.25">
      <c r="A401" s="140" t="str">
        <f>IF(Balance!O400&lt;=0,"",A400+1)</f>
        <v/>
      </c>
      <c r="B401" s="50" t="str">
        <f t="shared" ref="B401:B464" si="13">IF(A401="","",DATE(YEAR(B400),MONTH(B400)+1,1))</f>
        <v/>
      </c>
      <c r="C401" s="10">
        <f>IF(A401="",0,IF(NOT(Settings!$E$4=5),IF((Results!$D$5-'Minimum Payment'!O401)&lt;0,0,Results!$D$5-'Minimum Payment'!O401),0)+'Payment Schedule'!D401)</f>
        <v>0</v>
      </c>
      <c r="D401" s="10">
        <f>IF($D$14="",0,IF(NOT(Settings!$E$4=5),IF(Balance!D400&gt;=0,IF('Minimum Payment'!D401+$C401&gt;Balance!D400+Interest!D401,Balance!D400+Interest!D401-'Minimum Payment'!D401,$C401)),0))</f>
        <v>0</v>
      </c>
      <c r="E401" s="10">
        <f>IF(E$14="",0,IF(NOT(Settings!$E$4=5),IF(Balance!E400&lt;=0,0,IF($C401&lt;=SUM($D401:D401),0,IF('Minimum Payment'!E401+$C401-SUM($D401:D401)&gt;Balance!E400+Interest!E401,Balance!E400+Interest!E401-'Minimum Payment'!E401,$C401-SUM($D401:D401))))))</f>
        <v>0</v>
      </c>
      <c r="F401" s="10">
        <f>IF(F$14="",0,IF(NOT(Settings!$E$4=5),IF(Balance!F400&lt;=0,0,IF($C401&lt;=SUM($D401:E401),0,IF('Minimum Payment'!F401+$C401-SUM($D401:E401)&gt;Balance!F400+Interest!F401,Balance!F400+Interest!F401-'Minimum Payment'!F401,$C401-SUM($D401:E401))))))</f>
        <v>0</v>
      </c>
      <c r="G401" s="10">
        <f>IF(G$14="",0,IF(NOT(Settings!$E$4=5),IF(Balance!G400&lt;=0,0,IF($C401&lt;=SUM($D401:F401),0,IF('Minimum Payment'!G401+$C401-SUM($D401:F401)&gt;Balance!G400+Interest!G401,Balance!G400+Interest!G401-'Minimum Payment'!G401,$C401-SUM($D401:F401))))))</f>
        <v>0</v>
      </c>
      <c r="H401" s="10">
        <f>IF(H$14="",0,IF(NOT(Settings!$E$4=5),IF(Balance!H400&lt;=0,0,IF($C401&lt;=SUM($D401:G401),0,IF('Minimum Payment'!H401+$C401-SUM($D401:G401)&gt;Balance!H400+Interest!H401,Balance!H400+Interest!H401-'Minimum Payment'!H401,$C401-SUM($D401:G401))))))</f>
        <v>0</v>
      </c>
      <c r="I401" s="10">
        <f>IF(I$14="",0,IF(NOT(Settings!$E$4=5),IF(Balance!I400&lt;=0,0,IF($C401&lt;=SUM($D401:H401),0,IF('Minimum Payment'!I401+$C401-SUM($D401:H401)&gt;Balance!I400+Interest!I401,Balance!I400+Interest!I401-'Minimum Payment'!I401,$C401-SUM($D401:H401))))))</f>
        <v>0</v>
      </c>
      <c r="J401" s="10">
        <f>IF(J$14="",0,IF(NOT(Settings!$E$4=5),IF(Balance!J400&lt;=0,0,IF($C401&lt;=SUM($D401:I401),0,IF('Minimum Payment'!J401+$C401-SUM($D401:I401)&gt;Balance!J400+Interest!J401,Balance!J400+Interest!J401-'Minimum Payment'!J401,$C401-SUM($D401:I401))))))</f>
        <v>0</v>
      </c>
      <c r="K401" s="10">
        <f>IF(K$14="",0,IF(NOT(Settings!$E$4=5),IF(Balance!K400&lt;=0,0,IF($C401&lt;=SUM($D401:J401),0,IF('Minimum Payment'!K401+$C401-SUM($D401:J401)&gt;Balance!K400+Interest!K401,Balance!K400+Interest!K401-'Minimum Payment'!K401,$C401-SUM($D401:J401))))))</f>
        <v>0</v>
      </c>
      <c r="L401" s="10">
        <f>IF(L$14="",0,IF(NOT(Settings!$E$4=5),IF(Balance!L400&lt;=0,0,IF($C401&lt;=SUM($D401:K401),0,IF('Minimum Payment'!L401+$C401-SUM($D401:K401)&gt;Balance!L400+Interest!L401,Balance!L400+Interest!L401-'Minimum Payment'!L401,$C401-SUM($D401:K401))))))</f>
        <v>0</v>
      </c>
      <c r="M401" s="10">
        <f>IF(M$14="",0,IF(NOT(Settings!$E$4=5),IF(Balance!M400&lt;=0,0,IF($C401&lt;=SUM($D401:L401),0,IF('Minimum Payment'!M401+$C401-SUM($D401:L401)&gt;Balance!M400+Interest!M401,Balance!M400+Interest!M401-'Minimum Payment'!M401,$C401-SUM($D401:L401))))))</f>
        <v>0</v>
      </c>
      <c r="O401" s="10">
        <f t="shared" si="12"/>
        <v>0</v>
      </c>
    </row>
    <row r="402" spans="1:15" s="140" customFormat="1" ht="11.25" x14ac:dyDescent="0.25">
      <c r="A402" s="140" t="str">
        <f>IF(Balance!O401&lt;=0,"",A401+1)</f>
        <v/>
      </c>
      <c r="B402" s="50" t="str">
        <f t="shared" si="13"/>
        <v/>
      </c>
      <c r="C402" s="10">
        <f>IF(A402="",0,IF(NOT(Settings!$E$4=5),IF((Results!$D$5-'Minimum Payment'!O402)&lt;0,0,Results!$D$5-'Minimum Payment'!O402),0)+'Payment Schedule'!D402)</f>
        <v>0</v>
      </c>
      <c r="D402" s="10">
        <f>IF($D$14="",0,IF(NOT(Settings!$E$4=5),IF(Balance!D401&gt;=0,IF('Minimum Payment'!D402+$C402&gt;Balance!D401+Interest!D402,Balance!D401+Interest!D402-'Minimum Payment'!D402,$C402)),0))</f>
        <v>0</v>
      </c>
      <c r="E402" s="10">
        <f>IF(E$14="",0,IF(NOT(Settings!$E$4=5),IF(Balance!E401&lt;=0,0,IF($C402&lt;=SUM($D402:D402),0,IF('Minimum Payment'!E402+$C402-SUM($D402:D402)&gt;Balance!E401+Interest!E402,Balance!E401+Interest!E402-'Minimum Payment'!E402,$C402-SUM($D402:D402))))))</f>
        <v>0</v>
      </c>
      <c r="F402" s="10">
        <f>IF(F$14="",0,IF(NOT(Settings!$E$4=5),IF(Balance!F401&lt;=0,0,IF($C402&lt;=SUM($D402:E402),0,IF('Minimum Payment'!F402+$C402-SUM($D402:E402)&gt;Balance!F401+Interest!F402,Balance!F401+Interest!F402-'Minimum Payment'!F402,$C402-SUM($D402:E402))))))</f>
        <v>0</v>
      </c>
      <c r="G402" s="10">
        <f>IF(G$14="",0,IF(NOT(Settings!$E$4=5),IF(Balance!G401&lt;=0,0,IF($C402&lt;=SUM($D402:F402),0,IF('Minimum Payment'!G402+$C402-SUM($D402:F402)&gt;Balance!G401+Interest!G402,Balance!G401+Interest!G402-'Minimum Payment'!G402,$C402-SUM($D402:F402))))))</f>
        <v>0</v>
      </c>
      <c r="H402" s="10">
        <f>IF(H$14="",0,IF(NOT(Settings!$E$4=5),IF(Balance!H401&lt;=0,0,IF($C402&lt;=SUM($D402:G402),0,IF('Minimum Payment'!H402+$C402-SUM($D402:G402)&gt;Balance!H401+Interest!H402,Balance!H401+Interest!H402-'Minimum Payment'!H402,$C402-SUM($D402:G402))))))</f>
        <v>0</v>
      </c>
      <c r="I402" s="10">
        <f>IF(I$14="",0,IF(NOT(Settings!$E$4=5),IF(Balance!I401&lt;=0,0,IF($C402&lt;=SUM($D402:H402),0,IF('Minimum Payment'!I402+$C402-SUM($D402:H402)&gt;Balance!I401+Interest!I402,Balance!I401+Interest!I402-'Minimum Payment'!I402,$C402-SUM($D402:H402))))))</f>
        <v>0</v>
      </c>
      <c r="J402" s="10">
        <f>IF(J$14="",0,IF(NOT(Settings!$E$4=5),IF(Balance!J401&lt;=0,0,IF($C402&lt;=SUM($D402:I402),0,IF('Minimum Payment'!J402+$C402-SUM($D402:I402)&gt;Balance!J401+Interest!J402,Balance!J401+Interest!J402-'Minimum Payment'!J402,$C402-SUM($D402:I402))))))</f>
        <v>0</v>
      </c>
      <c r="K402" s="10">
        <f>IF(K$14="",0,IF(NOT(Settings!$E$4=5),IF(Balance!K401&lt;=0,0,IF($C402&lt;=SUM($D402:J402),0,IF('Minimum Payment'!K402+$C402-SUM($D402:J402)&gt;Balance!K401+Interest!K402,Balance!K401+Interest!K402-'Minimum Payment'!K402,$C402-SUM($D402:J402))))))</f>
        <v>0</v>
      </c>
      <c r="L402" s="10">
        <f>IF(L$14="",0,IF(NOT(Settings!$E$4=5),IF(Balance!L401&lt;=0,0,IF($C402&lt;=SUM($D402:K402),0,IF('Minimum Payment'!L402+$C402-SUM($D402:K402)&gt;Balance!L401+Interest!L402,Balance!L401+Interest!L402-'Minimum Payment'!L402,$C402-SUM($D402:K402))))))</f>
        <v>0</v>
      </c>
      <c r="M402" s="10">
        <f>IF(M$14="",0,IF(NOT(Settings!$E$4=5),IF(Balance!M401&lt;=0,0,IF($C402&lt;=SUM($D402:L402),0,IF('Minimum Payment'!M402+$C402-SUM($D402:L402)&gt;Balance!M401+Interest!M402,Balance!M401+Interest!M402-'Minimum Payment'!M402,$C402-SUM($D402:L402))))))</f>
        <v>0</v>
      </c>
      <c r="O402" s="10">
        <f t="shared" si="12"/>
        <v>0</v>
      </c>
    </row>
    <row r="403" spans="1:15" s="140" customFormat="1" ht="11.25" x14ac:dyDescent="0.25">
      <c r="A403" s="140" t="str">
        <f>IF(Balance!O402&lt;=0,"",A402+1)</f>
        <v/>
      </c>
      <c r="B403" s="50" t="str">
        <f t="shared" si="13"/>
        <v/>
      </c>
      <c r="C403" s="10">
        <f>IF(A403="",0,IF(NOT(Settings!$E$4=5),IF((Results!$D$5-'Minimum Payment'!O403)&lt;0,0,Results!$D$5-'Minimum Payment'!O403),0)+'Payment Schedule'!D403)</f>
        <v>0</v>
      </c>
      <c r="D403" s="10">
        <f>IF($D$14="",0,IF(NOT(Settings!$E$4=5),IF(Balance!D402&gt;=0,IF('Minimum Payment'!D403+$C403&gt;Balance!D402+Interest!D403,Balance!D402+Interest!D403-'Minimum Payment'!D403,$C403)),0))</f>
        <v>0</v>
      </c>
      <c r="E403" s="10">
        <f>IF(E$14="",0,IF(NOT(Settings!$E$4=5),IF(Balance!E402&lt;=0,0,IF($C403&lt;=SUM($D403:D403),0,IF('Minimum Payment'!E403+$C403-SUM($D403:D403)&gt;Balance!E402+Interest!E403,Balance!E402+Interest!E403-'Minimum Payment'!E403,$C403-SUM($D403:D403))))))</f>
        <v>0</v>
      </c>
      <c r="F403" s="10">
        <f>IF(F$14="",0,IF(NOT(Settings!$E$4=5),IF(Balance!F402&lt;=0,0,IF($C403&lt;=SUM($D403:E403),0,IF('Minimum Payment'!F403+$C403-SUM($D403:E403)&gt;Balance!F402+Interest!F403,Balance!F402+Interest!F403-'Minimum Payment'!F403,$C403-SUM($D403:E403))))))</f>
        <v>0</v>
      </c>
      <c r="G403" s="10">
        <f>IF(G$14="",0,IF(NOT(Settings!$E$4=5),IF(Balance!G402&lt;=0,0,IF($C403&lt;=SUM($D403:F403),0,IF('Minimum Payment'!G403+$C403-SUM($D403:F403)&gt;Balance!G402+Interest!G403,Balance!G402+Interest!G403-'Minimum Payment'!G403,$C403-SUM($D403:F403))))))</f>
        <v>0</v>
      </c>
      <c r="H403" s="10">
        <f>IF(H$14="",0,IF(NOT(Settings!$E$4=5),IF(Balance!H402&lt;=0,0,IF($C403&lt;=SUM($D403:G403),0,IF('Minimum Payment'!H403+$C403-SUM($D403:G403)&gt;Balance!H402+Interest!H403,Balance!H402+Interest!H403-'Minimum Payment'!H403,$C403-SUM($D403:G403))))))</f>
        <v>0</v>
      </c>
      <c r="I403" s="10">
        <f>IF(I$14="",0,IF(NOT(Settings!$E$4=5),IF(Balance!I402&lt;=0,0,IF($C403&lt;=SUM($D403:H403),0,IF('Minimum Payment'!I403+$C403-SUM($D403:H403)&gt;Balance!I402+Interest!I403,Balance!I402+Interest!I403-'Minimum Payment'!I403,$C403-SUM($D403:H403))))))</f>
        <v>0</v>
      </c>
      <c r="J403" s="10">
        <f>IF(J$14="",0,IF(NOT(Settings!$E$4=5),IF(Balance!J402&lt;=0,0,IF($C403&lt;=SUM($D403:I403),0,IF('Minimum Payment'!J403+$C403-SUM($D403:I403)&gt;Balance!J402+Interest!J403,Balance!J402+Interest!J403-'Minimum Payment'!J403,$C403-SUM($D403:I403))))))</f>
        <v>0</v>
      </c>
      <c r="K403" s="10">
        <f>IF(K$14="",0,IF(NOT(Settings!$E$4=5),IF(Balance!K402&lt;=0,0,IF($C403&lt;=SUM($D403:J403),0,IF('Minimum Payment'!K403+$C403-SUM($D403:J403)&gt;Balance!K402+Interest!K403,Balance!K402+Interest!K403-'Minimum Payment'!K403,$C403-SUM($D403:J403))))))</f>
        <v>0</v>
      </c>
      <c r="L403" s="10">
        <f>IF(L$14="",0,IF(NOT(Settings!$E$4=5),IF(Balance!L402&lt;=0,0,IF($C403&lt;=SUM($D403:K403),0,IF('Minimum Payment'!L403+$C403-SUM($D403:K403)&gt;Balance!L402+Interest!L403,Balance!L402+Interest!L403-'Minimum Payment'!L403,$C403-SUM($D403:K403))))))</f>
        <v>0</v>
      </c>
      <c r="M403" s="10">
        <f>IF(M$14="",0,IF(NOT(Settings!$E$4=5),IF(Balance!M402&lt;=0,0,IF($C403&lt;=SUM($D403:L403),0,IF('Minimum Payment'!M403+$C403-SUM($D403:L403)&gt;Balance!M402+Interest!M403,Balance!M402+Interest!M403-'Minimum Payment'!M403,$C403-SUM($D403:L403))))))</f>
        <v>0</v>
      </c>
      <c r="O403" s="10">
        <f t="shared" si="12"/>
        <v>0</v>
      </c>
    </row>
    <row r="404" spans="1:15" s="140" customFormat="1" ht="11.25" x14ac:dyDescent="0.25">
      <c r="A404" s="140" t="str">
        <f>IF(Balance!O403&lt;=0,"",A403+1)</f>
        <v/>
      </c>
      <c r="B404" s="50" t="str">
        <f t="shared" si="13"/>
        <v/>
      </c>
      <c r="C404" s="10">
        <f>IF(A404="",0,IF(NOT(Settings!$E$4=5),IF((Results!$D$5-'Minimum Payment'!O404)&lt;0,0,Results!$D$5-'Minimum Payment'!O404),0)+'Payment Schedule'!D404)</f>
        <v>0</v>
      </c>
      <c r="D404" s="10">
        <f>IF($D$14="",0,IF(NOT(Settings!$E$4=5),IF(Balance!D403&gt;=0,IF('Minimum Payment'!D404+$C404&gt;Balance!D403+Interest!D404,Balance!D403+Interest!D404-'Minimum Payment'!D404,$C404)),0))</f>
        <v>0</v>
      </c>
      <c r="E404" s="10">
        <f>IF(E$14="",0,IF(NOT(Settings!$E$4=5),IF(Balance!E403&lt;=0,0,IF($C404&lt;=SUM($D404:D404),0,IF('Minimum Payment'!E404+$C404-SUM($D404:D404)&gt;Balance!E403+Interest!E404,Balance!E403+Interest!E404-'Minimum Payment'!E404,$C404-SUM($D404:D404))))))</f>
        <v>0</v>
      </c>
      <c r="F404" s="10">
        <f>IF(F$14="",0,IF(NOT(Settings!$E$4=5),IF(Balance!F403&lt;=0,0,IF($C404&lt;=SUM($D404:E404),0,IF('Minimum Payment'!F404+$C404-SUM($D404:E404)&gt;Balance!F403+Interest!F404,Balance!F403+Interest!F404-'Minimum Payment'!F404,$C404-SUM($D404:E404))))))</f>
        <v>0</v>
      </c>
      <c r="G404" s="10">
        <f>IF(G$14="",0,IF(NOT(Settings!$E$4=5),IF(Balance!G403&lt;=0,0,IF($C404&lt;=SUM($D404:F404),0,IF('Minimum Payment'!G404+$C404-SUM($D404:F404)&gt;Balance!G403+Interest!G404,Balance!G403+Interest!G404-'Minimum Payment'!G404,$C404-SUM($D404:F404))))))</f>
        <v>0</v>
      </c>
      <c r="H404" s="10">
        <f>IF(H$14="",0,IF(NOT(Settings!$E$4=5),IF(Balance!H403&lt;=0,0,IF($C404&lt;=SUM($D404:G404),0,IF('Minimum Payment'!H404+$C404-SUM($D404:G404)&gt;Balance!H403+Interest!H404,Balance!H403+Interest!H404-'Minimum Payment'!H404,$C404-SUM($D404:G404))))))</f>
        <v>0</v>
      </c>
      <c r="I404" s="10">
        <f>IF(I$14="",0,IF(NOT(Settings!$E$4=5),IF(Balance!I403&lt;=0,0,IF($C404&lt;=SUM($D404:H404),0,IF('Minimum Payment'!I404+$C404-SUM($D404:H404)&gt;Balance!I403+Interest!I404,Balance!I403+Interest!I404-'Minimum Payment'!I404,$C404-SUM($D404:H404))))))</f>
        <v>0</v>
      </c>
      <c r="J404" s="10">
        <f>IF(J$14="",0,IF(NOT(Settings!$E$4=5),IF(Balance!J403&lt;=0,0,IF($C404&lt;=SUM($D404:I404),0,IF('Minimum Payment'!J404+$C404-SUM($D404:I404)&gt;Balance!J403+Interest!J404,Balance!J403+Interest!J404-'Minimum Payment'!J404,$C404-SUM($D404:I404))))))</f>
        <v>0</v>
      </c>
      <c r="K404" s="10">
        <f>IF(K$14="",0,IF(NOT(Settings!$E$4=5),IF(Balance!K403&lt;=0,0,IF($C404&lt;=SUM($D404:J404),0,IF('Minimum Payment'!K404+$C404-SUM($D404:J404)&gt;Balance!K403+Interest!K404,Balance!K403+Interest!K404-'Minimum Payment'!K404,$C404-SUM($D404:J404))))))</f>
        <v>0</v>
      </c>
      <c r="L404" s="10">
        <f>IF(L$14="",0,IF(NOT(Settings!$E$4=5),IF(Balance!L403&lt;=0,0,IF($C404&lt;=SUM($D404:K404),0,IF('Minimum Payment'!L404+$C404-SUM($D404:K404)&gt;Balance!L403+Interest!L404,Balance!L403+Interest!L404-'Minimum Payment'!L404,$C404-SUM($D404:K404))))))</f>
        <v>0</v>
      </c>
      <c r="M404" s="10">
        <f>IF(M$14="",0,IF(NOT(Settings!$E$4=5),IF(Balance!M403&lt;=0,0,IF($C404&lt;=SUM($D404:L404),0,IF('Minimum Payment'!M404+$C404-SUM($D404:L404)&gt;Balance!M403+Interest!M404,Balance!M403+Interest!M404-'Minimum Payment'!M404,$C404-SUM($D404:L404))))))</f>
        <v>0</v>
      </c>
      <c r="O404" s="10">
        <f t="shared" si="12"/>
        <v>0</v>
      </c>
    </row>
    <row r="405" spans="1:15" s="140" customFormat="1" ht="11.25" x14ac:dyDescent="0.25">
      <c r="A405" s="140" t="str">
        <f>IF(Balance!O404&lt;=0,"",A404+1)</f>
        <v/>
      </c>
      <c r="B405" s="50" t="str">
        <f t="shared" si="13"/>
        <v/>
      </c>
      <c r="C405" s="10">
        <f>IF(A405="",0,IF(NOT(Settings!$E$4=5),IF((Results!$D$5-'Minimum Payment'!O405)&lt;0,0,Results!$D$5-'Minimum Payment'!O405),0)+'Payment Schedule'!D405)</f>
        <v>0</v>
      </c>
      <c r="D405" s="10">
        <f>IF($D$14="",0,IF(NOT(Settings!$E$4=5),IF(Balance!D404&gt;=0,IF('Minimum Payment'!D405+$C405&gt;Balance!D404+Interest!D405,Balance!D404+Interest!D405-'Minimum Payment'!D405,$C405)),0))</f>
        <v>0</v>
      </c>
      <c r="E405" s="10">
        <f>IF(E$14="",0,IF(NOT(Settings!$E$4=5),IF(Balance!E404&lt;=0,0,IF($C405&lt;=SUM($D405:D405),0,IF('Minimum Payment'!E405+$C405-SUM($D405:D405)&gt;Balance!E404+Interest!E405,Balance!E404+Interest!E405-'Minimum Payment'!E405,$C405-SUM($D405:D405))))))</f>
        <v>0</v>
      </c>
      <c r="F405" s="10">
        <f>IF(F$14="",0,IF(NOT(Settings!$E$4=5),IF(Balance!F404&lt;=0,0,IF($C405&lt;=SUM($D405:E405),0,IF('Minimum Payment'!F405+$C405-SUM($D405:E405)&gt;Balance!F404+Interest!F405,Balance!F404+Interest!F405-'Minimum Payment'!F405,$C405-SUM($D405:E405))))))</f>
        <v>0</v>
      </c>
      <c r="G405" s="10">
        <f>IF(G$14="",0,IF(NOT(Settings!$E$4=5),IF(Balance!G404&lt;=0,0,IF($C405&lt;=SUM($D405:F405),0,IF('Minimum Payment'!G405+$C405-SUM($D405:F405)&gt;Balance!G404+Interest!G405,Balance!G404+Interest!G405-'Minimum Payment'!G405,$C405-SUM($D405:F405))))))</f>
        <v>0</v>
      </c>
      <c r="H405" s="10">
        <f>IF(H$14="",0,IF(NOT(Settings!$E$4=5),IF(Balance!H404&lt;=0,0,IF($C405&lt;=SUM($D405:G405),0,IF('Minimum Payment'!H405+$C405-SUM($D405:G405)&gt;Balance!H404+Interest!H405,Balance!H404+Interest!H405-'Minimum Payment'!H405,$C405-SUM($D405:G405))))))</f>
        <v>0</v>
      </c>
      <c r="I405" s="10">
        <f>IF(I$14="",0,IF(NOT(Settings!$E$4=5),IF(Balance!I404&lt;=0,0,IF($C405&lt;=SUM($D405:H405),0,IF('Minimum Payment'!I405+$C405-SUM($D405:H405)&gt;Balance!I404+Interest!I405,Balance!I404+Interest!I405-'Minimum Payment'!I405,$C405-SUM($D405:H405))))))</f>
        <v>0</v>
      </c>
      <c r="J405" s="10">
        <f>IF(J$14="",0,IF(NOT(Settings!$E$4=5),IF(Balance!J404&lt;=0,0,IF($C405&lt;=SUM($D405:I405),0,IF('Minimum Payment'!J405+$C405-SUM($D405:I405)&gt;Balance!J404+Interest!J405,Balance!J404+Interest!J405-'Minimum Payment'!J405,$C405-SUM($D405:I405))))))</f>
        <v>0</v>
      </c>
      <c r="K405" s="10">
        <f>IF(K$14="",0,IF(NOT(Settings!$E$4=5),IF(Balance!K404&lt;=0,0,IF($C405&lt;=SUM($D405:J405),0,IF('Minimum Payment'!K405+$C405-SUM($D405:J405)&gt;Balance!K404+Interest!K405,Balance!K404+Interest!K405-'Minimum Payment'!K405,$C405-SUM($D405:J405))))))</f>
        <v>0</v>
      </c>
      <c r="L405" s="10">
        <f>IF(L$14="",0,IF(NOT(Settings!$E$4=5),IF(Balance!L404&lt;=0,0,IF($C405&lt;=SUM($D405:K405),0,IF('Minimum Payment'!L405+$C405-SUM($D405:K405)&gt;Balance!L404+Interest!L405,Balance!L404+Interest!L405-'Minimum Payment'!L405,$C405-SUM($D405:K405))))))</f>
        <v>0</v>
      </c>
      <c r="M405" s="10">
        <f>IF(M$14="",0,IF(NOT(Settings!$E$4=5),IF(Balance!M404&lt;=0,0,IF($C405&lt;=SUM($D405:L405),0,IF('Minimum Payment'!M405+$C405-SUM($D405:L405)&gt;Balance!M404+Interest!M405,Balance!M404+Interest!M405-'Minimum Payment'!M405,$C405-SUM($D405:L405))))))</f>
        <v>0</v>
      </c>
      <c r="O405" s="10">
        <f t="shared" si="12"/>
        <v>0</v>
      </c>
    </row>
    <row r="406" spans="1:15" s="140" customFormat="1" ht="11.25" x14ac:dyDescent="0.25">
      <c r="A406" s="140" t="str">
        <f>IF(Balance!O405&lt;=0,"",A405+1)</f>
        <v/>
      </c>
      <c r="B406" s="50" t="str">
        <f t="shared" si="13"/>
        <v/>
      </c>
      <c r="C406" s="10">
        <f>IF(A406="",0,IF(NOT(Settings!$E$4=5),IF((Results!$D$5-'Minimum Payment'!O406)&lt;0,0,Results!$D$5-'Minimum Payment'!O406),0)+'Payment Schedule'!D406)</f>
        <v>0</v>
      </c>
      <c r="D406" s="10">
        <f>IF($D$14="",0,IF(NOT(Settings!$E$4=5),IF(Balance!D405&gt;=0,IF('Minimum Payment'!D406+$C406&gt;Balance!D405+Interest!D406,Balance!D405+Interest!D406-'Minimum Payment'!D406,$C406)),0))</f>
        <v>0</v>
      </c>
      <c r="E406" s="10">
        <f>IF(E$14="",0,IF(NOT(Settings!$E$4=5),IF(Balance!E405&lt;=0,0,IF($C406&lt;=SUM($D406:D406),0,IF('Minimum Payment'!E406+$C406-SUM($D406:D406)&gt;Balance!E405+Interest!E406,Balance!E405+Interest!E406-'Minimum Payment'!E406,$C406-SUM($D406:D406))))))</f>
        <v>0</v>
      </c>
      <c r="F406" s="10">
        <f>IF(F$14="",0,IF(NOT(Settings!$E$4=5),IF(Balance!F405&lt;=0,0,IF($C406&lt;=SUM($D406:E406),0,IF('Minimum Payment'!F406+$C406-SUM($D406:E406)&gt;Balance!F405+Interest!F406,Balance!F405+Interest!F406-'Minimum Payment'!F406,$C406-SUM($D406:E406))))))</f>
        <v>0</v>
      </c>
      <c r="G406" s="10">
        <f>IF(G$14="",0,IF(NOT(Settings!$E$4=5),IF(Balance!G405&lt;=0,0,IF($C406&lt;=SUM($D406:F406),0,IF('Minimum Payment'!G406+$C406-SUM($D406:F406)&gt;Balance!G405+Interest!G406,Balance!G405+Interest!G406-'Minimum Payment'!G406,$C406-SUM($D406:F406))))))</f>
        <v>0</v>
      </c>
      <c r="H406" s="10">
        <f>IF(H$14="",0,IF(NOT(Settings!$E$4=5),IF(Balance!H405&lt;=0,0,IF($C406&lt;=SUM($D406:G406),0,IF('Minimum Payment'!H406+$C406-SUM($D406:G406)&gt;Balance!H405+Interest!H406,Balance!H405+Interest!H406-'Minimum Payment'!H406,$C406-SUM($D406:G406))))))</f>
        <v>0</v>
      </c>
      <c r="I406" s="10">
        <f>IF(I$14="",0,IF(NOT(Settings!$E$4=5),IF(Balance!I405&lt;=0,0,IF($C406&lt;=SUM($D406:H406),0,IF('Minimum Payment'!I406+$C406-SUM($D406:H406)&gt;Balance!I405+Interest!I406,Balance!I405+Interest!I406-'Minimum Payment'!I406,$C406-SUM($D406:H406))))))</f>
        <v>0</v>
      </c>
      <c r="J406" s="10">
        <f>IF(J$14="",0,IF(NOT(Settings!$E$4=5),IF(Balance!J405&lt;=0,0,IF($C406&lt;=SUM($D406:I406),0,IF('Minimum Payment'!J406+$C406-SUM($D406:I406)&gt;Balance!J405+Interest!J406,Balance!J405+Interest!J406-'Minimum Payment'!J406,$C406-SUM($D406:I406))))))</f>
        <v>0</v>
      </c>
      <c r="K406" s="10">
        <f>IF(K$14="",0,IF(NOT(Settings!$E$4=5),IF(Balance!K405&lt;=0,0,IF($C406&lt;=SUM($D406:J406),0,IF('Minimum Payment'!K406+$C406-SUM($D406:J406)&gt;Balance!K405+Interest!K406,Balance!K405+Interest!K406-'Minimum Payment'!K406,$C406-SUM($D406:J406))))))</f>
        <v>0</v>
      </c>
      <c r="L406" s="10">
        <f>IF(L$14="",0,IF(NOT(Settings!$E$4=5),IF(Balance!L405&lt;=0,0,IF($C406&lt;=SUM($D406:K406),0,IF('Minimum Payment'!L406+$C406-SUM($D406:K406)&gt;Balance!L405+Interest!L406,Balance!L405+Interest!L406-'Minimum Payment'!L406,$C406-SUM($D406:K406))))))</f>
        <v>0</v>
      </c>
      <c r="M406" s="10">
        <f>IF(M$14="",0,IF(NOT(Settings!$E$4=5),IF(Balance!M405&lt;=0,0,IF($C406&lt;=SUM($D406:L406),0,IF('Minimum Payment'!M406+$C406-SUM($D406:L406)&gt;Balance!M405+Interest!M406,Balance!M405+Interest!M406-'Minimum Payment'!M406,$C406-SUM($D406:L406))))))</f>
        <v>0</v>
      </c>
      <c r="O406" s="10">
        <f t="shared" si="12"/>
        <v>0</v>
      </c>
    </row>
    <row r="407" spans="1:15" s="140" customFormat="1" ht="11.25" x14ac:dyDescent="0.25">
      <c r="A407" s="140" t="str">
        <f>IF(Balance!O406&lt;=0,"",A406+1)</f>
        <v/>
      </c>
      <c r="B407" s="50" t="str">
        <f t="shared" si="13"/>
        <v/>
      </c>
      <c r="C407" s="10">
        <f>IF(A407="",0,IF(NOT(Settings!$E$4=5),IF((Results!$D$5-'Minimum Payment'!O407)&lt;0,0,Results!$D$5-'Minimum Payment'!O407),0)+'Payment Schedule'!D407)</f>
        <v>0</v>
      </c>
      <c r="D407" s="10">
        <f>IF($D$14="",0,IF(NOT(Settings!$E$4=5),IF(Balance!D406&gt;=0,IF('Minimum Payment'!D407+$C407&gt;Balance!D406+Interest!D407,Balance!D406+Interest!D407-'Minimum Payment'!D407,$C407)),0))</f>
        <v>0</v>
      </c>
      <c r="E407" s="10">
        <f>IF(E$14="",0,IF(NOT(Settings!$E$4=5),IF(Balance!E406&lt;=0,0,IF($C407&lt;=SUM($D407:D407),0,IF('Minimum Payment'!E407+$C407-SUM($D407:D407)&gt;Balance!E406+Interest!E407,Balance!E406+Interest!E407-'Minimum Payment'!E407,$C407-SUM($D407:D407))))))</f>
        <v>0</v>
      </c>
      <c r="F407" s="10">
        <f>IF(F$14="",0,IF(NOT(Settings!$E$4=5),IF(Balance!F406&lt;=0,0,IF($C407&lt;=SUM($D407:E407),0,IF('Minimum Payment'!F407+$C407-SUM($D407:E407)&gt;Balance!F406+Interest!F407,Balance!F406+Interest!F407-'Minimum Payment'!F407,$C407-SUM($D407:E407))))))</f>
        <v>0</v>
      </c>
      <c r="G407" s="10">
        <f>IF(G$14="",0,IF(NOT(Settings!$E$4=5),IF(Balance!G406&lt;=0,0,IF($C407&lt;=SUM($D407:F407),0,IF('Minimum Payment'!G407+$C407-SUM($D407:F407)&gt;Balance!G406+Interest!G407,Balance!G406+Interest!G407-'Minimum Payment'!G407,$C407-SUM($D407:F407))))))</f>
        <v>0</v>
      </c>
      <c r="H407" s="10">
        <f>IF(H$14="",0,IF(NOT(Settings!$E$4=5),IF(Balance!H406&lt;=0,0,IF($C407&lt;=SUM($D407:G407),0,IF('Minimum Payment'!H407+$C407-SUM($D407:G407)&gt;Balance!H406+Interest!H407,Balance!H406+Interest!H407-'Minimum Payment'!H407,$C407-SUM($D407:G407))))))</f>
        <v>0</v>
      </c>
      <c r="I407" s="10">
        <f>IF(I$14="",0,IF(NOT(Settings!$E$4=5),IF(Balance!I406&lt;=0,0,IF($C407&lt;=SUM($D407:H407),0,IF('Minimum Payment'!I407+$C407-SUM($D407:H407)&gt;Balance!I406+Interest!I407,Balance!I406+Interest!I407-'Minimum Payment'!I407,$C407-SUM($D407:H407))))))</f>
        <v>0</v>
      </c>
      <c r="J407" s="10">
        <f>IF(J$14="",0,IF(NOT(Settings!$E$4=5),IF(Balance!J406&lt;=0,0,IF($C407&lt;=SUM($D407:I407),0,IF('Minimum Payment'!J407+$C407-SUM($D407:I407)&gt;Balance!J406+Interest!J407,Balance!J406+Interest!J407-'Minimum Payment'!J407,$C407-SUM($D407:I407))))))</f>
        <v>0</v>
      </c>
      <c r="K407" s="10">
        <f>IF(K$14="",0,IF(NOT(Settings!$E$4=5),IF(Balance!K406&lt;=0,0,IF($C407&lt;=SUM($D407:J407),0,IF('Minimum Payment'!K407+$C407-SUM($D407:J407)&gt;Balance!K406+Interest!K407,Balance!K406+Interest!K407-'Minimum Payment'!K407,$C407-SUM($D407:J407))))))</f>
        <v>0</v>
      </c>
      <c r="L407" s="10">
        <f>IF(L$14="",0,IF(NOT(Settings!$E$4=5),IF(Balance!L406&lt;=0,0,IF($C407&lt;=SUM($D407:K407),0,IF('Minimum Payment'!L407+$C407-SUM($D407:K407)&gt;Balance!L406+Interest!L407,Balance!L406+Interest!L407-'Minimum Payment'!L407,$C407-SUM($D407:K407))))))</f>
        <v>0</v>
      </c>
      <c r="M407" s="10">
        <f>IF(M$14="",0,IF(NOT(Settings!$E$4=5),IF(Balance!M406&lt;=0,0,IF($C407&lt;=SUM($D407:L407),0,IF('Minimum Payment'!M407+$C407-SUM($D407:L407)&gt;Balance!M406+Interest!M407,Balance!M406+Interest!M407-'Minimum Payment'!M407,$C407-SUM($D407:L407))))))</f>
        <v>0</v>
      </c>
      <c r="O407" s="10">
        <f t="shared" si="12"/>
        <v>0</v>
      </c>
    </row>
    <row r="408" spans="1:15" s="140" customFormat="1" ht="11.25" x14ac:dyDescent="0.25">
      <c r="A408" s="140" t="str">
        <f>IF(Balance!O407&lt;=0,"",A407+1)</f>
        <v/>
      </c>
      <c r="B408" s="50" t="str">
        <f t="shared" si="13"/>
        <v/>
      </c>
      <c r="C408" s="10">
        <f>IF(A408="",0,IF(NOT(Settings!$E$4=5),IF((Results!$D$5-'Minimum Payment'!O408)&lt;0,0,Results!$D$5-'Minimum Payment'!O408),0)+'Payment Schedule'!D408)</f>
        <v>0</v>
      </c>
      <c r="D408" s="10">
        <f>IF($D$14="",0,IF(NOT(Settings!$E$4=5),IF(Balance!D407&gt;=0,IF('Minimum Payment'!D408+$C408&gt;Balance!D407+Interest!D408,Balance!D407+Interest!D408-'Minimum Payment'!D408,$C408)),0))</f>
        <v>0</v>
      </c>
      <c r="E408" s="10">
        <f>IF(E$14="",0,IF(NOT(Settings!$E$4=5),IF(Balance!E407&lt;=0,0,IF($C408&lt;=SUM($D408:D408),0,IF('Minimum Payment'!E408+$C408-SUM($D408:D408)&gt;Balance!E407+Interest!E408,Balance!E407+Interest!E408-'Minimum Payment'!E408,$C408-SUM($D408:D408))))))</f>
        <v>0</v>
      </c>
      <c r="F408" s="10">
        <f>IF(F$14="",0,IF(NOT(Settings!$E$4=5),IF(Balance!F407&lt;=0,0,IF($C408&lt;=SUM($D408:E408),0,IF('Minimum Payment'!F408+$C408-SUM($D408:E408)&gt;Balance!F407+Interest!F408,Balance!F407+Interest!F408-'Minimum Payment'!F408,$C408-SUM($D408:E408))))))</f>
        <v>0</v>
      </c>
      <c r="G408" s="10">
        <f>IF(G$14="",0,IF(NOT(Settings!$E$4=5),IF(Balance!G407&lt;=0,0,IF($C408&lt;=SUM($D408:F408),0,IF('Minimum Payment'!G408+$C408-SUM($D408:F408)&gt;Balance!G407+Interest!G408,Balance!G407+Interest!G408-'Minimum Payment'!G408,$C408-SUM($D408:F408))))))</f>
        <v>0</v>
      </c>
      <c r="H408" s="10">
        <f>IF(H$14="",0,IF(NOT(Settings!$E$4=5),IF(Balance!H407&lt;=0,0,IF($C408&lt;=SUM($D408:G408),0,IF('Minimum Payment'!H408+$C408-SUM($D408:G408)&gt;Balance!H407+Interest!H408,Balance!H407+Interest!H408-'Minimum Payment'!H408,$C408-SUM($D408:G408))))))</f>
        <v>0</v>
      </c>
      <c r="I408" s="10">
        <f>IF(I$14="",0,IF(NOT(Settings!$E$4=5),IF(Balance!I407&lt;=0,0,IF($C408&lt;=SUM($D408:H408),0,IF('Minimum Payment'!I408+$C408-SUM($D408:H408)&gt;Balance!I407+Interest!I408,Balance!I407+Interest!I408-'Minimum Payment'!I408,$C408-SUM($D408:H408))))))</f>
        <v>0</v>
      </c>
      <c r="J408" s="10">
        <f>IF(J$14="",0,IF(NOT(Settings!$E$4=5),IF(Balance!J407&lt;=0,0,IF($C408&lt;=SUM($D408:I408),0,IF('Minimum Payment'!J408+$C408-SUM($D408:I408)&gt;Balance!J407+Interest!J408,Balance!J407+Interest!J408-'Minimum Payment'!J408,$C408-SUM($D408:I408))))))</f>
        <v>0</v>
      </c>
      <c r="K408" s="10">
        <f>IF(K$14="",0,IF(NOT(Settings!$E$4=5),IF(Balance!K407&lt;=0,0,IF($C408&lt;=SUM($D408:J408),0,IF('Minimum Payment'!K408+$C408-SUM($D408:J408)&gt;Balance!K407+Interest!K408,Balance!K407+Interest!K408-'Minimum Payment'!K408,$C408-SUM($D408:J408))))))</f>
        <v>0</v>
      </c>
      <c r="L408" s="10">
        <f>IF(L$14="",0,IF(NOT(Settings!$E$4=5),IF(Balance!L407&lt;=0,0,IF($C408&lt;=SUM($D408:K408),0,IF('Minimum Payment'!L408+$C408-SUM($D408:K408)&gt;Balance!L407+Interest!L408,Balance!L407+Interest!L408-'Minimum Payment'!L408,$C408-SUM($D408:K408))))))</f>
        <v>0</v>
      </c>
      <c r="M408" s="10">
        <f>IF(M$14="",0,IF(NOT(Settings!$E$4=5),IF(Balance!M407&lt;=0,0,IF($C408&lt;=SUM($D408:L408),0,IF('Minimum Payment'!M408+$C408-SUM($D408:L408)&gt;Balance!M407+Interest!M408,Balance!M407+Interest!M408-'Minimum Payment'!M408,$C408-SUM($D408:L408))))))</f>
        <v>0</v>
      </c>
      <c r="O408" s="10">
        <f t="shared" si="12"/>
        <v>0</v>
      </c>
    </row>
    <row r="409" spans="1:15" s="140" customFormat="1" ht="11.25" x14ac:dyDescent="0.25">
      <c r="A409" s="140" t="str">
        <f>IF(Balance!O408&lt;=0,"",A408+1)</f>
        <v/>
      </c>
      <c r="B409" s="50" t="str">
        <f t="shared" si="13"/>
        <v/>
      </c>
      <c r="C409" s="10">
        <f>IF(A409="",0,IF(NOT(Settings!$E$4=5),IF((Results!$D$5-'Minimum Payment'!O409)&lt;0,0,Results!$D$5-'Minimum Payment'!O409),0)+'Payment Schedule'!D409)</f>
        <v>0</v>
      </c>
      <c r="D409" s="10">
        <f>IF($D$14="",0,IF(NOT(Settings!$E$4=5),IF(Balance!D408&gt;=0,IF('Minimum Payment'!D409+$C409&gt;Balance!D408+Interest!D409,Balance!D408+Interest!D409-'Minimum Payment'!D409,$C409)),0))</f>
        <v>0</v>
      </c>
      <c r="E409" s="10">
        <f>IF(E$14="",0,IF(NOT(Settings!$E$4=5),IF(Balance!E408&lt;=0,0,IF($C409&lt;=SUM($D409:D409),0,IF('Minimum Payment'!E409+$C409-SUM($D409:D409)&gt;Balance!E408+Interest!E409,Balance!E408+Interest!E409-'Minimum Payment'!E409,$C409-SUM($D409:D409))))))</f>
        <v>0</v>
      </c>
      <c r="F409" s="10">
        <f>IF(F$14="",0,IF(NOT(Settings!$E$4=5),IF(Balance!F408&lt;=0,0,IF($C409&lt;=SUM($D409:E409),0,IF('Minimum Payment'!F409+$C409-SUM($D409:E409)&gt;Balance!F408+Interest!F409,Balance!F408+Interest!F409-'Minimum Payment'!F409,$C409-SUM($D409:E409))))))</f>
        <v>0</v>
      </c>
      <c r="G409" s="10">
        <f>IF(G$14="",0,IF(NOT(Settings!$E$4=5),IF(Balance!G408&lt;=0,0,IF($C409&lt;=SUM($D409:F409),0,IF('Minimum Payment'!G409+$C409-SUM($D409:F409)&gt;Balance!G408+Interest!G409,Balance!G408+Interest!G409-'Minimum Payment'!G409,$C409-SUM($D409:F409))))))</f>
        <v>0</v>
      </c>
      <c r="H409" s="10">
        <f>IF(H$14="",0,IF(NOT(Settings!$E$4=5),IF(Balance!H408&lt;=0,0,IF($C409&lt;=SUM($D409:G409),0,IF('Minimum Payment'!H409+$C409-SUM($D409:G409)&gt;Balance!H408+Interest!H409,Balance!H408+Interest!H409-'Minimum Payment'!H409,$C409-SUM($D409:G409))))))</f>
        <v>0</v>
      </c>
      <c r="I409" s="10">
        <f>IF(I$14="",0,IF(NOT(Settings!$E$4=5),IF(Balance!I408&lt;=0,0,IF($C409&lt;=SUM($D409:H409),0,IF('Minimum Payment'!I409+$C409-SUM($D409:H409)&gt;Balance!I408+Interest!I409,Balance!I408+Interest!I409-'Minimum Payment'!I409,$C409-SUM($D409:H409))))))</f>
        <v>0</v>
      </c>
      <c r="J409" s="10">
        <f>IF(J$14="",0,IF(NOT(Settings!$E$4=5),IF(Balance!J408&lt;=0,0,IF($C409&lt;=SUM($D409:I409),0,IF('Minimum Payment'!J409+$C409-SUM($D409:I409)&gt;Balance!J408+Interest!J409,Balance!J408+Interest!J409-'Minimum Payment'!J409,$C409-SUM($D409:I409))))))</f>
        <v>0</v>
      </c>
      <c r="K409" s="10">
        <f>IF(K$14="",0,IF(NOT(Settings!$E$4=5),IF(Balance!K408&lt;=0,0,IF($C409&lt;=SUM($D409:J409),0,IF('Minimum Payment'!K409+$C409-SUM($D409:J409)&gt;Balance!K408+Interest!K409,Balance!K408+Interest!K409-'Minimum Payment'!K409,$C409-SUM($D409:J409))))))</f>
        <v>0</v>
      </c>
      <c r="L409" s="10">
        <f>IF(L$14="",0,IF(NOT(Settings!$E$4=5),IF(Balance!L408&lt;=0,0,IF($C409&lt;=SUM($D409:K409),0,IF('Minimum Payment'!L409+$C409-SUM($D409:K409)&gt;Balance!L408+Interest!L409,Balance!L408+Interest!L409-'Minimum Payment'!L409,$C409-SUM($D409:K409))))))</f>
        <v>0</v>
      </c>
      <c r="M409" s="10">
        <f>IF(M$14="",0,IF(NOT(Settings!$E$4=5),IF(Balance!M408&lt;=0,0,IF($C409&lt;=SUM($D409:L409),0,IF('Minimum Payment'!M409+$C409-SUM($D409:L409)&gt;Balance!M408+Interest!M409,Balance!M408+Interest!M409-'Minimum Payment'!M409,$C409-SUM($D409:L409))))))</f>
        <v>0</v>
      </c>
      <c r="O409" s="10">
        <f t="shared" si="12"/>
        <v>0</v>
      </c>
    </row>
    <row r="410" spans="1:15" s="140" customFormat="1" ht="11.25" x14ac:dyDescent="0.25">
      <c r="A410" s="140" t="str">
        <f>IF(Balance!O409&lt;=0,"",A409+1)</f>
        <v/>
      </c>
      <c r="B410" s="50" t="str">
        <f t="shared" si="13"/>
        <v/>
      </c>
      <c r="C410" s="10">
        <f>IF(A410="",0,IF(NOT(Settings!$E$4=5),IF((Results!$D$5-'Minimum Payment'!O410)&lt;0,0,Results!$D$5-'Minimum Payment'!O410),0)+'Payment Schedule'!D410)</f>
        <v>0</v>
      </c>
      <c r="D410" s="10">
        <f>IF($D$14="",0,IF(NOT(Settings!$E$4=5),IF(Balance!D409&gt;=0,IF('Minimum Payment'!D410+$C410&gt;Balance!D409+Interest!D410,Balance!D409+Interest!D410-'Minimum Payment'!D410,$C410)),0))</f>
        <v>0</v>
      </c>
      <c r="E410" s="10">
        <f>IF(E$14="",0,IF(NOT(Settings!$E$4=5),IF(Balance!E409&lt;=0,0,IF($C410&lt;=SUM($D410:D410),0,IF('Minimum Payment'!E410+$C410-SUM($D410:D410)&gt;Balance!E409+Interest!E410,Balance!E409+Interest!E410-'Minimum Payment'!E410,$C410-SUM($D410:D410))))))</f>
        <v>0</v>
      </c>
      <c r="F410" s="10">
        <f>IF(F$14="",0,IF(NOT(Settings!$E$4=5),IF(Balance!F409&lt;=0,0,IF($C410&lt;=SUM($D410:E410),0,IF('Minimum Payment'!F410+$C410-SUM($D410:E410)&gt;Balance!F409+Interest!F410,Balance!F409+Interest!F410-'Minimum Payment'!F410,$C410-SUM($D410:E410))))))</f>
        <v>0</v>
      </c>
      <c r="G410" s="10">
        <f>IF(G$14="",0,IF(NOT(Settings!$E$4=5),IF(Balance!G409&lt;=0,0,IF($C410&lt;=SUM($D410:F410),0,IF('Minimum Payment'!G410+$C410-SUM($D410:F410)&gt;Balance!G409+Interest!G410,Balance!G409+Interest!G410-'Minimum Payment'!G410,$C410-SUM($D410:F410))))))</f>
        <v>0</v>
      </c>
      <c r="H410" s="10">
        <f>IF(H$14="",0,IF(NOT(Settings!$E$4=5),IF(Balance!H409&lt;=0,0,IF($C410&lt;=SUM($D410:G410),0,IF('Minimum Payment'!H410+$C410-SUM($D410:G410)&gt;Balance!H409+Interest!H410,Balance!H409+Interest!H410-'Minimum Payment'!H410,$C410-SUM($D410:G410))))))</f>
        <v>0</v>
      </c>
      <c r="I410" s="10">
        <f>IF(I$14="",0,IF(NOT(Settings!$E$4=5),IF(Balance!I409&lt;=0,0,IF($C410&lt;=SUM($D410:H410),0,IF('Minimum Payment'!I410+$C410-SUM($D410:H410)&gt;Balance!I409+Interest!I410,Balance!I409+Interest!I410-'Minimum Payment'!I410,$C410-SUM($D410:H410))))))</f>
        <v>0</v>
      </c>
      <c r="J410" s="10">
        <f>IF(J$14="",0,IF(NOT(Settings!$E$4=5),IF(Balance!J409&lt;=0,0,IF($C410&lt;=SUM($D410:I410),0,IF('Minimum Payment'!J410+$C410-SUM($D410:I410)&gt;Balance!J409+Interest!J410,Balance!J409+Interest!J410-'Minimum Payment'!J410,$C410-SUM($D410:I410))))))</f>
        <v>0</v>
      </c>
      <c r="K410" s="10">
        <f>IF(K$14="",0,IF(NOT(Settings!$E$4=5),IF(Balance!K409&lt;=0,0,IF($C410&lt;=SUM($D410:J410),0,IF('Minimum Payment'!K410+$C410-SUM($D410:J410)&gt;Balance!K409+Interest!K410,Balance!K409+Interest!K410-'Minimum Payment'!K410,$C410-SUM($D410:J410))))))</f>
        <v>0</v>
      </c>
      <c r="L410" s="10">
        <f>IF(L$14="",0,IF(NOT(Settings!$E$4=5),IF(Balance!L409&lt;=0,0,IF($C410&lt;=SUM($D410:K410),0,IF('Minimum Payment'!L410+$C410-SUM($D410:K410)&gt;Balance!L409+Interest!L410,Balance!L409+Interest!L410-'Minimum Payment'!L410,$C410-SUM($D410:K410))))))</f>
        <v>0</v>
      </c>
      <c r="M410" s="10">
        <f>IF(M$14="",0,IF(NOT(Settings!$E$4=5),IF(Balance!M409&lt;=0,0,IF($C410&lt;=SUM($D410:L410),0,IF('Minimum Payment'!M410+$C410-SUM($D410:L410)&gt;Balance!M409+Interest!M410,Balance!M409+Interest!M410-'Minimum Payment'!M410,$C410-SUM($D410:L410))))))</f>
        <v>0</v>
      </c>
      <c r="O410" s="10">
        <f t="shared" si="12"/>
        <v>0</v>
      </c>
    </row>
    <row r="411" spans="1:15" s="140" customFormat="1" ht="11.25" x14ac:dyDescent="0.25">
      <c r="A411" s="140" t="str">
        <f>IF(Balance!O410&lt;=0,"",A410+1)</f>
        <v/>
      </c>
      <c r="B411" s="50" t="str">
        <f t="shared" si="13"/>
        <v/>
      </c>
      <c r="C411" s="10">
        <f>IF(A411="",0,IF(NOT(Settings!$E$4=5),IF((Results!$D$5-'Minimum Payment'!O411)&lt;0,0,Results!$D$5-'Minimum Payment'!O411),0)+'Payment Schedule'!D411)</f>
        <v>0</v>
      </c>
      <c r="D411" s="10">
        <f>IF($D$14="",0,IF(NOT(Settings!$E$4=5),IF(Balance!D410&gt;=0,IF('Minimum Payment'!D411+$C411&gt;Balance!D410+Interest!D411,Balance!D410+Interest!D411-'Minimum Payment'!D411,$C411)),0))</f>
        <v>0</v>
      </c>
      <c r="E411" s="10">
        <f>IF(E$14="",0,IF(NOT(Settings!$E$4=5),IF(Balance!E410&lt;=0,0,IF($C411&lt;=SUM($D411:D411),0,IF('Minimum Payment'!E411+$C411-SUM($D411:D411)&gt;Balance!E410+Interest!E411,Balance!E410+Interest!E411-'Minimum Payment'!E411,$C411-SUM($D411:D411))))))</f>
        <v>0</v>
      </c>
      <c r="F411" s="10">
        <f>IF(F$14="",0,IF(NOT(Settings!$E$4=5),IF(Balance!F410&lt;=0,0,IF($C411&lt;=SUM($D411:E411),0,IF('Minimum Payment'!F411+$C411-SUM($D411:E411)&gt;Balance!F410+Interest!F411,Balance!F410+Interest!F411-'Minimum Payment'!F411,$C411-SUM($D411:E411))))))</f>
        <v>0</v>
      </c>
      <c r="G411" s="10">
        <f>IF(G$14="",0,IF(NOT(Settings!$E$4=5),IF(Balance!G410&lt;=0,0,IF($C411&lt;=SUM($D411:F411),0,IF('Minimum Payment'!G411+$C411-SUM($D411:F411)&gt;Balance!G410+Interest!G411,Balance!G410+Interest!G411-'Minimum Payment'!G411,$C411-SUM($D411:F411))))))</f>
        <v>0</v>
      </c>
      <c r="H411" s="10">
        <f>IF(H$14="",0,IF(NOT(Settings!$E$4=5),IF(Balance!H410&lt;=0,0,IF($C411&lt;=SUM($D411:G411),0,IF('Minimum Payment'!H411+$C411-SUM($D411:G411)&gt;Balance!H410+Interest!H411,Balance!H410+Interest!H411-'Minimum Payment'!H411,$C411-SUM($D411:G411))))))</f>
        <v>0</v>
      </c>
      <c r="I411" s="10">
        <f>IF(I$14="",0,IF(NOT(Settings!$E$4=5),IF(Balance!I410&lt;=0,0,IF($C411&lt;=SUM($D411:H411),0,IF('Minimum Payment'!I411+$C411-SUM($D411:H411)&gt;Balance!I410+Interest!I411,Balance!I410+Interest!I411-'Minimum Payment'!I411,$C411-SUM($D411:H411))))))</f>
        <v>0</v>
      </c>
      <c r="J411" s="10">
        <f>IF(J$14="",0,IF(NOT(Settings!$E$4=5),IF(Balance!J410&lt;=0,0,IF($C411&lt;=SUM($D411:I411),0,IF('Minimum Payment'!J411+$C411-SUM($D411:I411)&gt;Balance!J410+Interest!J411,Balance!J410+Interest!J411-'Minimum Payment'!J411,$C411-SUM($D411:I411))))))</f>
        <v>0</v>
      </c>
      <c r="K411" s="10">
        <f>IF(K$14="",0,IF(NOT(Settings!$E$4=5),IF(Balance!K410&lt;=0,0,IF($C411&lt;=SUM($D411:J411),0,IF('Minimum Payment'!K411+$C411-SUM($D411:J411)&gt;Balance!K410+Interest!K411,Balance!K410+Interest!K411-'Minimum Payment'!K411,$C411-SUM($D411:J411))))))</f>
        <v>0</v>
      </c>
      <c r="L411" s="10">
        <f>IF(L$14="",0,IF(NOT(Settings!$E$4=5),IF(Balance!L410&lt;=0,0,IF($C411&lt;=SUM($D411:K411),0,IF('Minimum Payment'!L411+$C411-SUM($D411:K411)&gt;Balance!L410+Interest!L411,Balance!L410+Interest!L411-'Minimum Payment'!L411,$C411-SUM($D411:K411))))))</f>
        <v>0</v>
      </c>
      <c r="M411" s="10">
        <f>IF(M$14="",0,IF(NOT(Settings!$E$4=5),IF(Balance!M410&lt;=0,0,IF($C411&lt;=SUM($D411:L411),0,IF('Minimum Payment'!M411+$C411-SUM($D411:L411)&gt;Balance!M410+Interest!M411,Balance!M410+Interest!M411-'Minimum Payment'!M411,$C411-SUM($D411:L411))))))</f>
        <v>0</v>
      </c>
      <c r="O411" s="10">
        <f t="shared" si="12"/>
        <v>0</v>
      </c>
    </row>
    <row r="412" spans="1:15" s="140" customFormat="1" ht="11.25" x14ac:dyDescent="0.25">
      <c r="A412" s="140" t="str">
        <f>IF(Balance!O411&lt;=0,"",A411+1)</f>
        <v/>
      </c>
      <c r="B412" s="50" t="str">
        <f t="shared" si="13"/>
        <v/>
      </c>
      <c r="C412" s="10">
        <f>IF(A412="",0,IF(NOT(Settings!$E$4=5),IF((Results!$D$5-'Minimum Payment'!O412)&lt;0,0,Results!$D$5-'Minimum Payment'!O412),0)+'Payment Schedule'!D412)</f>
        <v>0</v>
      </c>
      <c r="D412" s="10">
        <f>IF($D$14="",0,IF(NOT(Settings!$E$4=5),IF(Balance!D411&gt;=0,IF('Minimum Payment'!D412+$C412&gt;Balance!D411+Interest!D412,Balance!D411+Interest!D412-'Minimum Payment'!D412,$C412)),0))</f>
        <v>0</v>
      </c>
      <c r="E412" s="10">
        <f>IF(E$14="",0,IF(NOT(Settings!$E$4=5),IF(Balance!E411&lt;=0,0,IF($C412&lt;=SUM($D412:D412),0,IF('Minimum Payment'!E412+$C412-SUM($D412:D412)&gt;Balance!E411+Interest!E412,Balance!E411+Interest!E412-'Minimum Payment'!E412,$C412-SUM($D412:D412))))))</f>
        <v>0</v>
      </c>
      <c r="F412" s="10">
        <f>IF(F$14="",0,IF(NOT(Settings!$E$4=5),IF(Balance!F411&lt;=0,0,IF($C412&lt;=SUM($D412:E412),0,IF('Minimum Payment'!F412+$C412-SUM($D412:E412)&gt;Balance!F411+Interest!F412,Balance!F411+Interest!F412-'Minimum Payment'!F412,$C412-SUM($D412:E412))))))</f>
        <v>0</v>
      </c>
      <c r="G412" s="10">
        <f>IF(G$14="",0,IF(NOT(Settings!$E$4=5),IF(Balance!G411&lt;=0,0,IF($C412&lt;=SUM($D412:F412),0,IF('Minimum Payment'!G412+$C412-SUM($D412:F412)&gt;Balance!G411+Interest!G412,Balance!G411+Interest!G412-'Minimum Payment'!G412,$C412-SUM($D412:F412))))))</f>
        <v>0</v>
      </c>
      <c r="H412" s="10">
        <f>IF(H$14="",0,IF(NOT(Settings!$E$4=5),IF(Balance!H411&lt;=0,0,IF($C412&lt;=SUM($D412:G412),0,IF('Minimum Payment'!H412+$C412-SUM($D412:G412)&gt;Balance!H411+Interest!H412,Balance!H411+Interest!H412-'Minimum Payment'!H412,$C412-SUM($D412:G412))))))</f>
        <v>0</v>
      </c>
      <c r="I412" s="10">
        <f>IF(I$14="",0,IF(NOT(Settings!$E$4=5),IF(Balance!I411&lt;=0,0,IF($C412&lt;=SUM($D412:H412),0,IF('Minimum Payment'!I412+$C412-SUM($D412:H412)&gt;Balance!I411+Interest!I412,Balance!I411+Interest!I412-'Minimum Payment'!I412,$C412-SUM($D412:H412))))))</f>
        <v>0</v>
      </c>
      <c r="J412" s="10">
        <f>IF(J$14="",0,IF(NOT(Settings!$E$4=5),IF(Balance!J411&lt;=0,0,IF($C412&lt;=SUM($D412:I412),0,IF('Minimum Payment'!J412+$C412-SUM($D412:I412)&gt;Balance!J411+Interest!J412,Balance!J411+Interest!J412-'Minimum Payment'!J412,$C412-SUM($D412:I412))))))</f>
        <v>0</v>
      </c>
      <c r="K412" s="10">
        <f>IF(K$14="",0,IF(NOT(Settings!$E$4=5),IF(Balance!K411&lt;=0,0,IF($C412&lt;=SUM($D412:J412),0,IF('Minimum Payment'!K412+$C412-SUM($D412:J412)&gt;Balance!K411+Interest!K412,Balance!K411+Interest!K412-'Minimum Payment'!K412,$C412-SUM($D412:J412))))))</f>
        <v>0</v>
      </c>
      <c r="L412" s="10">
        <f>IF(L$14="",0,IF(NOT(Settings!$E$4=5),IF(Balance!L411&lt;=0,0,IF($C412&lt;=SUM($D412:K412),0,IF('Minimum Payment'!L412+$C412-SUM($D412:K412)&gt;Balance!L411+Interest!L412,Balance!L411+Interest!L412-'Minimum Payment'!L412,$C412-SUM($D412:K412))))))</f>
        <v>0</v>
      </c>
      <c r="M412" s="10">
        <f>IF(M$14="",0,IF(NOT(Settings!$E$4=5),IF(Balance!M411&lt;=0,0,IF($C412&lt;=SUM($D412:L412),0,IF('Minimum Payment'!M412+$C412-SUM($D412:L412)&gt;Balance!M411+Interest!M412,Balance!M411+Interest!M412-'Minimum Payment'!M412,$C412-SUM($D412:L412))))))</f>
        <v>0</v>
      </c>
      <c r="O412" s="10">
        <f t="shared" si="12"/>
        <v>0</v>
      </c>
    </row>
    <row r="413" spans="1:15" s="140" customFormat="1" ht="11.25" x14ac:dyDescent="0.25">
      <c r="A413" s="140" t="str">
        <f>IF(Balance!O412&lt;=0,"",A412+1)</f>
        <v/>
      </c>
      <c r="B413" s="50" t="str">
        <f t="shared" si="13"/>
        <v/>
      </c>
      <c r="C413" s="10">
        <f>IF(A413="",0,IF(NOT(Settings!$E$4=5),IF((Results!$D$5-'Minimum Payment'!O413)&lt;0,0,Results!$D$5-'Minimum Payment'!O413),0)+'Payment Schedule'!D413)</f>
        <v>0</v>
      </c>
      <c r="D413" s="10">
        <f>IF($D$14="",0,IF(NOT(Settings!$E$4=5),IF(Balance!D412&gt;=0,IF('Minimum Payment'!D413+$C413&gt;Balance!D412+Interest!D413,Balance!D412+Interest!D413-'Minimum Payment'!D413,$C413)),0))</f>
        <v>0</v>
      </c>
      <c r="E413" s="10">
        <f>IF(E$14="",0,IF(NOT(Settings!$E$4=5),IF(Balance!E412&lt;=0,0,IF($C413&lt;=SUM($D413:D413),0,IF('Minimum Payment'!E413+$C413-SUM($D413:D413)&gt;Balance!E412+Interest!E413,Balance!E412+Interest!E413-'Minimum Payment'!E413,$C413-SUM($D413:D413))))))</f>
        <v>0</v>
      </c>
      <c r="F413" s="10">
        <f>IF(F$14="",0,IF(NOT(Settings!$E$4=5),IF(Balance!F412&lt;=0,0,IF($C413&lt;=SUM($D413:E413),0,IF('Minimum Payment'!F413+$C413-SUM($D413:E413)&gt;Balance!F412+Interest!F413,Balance!F412+Interest!F413-'Minimum Payment'!F413,$C413-SUM($D413:E413))))))</f>
        <v>0</v>
      </c>
      <c r="G413" s="10">
        <f>IF(G$14="",0,IF(NOT(Settings!$E$4=5),IF(Balance!G412&lt;=0,0,IF($C413&lt;=SUM($D413:F413),0,IF('Minimum Payment'!G413+$C413-SUM($D413:F413)&gt;Balance!G412+Interest!G413,Balance!G412+Interest!G413-'Minimum Payment'!G413,$C413-SUM($D413:F413))))))</f>
        <v>0</v>
      </c>
      <c r="H413" s="10">
        <f>IF(H$14="",0,IF(NOT(Settings!$E$4=5),IF(Balance!H412&lt;=0,0,IF($C413&lt;=SUM($D413:G413),0,IF('Minimum Payment'!H413+$C413-SUM($D413:G413)&gt;Balance!H412+Interest!H413,Balance!H412+Interest!H413-'Minimum Payment'!H413,$C413-SUM($D413:G413))))))</f>
        <v>0</v>
      </c>
      <c r="I413" s="10">
        <f>IF(I$14="",0,IF(NOT(Settings!$E$4=5),IF(Balance!I412&lt;=0,0,IF($C413&lt;=SUM($D413:H413),0,IF('Minimum Payment'!I413+$C413-SUM($D413:H413)&gt;Balance!I412+Interest!I413,Balance!I412+Interest!I413-'Minimum Payment'!I413,$C413-SUM($D413:H413))))))</f>
        <v>0</v>
      </c>
      <c r="J413" s="10">
        <f>IF(J$14="",0,IF(NOT(Settings!$E$4=5),IF(Balance!J412&lt;=0,0,IF($C413&lt;=SUM($D413:I413),0,IF('Minimum Payment'!J413+$C413-SUM($D413:I413)&gt;Balance!J412+Interest!J413,Balance!J412+Interest!J413-'Minimum Payment'!J413,$C413-SUM($D413:I413))))))</f>
        <v>0</v>
      </c>
      <c r="K413" s="10">
        <f>IF(K$14="",0,IF(NOT(Settings!$E$4=5),IF(Balance!K412&lt;=0,0,IF($C413&lt;=SUM($D413:J413),0,IF('Minimum Payment'!K413+$C413-SUM($D413:J413)&gt;Balance!K412+Interest!K413,Balance!K412+Interest!K413-'Minimum Payment'!K413,$C413-SUM($D413:J413))))))</f>
        <v>0</v>
      </c>
      <c r="L413" s="10">
        <f>IF(L$14="",0,IF(NOT(Settings!$E$4=5),IF(Balance!L412&lt;=0,0,IF($C413&lt;=SUM($D413:K413),0,IF('Minimum Payment'!L413+$C413-SUM($D413:K413)&gt;Balance!L412+Interest!L413,Balance!L412+Interest!L413-'Minimum Payment'!L413,$C413-SUM($D413:K413))))))</f>
        <v>0</v>
      </c>
      <c r="M413" s="10">
        <f>IF(M$14="",0,IF(NOT(Settings!$E$4=5),IF(Balance!M412&lt;=0,0,IF($C413&lt;=SUM($D413:L413),0,IF('Minimum Payment'!M413+$C413-SUM($D413:L413)&gt;Balance!M412+Interest!M413,Balance!M412+Interest!M413-'Minimum Payment'!M413,$C413-SUM($D413:L413))))))</f>
        <v>0</v>
      </c>
      <c r="O413" s="10">
        <f t="shared" si="12"/>
        <v>0</v>
      </c>
    </row>
    <row r="414" spans="1:15" s="140" customFormat="1" ht="11.25" x14ac:dyDescent="0.25">
      <c r="A414" s="140" t="str">
        <f>IF(Balance!O413&lt;=0,"",A413+1)</f>
        <v/>
      </c>
      <c r="B414" s="50" t="str">
        <f t="shared" si="13"/>
        <v/>
      </c>
      <c r="C414" s="10">
        <f>IF(A414="",0,IF(NOT(Settings!$E$4=5),IF((Results!$D$5-'Minimum Payment'!O414)&lt;0,0,Results!$D$5-'Minimum Payment'!O414),0)+'Payment Schedule'!D414)</f>
        <v>0</v>
      </c>
      <c r="D414" s="10">
        <f>IF($D$14="",0,IF(NOT(Settings!$E$4=5),IF(Balance!D413&gt;=0,IF('Minimum Payment'!D414+$C414&gt;Balance!D413+Interest!D414,Balance!D413+Interest!D414-'Minimum Payment'!D414,$C414)),0))</f>
        <v>0</v>
      </c>
      <c r="E414" s="10">
        <f>IF(E$14="",0,IF(NOT(Settings!$E$4=5),IF(Balance!E413&lt;=0,0,IF($C414&lt;=SUM($D414:D414),0,IF('Minimum Payment'!E414+$C414-SUM($D414:D414)&gt;Balance!E413+Interest!E414,Balance!E413+Interest!E414-'Minimum Payment'!E414,$C414-SUM($D414:D414))))))</f>
        <v>0</v>
      </c>
      <c r="F414" s="10">
        <f>IF(F$14="",0,IF(NOT(Settings!$E$4=5),IF(Balance!F413&lt;=0,0,IF($C414&lt;=SUM($D414:E414),0,IF('Minimum Payment'!F414+$C414-SUM($D414:E414)&gt;Balance!F413+Interest!F414,Balance!F413+Interest!F414-'Minimum Payment'!F414,$C414-SUM($D414:E414))))))</f>
        <v>0</v>
      </c>
      <c r="G414" s="10">
        <f>IF(G$14="",0,IF(NOT(Settings!$E$4=5),IF(Balance!G413&lt;=0,0,IF($C414&lt;=SUM($D414:F414),0,IF('Minimum Payment'!G414+$C414-SUM($D414:F414)&gt;Balance!G413+Interest!G414,Balance!G413+Interest!G414-'Minimum Payment'!G414,$C414-SUM($D414:F414))))))</f>
        <v>0</v>
      </c>
      <c r="H414" s="10">
        <f>IF(H$14="",0,IF(NOT(Settings!$E$4=5),IF(Balance!H413&lt;=0,0,IF($C414&lt;=SUM($D414:G414),0,IF('Minimum Payment'!H414+$C414-SUM($D414:G414)&gt;Balance!H413+Interest!H414,Balance!H413+Interest!H414-'Minimum Payment'!H414,$C414-SUM($D414:G414))))))</f>
        <v>0</v>
      </c>
      <c r="I414" s="10">
        <f>IF(I$14="",0,IF(NOT(Settings!$E$4=5),IF(Balance!I413&lt;=0,0,IF($C414&lt;=SUM($D414:H414),0,IF('Minimum Payment'!I414+$C414-SUM($D414:H414)&gt;Balance!I413+Interest!I414,Balance!I413+Interest!I414-'Minimum Payment'!I414,$C414-SUM($D414:H414))))))</f>
        <v>0</v>
      </c>
      <c r="J414" s="10">
        <f>IF(J$14="",0,IF(NOT(Settings!$E$4=5),IF(Balance!J413&lt;=0,0,IF($C414&lt;=SUM($D414:I414),0,IF('Minimum Payment'!J414+$C414-SUM($D414:I414)&gt;Balance!J413+Interest!J414,Balance!J413+Interest!J414-'Minimum Payment'!J414,$C414-SUM($D414:I414))))))</f>
        <v>0</v>
      </c>
      <c r="K414" s="10">
        <f>IF(K$14="",0,IF(NOT(Settings!$E$4=5),IF(Balance!K413&lt;=0,0,IF($C414&lt;=SUM($D414:J414),0,IF('Minimum Payment'!K414+$C414-SUM($D414:J414)&gt;Balance!K413+Interest!K414,Balance!K413+Interest!K414-'Minimum Payment'!K414,$C414-SUM($D414:J414))))))</f>
        <v>0</v>
      </c>
      <c r="L414" s="10">
        <f>IF(L$14="",0,IF(NOT(Settings!$E$4=5),IF(Balance!L413&lt;=0,0,IF($C414&lt;=SUM($D414:K414),0,IF('Minimum Payment'!L414+$C414-SUM($D414:K414)&gt;Balance!L413+Interest!L414,Balance!L413+Interest!L414-'Minimum Payment'!L414,$C414-SUM($D414:K414))))))</f>
        <v>0</v>
      </c>
      <c r="M414" s="10">
        <f>IF(M$14="",0,IF(NOT(Settings!$E$4=5),IF(Balance!M413&lt;=0,0,IF($C414&lt;=SUM($D414:L414),0,IF('Minimum Payment'!M414+$C414-SUM($D414:L414)&gt;Balance!M413+Interest!M414,Balance!M413+Interest!M414-'Minimum Payment'!M414,$C414-SUM($D414:L414))))))</f>
        <v>0</v>
      </c>
      <c r="O414" s="10">
        <f t="shared" si="12"/>
        <v>0</v>
      </c>
    </row>
    <row r="415" spans="1:15" s="140" customFormat="1" ht="11.25" x14ac:dyDescent="0.25">
      <c r="A415" s="140" t="str">
        <f>IF(Balance!O414&lt;=0,"",A414+1)</f>
        <v/>
      </c>
      <c r="B415" s="50" t="str">
        <f t="shared" si="13"/>
        <v/>
      </c>
      <c r="C415" s="10">
        <f>IF(A415="",0,IF(NOT(Settings!$E$4=5),IF((Results!$D$5-'Minimum Payment'!O415)&lt;0,0,Results!$D$5-'Minimum Payment'!O415),0)+'Payment Schedule'!D415)</f>
        <v>0</v>
      </c>
      <c r="D415" s="10">
        <f>IF($D$14="",0,IF(NOT(Settings!$E$4=5),IF(Balance!D414&gt;=0,IF('Minimum Payment'!D415+$C415&gt;Balance!D414+Interest!D415,Balance!D414+Interest!D415-'Minimum Payment'!D415,$C415)),0))</f>
        <v>0</v>
      </c>
      <c r="E415" s="10">
        <f>IF(E$14="",0,IF(NOT(Settings!$E$4=5),IF(Balance!E414&lt;=0,0,IF($C415&lt;=SUM($D415:D415),0,IF('Minimum Payment'!E415+$C415-SUM($D415:D415)&gt;Balance!E414+Interest!E415,Balance!E414+Interest!E415-'Minimum Payment'!E415,$C415-SUM($D415:D415))))))</f>
        <v>0</v>
      </c>
      <c r="F415" s="10">
        <f>IF(F$14="",0,IF(NOT(Settings!$E$4=5),IF(Balance!F414&lt;=0,0,IF($C415&lt;=SUM($D415:E415),0,IF('Minimum Payment'!F415+$C415-SUM($D415:E415)&gt;Balance!F414+Interest!F415,Balance!F414+Interest!F415-'Minimum Payment'!F415,$C415-SUM($D415:E415))))))</f>
        <v>0</v>
      </c>
      <c r="G415" s="10">
        <f>IF(G$14="",0,IF(NOT(Settings!$E$4=5),IF(Balance!G414&lt;=0,0,IF($C415&lt;=SUM($D415:F415),0,IF('Minimum Payment'!G415+$C415-SUM($D415:F415)&gt;Balance!G414+Interest!G415,Balance!G414+Interest!G415-'Minimum Payment'!G415,$C415-SUM($D415:F415))))))</f>
        <v>0</v>
      </c>
      <c r="H415" s="10">
        <f>IF(H$14="",0,IF(NOT(Settings!$E$4=5),IF(Balance!H414&lt;=0,0,IF($C415&lt;=SUM($D415:G415),0,IF('Minimum Payment'!H415+$C415-SUM($D415:G415)&gt;Balance!H414+Interest!H415,Balance!H414+Interest!H415-'Minimum Payment'!H415,$C415-SUM($D415:G415))))))</f>
        <v>0</v>
      </c>
      <c r="I415" s="10">
        <f>IF(I$14="",0,IF(NOT(Settings!$E$4=5),IF(Balance!I414&lt;=0,0,IF($C415&lt;=SUM($D415:H415),0,IF('Minimum Payment'!I415+$C415-SUM($D415:H415)&gt;Balance!I414+Interest!I415,Balance!I414+Interest!I415-'Minimum Payment'!I415,$C415-SUM($D415:H415))))))</f>
        <v>0</v>
      </c>
      <c r="J415" s="10">
        <f>IF(J$14="",0,IF(NOT(Settings!$E$4=5),IF(Balance!J414&lt;=0,0,IF($C415&lt;=SUM($D415:I415),0,IF('Minimum Payment'!J415+$C415-SUM($D415:I415)&gt;Balance!J414+Interest!J415,Balance!J414+Interest!J415-'Minimum Payment'!J415,$C415-SUM($D415:I415))))))</f>
        <v>0</v>
      </c>
      <c r="K415" s="10">
        <f>IF(K$14="",0,IF(NOT(Settings!$E$4=5),IF(Balance!K414&lt;=0,0,IF($C415&lt;=SUM($D415:J415),0,IF('Minimum Payment'!K415+$C415-SUM($D415:J415)&gt;Balance!K414+Interest!K415,Balance!K414+Interest!K415-'Minimum Payment'!K415,$C415-SUM($D415:J415))))))</f>
        <v>0</v>
      </c>
      <c r="L415" s="10">
        <f>IF(L$14="",0,IF(NOT(Settings!$E$4=5),IF(Balance!L414&lt;=0,0,IF($C415&lt;=SUM($D415:K415),0,IF('Minimum Payment'!L415+$C415-SUM($D415:K415)&gt;Balance!L414+Interest!L415,Balance!L414+Interest!L415-'Minimum Payment'!L415,$C415-SUM($D415:K415))))))</f>
        <v>0</v>
      </c>
      <c r="M415" s="10">
        <f>IF(M$14="",0,IF(NOT(Settings!$E$4=5),IF(Balance!M414&lt;=0,0,IF($C415&lt;=SUM($D415:L415),0,IF('Minimum Payment'!M415+$C415-SUM($D415:L415)&gt;Balance!M414+Interest!M415,Balance!M414+Interest!M415-'Minimum Payment'!M415,$C415-SUM($D415:L415))))))</f>
        <v>0</v>
      </c>
      <c r="O415" s="10">
        <f t="shared" si="12"/>
        <v>0</v>
      </c>
    </row>
    <row r="416" spans="1:15" s="140" customFormat="1" ht="11.25" x14ac:dyDescent="0.25">
      <c r="A416" s="140" t="str">
        <f>IF(Balance!O415&lt;=0,"",A415+1)</f>
        <v/>
      </c>
      <c r="B416" s="50" t="str">
        <f t="shared" si="13"/>
        <v/>
      </c>
      <c r="C416" s="10">
        <f>IF(A416="",0,IF(NOT(Settings!$E$4=5),IF((Results!$D$5-'Minimum Payment'!O416)&lt;0,0,Results!$D$5-'Minimum Payment'!O416),0)+'Payment Schedule'!D416)</f>
        <v>0</v>
      </c>
      <c r="D416" s="10">
        <f>IF($D$14="",0,IF(NOT(Settings!$E$4=5),IF(Balance!D415&gt;=0,IF('Minimum Payment'!D416+$C416&gt;Balance!D415+Interest!D416,Balance!D415+Interest!D416-'Minimum Payment'!D416,$C416)),0))</f>
        <v>0</v>
      </c>
      <c r="E416" s="10">
        <f>IF(E$14="",0,IF(NOT(Settings!$E$4=5),IF(Balance!E415&lt;=0,0,IF($C416&lt;=SUM($D416:D416),0,IF('Minimum Payment'!E416+$C416-SUM($D416:D416)&gt;Balance!E415+Interest!E416,Balance!E415+Interest!E416-'Minimum Payment'!E416,$C416-SUM($D416:D416))))))</f>
        <v>0</v>
      </c>
      <c r="F416" s="10">
        <f>IF(F$14="",0,IF(NOT(Settings!$E$4=5),IF(Balance!F415&lt;=0,0,IF($C416&lt;=SUM($D416:E416),0,IF('Minimum Payment'!F416+$C416-SUM($D416:E416)&gt;Balance!F415+Interest!F416,Balance!F415+Interest!F416-'Minimum Payment'!F416,$C416-SUM($D416:E416))))))</f>
        <v>0</v>
      </c>
      <c r="G416" s="10">
        <f>IF(G$14="",0,IF(NOT(Settings!$E$4=5),IF(Balance!G415&lt;=0,0,IF($C416&lt;=SUM($D416:F416),0,IF('Minimum Payment'!G416+$C416-SUM($D416:F416)&gt;Balance!G415+Interest!G416,Balance!G415+Interest!G416-'Minimum Payment'!G416,$C416-SUM($D416:F416))))))</f>
        <v>0</v>
      </c>
      <c r="H416" s="10">
        <f>IF(H$14="",0,IF(NOT(Settings!$E$4=5),IF(Balance!H415&lt;=0,0,IF($C416&lt;=SUM($D416:G416),0,IF('Minimum Payment'!H416+$C416-SUM($D416:G416)&gt;Balance!H415+Interest!H416,Balance!H415+Interest!H416-'Minimum Payment'!H416,$C416-SUM($D416:G416))))))</f>
        <v>0</v>
      </c>
      <c r="I416" s="10">
        <f>IF(I$14="",0,IF(NOT(Settings!$E$4=5),IF(Balance!I415&lt;=0,0,IF($C416&lt;=SUM($D416:H416),0,IF('Minimum Payment'!I416+$C416-SUM($D416:H416)&gt;Balance!I415+Interest!I416,Balance!I415+Interest!I416-'Minimum Payment'!I416,$C416-SUM($D416:H416))))))</f>
        <v>0</v>
      </c>
      <c r="J416" s="10">
        <f>IF(J$14="",0,IF(NOT(Settings!$E$4=5),IF(Balance!J415&lt;=0,0,IF($C416&lt;=SUM($D416:I416),0,IF('Minimum Payment'!J416+$C416-SUM($D416:I416)&gt;Balance!J415+Interest!J416,Balance!J415+Interest!J416-'Minimum Payment'!J416,$C416-SUM($D416:I416))))))</f>
        <v>0</v>
      </c>
      <c r="K416" s="10">
        <f>IF(K$14="",0,IF(NOT(Settings!$E$4=5),IF(Balance!K415&lt;=0,0,IF($C416&lt;=SUM($D416:J416),0,IF('Minimum Payment'!K416+$C416-SUM($D416:J416)&gt;Balance!K415+Interest!K416,Balance!K415+Interest!K416-'Minimum Payment'!K416,$C416-SUM($D416:J416))))))</f>
        <v>0</v>
      </c>
      <c r="L416" s="10">
        <f>IF(L$14="",0,IF(NOT(Settings!$E$4=5),IF(Balance!L415&lt;=0,0,IF($C416&lt;=SUM($D416:K416),0,IF('Minimum Payment'!L416+$C416-SUM($D416:K416)&gt;Balance!L415+Interest!L416,Balance!L415+Interest!L416-'Minimum Payment'!L416,$C416-SUM($D416:K416))))))</f>
        <v>0</v>
      </c>
      <c r="M416" s="10">
        <f>IF(M$14="",0,IF(NOT(Settings!$E$4=5),IF(Balance!M415&lt;=0,0,IF($C416&lt;=SUM($D416:L416),0,IF('Minimum Payment'!M416+$C416-SUM($D416:L416)&gt;Balance!M415+Interest!M416,Balance!M415+Interest!M416-'Minimum Payment'!M416,$C416-SUM($D416:L416))))))</f>
        <v>0</v>
      </c>
      <c r="O416" s="10">
        <f t="shared" si="12"/>
        <v>0</v>
      </c>
    </row>
    <row r="417" spans="1:15" s="140" customFormat="1" ht="11.25" x14ac:dyDescent="0.25">
      <c r="A417" s="140" t="str">
        <f>IF(Balance!O416&lt;=0,"",A416+1)</f>
        <v/>
      </c>
      <c r="B417" s="50" t="str">
        <f t="shared" si="13"/>
        <v/>
      </c>
      <c r="C417" s="10">
        <f>IF(A417="",0,IF(NOT(Settings!$E$4=5),IF((Results!$D$5-'Minimum Payment'!O417)&lt;0,0,Results!$D$5-'Minimum Payment'!O417),0)+'Payment Schedule'!D417)</f>
        <v>0</v>
      </c>
      <c r="D417" s="10">
        <f>IF($D$14="",0,IF(NOT(Settings!$E$4=5),IF(Balance!D416&gt;=0,IF('Minimum Payment'!D417+$C417&gt;Balance!D416+Interest!D417,Balance!D416+Interest!D417-'Minimum Payment'!D417,$C417)),0))</f>
        <v>0</v>
      </c>
      <c r="E417" s="10">
        <f>IF(E$14="",0,IF(NOT(Settings!$E$4=5),IF(Balance!E416&lt;=0,0,IF($C417&lt;=SUM($D417:D417),0,IF('Minimum Payment'!E417+$C417-SUM($D417:D417)&gt;Balance!E416+Interest!E417,Balance!E416+Interest!E417-'Minimum Payment'!E417,$C417-SUM($D417:D417))))))</f>
        <v>0</v>
      </c>
      <c r="F417" s="10">
        <f>IF(F$14="",0,IF(NOT(Settings!$E$4=5),IF(Balance!F416&lt;=0,0,IF($C417&lt;=SUM($D417:E417),0,IF('Minimum Payment'!F417+$C417-SUM($D417:E417)&gt;Balance!F416+Interest!F417,Balance!F416+Interest!F417-'Minimum Payment'!F417,$C417-SUM($D417:E417))))))</f>
        <v>0</v>
      </c>
      <c r="G417" s="10">
        <f>IF(G$14="",0,IF(NOT(Settings!$E$4=5),IF(Balance!G416&lt;=0,0,IF($C417&lt;=SUM($D417:F417),0,IF('Minimum Payment'!G417+$C417-SUM($D417:F417)&gt;Balance!G416+Interest!G417,Balance!G416+Interest!G417-'Minimum Payment'!G417,$C417-SUM($D417:F417))))))</f>
        <v>0</v>
      </c>
      <c r="H417" s="10">
        <f>IF(H$14="",0,IF(NOT(Settings!$E$4=5),IF(Balance!H416&lt;=0,0,IF($C417&lt;=SUM($D417:G417),0,IF('Minimum Payment'!H417+$C417-SUM($D417:G417)&gt;Balance!H416+Interest!H417,Balance!H416+Interest!H417-'Minimum Payment'!H417,$C417-SUM($D417:G417))))))</f>
        <v>0</v>
      </c>
      <c r="I417" s="10">
        <f>IF(I$14="",0,IF(NOT(Settings!$E$4=5),IF(Balance!I416&lt;=0,0,IF($C417&lt;=SUM($D417:H417),0,IF('Minimum Payment'!I417+$C417-SUM($D417:H417)&gt;Balance!I416+Interest!I417,Balance!I416+Interest!I417-'Minimum Payment'!I417,$C417-SUM($D417:H417))))))</f>
        <v>0</v>
      </c>
      <c r="J417" s="10">
        <f>IF(J$14="",0,IF(NOT(Settings!$E$4=5),IF(Balance!J416&lt;=0,0,IF($C417&lt;=SUM($D417:I417),0,IF('Minimum Payment'!J417+$C417-SUM($D417:I417)&gt;Balance!J416+Interest!J417,Balance!J416+Interest!J417-'Minimum Payment'!J417,$C417-SUM($D417:I417))))))</f>
        <v>0</v>
      </c>
      <c r="K417" s="10">
        <f>IF(K$14="",0,IF(NOT(Settings!$E$4=5),IF(Balance!K416&lt;=0,0,IF($C417&lt;=SUM($D417:J417),0,IF('Minimum Payment'!K417+$C417-SUM($D417:J417)&gt;Balance!K416+Interest!K417,Balance!K416+Interest!K417-'Minimum Payment'!K417,$C417-SUM($D417:J417))))))</f>
        <v>0</v>
      </c>
      <c r="L417" s="10">
        <f>IF(L$14="",0,IF(NOT(Settings!$E$4=5),IF(Balance!L416&lt;=0,0,IF($C417&lt;=SUM($D417:K417),0,IF('Minimum Payment'!L417+$C417-SUM($D417:K417)&gt;Balance!L416+Interest!L417,Balance!L416+Interest!L417-'Minimum Payment'!L417,$C417-SUM($D417:K417))))))</f>
        <v>0</v>
      </c>
      <c r="M417" s="10">
        <f>IF(M$14="",0,IF(NOT(Settings!$E$4=5),IF(Balance!M416&lt;=0,0,IF($C417&lt;=SUM($D417:L417),0,IF('Minimum Payment'!M417+$C417-SUM($D417:L417)&gt;Balance!M416+Interest!M417,Balance!M416+Interest!M417-'Minimum Payment'!M417,$C417-SUM($D417:L417))))))</f>
        <v>0</v>
      </c>
      <c r="O417" s="10">
        <f t="shared" si="12"/>
        <v>0</v>
      </c>
    </row>
    <row r="418" spans="1:15" s="140" customFormat="1" ht="11.25" x14ac:dyDescent="0.25">
      <c r="A418" s="140" t="str">
        <f>IF(Balance!O417&lt;=0,"",A417+1)</f>
        <v/>
      </c>
      <c r="B418" s="50" t="str">
        <f t="shared" si="13"/>
        <v/>
      </c>
      <c r="C418" s="10">
        <f>IF(A418="",0,IF(NOT(Settings!$E$4=5),IF((Results!$D$5-'Minimum Payment'!O418)&lt;0,0,Results!$D$5-'Minimum Payment'!O418),0)+'Payment Schedule'!D418)</f>
        <v>0</v>
      </c>
      <c r="D418" s="10">
        <f>IF($D$14="",0,IF(NOT(Settings!$E$4=5),IF(Balance!D417&gt;=0,IF('Minimum Payment'!D418+$C418&gt;Balance!D417+Interest!D418,Balance!D417+Interest!D418-'Minimum Payment'!D418,$C418)),0))</f>
        <v>0</v>
      </c>
      <c r="E418" s="10">
        <f>IF(E$14="",0,IF(NOT(Settings!$E$4=5),IF(Balance!E417&lt;=0,0,IF($C418&lt;=SUM($D418:D418),0,IF('Minimum Payment'!E418+$C418-SUM($D418:D418)&gt;Balance!E417+Interest!E418,Balance!E417+Interest!E418-'Minimum Payment'!E418,$C418-SUM($D418:D418))))))</f>
        <v>0</v>
      </c>
      <c r="F418" s="10">
        <f>IF(F$14="",0,IF(NOT(Settings!$E$4=5),IF(Balance!F417&lt;=0,0,IF($C418&lt;=SUM($D418:E418),0,IF('Minimum Payment'!F418+$C418-SUM($D418:E418)&gt;Balance!F417+Interest!F418,Balance!F417+Interest!F418-'Minimum Payment'!F418,$C418-SUM($D418:E418))))))</f>
        <v>0</v>
      </c>
      <c r="G418" s="10">
        <f>IF(G$14="",0,IF(NOT(Settings!$E$4=5),IF(Balance!G417&lt;=0,0,IF($C418&lt;=SUM($D418:F418),0,IF('Minimum Payment'!G418+$C418-SUM($D418:F418)&gt;Balance!G417+Interest!G418,Balance!G417+Interest!G418-'Minimum Payment'!G418,$C418-SUM($D418:F418))))))</f>
        <v>0</v>
      </c>
      <c r="H418" s="10">
        <f>IF(H$14="",0,IF(NOT(Settings!$E$4=5),IF(Balance!H417&lt;=0,0,IF($C418&lt;=SUM($D418:G418),0,IF('Minimum Payment'!H418+$C418-SUM($D418:G418)&gt;Balance!H417+Interest!H418,Balance!H417+Interest!H418-'Minimum Payment'!H418,$C418-SUM($D418:G418))))))</f>
        <v>0</v>
      </c>
      <c r="I418" s="10">
        <f>IF(I$14="",0,IF(NOT(Settings!$E$4=5),IF(Balance!I417&lt;=0,0,IF($C418&lt;=SUM($D418:H418),0,IF('Minimum Payment'!I418+$C418-SUM($D418:H418)&gt;Balance!I417+Interest!I418,Balance!I417+Interest!I418-'Minimum Payment'!I418,$C418-SUM($D418:H418))))))</f>
        <v>0</v>
      </c>
      <c r="J418" s="10">
        <f>IF(J$14="",0,IF(NOT(Settings!$E$4=5),IF(Balance!J417&lt;=0,0,IF($C418&lt;=SUM($D418:I418),0,IF('Minimum Payment'!J418+$C418-SUM($D418:I418)&gt;Balance!J417+Interest!J418,Balance!J417+Interest!J418-'Minimum Payment'!J418,$C418-SUM($D418:I418))))))</f>
        <v>0</v>
      </c>
      <c r="K418" s="10">
        <f>IF(K$14="",0,IF(NOT(Settings!$E$4=5),IF(Balance!K417&lt;=0,0,IF($C418&lt;=SUM($D418:J418),0,IF('Minimum Payment'!K418+$C418-SUM($D418:J418)&gt;Balance!K417+Interest!K418,Balance!K417+Interest!K418-'Minimum Payment'!K418,$C418-SUM($D418:J418))))))</f>
        <v>0</v>
      </c>
      <c r="L418" s="10">
        <f>IF(L$14="",0,IF(NOT(Settings!$E$4=5),IF(Balance!L417&lt;=0,0,IF($C418&lt;=SUM($D418:K418),0,IF('Minimum Payment'!L418+$C418-SUM($D418:K418)&gt;Balance!L417+Interest!L418,Balance!L417+Interest!L418-'Minimum Payment'!L418,$C418-SUM($D418:K418))))))</f>
        <v>0</v>
      </c>
      <c r="M418" s="10">
        <f>IF(M$14="",0,IF(NOT(Settings!$E$4=5),IF(Balance!M417&lt;=0,0,IF($C418&lt;=SUM($D418:L418),0,IF('Minimum Payment'!M418+$C418-SUM($D418:L418)&gt;Balance!M417+Interest!M418,Balance!M417+Interest!M418-'Minimum Payment'!M418,$C418-SUM($D418:L418))))))</f>
        <v>0</v>
      </c>
      <c r="O418" s="10">
        <f t="shared" si="12"/>
        <v>0</v>
      </c>
    </row>
    <row r="419" spans="1:15" s="140" customFormat="1" ht="11.25" x14ac:dyDescent="0.25">
      <c r="A419" s="140" t="str">
        <f>IF(Balance!O418&lt;=0,"",A418+1)</f>
        <v/>
      </c>
      <c r="B419" s="50" t="str">
        <f t="shared" si="13"/>
        <v/>
      </c>
      <c r="C419" s="10">
        <f>IF(A419="",0,IF(NOT(Settings!$E$4=5),IF((Results!$D$5-'Minimum Payment'!O419)&lt;0,0,Results!$D$5-'Minimum Payment'!O419),0)+'Payment Schedule'!D419)</f>
        <v>0</v>
      </c>
      <c r="D419" s="10">
        <f>IF($D$14="",0,IF(NOT(Settings!$E$4=5),IF(Balance!D418&gt;=0,IF('Minimum Payment'!D419+$C419&gt;Balance!D418+Interest!D419,Balance!D418+Interest!D419-'Minimum Payment'!D419,$C419)),0))</f>
        <v>0</v>
      </c>
      <c r="E419" s="10">
        <f>IF(E$14="",0,IF(NOT(Settings!$E$4=5),IF(Balance!E418&lt;=0,0,IF($C419&lt;=SUM($D419:D419),0,IF('Minimum Payment'!E419+$C419-SUM($D419:D419)&gt;Balance!E418+Interest!E419,Balance!E418+Interest!E419-'Minimum Payment'!E419,$C419-SUM($D419:D419))))))</f>
        <v>0</v>
      </c>
      <c r="F419" s="10">
        <f>IF(F$14="",0,IF(NOT(Settings!$E$4=5),IF(Balance!F418&lt;=0,0,IF($C419&lt;=SUM($D419:E419),0,IF('Minimum Payment'!F419+$C419-SUM($D419:E419)&gt;Balance!F418+Interest!F419,Balance!F418+Interest!F419-'Minimum Payment'!F419,$C419-SUM($D419:E419))))))</f>
        <v>0</v>
      </c>
      <c r="G419" s="10">
        <f>IF(G$14="",0,IF(NOT(Settings!$E$4=5),IF(Balance!G418&lt;=0,0,IF($C419&lt;=SUM($D419:F419),0,IF('Minimum Payment'!G419+$C419-SUM($D419:F419)&gt;Balance!G418+Interest!G419,Balance!G418+Interest!G419-'Minimum Payment'!G419,$C419-SUM($D419:F419))))))</f>
        <v>0</v>
      </c>
      <c r="H419" s="10">
        <f>IF(H$14="",0,IF(NOT(Settings!$E$4=5),IF(Balance!H418&lt;=0,0,IF($C419&lt;=SUM($D419:G419),0,IF('Minimum Payment'!H419+$C419-SUM($D419:G419)&gt;Balance!H418+Interest!H419,Balance!H418+Interest!H419-'Minimum Payment'!H419,$C419-SUM($D419:G419))))))</f>
        <v>0</v>
      </c>
      <c r="I419" s="10">
        <f>IF(I$14="",0,IF(NOT(Settings!$E$4=5),IF(Balance!I418&lt;=0,0,IF($C419&lt;=SUM($D419:H419),0,IF('Minimum Payment'!I419+$C419-SUM($D419:H419)&gt;Balance!I418+Interest!I419,Balance!I418+Interest!I419-'Minimum Payment'!I419,$C419-SUM($D419:H419))))))</f>
        <v>0</v>
      </c>
      <c r="J419" s="10">
        <f>IF(J$14="",0,IF(NOT(Settings!$E$4=5),IF(Balance!J418&lt;=0,0,IF($C419&lt;=SUM($D419:I419),0,IF('Minimum Payment'!J419+$C419-SUM($D419:I419)&gt;Balance!J418+Interest!J419,Balance!J418+Interest!J419-'Minimum Payment'!J419,$C419-SUM($D419:I419))))))</f>
        <v>0</v>
      </c>
      <c r="K419" s="10">
        <f>IF(K$14="",0,IF(NOT(Settings!$E$4=5),IF(Balance!K418&lt;=0,0,IF($C419&lt;=SUM($D419:J419),0,IF('Minimum Payment'!K419+$C419-SUM($D419:J419)&gt;Balance!K418+Interest!K419,Balance!K418+Interest!K419-'Minimum Payment'!K419,$C419-SUM($D419:J419))))))</f>
        <v>0</v>
      </c>
      <c r="L419" s="10">
        <f>IF(L$14="",0,IF(NOT(Settings!$E$4=5),IF(Balance!L418&lt;=0,0,IF($C419&lt;=SUM($D419:K419),0,IF('Minimum Payment'!L419+$C419-SUM($D419:K419)&gt;Balance!L418+Interest!L419,Balance!L418+Interest!L419-'Minimum Payment'!L419,$C419-SUM($D419:K419))))))</f>
        <v>0</v>
      </c>
      <c r="M419" s="10">
        <f>IF(M$14="",0,IF(NOT(Settings!$E$4=5),IF(Balance!M418&lt;=0,0,IF($C419&lt;=SUM($D419:L419),0,IF('Minimum Payment'!M419+$C419-SUM($D419:L419)&gt;Balance!M418+Interest!M419,Balance!M418+Interest!M419-'Minimum Payment'!M419,$C419-SUM($D419:L419))))))</f>
        <v>0</v>
      </c>
      <c r="O419" s="10">
        <f t="shared" si="12"/>
        <v>0</v>
      </c>
    </row>
    <row r="420" spans="1:15" s="140" customFormat="1" ht="11.25" x14ac:dyDescent="0.25">
      <c r="A420" s="140" t="str">
        <f>IF(Balance!O419&lt;=0,"",A419+1)</f>
        <v/>
      </c>
      <c r="B420" s="50" t="str">
        <f t="shared" si="13"/>
        <v/>
      </c>
      <c r="C420" s="10">
        <f>IF(A420="",0,IF(NOT(Settings!$E$4=5),IF((Results!$D$5-'Minimum Payment'!O420)&lt;0,0,Results!$D$5-'Minimum Payment'!O420),0)+'Payment Schedule'!D420)</f>
        <v>0</v>
      </c>
      <c r="D420" s="10">
        <f>IF($D$14="",0,IF(NOT(Settings!$E$4=5),IF(Balance!D419&gt;=0,IF('Minimum Payment'!D420+$C420&gt;Balance!D419+Interest!D420,Balance!D419+Interest!D420-'Minimum Payment'!D420,$C420)),0))</f>
        <v>0</v>
      </c>
      <c r="E420" s="10">
        <f>IF(E$14="",0,IF(NOT(Settings!$E$4=5),IF(Balance!E419&lt;=0,0,IF($C420&lt;=SUM($D420:D420),0,IF('Minimum Payment'!E420+$C420-SUM($D420:D420)&gt;Balance!E419+Interest!E420,Balance!E419+Interest!E420-'Minimum Payment'!E420,$C420-SUM($D420:D420))))))</f>
        <v>0</v>
      </c>
      <c r="F420" s="10">
        <f>IF(F$14="",0,IF(NOT(Settings!$E$4=5),IF(Balance!F419&lt;=0,0,IF($C420&lt;=SUM($D420:E420),0,IF('Minimum Payment'!F420+$C420-SUM($D420:E420)&gt;Balance!F419+Interest!F420,Balance!F419+Interest!F420-'Minimum Payment'!F420,$C420-SUM($D420:E420))))))</f>
        <v>0</v>
      </c>
      <c r="G420" s="10">
        <f>IF(G$14="",0,IF(NOT(Settings!$E$4=5),IF(Balance!G419&lt;=0,0,IF($C420&lt;=SUM($D420:F420),0,IF('Minimum Payment'!G420+$C420-SUM($D420:F420)&gt;Balance!G419+Interest!G420,Balance!G419+Interest!G420-'Minimum Payment'!G420,$C420-SUM($D420:F420))))))</f>
        <v>0</v>
      </c>
      <c r="H420" s="10">
        <f>IF(H$14="",0,IF(NOT(Settings!$E$4=5),IF(Balance!H419&lt;=0,0,IF($C420&lt;=SUM($D420:G420),0,IF('Minimum Payment'!H420+$C420-SUM($D420:G420)&gt;Balance!H419+Interest!H420,Balance!H419+Interest!H420-'Minimum Payment'!H420,$C420-SUM($D420:G420))))))</f>
        <v>0</v>
      </c>
      <c r="I420" s="10">
        <f>IF(I$14="",0,IF(NOT(Settings!$E$4=5),IF(Balance!I419&lt;=0,0,IF($C420&lt;=SUM($D420:H420),0,IF('Minimum Payment'!I420+$C420-SUM($D420:H420)&gt;Balance!I419+Interest!I420,Balance!I419+Interest!I420-'Minimum Payment'!I420,$C420-SUM($D420:H420))))))</f>
        <v>0</v>
      </c>
      <c r="J420" s="10">
        <f>IF(J$14="",0,IF(NOT(Settings!$E$4=5),IF(Balance!J419&lt;=0,0,IF($C420&lt;=SUM($D420:I420),0,IF('Minimum Payment'!J420+$C420-SUM($D420:I420)&gt;Balance!J419+Interest!J420,Balance!J419+Interest!J420-'Minimum Payment'!J420,$C420-SUM($D420:I420))))))</f>
        <v>0</v>
      </c>
      <c r="K420" s="10">
        <f>IF(K$14="",0,IF(NOT(Settings!$E$4=5),IF(Balance!K419&lt;=0,0,IF($C420&lt;=SUM($D420:J420),0,IF('Minimum Payment'!K420+$C420-SUM($D420:J420)&gt;Balance!K419+Interest!K420,Balance!K419+Interest!K420-'Minimum Payment'!K420,$C420-SUM($D420:J420))))))</f>
        <v>0</v>
      </c>
      <c r="L420" s="10">
        <f>IF(L$14="",0,IF(NOT(Settings!$E$4=5),IF(Balance!L419&lt;=0,0,IF($C420&lt;=SUM($D420:K420),0,IF('Minimum Payment'!L420+$C420-SUM($D420:K420)&gt;Balance!L419+Interest!L420,Balance!L419+Interest!L420-'Minimum Payment'!L420,$C420-SUM($D420:K420))))))</f>
        <v>0</v>
      </c>
      <c r="M420" s="10">
        <f>IF(M$14="",0,IF(NOT(Settings!$E$4=5),IF(Balance!M419&lt;=0,0,IF($C420&lt;=SUM($D420:L420),0,IF('Minimum Payment'!M420+$C420-SUM($D420:L420)&gt;Balance!M419+Interest!M420,Balance!M419+Interest!M420-'Minimum Payment'!M420,$C420-SUM($D420:L420))))))</f>
        <v>0</v>
      </c>
      <c r="O420" s="10">
        <f t="shared" si="12"/>
        <v>0</v>
      </c>
    </row>
    <row r="421" spans="1:15" s="140" customFormat="1" ht="11.25" x14ac:dyDescent="0.25">
      <c r="A421" s="140" t="str">
        <f>IF(Balance!O420&lt;=0,"",A420+1)</f>
        <v/>
      </c>
      <c r="B421" s="50" t="str">
        <f t="shared" si="13"/>
        <v/>
      </c>
      <c r="C421" s="10">
        <f>IF(A421="",0,IF(NOT(Settings!$E$4=5),IF((Results!$D$5-'Minimum Payment'!O421)&lt;0,0,Results!$D$5-'Minimum Payment'!O421),0)+'Payment Schedule'!D421)</f>
        <v>0</v>
      </c>
      <c r="D421" s="10">
        <f>IF($D$14="",0,IF(NOT(Settings!$E$4=5),IF(Balance!D420&gt;=0,IF('Minimum Payment'!D421+$C421&gt;Balance!D420+Interest!D421,Balance!D420+Interest!D421-'Minimum Payment'!D421,$C421)),0))</f>
        <v>0</v>
      </c>
      <c r="E421" s="10">
        <f>IF(E$14="",0,IF(NOT(Settings!$E$4=5),IF(Balance!E420&lt;=0,0,IF($C421&lt;=SUM($D421:D421),0,IF('Minimum Payment'!E421+$C421-SUM($D421:D421)&gt;Balance!E420+Interest!E421,Balance!E420+Interest!E421-'Minimum Payment'!E421,$C421-SUM($D421:D421))))))</f>
        <v>0</v>
      </c>
      <c r="F421" s="10">
        <f>IF(F$14="",0,IF(NOT(Settings!$E$4=5),IF(Balance!F420&lt;=0,0,IF($C421&lt;=SUM($D421:E421),0,IF('Minimum Payment'!F421+$C421-SUM($D421:E421)&gt;Balance!F420+Interest!F421,Balance!F420+Interest!F421-'Minimum Payment'!F421,$C421-SUM($D421:E421))))))</f>
        <v>0</v>
      </c>
      <c r="G421" s="10">
        <f>IF(G$14="",0,IF(NOT(Settings!$E$4=5),IF(Balance!G420&lt;=0,0,IF($C421&lt;=SUM($D421:F421),0,IF('Minimum Payment'!G421+$C421-SUM($D421:F421)&gt;Balance!G420+Interest!G421,Balance!G420+Interest!G421-'Minimum Payment'!G421,$C421-SUM($D421:F421))))))</f>
        <v>0</v>
      </c>
      <c r="H421" s="10">
        <f>IF(H$14="",0,IF(NOT(Settings!$E$4=5),IF(Balance!H420&lt;=0,0,IF($C421&lt;=SUM($D421:G421),0,IF('Minimum Payment'!H421+$C421-SUM($D421:G421)&gt;Balance!H420+Interest!H421,Balance!H420+Interest!H421-'Minimum Payment'!H421,$C421-SUM($D421:G421))))))</f>
        <v>0</v>
      </c>
      <c r="I421" s="10">
        <f>IF(I$14="",0,IF(NOT(Settings!$E$4=5),IF(Balance!I420&lt;=0,0,IF($C421&lt;=SUM($D421:H421),0,IF('Minimum Payment'!I421+$C421-SUM($D421:H421)&gt;Balance!I420+Interest!I421,Balance!I420+Interest!I421-'Minimum Payment'!I421,$C421-SUM($D421:H421))))))</f>
        <v>0</v>
      </c>
      <c r="J421" s="10">
        <f>IF(J$14="",0,IF(NOT(Settings!$E$4=5),IF(Balance!J420&lt;=0,0,IF($C421&lt;=SUM($D421:I421),0,IF('Minimum Payment'!J421+$C421-SUM($D421:I421)&gt;Balance!J420+Interest!J421,Balance!J420+Interest!J421-'Minimum Payment'!J421,$C421-SUM($D421:I421))))))</f>
        <v>0</v>
      </c>
      <c r="K421" s="10">
        <f>IF(K$14="",0,IF(NOT(Settings!$E$4=5),IF(Balance!K420&lt;=0,0,IF($C421&lt;=SUM($D421:J421),0,IF('Minimum Payment'!K421+$C421-SUM($D421:J421)&gt;Balance!K420+Interest!K421,Balance!K420+Interest!K421-'Minimum Payment'!K421,$C421-SUM($D421:J421))))))</f>
        <v>0</v>
      </c>
      <c r="L421" s="10">
        <f>IF(L$14="",0,IF(NOT(Settings!$E$4=5),IF(Balance!L420&lt;=0,0,IF($C421&lt;=SUM($D421:K421),0,IF('Minimum Payment'!L421+$C421-SUM($D421:K421)&gt;Balance!L420+Interest!L421,Balance!L420+Interest!L421-'Minimum Payment'!L421,$C421-SUM($D421:K421))))))</f>
        <v>0</v>
      </c>
      <c r="M421" s="10">
        <f>IF(M$14="",0,IF(NOT(Settings!$E$4=5),IF(Balance!M420&lt;=0,0,IF($C421&lt;=SUM($D421:L421),0,IF('Minimum Payment'!M421+$C421-SUM($D421:L421)&gt;Balance!M420+Interest!M421,Balance!M420+Interest!M421-'Minimum Payment'!M421,$C421-SUM($D421:L421))))))</f>
        <v>0</v>
      </c>
      <c r="O421" s="10">
        <f t="shared" si="12"/>
        <v>0</v>
      </c>
    </row>
    <row r="422" spans="1:15" s="140" customFormat="1" ht="11.25" x14ac:dyDescent="0.25">
      <c r="A422" s="140" t="str">
        <f>IF(Balance!O421&lt;=0,"",A421+1)</f>
        <v/>
      </c>
      <c r="B422" s="50" t="str">
        <f t="shared" si="13"/>
        <v/>
      </c>
      <c r="C422" s="10">
        <f>IF(A422="",0,IF(NOT(Settings!$E$4=5),IF((Results!$D$5-'Minimum Payment'!O422)&lt;0,0,Results!$D$5-'Minimum Payment'!O422),0)+'Payment Schedule'!D422)</f>
        <v>0</v>
      </c>
      <c r="D422" s="10">
        <f>IF($D$14="",0,IF(NOT(Settings!$E$4=5),IF(Balance!D421&gt;=0,IF('Minimum Payment'!D422+$C422&gt;Balance!D421+Interest!D422,Balance!D421+Interest!D422-'Minimum Payment'!D422,$C422)),0))</f>
        <v>0</v>
      </c>
      <c r="E422" s="10">
        <f>IF(E$14="",0,IF(NOT(Settings!$E$4=5),IF(Balance!E421&lt;=0,0,IF($C422&lt;=SUM($D422:D422),0,IF('Minimum Payment'!E422+$C422-SUM($D422:D422)&gt;Balance!E421+Interest!E422,Balance!E421+Interest!E422-'Minimum Payment'!E422,$C422-SUM($D422:D422))))))</f>
        <v>0</v>
      </c>
      <c r="F422" s="10">
        <f>IF(F$14="",0,IF(NOT(Settings!$E$4=5),IF(Balance!F421&lt;=0,0,IF($C422&lt;=SUM($D422:E422),0,IF('Minimum Payment'!F422+$C422-SUM($D422:E422)&gt;Balance!F421+Interest!F422,Balance!F421+Interest!F422-'Minimum Payment'!F422,$C422-SUM($D422:E422))))))</f>
        <v>0</v>
      </c>
      <c r="G422" s="10">
        <f>IF(G$14="",0,IF(NOT(Settings!$E$4=5),IF(Balance!G421&lt;=0,0,IF($C422&lt;=SUM($D422:F422),0,IF('Minimum Payment'!G422+$C422-SUM($D422:F422)&gt;Balance!G421+Interest!G422,Balance!G421+Interest!G422-'Minimum Payment'!G422,$C422-SUM($D422:F422))))))</f>
        <v>0</v>
      </c>
      <c r="H422" s="10">
        <f>IF(H$14="",0,IF(NOT(Settings!$E$4=5),IF(Balance!H421&lt;=0,0,IF($C422&lt;=SUM($D422:G422),0,IF('Minimum Payment'!H422+$C422-SUM($D422:G422)&gt;Balance!H421+Interest!H422,Balance!H421+Interest!H422-'Minimum Payment'!H422,$C422-SUM($D422:G422))))))</f>
        <v>0</v>
      </c>
      <c r="I422" s="10">
        <f>IF(I$14="",0,IF(NOT(Settings!$E$4=5),IF(Balance!I421&lt;=0,0,IF($C422&lt;=SUM($D422:H422),0,IF('Minimum Payment'!I422+$C422-SUM($D422:H422)&gt;Balance!I421+Interest!I422,Balance!I421+Interest!I422-'Minimum Payment'!I422,$C422-SUM($D422:H422))))))</f>
        <v>0</v>
      </c>
      <c r="J422" s="10">
        <f>IF(J$14="",0,IF(NOT(Settings!$E$4=5),IF(Balance!J421&lt;=0,0,IF($C422&lt;=SUM($D422:I422),0,IF('Minimum Payment'!J422+$C422-SUM($D422:I422)&gt;Balance!J421+Interest!J422,Balance!J421+Interest!J422-'Minimum Payment'!J422,$C422-SUM($D422:I422))))))</f>
        <v>0</v>
      </c>
      <c r="K422" s="10">
        <f>IF(K$14="",0,IF(NOT(Settings!$E$4=5),IF(Balance!K421&lt;=0,0,IF($C422&lt;=SUM($D422:J422),0,IF('Minimum Payment'!K422+$C422-SUM($D422:J422)&gt;Balance!K421+Interest!K422,Balance!K421+Interest!K422-'Minimum Payment'!K422,$C422-SUM($D422:J422))))))</f>
        <v>0</v>
      </c>
      <c r="L422" s="10">
        <f>IF(L$14="",0,IF(NOT(Settings!$E$4=5),IF(Balance!L421&lt;=0,0,IF($C422&lt;=SUM($D422:K422),0,IF('Minimum Payment'!L422+$C422-SUM($D422:K422)&gt;Balance!L421+Interest!L422,Balance!L421+Interest!L422-'Minimum Payment'!L422,$C422-SUM($D422:K422))))))</f>
        <v>0</v>
      </c>
      <c r="M422" s="10">
        <f>IF(M$14="",0,IF(NOT(Settings!$E$4=5),IF(Balance!M421&lt;=0,0,IF($C422&lt;=SUM($D422:L422),0,IF('Minimum Payment'!M422+$C422-SUM($D422:L422)&gt;Balance!M421+Interest!M422,Balance!M421+Interest!M422-'Minimum Payment'!M422,$C422-SUM($D422:L422))))))</f>
        <v>0</v>
      </c>
      <c r="O422" s="10">
        <f t="shared" si="12"/>
        <v>0</v>
      </c>
    </row>
    <row r="423" spans="1:15" s="140" customFormat="1" ht="11.25" x14ac:dyDescent="0.25">
      <c r="A423" s="140" t="str">
        <f>IF(Balance!O422&lt;=0,"",A422+1)</f>
        <v/>
      </c>
      <c r="B423" s="50" t="str">
        <f t="shared" si="13"/>
        <v/>
      </c>
      <c r="C423" s="10">
        <f>IF(A423="",0,IF(NOT(Settings!$E$4=5),IF((Results!$D$5-'Minimum Payment'!O423)&lt;0,0,Results!$D$5-'Minimum Payment'!O423),0)+'Payment Schedule'!D423)</f>
        <v>0</v>
      </c>
      <c r="D423" s="10">
        <f>IF($D$14="",0,IF(NOT(Settings!$E$4=5),IF(Balance!D422&gt;=0,IF('Minimum Payment'!D423+$C423&gt;Balance!D422+Interest!D423,Balance!D422+Interest!D423-'Minimum Payment'!D423,$C423)),0))</f>
        <v>0</v>
      </c>
      <c r="E423" s="10">
        <f>IF(E$14="",0,IF(NOT(Settings!$E$4=5),IF(Balance!E422&lt;=0,0,IF($C423&lt;=SUM($D423:D423),0,IF('Minimum Payment'!E423+$C423-SUM($D423:D423)&gt;Balance!E422+Interest!E423,Balance!E422+Interest!E423-'Minimum Payment'!E423,$C423-SUM($D423:D423))))))</f>
        <v>0</v>
      </c>
      <c r="F423" s="10">
        <f>IF(F$14="",0,IF(NOT(Settings!$E$4=5),IF(Balance!F422&lt;=0,0,IF($C423&lt;=SUM($D423:E423),0,IF('Minimum Payment'!F423+$C423-SUM($D423:E423)&gt;Balance!F422+Interest!F423,Balance!F422+Interest!F423-'Minimum Payment'!F423,$C423-SUM($D423:E423))))))</f>
        <v>0</v>
      </c>
      <c r="G423" s="10">
        <f>IF(G$14="",0,IF(NOT(Settings!$E$4=5),IF(Balance!G422&lt;=0,0,IF($C423&lt;=SUM($D423:F423),0,IF('Minimum Payment'!G423+$C423-SUM($D423:F423)&gt;Balance!G422+Interest!G423,Balance!G422+Interest!G423-'Minimum Payment'!G423,$C423-SUM($D423:F423))))))</f>
        <v>0</v>
      </c>
      <c r="H423" s="10">
        <f>IF(H$14="",0,IF(NOT(Settings!$E$4=5),IF(Balance!H422&lt;=0,0,IF($C423&lt;=SUM($D423:G423),0,IF('Minimum Payment'!H423+$C423-SUM($D423:G423)&gt;Balance!H422+Interest!H423,Balance!H422+Interest!H423-'Minimum Payment'!H423,$C423-SUM($D423:G423))))))</f>
        <v>0</v>
      </c>
      <c r="I423" s="10">
        <f>IF(I$14="",0,IF(NOT(Settings!$E$4=5),IF(Balance!I422&lt;=0,0,IF($C423&lt;=SUM($D423:H423),0,IF('Minimum Payment'!I423+$C423-SUM($D423:H423)&gt;Balance!I422+Interest!I423,Balance!I422+Interest!I423-'Minimum Payment'!I423,$C423-SUM($D423:H423))))))</f>
        <v>0</v>
      </c>
      <c r="J423" s="10">
        <f>IF(J$14="",0,IF(NOT(Settings!$E$4=5),IF(Balance!J422&lt;=0,0,IF($C423&lt;=SUM($D423:I423),0,IF('Minimum Payment'!J423+$C423-SUM($D423:I423)&gt;Balance!J422+Interest!J423,Balance!J422+Interest!J423-'Minimum Payment'!J423,$C423-SUM($D423:I423))))))</f>
        <v>0</v>
      </c>
      <c r="K423" s="10">
        <f>IF(K$14="",0,IF(NOT(Settings!$E$4=5),IF(Balance!K422&lt;=0,0,IF($C423&lt;=SUM($D423:J423),0,IF('Minimum Payment'!K423+$C423-SUM($D423:J423)&gt;Balance!K422+Interest!K423,Balance!K422+Interest!K423-'Minimum Payment'!K423,$C423-SUM($D423:J423))))))</f>
        <v>0</v>
      </c>
      <c r="L423" s="10">
        <f>IF(L$14="",0,IF(NOT(Settings!$E$4=5),IF(Balance!L422&lt;=0,0,IF($C423&lt;=SUM($D423:K423),0,IF('Minimum Payment'!L423+$C423-SUM($D423:K423)&gt;Balance!L422+Interest!L423,Balance!L422+Interest!L423-'Minimum Payment'!L423,$C423-SUM($D423:K423))))))</f>
        <v>0</v>
      </c>
      <c r="M423" s="10">
        <f>IF(M$14="",0,IF(NOT(Settings!$E$4=5),IF(Balance!M422&lt;=0,0,IF($C423&lt;=SUM($D423:L423),0,IF('Minimum Payment'!M423+$C423-SUM($D423:L423)&gt;Balance!M422+Interest!M423,Balance!M422+Interest!M423-'Minimum Payment'!M423,$C423-SUM($D423:L423))))))</f>
        <v>0</v>
      </c>
      <c r="O423" s="10">
        <f t="shared" si="12"/>
        <v>0</v>
      </c>
    </row>
    <row r="424" spans="1:15" s="140" customFormat="1" ht="11.25" x14ac:dyDescent="0.25">
      <c r="A424" s="140" t="str">
        <f>IF(Balance!O423&lt;=0,"",A423+1)</f>
        <v/>
      </c>
      <c r="B424" s="50" t="str">
        <f t="shared" si="13"/>
        <v/>
      </c>
      <c r="C424" s="10">
        <f>IF(A424="",0,IF(NOT(Settings!$E$4=5),IF((Results!$D$5-'Minimum Payment'!O424)&lt;0,0,Results!$D$5-'Minimum Payment'!O424),0)+'Payment Schedule'!D424)</f>
        <v>0</v>
      </c>
      <c r="D424" s="10">
        <f>IF($D$14="",0,IF(NOT(Settings!$E$4=5),IF(Balance!D423&gt;=0,IF('Minimum Payment'!D424+$C424&gt;Balance!D423+Interest!D424,Balance!D423+Interest!D424-'Minimum Payment'!D424,$C424)),0))</f>
        <v>0</v>
      </c>
      <c r="E424" s="10">
        <f>IF(E$14="",0,IF(NOT(Settings!$E$4=5),IF(Balance!E423&lt;=0,0,IF($C424&lt;=SUM($D424:D424),0,IF('Minimum Payment'!E424+$C424-SUM($D424:D424)&gt;Balance!E423+Interest!E424,Balance!E423+Interest!E424-'Minimum Payment'!E424,$C424-SUM($D424:D424))))))</f>
        <v>0</v>
      </c>
      <c r="F424" s="10">
        <f>IF(F$14="",0,IF(NOT(Settings!$E$4=5),IF(Balance!F423&lt;=0,0,IF($C424&lt;=SUM($D424:E424),0,IF('Minimum Payment'!F424+$C424-SUM($D424:E424)&gt;Balance!F423+Interest!F424,Balance!F423+Interest!F424-'Minimum Payment'!F424,$C424-SUM($D424:E424))))))</f>
        <v>0</v>
      </c>
      <c r="G424" s="10">
        <f>IF(G$14="",0,IF(NOT(Settings!$E$4=5),IF(Balance!G423&lt;=0,0,IF($C424&lt;=SUM($D424:F424),0,IF('Minimum Payment'!G424+$C424-SUM($D424:F424)&gt;Balance!G423+Interest!G424,Balance!G423+Interest!G424-'Minimum Payment'!G424,$C424-SUM($D424:F424))))))</f>
        <v>0</v>
      </c>
      <c r="H424" s="10">
        <f>IF(H$14="",0,IF(NOT(Settings!$E$4=5),IF(Balance!H423&lt;=0,0,IF($C424&lt;=SUM($D424:G424),0,IF('Minimum Payment'!H424+$C424-SUM($D424:G424)&gt;Balance!H423+Interest!H424,Balance!H423+Interest!H424-'Minimum Payment'!H424,$C424-SUM($D424:G424))))))</f>
        <v>0</v>
      </c>
      <c r="I424" s="10">
        <f>IF(I$14="",0,IF(NOT(Settings!$E$4=5),IF(Balance!I423&lt;=0,0,IF($C424&lt;=SUM($D424:H424),0,IF('Minimum Payment'!I424+$C424-SUM($D424:H424)&gt;Balance!I423+Interest!I424,Balance!I423+Interest!I424-'Minimum Payment'!I424,$C424-SUM($D424:H424))))))</f>
        <v>0</v>
      </c>
      <c r="J424" s="10">
        <f>IF(J$14="",0,IF(NOT(Settings!$E$4=5),IF(Balance!J423&lt;=0,0,IF($C424&lt;=SUM($D424:I424),0,IF('Minimum Payment'!J424+$C424-SUM($D424:I424)&gt;Balance!J423+Interest!J424,Balance!J423+Interest!J424-'Minimum Payment'!J424,$C424-SUM($D424:I424))))))</f>
        <v>0</v>
      </c>
      <c r="K424" s="10">
        <f>IF(K$14="",0,IF(NOT(Settings!$E$4=5),IF(Balance!K423&lt;=0,0,IF($C424&lt;=SUM($D424:J424),0,IF('Minimum Payment'!K424+$C424-SUM($D424:J424)&gt;Balance!K423+Interest!K424,Balance!K423+Interest!K424-'Minimum Payment'!K424,$C424-SUM($D424:J424))))))</f>
        <v>0</v>
      </c>
      <c r="L424" s="10">
        <f>IF(L$14="",0,IF(NOT(Settings!$E$4=5),IF(Balance!L423&lt;=0,0,IF($C424&lt;=SUM($D424:K424),0,IF('Minimum Payment'!L424+$C424-SUM($D424:K424)&gt;Balance!L423+Interest!L424,Balance!L423+Interest!L424-'Minimum Payment'!L424,$C424-SUM($D424:K424))))))</f>
        <v>0</v>
      </c>
      <c r="M424" s="10">
        <f>IF(M$14="",0,IF(NOT(Settings!$E$4=5),IF(Balance!M423&lt;=0,0,IF($C424&lt;=SUM($D424:L424),0,IF('Minimum Payment'!M424+$C424-SUM($D424:L424)&gt;Balance!M423+Interest!M424,Balance!M423+Interest!M424-'Minimum Payment'!M424,$C424-SUM($D424:L424))))))</f>
        <v>0</v>
      </c>
      <c r="O424" s="10">
        <f t="shared" si="12"/>
        <v>0</v>
      </c>
    </row>
    <row r="425" spans="1:15" s="140" customFormat="1" ht="11.25" x14ac:dyDescent="0.25">
      <c r="A425" s="140" t="str">
        <f>IF(Balance!O424&lt;=0,"",A424+1)</f>
        <v/>
      </c>
      <c r="B425" s="50" t="str">
        <f t="shared" si="13"/>
        <v/>
      </c>
      <c r="C425" s="10">
        <f>IF(A425="",0,IF(NOT(Settings!$E$4=5),IF((Results!$D$5-'Minimum Payment'!O425)&lt;0,0,Results!$D$5-'Minimum Payment'!O425),0)+'Payment Schedule'!D425)</f>
        <v>0</v>
      </c>
      <c r="D425" s="10">
        <f>IF($D$14="",0,IF(NOT(Settings!$E$4=5),IF(Balance!D424&gt;=0,IF('Minimum Payment'!D425+$C425&gt;Balance!D424+Interest!D425,Balance!D424+Interest!D425-'Minimum Payment'!D425,$C425)),0))</f>
        <v>0</v>
      </c>
      <c r="E425" s="10">
        <f>IF(E$14="",0,IF(NOT(Settings!$E$4=5),IF(Balance!E424&lt;=0,0,IF($C425&lt;=SUM($D425:D425),0,IF('Minimum Payment'!E425+$C425-SUM($D425:D425)&gt;Balance!E424+Interest!E425,Balance!E424+Interest!E425-'Minimum Payment'!E425,$C425-SUM($D425:D425))))))</f>
        <v>0</v>
      </c>
      <c r="F425" s="10">
        <f>IF(F$14="",0,IF(NOT(Settings!$E$4=5),IF(Balance!F424&lt;=0,0,IF($C425&lt;=SUM($D425:E425),0,IF('Minimum Payment'!F425+$C425-SUM($D425:E425)&gt;Balance!F424+Interest!F425,Balance!F424+Interest!F425-'Minimum Payment'!F425,$C425-SUM($D425:E425))))))</f>
        <v>0</v>
      </c>
      <c r="G425" s="10">
        <f>IF(G$14="",0,IF(NOT(Settings!$E$4=5),IF(Balance!G424&lt;=0,0,IF($C425&lt;=SUM($D425:F425),0,IF('Minimum Payment'!G425+$C425-SUM($D425:F425)&gt;Balance!G424+Interest!G425,Balance!G424+Interest!G425-'Minimum Payment'!G425,$C425-SUM($D425:F425))))))</f>
        <v>0</v>
      </c>
      <c r="H425" s="10">
        <f>IF(H$14="",0,IF(NOT(Settings!$E$4=5),IF(Balance!H424&lt;=0,0,IF($C425&lt;=SUM($D425:G425),0,IF('Minimum Payment'!H425+$C425-SUM($D425:G425)&gt;Balance!H424+Interest!H425,Balance!H424+Interest!H425-'Minimum Payment'!H425,$C425-SUM($D425:G425))))))</f>
        <v>0</v>
      </c>
      <c r="I425" s="10">
        <f>IF(I$14="",0,IF(NOT(Settings!$E$4=5),IF(Balance!I424&lt;=0,0,IF($C425&lt;=SUM($D425:H425),0,IF('Minimum Payment'!I425+$C425-SUM($D425:H425)&gt;Balance!I424+Interest!I425,Balance!I424+Interest!I425-'Minimum Payment'!I425,$C425-SUM($D425:H425))))))</f>
        <v>0</v>
      </c>
      <c r="J425" s="10">
        <f>IF(J$14="",0,IF(NOT(Settings!$E$4=5),IF(Balance!J424&lt;=0,0,IF($C425&lt;=SUM($D425:I425),0,IF('Minimum Payment'!J425+$C425-SUM($D425:I425)&gt;Balance!J424+Interest!J425,Balance!J424+Interest!J425-'Minimum Payment'!J425,$C425-SUM($D425:I425))))))</f>
        <v>0</v>
      </c>
      <c r="K425" s="10">
        <f>IF(K$14="",0,IF(NOT(Settings!$E$4=5),IF(Balance!K424&lt;=0,0,IF($C425&lt;=SUM($D425:J425),0,IF('Minimum Payment'!K425+$C425-SUM($D425:J425)&gt;Balance!K424+Interest!K425,Balance!K424+Interest!K425-'Minimum Payment'!K425,$C425-SUM($D425:J425))))))</f>
        <v>0</v>
      </c>
      <c r="L425" s="10">
        <f>IF(L$14="",0,IF(NOT(Settings!$E$4=5),IF(Balance!L424&lt;=0,0,IF($C425&lt;=SUM($D425:K425),0,IF('Minimum Payment'!L425+$C425-SUM($D425:K425)&gt;Balance!L424+Interest!L425,Balance!L424+Interest!L425-'Minimum Payment'!L425,$C425-SUM($D425:K425))))))</f>
        <v>0</v>
      </c>
      <c r="M425" s="10">
        <f>IF(M$14="",0,IF(NOT(Settings!$E$4=5),IF(Balance!M424&lt;=0,0,IF($C425&lt;=SUM($D425:L425),0,IF('Minimum Payment'!M425+$C425-SUM($D425:L425)&gt;Balance!M424+Interest!M425,Balance!M424+Interest!M425-'Minimum Payment'!M425,$C425-SUM($D425:L425))))))</f>
        <v>0</v>
      </c>
      <c r="O425" s="10">
        <f t="shared" si="12"/>
        <v>0</v>
      </c>
    </row>
    <row r="426" spans="1:15" s="140" customFormat="1" ht="11.25" x14ac:dyDescent="0.25">
      <c r="A426" s="140" t="str">
        <f>IF(Balance!O425&lt;=0,"",A425+1)</f>
        <v/>
      </c>
      <c r="B426" s="50" t="str">
        <f t="shared" si="13"/>
        <v/>
      </c>
      <c r="C426" s="10">
        <f>IF(A426="",0,IF(NOT(Settings!$E$4=5),IF((Results!$D$5-'Minimum Payment'!O426)&lt;0,0,Results!$D$5-'Minimum Payment'!O426),0)+'Payment Schedule'!D426)</f>
        <v>0</v>
      </c>
      <c r="D426" s="10">
        <f>IF($D$14="",0,IF(NOT(Settings!$E$4=5),IF(Balance!D425&gt;=0,IF('Minimum Payment'!D426+$C426&gt;Balance!D425+Interest!D426,Balance!D425+Interest!D426-'Minimum Payment'!D426,$C426)),0))</f>
        <v>0</v>
      </c>
      <c r="E426" s="10">
        <f>IF(E$14="",0,IF(NOT(Settings!$E$4=5),IF(Balance!E425&lt;=0,0,IF($C426&lt;=SUM($D426:D426),0,IF('Minimum Payment'!E426+$C426-SUM($D426:D426)&gt;Balance!E425+Interest!E426,Balance!E425+Interest!E426-'Minimum Payment'!E426,$C426-SUM($D426:D426))))))</f>
        <v>0</v>
      </c>
      <c r="F426" s="10">
        <f>IF(F$14="",0,IF(NOT(Settings!$E$4=5),IF(Balance!F425&lt;=0,0,IF($C426&lt;=SUM($D426:E426),0,IF('Minimum Payment'!F426+$C426-SUM($D426:E426)&gt;Balance!F425+Interest!F426,Balance!F425+Interest!F426-'Minimum Payment'!F426,$C426-SUM($D426:E426))))))</f>
        <v>0</v>
      </c>
      <c r="G426" s="10">
        <f>IF(G$14="",0,IF(NOT(Settings!$E$4=5),IF(Balance!G425&lt;=0,0,IF($C426&lt;=SUM($D426:F426),0,IF('Minimum Payment'!G426+$C426-SUM($D426:F426)&gt;Balance!G425+Interest!G426,Balance!G425+Interest!G426-'Minimum Payment'!G426,$C426-SUM($D426:F426))))))</f>
        <v>0</v>
      </c>
      <c r="H426" s="10">
        <f>IF(H$14="",0,IF(NOT(Settings!$E$4=5),IF(Balance!H425&lt;=0,0,IF($C426&lt;=SUM($D426:G426),0,IF('Minimum Payment'!H426+$C426-SUM($D426:G426)&gt;Balance!H425+Interest!H426,Balance!H425+Interest!H426-'Minimum Payment'!H426,$C426-SUM($D426:G426))))))</f>
        <v>0</v>
      </c>
      <c r="I426" s="10">
        <f>IF(I$14="",0,IF(NOT(Settings!$E$4=5),IF(Balance!I425&lt;=0,0,IF($C426&lt;=SUM($D426:H426),0,IF('Minimum Payment'!I426+$C426-SUM($D426:H426)&gt;Balance!I425+Interest!I426,Balance!I425+Interest!I426-'Minimum Payment'!I426,$C426-SUM($D426:H426))))))</f>
        <v>0</v>
      </c>
      <c r="J426" s="10">
        <f>IF(J$14="",0,IF(NOT(Settings!$E$4=5),IF(Balance!J425&lt;=0,0,IF($C426&lt;=SUM($D426:I426),0,IF('Minimum Payment'!J426+$C426-SUM($D426:I426)&gt;Balance!J425+Interest!J426,Balance!J425+Interest!J426-'Minimum Payment'!J426,$C426-SUM($D426:I426))))))</f>
        <v>0</v>
      </c>
      <c r="K426" s="10">
        <f>IF(K$14="",0,IF(NOT(Settings!$E$4=5),IF(Balance!K425&lt;=0,0,IF($C426&lt;=SUM($D426:J426),0,IF('Minimum Payment'!K426+$C426-SUM($D426:J426)&gt;Balance!K425+Interest!K426,Balance!K425+Interest!K426-'Minimum Payment'!K426,$C426-SUM($D426:J426))))))</f>
        <v>0</v>
      </c>
      <c r="L426" s="10">
        <f>IF(L$14="",0,IF(NOT(Settings!$E$4=5),IF(Balance!L425&lt;=0,0,IF($C426&lt;=SUM($D426:K426),0,IF('Minimum Payment'!L426+$C426-SUM($D426:K426)&gt;Balance!L425+Interest!L426,Balance!L425+Interest!L426-'Minimum Payment'!L426,$C426-SUM($D426:K426))))))</f>
        <v>0</v>
      </c>
      <c r="M426" s="10">
        <f>IF(M$14="",0,IF(NOT(Settings!$E$4=5),IF(Balance!M425&lt;=0,0,IF($C426&lt;=SUM($D426:L426),0,IF('Minimum Payment'!M426+$C426-SUM($D426:L426)&gt;Balance!M425+Interest!M426,Balance!M425+Interest!M426-'Minimum Payment'!M426,$C426-SUM($D426:L426))))))</f>
        <v>0</v>
      </c>
      <c r="O426" s="10">
        <f t="shared" si="12"/>
        <v>0</v>
      </c>
    </row>
    <row r="427" spans="1:15" s="140" customFormat="1" ht="11.25" x14ac:dyDescent="0.25">
      <c r="A427" s="140" t="str">
        <f>IF(Balance!O426&lt;=0,"",A426+1)</f>
        <v/>
      </c>
      <c r="B427" s="50" t="str">
        <f t="shared" si="13"/>
        <v/>
      </c>
      <c r="C427" s="10">
        <f>IF(A427="",0,IF(NOT(Settings!$E$4=5),IF((Results!$D$5-'Minimum Payment'!O427)&lt;0,0,Results!$D$5-'Minimum Payment'!O427),0)+'Payment Schedule'!D427)</f>
        <v>0</v>
      </c>
      <c r="D427" s="10">
        <f>IF($D$14="",0,IF(NOT(Settings!$E$4=5),IF(Balance!D426&gt;=0,IF('Minimum Payment'!D427+$C427&gt;Balance!D426+Interest!D427,Balance!D426+Interest!D427-'Minimum Payment'!D427,$C427)),0))</f>
        <v>0</v>
      </c>
      <c r="E427" s="10">
        <f>IF(E$14="",0,IF(NOT(Settings!$E$4=5),IF(Balance!E426&lt;=0,0,IF($C427&lt;=SUM($D427:D427),0,IF('Minimum Payment'!E427+$C427-SUM($D427:D427)&gt;Balance!E426+Interest!E427,Balance!E426+Interest!E427-'Minimum Payment'!E427,$C427-SUM($D427:D427))))))</f>
        <v>0</v>
      </c>
      <c r="F427" s="10">
        <f>IF(F$14="",0,IF(NOT(Settings!$E$4=5),IF(Balance!F426&lt;=0,0,IF($C427&lt;=SUM($D427:E427),0,IF('Minimum Payment'!F427+$C427-SUM($D427:E427)&gt;Balance!F426+Interest!F427,Balance!F426+Interest!F427-'Minimum Payment'!F427,$C427-SUM($D427:E427))))))</f>
        <v>0</v>
      </c>
      <c r="G427" s="10">
        <f>IF(G$14="",0,IF(NOT(Settings!$E$4=5),IF(Balance!G426&lt;=0,0,IF($C427&lt;=SUM($D427:F427),0,IF('Minimum Payment'!G427+$C427-SUM($D427:F427)&gt;Balance!G426+Interest!G427,Balance!G426+Interest!G427-'Minimum Payment'!G427,$C427-SUM($D427:F427))))))</f>
        <v>0</v>
      </c>
      <c r="H427" s="10">
        <f>IF(H$14="",0,IF(NOT(Settings!$E$4=5),IF(Balance!H426&lt;=0,0,IF($C427&lt;=SUM($D427:G427),0,IF('Minimum Payment'!H427+$C427-SUM($D427:G427)&gt;Balance!H426+Interest!H427,Balance!H426+Interest!H427-'Minimum Payment'!H427,$C427-SUM($D427:G427))))))</f>
        <v>0</v>
      </c>
      <c r="I427" s="10">
        <f>IF(I$14="",0,IF(NOT(Settings!$E$4=5),IF(Balance!I426&lt;=0,0,IF($C427&lt;=SUM($D427:H427),0,IF('Minimum Payment'!I427+$C427-SUM($D427:H427)&gt;Balance!I426+Interest!I427,Balance!I426+Interest!I427-'Minimum Payment'!I427,$C427-SUM($D427:H427))))))</f>
        <v>0</v>
      </c>
      <c r="J427" s="10">
        <f>IF(J$14="",0,IF(NOT(Settings!$E$4=5),IF(Balance!J426&lt;=0,0,IF($C427&lt;=SUM($D427:I427),0,IF('Minimum Payment'!J427+$C427-SUM($D427:I427)&gt;Balance!J426+Interest!J427,Balance!J426+Interest!J427-'Minimum Payment'!J427,$C427-SUM($D427:I427))))))</f>
        <v>0</v>
      </c>
      <c r="K427" s="10">
        <f>IF(K$14="",0,IF(NOT(Settings!$E$4=5),IF(Balance!K426&lt;=0,0,IF($C427&lt;=SUM($D427:J427),0,IF('Minimum Payment'!K427+$C427-SUM($D427:J427)&gt;Balance!K426+Interest!K427,Balance!K426+Interest!K427-'Minimum Payment'!K427,$C427-SUM($D427:J427))))))</f>
        <v>0</v>
      </c>
      <c r="L427" s="10">
        <f>IF(L$14="",0,IF(NOT(Settings!$E$4=5),IF(Balance!L426&lt;=0,0,IF($C427&lt;=SUM($D427:K427),0,IF('Minimum Payment'!L427+$C427-SUM($D427:K427)&gt;Balance!L426+Interest!L427,Balance!L426+Interest!L427-'Minimum Payment'!L427,$C427-SUM($D427:K427))))))</f>
        <v>0</v>
      </c>
      <c r="M427" s="10">
        <f>IF(M$14="",0,IF(NOT(Settings!$E$4=5),IF(Balance!M426&lt;=0,0,IF($C427&lt;=SUM($D427:L427),0,IF('Minimum Payment'!M427+$C427-SUM($D427:L427)&gt;Balance!M426+Interest!M427,Balance!M426+Interest!M427-'Minimum Payment'!M427,$C427-SUM($D427:L427))))))</f>
        <v>0</v>
      </c>
      <c r="O427" s="10">
        <f t="shared" si="12"/>
        <v>0</v>
      </c>
    </row>
    <row r="428" spans="1:15" s="140" customFormat="1" ht="11.25" x14ac:dyDescent="0.25">
      <c r="A428" s="140" t="str">
        <f>IF(Balance!O427&lt;=0,"",A427+1)</f>
        <v/>
      </c>
      <c r="B428" s="50" t="str">
        <f t="shared" si="13"/>
        <v/>
      </c>
      <c r="C428" s="10">
        <f>IF(A428="",0,IF(NOT(Settings!$E$4=5),IF((Results!$D$5-'Minimum Payment'!O428)&lt;0,0,Results!$D$5-'Minimum Payment'!O428),0)+'Payment Schedule'!D428)</f>
        <v>0</v>
      </c>
      <c r="D428" s="10">
        <f>IF($D$14="",0,IF(NOT(Settings!$E$4=5),IF(Balance!D427&gt;=0,IF('Minimum Payment'!D428+$C428&gt;Balance!D427+Interest!D428,Balance!D427+Interest!D428-'Minimum Payment'!D428,$C428)),0))</f>
        <v>0</v>
      </c>
      <c r="E428" s="10">
        <f>IF(E$14="",0,IF(NOT(Settings!$E$4=5),IF(Balance!E427&lt;=0,0,IF($C428&lt;=SUM($D428:D428),0,IF('Minimum Payment'!E428+$C428-SUM($D428:D428)&gt;Balance!E427+Interest!E428,Balance!E427+Interest!E428-'Minimum Payment'!E428,$C428-SUM($D428:D428))))))</f>
        <v>0</v>
      </c>
      <c r="F428" s="10">
        <f>IF(F$14="",0,IF(NOT(Settings!$E$4=5),IF(Balance!F427&lt;=0,0,IF($C428&lt;=SUM($D428:E428),0,IF('Minimum Payment'!F428+$C428-SUM($D428:E428)&gt;Balance!F427+Interest!F428,Balance!F427+Interest!F428-'Minimum Payment'!F428,$C428-SUM($D428:E428))))))</f>
        <v>0</v>
      </c>
      <c r="G428" s="10">
        <f>IF(G$14="",0,IF(NOT(Settings!$E$4=5),IF(Balance!G427&lt;=0,0,IF($C428&lt;=SUM($D428:F428),0,IF('Minimum Payment'!G428+$C428-SUM($D428:F428)&gt;Balance!G427+Interest!G428,Balance!G427+Interest!G428-'Minimum Payment'!G428,$C428-SUM($D428:F428))))))</f>
        <v>0</v>
      </c>
      <c r="H428" s="10">
        <f>IF(H$14="",0,IF(NOT(Settings!$E$4=5),IF(Balance!H427&lt;=0,0,IF($C428&lt;=SUM($D428:G428),0,IF('Minimum Payment'!H428+$C428-SUM($D428:G428)&gt;Balance!H427+Interest!H428,Balance!H427+Interest!H428-'Minimum Payment'!H428,$C428-SUM($D428:G428))))))</f>
        <v>0</v>
      </c>
      <c r="I428" s="10">
        <f>IF(I$14="",0,IF(NOT(Settings!$E$4=5),IF(Balance!I427&lt;=0,0,IF($C428&lt;=SUM($D428:H428),0,IF('Minimum Payment'!I428+$C428-SUM($D428:H428)&gt;Balance!I427+Interest!I428,Balance!I427+Interest!I428-'Minimum Payment'!I428,$C428-SUM($D428:H428))))))</f>
        <v>0</v>
      </c>
      <c r="J428" s="10">
        <f>IF(J$14="",0,IF(NOT(Settings!$E$4=5),IF(Balance!J427&lt;=0,0,IF($C428&lt;=SUM($D428:I428),0,IF('Minimum Payment'!J428+$C428-SUM($D428:I428)&gt;Balance!J427+Interest!J428,Balance!J427+Interest!J428-'Minimum Payment'!J428,$C428-SUM($D428:I428))))))</f>
        <v>0</v>
      </c>
      <c r="K428" s="10">
        <f>IF(K$14="",0,IF(NOT(Settings!$E$4=5),IF(Balance!K427&lt;=0,0,IF($C428&lt;=SUM($D428:J428),0,IF('Minimum Payment'!K428+$C428-SUM($D428:J428)&gt;Balance!K427+Interest!K428,Balance!K427+Interest!K428-'Minimum Payment'!K428,$C428-SUM($D428:J428))))))</f>
        <v>0</v>
      </c>
      <c r="L428" s="10">
        <f>IF(L$14="",0,IF(NOT(Settings!$E$4=5),IF(Balance!L427&lt;=0,0,IF($C428&lt;=SUM($D428:K428),0,IF('Minimum Payment'!L428+$C428-SUM($D428:K428)&gt;Balance!L427+Interest!L428,Balance!L427+Interest!L428-'Minimum Payment'!L428,$C428-SUM($D428:K428))))))</f>
        <v>0</v>
      </c>
      <c r="M428" s="10">
        <f>IF(M$14="",0,IF(NOT(Settings!$E$4=5),IF(Balance!M427&lt;=0,0,IF($C428&lt;=SUM($D428:L428),0,IF('Minimum Payment'!M428+$C428-SUM($D428:L428)&gt;Balance!M427+Interest!M428,Balance!M427+Interest!M428-'Minimum Payment'!M428,$C428-SUM($D428:L428))))))</f>
        <v>0</v>
      </c>
      <c r="O428" s="10">
        <f t="shared" si="12"/>
        <v>0</v>
      </c>
    </row>
    <row r="429" spans="1:15" s="140" customFormat="1" ht="11.25" x14ac:dyDescent="0.25">
      <c r="A429" s="140" t="str">
        <f>IF(Balance!O428&lt;=0,"",A428+1)</f>
        <v/>
      </c>
      <c r="B429" s="50" t="str">
        <f t="shared" si="13"/>
        <v/>
      </c>
      <c r="C429" s="10">
        <f>IF(A429="",0,IF(NOT(Settings!$E$4=5),IF((Results!$D$5-'Minimum Payment'!O429)&lt;0,0,Results!$D$5-'Minimum Payment'!O429),0)+'Payment Schedule'!D429)</f>
        <v>0</v>
      </c>
      <c r="D429" s="10">
        <f>IF($D$14="",0,IF(NOT(Settings!$E$4=5),IF(Balance!D428&gt;=0,IF('Minimum Payment'!D429+$C429&gt;Balance!D428+Interest!D429,Balance!D428+Interest!D429-'Minimum Payment'!D429,$C429)),0))</f>
        <v>0</v>
      </c>
      <c r="E429" s="10">
        <f>IF(E$14="",0,IF(NOT(Settings!$E$4=5),IF(Balance!E428&lt;=0,0,IF($C429&lt;=SUM($D429:D429),0,IF('Minimum Payment'!E429+$C429-SUM($D429:D429)&gt;Balance!E428+Interest!E429,Balance!E428+Interest!E429-'Minimum Payment'!E429,$C429-SUM($D429:D429))))))</f>
        <v>0</v>
      </c>
      <c r="F429" s="10">
        <f>IF(F$14="",0,IF(NOT(Settings!$E$4=5),IF(Balance!F428&lt;=0,0,IF($C429&lt;=SUM($D429:E429),0,IF('Minimum Payment'!F429+$C429-SUM($D429:E429)&gt;Balance!F428+Interest!F429,Balance!F428+Interest!F429-'Minimum Payment'!F429,$C429-SUM($D429:E429))))))</f>
        <v>0</v>
      </c>
      <c r="G429" s="10">
        <f>IF(G$14="",0,IF(NOT(Settings!$E$4=5),IF(Balance!G428&lt;=0,0,IF($C429&lt;=SUM($D429:F429),0,IF('Minimum Payment'!G429+$C429-SUM($D429:F429)&gt;Balance!G428+Interest!G429,Balance!G428+Interest!G429-'Minimum Payment'!G429,$C429-SUM($D429:F429))))))</f>
        <v>0</v>
      </c>
      <c r="H429" s="10">
        <f>IF(H$14="",0,IF(NOT(Settings!$E$4=5),IF(Balance!H428&lt;=0,0,IF($C429&lt;=SUM($D429:G429),0,IF('Minimum Payment'!H429+$C429-SUM($D429:G429)&gt;Balance!H428+Interest!H429,Balance!H428+Interest!H429-'Minimum Payment'!H429,$C429-SUM($D429:G429))))))</f>
        <v>0</v>
      </c>
      <c r="I429" s="10">
        <f>IF(I$14="",0,IF(NOT(Settings!$E$4=5),IF(Balance!I428&lt;=0,0,IF($C429&lt;=SUM($D429:H429),0,IF('Minimum Payment'!I429+$C429-SUM($D429:H429)&gt;Balance!I428+Interest!I429,Balance!I428+Interest!I429-'Minimum Payment'!I429,$C429-SUM($D429:H429))))))</f>
        <v>0</v>
      </c>
      <c r="J429" s="10">
        <f>IF(J$14="",0,IF(NOT(Settings!$E$4=5),IF(Balance!J428&lt;=0,0,IF($C429&lt;=SUM($D429:I429),0,IF('Minimum Payment'!J429+$C429-SUM($D429:I429)&gt;Balance!J428+Interest!J429,Balance!J428+Interest!J429-'Minimum Payment'!J429,$C429-SUM($D429:I429))))))</f>
        <v>0</v>
      </c>
      <c r="K429" s="10">
        <f>IF(K$14="",0,IF(NOT(Settings!$E$4=5),IF(Balance!K428&lt;=0,0,IF($C429&lt;=SUM($D429:J429),0,IF('Minimum Payment'!K429+$C429-SUM($D429:J429)&gt;Balance!K428+Interest!K429,Balance!K428+Interest!K429-'Minimum Payment'!K429,$C429-SUM($D429:J429))))))</f>
        <v>0</v>
      </c>
      <c r="L429" s="10">
        <f>IF(L$14="",0,IF(NOT(Settings!$E$4=5),IF(Balance!L428&lt;=0,0,IF($C429&lt;=SUM($D429:K429),0,IF('Minimum Payment'!L429+$C429-SUM($D429:K429)&gt;Balance!L428+Interest!L429,Balance!L428+Interest!L429-'Minimum Payment'!L429,$C429-SUM($D429:K429))))))</f>
        <v>0</v>
      </c>
      <c r="M429" s="10">
        <f>IF(M$14="",0,IF(NOT(Settings!$E$4=5),IF(Balance!M428&lt;=0,0,IF($C429&lt;=SUM($D429:L429),0,IF('Minimum Payment'!M429+$C429-SUM($D429:L429)&gt;Balance!M428+Interest!M429,Balance!M428+Interest!M429-'Minimum Payment'!M429,$C429-SUM($D429:L429))))))</f>
        <v>0</v>
      </c>
      <c r="O429" s="10">
        <f t="shared" si="12"/>
        <v>0</v>
      </c>
    </row>
    <row r="430" spans="1:15" s="140" customFormat="1" ht="11.25" x14ac:dyDescent="0.25">
      <c r="A430" s="140" t="str">
        <f>IF(Balance!O429&lt;=0,"",A429+1)</f>
        <v/>
      </c>
      <c r="B430" s="50" t="str">
        <f t="shared" si="13"/>
        <v/>
      </c>
      <c r="C430" s="10">
        <f>IF(A430="",0,IF(NOT(Settings!$E$4=5),IF((Results!$D$5-'Minimum Payment'!O430)&lt;0,0,Results!$D$5-'Minimum Payment'!O430),0)+'Payment Schedule'!D430)</f>
        <v>0</v>
      </c>
      <c r="D430" s="10">
        <f>IF($D$14="",0,IF(NOT(Settings!$E$4=5),IF(Balance!D429&gt;=0,IF('Minimum Payment'!D430+$C430&gt;Balance!D429+Interest!D430,Balance!D429+Interest!D430-'Minimum Payment'!D430,$C430)),0))</f>
        <v>0</v>
      </c>
      <c r="E430" s="10">
        <f>IF(E$14="",0,IF(NOT(Settings!$E$4=5),IF(Balance!E429&lt;=0,0,IF($C430&lt;=SUM($D430:D430),0,IF('Minimum Payment'!E430+$C430-SUM($D430:D430)&gt;Balance!E429+Interest!E430,Balance!E429+Interest!E430-'Minimum Payment'!E430,$C430-SUM($D430:D430))))))</f>
        <v>0</v>
      </c>
      <c r="F430" s="10">
        <f>IF(F$14="",0,IF(NOT(Settings!$E$4=5),IF(Balance!F429&lt;=0,0,IF($C430&lt;=SUM($D430:E430),0,IF('Minimum Payment'!F430+$C430-SUM($D430:E430)&gt;Balance!F429+Interest!F430,Balance!F429+Interest!F430-'Minimum Payment'!F430,$C430-SUM($D430:E430))))))</f>
        <v>0</v>
      </c>
      <c r="G430" s="10">
        <f>IF(G$14="",0,IF(NOT(Settings!$E$4=5),IF(Balance!G429&lt;=0,0,IF($C430&lt;=SUM($D430:F430),0,IF('Minimum Payment'!G430+$C430-SUM($D430:F430)&gt;Balance!G429+Interest!G430,Balance!G429+Interest!G430-'Minimum Payment'!G430,$C430-SUM($D430:F430))))))</f>
        <v>0</v>
      </c>
      <c r="H430" s="10">
        <f>IF(H$14="",0,IF(NOT(Settings!$E$4=5),IF(Balance!H429&lt;=0,0,IF($C430&lt;=SUM($D430:G430),0,IF('Minimum Payment'!H430+$C430-SUM($D430:G430)&gt;Balance!H429+Interest!H430,Balance!H429+Interest!H430-'Minimum Payment'!H430,$C430-SUM($D430:G430))))))</f>
        <v>0</v>
      </c>
      <c r="I430" s="10">
        <f>IF(I$14="",0,IF(NOT(Settings!$E$4=5),IF(Balance!I429&lt;=0,0,IF($C430&lt;=SUM($D430:H430),0,IF('Minimum Payment'!I430+$C430-SUM($D430:H430)&gt;Balance!I429+Interest!I430,Balance!I429+Interest!I430-'Minimum Payment'!I430,$C430-SUM($D430:H430))))))</f>
        <v>0</v>
      </c>
      <c r="J430" s="10">
        <f>IF(J$14="",0,IF(NOT(Settings!$E$4=5),IF(Balance!J429&lt;=0,0,IF($C430&lt;=SUM($D430:I430),0,IF('Minimum Payment'!J430+$C430-SUM($D430:I430)&gt;Balance!J429+Interest!J430,Balance!J429+Interest!J430-'Minimum Payment'!J430,$C430-SUM($D430:I430))))))</f>
        <v>0</v>
      </c>
      <c r="K430" s="10">
        <f>IF(K$14="",0,IF(NOT(Settings!$E$4=5),IF(Balance!K429&lt;=0,0,IF($C430&lt;=SUM($D430:J430),0,IF('Minimum Payment'!K430+$C430-SUM($D430:J430)&gt;Balance!K429+Interest!K430,Balance!K429+Interest!K430-'Minimum Payment'!K430,$C430-SUM($D430:J430))))))</f>
        <v>0</v>
      </c>
      <c r="L430" s="10">
        <f>IF(L$14="",0,IF(NOT(Settings!$E$4=5),IF(Balance!L429&lt;=0,0,IF($C430&lt;=SUM($D430:K430),0,IF('Minimum Payment'!L430+$C430-SUM($D430:K430)&gt;Balance!L429+Interest!L430,Balance!L429+Interest!L430-'Minimum Payment'!L430,$C430-SUM($D430:K430))))))</f>
        <v>0</v>
      </c>
      <c r="M430" s="10">
        <f>IF(M$14="",0,IF(NOT(Settings!$E$4=5),IF(Balance!M429&lt;=0,0,IF($C430&lt;=SUM($D430:L430),0,IF('Minimum Payment'!M430+$C430-SUM($D430:L430)&gt;Balance!M429+Interest!M430,Balance!M429+Interest!M430-'Minimum Payment'!M430,$C430-SUM($D430:L430))))))</f>
        <v>0</v>
      </c>
      <c r="O430" s="10">
        <f t="shared" si="12"/>
        <v>0</v>
      </c>
    </row>
    <row r="431" spans="1:15" s="140" customFormat="1" ht="11.25" x14ac:dyDescent="0.25">
      <c r="A431" s="140" t="str">
        <f>IF(Balance!O430&lt;=0,"",A430+1)</f>
        <v/>
      </c>
      <c r="B431" s="50" t="str">
        <f t="shared" si="13"/>
        <v/>
      </c>
      <c r="C431" s="10">
        <f>IF(A431="",0,IF(NOT(Settings!$E$4=5),IF((Results!$D$5-'Minimum Payment'!O431)&lt;0,0,Results!$D$5-'Minimum Payment'!O431),0)+'Payment Schedule'!D431)</f>
        <v>0</v>
      </c>
      <c r="D431" s="10">
        <f>IF($D$14="",0,IF(NOT(Settings!$E$4=5),IF(Balance!D430&gt;=0,IF('Minimum Payment'!D431+$C431&gt;Balance!D430+Interest!D431,Balance!D430+Interest!D431-'Minimum Payment'!D431,$C431)),0))</f>
        <v>0</v>
      </c>
      <c r="E431" s="10">
        <f>IF(E$14="",0,IF(NOT(Settings!$E$4=5),IF(Balance!E430&lt;=0,0,IF($C431&lt;=SUM($D431:D431),0,IF('Minimum Payment'!E431+$C431-SUM($D431:D431)&gt;Balance!E430+Interest!E431,Balance!E430+Interest!E431-'Minimum Payment'!E431,$C431-SUM($D431:D431))))))</f>
        <v>0</v>
      </c>
      <c r="F431" s="10">
        <f>IF(F$14="",0,IF(NOT(Settings!$E$4=5),IF(Balance!F430&lt;=0,0,IF($C431&lt;=SUM($D431:E431),0,IF('Minimum Payment'!F431+$C431-SUM($D431:E431)&gt;Balance!F430+Interest!F431,Balance!F430+Interest!F431-'Minimum Payment'!F431,$C431-SUM($D431:E431))))))</f>
        <v>0</v>
      </c>
      <c r="G431" s="10">
        <f>IF(G$14="",0,IF(NOT(Settings!$E$4=5),IF(Balance!G430&lt;=0,0,IF($C431&lt;=SUM($D431:F431),0,IF('Minimum Payment'!G431+$C431-SUM($D431:F431)&gt;Balance!G430+Interest!G431,Balance!G430+Interest!G431-'Minimum Payment'!G431,$C431-SUM($D431:F431))))))</f>
        <v>0</v>
      </c>
      <c r="H431" s="10">
        <f>IF(H$14="",0,IF(NOT(Settings!$E$4=5),IF(Balance!H430&lt;=0,0,IF($C431&lt;=SUM($D431:G431),0,IF('Minimum Payment'!H431+$C431-SUM($D431:G431)&gt;Balance!H430+Interest!H431,Balance!H430+Interest!H431-'Minimum Payment'!H431,$C431-SUM($D431:G431))))))</f>
        <v>0</v>
      </c>
      <c r="I431" s="10">
        <f>IF(I$14="",0,IF(NOT(Settings!$E$4=5),IF(Balance!I430&lt;=0,0,IF($C431&lt;=SUM($D431:H431),0,IF('Minimum Payment'!I431+$C431-SUM($D431:H431)&gt;Balance!I430+Interest!I431,Balance!I430+Interest!I431-'Minimum Payment'!I431,$C431-SUM($D431:H431))))))</f>
        <v>0</v>
      </c>
      <c r="J431" s="10">
        <f>IF(J$14="",0,IF(NOT(Settings!$E$4=5),IF(Balance!J430&lt;=0,0,IF($C431&lt;=SUM($D431:I431),0,IF('Minimum Payment'!J431+$C431-SUM($D431:I431)&gt;Balance!J430+Interest!J431,Balance!J430+Interest!J431-'Minimum Payment'!J431,$C431-SUM($D431:I431))))))</f>
        <v>0</v>
      </c>
      <c r="K431" s="10">
        <f>IF(K$14="",0,IF(NOT(Settings!$E$4=5),IF(Balance!K430&lt;=0,0,IF($C431&lt;=SUM($D431:J431),0,IF('Minimum Payment'!K431+$C431-SUM($D431:J431)&gt;Balance!K430+Interest!K431,Balance!K430+Interest!K431-'Minimum Payment'!K431,$C431-SUM($D431:J431))))))</f>
        <v>0</v>
      </c>
      <c r="L431" s="10">
        <f>IF(L$14="",0,IF(NOT(Settings!$E$4=5),IF(Balance!L430&lt;=0,0,IF($C431&lt;=SUM($D431:K431),0,IF('Minimum Payment'!L431+$C431-SUM($D431:K431)&gt;Balance!L430+Interest!L431,Balance!L430+Interest!L431-'Minimum Payment'!L431,$C431-SUM($D431:K431))))))</f>
        <v>0</v>
      </c>
      <c r="M431" s="10">
        <f>IF(M$14="",0,IF(NOT(Settings!$E$4=5),IF(Balance!M430&lt;=0,0,IF($C431&lt;=SUM($D431:L431),0,IF('Minimum Payment'!M431+$C431-SUM($D431:L431)&gt;Balance!M430+Interest!M431,Balance!M430+Interest!M431-'Minimum Payment'!M431,$C431-SUM($D431:L431))))))</f>
        <v>0</v>
      </c>
      <c r="O431" s="10">
        <f t="shared" si="12"/>
        <v>0</v>
      </c>
    </row>
    <row r="432" spans="1:15" s="140" customFormat="1" ht="11.25" x14ac:dyDescent="0.25">
      <c r="A432" s="140" t="str">
        <f>IF(Balance!O431&lt;=0,"",A431+1)</f>
        <v/>
      </c>
      <c r="B432" s="50" t="str">
        <f t="shared" si="13"/>
        <v/>
      </c>
      <c r="C432" s="10">
        <f>IF(A432="",0,IF(NOT(Settings!$E$4=5),IF((Results!$D$5-'Minimum Payment'!O432)&lt;0,0,Results!$D$5-'Minimum Payment'!O432),0)+'Payment Schedule'!D432)</f>
        <v>0</v>
      </c>
      <c r="D432" s="10">
        <f>IF($D$14="",0,IF(NOT(Settings!$E$4=5),IF(Balance!D431&gt;=0,IF('Minimum Payment'!D432+$C432&gt;Balance!D431+Interest!D432,Balance!D431+Interest!D432-'Minimum Payment'!D432,$C432)),0))</f>
        <v>0</v>
      </c>
      <c r="E432" s="10">
        <f>IF(E$14="",0,IF(NOT(Settings!$E$4=5),IF(Balance!E431&lt;=0,0,IF($C432&lt;=SUM($D432:D432),0,IF('Minimum Payment'!E432+$C432-SUM($D432:D432)&gt;Balance!E431+Interest!E432,Balance!E431+Interest!E432-'Minimum Payment'!E432,$C432-SUM($D432:D432))))))</f>
        <v>0</v>
      </c>
      <c r="F432" s="10">
        <f>IF(F$14="",0,IF(NOT(Settings!$E$4=5),IF(Balance!F431&lt;=0,0,IF($C432&lt;=SUM($D432:E432),0,IF('Minimum Payment'!F432+$C432-SUM($D432:E432)&gt;Balance!F431+Interest!F432,Balance!F431+Interest!F432-'Minimum Payment'!F432,$C432-SUM($D432:E432))))))</f>
        <v>0</v>
      </c>
      <c r="G432" s="10">
        <f>IF(G$14="",0,IF(NOT(Settings!$E$4=5),IF(Balance!G431&lt;=0,0,IF($C432&lt;=SUM($D432:F432),0,IF('Minimum Payment'!G432+$C432-SUM($D432:F432)&gt;Balance!G431+Interest!G432,Balance!G431+Interest!G432-'Minimum Payment'!G432,$C432-SUM($D432:F432))))))</f>
        <v>0</v>
      </c>
      <c r="H432" s="10">
        <f>IF(H$14="",0,IF(NOT(Settings!$E$4=5),IF(Balance!H431&lt;=0,0,IF($C432&lt;=SUM($D432:G432),0,IF('Minimum Payment'!H432+$C432-SUM($D432:G432)&gt;Balance!H431+Interest!H432,Balance!H431+Interest!H432-'Minimum Payment'!H432,$C432-SUM($D432:G432))))))</f>
        <v>0</v>
      </c>
      <c r="I432" s="10">
        <f>IF(I$14="",0,IF(NOT(Settings!$E$4=5),IF(Balance!I431&lt;=0,0,IF($C432&lt;=SUM($D432:H432),0,IF('Minimum Payment'!I432+$C432-SUM($D432:H432)&gt;Balance!I431+Interest!I432,Balance!I431+Interest!I432-'Minimum Payment'!I432,$C432-SUM($D432:H432))))))</f>
        <v>0</v>
      </c>
      <c r="J432" s="10">
        <f>IF(J$14="",0,IF(NOT(Settings!$E$4=5),IF(Balance!J431&lt;=0,0,IF($C432&lt;=SUM($D432:I432),0,IF('Minimum Payment'!J432+$C432-SUM($D432:I432)&gt;Balance!J431+Interest!J432,Balance!J431+Interest!J432-'Minimum Payment'!J432,$C432-SUM($D432:I432))))))</f>
        <v>0</v>
      </c>
      <c r="K432" s="10">
        <f>IF(K$14="",0,IF(NOT(Settings!$E$4=5),IF(Balance!K431&lt;=0,0,IF($C432&lt;=SUM($D432:J432),0,IF('Minimum Payment'!K432+$C432-SUM($D432:J432)&gt;Balance!K431+Interest!K432,Balance!K431+Interest!K432-'Minimum Payment'!K432,$C432-SUM($D432:J432))))))</f>
        <v>0</v>
      </c>
      <c r="L432" s="10">
        <f>IF(L$14="",0,IF(NOT(Settings!$E$4=5),IF(Balance!L431&lt;=0,0,IF($C432&lt;=SUM($D432:K432),0,IF('Minimum Payment'!L432+$C432-SUM($D432:K432)&gt;Balance!L431+Interest!L432,Balance!L431+Interest!L432-'Minimum Payment'!L432,$C432-SUM($D432:K432))))))</f>
        <v>0</v>
      </c>
      <c r="M432" s="10">
        <f>IF(M$14="",0,IF(NOT(Settings!$E$4=5),IF(Balance!M431&lt;=0,0,IF($C432&lt;=SUM($D432:L432),0,IF('Minimum Payment'!M432+$C432-SUM($D432:L432)&gt;Balance!M431+Interest!M432,Balance!M431+Interest!M432-'Minimum Payment'!M432,$C432-SUM($D432:L432))))))</f>
        <v>0</v>
      </c>
      <c r="O432" s="10">
        <f t="shared" si="12"/>
        <v>0</v>
      </c>
    </row>
    <row r="433" spans="1:15" s="140" customFormat="1" ht="11.25" x14ac:dyDescent="0.25">
      <c r="A433" s="140" t="str">
        <f>IF(Balance!O432&lt;=0,"",A432+1)</f>
        <v/>
      </c>
      <c r="B433" s="50" t="str">
        <f t="shared" si="13"/>
        <v/>
      </c>
      <c r="C433" s="10">
        <f>IF(A433="",0,IF(NOT(Settings!$E$4=5),IF((Results!$D$5-'Minimum Payment'!O433)&lt;0,0,Results!$D$5-'Minimum Payment'!O433),0)+'Payment Schedule'!D433)</f>
        <v>0</v>
      </c>
      <c r="D433" s="10">
        <f>IF($D$14="",0,IF(NOT(Settings!$E$4=5),IF(Balance!D432&gt;=0,IF('Minimum Payment'!D433+$C433&gt;Balance!D432+Interest!D433,Balance!D432+Interest!D433-'Minimum Payment'!D433,$C433)),0))</f>
        <v>0</v>
      </c>
      <c r="E433" s="10">
        <f>IF(E$14="",0,IF(NOT(Settings!$E$4=5),IF(Balance!E432&lt;=0,0,IF($C433&lt;=SUM($D433:D433),0,IF('Minimum Payment'!E433+$C433-SUM($D433:D433)&gt;Balance!E432+Interest!E433,Balance!E432+Interest!E433-'Minimum Payment'!E433,$C433-SUM($D433:D433))))))</f>
        <v>0</v>
      </c>
      <c r="F433" s="10">
        <f>IF(F$14="",0,IF(NOT(Settings!$E$4=5),IF(Balance!F432&lt;=0,0,IF($C433&lt;=SUM($D433:E433),0,IF('Minimum Payment'!F433+$C433-SUM($D433:E433)&gt;Balance!F432+Interest!F433,Balance!F432+Interest!F433-'Minimum Payment'!F433,$C433-SUM($D433:E433))))))</f>
        <v>0</v>
      </c>
      <c r="G433" s="10">
        <f>IF(G$14="",0,IF(NOT(Settings!$E$4=5),IF(Balance!G432&lt;=0,0,IF($C433&lt;=SUM($D433:F433),0,IF('Minimum Payment'!G433+$C433-SUM($D433:F433)&gt;Balance!G432+Interest!G433,Balance!G432+Interest!G433-'Minimum Payment'!G433,$C433-SUM($D433:F433))))))</f>
        <v>0</v>
      </c>
      <c r="H433" s="10">
        <f>IF(H$14="",0,IF(NOT(Settings!$E$4=5),IF(Balance!H432&lt;=0,0,IF($C433&lt;=SUM($D433:G433),0,IF('Minimum Payment'!H433+$C433-SUM($D433:G433)&gt;Balance!H432+Interest!H433,Balance!H432+Interest!H433-'Minimum Payment'!H433,$C433-SUM($D433:G433))))))</f>
        <v>0</v>
      </c>
      <c r="I433" s="10">
        <f>IF(I$14="",0,IF(NOT(Settings!$E$4=5),IF(Balance!I432&lt;=0,0,IF($C433&lt;=SUM($D433:H433),0,IF('Minimum Payment'!I433+$C433-SUM($D433:H433)&gt;Balance!I432+Interest!I433,Balance!I432+Interest!I433-'Minimum Payment'!I433,$C433-SUM($D433:H433))))))</f>
        <v>0</v>
      </c>
      <c r="J433" s="10">
        <f>IF(J$14="",0,IF(NOT(Settings!$E$4=5),IF(Balance!J432&lt;=0,0,IF($C433&lt;=SUM($D433:I433),0,IF('Minimum Payment'!J433+$C433-SUM($D433:I433)&gt;Balance!J432+Interest!J433,Balance!J432+Interest!J433-'Minimum Payment'!J433,$C433-SUM($D433:I433))))))</f>
        <v>0</v>
      </c>
      <c r="K433" s="10">
        <f>IF(K$14="",0,IF(NOT(Settings!$E$4=5),IF(Balance!K432&lt;=0,0,IF($C433&lt;=SUM($D433:J433),0,IF('Minimum Payment'!K433+$C433-SUM($D433:J433)&gt;Balance!K432+Interest!K433,Balance!K432+Interest!K433-'Minimum Payment'!K433,$C433-SUM($D433:J433))))))</f>
        <v>0</v>
      </c>
      <c r="L433" s="10">
        <f>IF(L$14="",0,IF(NOT(Settings!$E$4=5),IF(Balance!L432&lt;=0,0,IF($C433&lt;=SUM($D433:K433),0,IF('Minimum Payment'!L433+$C433-SUM($D433:K433)&gt;Balance!L432+Interest!L433,Balance!L432+Interest!L433-'Minimum Payment'!L433,$C433-SUM($D433:K433))))))</f>
        <v>0</v>
      </c>
      <c r="M433" s="10">
        <f>IF(M$14="",0,IF(NOT(Settings!$E$4=5),IF(Balance!M432&lt;=0,0,IF($C433&lt;=SUM($D433:L433),0,IF('Minimum Payment'!M433+$C433-SUM($D433:L433)&gt;Balance!M432+Interest!M433,Balance!M432+Interest!M433-'Minimum Payment'!M433,$C433-SUM($D433:L433))))))</f>
        <v>0</v>
      </c>
      <c r="O433" s="10">
        <f t="shared" si="12"/>
        <v>0</v>
      </c>
    </row>
    <row r="434" spans="1:15" s="140" customFormat="1" ht="11.25" x14ac:dyDescent="0.25">
      <c r="A434" s="140" t="str">
        <f>IF(Balance!O433&lt;=0,"",A433+1)</f>
        <v/>
      </c>
      <c r="B434" s="50" t="str">
        <f t="shared" si="13"/>
        <v/>
      </c>
      <c r="C434" s="10">
        <f>IF(A434="",0,IF(NOT(Settings!$E$4=5),IF((Results!$D$5-'Minimum Payment'!O434)&lt;0,0,Results!$D$5-'Minimum Payment'!O434),0)+'Payment Schedule'!D434)</f>
        <v>0</v>
      </c>
      <c r="D434" s="10">
        <f>IF($D$14="",0,IF(NOT(Settings!$E$4=5),IF(Balance!D433&gt;=0,IF('Minimum Payment'!D434+$C434&gt;Balance!D433+Interest!D434,Balance!D433+Interest!D434-'Minimum Payment'!D434,$C434)),0))</f>
        <v>0</v>
      </c>
      <c r="E434" s="10">
        <f>IF(E$14="",0,IF(NOT(Settings!$E$4=5),IF(Balance!E433&lt;=0,0,IF($C434&lt;=SUM($D434:D434),0,IF('Minimum Payment'!E434+$C434-SUM($D434:D434)&gt;Balance!E433+Interest!E434,Balance!E433+Interest!E434-'Minimum Payment'!E434,$C434-SUM($D434:D434))))))</f>
        <v>0</v>
      </c>
      <c r="F434" s="10">
        <f>IF(F$14="",0,IF(NOT(Settings!$E$4=5),IF(Balance!F433&lt;=0,0,IF($C434&lt;=SUM($D434:E434),0,IF('Minimum Payment'!F434+$C434-SUM($D434:E434)&gt;Balance!F433+Interest!F434,Balance!F433+Interest!F434-'Minimum Payment'!F434,$C434-SUM($D434:E434))))))</f>
        <v>0</v>
      </c>
      <c r="G434" s="10">
        <f>IF(G$14="",0,IF(NOT(Settings!$E$4=5),IF(Balance!G433&lt;=0,0,IF($C434&lt;=SUM($D434:F434),0,IF('Minimum Payment'!G434+$C434-SUM($D434:F434)&gt;Balance!G433+Interest!G434,Balance!G433+Interest!G434-'Minimum Payment'!G434,$C434-SUM($D434:F434))))))</f>
        <v>0</v>
      </c>
      <c r="H434" s="10">
        <f>IF(H$14="",0,IF(NOT(Settings!$E$4=5),IF(Balance!H433&lt;=0,0,IF($C434&lt;=SUM($D434:G434),0,IF('Minimum Payment'!H434+$C434-SUM($D434:G434)&gt;Balance!H433+Interest!H434,Balance!H433+Interest!H434-'Minimum Payment'!H434,$C434-SUM($D434:G434))))))</f>
        <v>0</v>
      </c>
      <c r="I434" s="10">
        <f>IF(I$14="",0,IF(NOT(Settings!$E$4=5),IF(Balance!I433&lt;=0,0,IF($C434&lt;=SUM($D434:H434),0,IF('Minimum Payment'!I434+$C434-SUM($D434:H434)&gt;Balance!I433+Interest!I434,Balance!I433+Interest!I434-'Minimum Payment'!I434,$C434-SUM($D434:H434))))))</f>
        <v>0</v>
      </c>
      <c r="J434" s="10">
        <f>IF(J$14="",0,IF(NOT(Settings!$E$4=5),IF(Balance!J433&lt;=0,0,IF($C434&lt;=SUM($D434:I434),0,IF('Minimum Payment'!J434+$C434-SUM($D434:I434)&gt;Balance!J433+Interest!J434,Balance!J433+Interest!J434-'Minimum Payment'!J434,$C434-SUM($D434:I434))))))</f>
        <v>0</v>
      </c>
      <c r="K434" s="10">
        <f>IF(K$14="",0,IF(NOT(Settings!$E$4=5),IF(Balance!K433&lt;=0,0,IF($C434&lt;=SUM($D434:J434),0,IF('Minimum Payment'!K434+$C434-SUM($D434:J434)&gt;Balance!K433+Interest!K434,Balance!K433+Interest!K434-'Minimum Payment'!K434,$C434-SUM($D434:J434))))))</f>
        <v>0</v>
      </c>
      <c r="L434" s="10">
        <f>IF(L$14="",0,IF(NOT(Settings!$E$4=5),IF(Balance!L433&lt;=0,0,IF($C434&lt;=SUM($D434:K434),0,IF('Minimum Payment'!L434+$C434-SUM($D434:K434)&gt;Balance!L433+Interest!L434,Balance!L433+Interest!L434-'Minimum Payment'!L434,$C434-SUM($D434:K434))))))</f>
        <v>0</v>
      </c>
      <c r="M434" s="10">
        <f>IF(M$14="",0,IF(NOT(Settings!$E$4=5),IF(Balance!M433&lt;=0,0,IF($C434&lt;=SUM($D434:L434),0,IF('Minimum Payment'!M434+$C434-SUM($D434:L434)&gt;Balance!M433+Interest!M434,Balance!M433+Interest!M434-'Minimum Payment'!M434,$C434-SUM($D434:L434))))))</f>
        <v>0</v>
      </c>
      <c r="O434" s="10">
        <f t="shared" si="12"/>
        <v>0</v>
      </c>
    </row>
    <row r="435" spans="1:15" s="140" customFormat="1" ht="11.25" x14ac:dyDescent="0.25">
      <c r="A435" s="140" t="str">
        <f>IF(Balance!O434&lt;=0,"",A434+1)</f>
        <v/>
      </c>
      <c r="B435" s="50" t="str">
        <f t="shared" si="13"/>
        <v/>
      </c>
      <c r="C435" s="10">
        <f>IF(A435="",0,IF(NOT(Settings!$E$4=5),IF((Results!$D$5-'Minimum Payment'!O435)&lt;0,0,Results!$D$5-'Minimum Payment'!O435),0)+'Payment Schedule'!D435)</f>
        <v>0</v>
      </c>
      <c r="D435" s="10">
        <f>IF($D$14="",0,IF(NOT(Settings!$E$4=5),IF(Balance!D434&gt;=0,IF('Minimum Payment'!D435+$C435&gt;Balance!D434+Interest!D435,Balance!D434+Interest!D435-'Minimum Payment'!D435,$C435)),0))</f>
        <v>0</v>
      </c>
      <c r="E435" s="10">
        <f>IF(E$14="",0,IF(NOT(Settings!$E$4=5),IF(Balance!E434&lt;=0,0,IF($C435&lt;=SUM($D435:D435),0,IF('Minimum Payment'!E435+$C435-SUM($D435:D435)&gt;Balance!E434+Interest!E435,Balance!E434+Interest!E435-'Minimum Payment'!E435,$C435-SUM($D435:D435))))))</f>
        <v>0</v>
      </c>
      <c r="F435" s="10">
        <f>IF(F$14="",0,IF(NOT(Settings!$E$4=5),IF(Balance!F434&lt;=0,0,IF($C435&lt;=SUM($D435:E435),0,IF('Minimum Payment'!F435+$C435-SUM($D435:E435)&gt;Balance!F434+Interest!F435,Balance!F434+Interest!F435-'Minimum Payment'!F435,$C435-SUM($D435:E435))))))</f>
        <v>0</v>
      </c>
      <c r="G435" s="10">
        <f>IF(G$14="",0,IF(NOT(Settings!$E$4=5),IF(Balance!G434&lt;=0,0,IF($C435&lt;=SUM($D435:F435),0,IF('Minimum Payment'!G435+$C435-SUM($D435:F435)&gt;Balance!G434+Interest!G435,Balance!G434+Interest!G435-'Minimum Payment'!G435,$C435-SUM($D435:F435))))))</f>
        <v>0</v>
      </c>
      <c r="H435" s="10">
        <f>IF(H$14="",0,IF(NOT(Settings!$E$4=5),IF(Balance!H434&lt;=0,0,IF($C435&lt;=SUM($D435:G435),0,IF('Minimum Payment'!H435+$C435-SUM($D435:G435)&gt;Balance!H434+Interest!H435,Balance!H434+Interest!H435-'Minimum Payment'!H435,$C435-SUM($D435:G435))))))</f>
        <v>0</v>
      </c>
      <c r="I435" s="10">
        <f>IF(I$14="",0,IF(NOT(Settings!$E$4=5),IF(Balance!I434&lt;=0,0,IF($C435&lt;=SUM($D435:H435),0,IF('Minimum Payment'!I435+$C435-SUM($D435:H435)&gt;Balance!I434+Interest!I435,Balance!I434+Interest!I435-'Minimum Payment'!I435,$C435-SUM($D435:H435))))))</f>
        <v>0</v>
      </c>
      <c r="J435" s="10">
        <f>IF(J$14="",0,IF(NOT(Settings!$E$4=5),IF(Balance!J434&lt;=0,0,IF($C435&lt;=SUM($D435:I435),0,IF('Minimum Payment'!J435+$C435-SUM($D435:I435)&gt;Balance!J434+Interest!J435,Balance!J434+Interest!J435-'Minimum Payment'!J435,$C435-SUM($D435:I435))))))</f>
        <v>0</v>
      </c>
      <c r="K435" s="10">
        <f>IF(K$14="",0,IF(NOT(Settings!$E$4=5),IF(Balance!K434&lt;=0,0,IF($C435&lt;=SUM($D435:J435),0,IF('Minimum Payment'!K435+$C435-SUM($D435:J435)&gt;Balance!K434+Interest!K435,Balance!K434+Interest!K435-'Minimum Payment'!K435,$C435-SUM($D435:J435))))))</f>
        <v>0</v>
      </c>
      <c r="L435" s="10">
        <f>IF(L$14="",0,IF(NOT(Settings!$E$4=5),IF(Balance!L434&lt;=0,0,IF($C435&lt;=SUM($D435:K435),0,IF('Minimum Payment'!L435+$C435-SUM($D435:K435)&gt;Balance!L434+Interest!L435,Balance!L434+Interest!L435-'Minimum Payment'!L435,$C435-SUM($D435:K435))))))</f>
        <v>0</v>
      </c>
      <c r="M435" s="10">
        <f>IF(M$14="",0,IF(NOT(Settings!$E$4=5),IF(Balance!M434&lt;=0,0,IF($C435&lt;=SUM($D435:L435),0,IF('Minimum Payment'!M435+$C435-SUM($D435:L435)&gt;Balance!M434+Interest!M435,Balance!M434+Interest!M435-'Minimum Payment'!M435,$C435-SUM($D435:L435))))))</f>
        <v>0</v>
      </c>
      <c r="O435" s="10">
        <f t="shared" si="12"/>
        <v>0</v>
      </c>
    </row>
    <row r="436" spans="1:15" s="140" customFormat="1" ht="11.25" x14ac:dyDescent="0.25">
      <c r="A436" s="140" t="str">
        <f>IF(Balance!O435&lt;=0,"",A435+1)</f>
        <v/>
      </c>
      <c r="B436" s="50" t="str">
        <f t="shared" si="13"/>
        <v/>
      </c>
      <c r="C436" s="10">
        <f>IF(A436="",0,IF(NOT(Settings!$E$4=5),IF((Results!$D$5-'Minimum Payment'!O436)&lt;0,0,Results!$D$5-'Minimum Payment'!O436),0)+'Payment Schedule'!D436)</f>
        <v>0</v>
      </c>
      <c r="D436" s="10">
        <f>IF($D$14="",0,IF(NOT(Settings!$E$4=5),IF(Balance!D435&gt;=0,IF('Minimum Payment'!D436+$C436&gt;Balance!D435+Interest!D436,Balance!D435+Interest!D436-'Minimum Payment'!D436,$C436)),0))</f>
        <v>0</v>
      </c>
      <c r="E436" s="10">
        <f>IF(E$14="",0,IF(NOT(Settings!$E$4=5),IF(Balance!E435&lt;=0,0,IF($C436&lt;=SUM($D436:D436),0,IF('Minimum Payment'!E436+$C436-SUM($D436:D436)&gt;Balance!E435+Interest!E436,Balance!E435+Interest!E436-'Minimum Payment'!E436,$C436-SUM($D436:D436))))))</f>
        <v>0</v>
      </c>
      <c r="F436" s="10">
        <f>IF(F$14="",0,IF(NOT(Settings!$E$4=5),IF(Balance!F435&lt;=0,0,IF($C436&lt;=SUM($D436:E436),0,IF('Minimum Payment'!F436+$C436-SUM($D436:E436)&gt;Balance!F435+Interest!F436,Balance!F435+Interest!F436-'Minimum Payment'!F436,$C436-SUM($D436:E436))))))</f>
        <v>0</v>
      </c>
      <c r="G436" s="10">
        <f>IF(G$14="",0,IF(NOT(Settings!$E$4=5),IF(Balance!G435&lt;=0,0,IF($C436&lt;=SUM($D436:F436),0,IF('Minimum Payment'!G436+$C436-SUM($D436:F436)&gt;Balance!G435+Interest!G436,Balance!G435+Interest!G436-'Minimum Payment'!G436,$C436-SUM($D436:F436))))))</f>
        <v>0</v>
      </c>
      <c r="H436" s="10">
        <f>IF(H$14="",0,IF(NOT(Settings!$E$4=5),IF(Balance!H435&lt;=0,0,IF($C436&lt;=SUM($D436:G436),0,IF('Minimum Payment'!H436+$C436-SUM($D436:G436)&gt;Balance!H435+Interest!H436,Balance!H435+Interest!H436-'Minimum Payment'!H436,$C436-SUM($D436:G436))))))</f>
        <v>0</v>
      </c>
      <c r="I436" s="10">
        <f>IF(I$14="",0,IF(NOT(Settings!$E$4=5),IF(Balance!I435&lt;=0,0,IF($C436&lt;=SUM($D436:H436),0,IF('Minimum Payment'!I436+$C436-SUM($D436:H436)&gt;Balance!I435+Interest!I436,Balance!I435+Interest!I436-'Minimum Payment'!I436,$C436-SUM($D436:H436))))))</f>
        <v>0</v>
      </c>
      <c r="J436" s="10">
        <f>IF(J$14="",0,IF(NOT(Settings!$E$4=5),IF(Balance!J435&lt;=0,0,IF($C436&lt;=SUM($D436:I436),0,IF('Minimum Payment'!J436+$C436-SUM($D436:I436)&gt;Balance!J435+Interest!J436,Balance!J435+Interest!J436-'Minimum Payment'!J436,$C436-SUM($D436:I436))))))</f>
        <v>0</v>
      </c>
      <c r="K436" s="10">
        <f>IF(K$14="",0,IF(NOT(Settings!$E$4=5),IF(Balance!K435&lt;=0,0,IF($C436&lt;=SUM($D436:J436),0,IF('Minimum Payment'!K436+$C436-SUM($D436:J436)&gt;Balance!K435+Interest!K436,Balance!K435+Interest!K436-'Minimum Payment'!K436,$C436-SUM($D436:J436))))))</f>
        <v>0</v>
      </c>
      <c r="L436" s="10">
        <f>IF(L$14="",0,IF(NOT(Settings!$E$4=5),IF(Balance!L435&lt;=0,0,IF($C436&lt;=SUM($D436:K436),0,IF('Minimum Payment'!L436+$C436-SUM($D436:K436)&gt;Balance!L435+Interest!L436,Balance!L435+Interest!L436-'Minimum Payment'!L436,$C436-SUM($D436:K436))))))</f>
        <v>0</v>
      </c>
      <c r="M436" s="10">
        <f>IF(M$14="",0,IF(NOT(Settings!$E$4=5),IF(Balance!M435&lt;=0,0,IF($C436&lt;=SUM($D436:L436),0,IF('Minimum Payment'!M436+$C436-SUM($D436:L436)&gt;Balance!M435+Interest!M436,Balance!M435+Interest!M436-'Minimum Payment'!M436,$C436-SUM($D436:L436))))))</f>
        <v>0</v>
      </c>
      <c r="O436" s="10">
        <f t="shared" si="12"/>
        <v>0</v>
      </c>
    </row>
    <row r="437" spans="1:15" s="140" customFormat="1" ht="11.25" x14ac:dyDescent="0.25">
      <c r="A437" s="140" t="str">
        <f>IF(Balance!O436&lt;=0,"",A436+1)</f>
        <v/>
      </c>
      <c r="B437" s="50" t="str">
        <f t="shared" si="13"/>
        <v/>
      </c>
      <c r="C437" s="10">
        <f>IF(A437="",0,IF(NOT(Settings!$E$4=5),IF((Results!$D$5-'Minimum Payment'!O437)&lt;0,0,Results!$D$5-'Minimum Payment'!O437),0)+'Payment Schedule'!D437)</f>
        <v>0</v>
      </c>
      <c r="D437" s="10">
        <f>IF($D$14="",0,IF(NOT(Settings!$E$4=5),IF(Balance!D436&gt;=0,IF('Minimum Payment'!D437+$C437&gt;Balance!D436+Interest!D437,Balance!D436+Interest!D437-'Minimum Payment'!D437,$C437)),0))</f>
        <v>0</v>
      </c>
      <c r="E437" s="10">
        <f>IF(E$14="",0,IF(NOT(Settings!$E$4=5),IF(Balance!E436&lt;=0,0,IF($C437&lt;=SUM($D437:D437),0,IF('Minimum Payment'!E437+$C437-SUM($D437:D437)&gt;Balance!E436+Interest!E437,Balance!E436+Interest!E437-'Minimum Payment'!E437,$C437-SUM($D437:D437))))))</f>
        <v>0</v>
      </c>
      <c r="F437" s="10">
        <f>IF(F$14="",0,IF(NOT(Settings!$E$4=5),IF(Balance!F436&lt;=0,0,IF($C437&lt;=SUM($D437:E437),0,IF('Minimum Payment'!F437+$C437-SUM($D437:E437)&gt;Balance!F436+Interest!F437,Balance!F436+Interest!F437-'Minimum Payment'!F437,$C437-SUM($D437:E437))))))</f>
        <v>0</v>
      </c>
      <c r="G437" s="10">
        <f>IF(G$14="",0,IF(NOT(Settings!$E$4=5),IF(Balance!G436&lt;=0,0,IF($C437&lt;=SUM($D437:F437),0,IF('Minimum Payment'!G437+$C437-SUM($D437:F437)&gt;Balance!G436+Interest!G437,Balance!G436+Interest!G437-'Minimum Payment'!G437,$C437-SUM($D437:F437))))))</f>
        <v>0</v>
      </c>
      <c r="H437" s="10">
        <f>IF(H$14="",0,IF(NOT(Settings!$E$4=5),IF(Balance!H436&lt;=0,0,IF($C437&lt;=SUM($D437:G437),0,IF('Minimum Payment'!H437+$C437-SUM($D437:G437)&gt;Balance!H436+Interest!H437,Balance!H436+Interest!H437-'Minimum Payment'!H437,$C437-SUM($D437:G437))))))</f>
        <v>0</v>
      </c>
      <c r="I437" s="10">
        <f>IF(I$14="",0,IF(NOT(Settings!$E$4=5),IF(Balance!I436&lt;=0,0,IF($C437&lt;=SUM($D437:H437),0,IF('Minimum Payment'!I437+$C437-SUM($D437:H437)&gt;Balance!I436+Interest!I437,Balance!I436+Interest!I437-'Minimum Payment'!I437,$C437-SUM($D437:H437))))))</f>
        <v>0</v>
      </c>
      <c r="J437" s="10">
        <f>IF(J$14="",0,IF(NOT(Settings!$E$4=5),IF(Balance!J436&lt;=0,0,IF($C437&lt;=SUM($D437:I437),0,IF('Minimum Payment'!J437+$C437-SUM($D437:I437)&gt;Balance!J436+Interest!J437,Balance!J436+Interest!J437-'Minimum Payment'!J437,$C437-SUM($D437:I437))))))</f>
        <v>0</v>
      </c>
      <c r="K437" s="10">
        <f>IF(K$14="",0,IF(NOT(Settings!$E$4=5),IF(Balance!K436&lt;=0,0,IF($C437&lt;=SUM($D437:J437),0,IF('Minimum Payment'!K437+$C437-SUM($D437:J437)&gt;Balance!K436+Interest!K437,Balance!K436+Interest!K437-'Minimum Payment'!K437,$C437-SUM($D437:J437))))))</f>
        <v>0</v>
      </c>
      <c r="L437" s="10">
        <f>IF(L$14="",0,IF(NOT(Settings!$E$4=5),IF(Balance!L436&lt;=0,0,IF($C437&lt;=SUM($D437:K437),0,IF('Minimum Payment'!L437+$C437-SUM($D437:K437)&gt;Balance!L436+Interest!L437,Balance!L436+Interest!L437-'Minimum Payment'!L437,$C437-SUM($D437:K437))))))</f>
        <v>0</v>
      </c>
      <c r="M437" s="10">
        <f>IF(M$14="",0,IF(NOT(Settings!$E$4=5),IF(Balance!M436&lt;=0,0,IF($C437&lt;=SUM($D437:L437),0,IF('Minimum Payment'!M437+$C437-SUM($D437:L437)&gt;Balance!M436+Interest!M437,Balance!M436+Interest!M437-'Minimum Payment'!M437,$C437-SUM($D437:L437))))))</f>
        <v>0</v>
      </c>
      <c r="O437" s="10">
        <f t="shared" si="12"/>
        <v>0</v>
      </c>
    </row>
    <row r="438" spans="1:15" s="140" customFormat="1" ht="11.25" x14ac:dyDescent="0.25">
      <c r="A438" s="140" t="str">
        <f>IF(Balance!O437&lt;=0,"",A437+1)</f>
        <v/>
      </c>
      <c r="B438" s="50" t="str">
        <f t="shared" si="13"/>
        <v/>
      </c>
      <c r="C438" s="10">
        <f>IF(A438="",0,IF(NOT(Settings!$E$4=5),IF((Results!$D$5-'Minimum Payment'!O438)&lt;0,0,Results!$D$5-'Minimum Payment'!O438),0)+'Payment Schedule'!D438)</f>
        <v>0</v>
      </c>
      <c r="D438" s="10">
        <f>IF($D$14="",0,IF(NOT(Settings!$E$4=5),IF(Balance!D437&gt;=0,IF('Minimum Payment'!D438+$C438&gt;Balance!D437+Interest!D438,Balance!D437+Interest!D438-'Minimum Payment'!D438,$C438)),0))</f>
        <v>0</v>
      </c>
      <c r="E438" s="10">
        <f>IF(E$14="",0,IF(NOT(Settings!$E$4=5),IF(Balance!E437&lt;=0,0,IF($C438&lt;=SUM($D438:D438),0,IF('Minimum Payment'!E438+$C438-SUM($D438:D438)&gt;Balance!E437+Interest!E438,Balance!E437+Interest!E438-'Minimum Payment'!E438,$C438-SUM($D438:D438))))))</f>
        <v>0</v>
      </c>
      <c r="F438" s="10">
        <f>IF(F$14="",0,IF(NOT(Settings!$E$4=5),IF(Balance!F437&lt;=0,0,IF($C438&lt;=SUM($D438:E438),0,IF('Minimum Payment'!F438+$C438-SUM($D438:E438)&gt;Balance!F437+Interest!F438,Balance!F437+Interest!F438-'Minimum Payment'!F438,$C438-SUM($D438:E438))))))</f>
        <v>0</v>
      </c>
      <c r="G438" s="10">
        <f>IF(G$14="",0,IF(NOT(Settings!$E$4=5),IF(Balance!G437&lt;=0,0,IF($C438&lt;=SUM($D438:F438),0,IF('Minimum Payment'!G438+$C438-SUM($D438:F438)&gt;Balance!G437+Interest!G438,Balance!G437+Interest!G438-'Minimum Payment'!G438,$C438-SUM($D438:F438))))))</f>
        <v>0</v>
      </c>
      <c r="H438" s="10">
        <f>IF(H$14="",0,IF(NOT(Settings!$E$4=5),IF(Balance!H437&lt;=0,0,IF($C438&lt;=SUM($D438:G438),0,IF('Minimum Payment'!H438+$C438-SUM($D438:G438)&gt;Balance!H437+Interest!H438,Balance!H437+Interest!H438-'Minimum Payment'!H438,$C438-SUM($D438:G438))))))</f>
        <v>0</v>
      </c>
      <c r="I438" s="10">
        <f>IF(I$14="",0,IF(NOT(Settings!$E$4=5),IF(Balance!I437&lt;=0,0,IF($C438&lt;=SUM($D438:H438),0,IF('Minimum Payment'!I438+$C438-SUM($D438:H438)&gt;Balance!I437+Interest!I438,Balance!I437+Interest!I438-'Minimum Payment'!I438,$C438-SUM($D438:H438))))))</f>
        <v>0</v>
      </c>
      <c r="J438" s="10">
        <f>IF(J$14="",0,IF(NOT(Settings!$E$4=5),IF(Balance!J437&lt;=0,0,IF($C438&lt;=SUM($D438:I438),0,IF('Minimum Payment'!J438+$C438-SUM($D438:I438)&gt;Balance!J437+Interest!J438,Balance!J437+Interest!J438-'Minimum Payment'!J438,$C438-SUM($D438:I438))))))</f>
        <v>0</v>
      </c>
      <c r="K438" s="10">
        <f>IF(K$14="",0,IF(NOT(Settings!$E$4=5),IF(Balance!K437&lt;=0,0,IF($C438&lt;=SUM($D438:J438),0,IF('Minimum Payment'!K438+$C438-SUM($D438:J438)&gt;Balance!K437+Interest!K438,Balance!K437+Interest!K438-'Minimum Payment'!K438,$C438-SUM($D438:J438))))))</f>
        <v>0</v>
      </c>
      <c r="L438" s="10">
        <f>IF(L$14="",0,IF(NOT(Settings!$E$4=5),IF(Balance!L437&lt;=0,0,IF($C438&lt;=SUM($D438:K438),0,IF('Minimum Payment'!L438+$C438-SUM($D438:K438)&gt;Balance!L437+Interest!L438,Balance!L437+Interest!L438-'Minimum Payment'!L438,$C438-SUM($D438:K438))))))</f>
        <v>0</v>
      </c>
      <c r="M438" s="10">
        <f>IF(M$14="",0,IF(NOT(Settings!$E$4=5),IF(Balance!M437&lt;=0,0,IF($C438&lt;=SUM($D438:L438),0,IF('Minimum Payment'!M438+$C438-SUM($D438:L438)&gt;Balance!M437+Interest!M438,Balance!M437+Interest!M438-'Minimum Payment'!M438,$C438-SUM($D438:L438))))))</f>
        <v>0</v>
      </c>
      <c r="O438" s="10">
        <f t="shared" si="12"/>
        <v>0</v>
      </c>
    </row>
    <row r="439" spans="1:15" s="140" customFormat="1" ht="11.25" x14ac:dyDescent="0.25">
      <c r="A439" s="140" t="str">
        <f>IF(Balance!O438&lt;=0,"",A438+1)</f>
        <v/>
      </c>
      <c r="B439" s="50" t="str">
        <f t="shared" si="13"/>
        <v/>
      </c>
      <c r="C439" s="10">
        <f>IF(A439="",0,IF(NOT(Settings!$E$4=5),IF((Results!$D$5-'Minimum Payment'!O439)&lt;0,0,Results!$D$5-'Minimum Payment'!O439),0)+'Payment Schedule'!D439)</f>
        <v>0</v>
      </c>
      <c r="D439" s="10">
        <f>IF($D$14="",0,IF(NOT(Settings!$E$4=5),IF(Balance!D438&gt;=0,IF('Minimum Payment'!D439+$C439&gt;Balance!D438+Interest!D439,Balance!D438+Interest!D439-'Minimum Payment'!D439,$C439)),0))</f>
        <v>0</v>
      </c>
      <c r="E439" s="10">
        <f>IF(E$14="",0,IF(NOT(Settings!$E$4=5),IF(Balance!E438&lt;=0,0,IF($C439&lt;=SUM($D439:D439),0,IF('Minimum Payment'!E439+$C439-SUM($D439:D439)&gt;Balance!E438+Interest!E439,Balance!E438+Interest!E439-'Minimum Payment'!E439,$C439-SUM($D439:D439))))))</f>
        <v>0</v>
      </c>
      <c r="F439" s="10">
        <f>IF(F$14="",0,IF(NOT(Settings!$E$4=5),IF(Balance!F438&lt;=0,0,IF($C439&lt;=SUM($D439:E439),0,IF('Minimum Payment'!F439+$C439-SUM($D439:E439)&gt;Balance!F438+Interest!F439,Balance!F438+Interest!F439-'Minimum Payment'!F439,$C439-SUM($D439:E439))))))</f>
        <v>0</v>
      </c>
      <c r="G439" s="10">
        <f>IF(G$14="",0,IF(NOT(Settings!$E$4=5),IF(Balance!G438&lt;=0,0,IF($C439&lt;=SUM($D439:F439),0,IF('Minimum Payment'!G439+$C439-SUM($D439:F439)&gt;Balance!G438+Interest!G439,Balance!G438+Interest!G439-'Minimum Payment'!G439,$C439-SUM($D439:F439))))))</f>
        <v>0</v>
      </c>
      <c r="H439" s="10">
        <f>IF(H$14="",0,IF(NOT(Settings!$E$4=5),IF(Balance!H438&lt;=0,0,IF($C439&lt;=SUM($D439:G439),0,IF('Minimum Payment'!H439+$C439-SUM($D439:G439)&gt;Balance!H438+Interest!H439,Balance!H438+Interest!H439-'Minimum Payment'!H439,$C439-SUM($D439:G439))))))</f>
        <v>0</v>
      </c>
      <c r="I439" s="10">
        <f>IF(I$14="",0,IF(NOT(Settings!$E$4=5),IF(Balance!I438&lt;=0,0,IF($C439&lt;=SUM($D439:H439),0,IF('Minimum Payment'!I439+$C439-SUM($D439:H439)&gt;Balance!I438+Interest!I439,Balance!I438+Interest!I439-'Minimum Payment'!I439,$C439-SUM($D439:H439))))))</f>
        <v>0</v>
      </c>
      <c r="J439" s="10">
        <f>IF(J$14="",0,IF(NOT(Settings!$E$4=5),IF(Balance!J438&lt;=0,0,IF($C439&lt;=SUM($D439:I439),0,IF('Minimum Payment'!J439+$C439-SUM($D439:I439)&gt;Balance!J438+Interest!J439,Balance!J438+Interest!J439-'Minimum Payment'!J439,$C439-SUM($D439:I439))))))</f>
        <v>0</v>
      </c>
      <c r="K439" s="10">
        <f>IF(K$14="",0,IF(NOT(Settings!$E$4=5),IF(Balance!K438&lt;=0,0,IF($C439&lt;=SUM($D439:J439),0,IF('Minimum Payment'!K439+$C439-SUM($D439:J439)&gt;Balance!K438+Interest!K439,Balance!K438+Interest!K439-'Minimum Payment'!K439,$C439-SUM($D439:J439))))))</f>
        <v>0</v>
      </c>
      <c r="L439" s="10">
        <f>IF(L$14="",0,IF(NOT(Settings!$E$4=5),IF(Balance!L438&lt;=0,0,IF($C439&lt;=SUM($D439:K439),0,IF('Minimum Payment'!L439+$C439-SUM($D439:K439)&gt;Balance!L438+Interest!L439,Balance!L438+Interest!L439-'Minimum Payment'!L439,$C439-SUM($D439:K439))))))</f>
        <v>0</v>
      </c>
      <c r="M439" s="10">
        <f>IF(M$14="",0,IF(NOT(Settings!$E$4=5),IF(Balance!M438&lt;=0,0,IF($C439&lt;=SUM($D439:L439),0,IF('Minimum Payment'!M439+$C439-SUM($D439:L439)&gt;Balance!M438+Interest!M439,Balance!M438+Interest!M439-'Minimum Payment'!M439,$C439-SUM($D439:L439))))))</f>
        <v>0</v>
      </c>
      <c r="O439" s="10">
        <f t="shared" si="12"/>
        <v>0</v>
      </c>
    </row>
    <row r="440" spans="1:15" s="140" customFormat="1" ht="11.25" x14ac:dyDescent="0.25">
      <c r="A440" s="140" t="str">
        <f>IF(Balance!O439&lt;=0,"",A439+1)</f>
        <v/>
      </c>
      <c r="B440" s="50" t="str">
        <f t="shared" si="13"/>
        <v/>
      </c>
      <c r="C440" s="10">
        <f>IF(A440="",0,IF(NOT(Settings!$E$4=5),IF((Results!$D$5-'Minimum Payment'!O440)&lt;0,0,Results!$D$5-'Minimum Payment'!O440),0)+'Payment Schedule'!D440)</f>
        <v>0</v>
      </c>
      <c r="D440" s="10">
        <f>IF($D$14="",0,IF(NOT(Settings!$E$4=5),IF(Balance!D439&gt;=0,IF('Minimum Payment'!D440+$C440&gt;Balance!D439+Interest!D440,Balance!D439+Interest!D440-'Minimum Payment'!D440,$C440)),0))</f>
        <v>0</v>
      </c>
      <c r="E440" s="10">
        <f>IF(E$14="",0,IF(NOT(Settings!$E$4=5),IF(Balance!E439&lt;=0,0,IF($C440&lt;=SUM($D440:D440),0,IF('Minimum Payment'!E440+$C440-SUM($D440:D440)&gt;Balance!E439+Interest!E440,Balance!E439+Interest!E440-'Minimum Payment'!E440,$C440-SUM($D440:D440))))))</f>
        <v>0</v>
      </c>
      <c r="F440" s="10">
        <f>IF(F$14="",0,IF(NOT(Settings!$E$4=5),IF(Balance!F439&lt;=0,0,IF($C440&lt;=SUM($D440:E440),0,IF('Minimum Payment'!F440+$C440-SUM($D440:E440)&gt;Balance!F439+Interest!F440,Balance!F439+Interest!F440-'Minimum Payment'!F440,$C440-SUM($D440:E440))))))</f>
        <v>0</v>
      </c>
      <c r="G440" s="10">
        <f>IF(G$14="",0,IF(NOT(Settings!$E$4=5),IF(Balance!G439&lt;=0,0,IF($C440&lt;=SUM($D440:F440),0,IF('Minimum Payment'!G440+$C440-SUM($D440:F440)&gt;Balance!G439+Interest!G440,Balance!G439+Interest!G440-'Minimum Payment'!G440,$C440-SUM($D440:F440))))))</f>
        <v>0</v>
      </c>
      <c r="H440" s="10">
        <f>IF(H$14="",0,IF(NOT(Settings!$E$4=5),IF(Balance!H439&lt;=0,0,IF($C440&lt;=SUM($D440:G440),0,IF('Minimum Payment'!H440+$C440-SUM($D440:G440)&gt;Balance!H439+Interest!H440,Balance!H439+Interest!H440-'Minimum Payment'!H440,$C440-SUM($D440:G440))))))</f>
        <v>0</v>
      </c>
      <c r="I440" s="10">
        <f>IF(I$14="",0,IF(NOT(Settings!$E$4=5),IF(Balance!I439&lt;=0,0,IF($C440&lt;=SUM($D440:H440),0,IF('Minimum Payment'!I440+$C440-SUM($D440:H440)&gt;Balance!I439+Interest!I440,Balance!I439+Interest!I440-'Minimum Payment'!I440,$C440-SUM($D440:H440))))))</f>
        <v>0</v>
      </c>
      <c r="J440" s="10">
        <f>IF(J$14="",0,IF(NOT(Settings!$E$4=5),IF(Balance!J439&lt;=0,0,IF($C440&lt;=SUM($D440:I440),0,IF('Minimum Payment'!J440+$C440-SUM($D440:I440)&gt;Balance!J439+Interest!J440,Balance!J439+Interest!J440-'Minimum Payment'!J440,$C440-SUM($D440:I440))))))</f>
        <v>0</v>
      </c>
      <c r="K440" s="10">
        <f>IF(K$14="",0,IF(NOT(Settings!$E$4=5),IF(Balance!K439&lt;=0,0,IF($C440&lt;=SUM($D440:J440),0,IF('Minimum Payment'!K440+$C440-SUM($D440:J440)&gt;Balance!K439+Interest!K440,Balance!K439+Interest!K440-'Minimum Payment'!K440,$C440-SUM($D440:J440))))))</f>
        <v>0</v>
      </c>
      <c r="L440" s="10">
        <f>IF(L$14="",0,IF(NOT(Settings!$E$4=5),IF(Balance!L439&lt;=0,0,IF($C440&lt;=SUM($D440:K440),0,IF('Minimum Payment'!L440+$C440-SUM($D440:K440)&gt;Balance!L439+Interest!L440,Balance!L439+Interest!L440-'Minimum Payment'!L440,$C440-SUM($D440:K440))))))</f>
        <v>0</v>
      </c>
      <c r="M440" s="10">
        <f>IF(M$14="",0,IF(NOT(Settings!$E$4=5),IF(Balance!M439&lt;=0,0,IF($C440&lt;=SUM($D440:L440),0,IF('Minimum Payment'!M440+$C440-SUM($D440:L440)&gt;Balance!M439+Interest!M440,Balance!M439+Interest!M440-'Minimum Payment'!M440,$C440-SUM($D440:L440))))))</f>
        <v>0</v>
      </c>
      <c r="O440" s="10">
        <f t="shared" si="12"/>
        <v>0</v>
      </c>
    </row>
    <row r="441" spans="1:15" s="140" customFormat="1" ht="11.25" x14ac:dyDescent="0.25">
      <c r="A441" s="140" t="str">
        <f>IF(Balance!O440&lt;=0,"",A440+1)</f>
        <v/>
      </c>
      <c r="B441" s="50" t="str">
        <f t="shared" si="13"/>
        <v/>
      </c>
      <c r="C441" s="10">
        <f>IF(A441="",0,IF(NOT(Settings!$E$4=5),IF((Results!$D$5-'Minimum Payment'!O441)&lt;0,0,Results!$D$5-'Minimum Payment'!O441),0)+'Payment Schedule'!D441)</f>
        <v>0</v>
      </c>
      <c r="D441" s="10">
        <f>IF($D$14="",0,IF(NOT(Settings!$E$4=5),IF(Balance!D440&gt;=0,IF('Minimum Payment'!D441+$C441&gt;Balance!D440+Interest!D441,Balance!D440+Interest!D441-'Minimum Payment'!D441,$C441)),0))</f>
        <v>0</v>
      </c>
      <c r="E441" s="10">
        <f>IF(E$14="",0,IF(NOT(Settings!$E$4=5),IF(Balance!E440&lt;=0,0,IF($C441&lt;=SUM($D441:D441),0,IF('Minimum Payment'!E441+$C441-SUM($D441:D441)&gt;Balance!E440+Interest!E441,Balance!E440+Interest!E441-'Minimum Payment'!E441,$C441-SUM($D441:D441))))))</f>
        <v>0</v>
      </c>
      <c r="F441" s="10">
        <f>IF(F$14="",0,IF(NOT(Settings!$E$4=5),IF(Balance!F440&lt;=0,0,IF($C441&lt;=SUM($D441:E441),0,IF('Minimum Payment'!F441+$C441-SUM($D441:E441)&gt;Balance!F440+Interest!F441,Balance!F440+Interest!F441-'Minimum Payment'!F441,$C441-SUM($D441:E441))))))</f>
        <v>0</v>
      </c>
      <c r="G441" s="10">
        <f>IF(G$14="",0,IF(NOT(Settings!$E$4=5),IF(Balance!G440&lt;=0,0,IF($C441&lt;=SUM($D441:F441),0,IF('Minimum Payment'!G441+$C441-SUM($D441:F441)&gt;Balance!G440+Interest!G441,Balance!G440+Interest!G441-'Minimum Payment'!G441,$C441-SUM($D441:F441))))))</f>
        <v>0</v>
      </c>
      <c r="H441" s="10">
        <f>IF(H$14="",0,IF(NOT(Settings!$E$4=5),IF(Balance!H440&lt;=0,0,IF($C441&lt;=SUM($D441:G441),0,IF('Minimum Payment'!H441+$C441-SUM($D441:G441)&gt;Balance!H440+Interest!H441,Balance!H440+Interest!H441-'Minimum Payment'!H441,$C441-SUM($D441:G441))))))</f>
        <v>0</v>
      </c>
      <c r="I441" s="10">
        <f>IF(I$14="",0,IF(NOT(Settings!$E$4=5),IF(Balance!I440&lt;=0,0,IF($C441&lt;=SUM($D441:H441),0,IF('Minimum Payment'!I441+$C441-SUM($D441:H441)&gt;Balance!I440+Interest!I441,Balance!I440+Interest!I441-'Minimum Payment'!I441,$C441-SUM($D441:H441))))))</f>
        <v>0</v>
      </c>
      <c r="J441" s="10">
        <f>IF(J$14="",0,IF(NOT(Settings!$E$4=5),IF(Balance!J440&lt;=0,0,IF($C441&lt;=SUM($D441:I441),0,IF('Minimum Payment'!J441+$C441-SUM($D441:I441)&gt;Balance!J440+Interest!J441,Balance!J440+Interest!J441-'Minimum Payment'!J441,$C441-SUM($D441:I441))))))</f>
        <v>0</v>
      </c>
      <c r="K441" s="10">
        <f>IF(K$14="",0,IF(NOT(Settings!$E$4=5),IF(Balance!K440&lt;=0,0,IF($C441&lt;=SUM($D441:J441),0,IF('Minimum Payment'!K441+$C441-SUM($D441:J441)&gt;Balance!K440+Interest!K441,Balance!K440+Interest!K441-'Minimum Payment'!K441,$C441-SUM($D441:J441))))))</f>
        <v>0</v>
      </c>
      <c r="L441" s="10">
        <f>IF(L$14="",0,IF(NOT(Settings!$E$4=5),IF(Balance!L440&lt;=0,0,IF($C441&lt;=SUM($D441:K441),0,IF('Minimum Payment'!L441+$C441-SUM($D441:K441)&gt;Balance!L440+Interest!L441,Balance!L440+Interest!L441-'Minimum Payment'!L441,$C441-SUM($D441:K441))))))</f>
        <v>0</v>
      </c>
      <c r="M441" s="10">
        <f>IF(M$14="",0,IF(NOT(Settings!$E$4=5),IF(Balance!M440&lt;=0,0,IF($C441&lt;=SUM($D441:L441),0,IF('Minimum Payment'!M441+$C441-SUM($D441:L441)&gt;Balance!M440+Interest!M441,Balance!M440+Interest!M441-'Minimum Payment'!M441,$C441-SUM($D441:L441))))))</f>
        <v>0</v>
      </c>
      <c r="O441" s="10">
        <f t="shared" si="12"/>
        <v>0</v>
      </c>
    </row>
    <row r="442" spans="1:15" s="140" customFormat="1" ht="11.25" x14ac:dyDescent="0.25">
      <c r="A442" s="140" t="str">
        <f>IF(Balance!O441&lt;=0,"",A441+1)</f>
        <v/>
      </c>
      <c r="B442" s="50" t="str">
        <f t="shared" si="13"/>
        <v/>
      </c>
      <c r="C442" s="10">
        <f>IF(A442="",0,IF(NOT(Settings!$E$4=5),IF((Results!$D$5-'Minimum Payment'!O442)&lt;0,0,Results!$D$5-'Minimum Payment'!O442),0)+'Payment Schedule'!D442)</f>
        <v>0</v>
      </c>
      <c r="D442" s="10">
        <f>IF($D$14="",0,IF(NOT(Settings!$E$4=5),IF(Balance!D441&gt;=0,IF('Minimum Payment'!D442+$C442&gt;Balance!D441+Interest!D442,Balance!D441+Interest!D442-'Minimum Payment'!D442,$C442)),0))</f>
        <v>0</v>
      </c>
      <c r="E442" s="10">
        <f>IF(E$14="",0,IF(NOT(Settings!$E$4=5),IF(Balance!E441&lt;=0,0,IF($C442&lt;=SUM($D442:D442),0,IF('Minimum Payment'!E442+$C442-SUM($D442:D442)&gt;Balance!E441+Interest!E442,Balance!E441+Interest!E442-'Minimum Payment'!E442,$C442-SUM($D442:D442))))))</f>
        <v>0</v>
      </c>
      <c r="F442" s="10">
        <f>IF(F$14="",0,IF(NOT(Settings!$E$4=5),IF(Balance!F441&lt;=0,0,IF($C442&lt;=SUM($D442:E442),0,IF('Minimum Payment'!F442+$C442-SUM($D442:E442)&gt;Balance!F441+Interest!F442,Balance!F441+Interest!F442-'Minimum Payment'!F442,$C442-SUM($D442:E442))))))</f>
        <v>0</v>
      </c>
      <c r="G442" s="10">
        <f>IF(G$14="",0,IF(NOT(Settings!$E$4=5),IF(Balance!G441&lt;=0,0,IF($C442&lt;=SUM($D442:F442),0,IF('Minimum Payment'!G442+$C442-SUM($D442:F442)&gt;Balance!G441+Interest!G442,Balance!G441+Interest!G442-'Minimum Payment'!G442,$C442-SUM($D442:F442))))))</f>
        <v>0</v>
      </c>
      <c r="H442" s="10">
        <f>IF(H$14="",0,IF(NOT(Settings!$E$4=5),IF(Balance!H441&lt;=0,0,IF($C442&lt;=SUM($D442:G442),0,IF('Minimum Payment'!H442+$C442-SUM($D442:G442)&gt;Balance!H441+Interest!H442,Balance!H441+Interest!H442-'Minimum Payment'!H442,$C442-SUM($D442:G442))))))</f>
        <v>0</v>
      </c>
      <c r="I442" s="10">
        <f>IF(I$14="",0,IF(NOT(Settings!$E$4=5),IF(Balance!I441&lt;=0,0,IF($C442&lt;=SUM($D442:H442),0,IF('Minimum Payment'!I442+$C442-SUM($D442:H442)&gt;Balance!I441+Interest!I442,Balance!I441+Interest!I442-'Minimum Payment'!I442,$C442-SUM($D442:H442))))))</f>
        <v>0</v>
      </c>
      <c r="J442" s="10">
        <f>IF(J$14="",0,IF(NOT(Settings!$E$4=5),IF(Balance!J441&lt;=0,0,IF($C442&lt;=SUM($D442:I442),0,IF('Minimum Payment'!J442+$C442-SUM($D442:I442)&gt;Balance!J441+Interest!J442,Balance!J441+Interest!J442-'Minimum Payment'!J442,$C442-SUM($D442:I442))))))</f>
        <v>0</v>
      </c>
      <c r="K442" s="10">
        <f>IF(K$14="",0,IF(NOT(Settings!$E$4=5),IF(Balance!K441&lt;=0,0,IF($C442&lt;=SUM($D442:J442),0,IF('Minimum Payment'!K442+$C442-SUM($D442:J442)&gt;Balance!K441+Interest!K442,Balance!K441+Interest!K442-'Minimum Payment'!K442,$C442-SUM($D442:J442))))))</f>
        <v>0</v>
      </c>
      <c r="L442" s="10">
        <f>IF(L$14="",0,IF(NOT(Settings!$E$4=5),IF(Balance!L441&lt;=0,0,IF($C442&lt;=SUM($D442:K442),0,IF('Minimum Payment'!L442+$C442-SUM($D442:K442)&gt;Balance!L441+Interest!L442,Balance!L441+Interest!L442-'Minimum Payment'!L442,$C442-SUM($D442:K442))))))</f>
        <v>0</v>
      </c>
      <c r="M442" s="10">
        <f>IF(M$14="",0,IF(NOT(Settings!$E$4=5),IF(Balance!M441&lt;=0,0,IF($C442&lt;=SUM($D442:L442),0,IF('Minimum Payment'!M442+$C442-SUM($D442:L442)&gt;Balance!M441+Interest!M442,Balance!M441+Interest!M442-'Minimum Payment'!M442,$C442-SUM($D442:L442))))))</f>
        <v>0</v>
      </c>
      <c r="O442" s="10">
        <f t="shared" si="12"/>
        <v>0</v>
      </c>
    </row>
    <row r="443" spans="1:15" s="140" customFormat="1" ht="11.25" x14ac:dyDescent="0.25">
      <c r="A443" s="140" t="str">
        <f>IF(Balance!O442&lt;=0,"",A442+1)</f>
        <v/>
      </c>
      <c r="B443" s="50" t="str">
        <f t="shared" si="13"/>
        <v/>
      </c>
      <c r="C443" s="10">
        <f>IF(A443="",0,IF(NOT(Settings!$E$4=5),IF((Results!$D$5-'Minimum Payment'!O443)&lt;0,0,Results!$D$5-'Minimum Payment'!O443),0)+'Payment Schedule'!D443)</f>
        <v>0</v>
      </c>
      <c r="D443" s="10">
        <f>IF($D$14="",0,IF(NOT(Settings!$E$4=5),IF(Balance!D442&gt;=0,IF('Minimum Payment'!D443+$C443&gt;Balance!D442+Interest!D443,Balance!D442+Interest!D443-'Minimum Payment'!D443,$C443)),0))</f>
        <v>0</v>
      </c>
      <c r="E443" s="10">
        <f>IF(E$14="",0,IF(NOT(Settings!$E$4=5),IF(Balance!E442&lt;=0,0,IF($C443&lt;=SUM($D443:D443),0,IF('Minimum Payment'!E443+$C443-SUM($D443:D443)&gt;Balance!E442+Interest!E443,Balance!E442+Interest!E443-'Minimum Payment'!E443,$C443-SUM($D443:D443))))))</f>
        <v>0</v>
      </c>
      <c r="F443" s="10">
        <f>IF(F$14="",0,IF(NOT(Settings!$E$4=5),IF(Balance!F442&lt;=0,0,IF($C443&lt;=SUM($D443:E443),0,IF('Minimum Payment'!F443+$C443-SUM($D443:E443)&gt;Balance!F442+Interest!F443,Balance!F442+Interest!F443-'Minimum Payment'!F443,$C443-SUM($D443:E443))))))</f>
        <v>0</v>
      </c>
      <c r="G443" s="10">
        <f>IF(G$14="",0,IF(NOT(Settings!$E$4=5),IF(Balance!G442&lt;=0,0,IF($C443&lt;=SUM($D443:F443),0,IF('Minimum Payment'!G443+$C443-SUM($D443:F443)&gt;Balance!G442+Interest!G443,Balance!G442+Interest!G443-'Minimum Payment'!G443,$C443-SUM($D443:F443))))))</f>
        <v>0</v>
      </c>
      <c r="H443" s="10">
        <f>IF(H$14="",0,IF(NOT(Settings!$E$4=5),IF(Balance!H442&lt;=0,0,IF($C443&lt;=SUM($D443:G443),0,IF('Minimum Payment'!H443+$C443-SUM($D443:G443)&gt;Balance!H442+Interest!H443,Balance!H442+Interest!H443-'Minimum Payment'!H443,$C443-SUM($D443:G443))))))</f>
        <v>0</v>
      </c>
      <c r="I443" s="10">
        <f>IF(I$14="",0,IF(NOT(Settings!$E$4=5),IF(Balance!I442&lt;=0,0,IF($C443&lt;=SUM($D443:H443),0,IF('Minimum Payment'!I443+$C443-SUM($D443:H443)&gt;Balance!I442+Interest!I443,Balance!I442+Interest!I443-'Minimum Payment'!I443,$C443-SUM($D443:H443))))))</f>
        <v>0</v>
      </c>
      <c r="J443" s="10">
        <f>IF(J$14="",0,IF(NOT(Settings!$E$4=5),IF(Balance!J442&lt;=0,0,IF($C443&lt;=SUM($D443:I443),0,IF('Minimum Payment'!J443+$C443-SUM($D443:I443)&gt;Balance!J442+Interest!J443,Balance!J442+Interest!J443-'Minimum Payment'!J443,$C443-SUM($D443:I443))))))</f>
        <v>0</v>
      </c>
      <c r="K443" s="10">
        <f>IF(K$14="",0,IF(NOT(Settings!$E$4=5),IF(Balance!K442&lt;=0,0,IF($C443&lt;=SUM($D443:J443),0,IF('Minimum Payment'!K443+$C443-SUM($D443:J443)&gt;Balance!K442+Interest!K443,Balance!K442+Interest!K443-'Minimum Payment'!K443,$C443-SUM($D443:J443))))))</f>
        <v>0</v>
      </c>
      <c r="L443" s="10">
        <f>IF(L$14="",0,IF(NOT(Settings!$E$4=5),IF(Balance!L442&lt;=0,0,IF($C443&lt;=SUM($D443:K443),0,IF('Minimum Payment'!L443+$C443-SUM($D443:K443)&gt;Balance!L442+Interest!L443,Balance!L442+Interest!L443-'Minimum Payment'!L443,$C443-SUM($D443:K443))))))</f>
        <v>0</v>
      </c>
      <c r="M443" s="10">
        <f>IF(M$14="",0,IF(NOT(Settings!$E$4=5),IF(Balance!M442&lt;=0,0,IF($C443&lt;=SUM($D443:L443),0,IF('Minimum Payment'!M443+$C443-SUM($D443:L443)&gt;Balance!M442+Interest!M443,Balance!M442+Interest!M443-'Minimum Payment'!M443,$C443-SUM($D443:L443))))))</f>
        <v>0</v>
      </c>
      <c r="O443" s="10">
        <f t="shared" si="12"/>
        <v>0</v>
      </c>
    </row>
    <row r="444" spans="1:15" s="140" customFormat="1" ht="11.25" x14ac:dyDescent="0.25">
      <c r="A444" s="140" t="str">
        <f>IF(Balance!O443&lt;=0,"",A443+1)</f>
        <v/>
      </c>
      <c r="B444" s="50" t="str">
        <f t="shared" si="13"/>
        <v/>
      </c>
      <c r="C444" s="10">
        <f>IF(A444="",0,IF(NOT(Settings!$E$4=5),IF((Results!$D$5-'Minimum Payment'!O444)&lt;0,0,Results!$D$5-'Minimum Payment'!O444),0)+'Payment Schedule'!D444)</f>
        <v>0</v>
      </c>
      <c r="D444" s="10">
        <f>IF($D$14="",0,IF(NOT(Settings!$E$4=5),IF(Balance!D443&gt;=0,IF('Minimum Payment'!D444+$C444&gt;Balance!D443+Interest!D444,Balance!D443+Interest!D444-'Minimum Payment'!D444,$C444)),0))</f>
        <v>0</v>
      </c>
      <c r="E444" s="10">
        <f>IF(E$14="",0,IF(NOT(Settings!$E$4=5),IF(Balance!E443&lt;=0,0,IF($C444&lt;=SUM($D444:D444),0,IF('Minimum Payment'!E444+$C444-SUM($D444:D444)&gt;Balance!E443+Interest!E444,Balance!E443+Interest!E444-'Minimum Payment'!E444,$C444-SUM($D444:D444))))))</f>
        <v>0</v>
      </c>
      <c r="F444" s="10">
        <f>IF(F$14="",0,IF(NOT(Settings!$E$4=5),IF(Balance!F443&lt;=0,0,IF($C444&lt;=SUM($D444:E444),0,IF('Minimum Payment'!F444+$C444-SUM($D444:E444)&gt;Balance!F443+Interest!F444,Balance!F443+Interest!F444-'Minimum Payment'!F444,$C444-SUM($D444:E444))))))</f>
        <v>0</v>
      </c>
      <c r="G444" s="10">
        <f>IF(G$14="",0,IF(NOT(Settings!$E$4=5),IF(Balance!G443&lt;=0,0,IF($C444&lt;=SUM($D444:F444),0,IF('Minimum Payment'!G444+$C444-SUM($D444:F444)&gt;Balance!G443+Interest!G444,Balance!G443+Interest!G444-'Minimum Payment'!G444,$C444-SUM($D444:F444))))))</f>
        <v>0</v>
      </c>
      <c r="H444" s="10">
        <f>IF(H$14="",0,IF(NOT(Settings!$E$4=5),IF(Balance!H443&lt;=0,0,IF($C444&lt;=SUM($D444:G444),0,IF('Minimum Payment'!H444+$C444-SUM($D444:G444)&gt;Balance!H443+Interest!H444,Balance!H443+Interest!H444-'Minimum Payment'!H444,$C444-SUM($D444:G444))))))</f>
        <v>0</v>
      </c>
      <c r="I444" s="10">
        <f>IF(I$14="",0,IF(NOT(Settings!$E$4=5),IF(Balance!I443&lt;=0,0,IF($C444&lt;=SUM($D444:H444),0,IF('Minimum Payment'!I444+$C444-SUM($D444:H444)&gt;Balance!I443+Interest!I444,Balance!I443+Interest!I444-'Minimum Payment'!I444,$C444-SUM($D444:H444))))))</f>
        <v>0</v>
      </c>
      <c r="J444" s="10">
        <f>IF(J$14="",0,IF(NOT(Settings!$E$4=5),IF(Balance!J443&lt;=0,0,IF($C444&lt;=SUM($D444:I444),0,IF('Minimum Payment'!J444+$C444-SUM($D444:I444)&gt;Balance!J443+Interest!J444,Balance!J443+Interest!J444-'Minimum Payment'!J444,$C444-SUM($D444:I444))))))</f>
        <v>0</v>
      </c>
      <c r="K444" s="10">
        <f>IF(K$14="",0,IF(NOT(Settings!$E$4=5),IF(Balance!K443&lt;=0,0,IF($C444&lt;=SUM($D444:J444),0,IF('Minimum Payment'!K444+$C444-SUM($D444:J444)&gt;Balance!K443+Interest!K444,Balance!K443+Interest!K444-'Minimum Payment'!K444,$C444-SUM($D444:J444))))))</f>
        <v>0</v>
      </c>
      <c r="L444" s="10">
        <f>IF(L$14="",0,IF(NOT(Settings!$E$4=5),IF(Balance!L443&lt;=0,0,IF($C444&lt;=SUM($D444:K444),0,IF('Minimum Payment'!L444+$C444-SUM($D444:K444)&gt;Balance!L443+Interest!L444,Balance!L443+Interest!L444-'Minimum Payment'!L444,$C444-SUM($D444:K444))))))</f>
        <v>0</v>
      </c>
      <c r="M444" s="10">
        <f>IF(M$14="",0,IF(NOT(Settings!$E$4=5),IF(Balance!M443&lt;=0,0,IF($C444&lt;=SUM($D444:L444),0,IF('Minimum Payment'!M444+$C444-SUM($D444:L444)&gt;Balance!M443+Interest!M444,Balance!M443+Interest!M444-'Minimum Payment'!M444,$C444-SUM($D444:L444))))))</f>
        <v>0</v>
      </c>
      <c r="O444" s="10">
        <f t="shared" si="12"/>
        <v>0</v>
      </c>
    </row>
    <row r="445" spans="1:15" s="140" customFormat="1" ht="11.25" x14ac:dyDescent="0.25">
      <c r="A445" s="140" t="str">
        <f>IF(Balance!O444&lt;=0,"",A444+1)</f>
        <v/>
      </c>
      <c r="B445" s="50" t="str">
        <f t="shared" si="13"/>
        <v/>
      </c>
      <c r="C445" s="10">
        <f>IF(A445="",0,IF(NOT(Settings!$E$4=5),IF((Results!$D$5-'Minimum Payment'!O445)&lt;0,0,Results!$D$5-'Minimum Payment'!O445),0)+'Payment Schedule'!D445)</f>
        <v>0</v>
      </c>
      <c r="D445" s="10">
        <f>IF($D$14="",0,IF(NOT(Settings!$E$4=5),IF(Balance!D444&gt;=0,IF('Minimum Payment'!D445+$C445&gt;Balance!D444+Interest!D445,Balance!D444+Interest!D445-'Minimum Payment'!D445,$C445)),0))</f>
        <v>0</v>
      </c>
      <c r="E445" s="10">
        <f>IF(E$14="",0,IF(NOT(Settings!$E$4=5),IF(Balance!E444&lt;=0,0,IF($C445&lt;=SUM($D445:D445),0,IF('Minimum Payment'!E445+$C445-SUM($D445:D445)&gt;Balance!E444+Interest!E445,Balance!E444+Interest!E445-'Minimum Payment'!E445,$C445-SUM($D445:D445))))))</f>
        <v>0</v>
      </c>
      <c r="F445" s="10">
        <f>IF(F$14="",0,IF(NOT(Settings!$E$4=5),IF(Balance!F444&lt;=0,0,IF($C445&lt;=SUM($D445:E445),0,IF('Minimum Payment'!F445+$C445-SUM($D445:E445)&gt;Balance!F444+Interest!F445,Balance!F444+Interest!F445-'Minimum Payment'!F445,$C445-SUM($D445:E445))))))</f>
        <v>0</v>
      </c>
      <c r="G445" s="10">
        <f>IF(G$14="",0,IF(NOT(Settings!$E$4=5),IF(Balance!G444&lt;=0,0,IF($C445&lt;=SUM($D445:F445),0,IF('Minimum Payment'!G445+$C445-SUM($D445:F445)&gt;Balance!G444+Interest!G445,Balance!G444+Interest!G445-'Minimum Payment'!G445,$C445-SUM($D445:F445))))))</f>
        <v>0</v>
      </c>
      <c r="H445" s="10">
        <f>IF(H$14="",0,IF(NOT(Settings!$E$4=5),IF(Balance!H444&lt;=0,0,IF($C445&lt;=SUM($D445:G445),0,IF('Minimum Payment'!H445+$C445-SUM($D445:G445)&gt;Balance!H444+Interest!H445,Balance!H444+Interest!H445-'Minimum Payment'!H445,$C445-SUM($D445:G445))))))</f>
        <v>0</v>
      </c>
      <c r="I445" s="10">
        <f>IF(I$14="",0,IF(NOT(Settings!$E$4=5),IF(Balance!I444&lt;=0,0,IF($C445&lt;=SUM($D445:H445),0,IF('Minimum Payment'!I445+$C445-SUM($D445:H445)&gt;Balance!I444+Interest!I445,Balance!I444+Interest!I445-'Minimum Payment'!I445,$C445-SUM($D445:H445))))))</f>
        <v>0</v>
      </c>
      <c r="J445" s="10">
        <f>IF(J$14="",0,IF(NOT(Settings!$E$4=5),IF(Balance!J444&lt;=0,0,IF($C445&lt;=SUM($D445:I445),0,IF('Minimum Payment'!J445+$C445-SUM($D445:I445)&gt;Balance!J444+Interest!J445,Balance!J444+Interest!J445-'Minimum Payment'!J445,$C445-SUM($D445:I445))))))</f>
        <v>0</v>
      </c>
      <c r="K445" s="10">
        <f>IF(K$14="",0,IF(NOT(Settings!$E$4=5),IF(Balance!K444&lt;=0,0,IF($C445&lt;=SUM($D445:J445),0,IF('Minimum Payment'!K445+$C445-SUM($D445:J445)&gt;Balance!K444+Interest!K445,Balance!K444+Interest!K445-'Minimum Payment'!K445,$C445-SUM($D445:J445))))))</f>
        <v>0</v>
      </c>
      <c r="L445" s="10">
        <f>IF(L$14="",0,IF(NOT(Settings!$E$4=5),IF(Balance!L444&lt;=0,0,IF($C445&lt;=SUM($D445:K445),0,IF('Minimum Payment'!L445+$C445-SUM($D445:K445)&gt;Balance!L444+Interest!L445,Balance!L444+Interest!L445-'Minimum Payment'!L445,$C445-SUM($D445:K445))))))</f>
        <v>0</v>
      </c>
      <c r="M445" s="10">
        <f>IF(M$14="",0,IF(NOT(Settings!$E$4=5),IF(Balance!M444&lt;=0,0,IF($C445&lt;=SUM($D445:L445),0,IF('Minimum Payment'!M445+$C445-SUM($D445:L445)&gt;Balance!M444+Interest!M445,Balance!M444+Interest!M445-'Minimum Payment'!M445,$C445-SUM($D445:L445))))))</f>
        <v>0</v>
      </c>
      <c r="O445" s="10">
        <f t="shared" si="12"/>
        <v>0</v>
      </c>
    </row>
    <row r="446" spans="1:15" s="140" customFormat="1" ht="11.25" x14ac:dyDescent="0.25">
      <c r="A446" s="140" t="str">
        <f>IF(Balance!O445&lt;=0,"",A445+1)</f>
        <v/>
      </c>
      <c r="B446" s="50" t="str">
        <f t="shared" si="13"/>
        <v/>
      </c>
      <c r="C446" s="10">
        <f>IF(A446="",0,IF(NOT(Settings!$E$4=5),IF((Results!$D$5-'Minimum Payment'!O446)&lt;0,0,Results!$D$5-'Minimum Payment'!O446),0)+'Payment Schedule'!D446)</f>
        <v>0</v>
      </c>
      <c r="D446" s="10">
        <f>IF($D$14="",0,IF(NOT(Settings!$E$4=5),IF(Balance!D445&gt;=0,IF('Minimum Payment'!D446+$C446&gt;Balance!D445+Interest!D446,Balance!D445+Interest!D446-'Minimum Payment'!D446,$C446)),0))</f>
        <v>0</v>
      </c>
      <c r="E446" s="10">
        <f>IF(E$14="",0,IF(NOT(Settings!$E$4=5),IF(Balance!E445&lt;=0,0,IF($C446&lt;=SUM($D446:D446),0,IF('Minimum Payment'!E446+$C446-SUM($D446:D446)&gt;Balance!E445+Interest!E446,Balance!E445+Interest!E446-'Minimum Payment'!E446,$C446-SUM($D446:D446))))))</f>
        <v>0</v>
      </c>
      <c r="F446" s="10">
        <f>IF(F$14="",0,IF(NOT(Settings!$E$4=5),IF(Balance!F445&lt;=0,0,IF($C446&lt;=SUM($D446:E446),0,IF('Minimum Payment'!F446+$C446-SUM($D446:E446)&gt;Balance!F445+Interest!F446,Balance!F445+Interest!F446-'Minimum Payment'!F446,$C446-SUM($D446:E446))))))</f>
        <v>0</v>
      </c>
      <c r="G446" s="10">
        <f>IF(G$14="",0,IF(NOT(Settings!$E$4=5),IF(Balance!G445&lt;=0,0,IF($C446&lt;=SUM($D446:F446),0,IF('Minimum Payment'!G446+$C446-SUM($D446:F446)&gt;Balance!G445+Interest!G446,Balance!G445+Interest!G446-'Minimum Payment'!G446,$C446-SUM($D446:F446))))))</f>
        <v>0</v>
      </c>
      <c r="H446" s="10">
        <f>IF(H$14="",0,IF(NOT(Settings!$E$4=5),IF(Balance!H445&lt;=0,0,IF($C446&lt;=SUM($D446:G446),0,IF('Minimum Payment'!H446+$C446-SUM($D446:G446)&gt;Balance!H445+Interest!H446,Balance!H445+Interest!H446-'Minimum Payment'!H446,$C446-SUM($D446:G446))))))</f>
        <v>0</v>
      </c>
      <c r="I446" s="10">
        <f>IF(I$14="",0,IF(NOT(Settings!$E$4=5),IF(Balance!I445&lt;=0,0,IF($C446&lt;=SUM($D446:H446),0,IF('Minimum Payment'!I446+$C446-SUM($D446:H446)&gt;Balance!I445+Interest!I446,Balance!I445+Interest!I446-'Minimum Payment'!I446,$C446-SUM($D446:H446))))))</f>
        <v>0</v>
      </c>
      <c r="J446" s="10">
        <f>IF(J$14="",0,IF(NOT(Settings!$E$4=5),IF(Balance!J445&lt;=0,0,IF($C446&lt;=SUM($D446:I446),0,IF('Minimum Payment'!J446+$C446-SUM($D446:I446)&gt;Balance!J445+Interest!J446,Balance!J445+Interest!J446-'Minimum Payment'!J446,$C446-SUM($D446:I446))))))</f>
        <v>0</v>
      </c>
      <c r="K446" s="10">
        <f>IF(K$14="",0,IF(NOT(Settings!$E$4=5),IF(Balance!K445&lt;=0,0,IF($C446&lt;=SUM($D446:J446),0,IF('Minimum Payment'!K446+$C446-SUM($D446:J446)&gt;Balance!K445+Interest!K446,Balance!K445+Interest!K446-'Minimum Payment'!K446,$C446-SUM($D446:J446))))))</f>
        <v>0</v>
      </c>
      <c r="L446" s="10">
        <f>IF(L$14="",0,IF(NOT(Settings!$E$4=5),IF(Balance!L445&lt;=0,0,IF($C446&lt;=SUM($D446:K446),0,IF('Minimum Payment'!L446+$C446-SUM($D446:K446)&gt;Balance!L445+Interest!L446,Balance!L445+Interest!L446-'Minimum Payment'!L446,$C446-SUM($D446:K446))))))</f>
        <v>0</v>
      </c>
      <c r="M446" s="10">
        <f>IF(M$14="",0,IF(NOT(Settings!$E$4=5),IF(Balance!M445&lt;=0,0,IF($C446&lt;=SUM($D446:L446),0,IF('Minimum Payment'!M446+$C446-SUM($D446:L446)&gt;Balance!M445+Interest!M446,Balance!M445+Interest!M446-'Minimum Payment'!M446,$C446-SUM($D446:L446))))))</f>
        <v>0</v>
      </c>
      <c r="O446" s="10">
        <f t="shared" si="12"/>
        <v>0</v>
      </c>
    </row>
    <row r="447" spans="1:15" s="140" customFormat="1" ht="11.25" x14ac:dyDescent="0.25">
      <c r="A447" s="140" t="str">
        <f>IF(Balance!O446&lt;=0,"",A446+1)</f>
        <v/>
      </c>
      <c r="B447" s="50" t="str">
        <f t="shared" si="13"/>
        <v/>
      </c>
      <c r="C447" s="10">
        <f>IF(A447="",0,IF(NOT(Settings!$E$4=5),IF((Results!$D$5-'Minimum Payment'!O447)&lt;0,0,Results!$D$5-'Minimum Payment'!O447),0)+'Payment Schedule'!D447)</f>
        <v>0</v>
      </c>
      <c r="D447" s="10">
        <f>IF($D$14="",0,IF(NOT(Settings!$E$4=5),IF(Balance!D446&gt;=0,IF('Minimum Payment'!D447+$C447&gt;Balance!D446+Interest!D447,Balance!D446+Interest!D447-'Minimum Payment'!D447,$C447)),0))</f>
        <v>0</v>
      </c>
      <c r="E447" s="10">
        <f>IF(E$14="",0,IF(NOT(Settings!$E$4=5),IF(Balance!E446&lt;=0,0,IF($C447&lt;=SUM($D447:D447),0,IF('Minimum Payment'!E447+$C447-SUM($D447:D447)&gt;Balance!E446+Interest!E447,Balance!E446+Interest!E447-'Minimum Payment'!E447,$C447-SUM($D447:D447))))))</f>
        <v>0</v>
      </c>
      <c r="F447" s="10">
        <f>IF(F$14="",0,IF(NOT(Settings!$E$4=5),IF(Balance!F446&lt;=0,0,IF($C447&lt;=SUM($D447:E447),0,IF('Minimum Payment'!F447+$C447-SUM($D447:E447)&gt;Balance!F446+Interest!F447,Balance!F446+Interest!F447-'Minimum Payment'!F447,$C447-SUM($D447:E447))))))</f>
        <v>0</v>
      </c>
      <c r="G447" s="10">
        <f>IF(G$14="",0,IF(NOT(Settings!$E$4=5),IF(Balance!G446&lt;=0,0,IF($C447&lt;=SUM($D447:F447),0,IF('Minimum Payment'!G447+$C447-SUM($D447:F447)&gt;Balance!G446+Interest!G447,Balance!G446+Interest!G447-'Minimum Payment'!G447,$C447-SUM($D447:F447))))))</f>
        <v>0</v>
      </c>
      <c r="H447" s="10">
        <f>IF(H$14="",0,IF(NOT(Settings!$E$4=5),IF(Balance!H446&lt;=0,0,IF($C447&lt;=SUM($D447:G447),0,IF('Minimum Payment'!H447+$C447-SUM($D447:G447)&gt;Balance!H446+Interest!H447,Balance!H446+Interest!H447-'Minimum Payment'!H447,$C447-SUM($D447:G447))))))</f>
        <v>0</v>
      </c>
      <c r="I447" s="10">
        <f>IF(I$14="",0,IF(NOT(Settings!$E$4=5),IF(Balance!I446&lt;=0,0,IF($C447&lt;=SUM($D447:H447),0,IF('Minimum Payment'!I447+$C447-SUM($D447:H447)&gt;Balance!I446+Interest!I447,Balance!I446+Interest!I447-'Minimum Payment'!I447,$C447-SUM($D447:H447))))))</f>
        <v>0</v>
      </c>
      <c r="J447" s="10">
        <f>IF(J$14="",0,IF(NOT(Settings!$E$4=5),IF(Balance!J446&lt;=0,0,IF($C447&lt;=SUM($D447:I447),0,IF('Minimum Payment'!J447+$C447-SUM($D447:I447)&gt;Balance!J446+Interest!J447,Balance!J446+Interest!J447-'Minimum Payment'!J447,$C447-SUM($D447:I447))))))</f>
        <v>0</v>
      </c>
      <c r="K447" s="10">
        <f>IF(K$14="",0,IF(NOT(Settings!$E$4=5),IF(Balance!K446&lt;=0,0,IF($C447&lt;=SUM($D447:J447),0,IF('Minimum Payment'!K447+$C447-SUM($D447:J447)&gt;Balance!K446+Interest!K447,Balance!K446+Interest!K447-'Minimum Payment'!K447,$C447-SUM($D447:J447))))))</f>
        <v>0</v>
      </c>
      <c r="L447" s="10">
        <f>IF(L$14="",0,IF(NOT(Settings!$E$4=5),IF(Balance!L446&lt;=0,0,IF($C447&lt;=SUM($D447:K447),0,IF('Minimum Payment'!L447+$C447-SUM($D447:K447)&gt;Balance!L446+Interest!L447,Balance!L446+Interest!L447-'Minimum Payment'!L447,$C447-SUM($D447:K447))))))</f>
        <v>0</v>
      </c>
      <c r="M447" s="10">
        <f>IF(M$14="",0,IF(NOT(Settings!$E$4=5),IF(Balance!M446&lt;=0,0,IF($C447&lt;=SUM($D447:L447),0,IF('Minimum Payment'!M447+$C447-SUM($D447:L447)&gt;Balance!M446+Interest!M447,Balance!M446+Interest!M447-'Minimum Payment'!M447,$C447-SUM($D447:L447))))))</f>
        <v>0</v>
      </c>
      <c r="O447" s="10">
        <f t="shared" si="12"/>
        <v>0</v>
      </c>
    </row>
    <row r="448" spans="1:15" s="140" customFormat="1" ht="11.25" x14ac:dyDescent="0.25">
      <c r="A448" s="140" t="str">
        <f>IF(Balance!O447&lt;=0,"",A447+1)</f>
        <v/>
      </c>
      <c r="B448" s="50" t="str">
        <f t="shared" si="13"/>
        <v/>
      </c>
      <c r="C448" s="10">
        <f>IF(A448="",0,IF(NOT(Settings!$E$4=5),IF((Results!$D$5-'Minimum Payment'!O448)&lt;0,0,Results!$D$5-'Minimum Payment'!O448),0)+'Payment Schedule'!D448)</f>
        <v>0</v>
      </c>
      <c r="D448" s="10">
        <f>IF($D$14="",0,IF(NOT(Settings!$E$4=5),IF(Balance!D447&gt;=0,IF('Minimum Payment'!D448+$C448&gt;Balance!D447+Interest!D448,Balance!D447+Interest!D448-'Minimum Payment'!D448,$C448)),0))</f>
        <v>0</v>
      </c>
      <c r="E448" s="10">
        <f>IF(E$14="",0,IF(NOT(Settings!$E$4=5),IF(Balance!E447&lt;=0,0,IF($C448&lt;=SUM($D448:D448),0,IF('Minimum Payment'!E448+$C448-SUM($D448:D448)&gt;Balance!E447+Interest!E448,Balance!E447+Interest!E448-'Minimum Payment'!E448,$C448-SUM($D448:D448))))))</f>
        <v>0</v>
      </c>
      <c r="F448" s="10">
        <f>IF(F$14="",0,IF(NOT(Settings!$E$4=5),IF(Balance!F447&lt;=0,0,IF($C448&lt;=SUM($D448:E448),0,IF('Minimum Payment'!F448+$C448-SUM($D448:E448)&gt;Balance!F447+Interest!F448,Balance!F447+Interest!F448-'Minimum Payment'!F448,$C448-SUM($D448:E448))))))</f>
        <v>0</v>
      </c>
      <c r="G448" s="10">
        <f>IF(G$14="",0,IF(NOT(Settings!$E$4=5),IF(Balance!G447&lt;=0,0,IF($C448&lt;=SUM($D448:F448),0,IF('Minimum Payment'!G448+$C448-SUM($D448:F448)&gt;Balance!G447+Interest!G448,Balance!G447+Interest!G448-'Minimum Payment'!G448,$C448-SUM($D448:F448))))))</f>
        <v>0</v>
      </c>
      <c r="H448" s="10">
        <f>IF(H$14="",0,IF(NOT(Settings!$E$4=5),IF(Balance!H447&lt;=0,0,IF($C448&lt;=SUM($D448:G448),0,IF('Minimum Payment'!H448+$C448-SUM($D448:G448)&gt;Balance!H447+Interest!H448,Balance!H447+Interest!H448-'Minimum Payment'!H448,$C448-SUM($D448:G448))))))</f>
        <v>0</v>
      </c>
      <c r="I448" s="10">
        <f>IF(I$14="",0,IF(NOT(Settings!$E$4=5),IF(Balance!I447&lt;=0,0,IF($C448&lt;=SUM($D448:H448),0,IF('Minimum Payment'!I448+$C448-SUM($D448:H448)&gt;Balance!I447+Interest!I448,Balance!I447+Interest!I448-'Minimum Payment'!I448,$C448-SUM($D448:H448))))))</f>
        <v>0</v>
      </c>
      <c r="J448" s="10">
        <f>IF(J$14="",0,IF(NOT(Settings!$E$4=5),IF(Balance!J447&lt;=0,0,IF($C448&lt;=SUM($D448:I448),0,IF('Minimum Payment'!J448+$C448-SUM($D448:I448)&gt;Balance!J447+Interest!J448,Balance!J447+Interest!J448-'Minimum Payment'!J448,$C448-SUM($D448:I448))))))</f>
        <v>0</v>
      </c>
      <c r="K448" s="10">
        <f>IF(K$14="",0,IF(NOT(Settings!$E$4=5),IF(Balance!K447&lt;=0,0,IF($C448&lt;=SUM($D448:J448),0,IF('Minimum Payment'!K448+$C448-SUM($D448:J448)&gt;Balance!K447+Interest!K448,Balance!K447+Interest!K448-'Minimum Payment'!K448,$C448-SUM($D448:J448))))))</f>
        <v>0</v>
      </c>
      <c r="L448" s="10">
        <f>IF(L$14="",0,IF(NOT(Settings!$E$4=5),IF(Balance!L447&lt;=0,0,IF($C448&lt;=SUM($D448:K448),0,IF('Minimum Payment'!L448+$C448-SUM($D448:K448)&gt;Balance!L447+Interest!L448,Balance!L447+Interest!L448-'Minimum Payment'!L448,$C448-SUM($D448:K448))))))</f>
        <v>0</v>
      </c>
      <c r="M448" s="10">
        <f>IF(M$14="",0,IF(NOT(Settings!$E$4=5),IF(Balance!M447&lt;=0,0,IF($C448&lt;=SUM($D448:L448),0,IF('Minimum Payment'!M448+$C448-SUM($D448:L448)&gt;Balance!M447+Interest!M448,Balance!M447+Interest!M448-'Minimum Payment'!M448,$C448-SUM($D448:L448))))))</f>
        <v>0</v>
      </c>
      <c r="O448" s="10">
        <f t="shared" si="12"/>
        <v>0</v>
      </c>
    </row>
    <row r="449" spans="1:15" s="140" customFormat="1" ht="11.25" x14ac:dyDescent="0.25">
      <c r="A449" s="140" t="str">
        <f>IF(Balance!O448&lt;=0,"",A448+1)</f>
        <v/>
      </c>
      <c r="B449" s="50" t="str">
        <f t="shared" si="13"/>
        <v/>
      </c>
      <c r="C449" s="10">
        <f>IF(A449="",0,IF(NOT(Settings!$E$4=5),IF((Results!$D$5-'Minimum Payment'!O449)&lt;0,0,Results!$D$5-'Minimum Payment'!O449),0)+'Payment Schedule'!D449)</f>
        <v>0</v>
      </c>
      <c r="D449" s="10">
        <f>IF($D$14="",0,IF(NOT(Settings!$E$4=5),IF(Balance!D448&gt;=0,IF('Minimum Payment'!D449+$C449&gt;Balance!D448+Interest!D449,Balance!D448+Interest!D449-'Minimum Payment'!D449,$C449)),0))</f>
        <v>0</v>
      </c>
      <c r="E449" s="10">
        <f>IF(E$14="",0,IF(NOT(Settings!$E$4=5),IF(Balance!E448&lt;=0,0,IF($C449&lt;=SUM($D449:D449),0,IF('Minimum Payment'!E449+$C449-SUM($D449:D449)&gt;Balance!E448+Interest!E449,Balance!E448+Interest!E449-'Minimum Payment'!E449,$C449-SUM($D449:D449))))))</f>
        <v>0</v>
      </c>
      <c r="F449" s="10">
        <f>IF(F$14="",0,IF(NOT(Settings!$E$4=5),IF(Balance!F448&lt;=0,0,IF($C449&lt;=SUM($D449:E449),0,IF('Minimum Payment'!F449+$C449-SUM($D449:E449)&gt;Balance!F448+Interest!F449,Balance!F448+Interest!F449-'Minimum Payment'!F449,$C449-SUM($D449:E449))))))</f>
        <v>0</v>
      </c>
      <c r="G449" s="10">
        <f>IF(G$14="",0,IF(NOT(Settings!$E$4=5),IF(Balance!G448&lt;=0,0,IF($C449&lt;=SUM($D449:F449),0,IF('Minimum Payment'!G449+$C449-SUM($D449:F449)&gt;Balance!G448+Interest!G449,Balance!G448+Interest!G449-'Minimum Payment'!G449,$C449-SUM($D449:F449))))))</f>
        <v>0</v>
      </c>
      <c r="H449" s="10">
        <f>IF(H$14="",0,IF(NOT(Settings!$E$4=5),IF(Balance!H448&lt;=0,0,IF($C449&lt;=SUM($D449:G449),0,IF('Minimum Payment'!H449+$C449-SUM($D449:G449)&gt;Balance!H448+Interest!H449,Balance!H448+Interest!H449-'Minimum Payment'!H449,$C449-SUM($D449:G449))))))</f>
        <v>0</v>
      </c>
      <c r="I449" s="10">
        <f>IF(I$14="",0,IF(NOT(Settings!$E$4=5),IF(Balance!I448&lt;=0,0,IF($C449&lt;=SUM($D449:H449),0,IF('Minimum Payment'!I449+$C449-SUM($D449:H449)&gt;Balance!I448+Interest!I449,Balance!I448+Interest!I449-'Minimum Payment'!I449,$C449-SUM($D449:H449))))))</f>
        <v>0</v>
      </c>
      <c r="J449" s="10">
        <f>IF(J$14="",0,IF(NOT(Settings!$E$4=5),IF(Balance!J448&lt;=0,0,IF($C449&lt;=SUM($D449:I449),0,IF('Minimum Payment'!J449+$C449-SUM($D449:I449)&gt;Balance!J448+Interest!J449,Balance!J448+Interest!J449-'Minimum Payment'!J449,$C449-SUM($D449:I449))))))</f>
        <v>0</v>
      </c>
      <c r="K449" s="10">
        <f>IF(K$14="",0,IF(NOT(Settings!$E$4=5),IF(Balance!K448&lt;=0,0,IF($C449&lt;=SUM($D449:J449),0,IF('Minimum Payment'!K449+$C449-SUM($D449:J449)&gt;Balance!K448+Interest!K449,Balance!K448+Interest!K449-'Minimum Payment'!K449,$C449-SUM($D449:J449))))))</f>
        <v>0</v>
      </c>
      <c r="L449" s="10">
        <f>IF(L$14="",0,IF(NOT(Settings!$E$4=5),IF(Balance!L448&lt;=0,0,IF($C449&lt;=SUM($D449:K449),0,IF('Minimum Payment'!L449+$C449-SUM($D449:K449)&gt;Balance!L448+Interest!L449,Balance!L448+Interest!L449-'Minimum Payment'!L449,$C449-SUM($D449:K449))))))</f>
        <v>0</v>
      </c>
      <c r="M449" s="10">
        <f>IF(M$14="",0,IF(NOT(Settings!$E$4=5),IF(Balance!M448&lt;=0,0,IF($C449&lt;=SUM($D449:L449),0,IF('Minimum Payment'!M449+$C449-SUM($D449:L449)&gt;Balance!M448+Interest!M449,Balance!M448+Interest!M449-'Minimum Payment'!M449,$C449-SUM($D449:L449))))))</f>
        <v>0</v>
      </c>
      <c r="O449" s="10">
        <f t="shared" si="12"/>
        <v>0</v>
      </c>
    </row>
    <row r="450" spans="1:15" s="140" customFormat="1" ht="11.25" x14ac:dyDescent="0.25">
      <c r="A450" s="140" t="str">
        <f>IF(Balance!O449&lt;=0,"",A449+1)</f>
        <v/>
      </c>
      <c r="B450" s="50" t="str">
        <f t="shared" si="13"/>
        <v/>
      </c>
      <c r="C450" s="10">
        <f>IF(A450="",0,IF(NOT(Settings!$E$4=5),IF((Results!$D$5-'Minimum Payment'!O450)&lt;0,0,Results!$D$5-'Minimum Payment'!O450),0)+'Payment Schedule'!D450)</f>
        <v>0</v>
      </c>
      <c r="D450" s="10">
        <f>IF($D$14="",0,IF(NOT(Settings!$E$4=5),IF(Balance!D449&gt;=0,IF('Minimum Payment'!D450+$C450&gt;Balance!D449+Interest!D450,Balance!D449+Interest!D450-'Minimum Payment'!D450,$C450)),0))</f>
        <v>0</v>
      </c>
      <c r="E450" s="10">
        <f>IF(E$14="",0,IF(NOT(Settings!$E$4=5),IF(Balance!E449&lt;=0,0,IF($C450&lt;=SUM($D450:D450),0,IF('Minimum Payment'!E450+$C450-SUM($D450:D450)&gt;Balance!E449+Interest!E450,Balance!E449+Interest!E450-'Minimum Payment'!E450,$C450-SUM($D450:D450))))))</f>
        <v>0</v>
      </c>
      <c r="F450" s="10">
        <f>IF(F$14="",0,IF(NOT(Settings!$E$4=5),IF(Balance!F449&lt;=0,0,IF($C450&lt;=SUM($D450:E450),0,IF('Minimum Payment'!F450+$C450-SUM($D450:E450)&gt;Balance!F449+Interest!F450,Balance!F449+Interest!F450-'Minimum Payment'!F450,$C450-SUM($D450:E450))))))</f>
        <v>0</v>
      </c>
      <c r="G450" s="10">
        <f>IF(G$14="",0,IF(NOT(Settings!$E$4=5),IF(Balance!G449&lt;=0,0,IF($C450&lt;=SUM($D450:F450),0,IF('Minimum Payment'!G450+$C450-SUM($D450:F450)&gt;Balance!G449+Interest!G450,Balance!G449+Interest!G450-'Minimum Payment'!G450,$C450-SUM($D450:F450))))))</f>
        <v>0</v>
      </c>
      <c r="H450" s="10">
        <f>IF(H$14="",0,IF(NOT(Settings!$E$4=5),IF(Balance!H449&lt;=0,0,IF($C450&lt;=SUM($D450:G450),0,IF('Minimum Payment'!H450+$C450-SUM($D450:G450)&gt;Balance!H449+Interest!H450,Balance!H449+Interest!H450-'Minimum Payment'!H450,$C450-SUM($D450:G450))))))</f>
        <v>0</v>
      </c>
      <c r="I450" s="10">
        <f>IF(I$14="",0,IF(NOT(Settings!$E$4=5),IF(Balance!I449&lt;=0,0,IF($C450&lt;=SUM($D450:H450),0,IF('Minimum Payment'!I450+$C450-SUM($D450:H450)&gt;Balance!I449+Interest!I450,Balance!I449+Interest!I450-'Minimum Payment'!I450,$C450-SUM($D450:H450))))))</f>
        <v>0</v>
      </c>
      <c r="J450" s="10">
        <f>IF(J$14="",0,IF(NOT(Settings!$E$4=5),IF(Balance!J449&lt;=0,0,IF($C450&lt;=SUM($D450:I450),0,IF('Minimum Payment'!J450+$C450-SUM($D450:I450)&gt;Balance!J449+Interest!J450,Balance!J449+Interest!J450-'Minimum Payment'!J450,$C450-SUM($D450:I450))))))</f>
        <v>0</v>
      </c>
      <c r="K450" s="10">
        <f>IF(K$14="",0,IF(NOT(Settings!$E$4=5),IF(Balance!K449&lt;=0,0,IF($C450&lt;=SUM($D450:J450),0,IF('Minimum Payment'!K450+$C450-SUM($D450:J450)&gt;Balance!K449+Interest!K450,Balance!K449+Interest!K450-'Minimum Payment'!K450,$C450-SUM($D450:J450))))))</f>
        <v>0</v>
      </c>
      <c r="L450" s="10">
        <f>IF(L$14="",0,IF(NOT(Settings!$E$4=5),IF(Balance!L449&lt;=0,0,IF($C450&lt;=SUM($D450:K450),0,IF('Minimum Payment'!L450+$C450-SUM($D450:K450)&gt;Balance!L449+Interest!L450,Balance!L449+Interest!L450-'Minimum Payment'!L450,$C450-SUM($D450:K450))))))</f>
        <v>0</v>
      </c>
      <c r="M450" s="10">
        <f>IF(M$14="",0,IF(NOT(Settings!$E$4=5),IF(Balance!M449&lt;=0,0,IF($C450&lt;=SUM($D450:L450),0,IF('Minimum Payment'!M450+$C450-SUM($D450:L450)&gt;Balance!M449+Interest!M450,Balance!M449+Interest!M450-'Minimum Payment'!M450,$C450-SUM($D450:L450))))))</f>
        <v>0</v>
      </c>
      <c r="O450" s="10">
        <f t="shared" si="12"/>
        <v>0</v>
      </c>
    </row>
    <row r="451" spans="1:15" s="140" customFormat="1" ht="11.25" x14ac:dyDescent="0.25">
      <c r="A451" s="140" t="str">
        <f>IF(Balance!O450&lt;=0,"",A450+1)</f>
        <v/>
      </c>
      <c r="B451" s="50" t="str">
        <f t="shared" si="13"/>
        <v/>
      </c>
      <c r="C451" s="10">
        <f>IF(A451="",0,IF(NOT(Settings!$E$4=5),IF((Results!$D$5-'Minimum Payment'!O451)&lt;0,0,Results!$D$5-'Minimum Payment'!O451),0)+'Payment Schedule'!D451)</f>
        <v>0</v>
      </c>
      <c r="D451" s="10">
        <f>IF($D$14="",0,IF(NOT(Settings!$E$4=5),IF(Balance!D450&gt;=0,IF('Minimum Payment'!D451+$C451&gt;Balance!D450+Interest!D451,Balance!D450+Interest!D451-'Minimum Payment'!D451,$C451)),0))</f>
        <v>0</v>
      </c>
      <c r="E451" s="10">
        <f>IF(E$14="",0,IF(NOT(Settings!$E$4=5),IF(Balance!E450&lt;=0,0,IF($C451&lt;=SUM($D451:D451),0,IF('Minimum Payment'!E451+$C451-SUM($D451:D451)&gt;Balance!E450+Interest!E451,Balance!E450+Interest!E451-'Minimum Payment'!E451,$C451-SUM($D451:D451))))))</f>
        <v>0</v>
      </c>
      <c r="F451" s="10">
        <f>IF(F$14="",0,IF(NOT(Settings!$E$4=5),IF(Balance!F450&lt;=0,0,IF($C451&lt;=SUM($D451:E451),0,IF('Minimum Payment'!F451+$C451-SUM($D451:E451)&gt;Balance!F450+Interest!F451,Balance!F450+Interest!F451-'Minimum Payment'!F451,$C451-SUM($D451:E451))))))</f>
        <v>0</v>
      </c>
      <c r="G451" s="10">
        <f>IF(G$14="",0,IF(NOT(Settings!$E$4=5),IF(Balance!G450&lt;=0,0,IF($C451&lt;=SUM($D451:F451),0,IF('Minimum Payment'!G451+$C451-SUM($D451:F451)&gt;Balance!G450+Interest!G451,Balance!G450+Interest!G451-'Minimum Payment'!G451,$C451-SUM($D451:F451))))))</f>
        <v>0</v>
      </c>
      <c r="H451" s="10">
        <f>IF(H$14="",0,IF(NOT(Settings!$E$4=5),IF(Balance!H450&lt;=0,0,IF($C451&lt;=SUM($D451:G451),0,IF('Minimum Payment'!H451+$C451-SUM($D451:G451)&gt;Balance!H450+Interest!H451,Balance!H450+Interest!H451-'Minimum Payment'!H451,$C451-SUM($D451:G451))))))</f>
        <v>0</v>
      </c>
      <c r="I451" s="10">
        <f>IF(I$14="",0,IF(NOT(Settings!$E$4=5),IF(Balance!I450&lt;=0,0,IF($C451&lt;=SUM($D451:H451),0,IF('Minimum Payment'!I451+$C451-SUM($D451:H451)&gt;Balance!I450+Interest!I451,Balance!I450+Interest!I451-'Minimum Payment'!I451,$C451-SUM($D451:H451))))))</f>
        <v>0</v>
      </c>
      <c r="J451" s="10">
        <f>IF(J$14="",0,IF(NOT(Settings!$E$4=5),IF(Balance!J450&lt;=0,0,IF($C451&lt;=SUM($D451:I451),0,IF('Minimum Payment'!J451+$C451-SUM($D451:I451)&gt;Balance!J450+Interest!J451,Balance!J450+Interest!J451-'Minimum Payment'!J451,$C451-SUM($D451:I451))))))</f>
        <v>0</v>
      </c>
      <c r="K451" s="10">
        <f>IF(K$14="",0,IF(NOT(Settings!$E$4=5),IF(Balance!K450&lt;=0,0,IF($C451&lt;=SUM($D451:J451),0,IF('Minimum Payment'!K451+$C451-SUM($D451:J451)&gt;Balance!K450+Interest!K451,Balance!K450+Interest!K451-'Minimum Payment'!K451,$C451-SUM($D451:J451))))))</f>
        <v>0</v>
      </c>
      <c r="L451" s="10">
        <f>IF(L$14="",0,IF(NOT(Settings!$E$4=5),IF(Balance!L450&lt;=0,0,IF($C451&lt;=SUM($D451:K451),0,IF('Minimum Payment'!L451+$C451-SUM($D451:K451)&gt;Balance!L450+Interest!L451,Balance!L450+Interest!L451-'Minimum Payment'!L451,$C451-SUM($D451:K451))))))</f>
        <v>0</v>
      </c>
      <c r="M451" s="10">
        <f>IF(M$14="",0,IF(NOT(Settings!$E$4=5),IF(Balance!M450&lt;=0,0,IF($C451&lt;=SUM($D451:L451),0,IF('Minimum Payment'!M451+$C451-SUM($D451:L451)&gt;Balance!M450+Interest!M451,Balance!M450+Interest!M451-'Minimum Payment'!M451,$C451-SUM($D451:L451))))))</f>
        <v>0</v>
      </c>
      <c r="O451" s="10">
        <f t="shared" si="12"/>
        <v>0</v>
      </c>
    </row>
    <row r="452" spans="1:15" s="140" customFormat="1" ht="11.25" x14ac:dyDescent="0.25">
      <c r="A452" s="140" t="str">
        <f>IF(Balance!O451&lt;=0,"",A451+1)</f>
        <v/>
      </c>
      <c r="B452" s="50" t="str">
        <f t="shared" si="13"/>
        <v/>
      </c>
      <c r="C452" s="10">
        <f>IF(A452="",0,IF(NOT(Settings!$E$4=5),IF((Results!$D$5-'Minimum Payment'!O452)&lt;0,0,Results!$D$5-'Minimum Payment'!O452),0)+'Payment Schedule'!D452)</f>
        <v>0</v>
      </c>
      <c r="D452" s="10">
        <f>IF($D$14="",0,IF(NOT(Settings!$E$4=5),IF(Balance!D451&gt;=0,IF('Minimum Payment'!D452+$C452&gt;Balance!D451+Interest!D452,Balance!D451+Interest!D452-'Minimum Payment'!D452,$C452)),0))</f>
        <v>0</v>
      </c>
      <c r="E452" s="10">
        <f>IF(E$14="",0,IF(NOT(Settings!$E$4=5),IF(Balance!E451&lt;=0,0,IF($C452&lt;=SUM($D452:D452),0,IF('Minimum Payment'!E452+$C452-SUM($D452:D452)&gt;Balance!E451+Interest!E452,Balance!E451+Interest!E452-'Minimum Payment'!E452,$C452-SUM($D452:D452))))))</f>
        <v>0</v>
      </c>
      <c r="F452" s="10">
        <f>IF(F$14="",0,IF(NOT(Settings!$E$4=5),IF(Balance!F451&lt;=0,0,IF($C452&lt;=SUM($D452:E452),0,IF('Minimum Payment'!F452+$C452-SUM($D452:E452)&gt;Balance!F451+Interest!F452,Balance!F451+Interest!F452-'Minimum Payment'!F452,$C452-SUM($D452:E452))))))</f>
        <v>0</v>
      </c>
      <c r="G452" s="10">
        <f>IF(G$14="",0,IF(NOT(Settings!$E$4=5),IF(Balance!G451&lt;=0,0,IF($C452&lt;=SUM($D452:F452),0,IF('Minimum Payment'!G452+$C452-SUM($D452:F452)&gt;Balance!G451+Interest!G452,Balance!G451+Interest!G452-'Minimum Payment'!G452,$C452-SUM($D452:F452))))))</f>
        <v>0</v>
      </c>
      <c r="H452" s="10">
        <f>IF(H$14="",0,IF(NOT(Settings!$E$4=5),IF(Balance!H451&lt;=0,0,IF($C452&lt;=SUM($D452:G452),0,IF('Minimum Payment'!H452+$C452-SUM($D452:G452)&gt;Balance!H451+Interest!H452,Balance!H451+Interest!H452-'Minimum Payment'!H452,$C452-SUM($D452:G452))))))</f>
        <v>0</v>
      </c>
      <c r="I452" s="10">
        <f>IF(I$14="",0,IF(NOT(Settings!$E$4=5),IF(Balance!I451&lt;=0,0,IF($C452&lt;=SUM($D452:H452),0,IF('Minimum Payment'!I452+$C452-SUM($D452:H452)&gt;Balance!I451+Interest!I452,Balance!I451+Interest!I452-'Minimum Payment'!I452,$C452-SUM($D452:H452))))))</f>
        <v>0</v>
      </c>
      <c r="J452" s="10">
        <f>IF(J$14="",0,IF(NOT(Settings!$E$4=5),IF(Balance!J451&lt;=0,0,IF($C452&lt;=SUM($D452:I452),0,IF('Minimum Payment'!J452+$C452-SUM($D452:I452)&gt;Balance!J451+Interest!J452,Balance!J451+Interest!J452-'Minimum Payment'!J452,$C452-SUM($D452:I452))))))</f>
        <v>0</v>
      </c>
      <c r="K452" s="10">
        <f>IF(K$14="",0,IF(NOT(Settings!$E$4=5),IF(Balance!K451&lt;=0,0,IF($C452&lt;=SUM($D452:J452),0,IF('Minimum Payment'!K452+$C452-SUM($D452:J452)&gt;Balance!K451+Interest!K452,Balance!K451+Interest!K452-'Minimum Payment'!K452,$C452-SUM($D452:J452))))))</f>
        <v>0</v>
      </c>
      <c r="L452" s="10">
        <f>IF(L$14="",0,IF(NOT(Settings!$E$4=5),IF(Balance!L451&lt;=0,0,IF($C452&lt;=SUM($D452:K452),0,IF('Minimum Payment'!L452+$C452-SUM($D452:K452)&gt;Balance!L451+Interest!L452,Balance!L451+Interest!L452-'Minimum Payment'!L452,$C452-SUM($D452:K452))))))</f>
        <v>0</v>
      </c>
      <c r="M452" s="10">
        <f>IF(M$14="",0,IF(NOT(Settings!$E$4=5),IF(Balance!M451&lt;=0,0,IF($C452&lt;=SUM($D452:L452),0,IF('Minimum Payment'!M452+$C452-SUM($D452:L452)&gt;Balance!M451+Interest!M452,Balance!M451+Interest!M452-'Minimum Payment'!M452,$C452-SUM($D452:L452))))))</f>
        <v>0</v>
      </c>
      <c r="O452" s="10">
        <f t="shared" si="12"/>
        <v>0</v>
      </c>
    </row>
    <row r="453" spans="1:15" s="140" customFormat="1" ht="11.25" x14ac:dyDescent="0.25">
      <c r="A453" s="140" t="str">
        <f>IF(Balance!O452&lt;=0,"",A452+1)</f>
        <v/>
      </c>
      <c r="B453" s="50" t="str">
        <f t="shared" si="13"/>
        <v/>
      </c>
      <c r="C453" s="10">
        <f>IF(A453="",0,IF(NOT(Settings!$E$4=5),IF((Results!$D$5-'Minimum Payment'!O453)&lt;0,0,Results!$D$5-'Minimum Payment'!O453),0)+'Payment Schedule'!D453)</f>
        <v>0</v>
      </c>
      <c r="D453" s="10">
        <f>IF($D$14="",0,IF(NOT(Settings!$E$4=5),IF(Balance!D452&gt;=0,IF('Minimum Payment'!D453+$C453&gt;Balance!D452+Interest!D453,Balance!D452+Interest!D453-'Minimum Payment'!D453,$C453)),0))</f>
        <v>0</v>
      </c>
      <c r="E453" s="10">
        <f>IF(E$14="",0,IF(NOT(Settings!$E$4=5),IF(Balance!E452&lt;=0,0,IF($C453&lt;=SUM($D453:D453),0,IF('Minimum Payment'!E453+$C453-SUM($D453:D453)&gt;Balance!E452+Interest!E453,Balance!E452+Interest!E453-'Minimum Payment'!E453,$C453-SUM($D453:D453))))))</f>
        <v>0</v>
      </c>
      <c r="F453" s="10">
        <f>IF(F$14="",0,IF(NOT(Settings!$E$4=5),IF(Balance!F452&lt;=0,0,IF($C453&lt;=SUM($D453:E453),0,IF('Minimum Payment'!F453+$C453-SUM($D453:E453)&gt;Balance!F452+Interest!F453,Balance!F452+Interest!F453-'Minimum Payment'!F453,$C453-SUM($D453:E453))))))</f>
        <v>0</v>
      </c>
      <c r="G453" s="10">
        <f>IF(G$14="",0,IF(NOT(Settings!$E$4=5),IF(Balance!G452&lt;=0,0,IF($C453&lt;=SUM($D453:F453),0,IF('Minimum Payment'!G453+$C453-SUM($D453:F453)&gt;Balance!G452+Interest!G453,Balance!G452+Interest!G453-'Minimum Payment'!G453,$C453-SUM($D453:F453))))))</f>
        <v>0</v>
      </c>
      <c r="H453" s="10">
        <f>IF(H$14="",0,IF(NOT(Settings!$E$4=5),IF(Balance!H452&lt;=0,0,IF($C453&lt;=SUM($D453:G453),0,IF('Minimum Payment'!H453+$C453-SUM($D453:G453)&gt;Balance!H452+Interest!H453,Balance!H452+Interest!H453-'Minimum Payment'!H453,$C453-SUM($D453:G453))))))</f>
        <v>0</v>
      </c>
      <c r="I453" s="10">
        <f>IF(I$14="",0,IF(NOT(Settings!$E$4=5),IF(Balance!I452&lt;=0,0,IF($C453&lt;=SUM($D453:H453),0,IF('Minimum Payment'!I453+$C453-SUM($D453:H453)&gt;Balance!I452+Interest!I453,Balance!I452+Interest!I453-'Minimum Payment'!I453,$C453-SUM($D453:H453))))))</f>
        <v>0</v>
      </c>
      <c r="J453" s="10">
        <f>IF(J$14="",0,IF(NOT(Settings!$E$4=5),IF(Balance!J452&lt;=0,0,IF($C453&lt;=SUM($D453:I453),0,IF('Minimum Payment'!J453+$C453-SUM($D453:I453)&gt;Balance!J452+Interest!J453,Balance!J452+Interest!J453-'Minimum Payment'!J453,$C453-SUM($D453:I453))))))</f>
        <v>0</v>
      </c>
      <c r="K453" s="10">
        <f>IF(K$14="",0,IF(NOT(Settings!$E$4=5),IF(Balance!K452&lt;=0,0,IF($C453&lt;=SUM($D453:J453),0,IF('Minimum Payment'!K453+$C453-SUM($D453:J453)&gt;Balance!K452+Interest!K453,Balance!K452+Interest!K453-'Minimum Payment'!K453,$C453-SUM($D453:J453))))))</f>
        <v>0</v>
      </c>
      <c r="L453" s="10">
        <f>IF(L$14="",0,IF(NOT(Settings!$E$4=5),IF(Balance!L452&lt;=0,0,IF($C453&lt;=SUM($D453:K453),0,IF('Minimum Payment'!L453+$C453-SUM($D453:K453)&gt;Balance!L452+Interest!L453,Balance!L452+Interest!L453-'Minimum Payment'!L453,$C453-SUM($D453:K453))))))</f>
        <v>0</v>
      </c>
      <c r="M453" s="10">
        <f>IF(M$14="",0,IF(NOT(Settings!$E$4=5),IF(Balance!M452&lt;=0,0,IF($C453&lt;=SUM($D453:L453),0,IF('Minimum Payment'!M453+$C453-SUM($D453:L453)&gt;Balance!M452+Interest!M453,Balance!M452+Interest!M453-'Minimum Payment'!M453,$C453-SUM($D453:L453))))))</f>
        <v>0</v>
      </c>
      <c r="O453" s="10">
        <f t="shared" si="12"/>
        <v>0</v>
      </c>
    </row>
    <row r="454" spans="1:15" s="140" customFormat="1" ht="11.25" x14ac:dyDescent="0.25">
      <c r="A454" s="140" t="str">
        <f>IF(Balance!O453&lt;=0,"",A453+1)</f>
        <v/>
      </c>
      <c r="B454" s="50" t="str">
        <f t="shared" si="13"/>
        <v/>
      </c>
      <c r="C454" s="10">
        <f>IF(A454="",0,IF(NOT(Settings!$E$4=5),IF((Results!$D$5-'Minimum Payment'!O454)&lt;0,0,Results!$D$5-'Minimum Payment'!O454),0)+'Payment Schedule'!D454)</f>
        <v>0</v>
      </c>
      <c r="D454" s="10">
        <f>IF($D$14="",0,IF(NOT(Settings!$E$4=5),IF(Balance!D453&gt;=0,IF('Minimum Payment'!D454+$C454&gt;Balance!D453+Interest!D454,Balance!D453+Interest!D454-'Minimum Payment'!D454,$C454)),0))</f>
        <v>0</v>
      </c>
      <c r="E454" s="10">
        <f>IF(E$14="",0,IF(NOT(Settings!$E$4=5),IF(Balance!E453&lt;=0,0,IF($C454&lt;=SUM($D454:D454),0,IF('Minimum Payment'!E454+$C454-SUM($D454:D454)&gt;Balance!E453+Interest!E454,Balance!E453+Interest!E454-'Minimum Payment'!E454,$C454-SUM($D454:D454))))))</f>
        <v>0</v>
      </c>
      <c r="F454" s="10">
        <f>IF(F$14="",0,IF(NOT(Settings!$E$4=5),IF(Balance!F453&lt;=0,0,IF($C454&lt;=SUM($D454:E454),0,IF('Minimum Payment'!F454+$C454-SUM($D454:E454)&gt;Balance!F453+Interest!F454,Balance!F453+Interest!F454-'Minimum Payment'!F454,$C454-SUM($D454:E454))))))</f>
        <v>0</v>
      </c>
      <c r="G454" s="10">
        <f>IF(G$14="",0,IF(NOT(Settings!$E$4=5),IF(Balance!G453&lt;=0,0,IF($C454&lt;=SUM($D454:F454),0,IF('Minimum Payment'!G454+$C454-SUM($D454:F454)&gt;Balance!G453+Interest!G454,Balance!G453+Interest!G454-'Minimum Payment'!G454,$C454-SUM($D454:F454))))))</f>
        <v>0</v>
      </c>
      <c r="H454" s="10">
        <f>IF(H$14="",0,IF(NOT(Settings!$E$4=5),IF(Balance!H453&lt;=0,0,IF($C454&lt;=SUM($D454:G454),0,IF('Minimum Payment'!H454+$C454-SUM($D454:G454)&gt;Balance!H453+Interest!H454,Balance!H453+Interest!H454-'Minimum Payment'!H454,$C454-SUM($D454:G454))))))</f>
        <v>0</v>
      </c>
      <c r="I454" s="10">
        <f>IF(I$14="",0,IF(NOT(Settings!$E$4=5),IF(Balance!I453&lt;=0,0,IF($C454&lt;=SUM($D454:H454),0,IF('Minimum Payment'!I454+$C454-SUM($D454:H454)&gt;Balance!I453+Interest!I454,Balance!I453+Interest!I454-'Minimum Payment'!I454,$C454-SUM($D454:H454))))))</f>
        <v>0</v>
      </c>
      <c r="J454" s="10">
        <f>IF(J$14="",0,IF(NOT(Settings!$E$4=5),IF(Balance!J453&lt;=0,0,IF($C454&lt;=SUM($D454:I454),0,IF('Minimum Payment'!J454+$C454-SUM($D454:I454)&gt;Balance!J453+Interest!J454,Balance!J453+Interest!J454-'Minimum Payment'!J454,$C454-SUM($D454:I454))))))</f>
        <v>0</v>
      </c>
      <c r="K454" s="10">
        <f>IF(K$14="",0,IF(NOT(Settings!$E$4=5),IF(Balance!K453&lt;=0,0,IF($C454&lt;=SUM($D454:J454),0,IF('Minimum Payment'!K454+$C454-SUM($D454:J454)&gt;Balance!K453+Interest!K454,Balance!K453+Interest!K454-'Minimum Payment'!K454,$C454-SUM($D454:J454))))))</f>
        <v>0</v>
      </c>
      <c r="L454" s="10">
        <f>IF(L$14="",0,IF(NOT(Settings!$E$4=5),IF(Balance!L453&lt;=0,0,IF($C454&lt;=SUM($D454:K454),0,IF('Minimum Payment'!L454+$C454-SUM($D454:K454)&gt;Balance!L453+Interest!L454,Balance!L453+Interest!L454-'Minimum Payment'!L454,$C454-SUM($D454:K454))))))</f>
        <v>0</v>
      </c>
      <c r="M454" s="10">
        <f>IF(M$14="",0,IF(NOT(Settings!$E$4=5),IF(Balance!M453&lt;=0,0,IF($C454&lt;=SUM($D454:L454),0,IF('Minimum Payment'!M454+$C454-SUM($D454:L454)&gt;Balance!M453+Interest!M454,Balance!M453+Interest!M454-'Minimum Payment'!M454,$C454-SUM($D454:L454))))))</f>
        <v>0</v>
      </c>
      <c r="O454" s="10">
        <f t="shared" si="12"/>
        <v>0</v>
      </c>
    </row>
    <row r="455" spans="1:15" s="140" customFormat="1" ht="11.25" x14ac:dyDescent="0.25">
      <c r="A455" s="140" t="str">
        <f>IF(Balance!O454&lt;=0,"",A454+1)</f>
        <v/>
      </c>
      <c r="B455" s="50" t="str">
        <f t="shared" si="13"/>
        <v/>
      </c>
      <c r="C455" s="10">
        <f>IF(A455="",0,IF(NOT(Settings!$E$4=5),IF((Results!$D$5-'Minimum Payment'!O455)&lt;0,0,Results!$D$5-'Minimum Payment'!O455),0)+'Payment Schedule'!D455)</f>
        <v>0</v>
      </c>
      <c r="D455" s="10">
        <f>IF($D$14="",0,IF(NOT(Settings!$E$4=5),IF(Balance!D454&gt;=0,IF('Minimum Payment'!D455+$C455&gt;Balance!D454+Interest!D455,Balance!D454+Interest!D455-'Minimum Payment'!D455,$C455)),0))</f>
        <v>0</v>
      </c>
      <c r="E455" s="10">
        <f>IF(E$14="",0,IF(NOT(Settings!$E$4=5),IF(Balance!E454&lt;=0,0,IF($C455&lt;=SUM($D455:D455),0,IF('Minimum Payment'!E455+$C455-SUM($D455:D455)&gt;Balance!E454+Interest!E455,Balance!E454+Interest!E455-'Minimum Payment'!E455,$C455-SUM($D455:D455))))))</f>
        <v>0</v>
      </c>
      <c r="F455" s="10">
        <f>IF(F$14="",0,IF(NOT(Settings!$E$4=5),IF(Balance!F454&lt;=0,0,IF($C455&lt;=SUM($D455:E455),0,IF('Minimum Payment'!F455+$C455-SUM($D455:E455)&gt;Balance!F454+Interest!F455,Balance!F454+Interest!F455-'Minimum Payment'!F455,$C455-SUM($D455:E455))))))</f>
        <v>0</v>
      </c>
      <c r="G455" s="10">
        <f>IF(G$14="",0,IF(NOT(Settings!$E$4=5),IF(Balance!G454&lt;=0,0,IF($C455&lt;=SUM($D455:F455),0,IF('Minimum Payment'!G455+$C455-SUM($D455:F455)&gt;Balance!G454+Interest!G455,Balance!G454+Interest!G455-'Minimum Payment'!G455,$C455-SUM($D455:F455))))))</f>
        <v>0</v>
      </c>
      <c r="H455" s="10">
        <f>IF(H$14="",0,IF(NOT(Settings!$E$4=5),IF(Balance!H454&lt;=0,0,IF($C455&lt;=SUM($D455:G455),0,IF('Minimum Payment'!H455+$C455-SUM($D455:G455)&gt;Balance!H454+Interest!H455,Balance!H454+Interest!H455-'Minimum Payment'!H455,$C455-SUM($D455:G455))))))</f>
        <v>0</v>
      </c>
      <c r="I455" s="10">
        <f>IF(I$14="",0,IF(NOT(Settings!$E$4=5),IF(Balance!I454&lt;=0,0,IF($C455&lt;=SUM($D455:H455),0,IF('Minimum Payment'!I455+$C455-SUM($D455:H455)&gt;Balance!I454+Interest!I455,Balance!I454+Interest!I455-'Minimum Payment'!I455,$C455-SUM($D455:H455))))))</f>
        <v>0</v>
      </c>
      <c r="J455" s="10">
        <f>IF(J$14="",0,IF(NOT(Settings!$E$4=5),IF(Balance!J454&lt;=0,0,IF($C455&lt;=SUM($D455:I455),0,IF('Minimum Payment'!J455+$C455-SUM($D455:I455)&gt;Balance!J454+Interest!J455,Balance!J454+Interest!J455-'Minimum Payment'!J455,$C455-SUM($D455:I455))))))</f>
        <v>0</v>
      </c>
      <c r="K455" s="10">
        <f>IF(K$14="",0,IF(NOT(Settings!$E$4=5),IF(Balance!K454&lt;=0,0,IF($C455&lt;=SUM($D455:J455),0,IF('Minimum Payment'!K455+$C455-SUM($D455:J455)&gt;Balance!K454+Interest!K455,Balance!K454+Interest!K455-'Minimum Payment'!K455,$C455-SUM($D455:J455))))))</f>
        <v>0</v>
      </c>
      <c r="L455" s="10">
        <f>IF(L$14="",0,IF(NOT(Settings!$E$4=5),IF(Balance!L454&lt;=0,0,IF($C455&lt;=SUM($D455:K455),0,IF('Minimum Payment'!L455+$C455-SUM($D455:K455)&gt;Balance!L454+Interest!L455,Balance!L454+Interest!L455-'Minimum Payment'!L455,$C455-SUM($D455:K455))))))</f>
        <v>0</v>
      </c>
      <c r="M455" s="10">
        <f>IF(M$14="",0,IF(NOT(Settings!$E$4=5),IF(Balance!M454&lt;=0,0,IF($C455&lt;=SUM($D455:L455),0,IF('Minimum Payment'!M455+$C455-SUM($D455:L455)&gt;Balance!M454+Interest!M455,Balance!M454+Interest!M455-'Minimum Payment'!M455,$C455-SUM($D455:L455))))))</f>
        <v>0</v>
      </c>
      <c r="O455" s="10">
        <f t="shared" si="12"/>
        <v>0</v>
      </c>
    </row>
    <row r="456" spans="1:15" s="140" customFormat="1" ht="11.25" x14ac:dyDescent="0.25">
      <c r="A456" s="140" t="str">
        <f>IF(Balance!O455&lt;=0,"",A455+1)</f>
        <v/>
      </c>
      <c r="B456" s="50" t="str">
        <f t="shared" si="13"/>
        <v/>
      </c>
      <c r="C456" s="10">
        <f>IF(A456="",0,IF(NOT(Settings!$E$4=5),IF((Results!$D$5-'Minimum Payment'!O456)&lt;0,0,Results!$D$5-'Minimum Payment'!O456),0)+'Payment Schedule'!D456)</f>
        <v>0</v>
      </c>
      <c r="D456" s="10">
        <f>IF($D$14="",0,IF(NOT(Settings!$E$4=5),IF(Balance!D455&gt;=0,IF('Minimum Payment'!D456+$C456&gt;Balance!D455+Interest!D456,Balance!D455+Interest!D456-'Minimum Payment'!D456,$C456)),0))</f>
        <v>0</v>
      </c>
      <c r="E456" s="10">
        <f>IF(E$14="",0,IF(NOT(Settings!$E$4=5),IF(Balance!E455&lt;=0,0,IF($C456&lt;=SUM($D456:D456),0,IF('Minimum Payment'!E456+$C456-SUM($D456:D456)&gt;Balance!E455+Interest!E456,Balance!E455+Interest!E456-'Minimum Payment'!E456,$C456-SUM($D456:D456))))))</f>
        <v>0</v>
      </c>
      <c r="F456" s="10">
        <f>IF(F$14="",0,IF(NOT(Settings!$E$4=5),IF(Balance!F455&lt;=0,0,IF($C456&lt;=SUM($D456:E456),0,IF('Minimum Payment'!F456+$C456-SUM($D456:E456)&gt;Balance!F455+Interest!F456,Balance!F455+Interest!F456-'Minimum Payment'!F456,$C456-SUM($D456:E456))))))</f>
        <v>0</v>
      </c>
      <c r="G456" s="10">
        <f>IF(G$14="",0,IF(NOT(Settings!$E$4=5),IF(Balance!G455&lt;=0,0,IF($C456&lt;=SUM($D456:F456),0,IF('Minimum Payment'!G456+$C456-SUM($D456:F456)&gt;Balance!G455+Interest!G456,Balance!G455+Interest!G456-'Minimum Payment'!G456,$C456-SUM($D456:F456))))))</f>
        <v>0</v>
      </c>
      <c r="H456" s="10">
        <f>IF(H$14="",0,IF(NOT(Settings!$E$4=5),IF(Balance!H455&lt;=0,0,IF($C456&lt;=SUM($D456:G456),0,IF('Minimum Payment'!H456+$C456-SUM($D456:G456)&gt;Balance!H455+Interest!H456,Balance!H455+Interest!H456-'Minimum Payment'!H456,$C456-SUM($D456:G456))))))</f>
        <v>0</v>
      </c>
      <c r="I456" s="10">
        <f>IF(I$14="",0,IF(NOT(Settings!$E$4=5),IF(Balance!I455&lt;=0,0,IF($C456&lt;=SUM($D456:H456),0,IF('Minimum Payment'!I456+$C456-SUM($D456:H456)&gt;Balance!I455+Interest!I456,Balance!I455+Interest!I456-'Minimum Payment'!I456,$C456-SUM($D456:H456))))))</f>
        <v>0</v>
      </c>
      <c r="J456" s="10">
        <f>IF(J$14="",0,IF(NOT(Settings!$E$4=5),IF(Balance!J455&lt;=0,0,IF($C456&lt;=SUM($D456:I456),0,IF('Minimum Payment'!J456+$C456-SUM($D456:I456)&gt;Balance!J455+Interest!J456,Balance!J455+Interest!J456-'Minimum Payment'!J456,$C456-SUM($D456:I456))))))</f>
        <v>0</v>
      </c>
      <c r="K456" s="10">
        <f>IF(K$14="",0,IF(NOT(Settings!$E$4=5),IF(Balance!K455&lt;=0,0,IF($C456&lt;=SUM($D456:J456),0,IF('Minimum Payment'!K456+$C456-SUM($D456:J456)&gt;Balance!K455+Interest!K456,Balance!K455+Interest!K456-'Minimum Payment'!K456,$C456-SUM($D456:J456))))))</f>
        <v>0</v>
      </c>
      <c r="L456" s="10">
        <f>IF(L$14="",0,IF(NOT(Settings!$E$4=5),IF(Balance!L455&lt;=0,0,IF($C456&lt;=SUM($D456:K456),0,IF('Minimum Payment'!L456+$C456-SUM($D456:K456)&gt;Balance!L455+Interest!L456,Balance!L455+Interest!L456-'Minimum Payment'!L456,$C456-SUM($D456:K456))))))</f>
        <v>0</v>
      </c>
      <c r="M456" s="10">
        <f>IF(M$14="",0,IF(NOT(Settings!$E$4=5),IF(Balance!M455&lt;=0,0,IF($C456&lt;=SUM($D456:L456),0,IF('Minimum Payment'!M456+$C456-SUM($D456:L456)&gt;Balance!M455+Interest!M456,Balance!M455+Interest!M456-'Minimum Payment'!M456,$C456-SUM($D456:L456))))))</f>
        <v>0</v>
      </c>
      <c r="O456" s="10">
        <f t="shared" si="12"/>
        <v>0</v>
      </c>
    </row>
    <row r="457" spans="1:15" s="140" customFormat="1" ht="11.25" x14ac:dyDescent="0.25">
      <c r="A457" s="140" t="str">
        <f>IF(Balance!O456&lt;=0,"",A456+1)</f>
        <v/>
      </c>
      <c r="B457" s="50" t="str">
        <f t="shared" si="13"/>
        <v/>
      </c>
      <c r="C457" s="10">
        <f>IF(A457="",0,IF(NOT(Settings!$E$4=5),IF((Results!$D$5-'Minimum Payment'!O457)&lt;0,0,Results!$D$5-'Minimum Payment'!O457),0)+'Payment Schedule'!D457)</f>
        <v>0</v>
      </c>
      <c r="D457" s="10">
        <f>IF($D$14="",0,IF(NOT(Settings!$E$4=5),IF(Balance!D456&gt;=0,IF('Minimum Payment'!D457+$C457&gt;Balance!D456+Interest!D457,Balance!D456+Interest!D457-'Minimum Payment'!D457,$C457)),0))</f>
        <v>0</v>
      </c>
      <c r="E457" s="10">
        <f>IF(E$14="",0,IF(NOT(Settings!$E$4=5),IF(Balance!E456&lt;=0,0,IF($C457&lt;=SUM($D457:D457),0,IF('Minimum Payment'!E457+$C457-SUM($D457:D457)&gt;Balance!E456+Interest!E457,Balance!E456+Interest!E457-'Minimum Payment'!E457,$C457-SUM($D457:D457))))))</f>
        <v>0</v>
      </c>
      <c r="F457" s="10">
        <f>IF(F$14="",0,IF(NOT(Settings!$E$4=5),IF(Balance!F456&lt;=0,0,IF($C457&lt;=SUM($D457:E457),0,IF('Minimum Payment'!F457+$C457-SUM($D457:E457)&gt;Balance!F456+Interest!F457,Balance!F456+Interest!F457-'Minimum Payment'!F457,$C457-SUM($D457:E457))))))</f>
        <v>0</v>
      </c>
      <c r="G457" s="10">
        <f>IF(G$14="",0,IF(NOT(Settings!$E$4=5),IF(Balance!G456&lt;=0,0,IF($C457&lt;=SUM($D457:F457),0,IF('Minimum Payment'!G457+$C457-SUM($D457:F457)&gt;Balance!G456+Interest!G457,Balance!G456+Interest!G457-'Minimum Payment'!G457,$C457-SUM($D457:F457))))))</f>
        <v>0</v>
      </c>
      <c r="H457" s="10">
        <f>IF(H$14="",0,IF(NOT(Settings!$E$4=5),IF(Balance!H456&lt;=0,0,IF($C457&lt;=SUM($D457:G457),0,IF('Minimum Payment'!H457+$C457-SUM($D457:G457)&gt;Balance!H456+Interest!H457,Balance!H456+Interest!H457-'Minimum Payment'!H457,$C457-SUM($D457:G457))))))</f>
        <v>0</v>
      </c>
      <c r="I457" s="10">
        <f>IF(I$14="",0,IF(NOT(Settings!$E$4=5),IF(Balance!I456&lt;=0,0,IF($C457&lt;=SUM($D457:H457),0,IF('Minimum Payment'!I457+$C457-SUM($D457:H457)&gt;Balance!I456+Interest!I457,Balance!I456+Interest!I457-'Minimum Payment'!I457,$C457-SUM($D457:H457))))))</f>
        <v>0</v>
      </c>
      <c r="J457" s="10">
        <f>IF(J$14="",0,IF(NOT(Settings!$E$4=5),IF(Balance!J456&lt;=0,0,IF($C457&lt;=SUM($D457:I457),0,IF('Minimum Payment'!J457+$C457-SUM($D457:I457)&gt;Balance!J456+Interest!J457,Balance!J456+Interest!J457-'Minimum Payment'!J457,$C457-SUM($D457:I457))))))</f>
        <v>0</v>
      </c>
      <c r="K457" s="10">
        <f>IF(K$14="",0,IF(NOT(Settings!$E$4=5),IF(Balance!K456&lt;=0,0,IF($C457&lt;=SUM($D457:J457),0,IF('Minimum Payment'!K457+$C457-SUM($D457:J457)&gt;Balance!K456+Interest!K457,Balance!K456+Interest!K457-'Minimum Payment'!K457,$C457-SUM($D457:J457))))))</f>
        <v>0</v>
      </c>
      <c r="L457" s="10">
        <f>IF(L$14="",0,IF(NOT(Settings!$E$4=5),IF(Balance!L456&lt;=0,0,IF($C457&lt;=SUM($D457:K457),0,IF('Minimum Payment'!L457+$C457-SUM($D457:K457)&gt;Balance!L456+Interest!L457,Balance!L456+Interest!L457-'Minimum Payment'!L457,$C457-SUM($D457:K457))))))</f>
        <v>0</v>
      </c>
      <c r="M457" s="10">
        <f>IF(M$14="",0,IF(NOT(Settings!$E$4=5),IF(Balance!M456&lt;=0,0,IF($C457&lt;=SUM($D457:L457),0,IF('Minimum Payment'!M457+$C457-SUM($D457:L457)&gt;Balance!M456+Interest!M457,Balance!M456+Interest!M457-'Minimum Payment'!M457,$C457-SUM($D457:L457))))))</f>
        <v>0</v>
      </c>
      <c r="O457" s="10">
        <f t="shared" si="12"/>
        <v>0</v>
      </c>
    </row>
    <row r="458" spans="1:15" s="140" customFormat="1" ht="11.25" x14ac:dyDescent="0.25">
      <c r="A458" s="140" t="str">
        <f>IF(Balance!O457&lt;=0,"",A457+1)</f>
        <v/>
      </c>
      <c r="B458" s="50" t="str">
        <f t="shared" si="13"/>
        <v/>
      </c>
      <c r="C458" s="10">
        <f>IF(A458="",0,IF(NOT(Settings!$E$4=5),IF((Results!$D$5-'Minimum Payment'!O458)&lt;0,0,Results!$D$5-'Minimum Payment'!O458),0)+'Payment Schedule'!D458)</f>
        <v>0</v>
      </c>
      <c r="D458" s="10">
        <f>IF($D$14="",0,IF(NOT(Settings!$E$4=5),IF(Balance!D457&gt;=0,IF('Minimum Payment'!D458+$C458&gt;Balance!D457+Interest!D458,Balance!D457+Interest!D458-'Minimum Payment'!D458,$C458)),0))</f>
        <v>0</v>
      </c>
      <c r="E458" s="10">
        <f>IF(E$14="",0,IF(NOT(Settings!$E$4=5),IF(Balance!E457&lt;=0,0,IF($C458&lt;=SUM($D458:D458),0,IF('Minimum Payment'!E458+$C458-SUM($D458:D458)&gt;Balance!E457+Interest!E458,Balance!E457+Interest!E458-'Minimum Payment'!E458,$C458-SUM($D458:D458))))))</f>
        <v>0</v>
      </c>
      <c r="F458" s="10">
        <f>IF(F$14="",0,IF(NOT(Settings!$E$4=5),IF(Balance!F457&lt;=0,0,IF($C458&lt;=SUM($D458:E458),0,IF('Minimum Payment'!F458+$C458-SUM($D458:E458)&gt;Balance!F457+Interest!F458,Balance!F457+Interest!F458-'Minimum Payment'!F458,$C458-SUM($D458:E458))))))</f>
        <v>0</v>
      </c>
      <c r="G458" s="10">
        <f>IF(G$14="",0,IF(NOT(Settings!$E$4=5),IF(Balance!G457&lt;=0,0,IF($C458&lt;=SUM($D458:F458),0,IF('Minimum Payment'!G458+$C458-SUM($D458:F458)&gt;Balance!G457+Interest!G458,Balance!G457+Interest!G458-'Minimum Payment'!G458,$C458-SUM($D458:F458))))))</f>
        <v>0</v>
      </c>
      <c r="H458" s="10">
        <f>IF(H$14="",0,IF(NOT(Settings!$E$4=5),IF(Balance!H457&lt;=0,0,IF($C458&lt;=SUM($D458:G458),0,IF('Minimum Payment'!H458+$C458-SUM($D458:G458)&gt;Balance!H457+Interest!H458,Balance!H457+Interest!H458-'Minimum Payment'!H458,$C458-SUM($D458:G458))))))</f>
        <v>0</v>
      </c>
      <c r="I458" s="10">
        <f>IF(I$14="",0,IF(NOT(Settings!$E$4=5),IF(Balance!I457&lt;=0,0,IF($C458&lt;=SUM($D458:H458),0,IF('Minimum Payment'!I458+$C458-SUM($D458:H458)&gt;Balance!I457+Interest!I458,Balance!I457+Interest!I458-'Minimum Payment'!I458,$C458-SUM($D458:H458))))))</f>
        <v>0</v>
      </c>
      <c r="J458" s="10">
        <f>IF(J$14="",0,IF(NOT(Settings!$E$4=5),IF(Balance!J457&lt;=0,0,IF($C458&lt;=SUM($D458:I458),0,IF('Minimum Payment'!J458+$C458-SUM($D458:I458)&gt;Balance!J457+Interest!J458,Balance!J457+Interest!J458-'Minimum Payment'!J458,$C458-SUM($D458:I458))))))</f>
        <v>0</v>
      </c>
      <c r="K458" s="10">
        <f>IF(K$14="",0,IF(NOT(Settings!$E$4=5),IF(Balance!K457&lt;=0,0,IF($C458&lt;=SUM($D458:J458),0,IF('Minimum Payment'!K458+$C458-SUM($D458:J458)&gt;Balance!K457+Interest!K458,Balance!K457+Interest!K458-'Minimum Payment'!K458,$C458-SUM($D458:J458))))))</f>
        <v>0</v>
      </c>
      <c r="L458" s="10">
        <f>IF(L$14="",0,IF(NOT(Settings!$E$4=5),IF(Balance!L457&lt;=0,0,IF($C458&lt;=SUM($D458:K458),0,IF('Minimum Payment'!L458+$C458-SUM($D458:K458)&gt;Balance!L457+Interest!L458,Balance!L457+Interest!L458-'Minimum Payment'!L458,$C458-SUM($D458:K458))))))</f>
        <v>0</v>
      </c>
      <c r="M458" s="10">
        <f>IF(M$14="",0,IF(NOT(Settings!$E$4=5),IF(Balance!M457&lt;=0,0,IF($C458&lt;=SUM($D458:L458),0,IF('Minimum Payment'!M458+$C458-SUM($D458:L458)&gt;Balance!M457+Interest!M458,Balance!M457+Interest!M458-'Minimum Payment'!M458,$C458-SUM($D458:L458))))))</f>
        <v>0</v>
      </c>
      <c r="O458" s="10">
        <f t="shared" si="12"/>
        <v>0</v>
      </c>
    </row>
    <row r="459" spans="1:15" s="140" customFormat="1" ht="11.25" x14ac:dyDescent="0.25">
      <c r="A459" s="140" t="str">
        <f>IF(Balance!O458&lt;=0,"",A458+1)</f>
        <v/>
      </c>
      <c r="B459" s="50" t="str">
        <f t="shared" si="13"/>
        <v/>
      </c>
      <c r="C459" s="10">
        <f>IF(A459="",0,IF(NOT(Settings!$E$4=5),IF((Results!$D$5-'Minimum Payment'!O459)&lt;0,0,Results!$D$5-'Minimum Payment'!O459),0)+'Payment Schedule'!D459)</f>
        <v>0</v>
      </c>
      <c r="D459" s="10">
        <f>IF($D$14="",0,IF(NOT(Settings!$E$4=5),IF(Balance!D458&gt;=0,IF('Minimum Payment'!D459+$C459&gt;Balance!D458+Interest!D459,Balance!D458+Interest!D459-'Minimum Payment'!D459,$C459)),0))</f>
        <v>0</v>
      </c>
      <c r="E459" s="10">
        <f>IF(E$14="",0,IF(NOT(Settings!$E$4=5),IF(Balance!E458&lt;=0,0,IF($C459&lt;=SUM($D459:D459),0,IF('Minimum Payment'!E459+$C459-SUM($D459:D459)&gt;Balance!E458+Interest!E459,Balance!E458+Interest!E459-'Minimum Payment'!E459,$C459-SUM($D459:D459))))))</f>
        <v>0</v>
      </c>
      <c r="F459" s="10">
        <f>IF(F$14="",0,IF(NOT(Settings!$E$4=5),IF(Balance!F458&lt;=0,0,IF($C459&lt;=SUM($D459:E459),0,IF('Minimum Payment'!F459+$C459-SUM($D459:E459)&gt;Balance!F458+Interest!F459,Balance!F458+Interest!F459-'Minimum Payment'!F459,$C459-SUM($D459:E459))))))</f>
        <v>0</v>
      </c>
      <c r="G459" s="10">
        <f>IF(G$14="",0,IF(NOT(Settings!$E$4=5),IF(Balance!G458&lt;=0,0,IF($C459&lt;=SUM($D459:F459),0,IF('Minimum Payment'!G459+$C459-SUM($D459:F459)&gt;Balance!G458+Interest!G459,Balance!G458+Interest!G459-'Minimum Payment'!G459,$C459-SUM($D459:F459))))))</f>
        <v>0</v>
      </c>
      <c r="H459" s="10">
        <f>IF(H$14="",0,IF(NOT(Settings!$E$4=5),IF(Balance!H458&lt;=0,0,IF($C459&lt;=SUM($D459:G459),0,IF('Minimum Payment'!H459+$C459-SUM($D459:G459)&gt;Balance!H458+Interest!H459,Balance!H458+Interest!H459-'Minimum Payment'!H459,$C459-SUM($D459:G459))))))</f>
        <v>0</v>
      </c>
      <c r="I459" s="10">
        <f>IF(I$14="",0,IF(NOT(Settings!$E$4=5),IF(Balance!I458&lt;=0,0,IF($C459&lt;=SUM($D459:H459),0,IF('Minimum Payment'!I459+$C459-SUM($D459:H459)&gt;Balance!I458+Interest!I459,Balance!I458+Interest!I459-'Minimum Payment'!I459,$C459-SUM($D459:H459))))))</f>
        <v>0</v>
      </c>
      <c r="J459" s="10">
        <f>IF(J$14="",0,IF(NOT(Settings!$E$4=5),IF(Balance!J458&lt;=0,0,IF($C459&lt;=SUM($D459:I459),0,IF('Minimum Payment'!J459+$C459-SUM($D459:I459)&gt;Balance!J458+Interest!J459,Balance!J458+Interest!J459-'Minimum Payment'!J459,$C459-SUM($D459:I459))))))</f>
        <v>0</v>
      </c>
      <c r="K459" s="10">
        <f>IF(K$14="",0,IF(NOT(Settings!$E$4=5),IF(Balance!K458&lt;=0,0,IF($C459&lt;=SUM($D459:J459),0,IF('Minimum Payment'!K459+$C459-SUM($D459:J459)&gt;Balance!K458+Interest!K459,Balance!K458+Interest!K459-'Minimum Payment'!K459,$C459-SUM($D459:J459))))))</f>
        <v>0</v>
      </c>
      <c r="L459" s="10">
        <f>IF(L$14="",0,IF(NOT(Settings!$E$4=5),IF(Balance!L458&lt;=0,0,IF($C459&lt;=SUM($D459:K459),0,IF('Minimum Payment'!L459+$C459-SUM($D459:K459)&gt;Balance!L458+Interest!L459,Balance!L458+Interest!L459-'Minimum Payment'!L459,$C459-SUM($D459:K459))))))</f>
        <v>0</v>
      </c>
      <c r="M459" s="10">
        <f>IF(M$14="",0,IF(NOT(Settings!$E$4=5),IF(Balance!M458&lt;=0,0,IF($C459&lt;=SUM($D459:L459),0,IF('Minimum Payment'!M459+$C459-SUM($D459:L459)&gt;Balance!M458+Interest!M459,Balance!M458+Interest!M459-'Minimum Payment'!M459,$C459-SUM($D459:L459))))))</f>
        <v>0</v>
      </c>
      <c r="O459" s="10">
        <f t="shared" si="12"/>
        <v>0</v>
      </c>
    </row>
    <row r="460" spans="1:15" s="140" customFormat="1" ht="11.25" x14ac:dyDescent="0.25">
      <c r="A460" s="140" t="str">
        <f>IF(Balance!O459&lt;=0,"",A459+1)</f>
        <v/>
      </c>
      <c r="B460" s="50" t="str">
        <f t="shared" si="13"/>
        <v/>
      </c>
      <c r="C460" s="10">
        <f>IF(A460="",0,IF(NOT(Settings!$E$4=5),IF((Results!$D$5-'Minimum Payment'!O460)&lt;0,0,Results!$D$5-'Minimum Payment'!O460),0)+'Payment Schedule'!D460)</f>
        <v>0</v>
      </c>
      <c r="D460" s="10">
        <f>IF($D$14="",0,IF(NOT(Settings!$E$4=5),IF(Balance!D459&gt;=0,IF('Minimum Payment'!D460+$C460&gt;Balance!D459+Interest!D460,Balance!D459+Interest!D460-'Minimum Payment'!D460,$C460)),0))</f>
        <v>0</v>
      </c>
      <c r="E460" s="10">
        <f>IF(E$14="",0,IF(NOT(Settings!$E$4=5),IF(Balance!E459&lt;=0,0,IF($C460&lt;=SUM($D460:D460),0,IF('Minimum Payment'!E460+$C460-SUM($D460:D460)&gt;Balance!E459+Interest!E460,Balance!E459+Interest!E460-'Minimum Payment'!E460,$C460-SUM($D460:D460))))))</f>
        <v>0</v>
      </c>
      <c r="F460" s="10">
        <f>IF(F$14="",0,IF(NOT(Settings!$E$4=5),IF(Balance!F459&lt;=0,0,IF($C460&lt;=SUM($D460:E460),0,IF('Minimum Payment'!F460+$C460-SUM($D460:E460)&gt;Balance!F459+Interest!F460,Balance!F459+Interest!F460-'Minimum Payment'!F460,$C460-SUM($D460:E460))))))</f>
        <v>0</v>
      </c>
      <c r="G460" s="10">
        <f>IF(G$14="",0,IF(NOT(Settings!$E$4=5),IF(Balance!G459&lt;=0,0,IF($C460&lt;=SUM($D460:F460),0,IF('Minimum Payment'!G460+$C460-SUM($D460:F460)&gt;Balance!G459+Interest!G460,Balance!G459+Interest!G460-'Minimum Payment'!G460,$C460-SUM($D460:F460))))))</f>
        <v>0</v>
      </c>
      <c r="H460" s="10">
        <f>IF(H$14="",0,IF(NOT(Settings!$E$4=5),IF(Balance!H459&lt;=0,0,IF($C460&lt;=SUM($D460:G460),0,IF('Minimum Payment'!H460+$C460-SUM($D460:G460)&gt;Balance!H459+Interest!H460,Balance!H459+Interest!H460-'Minimum Payment'!H460,$C460-SUM($D460:G460))))))</f>
        <v>0</v>
      </c>
      <c r="I460" s="10">
        <f>IF(I$14="",0,IF(NOT(Settings!$E$4=5),IF(Balance!I459&lt;=0,0,IF($C460&lt;=SUM($D460:H460),0,IF('Minimum Payment'!I460+$C460-SUM($D460:H460)&gt;Balance!I459+Interest!I460,Balance!I459+Interest!I460-'Minimum Payment'!I460,$C460-SUM($D460:H460))))))</f>
        <v>0</v>
      </c>
      <c r="J460" s="10">
        <f>IF(J$14="",0,IF(NOT(Settings!$E$4=5),IF(Balance!J459&lt;=0,0,IF($C460&lt;=SUM($D460:I460),0,IF('Minimum Payment'!J460+$C460-SUM($D460:I460)&gt;Balance!J459+Interest!J460,Balance!J459+Interest!J460-'Minimum Payment'!J460,$C460-SUM($D460:I460))))))</f>
        <v>0</v>
      </c>
      <c r="K460" s="10">
        <f>IF(K$14="",0,IF(NOT(Settings!$E$4=5),IF(Balance!K459&lt;=0,0,IF($C460&lt;=SUM($D460:J460),0,IF('Minimum Payment'!K460+$C460-SUM($D460:J460)&gt;Balance!K459+Interest!K460,Balance!K459+Interest!K460-'Minimum Payment'!K460,$C460-SUM($D460:J460))))))</f>
        <v>0</v>
      </c>
      <c r="L460" s="10">
        <f>IF(L$14="",0,IF(NOT(Settings!$E$4=5),IF(Balance!L459&lt;=0,0,IF($C460&lt;=SUM($D460:K460),0,IF('Minimum Payment'!L460+$C460-SUM($D460:K460)&gt;Balance!L459+Interest!L460,Balance!L459+Interest!L460-'Minimum Payment'!L460,$C460-SUM($D460:K460))))))</f>
        <v>0</v>
      </c>
      <c r="M460" s="10">
        <f>IF(M$14="",0,IF(NOT(Settings!$E$4=5),IF(Balance!M459&lt;=0,0,IF($C460&lt;=SUM($D460:L460),0,IF('Minimum Payment'!M460+$C460-SUM($D460:L460)&gt;Balance!M459+Interest!M460,Balance!M459+Interest!M460-'Minimum Payment'!M460,$C460-SUM($D460:L460))))))</f>
        <v>0</v>
      </c>
      <c r="O460" s="10">
        <f t="shared" si="12"/>
        <v>0</v>
      </c>
    </row>
    <row r="461" spans="1:15" s="140" customFormat="1" ht="11.25" x14ac:dyDescent="0.25">
      <c r="A461" s="140" t="str">
        <f>IF(Balance!O460&lt;=0,"",A460+1)</f>
        <v/>
      </c>
      <c r="B461" s="50" t="str">
        <f t="shared" si="13"/>
        <v/>
      </c>
      <c r="C461" s="10">
        <f>IF(A461="",0,IF(NOT(Settings!$E$4=5),IF((Results!$D$5-'Minimum Payment'!O461)&lt;0,0,Results!$D$5-'Minimum Payment'!O461),0)+'Payment Schedule'!D461)</f>
        <v>0</v>
      </c>
      <c r="D461" s="10">
        <f>IF($D$14="",0,IF(NOT(Settings!$E$4=5),IF(Balance!D460&gt;=0,IF('Minimum Payment'!D461+$C461&gt;Balance!D460+Interest!D461,Balance!D460+Interest!D461-'Minimum Payment'!D461,$C461)),0))</f>
        <v>0</v>
      </c>
      <c r="E461" s="10">
        <f>IF(E$14="",0,IF(NOT(Settings!$E$4=5),IF(Balance!E460&lt;=0,0,IF($C461&lt;=SUM($D461:D461),0,IF('Minimum Payment'!E461+$C461-SUM($D461:D461)&gt;Balance!E460+Interest!E461,Balance!E460+Interest!E461-'Minimum Payment'!E461,$C461-SUM($D461:D461))))))</f>
        <v>0</v>
      </c>
      <c r="F461" s="10">
        <f>IF(F$14="",0,IF(NOT(Settings!$E$4=5),IF(Balance!F460&lt;=0,0,IF($C461&lt;=SUM($D461:E461),0,IF('Minimum Payment'!F461+$C461-SUM($D461:E461)&gt;Balance!F460+Interest!F461,Balance!F460+Interest!F461-'Minimum Payment'!F461,$C461-SUM($D461:E461))))))</f>
        <v>0</v>
      </c>
      <c r="G461" s="10">
        <f>IF(G$14="",0,IF(NOT(Settings!$E$4=5),IF(Balance!G460&lt;=0,0,IF($C461&lt;=SUM($D461:F461),0,IF('Minimum Payment'!G461+$C461-SUM($D461:F461)&gt;Balance!G460+Interest!G461,Balance!G460+Interest!G461-'Minimum Payment'!G461,$C461-SUM($D461:F461))))))</f>
        <v>0</v>
      </c>
      <c r="H461" s="10">
        <f>IF(H$14="",0,IF(NOT(Settings!$E$4=5),IF(Balance!H460&lt;=0,0,IF($C461&lt;=SUM($D461:G461),0,IF('Minimum Payment'!H461+$C461-SUM($D461:G461)&gt;Balance!H460+Interest!H461,Balance!H460+Interest!H461-'Minimum Payment'!H461,$C461-SUM($D461:G461))))))</f>
        <v>0</v>
      </c>
      <c r="I461" s="10">
        <f>IF(I$14="",0,IF(NOT(Settings!$E$4=5),IF(Balance!I460&lt;=0,0,IF($C461&lt;=SUM($D461:H461),0,IF('Minimum Payment'!I461+$C461-SUM($D461:H461)&gt;Balance!I460+Interest!I461,Balance!I460+Interest!I461-'Minimum Payment'!I461,$C461-SUM($D461:H461))))))</f>
        <v>0</v>
      </c>
      <c r="J461" s="10">
        <f>IF(J$14="",0,IF(NOT(Settings!$E$4=5),IF(Balance!J460&lt;=0,0,IF($C461&lt;=SUM($D461:I461),0,IF('Minimum Payment'!J461+$C461-SUM($D461:I461)&gt;Balance!J460+Interest!J461,Balance!J460+Interest!J461-'Minimum Payment'!J461,$C461-SUM($D461:I461))))))</f>
        <v>0</v>
      </c>
      <c r="K461" s="10">
        <f>IF(K$14="",0,IF(NOT(Settings!$E$4=5),IF(Balance!K460&lt;=0,0,IF($C461&lt;=SUM($D461:J461),0,IF('Minimum Payment'!K461+$C461-SUM($D461:J461)&gt;Balance!K460+Interest!K461,Balance!K460+Interest!K461-'Minimum Payment'!K461,$C461-SUM($D461:J461))))))</f>
        <v>0</v>
      </c>
      <c r="L461" s="10">
        <f>IF(L$14="",0,IF(NOT(Settings!$E$4=5),IF(Balance!L460&lt;=0,0,IF($C461&lt;=SUM($D461:K461),0,IF('Minimum Payment'!L461+$C461-SUM($D461:K461)&gt;Balance!L460+Interest!L461,Balance!L460+Interest!L461-'Minimum Payment'!L461,$C461-SUM($D461:K461))))))</f>
        <v>0</v>
      </c>
      <c r="M461" s="10">
        <f>IF(M$14="",0,IF(NOT(Settings!$E$4=5),IF(Balance!M460&lt;=0,0,IF($C461&lt;=SUM($D461:L461),0,IF('Minimum Payment'!M461+$C461-SUM($D461:L461)&gt;Balance!M460+Interest!M461,Balance!M460+Interest!M461-'Minimum Payment'!M461,$C461-SUM($D461:L461))))))</f>
        <v>0</v>
      </c>
      <c r="O461" s="10">
        <f t="shared" si="12"/>
        <v>0</v>
      </c>
    </row>
    <row r="462" spans="1:15" s="140" customFormat="1" ht="11.25" x14ac:dyDescent="0.25">
      <c r="A462" s="140" t="str">
        <f>IF(Balance!O461&lt;=0,"",A461+1)</f>
        <v/>
      </c>
      <c r="B462" s="50" t="str">
        <f t="shared" si="13"/>
        <v/>
      </c>
      <c r="C462" s="10">
        <f>IF(A462="",0,IF(NOT(Settings!$E$4=5),IF((Results!$D$5-'Minimum Payment'!O462)&lt;0,0,Results!$D$5-'Minimum Payment'!O462),0)+'Payment Schedule'!D462)</f>
        <v>0</v>
      </c>
      <c r="D462" s="10">
        <f>IF($D$14="",0,IF(NOT(Settings!$E$4=5),IF(Balance!D461&gt;=0,IF('Minimum Payment'!D462+$C462&gt;Balance!D461+Interest!D462,Balance!D461+Interest!D462-'Minimum Payment'!D462,$C462)),0))</f>
        <v>0</v>
      </c>
      <c r="E462" s="10">
        <f>IF(E$14="",0,IF(NOT(Settings!$E$4=5),IF(Balance!E461&lt;=0,0,IF($C462&lt;=SUM($D462:D462),0,IF('Minimum Payment'!E462+$C462-SUM($D462:D462)&gt;Balance!E461+Interest!E462,Balance!E461+Interest!E462-'Minimum Payment'!E462,$C462-SUM($D462:D462))))))</f>
        <v>0</v>
      </c>
      <c r="F462" s="10">
        <f>IF(F$14="",0,IF(NOT(Settings!$E$4=5),IF(Balance!F461&lt;=0,0,IF($C462&lt;=SUM($D462:E462),0,IF('Minimum Payment'!F462+$C462-SUM($D462:E462)&gt;Balance!F461+Interest!F462,Balance!F461+Interest!F462-'Minimum Payment'!F462,$C462-SUM($D462:E462))))))</f>
        <v>0</v>
      </c>
      <c r="G462" s="10">
        <f>IF(G$14="",0,IF(NOT(Settings!$E$4=5),IF(Balance!G461&lt;=0,0,IF($C462&lt;=SUM($D462:F462),0,IF('Minimum Payment'!G462+$C462-SUM($D462:F462)&gt;Balance!G461+Interest!G462,Balance!G461+Interest!G462-'Minimum Payment'!G462,$C462-SUM($D462:F462))))))</f>
        <v>0</v>
      </c>
      <c r="H462" s="10">
        <f>IF(H$14="",0,IF(NOT(Settings!$E$4=5),IF(Balance!H461&lt;=0,0,IF($C462&lt;=SUM($D462:G462),0,IF('Minimum Payment'!H462+$C462-SUM($D462:G462)&gt;Balance!H461+Interest!H462,Balance!H461+Interest!H462-'Minimum Payment'!H462,$C462-SUM($D462:G462))))))</f>
        <v>0</v>
      </c>
      <c r="I462" s="10">
        <f>IF(I$14="",0,IF(NOT(Settings!$E$4=5),IF(Balance!I461&lt;=0,0,IF($C462&lt;=SUM($D462:H462),0,IF('Minimum Payment'!I462+$C462-SUM($D462:H462)&gt;Balance!I461+Interest!I462,Balance!I461+Interest!I462-'Minimum Payment'!I462,$C462-SUM($D462:H462))))))</f>
        <v>0</v>
      </c>
      <c r="J462" s="10">
        <f>IF(J$14="",0,IF(NOT(Settings!$E$4=5),IF(Balance!J461&lt;=0,0,IF($C462&lt;=SUM($D462:I462),0,IF('Minimum Payment'!J462+$C462-SUM($D462:I462)&gt;Balance!J461+Interest!J462,Balance!J461+Interest!J462-'Minimum Payment'!J462,$C462-SUM($D462:I462))))))</f>
        <v>0</v>
      </c>
      <c r="K462" s="10">
        <f>IF(K$14="",0,IF(NOT(Settings!$E$4=5),IF(Balance!K461&lt;=0,0,IF($C462&lt;=SUM($D462:J462),0,IF('Minimum Payment'!K462+$C462-SUM($D462:J462)&gt;Balance!K461+Interest!K462,Balance!K461+Interest!K462-'Minimum Payment'!K462,$C462-SUM($D462:J462))))))</f>
        <v>0</v>
      </c>
      <c r="L462" s="10">
        <f>IF(L$14="",0,IF(NOT(Settings!$E$4=5),IF(Balance!L461&lt;=0,0,IF($C462&lt;=SUM($D462:K462),0,IF('Minimum Payment'!L462+$C462-SUM($D462:K462)&gt;Balance!L461+Interest!L462,Balance!L461+Interest!L462-'Minimum Payment'!L462,$C462-SUM($D462:K462))))))</f>
        <v>0</v>
      </c>
      <c r="M462" s="10">
        <f>IF(M$14="",0,IF(NOT(Settings!$E$4=5),IF(Balance!M461&lt;=0,0,IF($C462&lt;=SUM($D462:L462),0,IF('Minimum Payment'!M462+$C462-SUM($D462:L462)&gt;Balance!M461+Interest!M462,Balance!M461+Interest!M462-'Minimum Payment'!M462,$C462-SUM($D462:L462))))))</f>
        <v>0</v>
      </c>
      <c r="O462" s="10">
        <f t="shared" si="12"/>
        <v>0</v>
      </c>
    </row>
    <row r="463" spans="1:15" s="140" customFormat="1" ht="11.25" x14ac:dyDescent="0.25">
      <c r="A463" s="140" t="str">
        <f>IF(Balance!O462&lt;=0,"",A462+1)</f>
        <v/>
      </c>
      <c r="B463" s="50" t="str">
        <f t="shared" si="13"/>
        <v/>
      </c>
      <c r="C463" s="10">
        <f>IF(A463="",0,IF(NOT(Settings!$E$4=5),IF((Results!$D$5-'Minimum Payment'!O463)&lt;0,0,Results!$D$5-'Minimum Payment'!O463),0)+'Payment Schedule'!D463)</f>
        <v>0</v>
      </c>
      <c r="D463" s="10">
        <f>IF($D$14="",0,IF(NOT(Settings!$E$4=5),IF(Balance!D462&gt;=0,IF('Minimum Payment'!D463+$C463&gt;Balance!D462+Interest!D463,Balance!D462+Interest!D463-'Minimum Payment'!D463,$C463)),0))</f>
        <v>0</v>
      </c>
      <c r="E463" s="10">
        <f>IF(E$14="",0,IF(NOT(Settings!$E$4=5),IF(Balance!E462&lt;=0,0,IF($C463&lt;=SUM($D463:D463),0,IF('Minimum Payment'!E463+$C463-SUM($D463:D463)&gt;Balance!E462+Interest!E463,Balance!E462+Interest!E463-'Minimum Payment'!E463,$C463-SUM($D463:D463))))))</f>
        <v>0</v>
      </c>
      <c r="F463" s="10">
        <f>IF(F$14="",0,IF(NOT(Settings!$E$4=5),IF(Balance!F462&lt;=0,0,IF($C463&lt;=SUM($D463:E463),0,IF('Minimum Payment'!F463+$C463-SUM($D463:E463)&gt;Balance!F462+Interest!F463,Balance!F462+Interest!F463-'Minimum Payment'!F463,$C463-SUM($D463:E463))))))</f>
        <v>0</v>
      </c>
      <c r="G463" s="10">
        <f>IF(G$14="",0,IF(NOT(Settings!$E$4=5),IF(Balance!G462&lt;=0,0,IF($C463&lt;=SUM($D463:F463),0,IF('Minimum Payment'!G463+$C463-SUM($D463:F463)&gt;Balance!G462+Interest!G463,Balance!G462+Interest!G463-'Minimum Payment'!G463,$C463-SUM($D463:F463))))))</f>
        <v>0</v>
      </c>
      <c r="H463" s="10">
        <f>IF(H$14="",0,IF(NOT(Settings!$E$4=5),IF(Balance!H462&lt;=0,0,IF($C463&lt;=SUM($D463:G463),0,IF('Minimum Payment'!H463+$C463-SUM($D463:G463)&gt;Balance!H462+Interest!H463,Balance!H462+Interest!H463-'Minimum Payment'!H463,$C463-SUM($D463:G463))))))</f>
        <v>0</v>
      </c>
      <c r="I463" s="10">
        <f>IF(I$14="",0,IF(NOT(Settings!$E$4=5),IF(Balance!I462&lt;=0,0,IF($C463&lt;=SUM($D463:H463),0,IF('Minimum Payment'!I463+$C463-SUM($D463:H463)&gt;Balance!I462+Interest!I463,Balance!I462+Interest!I463-'Minimum Payment'!I463,$C463-SUM($D463:H463))))))</f>
        <v>0</v>
      </c>
      <c r="J463" s="10">
        <f>IF(J$14="",0,IF(NOT(Settings!$E$4=5),IF(Balance!J462&lt;=0,0,IF($C463&lt;=SUM($D463:I463),0,IF('Minimum Payment'!J463+$C463-SUM($D463:I463)&gt;Balance!J462+Interest!J463,Balance!J462+Interest!J463-'Minimum Payment'!J463,$C463-SUM($D463:I463))))))</f>
        <v>0</v>
      </c>
      <c r="K463" s="10">
        <f>IF(K$14="",0,IF(NOT(Settings!$E$4=5),IF(Balance!K462&lt;=0,0,IF($C463&lt;=SUM($D463:J463),0,IF('Minimum Payment'!K463+$C463-SUM($D463:J463)&gt;Balance!K462+Interest!K463,Balance!K462+Interest!K463-'Minimum Payment'!K463,$C463-SUM($D463:J463))))))</f>
        <v>0</v>
      </c>
      <c r="L463" s="10">
        <f>IF(L$14="",0,IF(NOT(Settings!$E$4=5),IF(Balance!L462&lt;=0,0,IF($C463&lt;=SUM($D463:K463),0,IF('Minimum Payment'!L463+$C463-SUM($D463:K463)&gt;Balance!L462+Interest!L463,Balance!L462+Interest!L463-'Minimum Payment'!L463,$C463-SUM($D463:K463))))))</f>
        <v>0</v>
      </c>
      <c r="M463" s="10">
        <f>IF(M$14="",0,IF(NOT(Settings!$E$4=5),IF(Balance!M462&lt;=0,0,IF($C463&lt;=SUM($D463:L463),0,IF('Minimum Payment'!M463+$C463-SUM($D463:L463)&gt;Balance!M462+Interest!M463,Balance!M462+Interest!M463-'Minimum Payment'!M463,$C463-SUM($D463:L463))))))</f>
        <v>0</v>
      </c>
      <c r="O463" s="10">
        <f t="shared" si="12"/>
        <v>0</v>
      </c>
    </row>
    <row r="464" spans="1:15" s="140" customFormat="1" ht="11.25" x14ac:dyDescent="0.25">
      <c r="A464" s="140" t="str">
        <f>IF(Balance!O463&lt;=0,"",A463+1)</f>
        <v/>
      </c>
      <c r="B464" s="50" t="str">
        <f t="shared" si="13"/>
        <v/>
      </c>
      <c r="C464" s="10">
        <f>IF(A464="",0,IF(NOT(Settings!$E$4=5),IF((Results!$D$5-'Minimum Payment'!O464)&lt;0,0,Results!$D$5-'Minimum Payment'!O464),0)+'Payment Schedule'!D464)</f>
        <v>0</v>
      </c>
      <c r="D464" s="10">
        <f>IF($D$14="",0,IF(NOT(Settings!$E$4=5),IF(Balance!D463&gt;=0,IF('Minimum Payment'!D464+$C464&gt;Balance!D463+Interest!D464,Balance!D463+Interest!D464-'Minimum Payment'!D464,$C464)),0))</f>
        <v>0</v>
      </c>
      <c r="E464" s="10">
        <f>IF(E$14="",0,IF(NOT(Settings!$E$4=5),IF(Balance!E463&lt;=0,0,IF($C464&lt;=SUM($D464:D464),0,IF('Minimum Payment'!E464+$C464-SUM($D464:D464)&gt;Balance!E463+Interest!E464,Balance!E463+Interest!E464-'Minimum Payment'!E464,$C464-SUM($D464:D464))))))</f>
        <v>0</v>
      </c>
      <c r="F464" s="10">
        <f>IF(F$14="",0,IF(NOT(Settings!$E$4=5),IF(Balance!F463&lt;=0,0,IF($C464&lt;=SUM($D464:E464),0,IF('Minimum Payment'!F464+$C464-SUM($D464:E464)&gt;Balance!F463+Interest!F464,Balance!F463+Interest!F464-'Minimum Payment'!F464,$C464-SUM($D464:E464))))))</f>
        <v>0</v>
      </c>
      <c r="G464" s="10">
        <f>IF(G$14="",0,IF(NOT(Settings!$E$4=5),IF(Balance!G463&lt;=0,0,IF($C464&lt;=SUM($D464:F464),0,IF('Minimum Payment'!G464+$C464-SUM($D464:F464)&gt;Balance!G463+Interest!G464,Balance!G463+Interest!G464-'Minimum Payment'!G464,$C464-SUM($D464:F464))))))</f>
        <v>0</v>
      </c>
      <c r="H464" s="10">
        <f>IF(H$14="",0,IF(NOT(Settings!$E$4=5),IF(Balance!H463&lt;=0,0,IF($C464&lt;=SUM($D464:G464),0,IF('Minimum Payment'!H464+$C464-SUM($D464:G464)&gt;Balance!H463+Interest!H464,Balance!H463+Interest!H464-'Minimum Payment'!H464,$C464-SUM($D464:G464))))))</f>
        <v>0</v>
      </c>
      <c r="I464" s="10">
        <f>IF(I$14="",0,IF(NOT(Settings!$E$4=5),IF(Balance!I463&lt;=0,0,IF($C464&lt;=SUM($D464:H464),0,IF('Minimum Payment'!I464+$C464-SUM($D464:H464)&gt;Balance!I463+Interest!I464,Balance!I463+Interest!I464-'Minimum Payment'!I464,$C464-SUM($D464:H464))))))</f>
        <v>0</v>
      </c>
      <c r="J464" s="10">
        <f>IF(J$14="",0,IF(NOT(Settings!$E$4=5),IF(Balance!J463&lt;=0,0,IF($C464&lt;=SUM($D464:I464),0,IF('Minimum Payment'!J464+$C464-SUM($D464:I464)&gt;Balance!J463+Interest!J464,Balance!J463+Interest!J464-'Minimum Payment'!J464,$C464-SUM($D464:I464))))))</f>
        <v>0</v>
      </c>
      <c r="K464" s="10">
        <f>IF(K$14="",0,IF(NOT(Settings!$E$4=5),IF(Balance!K463&lt;=0,0,IF($C464&lt;=SUM($D464:J464),0,IF('Minimum Payment'!K464+$C464-SUM($D464:J464)&gt;Balance!K463+Interest!K464,Balance!K463+Interest!K464-'Minimum Payment'!K464,$C464-SUM($D464:J464))))))</f>
        <v>0</v>
      </c>
      <c r="L464" s="10">
        <f>IF(L$14="",0,IF(NOT(Settings!$E$4=5),IF(Balance!L463&lt;=0,0,IF($C464&lt;=SUM($D464:K464),0,IF('Minimum Payment'!L464+$C464-SUM($D464:K464)&gt;Balance!L463+Interest!L464,Balance!L463+Interest!L464-'Minimum Payment'!L464,$C464-SUM($D464:K464))))))</f>
        <v>0</v>
      </c>
      <c r="M464" s="10">
        <f>IF(M$14="",0,IF(NOT(Settings!$E$4=5),IF(Balance!M463&lt;=0,0,IF($C464&lt;=SUM($D464:L464),0,IF('Minimum Payment'!M464+$C464-SUM($D464:L464)&gt;Balance!M463+Interest!M464,Balance!M463+Interest!M464-'Minimum Payment'!M464,$C464-SUM($D464:L464))))))</f>
        <v>0</v>
      </c>
      <c r="O464" s="10">
        <f t="shared" ref="O464:O495" si="14">SUM(D464:M464)</f>
        <v>0</v>
      </c>
    </row>
    <row r="465" spans="1:15" s="140" customFormat="1" ht="11.25" x14ac:dyDescent="0.25">
      <c r="A465" s="140" t="str">
        <f>IF(Balance!O464&lt;=0,"",A464+1)</f>
        <v/>
      </c>
      <c r="B465" s="50" t="str">
        <f t="shared" ref="B465:B495" si="15">IF(A465="","",DATE(YEAR(B464),MONTH(B464)+1,1))</f>
        <v/>
      </c>
      <c r="C465" s="10">
        <f>IF(A465="",0,IF(NOT(Settings!$E$4=5),IF((Results!$D$5-'Minimum Payment'!O465)&lt;0,0,Results!$D$5-'Minimum Payment'!O465),0)+'Payment Schedule'!D465)</f>
        <v>0</v>
      </c>
      <c r="D465" s="10">
        <f>IF($D$14="",0,IF(NOT(Settings!$E$4=5),IF(Balance!D464&gt;=0,IF('Minimum Payment'!D465+$C465&gt;Balance!D464+Interest!D465,Balance!D464+Interest!D465-'Minimum Payment'!D465,$C465)),0))</f>
        <v>0</v>
      </c>
      <c r="E465" s="10">
        <f>IF(E$14="",0,IF(NOT(Settings!$E$4=5),IF(Balance!E464&lt;=0,0,IF($C465&lt;=SUM($D465:D465),0,IF('Minimum Payment'!E465+$C465-SUM($D465:D465)&gt;Balance!E464+Interest!E465,Balance!E464+Interest!E465-'Minimum Payment'!E465,$C465-SUM($D465:D465))))))</f>
        <v>0</v>
      </c>
      <c r="F465" s="10">
        <f>IF(F$14="",0,IF(NOT(Settings!$E$4=5),IF(Balance!F464&lt;=0,0,IF($C465&lt;=SUM($D465:E465),0,IF('Minimum Payment'!F465+$C465-SUM($D465:E465)&gt;Balance!F464+Interest!F465,Balance!F464+Interest!F465-'Minimum Payment'!F465,$C465-SUM($D465:E465))))))</f>
        <v>0</v>
      </c>
      <c r="G465" s="10">
        <f>IF(G$14="",0,IF(NOT(Settings!$E$4=5),IF(Balance!G464&lt;=0,0,IF($C465&lt;=SUM($D465:F465),0,IF('Minimum Payment'!G465+$C465-SUM($D465:F465)&gt;Balance!G464+Interest!G465,Balance!G464+Interest!G465-'Minimum Payment'!G465,$C465-SUM($D465:F465))))))</f>
        <v>0</v>
      </c>
      <c r="H465" s="10">
        <f>IF(H$14="",0,IF(NOT(Settings!$E$4=5),IF(Balance!H464&lt;=0,0,IF($C465&lt;=SUM($D465:G465),0,IF('Minimum Payment'!H465+$C465-SUM($D465:G465)&gt;Balance!H464+Interest!H465,Balance!H464+Interest!H465-'Minimum Payment'!H465,$C465-SUM($D465:G465))))))</f>
        <v>0</v>
      </c>
      <c r="I465" s="10">
        <f>IF(I$14="",0,IF(NOT(Settings!$E$4=5),IF(Balance!I464&lt;=0,0,IF($C465&lt;=SUM($D465:H465),0,IF('Minimum Payment'!I465+$C465-SUM($D465:H465)&gt;Balance!I464+Interest!I465,Balance!I464+Interest!I465-'Minimum Payment'!I465,$C465-SUM($D465:H465))))))</f>
        <v>0</v>
      </c>
      <c r="J465" s="10">
        <f>IF(J$14="",0,IF(NOT(Settings!$E$4=5),IF(Balance!J464&lt;=0,0,IF($C465&lt;=SUM($D465:I465),0,IF('Minimum Payment'!J465+$C465-SUM($D465:I465)&gt;Balance!J464+Interest!J465,Balance!J464+Interest!J465-'Minimum Payment'!J465,$C465-SUM($D465:I465))))))</f>
        <v>0</v>
      </c>
      <c r="K465" s="10">
        <f>IF(K$14="",0,IF(NOT(Settings!$E$4=5),IF(Balance!K464&lt;=0,0,IF($C465&lt;=SUM($D465:J465),0,IF('Minimum Payment'!K465+$C465-SUM($D465:J465)&gt;Balance!K464+Interest!K465,Balance!K464+Interest!K465-'Minimum Payment'!K465,$C465-SUM($D465:J465))))))</f>
        <v>0</v>
      </c>
      <c r="L465" s="10">
        <f>IF(L$14="",0,IF(NOT(Settings!$E$4=5),IF(Balance!L464&lt;=0,0,IF($C465&lt;=SUM($D465:K465),0,IF('Minimum Payment'!L465+$C465-SUM($D465:K465)&gt;Balance!L464+Interest!L465,Balance!L464+Interest!L465-'Minimum Payment'!L465,$C465-SUM($D465:K465))))))</f>
        <v>0</v>
      </c>
      <c r="M465" s="10">
        <f>IF(M$14="",0,IF(NOT(Settings!$E$4=5),IF(Balance!M464&lt;=0,0,IF($C465&lt;=SUM($D465:L465),0,IF('Minimum Payment'!M465+$C465-SUM($D465:L465)&gt;Balance!M464+Interest!M465,Balance!M464+Interest!M465-'Minimum Payment'!M465,$C465-SUM($D465:L465))))))</f>
        <v>0</v>
      </c>
      <c r="O465" s="10">
        <f t="shared" si="14"/>
        <v>0</v>
      </c>
    </row>
    <row r="466" spans="1:15" s="140" customFormat="1" ht="11.25" x14ac:dyDescent="0.25">
      <c r="A466" s="140" t="str">
        <f>IF(Balance!O465&lt;=0,"",A465+1)</f>
        <v/>
      </c>
      <c r="B466" s="50" t="str">
        <f t="shared" si="15"/>
        <v/>
      </c>
      <c r="C466" s="10">
        <f>IF(A466="",0,IF(NOT(Settings!$E$4=5),IF((Results!$D$5-'Minimum Payment'!O466)&lt;0,0,Results!$D$5-'Minimum Payment'!O466),0)+'Payment Schedule'!D466)</f>
        <v>0</v>
      </c>
      <c r="D466" s="10">
        <f>IF($D$14="",0,IF(NOT(Settings!$E$4=5),IF(Balance!D465&gt;=0,IF('Minimum Payment'!D466+$C466&gt;Balance!D465+Interest!D466,Balance!D465+Interest!D466-'Minimum Payment'!D466,$C466)),0))</f>
        <v>0</v>
      </c>
      <c r="E466" s="10">
        <f>IF(E$14="",0,IF(NOT(Settings!$E$4=5),IF(Balance!E465&lt;=0,0,IF($C466&lt;=SUM($D466:D466),0,IF('Minimum Payment'!E466+$C466-SUM($D466:D466)&gt;Balance!E465+Interest!E466,Balance!E465+Interest!E466-'Minimum Payment'!E466,$C466-SUM($D466:D466))))))</f>
        <v>0</v>
      </c>
      <c r="F466" s="10">
        <f>IF(F$14="",0,IF(NOT(Settings!$E$4=5),IF(Balance!F465&lt;=0,0,IF($C466&lt;=SUM($D466:E466),0,IF('Minimum Payment'!F466+$C466-SUM($D466:E466)&gt;Balance!F465+Interest!F466,Balance!F465+Interest!F466-'Minimum Payment'!F466,$C466-SUM($D466:E466))))))</f>
        <v>0</v>
      </c>
      <c r="G466" s="10">
        <f>IF(G$14="",0,IF(NOT(Settings!$E$4=5),IF(Balance!G465&lt;=0,0,IF($C466&lt;=SUM($D466:F466),0,IF('Minimum Payment'!G466+$C466-SUM($D466:F466)&gt;Balance!G465+Interest!G466,Balance!G465+Interest!G466-'Minimum Payment'!G466,$C466-SUM($D466:F466))))))</f>
        <v>0</v>
      </c>
      <c r="H466" s="10">
        <f>IF(H$14="",0,IF(NOT(Settings!$E$4=5),IF(Balance!H465&lt;=0,0,IF($C466&lt;=SUM($D466:G466),0,IF('Minimum Payment'!H466+$C466-SUM($D466:G466)&gt;Balance!H465+Interest!H466,Balance!H465+Interest!H466-'Minimum Payment'!H466,$C466-SUM($D466:G466))))))</f>
        <v>0</v>
      </c>
      <c r="I466" s="10">
        <f>IF(I$14="",0,IF(NOT(Settings!$E$4=5),IF(Balance!I465&lt;=0,0,IF($C466&lt;=SUM($D466:H466),0,IF('Minimum Payment'!I466+$C466-SUM($D466:H466)&gt;Balance!I465+Interest!I466,Balance!I465+Interest!I466-'Minimum Payment'!I466,$C466-SUM($D466:H466))))))</f>
        <v>0</v>
      </c>
      <c r="J466" s="10">
        <f>IF(J$14="",0,IF(NOT(Settings!$E$4=5),IF(Balance!J465&lt;=0,0,IF($C466&lt;=SUM($D466:I466),0,IF('Minimum Payment'!J466+$C466-SUM($D466:I466)&gt;Balance!J465+Interest!J466,Balance!J465+Interest!J466-'Minimum Payment'!J466,$C466-SUM($D466:I466))))))</f>
        <v>0</v>
      </c>
      <c r="K466" s="10">
        <f>IF(K$14="",0,IF(NOT(Settings!$E$4=5),IF(Balance!K465&lt;=0,0,IF($C466&lt;=SUM($D466:J466),0,IF('Minimum Payment'!K466+$C466-SUM($D466:J466)&gt;Balance!K465+Interest!K466,Balance!K465+Interest!K466-'Minimum Payment'!K466,$C466-SUM($D466:J466))))))</f>
        <v>0</v>
      </c>
      <c r="L466" s="10">
        <f>IF(L$14="",0,IF(NOT(Settings!$E$4=5),IF(Balance!L465&lt;=0,0,IF($C466&lt;=SUM($D466:K466),0,IF('Minimum Payment'!L466+$C466-SUM($D466:K466)&gt;Balance!L465+Interest!L466,Balance!L465+Interest!L466-'Minimum Payment'!L466,$C466-SUM($D466:K466))))))</f>
        <v>0</v>
      </c>
      <c r="M466" s="10">
        <f>IF(M$14="",0,IF(NOT(Settings!$E$4=5),IF(Balance!M465&lt;=0,0,IF($C466&lt;=SUM($D466:L466),0,IF('Minimum Payment'!M466+$C466-SUM($D466:L466)&gt;Balance!M465+Interest!M466,Balance!M465+Interest!M466-'Minimum Payment'!M466,$C466-SUM($D466:L466))))))</f>
        <v>0</v>
      </c>
      <c r="O466" s="10">
        <f t="shared" si="14"/>
        <v>0</v>
      </c>
    </row>
    <row r="467" spans="1:15" s="140" customFormat="1" ht="11.25" x14ac:dyDescent="0.25">
      <c r="A467" s="140" t="str">
        <f>IF(Balance!O466&lt;=0,"",A466+1)</f>
        <v/>
      </c>
      <c r="B467" s="50" t="str">
        <f t="shared" si="15"/>
        <v/>
      </c>
      <c r="C467" s="10">
        <f>IF(A467="",0,IF(NOT(Settings!$E$4=5),IF((Results!$D$5-'Minimum Payment'!O467)&lt;0,0,Results!$D$5-'Minimum Payment'!O467),0)+'Payment Schedule'!D467)</f>
        <v>0</v>
      </c>
      <c r="D467" s="10">
        <f>IF($D$14="",0,IF(NOT(Settings!$E$4=5),IF(Balance!D466&gt;=0,IF('Minimum Payment'!D467+$C467&gt;Balance!D466+Interest!D467,Balance!D466+Interest!D467-'Minimum Payment'!D467,$C467)),0))</f>
        <v>0</v>
      </c>
      <c r="E467" s="10">
        <f>IF(E$14="",0,IF(NOT(Settings!$E$4=5),IF(Balance!E466&lt;=0,0,IF($C467&lt;=SUM($D467:D467),0,IF('Minimum Payment'!E467+$C467-SUM($D467:D467)&gt;Balance!E466+Interest!E467,Balance!E466+Interest!E467-'Minimum Payment'!E467,$C467-SUM($D467:D467))))))</f>
        <v>0</v>
      </c>
      <c r="F467" s="10">
        <f>IF(F$14="",0,IF(NOT(Settings!$E$4=5),IF(Balance!F466&lt;=0,0,IF($C467&lt;=SUM($D467:E467),0,IF('Minimum Payment'!F467+$C467-SUM($D467:E467)&gt;Balance!F466+Interest!F467,Balance!F466+Interest!F467-'Minimum Payment'!F467,$C467-SUM($D467:E467))))))</f>
        <v>0</v>
      </c>
      <c r="G467" s="10">
        <f>IF(G$14="",0,IF(NOT(Settings!$E$4=5),IF(Balance!G466&lt;=0,0,IF($C467&lt;=SUM($D467:F467),0,IF('Minimum Payment'!G467+$C467-SUM($D467:F467)&gt;Balance!G466+Interest!G467,Balance!G466+Interest!G467-'Minimum Payment'!G467,$C467-SUM($D467:F467))))))</f>
        <v>0</v>
      </c>
      <c r="H467" s="10">
        <f>IF(H$14="",0,IF(NOT(Settings!$E$4=5),IF(Balance!H466&lt;=0,0,IF($C467&lt;=SUM($D467:G467),0,IF('Minimum Payment'!H467+$C467-SUM($D467:G467)&gt;Balance!H466+Interest!H467,Balance!H466+Interest!H467-'Minimum Payment'!H467,$C467-SUM($D467:G467))))))</f>
        <v>0</v>
      </c>
      <c r="I467" s="10">
        <f>IF(I$14="",0,IF(NOT(Settings!$E$4=5),IF(Balance!I466&lt;=0,0,IF($C467&lt;=SUM($D467:H467),0,IF('Minimum Payment'!I467+$C467-SUM($D467:H467)&gt;Balance!I466+Interest!I467,Balance!I466+Interest!I467-'Minimum Payment'!I467,$C467-SUM($D467:H467))))))</f>
        <v>0</v>
      </c>
      <c r="J467" s="10">
        <f>IF(J$14="",0,IF(NOT(Settings!$E$4=5),IF(Balance!J466&lt;=0,0,IF($C467&lt;=SUM($D467:I467),0,IF('Minimum Payment'!J467+$C467-SUM($D467:I467)&gt;Balance!J466+Interest!J467,Balance!J466+Interest!J467-'Minimum Payment'!J467,$C467-SUM($D467:I467))))))</f>
        <v>0</v>
      </c>
      <c r="K467" s="10">
        <f>IF(K$14="",0,IF(NOT(Settings!$E$4=5),IF(Balance!K466&lt;=0,0,IF($C467&lt;=SUM($D467:J467),0,IF('Minimum Payment'!K467+$C467-SUM($D467:J467)&gt;Balance!K466+Interest!K467,Balance!K466+Interest!K467-'Minimum Payment'!K467,$C467-SUM($D467:J467))))))</f>
        <v>0</v>
      </c>
      <c r="L467" s="10">
        <f>IF(L$14="",0,IF(NOT(Settings!$E$4=5),IF(Balance!L466&lt;=0,0,IF($C467&lt;=SUM($D467:K467),0,IF('Minimum Payment'!L467+$C467-SUM($D467:K467)&gt;Balance!L466+Interest!L467,Balance!L466+Interest!L467-'Minimum Payment'!L467,$C467-SUM($D467:K467))))))</f>
        <v>0</v>
      </c>
      <c r="M467" s="10">
        <f>IF(M$14="",0,IF(NOT(Settings!$E$4=5),IF(Balance!M466&lt;=0,0,IF($C467&lt;=SUM($D467:L467),0,IF('Minimum Payment'!M467+$C467-SUM($D467:L467)&gt;Balance!M466+Interest!M467,Balance!M466+Interest!M467-'Minimum Payment'!M467,$C467-SUM($D467:L467))))))</f>
        <v>0</v>
      </c>
      <c r="O467" s="10">
        <f t="shared" si="14"/>
        <v>0</v>
      </c>
    </row>
    <row r="468" spans="1:15" s="140" customFormat="1" ht="11.25" x14ac:dyDescent="0.25">
      <c r="A468" s="140" t="str">
        <f>IF(Balance!O467&lt;=0,"",A467+1)</f>
        <v/>
      </c>
      <c r="B468" s="50" t="str">
        <f t="shared" si="15"/>
        <v/>
      </c>
      <c r="C468" s="10">
        <f>IF(A468="",0,IF(NOT(Settings!$E$4=5),IF((Results!$D$5-'Minimum Payment'!O468)&lt;0,0,Results!$D$5-'Minimum Payment'!O468),0)+'Payment Schedule'!D468)</f>
        <v>0</v>
      </c>
      <c r="D468" s="10">
        <f>IF($D$14="",0,IF(NOT(Settings!$E$4=5),IF(Balance!D467&gt;=0,IF('Minimum Payment'!D468+$C468&gt;Balance!D467+Interest!D468,Balance!D467+Interest!D468-'Minimum Payment'!D468,$C468)),0))</f>
        <v>0</v>
      </c>
      <c r="E468" s="10">
        <f>IF(E$14="",0,IF(NOT(Settings!$E$4=5),IF(Balance!E467&lt;=0,0,IF($C468&lt;=SUM($D468:D468),0,IF('Minimum Payment'!E468+$C468-SUM($D468:D468)&gt;Balance!E467+Interest!E468,Balance!E467+Interest!E468-'Minimum Payment'!E468,$C468-SUM($D468:D468))))))</f>
        <v>0</v>
      </c>
      <c r="F468" s="10">
        <f>IF(F$14="",0,IF(NOT(Settings!$E$4=5),IF(Balance!F467&lt;=0,0,IF($C468&lt;=SUM($D468:E468),0,IF('Minimum Payment'!F468+$C468-SUM($D468:E468)&gt;Balance!F467+Interest!F468,Balance!F467+Interest!F468-'Minimum Payment'!F468,$C468-SUM($D468:E468))))))</f>
        <v>0</v>
      </c>
      <c r="G468" s="10">
        <f>IF(G$14="",0,IF(NOT(Settings!$E$4=5),IF(Balance!G467&lt;=0,0,IF($C468&lt;=SUM($D468:F468),0,IF('Minimum Payment'!G468+$C468-SUM($D468:F468)&gt;Balance!G467+Interest!G468,Balance!G467+Interest!G468-'Minimum Payment'!G468,$C468-SUM($D468:F468))))))</f>
        <v>0</v>
      </c>
      <c r="H468" s="10">
        <f>IF(H$14="",0,IF(NOT(Settings!$E$4=5),IF(Balance!H467&lt;=0,0,IF($C468&lt;=SUM($D468:G468),0,IF('Minimum Payment'!H468+$C468-SUM($D468:G468)&gt;Balance!H467+Interest!H468,Balance!H467+Interest!H468-'Minimum Payment'!H468,$C468-SUM($D468:G468))))))</f>
        <v>0</v>
      </c>
      <c r="I468" s="10">
        <f>IF(I$14="",0,IF(NOT(Settings!$E$4=5),IF(Balance!I467&lt;=0,0,IF($C468&lt;=SUM($D468:H468),0,IF('Minimum Payment'!I468+$C468-SUM($D468:H468)&gt;Balance!I467+Interest!I468,Balance!I467+Interest!I468-'Minimum Payment'!I468,$C468-SUM($D468:H468))))))</f>
        <v>0</v>
      </c>
      <c r="J468" s="10">
        <f>IF(J$14="",0,IF(NOT(Settings!$E$4=5),IF(Balance!J467&lt;=0,0,IF($C468&lt;=SUM($D468:I468),0,IF('Minimum Payment'!J468+$C468-SUM($D468:I468)&gt;Balance!J467+Interest!J468,Balance!J467+Interest!J468-'Minimum Payment'!J468,$C468-SUM($D468:I468))))))</f>
        <v>0</v>
      </c>
      <c r="K468" s="10">
        <f>IF(K$14="",0,IF(NOT(Settings!$E$4=5),IF(Balance!K467&lt;=0,0,IF($C468&lt;=SUM($D468:J468),0,IF('Minimum Payment'!K468+$C468-SUM($D468:J468)&gt;Balance!K467+Interest!K468,Balance!K467+Interest!K468-'Minimum Payment'!K468,$C468-SUM($D468:J468))))))</f>
        <v>0</v>
      </c>
      <c r="L468" s="10">
        <f>IF(L$14="",0,IF(NOT(Settings!$E$4=5),IF(Balance!L467&lt;=0,0,IF($C468&lt;=SUM($D468:K468),0,IF('Minimum Payment'!L468+$C468-SUM($D468:K468)&gt;Balance!L467+Interest!L468,Balance!L467+Interest!L468-'Minimum Payment'!L468,$C468-SUM($D468:K468))))))</f>
        <v>0</v>
      </c>
      <c r="M468" s="10">
        <f>IF(M$14="",0,IF(NOT(Settings!$E$4=5),IF(Balance!M467&lt;=0,0,IF($C468&lt;=SUM($D468:L468),0,IF('Minimum Payment'!M468+$C468-SUM($D468:L468)&gt;Balance!M467+Interest!M468,Balance!M467+Interest!M468-'Minimum Payment'!M468,$C468-SUM($D468:L468))))))</f>
        <v>0</v>
      </c>
      <c r="O468" s="10">
        <f t="shared" si="14"/>
        <v>0</v>
      </c>
    </row>
    <row r="469" spans="1:15" s="140" customFormat="1" ht="11.25" x14ac:dyDescent="0.25">
      <c r="A469" s="140" t="str">
        <f>IF(Balance!O468&lt;=0,"",A468+1)</f>
        <v/>
      </c>
      <c r="B469" s="50" t="str">
        <f t="shared" si="15"/>
        <v/>
      </c>
      <c r="C469" s="10">
        <f>IF(A469="",0,IF(NOT(Settings!$E$4=5),IF((Results!$D$5-'Minimum Payment'!O469)&lt;0,0,Results!$D$5-'Minimum Payment'!O469),0)+'Payment Schedule'!D469)</f>
        <v>0</v>
      </c>
      <c r="D469" s="10">
        <f>IF($D$14="",0,IF(NOT(Settings!$E$4=5),IF(Balance!D468&gt;=0,IF('Minimum Payment'!D469+$C469&gt;Balance!D468+Interest!D469,Balance!D468+Interest!D469-'Minimum Payment'!D469,$C469)),0))</f>
        <v>0</v>
      </c>
      <c r="E469" s="10">
        <f>IF(E$14="",0,IF(NOT(Settings!$E$4=5),IF(Balance!E468&lt;=0,0,IF($C469&lt;=SUM($D469:D469),0,IF('Minimum Payment'!E469+$C469-SUM($D469:D469)&gt;Balance!E468+Interest!E469,Balance!E468+Interest!E469-'Minimum Payment'!E469,$C469-SUM($D469:D469))))))</f>
        <v>0</v>
      </c>
      <c r="F469" s="10">
        <f>IF(F$14="",0,IF(NOT(Settings!$E$4=5),IF(Balance!F468&lt;=0,0,IF($C469&lt;=SUM($D469:E469),0,IF('Minimum Payment'!F469+$C469-SUM($D469:E469)&gt;Balance!F468+Interest!F469,Balance!F468+Interest!F469-'Minimum Payment'!F469,$C469-SUM($D469:E469))))))</f>
        <v>0</v>
      </c>
      <c r="G469" s="10">
        <f>IF(G$14="",0,IF(NOT(Settings!$E$4=5),IF(Balance!G468&lt;=0,0,IF($C469&lt;=SUM($D469:F469),0,IF('Minimum Payment'!G469+$C469-SUM($D469:F469)&gt;Balance!G468+Interest!G469,Balance!G468+Interest!G469-'Minimum Payment'!G469,$C469-SUM($D469:F469))))))</f>
        <v>0</v>
      </c>
      <c r="H469" s="10">
        <f>IF(H$14="",0,IF(NOT(Settings!$E$4=5),IF(Balance!H468&lt;=0,0,IF($C469&lt;=SUM($D469:G469),0,IF('Minimum Payment'!H469+$C469-SUM($D469:G469)&gt;Balance!H468+Interest!H469,Balance!H468+Interest!H469-'Minimum Payment'!H469,$C469-SUM($D469:G469))))))</f>
        <v>0</v>
      </c>
      <c r="I469" s="10">
        <f>IF(I$14="",0,IF(NOT(Settings!$E$4=5),IF(Balance!I468&lt;=0,0,IF($C469&lt;=SUM($D469:H469),0,IF('Minimum Payment'!I469+$C469-SUM($D469:H469)&gt;Balance!I468+Interest!I469,Balance!I468+Interest!I469-'Minimum Payment'!I469,$C469-SUM($D469:H469))))))</f>
        <v>0</v>
      </c>
      <c r="J469" s="10">
        <f>IF(J$14="",0,IF(NOT(Settings!$E$4=5),IF(Balance!J468&lt;=0,0,IF($C469&lt;=SUM($D469:I469),0,IF('Minimum Payment'!J469+$C469-SUM($D469:I469)&gt;Balance!J468+Interest!J469,Balance!J468+Interest!J469-'Minimum Payment'!J469,$C469-SUM($D469:I469))))))</f>
        <v>0</v>
      </c>
      <c r="K469" s="10">
        <f>IF(K$14="",0,IF(NOT(Settings!$E$4=5),IF(Balance!K468&lt;=0,0,IF($C469&lt;=SUM($D469:J469),0,IF('Minimum Payment'!K469+$C469-SUM($D469:J469)&gt;Balance!K468+Interest!K469,Balance!K468+Interest!K469-'Minimum Payment'!K469,$C469-SUM($D469:J469))))))</f>
        <v>0</v>
      </c>
      <c r="L469" s="10">
        <f>IF(L$14="",0,IF(NOT(Settings!$E$4=5),IF(Balance!L468&lt;=0,0,IF($C469&lt;=SUM($D469:K469),0,IF('Minimum Payment'!L469+$C469-SUM($D469:K469)&gt;Balance!L468+Interest!L469,Balance!L468+Interest!L469-'Minimum Payment'!L469,$C469-SUM($D469:K469))))))</f>
        <v>0</v>
      </c>
      <c r="M469" s="10">
        <f>IF(M$14="",0,IF(NOT(Settings!$E$4=5),IF(Balance!M468&lt;=0,0,IF($C469&lt;=SUM($D469:L469),0,IF('Minimum Payment'!M469+$C469-SUM($D469:L469)&gt;Balance!M468+Interest!M469,Balance!M468+Interest!M469-'Minimum Payment'!M469,$C469-SUM($D469:L469))))))</f>
        <v>0</v>
      </c>
      <c r="O469" s="10">
        <f t="shared" si="14"/>
        <v>0</v>
      </c>
    </row>
    <row r="470" spans="1:15" s="140" customFormat="1" ht="11.25" x14ac:dyDescent="0.25">
      <c r="A470" s="140" t="str">
        <f>IF(Balance!O469&lt;=0,"",A469+1)</f>
        <v/>
      </c>
      <c r="B470" s="50" t="str">
        <f t="shared" si="15"/>
        <v/>
      </c>
      <c r="C470" s="10">
        <f>IF(A470="",0,IF(NOT(Settings!$E$4=5),IF((Results!$D$5-'Minimum Payment'!O470)&lt;0,0,Results!$D$5-'Minimum Payment'!O470),0)+'Payment Schedule'!D470)</f>
        <v>0</v>
      </c>
      <c r="D470" s="10">
        <f>IF($D$14="",0,IF(NOT(Settings!$E$4=5),IF(Balance!D469&gt;=0,IF('Minimum Payment'!D470+$C470&gt;Balance!D469+Interest!D470,Balance!D469+Interest!D470-'Minimum Payment'!D470,$C470)),0))</f>
        <v>0</v>
      </c>
      <c r="E470" s="10">
        <f>IF(E$14="",0,IF(NOT(Settings!$E$4=5),IF(Balance!E469&lt;=0,0,IF($C470&lt;=SUM($D470:D470),0,IF('Minimum Payment'!E470+$C470-SUM($D470:D470)&gt;Balance!E469+Interest!E470,Balance!E469+Interest!E470-'Minimum Payment'!E470,$C470-SUM($D470:D470))))))</f>
        <v>0</v>
      </c>
      <c r="F470" s="10">
        <f>IF(F$14="",0,IF(NOT(Settings!$E$4=5),IF(Balance!F469&lt;=0,0,IF($C470&lt;=SUM($D470:E470),0,IF('Minimum Payment'!F470+$C470-SUM($D470:E470)&gt;Balance!F469+Interest!F470,Balance!F469+Interest!F470-'Minimum Payment'!F470,$C470-SUM($D470:E470))))))</f>
        <v>0</v>
      </c>
      <c r="G470" s="10">
        <f>IF(G$14="",0,IF(NOT(Settings!$E$4=5),IF(Balance!G469&lt;=0,0,IF($C470&lt;=SUM($D470:F470),0,IF('Minimum Payment'!G470+$C470-SUM($D470:F470)&gt;Balance!G469+Interest!G470,Balance!G469+Interest!G470-'Minimum Payment'!G470,$C470-SUM($D470:F470))))))</f>
        <v>0</v>
      </c>
      <c r="H470" s="10">
        <f>IF(H$14="",0,IF(NOT(Settings!$E$4=5),IF(Balance!H469&lt;=0,0,IF($C470&lt;=SUM($D470:G470),0,IF('Minimum Payment'!H470+$C470-SUM($D470:G470)&gt;Balance!H469+Interest!H470,Balance!H469+Interest!H470-'Minimum Payment'!H470,$C470-SUM($D470:G470))))))</f>
        <v>0</v>
      </c>
      <c r="I470" s="10">
        <f>IF(I$14="",0,IF(NOT(Settings!$E$4=5),IF(Balance!I469&lt;=0,0,IF($C470&lt;=SUM($D470:H470),0,IF('Minimum Payment'!I470+$C470-SUM($D470:H470)&gt;Balance!I469+Interest!I470,Balance!I469+Interest!I470-'Minimum Payment'!I470,$C470-SUM($D470:H470))))))</f>
        <v>0</v>
      </c>
      <c r="J470" s="10">
        <f>IF(J$14="",0,IF(NOT(Settings!$E$4=5),IF(Balance!J469&lt;=0,0,IF($C470&lt;=SUM($D470:I470),0,IF('Minimum Payment'!J470+$C470-SUM($D470:I470)&gt;Balance!J469+Interest!J470,Balance!J469+Interest!J470-'Minimum Payment'!J470,$C470-SUM($D470:I470))))))</f>
        <v>0</v>
      </c>
      <c r="K470" s="10">
        <f>IF(K$14="",0,IF(NOT(Settings!$E$4=5),IF(Balance!K469&lt;=0,0,IF($C470&lt;=SUM($D470:J470),0,IF('Minimum Payment'!K470+$C470-SUM($D470:J470)&gt;Balance!K469+Interest!K470,Balance!K469+Interest!K470-'Minimum Payment'!K470,$C470-SUM($D470:J470))))))</f>
        <v>0</v>
      </c>
      <c r="L470" s="10">
        <f>IF(L$14="",0,IF(NOT(Settings!$E$4=5),IF(Balance!L469&lt;=0,0,IF($C470&lt;=SUM($D470:K470),0,IF('Minimum Payment'!L470+$C470-SUM($D470:K470)&gt;Balance!L469+Interest!L470,Balance!L469+Interest!L470-'Minimum Payment'!L470,$C470-SUM($D470:K470))))))</f>
        <v>0</v>
      </c>
      <c r="M470" s="10">
        <f>IF(M$14="",0,IF(NOT(Settings!$E$4=5),IF(Balance!M469&lt;=0,0,IF($C470&lt;=SUM($D470:L470),0,IF('Minimum Payment'!M470+$C470-SUM($D470:L470)&gt;Balance!M469+Interest!M470,Balance!M469+Interest!M470-'Minimum Payment'!M470,$C470-SUM($D470:L470))))))</f>
        <v>0</v>
      </c>
      <c r="O470" s="10">
        <f t="shared" si="14"/>
        <v>0</v>
      </c>
    </row>
    <row r="471" spans="1:15" s="140" customFormat="1" ht="11.25" x14ac:dyDescent="0.25">
      <c r="A471" s="140" t="str">
        <f>IF(Balance!O470&lt;=0,"",A470+1)</f>
        <v/>
      </c>
      <c r="B471" s="50" t="str">
        <f t="shared" si="15"/>
        <v/>
      </c>
      <c r="C471" s="10">
        <f>IF(A471="",0,IF(NOT(Settings!$E$4=5),IF((Results!$D$5-'Minimum Payment'!O471)&lt;0,0,Results!$D$5-'Minimum Payment'!O471),0)+'Payment Schedule'!D471)</f>
        <v>0</v>
      </c>
      <c r="D471" s="10">
        <f>IF($D$14="",0,IF(NOT(Settings!$E$4=5),IF(Balance!D470&gt;=0,IF('Minimum Payment'!D471+$C471&gt;Balance!D470+Interest!D471,Balance!D470+Interest!D471-'Minimum Payment'!D471,$C471)),0))</f>
        <v>0</v>
      </c>
      <c r="E471" s="10">
        <f>IF(E$14="",0,IF(NOT(Settings!$E$4=5),IF(Balance!E470&lt;=0,0,IF($C471&lt;=SUM($D471:D471),0,IF('Minimum Payment'!E471+$C471-SUM($D471:D471)&gt;Balance!E470+Interest!E471,Balance!E470+Interest!E471-'Minimum Payment'!E471,$C471-SUM($D471:D471))))))</f>
        <v>0</v>
      </c>
      <c r="F471" s="10">
        <f>IF(F$14="",0,IF(NOT(Settings!$E$4=5),IF(Balance!F470&lt;=0,0,IF($C471&lt;=SUM($D471:E471),0,IF('Minimum Payment'!F471+$C471-SUM($D471:E471)&gt;Balance!F470+Interest!F471,Balance!F470+Interest!F471-'Minimum Payment'!F471,$C471-SUM($D471:E471))))))</f>
        <v>0</v>
      </c>
      <c r="G471" s="10">
        <f>IF(G$14="",0,IF(NOT(Settings!$E$4=5),IF(Balance!G470&lt;=0,0,IF($C471&lt;=SUM($D471:F471),0,IF('Minimum Payment'!G471+$C471-SUM($D471:F471)&gt;Balance!G470+Interest!G471,Balance!G470+Interest!G471-'Minimum Payment'!G471,$C471-SUM($D471:F471))))))</f>
        <v>0</v>
      </c>
      <c r="H471" s="10">
        <f>IF(H$14="",0,IF(NOT(Settings!$E$4=5),IF(Balance!H470&lt;=0,0,IF($C471&lt;=SUM($D471:G471),0,IF('Minimum Payment'!H471+$C471-SUM($D471:G471)&gt;Balance!H470+Interest!H471,Balance!H470+Interest!H471-'Minimum Payment'!H471,$C471-SUM($D471:G471))))))</f>
        <v>0</v>
      </c>
      <c r="I471" s="10">
        <f>IF(I$14="",0,IF(NOT(Settings!$E$4=5),IF(Balance!I470&lt;=0,0,IF($C471&lt;=SUM($D471:H471),0,IF('Minimum Payment'!I471+$C471-SUM($D471:H471)&gt;Balance!I470+Interest!I471,Balance!I470+Interest!I471-'Minimum Payment'!I471,$C471-SUM($D471:H471))))))</f>
        <v>0</v>
      </c>
      <c r="J471" s="10">
        <f>IF(J$14="",0,IF(NOT(Settings!$E$4=5),IF(Balance!J470&lt;=0,0,IF($C471&lt;=SUM($D471:I471),0,IF('Minimum Payment'!J471+$C471-SUM($D471:I471)&gt;Balance!J470+Interest!J471,Balance!J470+Interest!J471-'Minimum Payment'!J471,$C471-SUM($D471:I471))))))</f>
        <v>0</v>
      </c>
      <c r="K471" s="10">
        <f>IF(K$14="",0,IF(NOT(Settings!$E$4=5),IF(Balance!K470&lt;=0,0,IF($C471&lt;=SUM($D471:J471),0,IF('Minimum Payment'!K471+$C471-SUM($D471:J471)&gt;Balance!K470+Interest!K471,Balance!K470+Interest!K471-'Minimum Payment'!K471,$C471-SUM($D471:J471))))))</f>
        <v>0</v>
      </c>
      <c r="L471" s="10">
        <f>IF(L$14="",0,IF(NOT(Settings!$E$4=5),IF(Balance!L470&lt;=0,0,IF($C471&lt;=SUM($D471:K471),0,IF('Minimum Payment'!L471+$C471-SUM($D471:K471)&gt;Balance!L470+Interest!L471,Balance!L470+Interest!L471-'Minimum Payment'!L471,$C471-SUM($D471:K471))))))</f>
        <v>0</v>
      </c>
      <c r="M471" s="10">
        <f>IF(M$14="",0,IF(NOT(Settings!$E$4=5),IF(Balance!M470&lt;=0,0,IF($C471&lt;=SUM($D471:L471),0,IF('Minimum Payment'!M471+$C471-SUM($D471:L471)&gt;Balance!M470+Interest!M471,Balance!M470+Interest!M471-'Minimum Payment'!M471,$C471-SUM($D471:L471))))))</f>
        <v>0</v>
      </c>
      <c r="O471" s="10">
        <f t="shared" si="14"/>
        <v>0</v>
      </c>
    </row>
    <row r="472" spans="1:15" s="140" customFormat="1" ht="11.25" x14ac:dyDescent="0.25">
      <c r="A472" s="140" t="str">
        <f>IF(Balance!O471&lt;=0,"",A471+1)</f>
        <v/>
      </c>
      <c r="B472" s="50" t="str">
        <f t="shared" si="15"/>
        <v/>
      </c>
      <c r="C472" s="10">
        <f>IF(A472="",0,IF(NOT(Settings!$E$4=5),IF((Results!$D$5-'Minimum Payment'!O472)&lt;0,0,Results!$D$5-'Minimum Payment'!O472),0)+'Payment Schedule'!D472)</f>
        <v>0</v>
      </c>
      <c r="D472" s="10">
        <f>IF($D$14="",0,IF(NOT(Settings!$E$4=5),IF(Balance!D471&gt;=0,IF('Minimum Payment'!D472+$C472&gt;Balance!D471+Interest!D472,Balance!D471+Interest!D472-'Minimum Payment'!D472,$C472)),0))</f>
        <v>0</v>
      </c>
      <c r="E472" s="10">
        <f>IF(E$14="",0,IF(NOT(Settings!$E$4=5),IF(Balance!E471&lt;=0,0,IF($C472&lt;=SUM($D472:D472),0,IF('Minimum Payment'!E472+$C472-SUM($D472:D472)&gt;Balance!E471+Interest!E472,Balance!E471+Interest!E472-'Minimum Payment'!E472,$C472-SUM($D472:D472))))))</f>
        <v>0</v>
      </c>
      <c r="F472" s="10">
        <f>IF(F$14="",0,IF(NOT(Settings!$E$4=5),IF(Balance!F471&lt;=0,0,IF($C472&lt;=SUM($D472:E472),0,IF('Minimum Payment'!F472+$C472-SUM($D472:E472)&gt;Balance!F471+Interest!F472,Balance!F471+Interest!F472-'Minimum Payment'!F472,$C472-SUM($D472:E472))))))</f>
        <v>0</v>
      </c>
      <c r="G472" s="10">
        <f>IF(G$14="",0,IF(NOT(Settings!$E$4=5),IF(Balance!G471&lt;=0,0,IF($C472&lt;=SUM($D472:F472),0,IF('Minimum Payment'!G472+$C472-SUM($D472:F472)&gt;Balance!G471+Interest!G472,Balance!G471+Interest!G472-'Minimum Payment'!G472,$C472-SUM($D472:F472))))))</f>
        <v>0</v>
      </c>
      <c r="H472" s="10">
        <f>IF(H$14="",0,IF(NOT(Settings!$E$4=5),IF(Balance!H471&lt;=0,0,IF($C472&lt;=SUM($D472:G472),0,IF('Minimum Payment'!H472+$C472-SUM($D472:G472)&gt;Balance!H471+Interest!H472,Balance!H471+Interest!H472-'Minimum Payment'!H472,$C472-SUM($D472:G472))))))</f>
        <v>0</v>
      </c>
      <c r="I472" s="10">
        <f>IF(I$14="",0,IF(NOT(Settings!$E$4=5),IF(Balance!I471&lt;=0,0,IF($C472&lt;=SUM($D472:H472),0,IF('Minimum Payment'!I472+$C472-SUM($D472:H472)&gt;Balance!I471+Interest!I472,Balance!I471+Interest!I472-'Minimum Payment'!I472,$C472-SUM($D472:H472))))))</f>
        <v>0</v>
      </c>
      <c r="J472" s="10">
        <f>IF(J$14="",0,IF(NOT(Settings!$E$4=5),IF(Balance!J471&lt;=0,0,IF($C472&lt;=SUM($D472:I472),0,IF('Minimum Payment'!J472+$C472-SUM($D472:I472)&gt;Balance!J471+Interest!J472,Balance!J471+Interest!J472-'Minimum Payment'!J472,$C472-SUM($D472:I472))))))</f>
        <v>0</v>
      </c>
      <c r="K472" s="10">
        <f>IF(K$14="",0,IF(NOT(Settings!$E$4=5),IF(Balance!K471&lt;=0,0,IF($C472&lt;=SUM($D472:J472),0,IF('Minimum Payment'!K472+$C472-SUM($D472:J472)&gt;Balance!K471+Interest!K472,Balance!K471+Interest!K472-'Minimum Payment'!K472,$C472-SUM($D472:J472))))))</f>
        <v>0</v>
      </c>
      <c r="L472" s="10">
        <f>IF(L$14="",0,IF(NOT(Settings!$E$4=5),IF(Balance!L471&lt;=0,0,IF($C472&lt;=SUM($D472:K472),0,IF('Minimum Payment'!L472+$C472-SUM($D472:K472)&gt;Balance!L471+Interest!L472,Balance!L471+Interest!L472-'Minimum Payment'!L472,$C472-SUM($D472:K472))))))</f>
        <v>0</v>
      </c>
      <c r="M472" s="10">
        <f>IF(M$14="",0,IF(NOT(Settings!$E$4=5),IF(Balance!M471&lt;=0,0,IF($C472&lt;=SUM($D472:L472),0,IF('Minimum Payment'!M472+$C472-SUM($D472:L472)&gt;Balance!M471+Interest!M472,Balance!M471+Interest!M472-'Minimum Payment'!M472,$C472-SUM($D472:L472))))))</f>
        <v>0</v>
      </c>
      <c r="O472" s="10">
        <f t="shared" si="14"/>
        <v>0</v>
      </c>
    </row>
    <row r="473" spans="1:15" s="140" customFormat="1" ht="11.25" x14ac:dyDescent="0.25">
      <c r="A473" s="140" t="str">
        <f>IF(Balance!O472&lt;=0,"",A472+1)</f>
        <v/>
      </c>
      <c r="B473" s="50" t="str">
        <f t="shared" si="15"/>
        <v/>
      </c>
      <c r="C473" s="10">
        <f>IF(A473="",0,IF(NOT(Settings!$E$4=5),IF((Results!$D$5-'Minimum Payment'!O473)&lt;0,0,Results!$D$5-'Minimum Payment'!O473),0)+'Payment Schedule'!D473)</f>
        <v>0</v>
      </c>
      <c r="D473" s="10">
        <f>IF($D$14="",0,IF(NOT(Settings!$E$4=5),IF(Balance!D472&gt;=0,IF('Minimum Payment'!D473+$C473&gt;Balance!D472+Interest!D473,Balance!D472+Interest!D473-'Minimum Payment'!D473,$C473)),0))</f>
        <v>0</v>
      </c>
      <c r="E473" s="10">
        <f>IF(E$14="",0,IF(NOT(Settings!$E$4=5),IF(Balance!E472&lt;=0,0,IF($C473&lt;=SUM($D473:D473),0,IF('Minimum Payment'!E473+$C473-SUM($D473:D473)&gt;Balance!E472+Interest!E473,Balance!E472+Interest!E473-'Minimum Payment'!E473,$C473-SUM($D473:D473))))))</f>
        <v>0</v>
      </c>
      <c r="F473" s="10">
        <f>IF(F$14="",0,IF(NOT(Settings!$E$4=5),IF(Balance!F472&lt;=0,0,IF($C473&lt;=SUM($D473:E473),0,IF('Minimum Payment'!F473+$C473-SUM($D473:E473)&gt;Balance!F472+Interest!F473,Balance!F472+Interest!F473-'Minimum Payment'!F473,$C473-SUM($D473:E473))))))</f>
        <v>0</v>
      </c>
      <c r="G473" s="10">
        <f>IF(G$14="",0,IF(NOT(Settings!$E$4=5),IF(Balance!G472&lt;=0,0,IF($C473&lt;=SUM($D473:F473),0,IF('Minimum Payment'!G473+$C473-SUM($D473:F473)&gt;Balance!G472+Interest!G473,Balance!G472+Interest!G473-'Minimum Payment'!G473,$C473-SUM($D473:F473))))))</f>
        <v>0</v>
      </c>
      <c r="H473" s="10">
        <f>IF(H$14="",0,IF(NOT(Settings!$E$4=5),IF(Balance!H472&lt;=0,0,IF($C473&lt;=SUM($D473:G473),0,IF('Minimum Payment'!H473+$C473-SUM($D473:G473)&gt;Balance!H472+Interest!H473,Balance!H472+Interest!H473-'Minimum Payment'!H473,$C473-SUM($D473:G473))))))</f>
        <v>0</v>
      </c>
      <c r="I473" s="10">
        <f>IF(I$14="",0,IF(NOT(Settings!$E$4=5),IF(Balance!I472&lt;=0,0,IF($C473&lt;=SUM($D473:H473),0,IF('Minimum Payment'!I473+$C473-SUM($D473:H473)&gt;Balance!I472+Interest!I473,Balance!I472+Interest!I473-'Minimum Payment'!I473,$C473-SUM($D473:H473))))))</f>
        <v>0</v>
      </c>
      <c r="J473" s="10">
        <f>IF(J$14="",0,IF(NOT(Settings!$E$4=5),IF(Balance!J472&lt;=0,0,IF($C473&lt;=SUM($D473:I473),0,IF('Minimum Payment'!J473+$C473-SUM($D473:I473)&gt;Balance!J472+Interest!J473,Balance!J472+Interest!J473-'Minimum Payment'!J473,$C473-SUM($D473:I473))))))</f>
        <v>0</v>
      </c>
      <c r="K473" s="10">
        <f>IF(K$14="",0,IF(NOT(Settings!$E$4=5),IF(Balance!K472&lt;=0,0,IF($C473&lt;=SUM($D473:J473),0,IF('Minimum Payment'!K473+$C473-SUM($D473:J473)&gt;Balance!K472+Interest!K473,Balance!K472+Interest!K473-'Minimum Payment'!K473,$C473-SUM($D473:J473))))))</f>
        <v>0</v>
      </c>
      <c r="L473" s="10">
        <f>IF(L$14="",0,IF(NOT(Settings!$E$4=5),IF(Balance!L472&lt;=0,0,IF($C473&lt;=SUM($D473:K473),0,IF('Minimum Payment'!L473+$C473-SUM($D473:K473)&gt;Balance!L472+Interest!L473,Balance!L472+Interest!L473-'Minimum Payment'!L473,$C473-SUM($D473:K473))))))</f>
        <v>0</v>
      </c>
      <c r="M473" s="10">
        <f>IF(M$14="",0,IF(NOT(Settings!$E$4=5),IF(Balance!M472&lt;=0,0,IF($C473&lt;=SUM($D473:L473),0,IF('Minimum Payment'!M473+$C473-SUM($D473:L473)&gt;Balance!M472+Interest!M473,Balance!M472+Interest!M473-'Minimum Payment'!M473,$C473-SUM($D473:L473))))))</f>
        <v>0</v>
      </c>
      <c r="O473" s="10">
        <f t="shared" si="14"/>
        <v>0</v>
      </c>
    </row>
    <row r="474" spans="1:15" s="140" customFormat="1" ht="11.25" x14ac:dyDescent="0.25">
      <c r="A474" s="140" t="str">
        <f>IF(Balance!O473&lt;=0,"",A473+1)</f>
        <v/>
      </c>
      <c r="B474" s="50" t="str">
        <f t="shared" si="15"/>
        <v/>
      </c>
      <c r="C474" s="10">
        <f>IF(A474="",0,IF(NOT(Settings!$E$4=5),IF((Results!$D$5-'Minimum Payment'!O474)&lt;0,0,Results!$D$5-'Minimum Payment'!O474),0)+'Payment Schedule'!D474)</f>
        <v>0</v>
      </c>
      <c r="D474" s="10">
        <f>IF($D$14="",0,IF(NOT(Settings!$E$4=5),IF(Balance!D473&gt;=0,IF('Minimum Payment'!D474+$C474&gt;Balance!D473+Interest!D474,Balance!D473+Interest!D474-'Minimum Payment'!D474,$C474)),0))</f>
        <v>0</v>
      </c>
      <c r="E474" s="10">
        <f>IF(E$14="",0,IF(NOT(Settings!$E$4=5),IF(Balance!E473&lt;=0,0,IF($C474&lt;=SUM($D474:D474),0,IF('Minimum Payment'!E474+$C474-SUM($D474:D474)&gt;Balance!E473+Interest!E474,Balance!E473+Interest!E474-'Minimum Payment'!E474,$C474-SUM($D474:D474))))))</f>
        <v>0</v>
      </c>
      <c r="F474" s="10">
        <f>IF(F$14="",0,IF(NOT(Settings!$E$4=5),IF(Balance!F473&lt;=0,0,IF($C474&lt;=SUM($D474:E474),0,IF('Minimum Payment'!F474+$C474-SUM($D474:E474)&gt;Balance!F473+Interest!F474,Balance!F473+Interest!F474-'Minimum Payment'!F474,$C474-SUM($D474:E474))))))</f>
        <v>0</v>
      </c>
      <c r="G474" s="10">
        <f>IF(G$14="",0,IF(NOT(Settings!$E$4=5),IF(Balance!G473&lt;=0,0,IF($C474&lt;=SUM($D474:F474),0,IF('Minimum Payment'!G474+$C474-SUM($D474:F474)&gt;Balance!G473+Interest!G474,Balance!G473+Interest!G474-'Minimum Payment'!G474,$C474-SUM($D474:F474))))))</f>
        <v>0</v>
      </c>
      <c r="H474" s="10">
        <f>IF(H$14="",0,IF(NOT(Settings!$E$4=5),IF(Balance!H473&lt;=0,0,IF($C474&lt;=SUM($D474:G474),0,IF('Minimum Payment'!H474+$C474-SUM($D474:G474)&gt;Balance!H473+Interest!H474,Balance!H473+Interest!H474-'Minimum Payment'!H474,$C474-SUM($D474:G474))))))</f>
        <v>0</v>
      </c>
      <c r="I474" s="10">
        <f>IF(I$14="",0,IF(NOT(Settings!$E$4=5),IF(Balance!I473&lt;=0,0,IF($C474&lt;=SUM($D474:H474),0,IF('Minimum Payment'!I474+$C474-SUM($D474:H474)&gt;Balance!I473+Interest!I474,Balance!I473+Interest!I474-'Minimum Payment'!I474,$C474-SUM($D474:H474))))))</f>
        <v>0</v>
      </c>
      <c r="J474" s="10">
        <f>IF(J$14="",0,IF(NOT(Settings!$E$4=5),IF(Balance!J473&lt;=0,0,IF($C474&lt;=SUM($D474:I474),0,IF('Minimum Payment'!J474+$C474-SUM($D474:I474)&gt;Balance!J473+Interest!J474,Balance!J473+Interest!J474-'Minimum Payment'!J474,$C474-SUM($D474:I474))))))</f>
        <v>0</v>
      </c>
      <c r="K474" s="10">
        <f>IF(K$14="",0,IF(NOT(Settings!$E$4=5),IF(Balance!K473&lt;=0,0,IF($C474&lt;=SUM($D474:J474),0,IF('Minimum Payment'!K474+$C474-SUM($D474:J474)&gt;Balance!K473+Interest!K474,Balance!K473+Interest!K474-'Minimum Payment'!K474,$C474-SUM($D474:J474))))))</f>
        <v>0</v>
      </c>
      <c r="L474" s="10">
        <f>IF(L$14="",0,IF(NOT(Settings!$E$4=5),IF(Balance!L473&lt;=0,0,IF($C474&lt;=SUM($D474:K474),0,IF('Minimum Payment'!L474+$C474-SUM($D474:K474)&gt;Balance!L473+Interest!L474,Balance!L473+Interest!L474-'Minimum Payment'!L474,$C474-SUM($D474:K474))))))</f>
        <v>0</v>
      </c>
      <c r="M474" s="10">
        <f>IF(M$14="",0,IF(NOT(Settings!$E$4=5),IF(Balance!M473&lt;=0,0,IF($C474&lt;=SUM($D474:L474),0,IF('Minimum Payment'!M474+$C474-SUM($D474:L474)&gt;Balance!M473+Interest!M474,Balance!M473+Interest!M474-'Minimum Payment'!M474,$C474-SUM($D474:L474))))))</f>
        <v>0</v>
      </c>
      <c r="O474" s="10">
        <f t="shared" si="14"/>
        <v>0</v>
      </c>
    </row>
    <row r="475" spans="1:15" s="140" customFormat="1" ht="11.25" x14ac:dyDescent="0.25">
      <c r="A475" s="140" t="str">
        <f>IF(Balance!O474&lt;=0,"",A474+1)</f>
        <v/>
      </c>
      <c r="B475" s="50" t="str">
        <f t="shared" si="15"/>
        <v/>
      </c>
      <c r="C475" s="10">
        <f>IF(A475="",0,IF(NOT(Settings!$E$4=5),IF((Results!$D$5-'Minimum Payment'!O475)&lt;0,0,Results!$D$5-'Minimum Payment'!O475),0)+'Payment Schedule'!D475)</f>
        <v>0</v>
      </c>
      <c r="D475" s="10">
        <f>IF($D$14="",0,IF(NOT(Settings!$E$4=5),IF(Balance!D474&gt;=0,IF('Minimum Payment'!D475+$C475&gt;Balance!D474+Interest!D475,Balance!D474+Interest!D475-'Minimum Payment'!D475,$C475)),0))</f>
        <v>0</v>
      </c>
      <c r="E475" s="10">
        <f>IF(E$14="",0,IF(NOT(Settings!$E$4=5),IF(Balance!E474&lt;=0,0,IF($C475&lt;=SUM($D475:D475),0,IF('Minimum Payment'!E475+$C475-SUM($D475:D475)&gt;Balance!E474+Interest!E475,Balance!E474+Interest!E475-'Minimum Payment'!E475,$C475-SUM($D475:D475))))))</f>
        <v>0</v>
      </c>
      <c r="F475" s="10">
        <f>IF(F$14="",0,IF(NOT(Settings!$E$4=5),IF(Balance!F474&lt;=0,0,IF($C475&lt;=SUM($D475:E475),0,IF('Minimum Payment'!F475+$C475-SUM($D475:E475)&gt;Balance!F474+Interest!F475,Balance!F474+Interest!F475-'Minimum Payment'!F475,$C475-SUM($D475:E475))))))</f>
        <v>0</v>
      </c>
      <c r="G475" s="10">
        <f>IF(G$14="",0,IF(NOT(Settings!$E$4=5),IF(Balance!G474&lt;=0,0,IF($C475&lt;=SUM($D475:F475),0,IF('Minimum Payment'!G475+$C475-SUM($D475:F475)&gt;Balance!G474+Interest!G475,Balance!G474+Interest!G475-'Minimum Payment'!G475,$C475-SUM($D475:F475))))))</f>
        <v>0</v>
      </c>
      <c r="H475" s="10">
        <f>IF(H$14="",0,IF(NOT(Settings!$E$4=5),IF(Balance!H474&lt;=0,0,IF($C475&lt;=SUM($D475:G475),0,IF('Minimum Payment'!H475+$C475-SUM($D475:G475)&gt;Balance!H474+Interest!H475,Balance!H474+Interest!H475-'Minimum Payment'!H475,$C475-SUM($D475:G475))))))</f>
        <v>0</v>
      </c>
      <c r="I475" s="10">
        <f>IF(I$14="",0,IF(NOT(Settings!$E$4=5),IF(Balance!I474&lt;=0,0,IF($C475&lt;=SUM($D475:H475),0,IF('Minimum Payment'!I475+$C475-SUM($D475:H475)&gt;Balance!I474+Interest!I475,Balance!I474+Interest!I475-'Minimum Payment'!I475,$C475-SUM($D475:H475))))))</f>
        <v>0</v>
      </c>
      <c r="J475" s="10">
        <f>IF(J$14="",0,IF(NOT(Settings!$E$4=5),IF(Balance!J474&lt;=0,0,IF($C475&lt;=SUM($D475:I475),0,IF('Minimum Payment'!J475+$C475-SUM($D475:I475)&gt;Balance!J474+Interest!J475,Balance!J474+Interest!J475-'Minimum Payment'!J475,$C475-SUM($D475:I475))))))</f>
        <v>0</v>
      </c>
      <c r="K475" s="10">
        <f>IF(K$14="",0,IF(NOT(Settings!$E$4=5),IF(Balance!K474&lt;=0,0,IF($C475&lt;=SUM($D475:J475),0,IF('Minimum Payment'!K475+$C475-SUM($D475:J475)&gt;Balance!K474+Interest!K475,Balance!K474+Interest!K475-'Minimum Payment'!K475,$C475-SUM($D475:J475))))))</f>
        <v>0</v>
      </c>
      <c r="L475" s="10">
        <f>IF(L$14="",0,IF(NOT(Settings!$E$4=5),IF(Balance!L474&lt;=0,0,IF($C475&lt;=SUM($D475:K475),0,IF('Minimum Payment'!L475+$C475-SUM($D475:K475)&gt;Balance!L474+Interest!L475,Balance!L474+Interest!L475-'Minimum Payment'!L475,$C475-SUM($D475:K475))))))</f>
        <v>0</v>
      </c>
      <c r="M475" s="10">
        <f>IF(M$14="",0,IF(NOT(Settings!$E$4=5),IF(Balance!M474&lt;=0,0,IF($C475&lt;=SUM($D475:L475),0,IF('Minimum Payment'!M475+$C475-SUM($D475:L475)&gt;Balance!M474+Interest!M475,Balance!M474+Interest!M475-'Minimum Payment'!M475,$C475-SUM($D475:L475))))))</f>
        <v>0</v>
      </c>
      <c r="O475" s="10">
        <f t="shared" si="14"/>
        <v>0</v>
      </c>
    </row>
    <row r="476" spans="1:15" s="140" customFormat="1" ht="11.25" x14ac:dyDescent="0.25">
      <c r="A476" s="140" t="str">
        <f>IF(Balance!O475&lt;=0,"",A475+1)</f>
        <v/>
      </c>
      <c r="B476" s="50" t="str">
        <f t="shared" si="15"/>
        <v/>
      </c>
      <c r="C476" s="10">
        <f>IF(A476="",0,IF(NOT(Settings!$E$4=5),IF((Results!$D$5-'Minimum Payment'!O476)&lt;0,0,Results!$D$5-'Minimum Payment'!O476),0)+'Payment Schedule'!D476)</f>
        <v>0</v>
      </c>
      <c r="D476" s="10">
        <f>IF($D$14="",0,IF(NOT(Settings!$E$4=5),IF(Balance!D475&gt;=0,IF('Minimum Payment'!D476+$C476&gt;Balance!D475+Interest!D476,Balance!D475+Interest!D476-'Minimum Payment'!D476,$C476)),0))</f>
        <v>0</v>
      </c>
      <c r="E476" s="10">
        <f>IF(E$14="",0,IF(NOT(Settings!$E$4=5),IF(Balance!E475&lt;=0,0,IF($C476&lt;=SUM($D476:D476),0,IF('Minimum Payment'!E476+$C476-SUM($D476:D476)&gt;Balance!E475+Interest!E476,Balance!E475+Interest!E476-'Minimum Payment'!E476,$C476-SUM($D476:D476))))))</f>
        <v>0</v>
      </c>
      <c r="F476" s="10">
        <f>IF(F$14="",0,IF(NOT(Settings!$E$4=5),IF(Balance!F475&lt;=0,0,IF($C476&lt;=SUM($D476:E476),0,IF('Minimum Payment'!F476+$C476-SUM($D476:E476)&gt;Balance!F475+Interest!F476,Balance!F475+Interest!F476-'Minimum Payment'!F476,$C476-SUM($D476:E476))))))</f>
        <v>0</v>
      </c>
      <c r="G476" s="10">
        <f>IF(G$14="",0,IF(NOT(Settings!$E$4=5),IF(Balance!G475&lt;=0,0,IF($C476&lt;=SUM($D476:F476),0,IF('Minimum Payment'!G476+$C476-SUM($D476:F476)&gt;Balance!G475+Interest!G476,Balance!G475+Interest!G476-'Minimum Payment'!G476,$C476-SUM($D476:F476))))))</f>
        <v>0</v>
      </c>
      <c r="H476" s="10">
        <f>IF(H$14="",0,IF(NOT(Settings!$E$4=5),IF(Balance!H475&lt;=0,0,IF($C476&lt;=SUM($D476:G476),0,IF('Minimum Payment'!H476+$C476-SUM($D476:G476)&gt;Balance!H475+Interest!H476,Balance!H475+Interest!H476-'Minimum Payment'!H476,$C476-SUM($D476:G476))))))</f>
        <v>0</v>
      </c>
      <c r="I476" s="10">
        <f>IF(I$14="",0,IF(NOT(Settings!$E$4=5),IF(Balance!I475&lt;=0,0,IF($C476&lt;=SUM($D476:H476),0,IF('Minimum Payment'!I476+$C476-SUM($D476:H476)&gt;Balance!I475+Interest!I476,Balance!I475+Interest!I476-'Minimum Payment'!I476,$C476-SUM($D476:H476))))))</f>
        <v>0</v>
      </c>
      <c r="J476" s="10">
        <f>IF(J$14="",0,IF(NOT(Settings!$E$4=5),IF(Balance!J475&lt;=0,0,IF($C476&lt;=SUM($D476:I476),0,IF('Minimum Payment'!J476+$C476-SUM($D476:I476)&gt;Balance!J475+Interest!J476,Balance!J475+Interest!J476-'Minimum Payment'!J476,$C476-SUM($D476:I476))))))</f>
        <v>0</v>
      </c>
      <c r="K476" s="10">
        <f>IF(K$14="",0,IF(NOT(Settings!$E$4=5),IF(Balance!K475&lt;=0,0,IF($C476&lt;=SUM($D476:J476),0,IF('Minimum Payment'!K476+$C476-SUM($D476:J476)&gt;Balance!K475+Interest!K476,Balance!K475+Interest!K476-'Minimum Payment'!K476,$C476-SUM($D476:J476))))))</f>
        <v>0</v>
      </c>
      <c r="L476" s="10">
        <f>IF(L$14="",0,IF(NOT(Settings!$E$4=5),IF(Balance!L475&lt;=0,0,IF($C476&lt;=SUM($D476:K476),0,IF('Minimum Payment'!L476+$C476-SUM($D476:K476)&gt;Balance!L475+Interest!L476,Balance!L475+Interest!L476-'Minimum Payment'!L476,$C476-SUM($D476:K476))))))</f>
        <v>0</v>
      </c>
      <c r="M476" s="10">
        <f>IF(M$14="",0,IF(NOT(Settings!$E$4=5),IF(Balance!M475&lt;=0,0,IF($C476&lt;=SUM($D476:L476),0,IF('Minimum Payment'!M476+$C476-SUM($D476:L476)&gt;Balance!M475+Interest!M476,Balance!M475+Interest!M476-'Minimum Payment'!M476,$C476-SUM($D476:L476))))))</f>
        <v>0</v>
      </c>
      <c r="O476" s="10">
        <f t="shared" si="14"/>
        <v>0</v>
      </c>
    </row>
    <row r="477" spans="1:15" s="140" customFormat="1" ht="11.25" x14ac:dyDescent="0.25">
      <c r="A477" s="140" t="str">
        <f>IF(Balance!O476&lt;=0,"",A476+1)</f>
        <v/>
      </c>
      <c r="B477" s="50" t="str">
        <f t="shared" si="15"/>
        <v/>
      </c>
      <c r="C477" s="10">
        <f>IF(A477="",0,IF(NOT(Settings!$E$4=5),IF((Results!$D$5-'Minimum Payment'!O477)&lt;0,0,Results!$D$5-'Minimum Payment'!O477),0)+'Payment Schedule'!D477)</f>
        <v>0</v>
      </c>
      <c r="D477" s="10">
        <f>IF($D$14="",0,IF(NOT(Settings!$E$4=5),IF(Balance!D476&gt;=0,IF('Minimum Payment'!D477+$C477&gt;Balance!D476+Interest!D477,Balance!D476+Interest!D477-'Minimum Payment'!D477,$C477)),0))</f>
        <v>0</v>
      </c>
      <c r="E477" s="10">
        <f>IF(E$14="",0,IF(NOT(Settings!$E$4=5),IF(Balance!E476&lt;=0,0,IF($C477&lt;=SUM($D477:D477),0,IF('Minimum Payment'!E477+$C477-SUM($D477:D477)&gt;Balance!E476+Interest!E477,Balance!E476+Interest!E477-'Minimum Payment'!E477,$C477-SUM($D477:D477))))))</f>
        <v>0</v>
      </c>
      <c r="F477" s="10">
        <f>IF(F$14="",0,IF(NOT(Settings!$E$4=5),IF(Balance!F476&lt;=0,0,IF($C477&lt;=SUM($D477:E477),0,IF('Minimum Payment'!F477+$C477-SUM($D477:E477)&gt;Balance!F476+Interest!F477,Balance!F476+Interest!F477-'Minimum Payment'!F477,$C477-SUM($D477:E477))))))</f>
        <v>0</v>
      </c>
      <c r="G477" s="10">
        <f>IF(G$14="",0,IF(NOT(Settings!$E$4=5),IF(Balance!G476&lt;=0,0,IF($C477&lt;=SUM($D477:F477),0,IF('Minimum Payment'!G477+$C477-SUM($D477:F477)&gt;Balance!G476+Interest!G477,Balance!G476+Interest!G477-'Minimum Payment'!G477,$C477-SUM($D477:F477))))))</f>
        <v>0</v>
      </c>
      <c r="H477" s="10">
        <f>IF(H$14="",0,IF(NOT(Settings!$E$4=5),IF(Balance!H476&lt;=0,0,IF($C477&lt;=SUM($D477:G477),0,IF('Minimum Payment'!H477+$C477-SUM($D477:G477)&gt;Balance!H476+Interest!H477,Balance!H476+Interest!H477-'Minimum Payment'!H477,$C477-SUM($D477:G477))))))</f>
        <v>0</v>
      </c>
      <c r="I477" s="10">
        <f>IF(I$14="",0,IF(NOT(Settings!$E$4=5),IF(Balance!I476&lt;=0,0,IF($C477&lt;=SUM($D477:H477),0,IF('Minimum Payment'!I477+$C477-SUM($D477:H477)&gt;Balance!I476+Interest!I477,Balance!I476+Interest!I477-'Minimum Payment'!I477,$C477-SUM($D477:H477))))))</f>
        <v>0</v>
      </c>
      <c r="J477" s="10">
        <f>IF(J$14="",0,IF(NOT(Settings!$E$4=5),IF(Balance!J476&lt;=0,0,IF($C477&lt;=SUM($D477:I477),0,IF('Minimum Payment'!J477+$C477-SUM($D477:I477)&gt;Balance!J476+Interest!J477,Balance!J476+Interest!J477-'Minimum Payment'!J477,$C477-SUM($D477:I477))))))</f>
        <v>0</v>
      </c>
      <c r="K477" s="10">
        <f>IF(K$14="",0,IF(NOT(Settings!$E$4=5),IF(Balance!K476&lt;=0,0,IF($C477&lt;=SUM($D477:J477),0,IF('Minimum Payment'!K477+$C477-SUM($D477:J477)&gt;Balance!K476+Interest!K477,Balance!K476+Interest!K477-'Minimum Payment'!K477,$C477-SUM($D477:J477))))))</f>
        <v>0</v>
      </c>
      <c r="L477" s="10">
        <f>IF(L$14="",0,IF(NOT(Settings!$E$4=5),IF(Balance!L476&lt;=0,0,IF($C477&lt;=SUM($D477:K477),0,IF('Minimum Payment'!L477+$C477-SUM($D477:K477)&gt;Balance!L476+Interest!L477,Balance!L476+Interest!L477-'Minimum Payment'!L477,$C477-SUM($D477:K477))))))</f>
        <v>0</v>
      </c>
      <c r="M477" s="10">
        <f>IF(M$14="",0,IF(NOT(Settings!$E$4=5),IF(Balance!M476&lt;=0,0,IF($C477&lt;=SUM($D477:L477),0,IF('Minimum Payment'!M477+$C477-SUM($D477:L477)&gt;Balance!M476+Interest!M477,Balance!M476+Interest!M477-'Minimum Payment'!M477,$C477-SUM($D477:L477))))))</f>
        <v>0</v>
      </c>
      <c r="O477" s="10">
        <f t="shared" si="14"/>
        <v>0</v>
      </c>
    </row>
    <row r="478" spans="1:15" s="140" customFormat="1" ht="11.25" x14ac:dyDescent="0.25">
      <c r="A478" s="140" t="str">
        <f>IF(Balance!O477&lt;=0,"",A477+1)</f>
        <v/>
      </c>
      <c r="B478" s="50" t="str">
        <f t="shared" si="15"/>
        <v/>
      </c>
      <c r="C478" s="10">
        <f>IF(A478="",0,IF(NOT(Settings!$E$4=5),IF((Results!$D$5-'Minimum Payment'!O478)&lt;0,0,Results!$D$5-'Minimum Payment'!O478),0)+'Payment Schedule'!D478)</f>
        <v>0</v>
      </c>
      <c r="D478" s="10">
        <f>IF($D$14="",0,IF(NOT(Settings!$E$4=5),IF(Balance!D477&gt;=0,IF('Minimum Payment'!D478+$C478&gt;Balance!D477+Interest!D478,Balance!D477+Interest!D478-'Minimum Payment'!D478,$C478)),0))</f>
        <v>0</v>
      </c>
      <c r="E478" s="10">
        <f>IF(E$14="",0,IF(NOT(Settings!$E$4=5),IF(Balance!E477&lt;=0,0,IF($C478&lt;=SUM($D478:D478),0,IF('Minimum Payment'!E478+$C478-SUM($D478:D478)&gt;Balance!E477+Interest!E478,Balance!E477+Interest!E478-'Minimum Payment'!E478,$C478-SUM($D478:D478))))))</f>
        <v>0</v>
      </c>
      <c r="F478" s="10">
        <f>IF(F$14="",0,IF(NOT(Settings!$E$4=5),IF(Balance!F477&lt;=0,0,IF($C478&lt;=SUM($D478:E478),0,IF('Minimum Payment'!F478+$C478-SUM($D478:E478)&gt;Balance!F477+Interest!F478,Balance!F477+Interest!F478-'Minimum Payment'!F478,$C478-SUM($D478:E478))))))</f>
        <v>0</v>
      </c>
      <c r="G478" s="10">
        <f>IF(G$14="",0,IF(NOT(Settings!$E$4=5),IF(Balance!G477&lt;=0,0,IF($C478&lt;=SUM($D478:F478),0,IF('Minimum Payment'!G478+$C478-SUM($D478:F478)&gt;Balance!G477+Interest!G478,Balance!G477+Interest!G478-'Minimum Payment'!G478,$C478-SUM($D478:F478))))))</f>
        <v>0</v>
      </c>
      <c r="H478" s="10">
        <f>IF(H$14="",0,IF(NOT(Settings!$E$4=5),IF(Balance!H477&lt;=0,0,IF($C478&lt;=SUM($D478:G478),0,IF('Minimum Payment'!H478+$C478-SUM($D478:G478)&gt;Balance!H477+Interest!H478,Balance!H477+Interest!H478-'Minimum Payment'!H478,$C478-SUM($D478:G478))))))</f>
        <v>0</v>
      </c>
      <c r="I478" s="10">
        <f>IF(I$14="",0,IF(NOT(Settings!$E$4=5),IF(Balance!I477&lt;=0,0,IF($C478&lt;=SUM($D478:H478),0,IF('Minimum Payment'!I478+$C478-SUM($D478:H478)&gt;Balance!I477+Interest!I478,Balance!I477+Interest!I478-'Minimum Payment'!I478,$C478-SUM($D478:H478))))))</f>
        <v>0</v>
      </c>
      <c r="J478" s="10">
        <f>IF(J$14="",0,IF(NOT(Settings!$E$4=5),IF(Balance!J477&lt;=0,0,IF($C478&lt;=SUM($D478:I478),0,IF('Minimum Payment'!J478+$C478-SUM($D478:I478)&gt;Balance!J477+Interest!J478,Balance!J477+Interest!J478-'Minimum Payment'!J478,$C478-SUM($D478:I478))))))</f>
        <v>0</v>
      </c>
      <c r="K478" s="10">
        <f>IF(K$14="",0,IF(NOT(Settings!$E$4=5),IF(Balance!K477&lt;=0,0,IF($C478&lt;=SUM($D478:J478),0,IF('Minimum Payment'!K478+$C478-SUM($D478:J478)&gt;Balance!K477+Interest!K478,Balance!K477+Interest!K478-'Minimum Payment'!K478,$C478-SUM($D478:J478))))))</f>
        <v>0</v>
      </c>
      <c r="L478" s="10">
        <f>IF(L$14="",0,IF(NOT(Settings!$E$4=5),IF(Balance!L477&lt;=0,0,IF($C478&lt;=SUM($D478:K478),0,IF('Minimum Payment'!L478+$C478-SUM($D478:K478)&gt;Balance!L477+Interest!L478,Balance!L477+Interest!L478-'Minimum Payment'!L478,$C478-SUM($D478:K478))))))</f>
        <v>0</v>
      </c>
      <c r="M478" s="10">
        <f>IF(M$14="",0,IF(NOT(Settings!$E$4=5),IF(Balance!M477&lt;=0,0,IF($C478&lt;=SUM($D478:L478),0,IF('Minimum Payment'!M478+$C478-SUM($D478:L478)&gt;Balance!M477+Interest!M478,Balance!M477+Interest!M478-'Minimum Payment'!M478,$C478-SUM($D478:L478))))))</f>
        <v>0</v>
      </c>
      <c r="O478" s="10">
        <f t="shared" si="14"/>
        <v>0</v>
      </c>
    </row>
    <row r="479" spans="1:15" s="140" customFormat="1" ht="11.25" x14ac:dyDescent="0.25">
      <c r="A479" s="140" t="str">
        <f>IF(Balance!O478&lt;=0,"",A478+1)</f>
        <v/>
      </c>
      <c r="B479" s="50" t="str">
        <f t="shared" si="15"/>
        <v/>
      </c>
      <c r="C479" s="10">
        <f>IF(A479="",0,IF(NOT(Settings!$E$4=5),IF((Results!$D$5-'Minimum Payment'!O479)&lt;0,0,Results!$D$5-'Minimum Payment'!O479),0)+'Payment Schedule'!D479)</f>
        <v>0</v>
      </c>
      <c r="D479" s="10">
        <f>IF($D$14="",0,IF(NOT(Settings!$E$4=5),IF(Balance!D478&gt;=0,IF('Minimum Payment'!D479+$C479&gt;Balance!D478+Interest!D479,Balance!D478+Interest!D479-'Minimum Payment'!D479,$C479)),0))</f>
        <v>0</v>
      </c>
      <c r="E479" s="10">
        <f>IF(E$14="",0,IF(NOT(Settings!$E$4=5),IF(Balance!E478&lt;=0,0,IF($C479&lt;=SUM($D479:D479),0,IF('Minimum Payment'!E479+$C479-SUM($D479:D479)&gt;Balance!E478+Interest!E479,Balance!E478+Interest!E479-'Minimum Payment'!E479,$C479-SUM($D479:D479))))))</f>
        <v>0</v>
      </c>
      <c r="F479" s="10">
        <f>IF(F$14="",0,IF(NOT(Settings!$E$4=5),IF(Balance!F478&lt;=0,0,IF($C479&lt;=SUM($D479:E479),0,IF('Minimum Payment'!F479+$C479-SUM($D479:E479)&gt;Balance!F478+Interest!F479,Balance!F478+Interest!F479-'Minimum Payment'!F479,$C479-SUM($D479:E479))))))</f>
        <v>0</v>
      </c>
      <c r="G479" s="10">
        <f>IF(G$14="",0,IF(NOT(Settings!$E$4=5),IF(Balance!G478&lt;=0,0,IF($C479&lt;=SUM($D479:F479),0,IF('Minimum Payment'!G479+$C479-SUM($D479:F479)&gt;Balance!G478+Interest!G479,Balance!G478+Interest!G479-'Minimum Payment'!G479,$C479-SUM($D479:F479))))))</f>
        <v>0</v>
      </c>
      <c r="H479" s="10">
        <f>IF(H$14="",0,IF(NOT(Settings!$E$4=5),IF(Balance!H478&lt;=0,0,IF($C479&lt;=SUM($D479:G479),0,IF('Minimum Payment'!H479+$C479-SUM($D479:G479)&gt;Balance!H478+Interest!H479,Balance!H478+Interest!H479-'Minimum Payment'!H479,$C479-SUM($D479:G479))))))</f>
        <v>0</v>
      </c>
      <c r="I479" s="10">
        <f>IF(I$14="",0,IF(NOT(Settings!$E$4=5),IF(Balance!I478&lt;=0,0,IF($C479&lt;=SUM($D479:H479),0,IF('Minimum Payment'!I479+$C479-SUM($D479:H479)&gt;Balance!I478+Interest!I479,Balance!I478+Interest!I479-'Minimum Payment'!I479,$C479-SUM($D479:H479))))))</f>
        <v>0</v>
      </c>
      <c r="J479" s="10">
        <f>IF(J$14="",0,IF(NOT(Settings!$E$4=5),IF(Balance!J478&lt;=0,0,IF($C479&lt;=SUM($D479:I479),0,IF('Minimum Payment'!J479+$C479-SUM($D479:I479)&gt;Balance!J478+Interest!J479,Balance!J478+Interest!J479-'Minimum Payment'!J479,$C479-SUM($D479:I479))))))</f>
        <v>0</v>
      </c>
      <c r="K479" s="10">
        <f>IF(K$14="",0,IF(NOT(Settings!$E$4=5),IF(Balance!K478&lt;=0,0,IF($C479&lt;=SUM($D479:J479),0,IF('Minimum Payment'!K479+$C479-SUM($D479:J479)&gt;Balance!K478+Interest!K479,Balance!K478+Interest!K479-'Minimum Payment'!K479,$C479-SUM($D479:J479))))))</f>
        <v>0</v>
      </c>
      <c r="L479" s="10">
        <f>IF(L$14="",0,IF(NOT(Settings!$E$4=5),IF(Balance!L478&lt;=0,0,IF($C479&lt;=SUM($D479:K479),0,IF('Minimum Payment'!L479+$C479-SUM($D479:K479)&gt;Balance!L478+Interest!L479,Balance!L478+Interest!L479-'Minimum Payment'!L479,$C479-SUM($D479:K479))))))</f>
        <v>0</v>
      </c>
      <c r="M479" s="10">
        <f>IF(M$14="",0,IF(NOT(Settings!$E$4=5),IF(Balance!M478&lt;=0,0,IF($C479&lt;=SUM($D479:L479),0,IF('Minimum Payment'!M479+$C479-SUM($D479:L479)&gt;Balance!M478+Interest!M479,Balance!M478+Interest!M479-'Minimum Payment'!M479,$C479-SUM($D479:L479))))))</f>
        <v>0</v>
      </c>
      <c r="O479" s="10">
        <f t="shared" si="14"/>
        <v>0</v>
      </c>
    </row>
    <row r="480" spans="1:15" s="140" customFormat="1" ht="11.25" x14ac:dyDescent="0.25">
      <c r="A480" s="140" t="str">
        <f>IF(Balance!O479&lt;=0,"",A479+1)</f>
        <v/>
      </c>
      <c r="B480" s="50" t="str">
        <f t="shared" si="15"/>
        <v/>
      </c>
      <c r="C480" s="10">
        <f>IF(A480="",0,IF(NOT(Settings!$E$4=5),IF((Results!$D$5-'Minimum Payment'!O480)&lt;0,0,Results!$D$5-'Minimum Payment'!O480),0)+'Payment Schedule'!D480)</f>
        <v>0</v>
      </c>
      <c r="D480" s="10">
        <f>IF($D$14="",0,IF(NOT(Settings!$E$4=5),IF(Balance!D479&gt;=0,IF('Minimum Payment'!D480+$C480&gt;Balance!D479+Interest!D480,Balance!D479+Interest!D480-'Minimum Payment'!D480,$C480)),0))</f>
        <v>0</v>
      </c>
      <c r="E480" s="10">
        <f>IF(E$14="",0,IF(NOT(Settings!$E$4=5),IF(Balance!E479&lt;=0,0,IF($C480&lt;=SUM($D480:D480),0,IF('Minimum Payment'!E480+$C480-SUM($D480:D480)&gt;Balance!E479+Interest!E480,Balance!E479+Interest!E480-'Minimum Payment'!E480,$C480-SUM($D480:D480))))))</f>
        <v>0</v>
      </c>
      <c r="F480" s="10">
        <f>IF(F$14="",0,IF(NOT(Settings!$E$4=5),IF(Balance!F479&lt;=0,0,IF($C480&lt;=SUM($D480:E480),0,IF('Minimum Payment'!F480+$C480-SUM($D480:E480)&gt;Balance!F479+Interest!F480,Balance!F479+Interest!F480-'Minimum Payment'!F480,$C480-SUM($D480:E480))))))</f>
        <v>0</v>
      </c>
      <c r="G480" s="10">
        <f>IF(G$14="",0,IF(NOT(Settings!$E$4=5),IF(Balance!G479&lt;=0,0,IF($C480&lt;=SUM($D480:F480),0,IF('Minimum Payment'!G480+$C480-SUM($D480:F480)&gt;Balance!G479+Interest!G480,Balance!G479+Interest!G480-'Minimum Payment'!G480,$C480-SUM($D480:F480))))))</f>
        <v>0</v>
      </c>
      <c r="H480" s="10">
        <f>IF(H$14="",0,IF(NOT(Settings!$E$4=5),IF(Balance!H479&lt;=0,0,IF($C480&lt;=SUM($D480:G480),0,IF('Minimum Payment'!H480+$C480-SUM($D480:G480)&gt;Balance!H479+Interest!H480,Balance!H479+Interest!H480-'Minimum Payment'!H480,$C480-SUM($D480:G480))))))</f>
        <v>0</v>
      </c>
      <c r="I480" s="10">
        <f>IF(I$14="",0,IF(NOT(Settings!$E$4=5),IF(Balance!I479&lt;=0,0,IF($C480&lt;=SUM($D480:H480),0,IF('Minimum Payment'!I480+$C480-SUM($D480:H480)&gt;Balance!I479+Interest!I480,Balance!I479+Interest!I480-'Minimum Payment'!I480,$C480-SUM($D480:H480))))))</f>
        <v>0</v>
      </c>
      <c r="J480" s="10">
        <f>IF(J$14="",0,IF(NOT(Settings!$E$4=5),IF(Balance!J479&lt;=0,0,IF($C480&lt;=SUM($D480:I480),0,IF('Minimum Payment'!J480+$C480-SUM($D480:I480)&gt;Balance!J479+Interest!J480,Balance!J479+Interest!J480-'Minimum Payment'!J480,$C480-SUM($D480:I480))))))</f>
        <v>0</v>
      </c>
      <c r="K480" s="10">
        <f>IF(K$14="",0,IF(NOT(Settings!$E$4=5),IF(Balance!K479&lt;=0,0,IF($C480&lt;=SUM($D480:J480),0,IF('Minimum Payment'!K480+$C480-SUM($D480:J480)&gt;Balance!K479+Interest!K480,Balance!K479+Interest!K480-'Minimum Payment'!K480,$C480-SUM($D480:J480))))))</f>
        <v>0</v>
      </c>
      <c r="L480" s="10">
        <f>IF(L$14="",0,IF(NOT(Settings!$E$4=5),IF(Balance!L479&lt;=0,0,IF($C480&lt;=SUM($D480:K480),0,IF('Minimum Payment'!L480+$C480-SUM($D480:K480)&gt;Balance!L479+Interest!L480,Balance!L479+Interest!L480-'Minimum Payment'!L480,$C480-SUM($D480:K480))))))</f>
        <v>0</v>
      </c>
      <c r="M480" s="10">
        <f>IF(M$14="",0,IF(NOT(Settings!$E$4=5),IF(Balance!M479&lt;=0,0,IF($C480&lt;=SUM($D480:L480),0,IF('Minimum Payment'!M480+$C480-SUM($D480:L480)&gt;Balance!M479+Interest!M480,Balance!M479+Interest!M480-'Minimum Payment'!M480,$C480-SUM($D480:L480))))))</f>
        <v>0</v>
      </c>
      <c r="O480" s="10">
        <f t="shared" si="14"/>
        <v>0</v>
      </c>
    </row>
    <row r="481" spans="1:15" s="140" customFormat="1" ht="11.25" x14ac:dyDescent="0.25">
      <c r="A481" s="140" t="str">
        <f>IF(Balance!O480&lt;=0,"",A480+1)</f>
        <v/>
      </c>
      <c r="B481" s="50" t="str">
        <f t="shared" si="15"/>
        <v/>
      </c>
      <c r="C481" s="10">
        <f>IF(A481="",0,IF(NOT(Settings!$E$4=5),IF((Results!$D$5-'Minimum Payment'!O481)&lt;0,0,Results!$D$5-'Minimum Payment'!O481),0)+'Payment Schedule'!D481)</f>
        <v>0</v>
      </c>
      <c r="D481" s="10">
        <f>IF($D$14="",0,IF(NOT(Settings!$E$4=5),IF(Balance!D480&gt;=0,IF('Minimum Payment'!D481+$C481&gt;Balance!D480+Interest!D481,Balance!D480+Interest!D481-'Minimum Payment'!D481,$C481)),0))</f>
        <v>0</v>
      </c>
      <c r="E481" s="10">
        <f>IF(E$14="",0,IF(NOT(Settings!$E$4=5),IF(Balance!E480&lt;=0,0,IF($C481&lt;=SUM($D481:D481),0,IF('Minimum Payment'!E481+$C481-SUM($D481:D481)&gt;Balance!E480+Interest!E481,Balance!E480+Interest!E481-'Minimum Payment'!E481,$C481-SUM($D481:D481))))))</f>
        <v>0</v>
      </c>
      <c r="F481" s="10">
        <f>IF(F$14="",0,IF(NOT(Settings!$E$4=5),IF(Balance!F480&lt;=0,0,IF($C481&lt;=SUM($D481:E481),0,IF('Minimum Payment'!F481+$C481-SUM($D481:E481)&gt;Balance!F480+Interest!F481,Balance!F480+Interest!F481-'Minimum Payment'!F481,$C481-SUM($D481:E481))))))</f>
        <v>0</v>
      </c>
      <c r="G481" s="10">
        <f>IF(G$14="",0,IF(NOT(Settings!$E$4=5),IF(Balance!G480&lt;=0,0,IF($C481&lt;=SUM($D481:F481),0,IF('Minimum Payment'!G481+$C481-SUM($D481:F481)&gt;Balance!G480+Interest!G481,Balance!G480+Interest!G481-'Minimum Payment'!G481,$C481-SUM($D481:F481))))))</f>
        <v>0</v>
      </c>
      <c r="H481" s="10">
        <f>IF(H$14="",0,IF(NOT(Settings!$E$4=5),IF(Balance!H480&lt;=0,0,IF($C481&lt;=SUM($D481:G481),0,IF('Minimum Payment'!H481+$C481-SUM($D481:G481)&gt;Balance!H480+Interest!H481,Balance!H480+Interest!H481-'Minimum Payment'!H481,$C481-SUM($D481:G481))))))</f>
        <v>0</v>
      </c>
      <c r="I481" s="10">
        <f>IF(I$14="",0,IF(NOT(Settings!$E$4=5),IF(Balance!I480&lt;=0,0,IF($C481&lt;=SUM($D481:H481),0,IF('Minimum Payment'!I481+$C481-SUM($D481:H481)&gt;Balance!I480+Interest!I481,Balance!I480+Interest!I481-'Minimum Payment'!I481,$C481-SUM($D481:H481))))))</f>
        <v>0</v>
      </c>
      <c r="J481" s="10">
        <f>IF(J$14="",0,IF(NOT(Settings!$E$4=5),IF(Balance!J480&lt;=0,0,IF($C481&lt;=SUM($D481:I481),0,IF('Minimum Payment'!J481+$C481-SUM($D481:I481)&gt;Balance!J480+Interest!J481,Balance!J480+Interest!J481-'Minimum Payment'!J481,$C481-SUM($D481:I481))))))</f>
        <v>0</v>
      </c>
      <c r="K481" s="10">
        <f>IF(K$14="",0,IF(NOT(Settings!$E$4=5),IF(Balance!K480&lt;=0,0,IF($C481&lt;=SUM($D481:J481),0,IF('Minimum Payment'!K481+$C481-SUM($D481:J481)&gt;Balance!K480+Interest!K481,Balance!K480+Interest!K481-'Minimum Payment'!K481,$C481-SUM($D481:J481))))))</f>
        <v>0</v>
      </c>
      <c r="L481" s="10">
        <f>IF(L$14="",0,IF(NOT(Settings!$E$4=5),IF(Balance!L480&lt;=0,0,IF($C481&lt;=SUM($D481:K481),0,IF('Minimum Payment'!L481+$C481-SUM($D481:K481)&gt;Balance!L480+Interest!L481,Balance!L480+Interest!L481-'Minimum Payment'!L481,$C481-SUM($D481:K481))))))</f>
        <v>0</v>
      </c>
      <c r="M481" s="10">
        <f>IF(M$14="",0,IF(NOT(Settings!$E$4=5),IF(Balance!M480&lt;=0,0,IF($C481&lt;=SUM($D481:L481),0,IF('Minimum Payment'!M481+$C481-SUM($D481:L481)&gt;Balance!M480+Interest!M481,Balance!M480+Interest!M481-'Minimum Payment'!M481,$C481-SUM($D481:L481))))))</f>
        <v>0</v>
      </c>
      <c r="O481" s="10">
        <f t="shared" si="14"/>
        <v>0</v>
      </c>
    </row>
    <row r="482" spans="1:15" s="140" customFormat="1" ht="11.25" x14ac:dyDescent="0.25">
      <c r="A482" s="140" t="str">
        <f>IF(Balance!O481&lt;=0,"",A481+1)</f>
        <v/>
      </c>
      <c r="B482" s="50" t="str">
        <f t="shared" si="15"/>
        <v/>
      </c>
      <c r="C482" s="10">
        <f>IF(A482="",0,IF(NOT(Settings!$E$4=5),IF((Results!$D$5-'Minimum Payment'!O482)&lt;0,0,Results!$D$5-'Minimum Payment'!O482),0)+'Payment Schedule'!D482)</f>
        <v>0</v>
      </c>
      <c r="D482" s="10">
        <f>IF($D$14="",0,IF(NOT(Settings!$E$4=5),IF(Balance!D481&gt;=0,IF('Minimum Payment'!D482+$C482&gt;Balance!D481+Interest!D482,Balance!D481+Interest!D482-'Minimum Payment'!D482,$C482)),0))</f>
        <v>0</v>
      </c>
      <c r="E482" s="10">
        <f>IF(E$14="",0,IF(NOT(Settings!$E$4=5),IF(Balance!E481&lt;=0,0,IF($C482&lt;=SUM($D482:D482),0,IF('Minimum Payment'!E482+$C482-SUM($D482:D482)&gt;Balance!E481+Interest!E482,Balance!E481+Interest!E482-'Minimum Payment'!E482,$C482-SUM($D482:D482))))))</f>
        <v>0</v>
      </c>
      <c r="F482" s="10">
        <f>IF(F$14="",0,IF(NOT(Settings!$E$4=5),IF(Balance!F481&lt;=0,0,IF($C482&lt;=SUM($D482:E482),0,IF('Minimum Payment'!F482+$C482-SUM($D482:E482)&gt;Balance!F481+Interest!F482,Balance!F481+Interest!F482-'Minimum Payment'!F482,$C482-SUM($D482:E482))))))</f>
        <v>0</v>
      </c>
      <c r="G482" s="10">
        <f>IF(G$14="",0,IF(NOT(Settings!$E$4=5),IF(Balance!G481&lt;=0,0,IF($C482&lt;=SUM($D482:F482),0,IF('Minimum Payment'!G482+$C482-SUM($D482:F482)&gt;Balance!G481+Interest!G482,Balance!G481+Interest!G482-'Minimum Payment'!G482,$C482-SUM($D482:F482))))))</f>
        <v>0</v>
      </c>
      <c r="H482" s="10">
        <f>IF(H$14="",0,IF(NOT(Settings!$E$4=5),IF(Balance!H481&lt;=0,0,IF($C482&lt;=SUM($D482:G482),0,IF('Minimum Payment'!H482+$C482-SUM($D482:G482)&gt;Balance!H481+Interest!H482,Balance!H481+Interest!H482-'Minimum Payment'!H482,$C482-SUM($D482:G482))))))</f>
        <v>0</v>
      </c>
      <c r="I482" s="10">
        <f>IF(I$14="",0,IF(NOT(Settings!$E$4=5),IF(Balance!I481&lt;=0,0,IF($C482&lt;=SUM($D482:H482),0,IF('Minimum Payment'!I482+$C482-SUM($D482:H482)&gt;Balance!I481+Interest!I482,Balance!I481+Interest!I482-'Minimum Payment'!I482,$C482-SUM($D482:H482))))))</f>
        <v>0</v>
      </c>
      <c r="J482" s="10">
        <f>IF(J$14="",0,IF(NOT(Settings!$E$4=5),IF(Balance!J481&lt;=0,0,IF($C482&lt;=SUM($D482:I482),0,IF('Minimum Payment'!J482+$C482-SUM($D482:I482)&gt;Balance!J481+Interest!J482,Balance!J481+Interest!J482-'Minimum Payment'!J482,$C482-SUM($D482:I482))))))</f>
        <v>0</v>
      </c>
      <c r="K482" s="10">
        <f>IF(K$14="",0,IF(NOT(Settings!$E$4=5),IF(Balance!K481&lt;=0,0,IF($C482&lt;=SUM($D482:J482),0,IF('Minimum Payment'!K482+$C482-SUM($D482:J482)&gt;Balance!K481+Interest!K482,Balance!K481+Interest!K482-'Minimum Payment'!K482,$C482-SUM($D482:J482))))))</f>
        <v>0</v>
      </c>
      <c r="L482" s="10">
        <f>IF(L$14="",0,IF(NOT(Settings!$E$4=5),IF(Balance!L481&lt;=0,0,IF($C482&lt;=SUM($D482:K482),0,IF('Minimum Payment'!L482+$C482-SUM($D482:K482)&gt;Balance!L481+Interest!L482,Balance!L481+Interest!L482-'Minimum Payment'!L482,$C482-SUM($D482:K482))))))</f>
        <v>0</v>
      </c>
      <c r="M482" s="10">
        <f>IF(M$14="",0,IF(NOT(Settings!$E$4=5),IF(Balance!M481&lt;=0,0,IF($C482&lt;=SUM($D482:L482),0,IF('Minimum Payment'!M482+$C482-SUM($D482:L482)&gt;Balance!M481+Interest!M482,Balance!M481+Interest!M482-'Minimum Payment'!M482,$C482-SUM($D482:L482))))))</f>
        <v>0</v>
      </c>
      <c r="O482" s="10">
        <f t="shared" si="14"/>
        <v>0</v>
      </c>
    </row>
    <row r="483" spans="1:15" s="140" customFormat="1" ht="11.25" x14ac:dyDescent="0.25">
      <c r="A483" s="140" t="str">
        <f>IF(Balance!O482&lt;=0,"",A482+1)</f>
        <v/>
      </c>
      <c r="B483" s="50" t="str">
        <f t="shared" si="15"/>
        <v/>
      </c>
      <c r="C483" s="10">
        <f>IF(A483="",0,IF(NOT(Settings!$E$4=5),IF((Results!$D$5-'Minimum Payment'!O483)&lt;0,0,Results!$D$5-'Minimum Payment'!O483),0)+'Payment Schedule'!D483)</f>
        <v>0</v>
      </c>
      <c r="D483" s="10">
        <f>IF($D$14="",0,IF(NOT(Settings!$E$4=5),IF(Balance!D482&gt;=0,IF('Minimum Payment'!D483+$C483&gt;Balance!D482+Interest!D483,Balance!D482+Interest!D483-'Minimum Payment'!D483,$C483)),0))</f>
        <v>0</v>
      </c>
      <c r="E483" s="10">
        <f>IF(E$14="",0,IF(NOT(Settings!$E$4=5),IF(Balance!E482&lt;=0,0,IF($C483&lt;=SUM($D483:D483),0,IF('Minimum Payment'!E483+$C483-SUM($D483:D483)&gt;Balance!E482+Interest!E483,Balance!E482+Interest!E483-'Minimum Payment'!E483,$C483-SUM($D483:D483))))))</f>
        <v>0</v>
      </c>
      <c r="F483" s="10">
        <f>IF(F$14="",0,IF(NOT(Settings!$E$4=5),IF(Balance!F482&lt;=0,0,IF($C483&lt;=SUM($D483:E483),0,IF('Minimum Payment'!F483+$C483-SUM($D483:E483)&gt;Balance!F482+Interest!F483,Balance!F482+Interest!F483-'Minimum Payment'!F483,$C483-SUM($D483:E483))))))</f>
        <v>0</v>
      </c>
      <c r="G483" s="10">
        <f>IF(G$14="",0,IF(NOT(Settings!$E$4=5),IF(Balance!G482&lt;=0,0,IF($C483&lt;=SUM($D483:F483),0,IF('Minimum Payment'!G483+$C483-SUM($D483:F483)&gt;Balance!G482+Interest!G483,Balance!G482+Interest!G483-'Minimum Payment'!G483,$C483-SUM($D483:F483))))))</f>
        <v>0</v>
      </c>
      <c r="H483" s="10">
        <f>IF(H$14="",0,IF(NOT(Settings!$E$4=5),IF(Balance!H482&lt;=0,0,IF($C483&lt;=SUM($D483:G483),0,IF('Minimum Payment'!H483+$C483-SUM($D483:G483)&gt;Balance!H482+Interest!H483,Balance!H482+Interest!H483-'Minimum Payment'!H483,$C483-SUM($D483:G483))))))</f>
        <v>0</v>
      </c>
      <c r="I483" s="10">
        <f>IF(I$14="",0,IF(NOT(Settings!$E$4=5),IF(Balance!I482&lt;=0,0,IF($C483&lt;=SUM($D483:H483),0,IF('Minimum Payment'!I483+$C483-SUM($D483:H483)&gt;Balance!I482+Interest!I483,Balance!I482+Interest!I483-'Minimum Payment'!I483,$C483-SUM($D483:H483))))))</f>
        <v>0</v>
      </c>
      <c r="J483" s="10">
        <f>IF(J$14="",0,IF(NOT(Settings!$E$4=5),IF(Balance!J482&lt;=0,0,IF($C483&lt;=SUM($D483:I483),0,IF('Minimum Payment'!J483+$C483-SUM($D483:I483)&gt;Balance!J482+Interest!J483,Balance!J482+Interest!J483-'Minimum Payment'!J483,$C483-SUM($D483:I483))))))</f>
        <v>0</v>
      </c>
      <c r="K483" s="10">
        <f>IF(K$14="",0,IF(NOT(Settings!$E$4=5),IF(Balance!K482&lt;=0,0,IF($C483&lt;=SUM($D483:J483),0,IF('Minimum Payment'!K483+$C483-SUM($D483:J483)&gt;Balance!K482+Interest!K483,Balance!K482+Interest!K483-'Minimum Payment'!K483,$C483-SUM($D483:J483))))))</f>
        <v>0</v>
      </c>
      <c r="L483" s="10">
        <f>IF(L$14="",0,IF(NOT(Settings!$E$4=5),IF(Balance!L482&lt;=0,0,IF($C483&lt;=SUM($D483:K483),0,IF('Minimum Payment'!L483+$C483-SUM($D483:K483)&gt;Balance!L482+Interest!L483,Balance!L482+Interest!L483-'Minimum Payment'!L483,$C483-SUM($D483:K483))))))</f>
        <v>0</v>
      </c>
      <c r="M483" s="10">
        <f>IF(M$14="",0,IF(NOT(Settings!$E$4=5),IF(Balance!M482&lt;=0,0,IF($C483&lt;=SUM($D483:L483),0,IF('Minimum Payment'!M483+$C483-SUM($D483:L483)&gt;Balance!M482+Interest!M483,Balance!M482+Interest!M483-'Minimum Payment'!M483,$C483-SUM($D483:L483))))))</f>
        <v>0</v>
      </c>
      <c r="O483" s="10">
        <f t="shared" si="14"/>
        <v>0</v>
      </c>
    </row>
    <row r="484" spans="1:15" s="140" customFormat="1" ht="11.25" x14ac:dyDescent="0.25">
      <c r="A484" s="140" t="str">
        <f>IF(Balance!O483&lt;=0,"",A483+1)</f>
        <v/>
      </c>
      <c r="B484" s="50" t="str">
        <f t="shared" si="15"/>
        <v/>
      </c>
      <c r="C484" s="10">
        <f>IF(A484="",0,IF(NOT(Settings!$E$4=5),IF((Results!$D$5-'Minimum Payment'!O484)&lt;0,0,Results!$D$5-'Minimum Payment'!O484),0)+'Payment Schedule'!D484)</f>
        <v>0</v>
      </c>
      <c r="D484" s="10">
        <f>IF($D$14="",0,IF(NOT(Settings!$E$4=5),IF(Balance!D483&gt;=0,IF('Minimum Payment'!D484+$C484&gt;Balance!D483+Interest!D484,Balance!D483+Interest!D484-'Minimum Payment'!D484,$C484)),0))</f>
        <v>0</v>
      </c>
      <c r="E484" s="10">
        <f>IF(E$14="",0,IF(NOT(Settings!$E$4=5),IF(Balance!E483&lt;=0,0,IF($C484&lt;=SUM($D484:D484),0,IF('Minimum Payment'!E484+$C484-SUM($D484:D484)&gt;Balance!E483+Interest!E484,Balance!E483+Interest!E484-'Minimum Payment'!E484,$C484-SUM($D484:D484))))))</f>
        <v>0</v>
      </c>
      <c r="F484" s="10">
        <f>IF(F$14="",0,IF(NOT(Settings!$E$4=5),IF(Balance!F483&lt;=0,0,IF($C484&lt;=SUM($D484:E484),0,IF('Minimum Payment'!F484+$C484-SUM($D484:E484)&gt;Balance!F483+Interest!F484,Balance!F483+Interest!F484-'Minimum Payment'!F484,$C484-SUM($D484:E484))))))</f>
        <v>0</v>
      </c>
      <c r="G484" s="10">
        <f>IF(G$14="",0,IF(NOT(Settings!$E$4=5),IF(Balance!G483&lt;=0,0,IF($C484&lt;=SUM($D484:F484),0,IF('Minimum Payment'!G484+$C484-SUM($D484:F484)&gt;Balance!G483+Interest!G484,Balance!G483+Interest!G484-'Minimum Payment'!G484,$C484-SUM($D484:F484))))))</f>
        <v>0</v>
      </c>
      <c r="H484" s="10">
        <f>IF(H$14="",0,IF(NOT(Settings!$E$4=5),IF(Balance!H483&lt;=0,0,IF($C484&lt;=SUM($D484:G484),0,IF('Minimum Payment'!H484+$C484-SUM($D484:G484)&gt;Balance!H483+Interest!H484,Balance!H483+Interest!H484-'Minimum Payment'!H484,$C484-SUM($D484:G484))))))</f>
        <v>0</v>
      </c>
      <c r="I484" s="10">
        <f>IF(I$14="",0,IF(NOT(Settings!$E$4=5),IF(Balance!I483&lt;=0,0,IF($C484&lt;=SUM($D484:H484),0,IF('Minimum Payment'!I484+$C484-SUM($D484:H484)&gt;Balance!I483+Interest!I484,Balance!I483+Interest!I484-'Minimum Payment'!I484,$C484-SUM($D484:H484))))))</f>
        <v>0</v>
      </c>
      <c r="J484" s="10">
        <f>IF(J$14="",0,IF(NOT(Settings!$E$4=5),IF(Balance!J483&lt;=0,0,IF($C484&lt;=SUM($D484:I484),0,IF('Minimum Payment'!J484+$C484-SUM($D484:I484)&gt;Balance!J483+Interest!J484,Balance!J483+Interest!J484-'Minimum Payment'!J484,$C484-SUM($D484:I484))))))</f>
        <v>0</v>
      </c>
      <c r="K484" s="10">
        <f>IF(K$14="",0,IF(NOT(Settings!$E$4=5),IF(Balance!K483&lt;=0,0,IF($C484&lt;=SUM($D484:J484),0,IF('Minimum Payment'!K484+$C484-SUM($D484:J484)&gt;Balance!K483+Interest!K484,Balance!K483+Interest!K484-'Minimum Payment'!K484,$C484-SUM($D484:J484))))))</f>
        <v>0</v>
      </c>
      <c r="L484" s="10">
        <f>IF(L$14="",0,IF(NOT(Settings!$E$4=5),IF(Balance!L483&lt;=0,0,IF($C484&lt;=SUM($D484:K484),0,IF('Minimum Payment'!L484+$C484-SUM($D484:K484)&gt;Balance!L483+Interest!L484,Balance!L483+Interest!L484-'Minimum Payment'!L484,$C484-SUM($D484:K484))))))</f>
        <v>0</v>
      </c>
      <c r="M484" s="10">
        <f>IF(M$14="",0,IF(NOT(Settings!$E$4=5),IF(Balance!M483&lt;=0,0,IF($C484&lt;=SUM($D484:L484),0,IF('Minimum Payment'!M484+$C484-SUM($D484:L484)&gt;Balance!M483+Interest!M484,Balance!M483+Interest!M484-'Minimum Payment'!M484,$C484-SUM($D484:L484))))))</f>
        <v>0</v>
      </c>
      <c r="O484" s="10">
        <f t="shared" si="14"/>
        <v>0</v>
      </c>
    </row>
    <row r="485" spans="1:15" s="140" customFormat="1" ht="11.25" x14ac:dyDescent="0.25">
      <c r="A485" s="140" t="str">
        <f>IF(Balance!O484&lt;=0,"",A484+1)</f>
        <v/>
      </c>
      <c r="B485" s="50" t="str">
        <f t="shared" si="15"/>
        <v/>
      </c>
      <c r="C485" s="10">
        <f>IF(A485="",0,IF(NOT(Settings!$E$4=5),IF((Results!$D$5-'Minimum Payment'!O485)&lt;0,0,Results!$D$5-'Minimum Payment'!O485),0)+'Payment Schedule'!D485)</f>
        <v>0</v>
      </c>
      <c r="D485" s="10">
        <f>IF($D$14="",0,IF(NOT(Settings!$E$4=5),IF(Balance!D484&gt;=0,IF('Minimum Payment'!D485+$C485&gt;Balance!D484+Interest!D485,Balance!D484+Interest!D485-'Minimum Payment'!D485,$C485)),0))</f>
        <v>0</v>
      </c>
      <c r="E485" s="10">
        <f>IF(E$14="",0,IF(NOT(Settings!$E$4=5),IF(Balance!E484&lt;=0,0,IF($C485&lt;=SUM($D485:D485),0,IF('Minimum Payment'!E485+$C485-SUM($D485:D485)&gt;Balance!E484+Interest!E485,Balance!E484+Interest!E485-'Minimum Payment'!E485,$C485-SUM($D485:D485))))))</f>
        <v>0</v>
      </c>
      <c r="F485" s="10">
        <f>IF(F$14="",0,IF(NOT(Settings!$E$4=5),IF(Balance!F484&lt;=0,0,IF($C485&lt;=SUM($D485:E485),0,IF('Minimum Payment'!F485+$C485-SUM($D485:E485)&gt;Balance!F484+Interest!F485,Balance!F484+Interest!F485-'Minimum Payment'!F485,$C485-SUM($D485:E485))))))</f>
        <v>0</v>
      </c>
      <c r="G485" s="10">
        <f>IF(G$14="",0,IF(NOT(Settings!$E$4=5),IF(Balance!G484&lt;=0,0,IF($C485&lt;=SUM($D485:F485),0,IF('Minimum Payment'!G485+$C485-SUM($D485:F485)&gt;Balance!G484+Interest!G485,Balance!G484+Interest!G485-'Minimum Payment'!G485,$C485-SUM($D485:F485))))))</f>
        <v>0</v>
      </c>
      <c r="H485" s="10">
        <f>IF(H$14="",0,IF(NOT(Settings!$E$4=5),IF(Balance!H484&lt;=0,0,IF($C485&lt;=SUM($D485:G485),0,IF('Minimum Payment'!H485+$C485-SUM($D485:G485)&gt;Balance!H484+Interest!H485,Balance!H484+Interest!H485-'Minimum Payment'!H485,$C485-SUM($D485:G485))))))</f>
        <v>0</v>
      </c>
      <c r="I485" s="10">
        <f>IF(I$14="",0,IF(NOT(Settings!$E$4=5),IF(Balance!I484&lt;=0,0,IF($C485&lt;=SUM($D485:H485),0,IF('Minimum Payment'!I485+$C485-SUM($D485:H485)&gt;Balance!I484+Interest!I485,Balance!I484+Interest!I485-'Minimum Payment'!I485,$C485-SUM($D485:H485))))))</f>
        <v>0</v>
      </c>
      <c r="J485" s="10">
        <f>IF(J$14="",0,IF(NOT(Settings!$E$4=5),IF(Balance!J484&lt;=0,0,IF($C485&lt;=SUM($D485:I485),0,IF('Minimum Payment'!J485+$C485-SUM($D485:I485)&gt;Balance!J484+Interest!J485,Balance!J484+Interest!J485-'Minimum Payment'!J485,$C485-SUM($D485:I485))))))</f>
        <v>0</v>
      </c>
      <c r="K485" s="10">
        <f>IF(K$14="",0,IF(NOT(Settings!$E$4=5),IF(Balance!K484&lt;=0,0,IF($C485&lt;=SUM($D485:J485),0,IF('Minimum Payment'!K485+$C485-SUM($D485:J485)&gt;Balance!K484+Interest!K485,Balance!K484+Interest!K485-'Minimum Payment'!K485,$C485-SUM($D485:J485))))))</f>
        <v>0</v>
      </c>
      <c r="L485" s="10">
        <f>IF(L$14="",0,IF(NOT(Settings!$E$4=5),IF(Balance!L484&lt;=0,0,IF($C485&lt;=SUM($D485:K485),0,IF('Minimum Payment'!L485+$C485-SUM($D485:K485)&gt;Balance!L484+Interest!L485,Balance!L484+Interest!L485-'Minimum Payment'!L485,$C485-SUM($D485:K485))))))</f>
        <v>0</v>
      </c>
      <c r="M485" s="10">
        <f>IF(M$14="",0,IF(NOT(Settings!$E$4=5),IF(Balance!M484&lt;=0,0,IF($C485&lt;=SUM($D485:L485),0,IF('Minimum Payment'!M485+$C485-SUM($D485:L485)&gt;Balance!M484+Interest!M485,Balance!M484+Interest!M485-'Minimum Payment'!M485,$C485-SUM($D485:L485))))))</f>
        <v>0</v>
      </c>
      <c r="O485" s="10">
        <f t="shared" si="14"/>
        <v>0</v>
      </c>
    </row>
    <row r="486" spans="1:15" s="140" customFormat="1" ht="11.25" x14ac:dyDescent="0.25">
      <c r="A486" s="140" t="str">
        <f>IF(Balance!O485&lt;=0,"",A485+1)</f>
        <v/>
      </c>
      <c r="B486" s="50" t="str">
        <f t="shared" si="15"/>
        <v/>
      </c>
      <c r="C486" s="10">
        <f>IF(A486="",0,IF(NOT(Settings!$E$4=5),IF((Results!$D$5-'Minimum Payment'!O486)&lt;0,0,Results!$D$5-'Minimum Payment'!O486),0)+'Payment Schedule'!D486)</f>
        <v>0</v>
      </c>
      <c r="D486" s="10">
        <f>IF($D$14="",0,IF(NOT(Settings!$E$4=5),IF(Balance!D485&gt;=0,IF('Minimum Payment'!D486+$C486&gt;Balance!D485+Interest!D486,Balance!D485+Interest!D486-'Minimum Payment'!D486,$C486)),0))</f>
        <v>0</v>
      </c>
      <c r="E486" s="10">
        <f>IF(E$14="",0,IF(NOT(Settings!$E$4=5),IF(Balance!E485&lt;=0,0,IF($C486&lt;=SUM($D486:D486),0,IF('Minimum Payment'!E486+$C486-SUM($D486:D486)&gt;Balance!E485+Interest!E486,Balance!E485+Interest!E486-'Minimum Payment'!E486,$C486-SUM($D486:D486))))))</f>
        <v>0</v>
      </c>
      <c r="F486" s="10">
        <f>IF(F$14="",0,IF(NOT(Settings!$E$4=5),IF(Balance!F485&lt;=0,0,IF($C486&lt;=SUM($D486:E486),0,IF('Minimum Payment'!F486+$C486-SUM($D486:E486)&gt;Balance!F485+Interest!F486,Balance!F485+Interest!F486-'Minimum Payment'!F486,$C486-SUM($D486:E486))))))</f>
        <v>0</v>
      </c>
      <c r="G486" s="10">
        <f>IF(G$14="",0,IF(NOT(Settings!$E$4=5),IF(Balance!G485&lt;=0,0,IF($C486&lt;=SUM($D486:F486),0,IF('Minimum Payment'!G486+$C486-SUM($D486:F486)&gt;Balance!G485+Interest!G486,Balance!G485+Interest!G486-'Minimum Payment'!G486,$C486-SUM($D486:F486))))))</f>
        <v>0</v>
      </c>
      <c r="H486" s="10">
        <f>IF(H$14="",0,IF(NOT(Settings!$E$4=5),IF(Balance!H485&lt;=0,0,IF($C486&lt;=SUM($D486:G486),0,IF('Minimum Payment'!H486+$C486-SUM($D486:G486)&gt;Balance!H485+Interest!H486,Balance!H485+Interest!H486-'Minimum Payment'!H486,$C486-SUM($D486:G486))))))</f>
        <v>0</v>
      </c>
      <c r="I486" s="10">
        <f>IF(I$14="",0,IF(NOT(Settings!$E$4=5),IF(Balance!I485&lt;=0,0,IF($C486&lt;=SUM($D486:H486),0,IF('Minimum Payment'!I486+$C486-SUM($D486:H486)&gt;Balance!I485+Interest!I486,Balance!I485+Interest!I486-'Minimum Payment'!I486,$C486-SUM($D486:H486))))))</f>
        <v>0</v>
      </c>
      <c r="J486" s="10">
        <f>IF(J$14="",0,IF(NOT(Settings!$E$4=5),IF(Balance!J485&lt;=0,0,IF($C486&lt;=SUM($D486:I486),0,IF('Minimum Payment'!J486+$C486-SUM($D486:I486)&gt;Balance!J485+Interest!J486,Balance!J485+Interest!J486-'Minimum Payment'!J486,$C486-SUM($D486:I486))))))</f>
        <v>0</v>
      </c>
      <c r="K486" s="10">
        <f>IF(K$14="",0,IF(NOT(Settings!$E$4=5),IF(Balance!K485&lt;=0,0,IF($C486&lt;=SUM($D486:J486),0,IF('Minimum Payment'!K486+$C486-SUM($D486:J486)&gt;Balance!K485+Interest!K486,Balance!K485+Interest!K486-'Minimum Payment'!K486,$C486-SUM($D486:J486))))))</f>
        <v>0</v>
      </c>
      <c r="L486" s="10">
        <f>IF(L$14="",0,IF(NOT(Settings!$E$4=5),IF(Balance!L485&lt;=0,0,IF($C486&lt;=SUM($D486:K486),0,IF('Minimum Payment'!L486+$C486-SUM($D486:K486)&gt;Balance!L485+Interest!L486,Balance!L485+Interest!L486-'Minimum Payment'!L486,$C486-SUM($D486:K486))))))</f>
        <v>0</v>
      </c>
      <c r="M486" s="10">
        <f>IF(M$14="",0,IF(NOT(Settings!$E$4=5),IF(Balance!M485&lt;=0,0,IF($C486&lt;=SUM($D486:L486),0,IF('Minimum Payment'!M486+$C486-SUM($D486:L486)&gt;Balance!M485+Interest!M486,Balance!M485+Interest!M486-'Minimum Payment'!M486,$C486-SUM($D486:L486))))))</f>
        <v>0</v>
      </c>
      <c r="O486" s="10">
        <f t="shared" si="14"/>
        <v>0</v>
      </c>
    </row>
    <row r="487" spans="1:15" s="140" customFormat="1" ht="11.25" x14ac:dyDescent="0.25">
      <c r="A487" s="140" t="str">
        <f>IF(Balance!O486&lt;=0,"",A486+1)</f>
        <v/>
      </c>
      <c r="B487" s="50" t="str">
        <f t="shared" si="15"/>
        <v/>
      </c>
      <c r="C487" s="10">
        <f>IF(A487="",0,IF(NOT(Settings!$E$4=5),IF((Results!$D$5-'Minimum Payment'!O487)&lt;0,0,Results!$D$5-'Minimum Payment'!O487),0)+'Payment Schedule'!D487)</f>
        <v>0</v>
      </c>
      <c r="D487" s="10">
        <f>IF($D$14="",0,IF(NOT(Settings!$E$4=5),IF(Balance!D486&gt;=0,IF('Minimum Payment'!D487+$C487&gt;Balance!D486+Interest!D487,Balance!D486+Interest!D487-'Minimum Payment'!D487,$C487)),0))</f>
        <v>0</v>
      </c>
      <c r="E487" s="10">
        <f>IF(E$14="",0,IF(NOT(Settings!$E$4=5),IF(Balance!E486&lt;=0,0,IF($C487&lt;=SUM($D487:D487),0,IF('Minimum Payment'!E487+$C487-SUM($D487:D487)&gt;Balance!E486+Interest!E487,Balance!E486+Interest!E487-'Minimum Payment'!E487,$C487-SUM($D487:D487))))))</f>
        <v>0</v>
      </c>
      <c r="F487" s="10">
        <f>IF(F$14="",0,IF(NOT(Settings!$E$4=5),IF(Balance!F486&lt;=0,0,IF($C487&lt;=SUM($D487:E487),0,IF('Minimum Payment'!F487+$C487-SUM($D487:E487)&gt;Balance!F486+Interest!F487,Balance!F486+Interest!F487-'Minimum Payment'!F487,$C487-SUM($D487:E487))))))</f>
        <v>0</v>
      </c>
      <c r="G487" s="10">
        <f>IF(G$14="",0,IF(NOT(Settings!$E$4=5),IF(Balance!G486&lt;=0,0,IF($C487&lt;=SUM($D487:F487),0,IF('Minimum Payment'!G487+$C487-SUM($D487:F487)&gt;Balance!G486+Interest!G487,Balance!G486+Interest!G487-'Minimum Payment'!G487,$C487-SUM($D487:F487))))))</f>
        <v>0</v>
      </c>
      <c r="H487" s="10">
        <f>IF(H$14="",0,IF(NOT(Settings!$E$4=5),IF(Balance!H486&lt;=0,0,IF($C487&lt;=SUM($D487:G487),0,IF('Minimum Payment'!H487+$C487-SUM($D487:G487)&gt;Balance!H486+Interest!H487,Balance!H486+Interest!H487-'Minimum Payment'!H487,$C487-SUM($D487:G487))))))</f>
        <v>0</v>
      </c>
      <c r="I487" s="10">
        <f>IF(I$14="",0,IF(NOT(Settings!$E$4=5),IF(Balance!I486&lt;=0,0,IF($C487&lt;=SUM($D487:H487),0,IF('Minimum Payment'!I487+$C487-SUM($D487:H487)&gt;Balance!I486+Interest!I487,Balance!I486+Interest!I487-'Minimum Payment'!I487,$C487-SUM($D487:H487))))))</f>
        <v>0</v>
      </c>
      <c r="J487" s="10">
        <f>IF(J$14="",0,IF(NOT(Settings!$E$4=5),IF(Balance!J486&lt;=0,0,IF($C487&lt;=SUM($D487:I487),0,IF('Minimum Payment'!J487+$C487-SUM($D487:I487)&gt;Balance!J486+Interest!J487,Balance!J486+Interest!J487-'Minimum Payment'!J487,$C487-SUM($D487:I487))))))</f>
        <v>0</v>
      </c>
      <c r="K487" s="10">
        <f>IF(K$14="",0,IF(NOT(Settings!$E$4=5),IF(Balance!K486&lt;=0,0,IF($C487&lt;=SUM($D487:J487),0,IF('Minimum Payment'!K487+$C487-SUM($D487:J487)&gt;Balance!K486+Interest!K487,Balance!K486+Interest!K487-'Minimum Payment'!K487,$C487-SUM($D487:J487))))))</f>
        <v>0</v>
      </c>
      <c r="L487" s="10">
        <f>IF(L$14="",0,IF(NOT(Settings!$E$4=5),IF(Balance!L486&lt;=0,0,IF($C487&lt;=SUM($D487:K487),0,IF('Minimum Payment'!L487+$C487-SUM($D487:K487)&gt;Balance!L486+Interest!L487,Balance!L486+Interest!L487-'Minimum Payment'!L487,$C487-SUM($D487:K487))))))</f>
        <v>0</v>
      </c>
      <c r="M487" s="10">
        <f>IF(M$14="",0,IF(NOT(Settings!$E$4=5),IF(Balance!M486&lt;=0,0,IF($C487&lt;=SUM($D487:L487),0,IF('Minimum Payment'!M487+$C487-SUM($D487:L487)&gt;Balance!M486+Interest!M487,Balance!M486+Interest!M487-'Minimum Payment'!M487,$C487-SUM($D487:L487))))))</f>
        <v>0</v>
      </c>
      <c r="O487" s="10">
        <f t="shared" si="14"/>
        <v>0</v>
      </c>
    </row>
    <row r="488" spans="1:15" s="140" customFormat="1" ht="11.25" x14ac:dyDescent="0.25">
      <c r="A488" s="140" t="str">
        <f>IF(Balance!O487&lt;=0,"",A487+1)</f>
        <v/>
      </c>
      <c r="B488" s="50" t="str">
        <f t="shared" si="15"/>
        <v/>
      </c>
      <c r="C488" s="10">
        <f>IF(A488="",0,IF(NOT(Settings!$E$4=5),IF((Results!$D$5-'Minimum Payment'!O488)&lt;0,0,Results!$D$5-'Minimum Payment'!O488),0)+'Payment Schedule'!D488)</f>
        <v>0</v>
      </c>
      <c r="D488" s="10">
        <f>IF($D$14="",0,IF(NOT(Settings!$E$4=5),IF(Balance!D487&gt;=0,IF('Minimum Payment'!D488+$C488&gt;Balance!D487+Interest!D488,Balance!D487+Interest!D488-'Minimum Payment'!D488,$C488)),0))</f>
        <v>0</v>
      </c>
      <c r="E488" s="10">
        <f>IF(E$14="",0,IF(NOT(Settings!$E$4=5),IF(Balance!E487&lt;=0,0,IF($C488&lt;=SUM($D488:D488),0,IF('Minimum Payment'!E488+$C488-SUM($D488:D488)&gt;Balance!E487+Interest!E488,Balance!E487+Interest!E488-'Minimum Payment'!E488,$C488-SUM($D488:D488))))))</f>
        <v>0</v>
      </c>
      <c r="F488" s="10">
        <f>IF(F$14="",0,IF(NOT(Settings!$E$4=5),IF(Balance!F487&lt;=0,0,IF($C488&lt;=SUM($D488:E488),0,IF('Minimum Payment'!F488+$C488-SUM($D488:E488)&gt;Balance!F487+Interest!F488,Balance!F487+Interest!F488-'Minimum Payment'!F488,$C488-SUM($D488:E488))))))</f>
        <v>0</v>
      </c>
      <c r="G488" s="10">
        <f>IF(G$14="",0,IF(NOT(Settings!$E$4=5),IF(Balance!G487&lt;=0,0,IF($C488&lt;=SUM($D488:F488),0,IF('Minimum Payment'!G488+$C488-SUM($D488:F488)&gt;Balance!G487+Interest!G488,Balance!G487+Interest!G488-'Minimum Payment'!G488,$C488-SUM($D488:F488))))))</f>
        <v>0</v>
      </c>
      <c r="H488" s="10">
        <f>IF(H$14="",0,IF(NOT(Settings!$E$4=5),IF(Balance!H487&lt;=0,0,IF($C488&lt;=SUM($D488:G488),0,IF('Minimum Payment'!H488+$C488-SUM($D488:G488)&gt;Balance!H487+Interest!H488,Balance!H487+Interest!H488-'Minimum Payment'!H488,$C488-SUM($D488:G488))))))</f>
        <v>0</v>
      </c>
      <c r="I488" s="10">
        <f>IF(I$14="",0,IF(NOT(Settings!$E$4=5),IF(Balance!I487&lt;=0,0,IF($C488&lt;=SUM($D488:H488),0,IF('Minimum Payment'!I488+$C488-SUM($D488:H488)&gt;Balance!I487+Interest!I488,Balance!I487+Interest!I488-'Minimum Payment'!I488,$C488-SUM($D488:H488))))))</f>
        <v>0</v>
      </c>
      <c r="J488" s="10">
        <f>IF(J$14="",0,IF(NOT(Settings!$E$4=5),IF(Balance!J487&lt;=0,0,IF($C488&lt;=SUM($D488:I488),0,IF('Minimum Payment'!J488+$C488-SUM($D488:I488)&gt;Balance!J487+Interest!J488,Balance!J487+Interest!J488-'Minimum Payment'!J488,$C488-SUM($D488:I488))))))</f>
        <v>0</v>
      </c>
      <c r="K488" s="10">
        <f>IF(K$14="",0,IF(NOT(Settings!$E$4=5),IF(Balance!K487&lt;=0,0,IF($C488&lt;=SUM($D488:J488),0,IF('Minimum Payment'!K488+$C488-SUM($D488:J488)&gt;Balance!K487+Interest!K488,Balance!K487+Interest!K488-'Minimum Payment'!K488,$C488-SUM($D488:J488))))))</f>
        <v>0</v>
      </c>
      <c r="L488" s="10">
        <f>IF(L$14="",0,IF(NOT(Settings!$E$4=5),IF(Balance!L487&lt;=0,0,IF($C488&lt;=SUM($D488:K488),0,IF('Minimum Payment'!L488+$C488-SUM($D488:K488)&gt;Balance!L487+Interest!L488,Balance!L487+Interest!L488-'Minimum Payment'!L488,$C488-SUM($D488:K488))))))</f>
        <v>0</v>
      </c>
      <c r="M488" s="10">
        <f>IF(M$14="",0,IF(NOT(Settings!$E$4=5),IF(Balance!M487&lt;=0,0,IF($C488&lt;=SUM($D488:L488),0,IF('Minimum Payment'!M488+$C488-SUM($D488:L488)&gt;Balance!M487+Interest!M488,Balance!M487+Interest!M488-'Minimum Payment'!M488,$C488-SUM($D488:L488))))))</f>
        <v>0</v>
      </c>
      <c r="O488" s="10">
        <f t="shared" si="14"/>
        <v>0</v>
      </c>
    </row>
    <row r="489" spans="1:15" s="140" customFormat="1" ht="11.25" x14ac:dyDescent="0.25">
      <c r="A489" s="140" t="str">
        <f>IF(Balance!O488&lt;=0,"",A488+1)</f>
        <v/>
      </c>
      <c r="B489" s="50" t="str">
        <f t="shared" si="15"/>
        <v/>
      </c>
      <c r="C489" s="10">
        <f>IF(A489="",0,IF(NOT(Settings!$E$4=5),IF((Results!$D$5-'Minimum Payment'!O489)&lt;0,0,Results!$D$5-'Minimum Payment'!O489),0)+'Payment Schedule'!D489)</f>
        <v>0</v>
      </c>
      <c r="D489" s="10">
        <f>IF($D$14="",0,IF(NOT(Settings!$E$4=5),IF(Balance!D488&gt;=0,IF('Minimum Payment'!D489+$C489&gt;Balance!D488+Interest!D489,Balance!D488+Interest!D489-'Minimum Payment'!D489,$C489)),0))</f>
        <v>0</v>
      </c>
      <c r="E489" s="10">
        <f>IF(E$14="",0,IF(NOT(Settings!$E$4=5),IF(Balance!E488&lt;=0,0,IF($C489&lt;=SUM($D489:D489),0,IF('Minimum Payment'!E489+$C489-SUM($D489:D489)&gt;Balance!E488+Interest!E489,Balance!E488+Interest!E489-'Minimum Payment'!E489,$C489-SUM($D489:D489))))))</f>
        <v>0</v>
      </c>
      <c r="F489" s="10">
        <f>IF(F$14="",0,IF(NOT(Settings!$E$4=5),IF(Balance!F488&lt;=0,0,IF($C489&lt;=SUM($D489:E489),0,IF('Minimum Payment'!F489+$C489-SUM($D489:E489)&gt;Balance!F488+Interest!F489,Balance!F488+Interest!F489-'Minimum Payment'!F489,$C489-SUM($D489:E489))))))</f>
        <v>0</v>
      </c>
      <c r="G489" s="10">
        <f>IF(G$14="",0,IF(NOT(Settings!$E$4=5),IF(Balance!G488&lt;=0,0,IF($C489&lt;=SUM($D489:F489),0,IF('Minimum Payment'!G489+$C489-SUM($D489:F489)&gt;Balance!G488+Interest!G489,Balance!G488+Interest!G489-'Minimum Payment'!G489,$C489-SUM($D489:F489))))))</f>
        <v>0</v>
      </c>
      <c r="H489" s="10">
        <f>IF(H$14="",0,IF(NOT(Settings!$E$4=5),IF(Balance!H488&lt;=0,0,IF($C489&lt;=SUM($D489:G489),0,IF('Minimum Payment'!H489+$C489-SUM($D489:G489)&gt;Balance!H488+Interest!H489,Balance!H488+Interest!H489-'Minimum Payment'!H489,$C489-SUM($D489:G489))))))</f>
        <v>0</v>
      </c>
      <c r="I489" s="10">
        <f>IF(I$14="",0,IF(NOT(Settings!$E$4=5),IF(Balance!I488&lt;=0,0,IF($C489&lt;=SUM($D489:H489),0,IF('Minimum Payment'!I489+$C489-SUM($D489:H489)&gt;Balance!I488+Interest!I489,Balance!I488+Interest!I489-'Minimum Payment'!I489,$C489-SUM($D489:H489))))))</f>
        <v>0</v>
      </c>
      <c r="J489" s="10">
        <f>IF(J$14="",0,IF(NOT(Settings!$E$4=5),IF(Balance!J488&lt;=0,0,IF($C489&lt;=SUM($D489:I489),0,IF('Minimum Payment'!J489+$C489-SUM($D489:I489)&gt;Balance!J488+Interest!J489,Balance!J488+Interest!J489-'Minimum Payment'!J489,$C489-SUM($D489:I489))))))</f>
        <v>0</v>
      </c>
      <c r="K489" s="10">
        <f>IF(K$14="",0,IF(NOT(Settings!$E$4=5),IF(Balance!K488&lt;=0,0,IF($C489&lt;=SUM($D489:J489),0,IF('Minimum Payment'!K489+$C489-SUM($D489:J489)&gt;Balance!K488+Interest!K489,Balance!K488+Interest!K489-'Minimum Payment'!K489,$C489-SUM($D489:J489))))))</f>
        <v>0</v>
      </c>
      <c r="L489" s="10">
        <f>IF(L$14="",0,IF(NOT(Settings!$E$4=5),IF(Balance!L488&lt;=0,0,IF($C489&lt;=SUM($D489:K489),0,IF('Minimum Payment'!L489+$C489-SUM($D489:K489)&gt;Balance!L488+Interest!L489,Balance!L488+Interest!L489-'Minimum Payment'!L489,$C489-SUM($D489:K489))))))</f>
        <v>0</v>
      </c>
      <c r="M489" s="10">
        <f>IF(M$14="",0,IF(NOT(Settings!$E$4=5),IF(Balance!M488&lt;=0,0,IF($C489&lt;=SUM($D489:L489),0,IF('Minimum Payment'!M489+$C489-SUM($D489:L489)&gt;Balance!M488+Interest!M489,Balance!M488+Interest!M489-'Minimum Payment'!M489,$C489-SUM($D489:L489))))))</f>
        <v>0</v>
      </c>
      <c r="O489" s="10">
        <f t="shared" si="14"/>
        <v>0</v>
      </c>
    </row>
    <row r="490" spans="1:15" s="140" customFormat="1" ht="11.25" x14ac:dyDescent="0.25">
      <c r="A490" s="140" t="str">
        <f>IF(Balance!O489&lt;=0,"",A489+1)</f>
        <v/>
      </c>
      <c r="B490" s="50" t="str">
        <f t="shared" si="15"/>
        <v/>
      </c>
      <c r="C490" s="10">
        <f>IF(A490="",0,IF(NOT(Settings!$E$4=5),IF((Results!$D$5-'Minimum Payment'!O490)&lt;0,0,Results!$D$5-'Minimum Payment'!O490),0)+'Payment Schedule'!D490)</f>
        <v>0</v>
      </c>
      <c r="D490" s="10">
        <f>IF($D$14="",0,IF(NOT(Settings!$E$4=5),IF(Balance!D489&gt;=0,IF('Minimum Payment'!D490+$C490&gt;Balance!D489+Interest!D490,Balance!D489+Interest!D490-'Minimum Payment'!D490,$C490)),0))</f>
        <v>0</v>
      </c>
      <c r="E490" s="10">
        <f>IF(E$14="",0,IF(NOT(Settings!$E$4=5),IF(Balance!E489&lt;=0,0,IF($C490&lt;=SUM($D490:D490),0,IF('Minimum Payment'!E490+$C490-SUM($D490:D490)&gt;Balance!E489+Interest!E490,Balance!E489+Interest!E490-'Minimum Payment'!E490,$C490-SUM($D490:D490))))))</f>
        <v>0</v>
      </c>
      <c r="F490" s="10">
        <f>IF(F$14="",0,IF(NOT(Settings!$E$4=5),IF(Balance!F489&lt;=0,0,IF($C490&lt;=SUM($D490:E490),0,IF('Minimum Payment'!F490+$C490-SUM($D490:E490)&gt;Balance!F489+Interest!F490,Balance!F489+Interest!F490-'Minimum Payment'!F490,$C490-SUM($D490:E490))))))</f>
        <v>0</v>
      </c>
      <c r="G490" s="10">
        <f>IF(G$14="",0,IF(NOT(Settings!$E$4=5),IF(Balance!G489&lt;=0,0,IF($C490&lt;=SUM($D490:F490),0,IF('Minimum Payment'!G490+$C490-SUM($D490:F490)&gt;Balance!G489+Interest!G490,Balance!G489+Interest!G490-'Minimum Payment'!G490,$C490-SUM($D490:F490))))))</f>
        <v>0</v>
      </c>
      <c r="H490" s="10">
        <f>IF(H$14="",0,IF(NOT(Settings!$E$4=5),IF(Balance!H489&lt;=0,0,IF($C490&lt;=SUM($D490:G490),0,IF('Minimum Payment'!H490+$C490-SUM($D490:G490)&gt;Balance!H489+Interest!H490,Balance!H489+Interest!H490-'Minimum Payment'!H490,$C490-SUM($D490:G490))))))</f>
        <v>0</v>
      </c>
      <c r="I490" s="10">
        <f>IF(I$14="",0,IF(NOT(Settings!$E$4=5),IF(Balance!I489&lt;=0,0,IF($C490&lt;=SUM($D490:H490),0,IF('Minimum Payment'!I490+$C490-SUM($D490:H490)&gt;Balance!I489+Interest!I490,Balance!I489+Interest!I490-'Minimum Payment'!I490,$C490-SUM($D490:H490))))))</f>
        <v>0</v>
      </c>
      <c r="J490" s="10">
        <f>IF(J$14="",0,IF(NOT(Settings!$E$4=5),IF(Balance!J489&lt;=0,0,IF($C490&lt;=SUM($D490:I490),0,IF('Minimum Payment'!J490+$C490-SUM($D490:I490)&gt;Balance!J489+Interest!J490,Balance!J489+Interest!J490-'Minimum Payment'!J490,$C490-SUM($D490:I490))))))</f>
        <v>0</v>
      </c>
      <c r="K490" s="10">
        <f>IF(K$14="",0,IF(NOT(Settings!$E$4=5),IF(Balance!K489&lt;=0,0,IF($C490&lt;=SUM($D490:J490),0,IF('Minimum Payment'!K490+$C490-SUM($D490:J490)&gt;Balance!K489+Interest!K490,Balance!K489+Interest!K490-'Minimum Payment'!K490,$C490-SUM($D490:J490))))))</f>
        <v>0</v>
      </c>
      <c r="L490" s="10">
        <f>IF(L$14="",0,IF(NOT(Settings!$E$4=5),IF(Balance!L489&lt;=0,0,IF($C490&lt;=SUM($D490:K490),0,IF('Minimum Payment'!L490+$C490-SUM($D490:K490)&gt;Balance!L489+Interest!L490,Balance!L489+Interest!L490-'Minimum Payment'!L490,$C490-SUM($D490:K490))))))</f>
        <v>0</v>
      </c>
      <c r="M490" s="10">
        <f>IF(M$14="",0,IF(NOT(Settings!$E$4=5),IF(Balance!M489&lt;=0,0,IF($C490&lt;=SUM($D490:L490),0,IF('Minimum Payment'!M490+$C490-SUM($D490:L490)&gt;Balance!M489+Interest!M490,Balance!M489+Interest!M490-'Minimum Payment'!M490,$C490-SUM($D490:L490))))))</f>
        <v>0</v>
      </c>
      <c r="O490" s="10">
        <f t="shared" si="14"/>
        <v>0</v>
      </c>
    </row>
    <row r="491" spans="1:15" s="140" customFormat="1" ht="11.25" x14ac:dyDescent="0.25">
      <c r="A491" s="140" t="str">
        <f>IF(Balance!O490&lt;=0,"",A490+1)</f>
        <v/>
      </c>
      <c r="B491" s="50" t="str">
        <f t="shared" si="15"/>
        <v/>
      </c>
      <c r="C491" s="10">
        <f>IF(A491="",0,IF(NOT(Settings!$E$4=5),IF((Results!$D$5-'Minimum Payment'!O491)&lt;0,0,Results!$D$5-'Minimum Payment'!O491),0)+'Payment Schedule'!D491)</f>
        <v>0</v>
      </c>
      <c r="D491" s="10">
        <f>IF($D$14="",0,IF(NOT(Settings!$E$4=5),IF(Balance!D490&gt;=0,IF('Minimum Payment'!D491+$C491&gt;Balance!D490+Interest!D491,Balance!D490+Interest!D491-'Minimum Payment'!D491,$C491)),0))</f>
        <v>0</v>
      </c>
      <c r="E491" s="10">
        <f>IF(E$14="",0,IF(NOT(Settings!$E$4=5),IF(Balance!E490&lt;=0,0,IF($C491&lt;=SUM($D491:D491),0,IF('Minimum Payment'!E491+$C491-SUM($D491:D491)&gt;Balance!E490+Interest!E491,Balance!E490+Interest!E491-'Minimum Payment'!E491,$C491-SUM($D491:D491))))))</f>
        <v>0</v>
      </c>
      <c r="F491" s="10">
        <f>IF(F$14="",0,IF(NOT(Settings!$E$4=5),IF(Balance!F490&lt;=0,0,IF($C491&lt;=SUM($D491:E491),0,IF('Minimum Payment'!F491+$C491-SUM($D491:E491)&gt;Balance!F490+Interest!F491,Balance!F490+Interest!F491-'Minimum Payment'!F491,$C491-SUM($D491:E491))))))</f>
        <v>0</v>
      </c>
      <c r="G491" s="10">
        <f>IF(G$14="",0,IF(NOT(Settings!$E$4=5),IF(Balance!G490&lt;=0,0,IF($C491&lt;=SUM($D491:F491),0,IF('Minimum Payment'!G491+$C491-SUM($D491:F491)&gt;Balance!G490+Interest!G491,Balance!G490+Interest!G491-'Minimum Payment'!G491,$C491-SUM($D491:F491))))))</f>
        <v>0</v>
      </c>
      <c r="H491" s="10">
        <f>IF(H$14="",0,IF(NOT(Settings!$E$4=5),IF(Balance!H490&lt;=0,0,IF($C491&lt;=SUM($D491:G491),0,IF('Minimum Payment'!H491+$C491-SUM($D491:G491)&gt;Balance!H490+Interest!H491,Balance!H490+Interest!H491-'Minimum Payment'!H491,$C491-SUM($D491:G491))))))</f>
        <v>0</v>
      </c>
      <c r="I491" s="10">
        <f>IF(I$14="",0,IF(NOT(Settings!$E$4=5),IF(Balance!I490&lt;=0,0,IF($C491&lt;=SUM($D491:H491),0,IF('Minimum Payment'!I491+$C491-SUM($D491:H491)&gt;Balance!I490+Interest!I491,Balance!I490+Interest!I491-'Minimum Payment'!I491,$C491-SUM($D491:H491))))))</f>
        <v>0</v>
      </c>
      <c r="J491" s="10">
        <f>IF(J$14="",0,IF(NOT(Settings!$E$4=5),IF(Balance!J490&lt;=0,0,IF($C491&lt;=SUM($D491:I491),0,IF('Minimum Payment'!J491+$C491-SUM($D491:I491)&gt;Balance!J490+Interest!J491,Balance!J490+Interest!J491-'Minimum Payment'!J491,$C491-SUM($D491:I491))))))</f>
        <v>0</v>
      </c>
      <c r="K491" s="10">
        <f>IF(K$14="",0,IF(NOT(Settings!$E$4=5),IF(Balance!K490&lt;=0,0,IF($C491&lt;=SUM($D491:J491),0,IF('Minimum Payment'!K491+$C491-SUM($D491:J491)&gt;Balance!K490+Interest!K491,Balance!K490+Interest!K491-'Minimum Payment'!K491,$C491-SUM($D491:J491))))))</f>
        <v>0</v>
      </c>
      <c r="L491" s="10">
        <f>IF(L$14="",0,IF(NOT(Settings!$E$4=5),IF(Balance!L490&lt;=0,0,IF($C491&lt;=SUM($D491:K491),0,IF('Minimum Payment'!L491+$C491-SUM($D491:K491)&gt;Balance!L490+Interest!L491,Balance!L490+Interest!L491-'Minimum Payment'!L491,$C491-SUM($D491:K491))))))</f>
        <v>0</v>
      </c>
      <c r="M491" s="10">
        <f>IF(M$14="",0,IF(NOT(Settings!$E$4=5),IF(Balance!M490&lt;=0,0,IF($C491&lt;=SUM($D491:L491),0,IF('Minimum Payment'!M491+$C491-SUM($D491:L491)&gt;Balance!M490+Interest!M491,Balance!M490+Interest!M491-'Minimum Payment'!M491,$C491-SUM($D491:L491))))))</f>
        <v>0</v>
      </c>
      <c r="O491" s="10">
        <f t="shared" si="14"/>
        <v>0</v>
      </c>
    </row>
    <row r="492" spans="1:15" s="140" customFormat="1" ht="11.25" x14ac:dyDescent="0.25">
      <c r="A492" s="140" t="str">
        <f>IF(Balance!O491&lt;=0,"",A491+1)</f>
        <v/>
      </c>
      <c r="B492" s="50" t="str">
        <f t="shared" si="15"/>
        <v/>
      </c>
      <c r="C492" s="10">
        <f>IF(A492="",0,IF(NOT(Settings!$E$4=5),IF((Results!$D$5-'Minimum Payment'!O492)&lt;0,0,Results!$D$5-'Minimum Payment'!O492),0)+'Payment Schedule'!D492)</f>
        <v>0</v>
      </c>
      <c r="D492" s="10">
        <f>IF($D$14="",0,IF(NOT(Settings!$E$4=5),IF(Balance!D491&gt;=0,IF('Minimum Payment'!D492+$C492&gt;Balance!D491+Interest!D492,Balance!D491+Interest!D492-'Minimum Payment'!D492,$C492)),0))</f>
        <v>0</v>
      </c>
      <c r="E492" s="10">
        <f>IF(E$14="",0,IF(NOT(Settings!$E$4=5),IF(Balance!E491&lt;=0,0,IF($C492&lt;=SUM($D492:D492),0,IF('Minimum Payment'!E492+$C492-SUM($D492:D492)&gt;Balance!E491+Interest!E492,Balance!E491+Interest!E492-'Minimum Payment'!E492,$C492-SUM($D492:D492))))))</f>
        <v>0</v>
      </c>
      <c r="F492" s="10">
        <f>IF(F$14="",0,IF(NOT(Settings!$E$4=5),IF(Balance!F491&lt;=0,0,IF($C492&lt;=SUM($D492:E492),0,IF('Minimum Payment'!F492+$C492-SUM($D492:E492)&gt;Balance!F491+Interest!F492,Balance!F491+Interest!F492-'Minimum Payment'!F492,$C492-SUM($D492:E492))))))</f>
        <v>0</v>
      </c>
      <c r="G492" s="10">
        <f>IF(G$14="",0,IF(NOT(Settings!$E$4=5),IF(Balance!G491&lt;=0,0,IF($C492&lt;=SUM($D492:F492),0,IF('Minimum Payment'!G492+$C492-SUM($D492:F492)&gt;Balance!G491+Interest!G492,Balance!G491+Interest!G492-'Minimum Payment'!G492,$C492-SUM($D492:F492))))))</f>
        <v>0</v>
      </c>
      <c r="H492" s="10">
        <f>IF(H$14="",0,IF(NOT(Settings!$E$4=5),IF(Balance!H491&lt;=0,0,IF($C492&lt;=SUM($D492:G492),0,IF('Minimum Payment'!H492+$C492-SUM($D492:G492)&gt;Balance!H491+Interest!H492,Balance!H491+Interest!H492-'Minimum Payment'!H492,$C492-SUM($D492:G492))))))</f>
        <v>0</v>
      </c>
      <c r="I492" s="10">
        <f>IF(I$14="",0,IF(NOT(Settings!$E$4=5),IF(Balance!I491&lt;=0,0,IF($C492&lt;=SUM($D492:H492),0,IF('Minimum Payment'!I492+$C492-SUM($D492:H492)&gt;Balance!I491+Interest!I492,Balance!I491+Interest!I492-'Minimum Payment'!I492,$C492-SUM($D492:H492))))))</f>
        <v>0</v>
      </c>
      <c r="J492" s="10">
        <f>IF(J$14="",0,IF(NOT(Settings!$E$4=5),IF(Balance!J491&lt;=0,0,IF($C492&lt;=SUM($D492:I492),0,IF('Minimum Payment'!J492+$C492-SUM($D492:I492)&gt;Balance!J491+Interest!J492,Balance!J491+Interest!J492-'Minimum Payment'!J492,$C492-SUM($D492:I492))))))</f>
        <v>0</v>
      </c>
      <c r="K492" s="10">
        <f>IF(K$14="",0,IF(NOT(Settings!$E$4=5),IF(Balance!K491&lt;=0,0,IF($C492&lt;=SUM($D492:J492),0,IF('Minimum Payment'!K492+$C492-SUM($D492:J492)&gt;Balance!K491+Interest!K492,Balance!K491+Interest!K492-'Minimum Payment'!K492,$C492-SUM($D492:J492))))))</f>
        <v>0</v>
      </c>
      <c r="L492" s="10">
        <f>IF(L$14="",0,IF(NOT(Settings!$E$4=5),IF(Balance!L491&lt;=0,0,IF($C492&lt;=SUM($D492:K492),0,IF('Minimum Payment'!L492+$C492-SUM($D492:K492)&gt;Balance!L491+Interest!L492,Balance!L491+Interest!L492-'Minimum Payment'!L492,$C492-SUM($D492:K492))))))</f>
        <v>0</v>
      </c>
      <c r="M492" s="10">
        <f>IF(M$14="",0,IF(NOT(Settings!$E$4=5),IF(Balance!M491&lt;=0,0,IF($C492&lt;=SUM($D492:L492),0,IF('Minimum Payment'!M492+$C492-SUM($D492:L492)&gt;Balance!M491+Interest!M492,Balance!M491+Interest!M492-'Minimum Payment'!M492,$C492-SUM($D492:L492))))))</f>
        <v>0</v>
      </c>
      <c r="O492" s="10">
        <f t="shared" si="14"/>
        <v>0</v>
      </c>
    </row>
    <row r="493" spans="1:15" s="140" customFormat="1" ht="11.25" x14ac:dyDescent="0.25">
      <c r="A493" s="140" t="str">
        <f>IF(Balance!O492&lt;=0,"",A492+1)</f>
        <v/>
      </c>
      <c r="B493" s="50" t="str">
        <f t="shared" si="15"/>
        <v/>
      </c>
      <c r="C493" s="10">
        <f>IF(A493="",0,IF(NOT(Settings!$E$4=5),IF((Results!$D$5-'Minimum Payment'!O493)&lt;0,0,Results!$D$5-'Minimum Payment'!O493),0)+'Payment Schedule'!D493)</f>
        <v>0</v>
      </c>
      <c r="D493" s="10">
        <f>IF($D$14="",0,IF(NOT(Settings!$E$4=5),IF(Balance!D492&gt;=0,IF('Minimum Payment'!D493+$C493&gt;Balance!D492+Interest!D493,Balance!D492+Interest!D493-'Minimum Payment'!D493,$C493)),0))</f>
        <v>0</v>
      </c>
      <c r="E493" s="10">
        <f>IF(E$14="",0,IF(NOT(Settings!$E$4=5),IF(Balance!E492&lt;=0,0,IF($C493&lt;=SUM($D493:D493),0,IF('Minimum Payment'!E493+$C493-SUM($D493:D493)&gt;Balance!E492+Interest!E493,Balance!E492+Interest!E493-'Minimum Payment'!E493,$C493-SUM($D493:D493))))))</f>
        <v>0</v>
      </c>
      <c r="F493" s="10">
        <f>IF(F$14="",0,IF(NOT(Settings!$E$4=5),IF(Balance!F492&lt;=0,0,IF($C493&lt;=SUM($D493:E493),0,IF('Minimum Payment'!F493+$C493-SUM($D493:E493)&gt;Balance!F492+Interest!F493,Balance!F492+Interest!F493-'Minimum Payment'!F493,$C493-SUM($D493:E493))))))</f>
        <v>0</v>
      </c>
      <c r="G493" s="10">
        <f>IF(G$14="",0,IF(NOT(Settings!$E$4=5),IF(Balance!G492&lt;=0,0,IF($C493&lt;=SUM($D493:F493),0,IF('Minimum Payment'!G493+$C493-SUM($D493:F493)&gt;Balance!G492+Interest!G493,Balance!G492+Interest!G493-'Minimum Payment'!G493,$C493-SUM($D493:F493))))))</f>
        <v>0</v>
      </c>
      <c r="H493" s="10">
        <f>IF(H$14="",0,IF(NOT(Settings!$E$4=5),IF(Balance!H492&lt;=0,0,IF($C493&lt;=SUM($D493:G493),0,IF('Minimum Payment'!H493+$C493-SUM($D493:G493)&gt;Balance!H492+Interest!H493,Balance!H492+Interest!H493-'Minimum Payment'!H493,$C493-SUM($D493:G493))))))</f>
        <v>0</v>
      </c>
      <c r="I493" s="10">
        <f>IF(I$14="",0,IF(NOT(Settings!$E$4=5),IF(Balance!I492&lt;=0,0,IF($C493&lt;=SUM($D493:H493),0,IF('Minimum Payment'!I493+$C493-SUM($D493:H493)&gt;Balance!I492+Interest!I493,Balance!I492+Interest!I493-'Minimum Payment'!I493,$C493-SUM($D493:H493))))))</f>
        <v>0</v>
      </c>
      <c r="J493" s="10">
        <f>IF(J$14="",0,IF(NOT(Settings!$E$4=5),IF(Balance!J492&lt;=0,0,IF($C493&lt;=SUM($D493:I493),0,IF('Minimum Payment'!J493+$C493-SUM($D493:I493)&gt;Balance!J492+Interest!J493,Balance!J492+Interest!J493-'Minimum Payment'!J493,$C493-SUM($D493:I493))))))</f>
        <v>0</v>
      </c>
      <c r="K493" s="10">
        <f>IF(K$14="",0,IF(NOT(Settings!$E$4=5),IF(Balance!K492&lt;=0,0,IF($C493&lt;=SUM($D493:J493),0,IF('Minimum Payment'!K493+$C493-SUM($D493:J493)&gt;Balance!K492+Interest!K493,Balance!K492+Interest!K493-'Minimum Payment'!K493,$C493-SUM($D493:J493))))))</f>
        <v>0</v>
      </c>
      <c r="L493" s="10">
        <f>IF(L$14="",0,IF(NOT(Settings!$E$4=5),IF(Balance!L492&lt;=0,0,IF($C493&lt;=SUM($D493:K493),0,IF('Minimum Payment'!L493+$C493-SUM($D493:K493)&gt;Balance!L492+Interest!L493,Balance!L492+Interest!L493-'Minimum Payment'!L493,$C493-SUM($D493:K493))))))</f>
        <v>0</v>
      </c>
      <c r="M493" s="10">
        <f>IF(M$14="",0,IF(NOT(Settings!$E$4=5),IF(Balance!M492&lt;=0,0,IF($C493&lt;=SUM($D493:L493),0,IF('Minimum Payment'!M493+$C493-SUM($D493:L493)&gt;Balance!M492+Interest!M493,Balance!M492+Interest!M493-'Minimum Payment'!M493,$C493-SUM($D493:L493))))))</f>
        <v>0</v>
      </c>
      <c r="O493" s="10">
        <f t="shared" si="14"/>
        <v>0</v>
      </c>
    </row>
    <row r="494" spans="1:15" s="140" customFormat="1" ht="11.25" x14ac:dyDescent="0.25">
      <c r="A494" s="140" t="str">
        <f>IF(Balance!O493&lt;=0,"",A493+1)</f>
        <v/>
      </c>
      <c r="B494" s="50" t="str">
        <f t="shared" si="15"/>
        <v/>
      </c>
      <c r="C494" s="10">
        <f>IF(A494="",0,IF(NOT(Settings!$E$4=5),IF((Results!$D$5-'Minimum Payment'!O494)&lt;0,0,Results!$D$5-'Minimum Payment'!O494),0)+'Payment Schedule'!D494)</f>
        <v>0</v>
      </c>
      <c r="D494" s="10">
        <f>IF($D$14="",0,IF(NOT(Settings!$E$4=5),IF(Balance!D493&gt;=0,IF('Minimum Payment'!D494+$C494&gt;Balance!D493+Interest!D494,Balance!D493+Interest!D494-'Minimum Payment'!D494,$C494)),0))</f>
        <v>0</v>
      </c>
      <c r="E494" s="10">
        <f>IF(E$14="",0,IF(NOT(Settings!$E$4=5),IF(Balance!E493&lt;=0,0,IF($C494&lt;=SUM($D494:D494),0,IF('Minimum Payment'!E494+$C494-SUM($D494:D494)&gt;Balance!E493+Interest!E494,Balance!E493+Interest!E494-'Minimum Payment'!E494,$C494-SUM($D494:D494))))))</f>
        <v>0</v>
      </c>
      <c r="F494" s="10">
        <f>IF(F$14="",0,IF(NOT(Settings!$E$4=5),IF(Balance!F493&lt;=0,0,IF($C494&lt;=SUM($D494:E494),0,IF('Minimum Payment'!F494+$C494-SUM($D494:E494)&gt;Balance!F493+Interest!F494,Balance!F493+Interest!F494-'Minimum Payment'!F494,$C494-SUM($D494:E494))))))</f>
        <v>0</v>
      </c>
      <c r="G494" s="10">
        <f>IF(G$14="",0,IF(NOT(Settings!$E$4=5),IF(Balance!G493&lt;=0,0,IF($C494&lt;=SUM($D494:F494),0,IF('Minimum Payment'!G494+$C494-SUM($D494:F494)&gt;Balance!G493+Interest!G494,Balance!G493+Interest!G494-'Minimum Payment'!G494,$C494-SUM($D494:F494))))))</f>
        <v>0</v>
      </c>
      <c r="H494" s="10">
        <f>IF(H$14="",0,IF(NOT(Settings!$E$4=5),IF(Balance!H493&lt;=0,0,IF($C494&lt;=SUM($D494:G494),0,IF('Minimum Payment'!H494+$C494-SUM($D494:G494)&gt;Balance!H493+Interest!H494,Balance!H493+Interest!H494-'Minimum Payment'!H494,$C494-SUM($D494:G494))))))</f>
        <v>0</v>
      </c>
      <c r="I494" s="10">
        <f>IF(I$14="",0,IF(NOT(Settings!$E$4=5),IF(Balance!I493&lt;=0,0,IF($C494&lt;=SUM($D494:H494),0,IF('Minimum Payment'!I494+$C494-SUM($D494:H494)&gt;Balance!I493+Interest!I494,Balance!I493+Interest!I494-'Minimum Payment'!I494,$C494-SUM($D494:H494))))))</f>
        <v>0</v>
      </c>
      <c r="J494" s="10">
        <f>IF(J$14="",0,IF(NOT(Settings!$E$4=5),IF(Balance!J493&lt;=0,0,IF($C494&lt;=SUM($D494:I494),0,IF('Minimum Payment'!J494+$C494-SUM($D494:I494)&gt;Balance!J493+Interest!J494,Balance!J493+Interest!J494-'Minimum Payment'!J494,$C494-SUM($D494:I494))))))</f>
        <v>0</v>
      </c>
      <c r="K494" s="10">
        <f>IF(K$14="",0,IF(NOT(Settings!$E$4=5),IF(Balance!K493&lt;=0,0,IF($C494&lt;=SUM($D494:J494),0,IF('Minimum Payment'!K494+$C494-SUM($D494:J494)&gt;Balance!K493+Interest!K494,Balance!K493+Interest!K494-'Minimum Payment'!K494,$C494-SUM($D494:J494))))))</f>
        <v>0</v>
      </c>
      <c r="L494" s="10">
        <f>IF(L$14="",0,IF(NOT(Settings!$E$4=5),IF(Balance!L493&lt;=0,0,IF($C494&lt;=SUM($D494:K494),0,IF('Minimum Payment'!L494+$C494-SUM($D494:K494)&gt;Balance!L493+Interest!L494,Balance!L493+Interest!L494-'Minimum Payment'!L494,$C494-SUM($D494:K494))))))</f>
        <v>0</v>
      </c>
      <c r="M494" s="10">
        <f>IF(M$14="",0,IF(NOT(Settings!$E$4=5),IF(Balance!M493&lt;=0,0,IF($C494&lt;=SUM($D494:L494),0,IF('Minimum Payment'!M494+$C494-SUM($D494:L494)&gt;Balance!M493+Interest!M494,Balance!M493+Interest!M494-'Minimum Payment'!M494,$C494-SUM($D494:L494))))))</f>
        <v>0</v>
      </c>
      <c r="O494" s="10">
        <f t="shared" si="14"/>
        <v>0</v>
      </c>
    </row>
    <row r="495" spans="1:15" s="140" customFormat="1" ht="11.25" x14ac:dyDescent="0.25">
      <c r="A495" s="140" t="str">
        <f>IF(Balance!O494&lt;=0,"",A494+1)</f>
        <v/>
      </c>
      <c r="B495" s="50" t="str">
        <f t="shared" si="15"/>
        <v/>
      </c>
      <c r="C495" s="10">
        <f>IF(A495="",0,IF(NOT(Settings!$E$4=5),IF((Results!$D$5-'Minimum Payment'!O495)&lt;0,0,Results!$D$5-'Minimum Payment'!O495),0)+'Payment Schedule'!D495)</f>
        <v>0</v>
      </c>
      <c r="D495" s="10">
        <f>IF($D$14="",0,IF(NOT(Settings!$E$4=5),IF(Balance!D494&gt;=0,IF('Minimum Payment'!D495+$C495&gt;Balance!D494+Interest!D495,Balance!D494+Interest!D495-'Minimum Payment'!D495,$C495)),0))</f>
        <v>0</v>
      </c>
      <c r="E495" s="10">
        <f>IF(E$14="",0,IF(NOT(Settings!$E$4=5),IF(Balance!E494&lt;=0,0,IF($C495&lt;=SUM($D495:D495),0,IF('Minimum Payment'!E495+$C495-SUM($D495:D495)&gt;Balance!E494+Interest!E495,Balance!E494+Interest!E495-'Minimum Payment'!E495,$C495-SUM($D495:D495))))))</f>
        <v>0</v>
      </c>
      <c r="F495" s="10">
        <f>IF(F$14="",0,IF(NOT(Settings!$E$4=5),IF(Balance!F494&lt;=0,0,IF($C495&lt;=SUM($D495:E495),0,IF('Minimum Payment'!F495+$C495-SUM($D495:E495)&gt;Balance!F494+Interest!F495,Balance!F494+Interest!F495-'Minimum Payment'!F495,$C495-SUM($D495:E495))))))</f>
        <v>0</v>
      </c>
      <c r="G495" s="10">
        <f>IF(G$14="",0,IF(NOT(Settings!$E$4=5),IF(Balance!G494&lt;=0,0,IF($C495&lt;=SUM($D495:F495),0,IF('Minimum Payment'!G495+$C495-SUM($D495:F495)&gt;Balance!G494+Interest!G495,Balance!G494+Interest!G495-'Minimum Payment'!G495,$C495-SUM($D495:F495))))))</f>
        <v>0</v>
      </c>
      <c r="H495" s="10">
        <f>IF(H$14="",0,IF(NOT(Settings!$E$4=5),IF(Balance!H494&lt;=0,0,IF($C495&lt;=SUM($D495:G495),0,IF('Minimum Payment'!H495+$C495-SUM($D495:G495)&gt;Balance!H494+Interest!H495,Balance!H494+Interest!H495-'Minimum Payment'!H495,$C495-SUM($D495:G495))))))</f>
        <v>0</v>
      </c>
      <c r="I495" s="10">
        <f>IF(I$14="",0,IF(NOT(Settings!$E$4=5),IF(Balance!I494&lt;=0,0,IF($C495&lt;=SUM($D495:H495),0,IF('Minimum Payment'!I495+$C495-SUM($D495:H495)&gt;Balance!I494+Interest!I495,Balance!I494+Interest!I495-'Minimum Payment'!I495,$C495-SUM($D495:H495))))))</f>
        <v>0</v>
      </c>
      <c r="J495" s="10">
        <f>IF(J$14="",0,IF(NOT(Settings!$E$4=5),IF(Balance!J494&lt;=0,0,IF($C495&lt;=SUM($D495:I495),0,IF('Minimum Payment'!J495+$C495-SUM($D495:I495)&gt;Balance!J494+Interest!J495,Balance!J494+Interest!J495-'Minimum Payment'!J495,$C495-SUM($D495:I495))))))</f>
        <v>0</v>
      </c>
      <c r="K495" s="10">
        <f>IF(K$14="",0,IF(NOT(Settings!$E$4=5),IF(Balance!K494&lt;=0,0,IF($C495&lt;=SUM($D495:J495),0,IF('Minimum Payment'!K495+$C495-SUM($D495:J495)&gt;Balance!K494+Interest!K495,Balance!K494+Interest!K495-'Minimum Payment'!K495,$C495-SUM($D495:J495))))))</f>
        <v>0</v>
      </c>
      <c r="L495" s="10">
        <f>IF(L$14="",0,IF(NOT(Settings!$E$4=5),IF(Balance!L494&lt;=0,0,IF($C495&lt;=SUM($D495:K495),0,IF('Minimum Payment'!L495+$C495-SUM($D495:K495)&gt;Balance!L494+Interest!L495,Balance!L494+Interest!L495-'Minimum Payment'!L495,$C495-SUM($D495:K495))))))</f>
        <v>0</v>
      </c>
      <c r="M495" s="10">
        <f>IF(M$14="",0,IF(NOT(Settings!$E$4=5),IF(Balance!M494&lt;=0,0,IF($C495&lt;=SUM($D495:L495),0,IF('Minimum Payment'!M495+$C495-SUM($D495:L495)&gt;Balance!M494+Interest!M495,Balance!M494+Interest!M495-'Minimum Payment'!M495,$C495-SUM($D495:L495))))))</f>
        <v>0</v>
      </c>
      <c r="O495" s="10">
        <f t="shared" si="14"/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showGridLines="0" topLeftCell="A8" workbookViewId="0">
      <selection activeCell="B14" sqref="B14:B23"/>
    </sheetView>
  </sheetViews>
  <sheetFormatPr defaultRowHeight="15" x14ac:dyDescent="0.25"/>
  <cols>
    <col min="1" max="1" width="9.140625" style="3"/>
    <col min="2" max="2" width="24.28515625" style="3" customWidth="1"/>
    <col min="3" max="4" width="9.140625" style="3"/>
    <col min="5" max="5" width="12.85546875" style="3" customWidth="1"/>
    <col min="6" max="16384" width="9.140625" style="3"/>
  </cols>
  <sheetData>
    <row r="1" spans="1:7" s="75" customFormat="1" ht="35.1" customHeight="1" x14ac:dyDescent="0.6">
      <c r="A1" s="77" t="s">
        <v>54</v>
      </c>
      <c r="B1" s="76"/>
      <c r="C1" s="76"/>
      <c r="D1" s="76"/>
      <c r="E1" s="76"/>
      <c r="F1" s="76"/>
      <c r="G1" s="76"/>
    </row>
    <row r="4" spans="1:7" x14ac:dyDescent="0.25">
      <c r="B4" s="80" t="s">
        <v>37</v>
      </c>
      <c r="E4" s="78">
        <v>1</v>
      </c>
      <c r="F4" s="71" t="s">
        <v>55</v>
      </c>
    </row>
    <row r="5" spans="1:7" x14ac:dyDescent="0.25">
      <c r="B5" s="80" t="s">
        <v>36</v>
      </c>
    </row>
    <row r="6" spans="1:7" x14ac:dyDescent="0.25">
      <c r="B6" s="80" t="s">
        <v>38</v>
      </c>
    </row>
    <row r="7" spans="1:7" x14ac:dyDescent="0.25">
      <c r="B7" s="80" t="s">
        <v>39</v>
      </c>
    </row>
    <row r="8" spans="1:7" x14ac:dyDescent="0.25">
      <c r="B8" s="80" t="s">
        <v>12</v>
      </c>
    </row>
    <row r="9" spans="1:7" x14ac:dyDescent="0.25">
      <c r="B9" s="80" t="s">
        <v>40</v>
      </c>
    </row>
    <row r="10" spans="1:7" x14ac:dyDescent="0.25">
      <c r="B10" s="80" t="s">
        <v>41</v>
      </c>
    </row>
    <row r="13" spans="1:7" x14ac:dyDescent="0.25">
      <c r="B13" s="80" t="s">
        <v>35</v>
      </c>
      <c r="E13" s="78">
        <v>1</v>
      </c>
      <c r="F13" s="71" t="s">
        <v>55</v>
      </c>
    </row>
    <row r="14" spans="1:7" x14ac:dyDescent="0.25">
      <c r="B14" s="81" t="str">
        <f t="array" ref="B14:B23">TRANSPOSE(Balance!D14:M14)</f>
        <v>Credit Card 6</v>
      </c>
    </row>
    <row r="15" spans="1:7" x14ac:dyDescent="0.25">
      <c r="B15" s="81" t="str">
        <v>Credit Card 7</v>
      </c>
      <c r="E15" s="78" t="str">
        <f>INDEX($B$13:$B$23,E13)</f>
        <v>All Accounts</v>
      </c>
      <c r="F15" s="71" t="s">
        <v>55</v>
      </c>
    </row>
    <row r="16" spans="1:7" x14ac:dyDescent="0.25">
      <c r="B16" s="81" t="str">
        <v>Credit Card 5</v>
      </c>
    </row>
    <row r="17" spans="1:7" x14ac:dyDescent="0.25">
      <c r="B17" s="81" t="str">
        <v>Auto Loan 1</v>
      </c>
    </row>
    <row r="18" spans="1:7" x14ac:dyDescent="0.25">
      <c r="B18" s="81" t="str">
        <v>Credit Card 8</v>
      </c>
    </row>
    <row r="19" spans="1:7" x14ac:dyDescent="0.25">
      <c r="B19" s="81" t="str">
        <v>Credit Card 3</v>
      </c>
    </row>
    <row r="20" spans="1:7" x14ac:dyDescent="0.25">
      <c r="B20" s="81" t="str">
        <v>Auto Loan 2</v>
      </c>
    </row>
    <row r="21" spans="1:7" x14ac:dyDescent="0.25">
      <c r="B21" s="81" t="str">
        <v>Credit Card 4</v>
      </c>
    </row>
    <row r="22" spans="1:7" x14ac:dyDescent="0.25">
      <c r="B22" s="81" t="str">
        <v>Credit Card 2</v>
      </c>
    </row>
    <row r="23" spans="1:7" x14ac:dyDescent="0.25">
      <c r="B23" s="81" t="str">
        <v>Credit Card 1</v>
      </c>
    </row>
    <row r="24" spans="1:7" ht="15.75" thickBot="1" x14ac:dyDescent="0.3"/>
    <row r="25" spans="1:7" ht="15.75" thickTop="1" x14ac:dyDescent="0.25">
      <c r="A25" s="79"/>
      <c r="B25" s="79"/>
      <c r="C25" s="79"/>
      <c r="D25" s="79"/>
      <c r="E25" s="79"/>
      <c r="F25" s="79"/>
      <c r="G25" s="7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showGridLines="0" workbookViewId="0">
      <selection activeCell="J3" sqref="J3"/>
    </sheetView>
  </sheetViews>
  <sheetFormatPr defaultRowHeight="15" x14ac:dyDescent="0.25"/>
  <cols>
    <col min="1" max="8" width="12" style="3" customWidth="1"/>
    <col min="9" max="9" width="13.140625" style="3" customWidth="1"/>
    <col min="10" max="16384" width="9.140625" style="3"/>
  </cols>
  <sheetData>
    <row r="1" spans="1:9" ht="35.1" customHeight="1" x14ac:dyDescent="0.25">
      <c r="A1" s="157" t="s">
        <v>57</v>
      </c>
      <c r="B1" s="157"/>
      <c r="C1" s="157"/>
      <c r="D1" s="157"/>
      <c r="E1" s="157"/>
      <c r="F1" s="157"/>
      <c r="G1" s="157"/>
      <c r="H1" s="157"/>
      <c r="I1" s="157"/>
    </row>
    <row r="2" spans="1:9" x14ac:dyDescent="0.25">
      <c r="A2" s="91"/>
      <c r="B2" s="91"/>
      <c r="C2" s="91"/>
      <c r="D2" s="91"/>
      <c r="E2" s="91"/>
      <c r="F2" s="91"/>
      <c r="G2" s="91"/>
      <c r="H2" s="91"/>
      <c r="I2" s="92"/>
    </row>
    <row r="3" spans="1:9" x14ac:dyDescent="0.25">
      <c r="A3" s="93"/>
      <c r="B3" s="93"/>
      <c r="C3" s="94"/>
      <c r="D3" s="94"/>
      <c r="E3" s="94"/>
      <c r="F3" s="94"/>
      <c r="G3" s="94"/>
      <c r="H3" s="94"/>
      <c r="I3" s="95" t="str">
        <f ca="1">"© "&amp;YEAR(TODAY())&amp;" Spreadsheet123 LTD"</f>
        <v>© 2018 Spreadsheet123 LTD</v>
      </c>
    </row>
    <row r="4" spans="1:9" x14ac:dyDescent="0.25">
      <c r="A4" s="94"/>
      <c r="B4" s="94"/>
      <c r="C4" s="94"/>
      <c r="D4" s="94"/>
      <c r="E4" s="94"/>
      <c r="F4" s="94"/>
      <c r="G4" s="94"/>
      <c r="H4" s="94"/>
      <c r="I4" s="94"/>
    </row>
    <row r="5" spans="1:9" ht="18" customHeight="1" x14ac:dyDescent="0.25">
      <c r="A5" s="158" t="s">
        <v>58</v>
      </c>
      <c r="B5" s="158"/>
      <c r="C5" s="158"/>
      <c r="D5" s="158"/>
      <c r="E5" s="158"/>
      <c r="F5" s="158"/>
      <c r="G5" s="158"/>
      <c r="H5" s="158"/>
      <c r="I5" s="158"/>
    </row>
    <row r="6" spans="1:9" x14ac:dyDescent="0.25">
      <c r="A6" s="156" t="s">
        <v>59</v>
      </c>
      <c r="B6" s="156"/>
      <c r="C6" s="156"/>
      <c r="D6" s="156"/>
      <c r="E6" s="156"/>
      <c r="F6" s="156"/>
      <c r="G6" s="156"/>
      <c r="H6" s="156"/>
      <c r="I6" s="156"/>
    </row>
    <row r="7" spans="1:9" x14ac:dyDescent="0.25">
      <c r="A7" s="156" t="s">
        <v>60</v>
      </c>
      <c r="B7" s="156"/>
      <c r="C7" s="156"/>
      <c r="D7" s="156"/>
      <c r="E7" s="156"/>
      <c r="F7" s="156"/>
      <c r="G7" s="156"/>
      <c r="H7" s="156"/>
      <c r="I7" s="156"/>
    </row>
    <row r="8" spans="1:9" x14ac:dyDescent="0.25">
      <c r="A8" s="96" t="s">
        <v>61</v>
      </c>
      <c r="B8" s="96"/>
      <c r="C8" s="96"/>
      <c r="D8" s="96"/>
      <c r="E8" s="96"/>
      <c r="F8" s="96"/>
      <c r="G8" s="96"/>
      <c r="H8" s="96"/>
      <c r="I8" s="96"/>
    </row>
    <row r="9" spans="1:9" x14ac:dyDescent="0.25">
      <c r="A9" s="156"/>
      <c r="B9" s="156"/>
      <c r="C9" s="156"/>
      <c r="D9" s="156"/>
      <c r="E9" s="156"/>
      <c r="F9" s="156"/>
      <c r="G9" s="156"/>
      <c r="H9" s="156"/>
      <c r="I9" s="156"/>
    </row>
    <row r="10" spans="1:9" x14ac:dyDescent="0.25">
      <c r="A10" s="156" t="s">
        <v>62</v>
      </c>
      <c r="B10" s="156"/>
      <c r="C10" s="156"/>
      <c r="D10" s="156"/>
      <c r="E10" s="156"/>
      <c r="F10" s="156"/>
      <c r="G10" s="156"/>
      <c r="H10" s="156"/>
      <c r="I10" s="156"/>
    </row>
    <row r="11" spans="1:9" x14ac:dyDescent="0.25">
      <c r="A11" s="156" t="s">
        <v>63</v>
      </c>
      <c r="B11" s="156"/>
      <c r="C11" s="156"/>
      <c r="D11" s="156"/>
      <c r="E11" s="156"/>
      <c r="F11" s="156"/>
      <c r="G11" s="156"/>
      <c r="H11" s="156"/>
      <c r="I11" s="156"/>
    </row>
    <row r="12" spans="1:9" x14ac:dyDescent="0.25">
      <c r="A12" s="96"/>
      <c r="B12" s="96"/>
      <c r="C12" s="96"/>
      <c r="D12" s="96"/>
      <c r="E12" s="96"/>
      <c r="F12" s="96"/>
      <c r="G12" s="96"/>
      <c r="H12" s="96"/>
      <c r="I12" s="96"/>
    </row>
    <row r="13" spans="1:9" ht="18" customHeight="1" x14ac:dyDescent="0.25">
      <c r="A13" s="158" t="s">
        <v>64</v>
      </c>
      <c r="B13" s="158"/>
      <c r="C13" s="158"/>
      <c r="D13" s="158"/>
      <c r="E13" s="158"/>
      <c r="F13" s="158"/>
      <c r="G13" s="158"/>
      <c r="H13" s="158"/>
      <c r="I13" s="158"/>
    </row>
    <row r="14" spans="1:9" x14ac:dyDescent="0.25">
      <c r="A14" s="156" t="s">
        <v>65</v>
      </c>
      <c r="B14" s="156"/>
      <c r="C14" s="156"/>
      <c r="D14" s="156"/>
      <c r="E14" s="156"/>
      <c r="F14" s="156"/>
      <c r="G14" s="156"/>
      <c r="H14" s="156"/>
      <c r="I14" s="156"/>
    </row>
    <row r="15" spans="1:9" x14ac:dyDescent="0.25">
      <c r="A15" s="156" t="s">
        <v>66</v>
      </c>
      <c r="B15" s="156"/>
      <c r="C15" s="156"/>
      <c r="D15" s="156"/>
      <c r="E15" s="156"/>
      <c r="F15" s="156"/>
      <c r="G15" s="156"/>
      <c r="H15" s="156"/>
      <c r="I15" s="156"/>
    </row>
    <row r="16" spans="1:9" x14ac:dyDescent="0.25">
      <c r="A16" s="96"/>
      <c r="B16" s="96"/>
      <c r="C16" s="96"/>
      <c r="D16" s="96"/>
      <c r="E16" s="96"/>
      <c r="F16" s="96"/>
      <c r="G16" s="96"/>
      <c r="H16" s="96"/>
      <c r="I16" s="96"/>
    </row>
    <row r="17" spans="1:9" ht="18" customHeight="1" x14ac:dyDescent="0.25">
      <c r="A17" s="158" t="s">
        <v>67</v>
      </c>
      <c r="B17" s="158"/>
      <c r="C17" s="158"/>
      <c r="D17" s="158"/>
      <c r="E17" s="158"/>
      <c r="F17" s="158"/>
      <c r="G17" s="158"/>
      <c r="H17" s="158"/>
      <c r="I17" s="158"/>
    </row>
    <row r="18" spans="1:9" x14ac:dyDescent="0.25">
      <c r="A18" s="156" t="s">
        <v>68</v>
      </c>
      <c r="B18" s="156"/>
      <c r="C18" s="156"/>
      <c r="D18" s="156"/>
      <c r="E18" s="156"/>
      <c r="F18" s="156"/>
      <c r="G18" s="156"/>
      <c r="H18" s="156"/>
      <c r="I18" s="156"/>
    </row>
    <row r="19" spans="1:9" x14ac:dyDescent="0.25">
      <c r="A19" s="156" t="s">
        <v>69</v>
      </c>
      <c r="B19" s="156"/>
      <c r="C19" s="156"/>
      <c r="D19" s="156"/>
      <c r="E19" s="156"/>
      <c r="F19" s="156"/>
      <c r="G19" s="156"/>
      <c r="H19" s="156"/>
      <c r="I19" s="156"/>
    </row>
    <row r="20" spans="1:9" x14ac:dyDescent="0.25">
      <c r="A20" s="156" t="s">
        <v>70</v>
      </c>
      <c r="B20" s="156"/>
      <c r="C20" s="156"/>
      <c r="D20" s="156"/>
      <c r="E20" s="156"/>
      <c r="F20" s="156"/>
      <c r="G20" s="156"/>
      <c r="H20" s="156"/>
      <c r="I20" s="156"/>
    </row>
    <row r="21" spans="1:9" x14ac:dyDescent="0.25">
      <c r="A21" s="156" t="s">
        <v>71</v>
      </c>
      <c r="B21" s="156"/>
      <c r="C21" s="156"/>
      <c r="D21" s="156"/>
      <c r="E21" s="156"/>
      <c r="F21" s="156"/>
      <c r="G21" s="156"/>
      <c r="H21" s="156"/>
      <c r="I21" s="156"/>
    </row>
    <row r="22" spans="1:9" x14ac:dyDescent="0.25">
      <c r="A22" s="159" t="s">
        <v>72</v>
      </c>
      <c r="B22" s="159"/>
      <c r="C22" s="159"/>
      <c r="D22" s="159"/>
      <c r="E22" s="159"/>
      <c r="F22" s="159"/>
      <c r="G22" s="159"/>
      <c r="H22" s="159"/>
      <c r="I22" s="159"/>
    </row>
    <row r="23" spans="1:9" x14ac:dyDescent="0.25">
      <c r="A23" s="159" t="s">
        <v>73</v>
      </c>
      <c r="B23" s="159"/>
      <c r="C23" s="159"/>
      <c r="D23" s="159"/>
      <c r="E23" s="159"/>
      <c r="F23" s="159"/>
      <c r="G23" s="159"/>
      <c r="H23" s="159"/>
      <c r="I23" s="159"/>
    </row>
    <row r="24" spans="1:9" x14ac:dyDescent="0.25">
      <c r="A24" s="97" t="s">
        <v>74</v>
      </c>
      <c r="B24" s="97"/>
      <c r="C24" s="97"/>
      <c r="D24" s="97"/>
      <c r="E24" s="97"/>
      <c r="F24" s="97"/>
      <c r="G24" s="97"/>
      <c r="H24" s="97"/>
      <c r="I24" s="97"/>
    </row>
    <row r="25" spans="1:9" x14ac:dyDescent="0.25">
      <c r="A25" s="97" t="s">
        <v>75</v>
      </c>
      <c r="B25" s="97"/>
      <c r="C25" s="97"/>
      <c r="D25" s="97"/>
      <c r="E25" s="97"/>
      <c r="F25" s="97"/>
      <c r="G25" s="97"/>
      <c r="H25" s="97"/>
      <c r="I25" s="97"/>
    </row>
    <row r="26" spans="1:9" x14ac:dyDescent="0.25">
      <c r="A26" s="97" t="s">
        <v>76</v>
      </c>
      <c r="B26" s="97"/>
      <c r="C26" s="97"/>
      <c r="D26" s="97"/>
      <c r="E26" s="97"/>
      <c r="F26" s="97"/>
      <c r="G26" s="97"/>
      <c r="H26" s="97"/>
      <c r="I26" s="97"/>
    </row>
    <row r="27" spans="1:9" x14ac:dyDescent="0.25">
      <c r="A27" s="96"/>
      <c r="B27" s="96"/>
      <c r="C27" s="96"/>
      <c r="D27" s="96"/>
      <c r="E27" s="96"/>
      <c r="F27" s="96"/>
      <c r="G27" s="96"/>
      <c r="H27" s="96"/>
      <c r="I27" s="96"/>
    </row>
    <row r="28" spans="1:9" ht="18" customHeight="1" x14ac:dyDescent="0.25">
      <c r="A28" s="158" t="s">
        <v>77</v>
      </c>
      <c r="B28" s="158"/>
      <c r="C28" s="158"/>
      <c r="D28" s="158"/>
      <c r="E28" s="158"/>
      <c r="F28" s="158"/>
      <c r="G28" s="158"/>
      <c r="H28" s="158"/>
      <c r="I28" s="158"/>
    </row>
    <row r="29" spans="1:9" x14ac:dyDescent="0.25">
      <c r="A29" s="160" t="s">
        <v>78</v>
      </c>
      <c r="B29" s="160"/>
      <c r="C29" s="160"/>
      <c r="D29" s="160"/>
      <c r="E29" s="160"/>
      <c r="F29" s="160"/>
      <c r="G29" s="160"/>
      <c r="H29" s="160"/>
      <c r="I29" s="160"/>
    </row>
    <row r="30" spans="1:9" x14ac:dyDescent="0.25">
      <c r="A30" s="160" t="s">
        <v>79</v>
      </c>
      <c r="B30" s="160"/>
      <c r="C30" s="160"/>
      <c r="D30" s="160"/>
      <c r="E30" s="160"/>
      <c r="F30" s="160"/>
      <c r="G30" s="160"/>
      <c r="H30" s="160"/>
      <c r="I30" s="160"/>
    </row>
    <row r="31" spans="1:9" x14ac:dyDescent="0.25">
      <c r="A31" s="160" t="s">
        <v>80</v>
      </c>
      <c r="B31" s="156"/>
      <c r="C31" s="156"/>
      <c r="D31" s="156"/>
      <c r="E31" s="156"/>
      <c r="F31" s="156"/>
      <c r="G31" s="156"/>
      <c r="H31" s="156"/>
      <c r="I31" s="156"/>
    </row>
    <row r="32" spans="1:9" x14ac:dyDescent="0.25">
      <c r="A32" s="160" t="s">
        <v>81</v>
      </c>
      <c r="B32" s="160"/>
      <c r="C32" s="160"/>
      <c r="D32" s="160"/>
      <c r="E32" s="160"/>
      <c r="F32" s="160"/>
      <c r="G32" s="160"/>
      <c r="H32" s="160"/>
      <c r="I32" s="160"/>
    </row>
    <row r="33" spans="1:9" x14ac:dyDescent="0.25">
      <c r="A33" s="96"/>
      <c r="B33" s="96"/>
      <c r="C33" s="96"/>
      <c r="D33" s="96"/>
      <c r="E33" s="96"/>
      <c r="F33" s="96"/>
      <c r="G33" s="96"/>
      <c r="H33" s="96"/>
      <c r="I33" s="96"/>
    </row>
    <row r="34" spans="1:9" ht="18" customHeight="1" x14ac:dyDescent="0.25">
      <c r="A34" s="158" t="s">
        <v>82</v>
      </c>
      <c r="B34" s="158"/>
      <c r="C34" s="158"/>
      <c r="D34" s="158"/>
      <c r="E34" s="158"/>
      <c r="F34" s="158"/>
      <c r="G34" s="158"/>
      <c r="H34" s="158"/>
      <c r="I34" s="158"/>
    </row>
    <row r="35" spans="1:9" x14ac:dyDescent="0.25">
      <c r="A35" s="156" t="s">
        <v>83</v>
      </c>
      <c r="B35" s="156"/>
      <c r="C35" s="156"/>
      <c r="D35" s="156"/>
      <c r="E35" s="156"/>
      <c r="F35" s="156"/>
      <c r="G35" s="156"/>
      <c r="H35" s="156"/>
      <c r="I35" s="156"/>
    </row>
    <row r="36" spans="1:9" x14ac:dyDescent="0.25">
      <c r="A36" s="156" t="s">
        <v>84</v>
      </c>
      <c r="B36" s="156"/>
      <c r="C36" s="156"/>
      <c r="D36" s="156"/>
      <c r="E36" s="156"/>
      <c r="F36" s="156"/>
      <c r="G36" s="156"/>
      <c r="H36" s="156"/>
      <c r="I36" s="156"/>
    </row>
    <row r="37" spans="1:9" x14ac:dyDescent="0.25">
      <c r="A37" s="96"/>
      <c r="B37" s="96"/>
      <c r="C37" s="96"/>
      <c r="D37" s="96"/>
      <c r="E37" s="96"/>
      <c r="F37" s="96"/>
      <c r="G37" s="96"/>
      <c r="H37" s="96"/>
      <c r="I37" s="96"/>
    </row>
    <row r="38" spans="1:9" ht="18" customHeight="1" x14ac:dyDescent="0.25">
      <c r="A38" s="158" t="s">
        <v>85</v>
      </c>
      <c r="B38" s="158"/>
      <c r="C38" s="158"/>
      <c r="D38" s="158"/>
      <c r="E38" s="158"/>
      <c r="F38" s="158"/>
      <c r="G38" s="158"/>
      <c r="H38" s="158"/>
      <c r="I38" s="158"/>
    </row>
    <row r="39" spans="1:9" x14ac:dyDescent="0.25">
      <c r="A39" s="156" t="s">
        <v>86</v>
      </c>
      <c r="B39" s="156"/>
      <c r="C39" s="156"/>
      <c r="D39" s="156"/>
      <c r="E39" s="156"/>
      <c r="F39" s="156"/>
      <c r="G39" s="156"/>
      <c r="H39" s="156"/>
      <c r="I39" s="156"/>
    </row>
    <row r="40" spans="1:9" x14ac:dyDescent="0.25">
      <c r="A40" s="156" t="s">
        <v>87</v>
      </c>
      <c r="B40" s="156"/>
      <c r="C40" s="156"/>
      <c r="D40" s="156"/>
      <c r="E40" s="156"/>
      <c r="F40" s="156"/>
      <c r="G40" s="156"/>
      <c r="H40" s="156"/>
      <c r="I40" s="156"/>
    </row>
    <row r="41" spans="1:9" x14ac:dyDescent="0.25">
      <c r="A41" s="156" t="s">
        <v>88</v>
      </c>
      <c r="B41" s="156"/>
      <c r="C41" s="156"/>
      <c r="D41" s="156"/>
      <c r="E41" s="156"/>
      <c r="F41" s="156"/>
      <c r="G41" s="156"/>
      <c r="H41" s="156"/>
      <c r="I41" s="156"/>
    </row>
    <row r="42" spans="1:9" x14ac:dyDescent="0.25">
      <c r="A42" s="156" t="s">
        <v>89</v>
      </c>
      <c r="B42" s="156"/>
      <c r="C42" s="156"/>
      <c r="D42" s="156"/>
      <c r="E42" s="156"/>
      <c r="F42" s="156"/>
      <c r="G42" s="156"/>
      <c r="H42" s="156"/>
      <c r="I42" s="156"/>
    </row>
    <row r="43" spans="1:9" x14ac:dyDescent="0.25">
      <c r="A43" s="156" t="s">
        <v>90</v>
      </c>
      <c r="B43" s="156"/>
      <c r="C43" s="156"/>
      <c r="D43" s="156"/>
      <c r="E43" s="156"/>
      <c r="F43" s="156"/>
      <c r="G43" s="156"/>
      <c r="H43" s="156"/>
      <c r="I43" s="156"/>
    </row>
    <row r="44" spans="1:9" x14ac:dyDescent="0.25">
      <c r="A44" s="156" t="s">
        <v>91</v>
      </c>
      <c r="B44" s="156"/>
      <c r="C44" s="156"/>
      <c r="D44" s="156"/>
      <c r="E44" s="156"/>
      <c r="F44" s="156"/>
      <c r="G44" s="156"/>
      <c r="H44" s="156"/>
      <c r="I44" s="156"/>
    </row>
    <row r="45" spans="1:9" x14ac:dyDescent="0.25">
      <c r="A45" s="156" t="s">
        <v>92</v>
      </c>
      <c r="B45" s="156"/>
      <c r="C45" s="156"/>
      <c r="D45" s="156"/>
      <c r="E45" s="156"/>
      <c r="F45" s="156"/>
      <c r="G45" s="156"/>
      <c r="H45" s="156"/>
      <c r="I45" s="156"/>
    </row>
    <row r="46" spans="1:9" x14ac:dyDescent="0.25">
      <c r="A46" s="156" t="s">
        <v>93</v>
      </c>
      <c r="B46" s="156"/>
      <c r="C46" s="156"/>
      <c r="D46" s="156"/>
      <c r="E46" s="156"/>
      <c r="F46" s="156"/>
      <c r="G46" s="156"/>
      <c r="H46" s="156"/>
      <c r="I46" s="156"/>
    </row>
    <row r="47" spans="1:9" x14ac:dyDescent="0.25">
      <c r="A47" s="96"/>
      <c r="B47" s="96"/>
      <c r="C47" s="96"/>
      <c r="D47" s="96"/>
      <c r="E47" s="96"/>
      <c r="F47" s="96"/>
      <c r="G47" s="96"/>
      <c r="H47" s="96"/>
      <c r="I47" s="96"/>
    </row>
    <row r="48" spans="1:9" x14ac:dyDescent="0.25">
      <c r="A48" s="98" t="s">
        <v>94</v>
      </c>
      <c r="B48" s="99"/>
      <c r="C48" s="99"/>
      <c r="D48" s="99"/>
      <c r="E48" s="99"/>
      <c r="F48" s="99"/>
      <c r="G48" s="99"/>
      <c r="H48" s="99"/>
      <c r="I48" s="99"/>
    </row>
    <row r="49" spans="1:9" x14ac:dyDescent="0.25">
      <c r="A49" s="99" t="s">
        <v>95</v>
      </c>
      <c r="B49" s="99"/>
      <c r="C49" s="99"/>
      <c r="D49" s="99"/>
      <c r="E49" s="99"/>
      <c r="F49" s="99"/>
      <c r="G49" s="99"/>
      <c r="H49" s="99"/>
      <c r="I49" s="99"/>
    </row>
    <row r="50" spans="1:9" x14ac:dyDescent="0.25">
      <c r="A50" s="99" t="s">
        <v>96</v>
      </c>
      <c r="B50" s="99"/>
      <c r="C50" s="99"/>
      <c r="D50" s="99"/>
      <c r="E50" s="99"/>
      <c r="F50" s="99"/>
      <c r="G50" s="99"/>
      <c r="H50" s="99"/>
      <c r="I50" s="99"/>
    </row>
    <row r="51" spans="1:9" x14ac:dyDescent="0.25">
      <c r="A51" s="96"/>
      <c r="B51" s="96"/>
      <c r="C51" s="96"/>
      <c r="D51" s="96"/>
      <c r="E51" s="96"/>
      <c r="F51" s="96"/>
      <c r="G51" s="96"/>
      <c r="H51" s="96"/>
      <c r="I51" s="96"/>
    </row>
    <row r="52" spans="1:9" ht="18" customHeight="1" x14ac:dyDescent="0.25">
      <c r="A52" s="158" t="s">
        <v>97</v>
      </c>
      <c r="B52" s="158"/>
      <c r="C52" s="158"/>
      <c r="D52" s="158"/>
      <c r="E52" s="158"/>
      <c r="F52" s="158"/>
      <c r="G52" s="158"/>
      <c r="H52" s="158"/>
      <c r="I52" s="158"/>
    </row>
    <row r="53" spans="1:9" x14ac:dyDescent="0.25">
      <c r="A53" s="156" t="s">
        <v>98</v>
      </c>
      <c r="B53" s="156"/>
      <c r="C53" s="156"/>
      <c r="D53" s="156"/>
      <c r="E53" s="156"/>
      <c r="F53" s="156"/>
      <c r="G53" s="156"/>
      <c r="H53" s="156"/>
      <c r="I53" s="156"/>
    </row>
    <row r="54" spans="1:9" x14ac:dyDescent="0.25">
      <c r="A54" s="96" t="s">
        <v>99</v>
      </c>
      <c r="B54" s="96"/>
      <c r="C54" s="96"/>
      <c r="D54" s="96"/>
      <c r="E54" s="96"/>
      <c r="F54" s="96"/>
      <c r="G54" s="96"/>
      <c r="H54" s="96"/>
      <c r="I54" s="96"/>
    </row>
  </sheetData>
  <mergeCells count="36">
    <mergeCell ref="A53:I53"/>
    <mergeCell ref="A36:I36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A52:I52"/>
    <mergeCell ref="A35:I35"/>
    <mergeCell ref="A19:I19"/>
    <mergeCell ref="A20:I20"/>
    <mergeCell ref="A21:I21"/>
    <mergeCell ref="A22:I22"/>
    <mergeCell ref="A23:I23"/>
    <mergeCell ref="A28:I28"/>
    <mergeCell ref="A29:I29"/>
    <mergeCell ref="A30:I30"/>
    <mergeCell ref="A31:I31"/>
    <mergeCell ref="A32:I32"/>
    <mergeCell ref="A34:I34"/>
    <mergeCell ref="A18:I18"/>
    <mergeCell ref="A1:I1"/>
    <mergeCell ref="A5:I5"/>
    <mergeCell ref="A6:I6"/>
    <mergeCell ref="A7:I7"/>
    <mergeCell ref="A9:I9"/>
    <mergeCell ref="A10:I10"/>
    <mergeCell ref="A11:I11"/>
    <mergeCell ref="A13:I13"/>
    <mergeCell ref="A14:I14"/>
    <mergeCell ref="A15:I15"/>
    <mergeCell ref="A17:I17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showGridLines="0" workbookViewId="0">
      <selection activeCell="D3" sqref="D3"/>
    </sheetView>
  </sheetViews>
  <sheetFormatPr defaultRowHeight="15" x14ac:dyDescent="0.25"/>
  <cols>
    <col min="1" max="1" width="9.140625" style="5"/>
    <col min="2" max="2" width="41.140625" style="5" customWidth="1"/>
    <col min="3" max="3" width="10.7109375" style="5" bestFit="1" customWidth="1"/>
    <col min="4" max="257" width="9.140625" style="5"/>
    <col min="258" max="258" width="41.140625" style="5" customWidth="1"/>
    <col min="259" max="259" width="10.7109375" style="5" bestFit="1" customWidth="1"/>
    <col min="260" max="513" width="9.140625" style="5"/>
    <col min="514" max="514" width="41.140625" style="5" customWidth="1"/>
    <col min="515" max="515" width="10.7109375" style="5" bestFit="1" customWidth="1"/>
    <col min="516" max="769" width="9.140625" style="5"/>
    <col min="770" max="770" width="41.140625" style="5" customWidth="1"/>
    <col min="771" max="771" width="10.7109375" style="5" bestFit="1" customWidth="1"/>
    <col min="772" max="1025" width="9.140625" style="5"/>
    <col min="1026" max="1026" width="41.140625" style="5" customWidth="1"/>
    <col min="1027" max="1027" width="10.7109375" style="5" bestFit="1" customWidth="1"/>
    <col min="1028" max="1281" width="9.140625" style="5"/>
    <col min="1282" max="1282" width="41.140625" style="5" customWidth="1"/>
    <col min="1283" max="1283" width="10.7109375" style="5" bestFit="1" customWidth="1"/>
    <col min="1284" max="1537" width="9.140625" style="5"/>
    <col min="1538" max="1538" width="41.140625" style="5" customWidth="1"/>
    <col min="1539" max="1539" width="10.7109375" style="5" bestFit="1" customWidth="1"/>
    <col min="1540" max="1793" width="9.140625" style="5"/>
    <col min="1794" max="1794" width="41.140625" style="5" customWidth="1"/>
    <col min="1795" max="1795" width="10.7109375" style="5" bestFit="1" customWidth="1"/>
    <col min="1796" max="2049" width="9.140625" style="5"/>
    <col min="2050" max="2050" width="41.140625" style="5" customWidth="1"/>
    <col min="2051" max="2051" width="10.7109375" style="5" bestFit="1" customWidth="1"/>
    <col min="2052" max="2305" width="9.140625" style="5"/>
    <col min="2306" max="2306" width="41.140625" style="5" customWidth="1"/>
    <col min="2307" max="2307" width="10.7109375" style="5" bestFit="1" customWidth="1"/>
    <col min="2308" max="2561" width="9.140625" style="5"/>
    <col min="2562" max="2562" width="41.140625" style="5" customWidth="1"/>
    <col min="2563" max="2563" width="10.7109375" style="5" bestFit="1" customWidth="1"/>
    <col min="2564" max="2817" width="9.140625" style="5"/>
    <col min="2818" max="2818" width="41.140625" style="5" customWidth="1"/>
    <col min="2819" max="2819" width="10.7109375" style="5" bestFit="1" customWidth="1"/>
    <col min="2820" max="3073" width="9.140625" style="5"/>
    <col min="3074" max="3074" width="41.140625" style="5" customWidth="1"/>
    <col min="3075" max="3075" width="10.7109375" style="5" bestFit="1" customWidth="1"/>
    <col min="3076" max="3329" width="9.140625" style="5"/>
    <col min="3330" max="3330" width="41.140625" style="5" customWidth="1"/>
    <col min="3331" max="3331" width="10.7109375" style="5" bestFit="1" customWidth="1"/>
    <col min="3332" max="3585" width="9.140625" style="5"/>
    <col min="3586" max="3586" width="41.140625" style="5" customWidth="1"/>
    <col min="3587" max="3587" width="10.7109375" style="5" bestFit="1" customWidth="1"/>
    <col min="3588" max="3841" width="9.140625" style="5"/>
    <col min="3842" max="3842" width="41.140625" style="5" customWidth="1"/>
    <col min="3843" max="3843" width="10.7109375" style="5" bestFit="1" customWidth="1"/>
    <col min="3844" max="4097" width="9.140625" style="5"/>
    <col min="4098" max="4098" width="41.140625" style="5" customWidth="1"/>
    <col min="4099" max="4099" width="10.7109375" style="5" bestFit="1" customWidth="1"/>
    <col min="4100" max="4353" width="9.140625" style="5"/>
    <col min="4354" max="4354" width="41.140625" style="5" customWidth="1"/>
    <col min="4355" max="4355" width="10.7109375" style="5" bestFit="1" customWidth="1"/>
    <col min="4356" max="4609" width="9.140625" style="5"/>
    <col min="4610" max="4610" width="41.140625" style="5" customWidth="1"/>
    <col min="4611" max="4611" width="10.7109375" style="5" bestFit="1" customWidth="1"/>
    <col min="4612" max="4865" width="9.140625" style="5"/>
    <col min="4866" max="4866" width="41.140625" style="5" customWidth="1"/>
    <col min="4867" max="4867" width="10.7109375" style="5" bestFit="1" customWidth="1"/>
    <col min="4868" max="5121" width="9.140625" style="5"/>
    <col min="5122" max="5122" width="41.140625" style="5" customWidth="1"/>
    <col min="5123" max="5123" width="10.7109375" style="5" bestFit="1" customWidth="1"/>
    <col min="5124" max="5377" width="9.140625" style="5"/>
    <col min="5378" max="5378" width="41.140625" style="5" customWidth="1"/>
    <col min="5379" max="5379" width="10.7109375" style="5" bestFit="1" customWidth="1"/>
    <col min="5380" max="5633" width="9.140625" style="5"/>
    <col min="5634" max="5634" width="41.140625" style="5" customWidth="1"/>
    <col min="5635" max="5635" width="10.7109375" style="5" bestFit="1" customWidth="1"/>
    <col min="5636" max="5889" width="9.140625" style="5"/>
    <col min="5890" max="5890" width="41.140625" style="5" customWidth="1"/>
    <col min="5891" max="5891" width="10.7109375" style="5" bestFit="1" customWidth="1"/>
    <col min="5892" max="6145" width="9.140625" style="5"/>
    <col min="6146" max="6146" width="41.140625" style="5" customWidth="1"/>
    <col min="6147" max="6147" width="10.7109375" style="5" bestFit="1" customWidth="1"/>
    <col min="6148" max="6401" width="9.140625" style="5"/>
    <col min="6402" max="6402" width="41.140625" style="5" customWidth="1"/>
    <col min="6403" max="6403" width="10.7109375" style="5" bestFit="1" customWidth="1"/>
    <col min="6404" max="6657" width="9.140625" style="5"/>
    <col min="6658" max="6658" width="41.140625" style="5" customWidth="1"/>
    <col min="6659" max="6659" width="10.7109375" style="5" bestFit="1" customWidth="1"/>
    <col min="6660" max="6913" width="9.140625" style="5"/>
    <col min="6914" max="6914" width="41.140625" style="5" customWidth="1"/>
    <col min="6915" max="6915" width="10.7109375" style="5" bestFit="1" customWidth="1"/>
    <col min="6916" max="7169" width="9.140625" style="5"/>
    <col min="7170" max="7170" width="41.140625" style="5" customWidth="1"/>
    <col min="7171" max="7171" width="10.7109375" style="5" bestFit="1" customWidth="1"/>
    <col min="7172" max="7425" width="9.140625" style="5"/>
    <col min="7426" max="7426" width="41.140625" style="5" customWidth="1"/>
    <col min="7427" max="7427" width="10.7109375" style="5" bestFit="1" customWidth="1"/>
    <col min="7428" max="7681" width="9.140625" style="5"/>
    <col min="7682" max="7682" width="41.140625" style="5" customWidth="1"/>
    <col min="7683" max="7683" width="10.7109375" style="5" bestFit="1" customWidth="1"/>
    <col min="7684" max="7937" width="9.140625" style="5"/>
    <col min="7938" max="7938" width="41.140625" style="5" customWidth="1"/>
    <col min="7939" max="7939" width="10.7109375" style="5" bestFit="1" customWidth="1"/>
    <col min="7940" max="8193" width="9.140625" style="5"/>
    <col min="8194" max="8194" width="41.140625" style="5" customWidth="1"/>
    <col min="8195" max="8195" width="10.7109375" style="5" bestFit="1" customWidth="1"/>
    <col min="8196" max="8449" width="9.140625" style="5"/>
    <col min="8450" max="8450" width="41.140625" style="5" customWidth="1"/>
    <col min="8451" max="8451" width="10.7109375" style="5" bestFit="1" customWidth="1"/>
    <col min="8452" max="8705" width="9.140625" style="5"/>
    <col min="8706" max="8706" width="41.140625" style="5" customWidth="1"/>
    <col min="8707" max="8707" width="10.7109375" style="5" bestFit="1" customWidth="1"/>
    <col min="8708" max="8961" width="9.140625" style="5"/>
    <col min="8962" max="8962" width="41.140625" style="5" customWidth="1"/>
    <col min="8963" max="8963" width="10.7109375" style="5" bestFit="1" customWidth="1"/>
    <col min="8964" max="9217" width="9.140625" style="5"/>
    <col min="9218" max="9218" width="41.140625" style="5" customWidth="1"/>
    <col min="9219" max="9219" width="10.7109375" style="5" bestFit="1" customWidth="1"/>
    <col min="9220" max="9473" width="9.140625" style="5"/>
    <col min="9474" max="9474" width="41.140625" style="5" customWidth="1"/>
    <col min="9475" max="9475" width="10.7109375" style="5" bestFit="1" customWidth="1"/>
    <col min="9476" max="9729" width="9.140625" style="5"/>
    <col min="9730" max="9730" width="41.140625" style="5" customWidth="1"/>
    <col min="9731" max="9731" width="10.7109375" style="5" bestFit="1" customWidth="1"/>
    <col min="9732" max="9985" width="9.140625" style="5"/>
    <col min="9986" max="9986" width="41.140625" style="5" customWidth="1"/>
    <col min="9987" max="9987" width="10.7109375" style="5" bestFit="1" customWidth="1"/>
    <col min="9988" max="10241" width="9.140625" style="5"/>
    <col min="10242" max="10242" width="41.140625" style="5" customWidth="1"/>
    <col min="10243" max="10243" width="10.7109375" style="5" bestFit="1" customWidth="1"/>
    <col min="10244" max="10497" width="9.140625" style="5"/>
    <col min="10498" max="10498" width="41.140625" style="5" customWidth="1"/>
    <col min="10499" max="10499" width="10.7109375" style="5" bestFit="1" customWidth="1"/>
    <col min="10500" max="10753" width="9.140625" style="5"/>
    <col min="10754" max="10754" width="41.140625" style="5" customWidth="1"/>
    <col min="10755" max="10755" width="10.7109375" style="5" bestFit="1" customWidth="1"/>
    <col min="10756" max="11009" width="9.140625" style="5"/>
    <col min="11010" max="11010" width="41.140625" style="5" customWidth="1"/>
    <col min="11011" max="11011" width="10.7109375" style="5" bestFit="1" customWidth="1"/>
    <col min="11012" max="11265" width="9.140625" style="5"/>
    <col min="11266" max="11266" width="41.140625" style="5" customWidth="1"/>
    <col min="11267" max="11267" width="10.7109375" style="5" bestFit="1" customWidth="1"/>
    <col min="11268" max="11521" width="9.140625" style="5"/>
    <col min="11522" max="11522" width="41.140625" style="5" customWidth="1"/>
    <col min="11523" max="11523" width="10.7109375" style="5" bestFit="1" customWidth="1"/>
    <col min="11524" max="11777" width="9.140625" style="5"/>
    <col min="11778" max="11778" width="41.140625" style="5" customWidth="1"/>
    <col min="11779" max="11779" width="10.7109375" style="5" bestFit="1" customWidth="1"/>
    <col min="11780" max="12033" width="9.140625" style="5"/>
    <col min="12034" max="12034" width="41.140625" style="5" customWidth="1"/>
    <col min="12035" max="12035" width="10.7109375" style="5" bestFit="1" customWidth="1"/>
    <col min="12036" max="12289" width="9.140625" style="5"/>
    <col min="12290" max="12290" width="41.140625" style="5" customWidth="1"/>
    <col min="12291" max="12291" width="10.7109375" style="5" bestFit="1" customWidth="1"/>
    <col min="12292" max="12545" width="9.140625" style="5"/>
    <col min="12546" max="12546" width="41.140625" style="5" customWidth="1"/>
    <col min="12547" max="12547" width="10.7109375" style="5" bestFit="1" customWidth="1"/>
    <col min="12548" max="12801" width="9.140625" style="5"/>
    <col min="12802" max="12802" width="41.140625" style="5" customWidth="1"/>
    <col min="12803" max="12803" width="10.7109375" style="5" bestFit="1" customWidth="1"/>
    <col min="12804" max="13057" width="9.140625" style="5"/>
    <col min="13058" max="13058" width="41.140625" style="5" customWidth="1"/>
    <col min="13059" max="13059" width="10.7109375" style="5" bestFit="1" customWidth="1"/>
    <col min="13060" max="13313" width="9.140625" style="5"/>
    <col min="13314" max="13314" width="41.140625" style="5" customWidth="1"/>
    <col min="13315" max="13315" width="10.7109375" style="5" bestFit="1" customWidth="1"/>
    <col min="13316" max="13569" width="9.140625" style="5"/>
    <col min="13570" max="13570" width="41.140625" style="5" customWidth="1"/>
    <col min="13571" max="13571" width="10.7109375" style="5" bestFit="1" customWidth="1"/>
    <col min="13572" max="13825" width="9.140625" style="5"/>
    <col min="13826" max="13826" width="41.140625" style="5" customWidth="1"/>
    <col min="13827" max="13827" width="10.7109375" style="5" bestFit="1" customWidth="1"/>
    <col min="13828" max="14081" width="9.140625" style="5"/>
    <col min="14082" max="14082" width="41.140625" style="5" customWidth="1"/>
    <col min="14083" max="14083" width="10.7109375" style="5" bestFit="1" customWidth="1"/>
    <col min="14084" max="14337" width="9.140625" style="5"/>
    <col min="14338" max="14338" width="41.140625" style="5" customWidth="1"/>
    <col min="14339" max="14339" width="10.7109375" style="5" bestFit="1" customWidth="1"/>
    <col min="14340" max="14593" width="9.140625" style="5"/>
    <col min="14594" max="14594" width="41.140625" style="5" customWidth="1"/>
    <col min="14595" max="14595" width="10.7109375" style="5" bestFit="1" customWidth="1"/>
    <col min="14596" max="14849" width="9.140625" style="5"/>
    <col min="14850" max="14850" width="41.140625" style="5" customWidth="1"/>
    <col min="14851" max="14851" width="10.7109375" style="5" bestFit="1" customWidth="1"/>
    <col min="14852" max="15105" width="9.140625" style="5"/>
    <col min="15106" max="15106" width="41.140625" style="5" customWidth="1"/>
    <col min="15107" max="15107" width="10.7109375" style="5" bestFit="1" customWidth="1"/>
    <col min="15108" max="15361" width="9.140625" style="5"/>
    <col min="15362" max="15362" width="41.140625" style="5" customWidth="1"/>
    <col min="15363" max="15363" width="10.7109375" style="5" bestFit="1" customWidth="1"/>
    <col min="15364" max="15617" width="9.140625" style="5"/>
    <col min="15618" max="15618" width="41.140625" style="5" customWidth="1"/>
    <col min="15619" max="15619" width="10.7109375" style="5" bestFit="1" customWidth="1"/>
    <col min="15620" max="15873" width="9.140625" style="5"/>
    <col min="15874" max="15874" width="41.140625" style="5" customWidth="1"/>
    <col min="15875" max="15875" width="10.7109375" style="5" bestFit="1" customWidth="1"/>
    <col min="15876" max="16129" width="9.140625" style="5"/>
    <col min="16130" max="16130" width="41.140625" style="5" customWidth="1"/>
    <col min="16131" max="16131" width="10.7109375" style="5" bestFit="1" customWidth="1"/>
    <col min="16132" max="16384" width="9.140625" style="5"/>
  </cols>
  <sheetData>
    <row r="1" spans="1:3" x14ac:dyDescent="0.25">
      <c r="A1" s="141" t="s">
        <v>169</v>
      </c>
      <c r="B1" s="141" t="s">
        <v>170</v>
      </c>
      <c r="C1" s="141" t="s">
        <v>10</v>
      </c>
    </row>
    <row r="2" spans="1:3" ht="30" x14ac:dyDescent="0.25">
      <c r="A2" s="142" t="s">
        <v>171</v>
      </c>
      <c r="B2" s="143" t="s">
        <v>172</v>
      </c>
      <c r="C2" s="144">
        <v>42054</v>
      </c>
    </row>
    <row r="3" spans="1:3" ht="30" x14ac:dyDescent="0.25">
      <c r="A3" s="142" t="s">
        <v>173</v>
      </c>
      <c r="B3" s="143" t="s">
        <v>174</v>
      </c>
      <c r="C3" s="144">
        <v>42999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57"/>
  <sheetViews>
    <sheetView showGridLines="0" tabSelected="1" workbookViewId="0">
      <selection activeCell="N19" sqref="N19"/>
    </sheetView>
  </sheetViews>
  <sheetFormatPr defaultRowHeight="15" x14ac:dyDescent="0.25"/>
  <cols>
    <col min="1" max="2" width="1.7109375" style="5" customWidth="1"/>
    <col min="3" max="3" width="23.5703125" style="5" customWidth="1"/>
    <col min="4" max="6" width="12.5703125" style="2" customWidth="1"/>
    <col min="7" max="7" width="13.42578125" style="2" customWidth="1"/>
    <col min="8" max="8" width="14.28515625" style="2" customWidth="1"/>
    <col min="9" max="9" width="12.5703125" style="2" customWidth="1"/>
    <col min="10" max="10" width="1.7109375" style="2" customWidth="1"/>
    <col min="11" max="11" width="9.140625" style="2"/>
    <col min="12" max="12" width="10.5703125" style="2" bestFit="1" customWidth="1"/>
    <col min="13" max="16384" width="9.140625" style="5"/>
  </cols>
  <sheetData>
    <row r="1" spans="2:14" s="74" customFormat="1" ht="39.950000000000003" customHeight="1" x14ac:dyDescent="0.25">
      <c r="B1" s="88" t="s">
        <v>102</v>
      </c>
      <c r="D1" s="100"/>
      <c r="E1" s="100"/>
      <c r="F1" s="100"/>
      <c r="G1" s="100"/>
      <c r="H1" s="100"/>
      <c r="I1" s="100"/>
      <c r="J1" s="100"/>
      <c r="K1" s="100"/>
      <c r="L1" s="100"/>
    </row>
    <row r="2" spans="2:14" x14ac:dyDescent="0.25">
      <c r="B2" s="138"/>
      <c r="J2" s="101"/>
    </row>
    <row r="3" spans="2:14" ht="15.75" thickBot="1" x14ac:dyDescent="0.3">
      <c r="J3" s="101"/>
    </row>
    <row r="4" spans="2:14" ht="6.95" customHeight="1" thickTop="1" x14ac:dyDescent="0.25">
      <c r="B4" s="44"/>
      <c r="C4" s="44"/>
      <c r="D4" s="45"/>
      <c r="E4" s="45"/>
      <c r="F4" s="45"/>
      <c r="G4" s="45"/>
      <c r="H4" s="45"/>
      <c r="I4" s="45"/>
      <c r="J4" s="45"/>
    </row>
    <row r="5" spans="2:14" s="3" customFormat="1" ht="21.95" customHeight="1" x14ac:dyDescent="0.25">
      <c r="B5" s="39"/>
      <c r="C5" s="40" t="s">
        <v>24</v>
      </c>
      <c r="D5" s="151">
        <f>Creditors!E7</f>
        <v>600</v>
      </c>
      <c r="E5" s="151"/>
      <c r="F5" s="41" t="str">
        <f>IF(AND(NOT(Settings!E4=5),D5&lt;D6),"← Monthly payment must exceed the required minimum payment","")</f>
        <v/>
      </c>
      <c r="G5" s="42"/>
      <c r="H5" s="42"/>
      <c r="I5" s="42"/>
      <c r="J5" s="42"/>
      <c r="K5" s="6"/>
      <c r="L5" s="6"/>
    </row>
    <row r="6" spans="2:14" s="3" customFormat="1" ht="21.95" customHeight="1" x14ac:dyDescent="0.25">
      <c r="B6" s="39"/>
      <c r="C6" s="40" t="s">
        <v>9</v>
      </c>
      <c r="D6" s="151">
        <f>SUM(Creditors!G:G)</f>
        <v>550</v>
      </c>
      <c r="E6" s="151"/>
      <c r="F6" s="42"/>
      <c r="G6" s="42"/>
      <c r="H6" s="42"/>
      <c r="I6" s="42"/>
      <c r="J6" s="42"/>
      <c r="K6" s="6"/>
      <c r="L6" s="6"/>
    </row>
    <row r="7" spans="2:14" s="3" customFormat="1" ht="21.95" customHeight="1" x14ac:dyDescent="0.25">
      <c r="B7" s="39"/>
      <c r="C7" s="40" t="s">
        <v>23</v>
      </c>
      <c r="D7" s="152">
        <f>IF(Settings!E4=5,"-",D5-D6)</f>
        <v>50</v>
      </c>
      <c r="E7" s="152"/>
      <c r="F7" s="42"/>
      <c r="G7" s="42"/>
      <c r="H7" s="42"/>
      <c r="I7" s="42"/>
      <c r="J7" s="42"/>
      <c r="K7" s="6"/>
      <c r="L7" s="6"/>
    </row>
    <row r="8" spans="2:14" ht="6.95" customHeight="1" x14ac:dyDescent="0.25">
      <c r="B8" s="29"/>
      <c r="C8" s="29"/>
      <c r="D8" s="30"/>
      <c r="E8" s="30"/>
      <c r="F8" s="30"/>
      <c r="G8" s="30"/>
      <c r="H8" s="30"/>
      <c r="I8" s="30"/>
      <c r="J8" s="30"/>
    </row>
    <row r="9" spans="2:14" ht="17.25" x14ac:dyDescent="0.25">
      <c r="B9" s="29"/>
      <c r="C9" s="43" t="s">
        <v>51</v>
      </c>
      <c r="D9" s="30"/>
      <c r="E9" s="30"/>
      <c r="F9" s="30"/>
      <c r="G9" s="30"/>
      <c r="H9" s="30"/>
      <c r="I9" s="30"/>
      <c r="J9" s="30"/>
    </row>
    <row r="10" spans="2:14" x14ac:dyDescent="0.25">
      <c r="B10" s="29"/>
      <c r="C10" s="29"/>
      <c r="D10" s="30"/>
      <c r="E10" s="30"/>
      <c r="F10" s="30"/>
      <c r="G10" s="30"/>
      <c r="H10" s="30"/>
      <c r="I10" s="30"/>
      <c r="J10" s="30"/>
      <c r="L10" s="1"/>
    </row>
    <row r="11" spans="2:14" ht="34.5" customHeight="1" x14ac:dyDescent="0.25">
      <c r="B11" s="19"/>
      <c r="C11" s="22" t="s">
        <v>0</v>
      </c>
      <c r="D11" s="28" t="s">
        <v>46</v>
      </c>
      <c r="E11" s="28" t="s">
        <v>45</v>
      </c>
      <c r="F11" s="28" t="s">
        <v>47</v>
      </c>
      <c r="G11" s="28" t="s">
        <v>48</v>
      </c>
      <c r="H11" s="28" t="s">
        <v>49</v>
      </c>
      <c r="I11" s="28" t="s">
        <v>50</v>
      </c>
      <c r="J11" s="25"/>
      <c r="L11" s="1"/>
      <c r="N11" s="106"/>
    </row>
    <row r="12" spans="2:14" s="3" customFormat="1" ht="15" customHeight="1" x14ac:dyDescent="0.25">
      <c r="B12" s="20"/>
      <c r="C12" s="23" t="str">
        <f>IF(OR(ROWS($C$11:$C11)&gt;MAX(Creditors!$AD$13:$AD$22),ISERROR(INDEX(Creditors!$D$13:$D$22,MATCH(Creditors!AD13,Creditors!$C$13:$C$22,0)))),"",INDEX(Creditors!$D$13:$D$22,MATCH(Creditors!AD13,Creditors!$C$13:$C$22,0)))</f>
        <v>Credit Card 6</v>
      </c>
      <c r="D12" s="11">
        <f t="array" ref="D12:D21">TRANSPOSE('Summary Calculation'!$B$6:$K$6)</f>
        <v>150</v>
      </c>
      <c r="E12" s="12">
        <f t="array" ref="E12:E21">TRANSPOSE('Summary Calculation'!$B$7:$K$7)</f>
        <v>0.04</v>
      </c>
      <c r="F12" s="13">
        <f t="array" ref="F12:F21">TRANSPOSE('Summary Calculation'!$B$8:$K$8)</f>
        <v>0.75416666666666665</v>
      </c>
      <c r="G12" s="13">
        <f>IF(NOT(D12=""),SUM(D12,F12),"")</f>
        <v>150.75416666666666</v>
      </c>
      <c r="H12" s="14">
        <f t="array" ref="H12:H21">TRANSPOSE('Summary Calculation'!$B$10:$K$10)</f>
        <v>42125</v>
      </c>
      <c r="I12" s="15">
        <f t="array" ref="I12:I21">TRANSPOSE('Summary Calculation'!$B$9:$K$9)</f>
        <v>3</v>
      </c>
      <c r="J12" s="26"/>
      <c r="K12" s="6"/>
      <c r="L12" s="6"/>
    </row>
    <row r="13" spans="2:14" s="3" customFormat="1" ht="15" customHeight="1" x14ac:dyDescent="0.25">
      <c r="B13" s="21"/>
      <c r="C13" s="23" t="str">
        <f>IF(OR(ROWS($C$11:$C12)&gt;MAX(Creditors!$AD$13:$AD$22),ISERROR(INDEX(Creditors!$D$13:$D$22,MATCH(Creditors!AD14,Creditors!$C$13:$C$22,0)))),"",INDEX(Creditors!$D$13:$D$22,MATCH(Creditors!AD14,Creditors!$C$13:$C$22,0)))</f>
        <v>Credit Card 7</v>
      </c>
      <c r="D13" s="11">
        <v>150</v>
      </c>
      <c r="E13" s="12">
        <v>0.04</v>
      </c>
      <c r="F13" s="13">
        <v>1.2614333333333332</v>
      </c>
      <c r="G13" s="16">
        <f t="shared" ref="G13:G21" si="0">IF(NOT(D13=""),SUM(D13,F13),"")</f>
        <v>151.26143333333334</v>
      </c>
      <c r="H13" s="14">
        <v>42156</v>
      </c>
      <c r="I13" s="15">
        <v>4</v>
      </c>
      <c r="J13" s="27"/>
      <c r="K13" s="6"/>
      <c r="L13" s="6"/>
    </row>
    <row r="14" spans="2:14" s="3" customFormat="1" ht="15" customHeight="1" x14ac:dyDescent="0.25">
      <c r="B14" s="21"/>
      <c r="C14" s="23" t="str">
        <f>IF(OR(ROWS($C$11:$C13)&gt;MAX(Creditors!$AD$13:$AD$22),ISERROR(INDEX(Creditors!$D$13:$D$22,MATCH(Creditors!AD15,Creditors!$C$13:$C$22,0)))),"",INDEX(Creditors!$D$13:$D$22,MATCH(Creditors!AD15,Creditors!$C$13:$C$22,0)))</f>
        <v>Credit Card 5</v>
      </c>
      <c r="D14" s="11">
        <v>1000</v>
      </c>
      <c r="E14" s="12">
        <v>0.04</v>
      </c>
      <c r="F14" s="13">
        <v>23.306099999999997</v>
      </c>
      <c r="G14" s="16">
        <f t="shared" si="0"/>
        <v>1023.3061</v>
      </c>
      <c r="H14" s="14">
        <v>42370</v>
      </c>
      <c r="I14" s="15">
        <v>11</v>
      </c>
      <c r="J14" s="27"/>
      <c r="K14" s="6"/>
      <c r="L14" s="6"/>
    </row>
    <row r="15" spans="2:14" s="3" customFormat="1" ht="15" customHeight="1" x14ac:dyDescent="0.25">
      <c r="B15" s="21"/>
      <c r="C15" s="23" t="str">
        <f>IF(OR(ROWS($C$11:$C14)&gt;MAX(Creditors!$AD$13:$AD$22),ISERROR(INDEX(Creditors!$D$13:$D$22,MATCH(Creditors!AD16,Creditors!$C$13:$C$22,0)))),"",INDEX(Creditors!$D$13:$D$22,MATCH(Creditors!AD16,Creditors!$C$13:$C$22,0)))</f>
        <v>Auto Loan 1</v>
      </c>
      <c r="D15" s="11">
        <v>2100</v>
      </c>
      <c r="E15" s="12">
        <v>9.8100000000000007E-2</v>
      </c>
      <c r="F15" s="13">
        <v>293.56057124999995</v>
      </c>
      <c r="G15" s="16">
        <f t="shared" si="0"/>
        <v>2393.5605712500001</v>
      </c>
      <c r="H15" s="14">
        <v>42767</v>
      </c>
      <c r="I15" s="15">
        <v>24</v>
      </c>
      <c r="J15" s="27"/>
      <c r="K15" s="6"/>
      <c r="L15" s="6"/>
    </row>
    <row r="16" spans="2:14" s="3" customFormat="1" ht="15" customHeight="1" x14ac:dyDescent="0.25">
      <c r="B16" s="21"/>
      <c r="C16" s="23" t="str">
        <f>IF(OR(ROWS($C$11:$C15)&gt;MAX(Creditors!$AD$13:$AD$22),ISERROR(INDEX(Creditors!$D$13:$D$22,MATCH(Creditors!AD17,Creditors!$C$13:$C$22,0)))),"",INDEX(Creditors!$D$13:$D$22,MATCH(Creditors!AD17,Creditors!$C$13:$C$22,0)))</f>
        <v>Credit Card 8</v>
      </c>
      <c r="D16" s="11">
        <v>2500</v>
      </c>
      <c r="E16" s="12">
        <v>0.04</v>
      </c>
      <c r="F16" s="13">
        <v>229.11273333333332</v>
      </c>
      <c r="G16" s="16">
        <f t="shared" si="0"/>
        <v>2729.1127333333334</v>
      </c>
      <c r="H16" s="14">
        <v>43132</v>
      </c>
      <c r="I16" s="15">
        <v>36</v>
      </c>
      <c r="J16" s="27"/>
      <c r="K16" s="6"/>
      <c r="L16" s="6"/>
    </row>
    <row r="17" spans="2:12" s="3" customFormat="1" ht="15" customHeight="1" x14ac:dyDescent="0.25">
      <c r="B17" s="21"/>
      <c r="C17" s="23" t="str">
        <f>IF(OR(ROWS($C$11:$C16)&gt;MAX(Creditors!$AD$13:$AD$22),ISERROR(INDEX(Creditors!$D$13:$D$22,MATCH(Creditors!AD18,Creditors!$C$13:$C$22,0)))),"",INDEX(Creditors!$D$13:$D$22,MATCH(Creditors!AD18,Creditors!$C$13:$C$22,0)))</f>
        <v>Credit Card 3</v>
      </c>
      <c r="D17" s="11">
        <v>4500</v>
      </c>
      <c r="E17" s="12">
        <v>0.04</v>
      </c>
      <c r="F17" s="13">
        <v>667.37946666666687</v>
      </c>
      <c r="G17" s="16">
        <f t="shared" si="0"/>
        <v>5167.3794666666672</v>
      </c>
      <c r="H17" s="14">
        <v>43770</v>
      </c>
      <c r="I17" s="15">
        <v>57</v>
      </c>
      <c r="J17" s="27"/>
      <c r="K17" s="6"/>
      <c r="L17" s="6"/>
    </row>
    <row r="18" spans="2:12" s="3" customFormat="1" ht="15" customHeight="1" x14ac:dyDescent="0.25">
      <c r="B18" s="21"/>
      <c r="C18" s="23" t="str">
        <f>IF(OR(ROWS($C$11:$C17)&gt;MAX(Creditors!$AD$13:$AD$22),ISERROR(INDEX(Creditors!$D$13:$D$22,MATCH(Creditors!AD19,Creditors!$C$13:$C$22,0)))),"",INDEX(Creditors!$D$13:$D$22,MATCH(Creditors!AD19,Creditors!$C$13:$C$22,0)))</f>
        <v>Auto Loan 2</v>
      </c>
      <c r="D18" s="11">
        <v>6500</v>
      </c>
      <c r="E18" s="12">
        <v>0.12</v>
      </c>
      <c r="F18" s="13">
        <v>4424.8770000000013</v>
      </c>
      <c r="G18" s="16">
        <f t="shared" si="0"/>
        <v>10924.877</v>
      </c>
      <c r="H18" s="14">
        <v>44531</v>
      </c>
      <c r="I18" s="15">
        <v>82</v>
      </c>
      <c r="J18" s="27"/>
      <c r="K18" s="6"/>
      <c r="L18" s="6"/>
    </row>
    <row r="19" spans="2:12" s="3" customFormat="1" ht="15" customHeight="1" x14ac:dyDescent="0.25">
      <c r="B19" s="21"/>
      <c r="C19" s="23" t="str">
        <f>IF(OR(ROWS($C$11:$C18)&gt;MAX(Creditors!$AD$13:$AD$22),ISERROR(INDEX(Creditors!$D$13:$D$22,MATCH(Creditors!AD20,Creditors!$C$13:$C$22,0)))),"",INDEX(Creditors!$D$13:$D$22,MATCH(Creditors!AD20,Creditors!$C$13:$C$22,0)))</f>
        <v>Credit Card 4</v>
      </c>
      <c r="D19" s="11">
        <v>7200</v>
      </c>
      <c r="E19" s="12">
        <v>0.189</v>
      </c>
      <c r="F19" s="13">
        <v>9694.5549750000027</v>
      </c>
      <c r="G19" s="16">
        <f t="shared" si="0"/>
        <v>16894.554975000003</v>
      </c>
      <c r="H19" s="14">
        <v>45078</v>
      </c>
      <c r="I19" s="15">
        <v>100</v>
      </c>
      <c r="J19" s="27"/>
      <c r="K19" s="6"/>
      <c r="L19" s="6"/>
    </row>
    <row r="20" spans="2:12" s="3" customFormat="1" ht="15" customHeight="1" x14ac:dyDescent="0.25">
      <c r="B20" s="21"/>
      <c r="C20" s="23" t="str">
        <f>IF(OR(ROWS($C$11:$C19)&gt;MAX(Creditors!$AD$13:$AD$22),ISERROR(INDEX(Creditors!$D$13:$D$22,MATCH(Creditors!AD21,Creditors!$C$13:$C$22,0)))),"",INDEX(Creditors!$D$13:$D$22,MATCH(Creditors!AD21,Creditors!$C$13:$C$22,0)))</f>
        <v>Credit Card 2</v>
      </c>
      <c r="D20" s="11">
        <v>7900</v>
      </c>
      <c r="E20" s="12">
        <v>0.13500000000000001</v>
      </c>
      <c r="F20" s="13">
        <v>7340.0347125000008</v>
      </c>
      <c r="G20" s="16">
        <f t="shared" si="0"/>
        <v>15240.034712500001</v>
      </c>
      <c r="H20" s="14">
        <v>45352</v>
      </c>
      <c r="I20" s="15">
        <v>109</v>
      </c>
      <c r="J20" s="27"/>
      <c r="K20" s="6"/>
      <c r="L20" s="6"/>
    </row>
    <row r="21" spans="2:12" s="3" customFormat="1" ht="15" customHeight="1" x14ac:dyDescent="0.25">
      <c r="B21" s="21"/>
      <c r="C21" s="23" t="str">
        <f>IF(OR(ROWS($C$11:$C20)&gt;MAX(Creditors!$AD$13:$AD$22),ISERROR(INDEX(Creditors!$D$13:$D$22,MATCH(Creditors!AD22,Creditors!$C$13:$C$22,0)))),"",INDEX(Creditors!$D$13:$D$22,MATCH(Creditors!AD22,Creditors!$C$13:$C$22,0)))</f>
        <v>Credit Card 1</v>
      </c>
      <c r="D21" s="11">
        <v>8520</v>
      </c>
      <c r="E21" s="12">
        <v>0.13</v>
      </c>
      <c r="F21" s="13">
        <f ca="1"/>
        <v>10415.955766666668</v>
      </c>
      <c r="G21" s="16">
        <f t="shared" ca="1" si="0"/>
        <v>18935.955766666666</v>
      </c>
      <c r="H21" s="14">
        <v>45778</v>
      </c>
      <c r="I21" s="15">
        <v>123</v>
      </c>
      <c r="J21" s="27"/>
      <c r="K21" s="6"/>
      <c r="L21" s="6"/>
    </row>
    <row r="22" spans="2:12" ht="6.95" customHeight="1" x14ac:dyDescent="0.25">
      <c r="B22" s="18"/>
      <c r="C22" s="18"/>
      <c r="D22" s="24"/>
      <c r="E22" s="24"/>
      <c r="F22" s="24"/>
      <c r="G22" s="24"/>
      <c r="H22" s="24"/>
      <c r="I22" s="24"/>
      <c r="J22" s="24"/>
    </row>
    <row r="23" spans="2:12" s="3" customFormat="1" ht="21.95" customHeight="1" x14ac:dyDescent="0.25">
      <c r="B23" s="32"/>
      <c r="C23" s="33" t="s">
        <v>52</v>
      </c>
      <c r="D23" s="31"/>
      <c r="E23" s="31"/>
      <c r="F23" s="31"/>
      <c r="G23" s="31"/>
      <c r="H23" s="31"/>
      <c r="I23" s="31"/>
      <c r="J23" s="31"/>
      <c r="K23" s="6"/>
      <c r="L23" s="6"/>
    </row>
    <row r="24" spans="2:12" x14ac:dyDescent="0.25">
      <c r="B24" s="34"/>
      <c r="C24" s="34"/>
      <c r="D24" s="35"/>
      <c r="E24" s="35"/>
      <c r="F24" s="35"/>
      <c r="G24" s="35"/>
      <c r="H24" s="35"/>
      <c r="I24" s="35"/>
      <c r="J24" s="35"/>
    </row>
    <row r="25" spans="2:12" ht="17.25" x14ac:dyDescent="0.3">
      <c r="B25" s="34"/>
      <c r="C25" s="36" t="s">
        <v>104</v>
      </c>
      <c r="D25" s="35"/>
      <c r="E25" s="35"/>
      <c r="F25" s="35"/>
      <c r="G25" s="35"/>
      <c r="H25" s="35"/>
      <c r="I25" s="35"/>
      <c r="J25" s="35"/>
    </row>
    <row r="26" spans="2:12" x14ac:dyDescent="0.25">
      <c r="B26" s="34"/>
      <c r="C26" s="34"/>
      <c r="D26" s="35"/>
      <c r="E26" s="35"/>
      <c r="F26" s="35"/>
      <c r="G26" s="35"/>
      <c r="H26" s="35"/>
      <c r="I26" s="35"/>
      <c r="J26" s="35"/>
    </row>
    <row r="27" spans="2:12" x14ac:dyDescent="0.25">
      <c r="B27" s="34"/>
      <c r="C27" s="34"/>
      <c r="D27" s="35"/>
      <c r="E27" s="35"/>
      <c r="F27" s="35"/>
      <c r="G27" s="35"/>
      <c r="H27" s="35"/>
      <c r="I27" s="35"/>
      <c r="J27" s="35"/>
    </row>
    <row r="28" spans="2:12" x14ac:dyDescent="0.25">
      <c r="B28" s="34"/>
      <c r="C28" s="34"/>
      <c r="D28" s="35"/>
      <c r="E28" s="35"/>
      <c r="F28" s="35"/>
      <c r="G28" s="35"/>
      <c r="H28" s="35"/>
      <c r="I28" s="35"/>
      <c r="J28" s="35"/>
    </row>
    <row r="29" spans="2:12" x14ac:dyDescent="0.25">
      <c r="B29" s="34"/>
      <c r="C29" s="34"/>
      <c r="D29" s="35"/>
      <c r="E29" s="35"/>
      <c r="F29" s="35"/>
      <c r="G29" s="35"/>
      <c r="H29" s="35"/>
      <c r="I29" s="35"/>
      <c r="J29" s="35"/>
    </row>
    <row r="30" spans="2:12" x14ac:dyDescent="0.25">
      <c r="B30" s="34"/>
      <c r="C30" s="34"/>
      <c r="D30" s="35"/>
      <c r="E30" s="35"/>
      <c r="F30" s="35"/>
      <c r="G30" s="35"/>
      <c r="H30" s="35"/>
      <c r="I30" s="35"/>
      <c r="J30" s="35"/>
    </row>
    <row r="31" spans="2:12" x14ac:dyDescent="0.25">
      <c r="B31" s="34"/>
      <c r="C31" s="34"/>
      <c r="D31" s="35"/>
      <c r="E31" s="35"/>
      <c r="F31" s="35"/>
      <c r="G31" s="35"/>
      <c r="H31" s="35"/>
      <c r="I31" s="35"/>
      <c r="J31" s="35"/>
    </row>
    <row r="32" spans="2:12" x14ac:dyDescent="0.25">
      <c r="B32" s="34"/>
      <c r="C32" s="34"/>
      <c r="D32" s="35"/>
      <c r="E32" s="35"/>
      <c r="F32" s="35"/>
      <c r="G32" s="35"/>
      <c r="H32" s="35"/>
      <c r="I32" s="35"/>
      <c r="J32" s="35"/>
    </row>
    <row r="33" spans="2:10" x14ac:dyDescent="0.25">
      <c r="B33" s="34"/>
      <c r="C33" s="34"/>
      <c r="D33" s="35"/>
      <c r="E33" s="35"/>
      <c r="F33" s="35"/>
      <c r="G33" s="35"/>
      <c r="H33" s="35"/>
      <c r="I33" s="35"/>
      <c r="J33" s="35"/>
    </row>
    <row r="34" spans="2:10" x14ac:dyDescent="0.25">
      <c r="B34" s="34"/>
      <c r="C34" s="34"/>
      <c r="D34" s="35"/>
      <c r="E34" s="35"/>
      <c r="F34" s="35"/>
      <c r="G34" s="35"/>
      <c r="H34" s="35"/>
      <c r="I34" s="35"/>
      <c r="J34" s="35"/>
    </row>
    <row r="35" spans="2:10" x14ac:dyDescent="0.25">
      <c r="B35" s="34"/>
      <c r="C35" s="34"/>
      <c r="D35" s="35"/>
      <c r="E35" s="35"/>
      <c r="F35" s="35"/>
      <c r="G35" s="35"/>
      <c r="H35" s="35"/>
      <c r="I35" s="35"/>
      <c r="J35" s="35"/>
    </row>
    <row r="36" spans="2:10" x14ac:dyDescent="0.25">
      <c r="B36" s="34"/>
      <c r="C36" s="34"/>
      <c r="D36" s="35"/>
      <c r="E36" s="35"/>
      <c r="F36" s="35"/>
      <c r="G36" s="35"/>
      <c r="H36" s="35"/>
      <c r="I36" s="35"/>
      <c r="J36" s="35"/>
    </row>
    <row r="37" spans="2:10" x14ac:dyDescent="0.25">
      <c r="B37" s="34"/>
      <c r="C37" s="34"/>
      <c r="D37" s="35"/>
      <c r="E37" s="35"/>
      <c r="F37" s="35"/>
      <c r="G37" s="35"/>
      <c r="H37" s="35"/>
      <c r="I37" s="35"/>
      <c r="J37" s="35"/>
    </row>
    <row r="38" spans="2:10" x14ac:dyDescent="0.25">
      <c r="B38" s="34"/>
      <c r="C38" s="34"/>
      <c r="D38" s="35"/>
      <c r="E38" s="35"/>
      <c r="F38" s="35"/>
      <c r="G38" s="35"/>
      <c r="H38" s="35"/>
      <c r="I38" s="35"/>
      <c r="J38" s="35"/>
    </row>
    <row r="39" spans="2:10" x14ac:dyDescent="0.25">
      <c r="B39" s="34"/>
      <c r="C39" s="34"/>
      <c r="D39" s="35"/>
      <c r="E39" s="35"/>
      <c r="F39" s="35"/>
      <c r="G39" s="35"/>
      <c r="H39" s="35"/>
      <c r="I39" s="35"/>
      <c r="J39" s="35"/>
    </row>
    <row r="40" spans="2:10" x14ac:dyDescent="0.25">
      <c r="B40" s="34"/>
      <c r="C40" s="34"/>
      <c r="D40" s="35"/>
      <c r="E40" s="35"/>
      <c r="F40" s="35"/>
      <c r="G40" s="35"/>
      <c r="H40" s="35"/>
      <c r="I40" s="35"/>
      <c r="J40" s="35"/>
    </row>
    <row r="41" spans="2:10" x14ac:dyDescent="0.25">
      <c r="B41" s="34"/>
      <c r="C41" s="34"/>
      <c r="D41" s="35"/>
      <c r="E41" s="35"/>
      <c r="F41" s="35"/>
      <c r="G41" s="35"/>
      <c r="H41" s="35"/>
      <c r="I41" s="35"/>
      <c r="J41" s="35"/>
    </row>
    <row r="42" spans="2:10" x14ac:dyDescent="0.25">
      <c r="B42" s="34"/>
      <c r="C42" s="34"/>
      <c r="D42" s="35"/>
      <c r="E42" s="35"/>
      <c r="F42" s="35"/>
      <c r="G42" s="35"/>
      <c r="H42" s="35"/>
      <c r="I42" s="35"/>
      <c r="J42" s="35"/>
    </row>
    <row r="43" spans="2:10" x14ac:dyDescent="0.25">
      <c r="B43" s="34"/>
      <c r="C43" s="34"/>
      <c r="D43" s="35"/>
      <c r="E43" s="35"/>
      <c r="F43" s="35"/>
      <c r="G43" s="35"/>
      <c r="H43" s="35"/>
      <c r="I43" s="35"/>
      <c r="J43" s="35"/>
    </row>
    <row r="44" spans="2:10" x14ac:dyDescent="0.25">
      <c r="B44" s="34"/>
      <c r="C44" s="34"/>
      <c r="D44" s="35"/>
      <c r="E44" s="35"/>
      <c r="F44" s="35"/>
      <c r="G44" s="35"/>
      <c r="H44" s="35"/>
      <c r="I44" s="35"/>
      <c r="J44" s="35"/>
    </row>
    <row r="45" spans="2:10" x14ac:dyDescent="0.25">
      <c r="B45" s="34"/>
      <c r="C45" s="34"/>
      <c r="D45" s="35"/>
      <c r="E45" s="35"/>
      <c r="F45" s="35"/>
      <c r="G45" s="35"/>
      <c r="H45" s="35"/>
      <c r="I45" s="35"/>
      <c r="J45" s="35"/>
    </row>
    <row r="46" spans="2:10" x14ac:dyDescent="0.25">
      <c r="B46" s="34"/>
      <c r="C46" s="34"/>
      <c r="D46" s="35"/>
      <c r="E46" s="35"/>
      <c r="F46" s="35"/>
      <c r="G46" s="35"/>
      <c r="H46" s="35"/>
      <c r="I46" s="35"/>
      <c r="J46" s="35"/>
    </row>
    <row r="47" spans="2:10" x14ac:dyDescent="0.25">
      <c r="B47" s="34"/>
      <c r="C47" s="34"/>
      <c r="D47" s="35"/>
      <c r="E47" s="35"/>
      <c r="F47" s="35"/>
      <c r="G47" s="35"/>
      <c r="H47" s="35"/>
      <c r="I47" s="35"/>
      <c r="J47" s="35"/>
    </row>
    <row r="48" spans="2:10" x14ac:dyDescent="0.25">
      <c r="B48" s="34"/>
      <c r="C48" s="34"/>
      <c r="D48" s="35"/>
      <c r="E48" s="35"/>
      <c r="F48" s="35"/>
      <c r="G48" s="35"/>
      <c r="H48" s="35"/>
      <c r="I48" s="35"/>
      <c r="J48" s="35"/>
    </row>
    <row r="49" spans="2:12" x14ac:dyDescent="0.25">
      <c r="B49" s="34"/>
      <c r="C49" s="34"/>
      <c r="D49" s="35"/>
      <c r="E49" s="35"/>
      <c r="F49" s="35"/>
      <c r="G49" s="35"/>
      <c r="H49" s="35"/>
      <c r="I49" s="35"/>
      <c r="J49" s="35"/>
    </row>
    <row r="50" spans="2:12" x14ac:dyDescent="0.25">
      <c r="B50" s="34"/>
      <c r="C50" s="34"/>
      <c r="D50" s="35"/>
      <c r="E50" s="35"/>
      <c r="F50" s="35"/>
      <c r="G50" s="35"/>
      <c r="H50" s="35"/>
      <c r="I50" s="35"/>
      <c r="J50" s="35"/>
    </row>
    <row r="51" spans="2:12" x14ac:dyDescent="0.25">
      <c r="B51" s="34"/>
      <c r="C51" s="34"/>
      <c r="D51" s="35"/>
      <c r="E51" s="35"/>
      <c r="F51" s="35"/>
      <c r="G51" s="35"/>
      <c r="H51" s="35"/>
      <c r="I51" s="35"/>
      <c r="J51" s="35"/>
    </row>
    <row r="52" spans="2:12" x14ac:dyDescent="0.25">
      <c r="B52" s="34"/>
      <c r="C52" s="34"/>
      <c r="D52" s="35"/>
      <c r="E52" s="35"/>
      <c r="F52" s="35"/>
      <c r="G52" s="35"/>
      <c r="H52" s="35"/>
      <c r="I52" s="35"/>
      <c r="J52" s="35"/>
    </row>
    <row r="53" spans="2:12" x14ac:dyDescent="0.25">
      <c r="B53" s="34"/>
      <c r="C53" s="34"/>
      <c r="D53" s="35"/>
      <c r="E53" s="35"/>
      <c r="F53" s="35"/>
      <c r="G53" s="35"/>
      <c r="H53" s="35"/>
      <c r="I53" s="35"/>
      <c r="J53" s="35"/>
    </row>
    <row r="54" spans="2:12" x14ac:dyDescent="0.25">
      <c r="B54" s="34"/>
      <c r="C54" s="34"/>
      <c r="D54" s="35"/>
      <c r="E54" s="35"/>
      <c r="F54" s="35"/>
      <c r="G54" s="35"/>
      <c r="H54" s="35"/>
      <c r="I54" s="35"/>
      <c r="J54" s="35"/>
    </row>
    <row r="55" spans="2:12" x14ac:dyDescent="0.25">
      <c r="B55" s="34"/>
      <c r="C55" s="34"/>
      <c r="D55" s="35"/>
      <c r="E55" s="35"/>
      <c r="F55" s="35"/>
      <c r="G55" s="35"/>
      <c r="H55" s="35"/>
      <c r="I55" s="35"/>
      <c r="J55" s="35"/>
    </row>
    <row r="56" spans="2:12" s="37" customFormat="1" x14ac:dyDescent="0.25">
      <c r="D56" s="38"/>
      <c r="E56" s="38"/>
      <c r="F56" s="38"/>
      <c r="G56" s="38"/>
      <c r="H56" s="38"/>
      <c r="I56" s="38"/>
      <c r="J56" s="38"/>
      <c r="K56" s="38"/>
      <c r="L56" s="38"/>
    </row>
    <row r="57" spans="2:12" s="37" customFormat="1" x14ac:dyDescent="0.25">
      <c r="D57" s="38"/>
      <c r="E57" s="38"/>
      <c r="F57" s="38"/>
      <c r="G57" s="38"/>
      <c r="H57" s="38"/>
      <c r="I57" s="38"/>
      <c r="J57" s="38"/>
      <c r="K57" s="38"/>
      <c r="L57" s="38"/>
    </row>
  </sheetData>
  <sheetProtection selectLockedCells="1"/>
  <mergeCells count="3">
    <mergeCell ref="D5:E5"/>
    <mergeCell ref="D6:E6"/>
    <mergeCell ref="D7:E7"/>
  </mergeCells>
  <printOptions horizontalCentered="1"/>
  <pageMargins left="0.19685039370078741" right="0.19685039370078741" top="0.19685039370078741" bottom="0.51181102362204722" header="0.31496062992125984" footer="0.31496062992125984"/>
  <pageSetup paperSize="9" scale="90" orientation="portrait" r:id="rId1"/>
  <headerFooter>
    <oddFooter>&amp;LDebt Managment Calculators by Spreadsheet123.com&amp;R© 2014 Spreadsheet123 LTD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57150</xdr:rowOff>
                  </from>
                  <to>
                    <xdr:col>5</xdr:col>
                    <xdr:colOff>342900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Drop Down 2">
              <controlPr defaultSize="0" autoLine="0" autoPict="0">
                <anchor moveWithCells="1">
                  <from>
                    <xdr:col>3</xdr:col>
                    <xdr:colOff>333375</xdr:colOff>
                    <xdr:row>23</xdr:row>
                    <xdr:rowOff>161925</xdr:rowOff>
                  </from>
                  <to>
                    <xdr:col>5</xdr:col>
                    <xdr:colOff>676275</xdr:colOff>
                    <xdr:row>25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228BC75-716B-43E7-BD6A-4B072C7A8823}">
            <xm:f>IF(Settings!$E$4=5,TRUE,FALSE)</xm:f>
            <x14:dxf>
              <font>
                <color theme="0" tint="-0.499984740745262"/>
              </font>
              <fill>
                <patternFill patternType="lightGray">
                  <fgColor theme="6"/>
                </patternFill>
              </fill>
            </x14:dxf>
          </x14:cfRule>
          <xm:sqref>D5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X495"/>
  <sheetViews>
    <sheetView showGridLines="0" workbookViewId="0">
      <selection activeCell="O21" sqref="O21"/>
    </sheetView>
  </sheetViews>
  <sheetFormatPr defaultRowHeight="15" x14ac:dyDescent="0.25"/>
  <cols>
    <col min="1" max="1" width="1.7109375" style="3" customWidth="1"/>
    <col min="2" max="2" width="9.140625" style="3"/>
    <col min="3" max="3" width="15.7109375" style="4" customWidth="1"/>
    <col min="4" max="7" width="15.7109375" style="3" customWidth="1"/>
    <col min="8" max="8" width="17.28515625" style="59" customWidth="1"/>
    <col min="9" max="9" width="1.7109375" style="3" customWidth="1"/>
    <col min="10" max="13" width="9.5703125" style="3" customWidth="1"/>
    <col min="14" max="14" width="10.28515625" style="3" customWidth="1"/>
    <col min="15" max="23" width="9.5703125" style="3" customWidth="1"/>
    <col min="24" max="16384" width="9.140625" style="3"/>
  </cols>
  <sheetData>
    <row r="1" spans="2:24" ht="39.950000000000003" customHeight="1" x14ac:dyDescent="0.25">
      <c r="B1" s="89" t="s">
        <v>101</v>
      </c>
    </row>
    <row r="2" spans="2:24" x14ac:dyDescent="0.25">
      <c r="B2" s="139" t="s">
        <v>164</v>
      </c>
      <c r="H2" s="90" t="str">
        <f ca="1">'©'!$I$3</f>
        <v>© 2018 Spreadsheet123 LTD</v>
      </c>
    </row>
    <row r="4" spans="2:24" ht="15.75" thickBot="1" x14ac:dyDescent="0.3"/>
    <row r="5" spans="2:24" ht="15.75" thickTop="1" x14ac:dyDescent="0.25">
      <c r="B5" s="57"/>
      <c r="C5" s="58"/>
      <c r="D5" s="57"/>
      <c r="E5" s="57"/>
      <c r="F5" s="57"/>
      <c r="G5" s="57"/>
      <c r="H5" s="60"/>
    </row>
    <row r="6" spans="2:24" ht="21.95" customHeight="1" x14ac:dyDescent="0.25">
      <c r="B6" s="153" t="s">
        <v>22</v>
      </c>
      <c r="C6" s="153"/>
      <c r="D6" s="103">
        <f>IF(NOT(Settings!$E$15=""),IF(Settings!$E$13=1,Balance!$O15,INDEX(Creditors!$E$13:$E$22,MATCH(Settings!$E$15,Creditors!$D$13:$D$22,0))),"")</f>
        <v>40520</v>
      </c>
      <c r="E6" s="42"/>
      <c r="F6" s="55" t="s">
        <v>51</v>
      </c>
      <c r="G6" s="39"/>
      <c r="H6" s="61"/>
    </row>
    <row r="7" spans="2:24" ht="21.95" customHeight="1" x14ac:dyDescent="0.25">
      <c r="B7" s="153" t="str">
        <f>IF(Settings!$E$13=1,"Av. Interest Rate","Interest Rate")</f>
        <v>Av. Interest Rate</v>
      </c>
      <c r="C7" s="153"/>
      <c r="D7" s="104">
        <f>IF(NOT(Settings!$E$15=""),IF(Settings!$E$13=1,SUM('Summary Calculation'!$B$7:$K$7)/MAX(Creditors!$N$13:$N$22),INDEX(Creditors!$F$13:$F$22,MATCH(Settings!$E$15,Creditors!$D$13:$D$22,0))),"")</f>
        <v>8.7209999999999996E-2</v>
      </c>
      <c r="E7" s="39"/>
      <c r="F7" s="39"/>
      <c r="G7" s="39"/>
      <c r="H7" s="61"/>
    </row>
    <row r="8" spans="2:24" ht="21.95" customHeight="1" x14ac:dyDescent="0.25">
      <c r="B8" s="153" t="s">
        <v>42</v>
      </c>
      <c r="C8" s="153"/>
      <c r="D8" s="103">
        <f>IF(NOT(Settings!$E$15=""),SUM(E:E),"")</f>
        <v>44862.769200000002</v>
      </c>
      <c r="E8" s="39"/>
      <c r="F8" s="39"/>
      <c r="G8" s="39"/>
      <c r="H8" s="61"/>
    </row>
    <row r="9" spans="2:24" ht="21.95" customHeight="1" x14ac:dyDescent="0.25">
      <c r="B9" s="153" t="s">
        <v>29</v>
      </c>
      <c r="C9" s="153"/>
      <c r="D9" s="103">
        <f>IF(NOT(Settings!$E$15=""),SUM(F:F),"")</f>
        <v>28748.114333333331</v>
      </c>
      <c r="E9" s="39"/>
      <c r="F9" s="55" t="s">
        <v>104</v>
      </c>
      <c r="G9" s="39"/>
      <c r="H9" s="61"/>
    </row>
    <row r="10" spans="2:24" ht="21.95" customHeight="1" x14ac:dyDescent="0.25">
      <c r="B10" s="154" t="s">
        <v>43</v>
      </c>
      <c r="C10" s="154"/>
      <c r="D10" s="105">
        <f ca="1">IF(NOT(Settings!$E$15=""),IF(NOT(ISERROR(SUM('Summary Calculation'!B8:K8))),SUM(G:G),"Error"),"")</f>
        <v>33090.796925416682</v>
      </c>
      <c r="E10" s="39"/>
      <c r="F10" s="39"/>
      <c r="G10" s="39"/>
      <c r="H10" s="61"/>
    </row>
    <row r="11" spans="2:24" ht="6.95" customHeight="1" x14ac:dyDescent="0.25">
      <c r="B11" s="153"/>
      <c r="C11" s="153"/>
      <c r="D11" s="55"/>
      <c r="E11" s="39"/>
      <c r="F11" s="39"/>
      <c r="G11" s="39"/>
      <c r="H11" s="61"/>
    </row>
    <row r="12" spans="2:24" ht="21.95" customHeight="1" x14ac:dyDescent="0.25">
      <c r="B12" s="153" t="s">
        <v>44</v>
      </c>
      <c r="C12" s="153"/>
      <c r="D12" s="103">
        <f ca="1">IF(NOT(Settings!$E$15=""),IF(D10="Error","",D6+D10),"")</f>
        <v>73610.796925416682</v>
      </c>
      <c r="E12" s="39"/>
      <c r="F12" s="39"/>
      <c r="G12" s="39"/>
      <c r="H12" s="61"/>
    </row>
    <row r="13" spans="2:24" x14ac:dyDescent="0.25">
      <c r="B13" s="39"/>
      <c r="C13" s="54"/>
      <c r="D13" s="39"/>
      <c r="E13" s="39"/>
      <c r="F13" s="39"/>
      <c r="G13" s="39"/>
      <c r="H13" s="61"/>
    </row>
    <row r="14" spans="2:24" ht="30" x14ac:dyDescent="0.25">
      <c r="B14" s="52" t="s">
        <v>53</v>
      </c>
      <c r="C14" s="53" t="s">
        <v>34</v>
      </c>
      <c r="D14" s="53" t="s">
        <v>30</v>
      </c>
      <c r="E14" s="53" t="s">
        <v>31</v>
      </c>
      <c r="F14" s="53" t="s">
        <v>32</v>
      </c>
      <c r="G14" s="53" t="s">
        <v>33</v>
      </c>
      <c r="H14" s="62" t="s">
        <v>1</v>
      </c>
    </row>
    <row r="15" spans="2:24" x14ac:dyDescent="0.25">
      <c r="C15" s="7"/>
    </row>
    <row r="16" spans="2:24" x14ac:dyDescent="0.25">
      <c r="B16" s="3">
        <f>IF(Settings!E15="","",IF(Balance!O15&lt;=0,"",B15+1))</f>
        <v>1</v>
      </c>
      <c r="C16" s="7">
        <f>IF(B16="",NA(),DATE(YEAR(Balance!B15),MONTH(Balance!B15)+1,1))</f>
        <v>42064</v>
      </c>
      <c r="D16" s="136"/>
      <c r="E16" s="6">
        <f>IF(Settings!$E$13=1,'Minimum Payment'!$O16,INDEX('Minimum Payment'!$D:$M,ROW(),Settings!$E$13-1))</f>
        <v>550</v>
      </c>
      <c r="F16" s="6">
        <f>IF(Settings!$E$13=1,'Extra Payment'!$O16,INDEX('Extra Payment'!$D:$M,ROW(),Settings!$E$13-1))</f>
        <v>50</v>
      </c>
      <c r="G16" s="6">
        <f>IF(Settings!$E$13=1,Interest!$O16,INDEX(Interest!$D:$M,ROW(),Settings!$E$13-1))</f>
        <v>404.40916666666669</v>
      </c>
      <c r="H16" s="73">
        <f>IF(Settings!$E$13=1,Balance!$O16,INDEX(Balance!$D:$M,ROW(),Settings!$E$13-1))</f>
        <v>40324.410000000003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2:24" x14ac:dyDescent="0.25">
      <c r="B17" s="3">
        <f>IF(H16&lt;=0,"",B16+1)</f>
        <v>2</v>
      </c>
      <c r="C17" s="7">
        <f>IF(B17="",NA(),DATE(YEAR(Balance!B16),MONTH(Balance!B16)+1,1))</f>
        <v>42095</v>
      </c>
      <c r="D17" s="137"/>
      <c r="E17" s="6">
        <f>IF(Settings!$E$13=1,'Minimum Payment'!$O17,INDEX('Minimum Payment'!$D:$M,ROW(),Settings!$E$13-1))</f>
        <v>550</v>
      </c>
      <c r="F17" s="6">
        <f>IF(Settings!$E$13=1,'Extra Payment'!$O17,INDEX('Extra Payment'!$D:$M,ROW(),Settings!$E$13-1))</f>
        <v>50</v>
      </c>
      <c r="G17" s="6">
        <f>IF(Settings!$E$13=1,Interest!$O17,INDEX(Interest!$D:$M,ROW(),Settings!$E$13-1))</f>
        <v>403.39234808333333</v>
      </c>
      <c r="H17" s="73">
        <f>IF(Settings!$E$13=1,Balance!$O17,INDEX(Balance!$D:$M,ROW(),Settings!$E$13-1))</f>
        <v>40127.81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2:24" x14ac:dyDescent="0.25">
      <c r="B18" s="3">
        <f t="shared" ref="B18:B81" si="0">IF(H17&lt;=0,"",B17+1)</f>
        <v>3</v>
      </c>
      <c r="C18" s="7">
        <f>IF(B18="",NA(),DATE(YEAR(Balance!B17),MONTH(Balance!B17)+1,1))</f>
        <v>42125</v>
      </c>
      <c r="D18" s="137"/>
      <c r="E18" s="6">
        <f>IF(Settings!$E$13=1,'Minimum Payment'!$O18,INDEX('Minimum Payment'!$D:$M,ROW(),Settings!$E$13-1))</f>
        <v>525.75250000000005</v>
      </c>
      <c r="F18" s="6">
        <f>IF(Settings!$E$13=1,'Extra Payment'!$O18,INDEX('Extra Payment'!$D:$M,ROW(),Settings!$E$13-1))</f>
        <v>74.247499999999945</v>
      </c>
      <c r="G18" s="6">
        <f>IF(Settings!$E$13=1,Interest!$O18,INDEX(Interest!$D:$M,ROW(),Settings!$E$13-1))</f>
        <v>402.36793025000003</v>
      </c>
      <c r="H18" s="73">
        <f>IF(Settings!$E$13=1,Balance!$O18,INDEX(Balance!$D:$M,ROW(),Settings!$E$13-1))</f>
        <v>39930.179999999993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2:24" x14ac:dyDescent="0.25">
      <c r="B19" s="3">
        <f t="shared" si="0"/>
        <v>4</v>
      </c>
      <c r="C19" s="7">
        <f>IF(B19="",NA(),DATE(YEAR(Balance!B18),MONTH(Balance!B18)+1,1))</f>
        <v>42156</v>
      </c>
      <c r="D19" s="137"/>
      <c r="E19" s="6">
        <f>IF(Settings!$E$13=1,'Minimum Payment'!$O19,INDEX('Minimum Payment'!$D:$M,ROW(),Settings!$E$13-1))</f>
        <v>502.01670000000001</v>
      </c>
      <c r="F19" s="6">
        <f>IF(Settings!$E$13=1,'Extra Payment'!$O19,INDEX('Extra Payment'!$D:$M,ROW(),Settings!$E$13-1))</f>
        <v>97.983299999999986</v>
      </c>
      <c r="G19" s="6">
        <f>IF(Settings!$E$13=1,Interest!$O19,INDEX(Interest!$D:$M,ROW(),Settings!$E$13-1))</f>
        <v>401.33577075000005</v>
      </c>
      <c r="H19" s="73">
        <f>IF(Settings!$E$13=1,Balance!$O19,INDEX(Balance!$D:$M,ROW(),Settings!$E$13-1))</f>
        <v>39731.51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2:24" x14ac:dyDescent="0.25">
      <c r="B20" s="3">
        <f t="shared" si="0"/>
        <v>5</v>
      </c>
      <c r="C20" s="7">
        <f>IF(B20="",NA(),DATE(YEAR(Balance!B19),MONTH(Balance!B19)+1,1))</f>
        <v>42186</v>
      </c>
      <c r="D20" s="137"/>
      <c r="E20" s="6">
        <f>IF(Settings!$E$13=1,'Minimum Payment'!$O20,INDEX('Minimum Payment'!$D:$M,ROW(),Settings!$E$13-1))</f>
        <v>500</v>
      </c>
      <c r="F20" s="6">
        <f>IF(Settings!$E$13=1,'Extra Payment'!$O20,INDEX('Extra Payment'!$D:$M,ROW(),Settings!$E$13-1))</f>
        <v>100</v>
      </c>
      <c r="G20" s="6">
        <f>IF(Settings!$E$13=1,Interest!$O20,INDEX(Interest!$D:$M,ROW(),Settings!$E$13-1))</f>
        <v>400.29570866666666</v>
      </c>
      <c r="H20" s="73">
        <f>IF(Settings!$E$13=1,Balance!$O20,INDEX(Balance!$D:$M,ROW(),Settings!$E$13-1))</f>
        <v>39531.81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2:24" x14ac:dyDescent="0.25">
      <c r="B21" s="3">
        <f t="shared" si="0"/>
        <v>6</v>
      </c>
      <c r="C21" s="7">
        <f>IF(B21="",NA(),DATE(YEAR(Balance!B20),MONTH(Balance!B20)+1,1))</f>
        <v>42217</v>
      </c>
      <c r="D21" s="137"/>
      <c r="E21" s="6">
        <f>IF(Settings!$E$13=1,'Minimum Payment'!$O21,INDEX('Minimum Payment'!$D:$M,ROW(),Settings!$E$13-1))</f>
        <v>500</v>
      </c>
      <c r="F21" s="6">
        <f>IF(Settings!$E$13=1,'Extra Payment'!$O21,INDEX('Extra Payment'!$D:$M,ROW(),Settings!$E$13-1))</f>
        <v>100</v>
      </c>
      <c r="G21" s="6">
        <f>IF(Settings!$E$13=1,Interest!$O21,INDEX(Interest!$D:$M,ROW(),Settings!$E$13-1))</f>
        <v>399.24785650000001</v>
      </c>
      <c r="H21" s="73">
        <f>IF(Settings!$E$13=1,Balance!$O21,INDEX(Balance!$D:$M,ROW(),Settings!$E$13-1))</f>
        <v>39331.050000000003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2:24" x14ac:dyDescent="0.25">
      <c r="B22" s="3">
        <f t="shared" si="0"/>
        <v>7</v>
      </c>
      <c r="C22" s="7">
        <f>IF(B22="",NA(),DATE(YEAR(Balance!B21),MONTH(Balance!B21)+1,1))</f>
        <v>42248</v>
      </c>
      <c r="D22" s="137"/>
      <c r="E22" s="6">
        <f>IF(Settings!$E$13=1,'Minimum Payment'!$O22,INDEX('Minimum Payment'!$D:$M,ROW(),Settings!$E$13-1))</f>
        <v>500</v>
      </c>
      <c r="F22" s="6">
        <f>IF(Settings!$E$13=1,'Extra Payment'!$O22,INDEX('Extra Payment'!$D:$M,ROW(),Settings!$E$13-1))</f>
        <v>100</v>
      </c>
      <c r="G22" s="6">
        <f>IF(Settings!$E$13=1,Interest!$O22,INDEX(Interest!$D:$M,ROW(),Settings!$E$13-1))</f>
        <v>398.19203508333339</v>
      </c>
      <c r="H22" s="73">
        <f>IF(Settings!$E$13=1,Balance!$O22,INDEX(Balance!$D:$M,ROW(),Settings!$E$13-1))</f>
        <v>39129.25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2:24" x14ac:dyDescent="0.25">
      <c r="B23" s="3">
        <f t="shared" si="0"/>
        <v>8</v>
      </c>
      <c r="C23" s="7">
        <f>IF(B23="",NA(),DATE(YEAR(Balance!B22),MONTH(Balance!B22)+1,1))</f>
        <v>42278</v>
      </c>
      <c r="D23" s="137"/>
      <c r="E23" s="6">
        <f>IF(Settings!$E$13=1,'Minimum Payment'!$O23,INDEX('Minimum Payment'!$D:$M,ROW(),Settings!$E$13-1))</f>
        <v>500</v>
      </c>
      <c r="F23" s="6">
        <f>IF(Settings!$E$13=1,'Extra Payment'!$O23,INDEX('Extra Payment'!$D:$M,ROW(),Settings!$E$13-1))</f>
        <v>100</v>
      </c>
      <c r="G23" s="6">
        <f>IF(Settings!$E$13=1,Interest!$O23,INDEX(Interest!$D:$M,ROW(),Settings!$E$13-1))</f>
        <v>397.12829283333338</v>
      </c>
      <c r="H23" s="73">
        <f>IF(Settings!$E$13=1,Balance!$O23,INDEX(Balance!$D:$M,ROW(),Settings!$E$13-1))</f>
        <v>38926.370000000003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2:24" x14ac:dyDescent="0.25">
      <c r="B24" s="3">
        <f t="shared" si="0"/>
        <v>9</v>
      </c>
      <c r="C24" s="7">
        <f>IF(B24="",NA(),DATE(YEAR(Balance!B23),MONTH(Balance!B23)+1,1))</f>
        <v>42309</v>
      </c>
      <c r="D24" s="137"/>
      <c r="E24" s="6">
        <f>IF(Settings!$E$13=1,'Minimum Payment'!$O24,INDEX('Minimum Payment'!$D:$M,ROW(),Settings!$E$13-1))</f>
        <v>500</v>
      </c>
      <c r="F24" s="6">
        <f>IF(Settings!$E$13=1,'Extra Payment'!$O24,INDEX('Extra Payment'!$D:$M,ROW(),Settings!$E$13-1))</f>
        <v>100</v>
      </c>
      <c r="G24" s="6">
        <f>IF(Settings!$E$13=1,Interest!$O24,INDEX(Interest!$D:$M,ROW(),Settings!$E$13-1))</f>
        <v>396.05638708333328</v>
      </c>
      <c r="H24" s="73">
        <f>IF(Settings!$E$13=1,Balance!$O24,INDEX(Balance!$D:$M,ROW(),Settings!$E$13-1))</f>
        <v>38722.43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2:24" x14ac:dyDescent="0.25">
      <c r="B25" s="3">
        <f t="shared" si="0"/>
        <v>10</v>
      </c>
      <c r="C25" s="7">
        <f>IF(B25="",NA(),DATE(YEAR(Balance!B24),MONTH(Balance!B24)+1,1))</f>
        <v>42339</v>
      </c>
      <c r="D25" s="137"/>
      <c r="E25" s="6">
        <f>IF(Settings!$E$13=1,'Minimum Payment'!$O25,INDEX('Minimum Payment'!$D:$M,ROW(),Settings!$E$13-1))</f>
        <v>500</v>
      </c>
      <c r="F25" s="6">
        <f>IF(Settings!$E$13=1,'Extra Payment'!$O25,INDEX('Extra Payment'!$D:$M,ROW(),Settings!$E$13-1))</f>
        <v>100</v>
      </c>
      <c r="G25" s="6">
        <f>IF(Settings!$E$13=1,Interest!$O25,INDEX(Interest!$D:$M,ROW(),Settings!$E$13-1))</f>
        <v>394.97638791666674</v>
      </c>
      <c r="H25" s="73">
        <f>IF(Settings!$E$13=1,Balance!$O25,INDEX(Balance!$D:$M,ROW(),Settings!$E$13-1))</f>
        <v>38517.410000000003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2:24" x14ac:dyDescent="0.25">
      <c r="B26" s="3">
        <f t="shared" si="0"/>
        <v>11</v>
      </c>
      <c r="C26" s="7">
        <f>IF(B26="",NA(),DATE(YEAR(Balance!B25),MONTH(Balance!B25)+1,1))</f>
        <v>42370</v>
      </c>
      <c r="D26" s="137"/>
      <c r="E26" s="6">
        <f>IF(Settings!$E$13=1,'Minimum Payment'!$O26,INDEX('Minimum Payment'!$D:$M,ROW(),Settings!$E$13-1))</f>
        <v>500</v>
      </c>
      <c r="F26" s="6">
        <f>IF(Settings!$E$13=1,'Extra Payment'!$O26,INDEX('Extra Payment'!$D:$M,ROW(),Settings!$E$13-1))</f>
        <v>100</v>
      </c>
      <c r="G26" s="6">
        <f>IF(Settings!$E$13=1,Interest!$O26,INDEX(Interest!$D:$M,ROW(),Settings!$E$13-1))</f>
        <v>393.88808283333333</v>
      </c>
      <c r="H26" s="73">
        <f>IF(Settings!$E$13=1,Balance!$O26,INDEX(Balance!$D:$M,ROW(),Settings!$E$13-1))</f>
        <v>38311.29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2:24" x14ac:dyDescent="0.25">
      <c r="B27" s="3">
        <f t="shared" si="0"/>
        <v>12</v>
      </c>
      <c r="C27" s="7">
        <f>IF(B27="",NA(),DATE(YEAR(Balance!B26),MONTH(Balance!B26)+1,1))</f>
        <v>42401</v>
      </c>
      <c r="D27" s="137"/>
      <c r="E27" s="6">
        <f>IF(Settings!$E$13=1,'Minimum Payment'!$O27,INDEX('Minimum Payment'!$D:$M,ROW(),Settings!$E$13-1))</f>
        <v>475</v>
      </c>
      <c r="F27" s="6">
        <f>IF(Settings!$E$13=1,'Extra Payment'!$O27,INDEX('Extra Payment'!$D:$M,ROW(),Settings!$E$13-1))</f>
        <v>125</v>
      </c>
      <c r="G27" s="6">
        <f>IF(Settings!$E$13=1,Interest!$O27,INDEX(Interest!$D:$M,ROW(),Settings!$E$13-1))</f>
        <v>392.55078366666669</v>
      </c>
      <c r="H27" s="73">
        <f>IF(Settings!$E$13=1,Balance!$O27,INDEX(Balance!$D:$M,ROW(),Settings!$E$13-1))</f>
        <v>38103.840000000004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2:24" x14ac:dyDescent="0.25">
      <c r="B28" s="3">
        <f t="shared" si="0"/>
        <v>13</v>
      </c>
      <c r="C28" s="7">
        <f>IF(B28="",NA(),DATE(YEAR(Balance!B27),MONTH(Balance!B27)+1,1))</f>
        <v>42430</v>
      </c>
      <c r="D28" s="137"/>
      <c r="E28" s="6">
        <f>IF(Settings!$E$13=1,'Minimum Payment'!$O28,INDEX('Minimum Payment'!$D:$M,ROW(),Settings!$E$13-1))</f>
        <v>475</v>
      </c>
      <c r="F28" s="6">
        <f>IF(Settings!$E$13=1,'Extra Payment'!$O28,INDEX('Extra Payment'!$D:$M,ROW(),Settings!$E$13-1))</f>
        <v>125</v>
      </c>
      <c r="G28" s="6">
        <f>IF(Settings!$E$13=1,Interest!$O28,INDEX(Interest!$D:$M,ROW(),Settings!$E$13-1))</f>
        <v>390.83768583333335</v>
      </c>
      <c r="H28" s="73">
        <f>IF(Settings!$E$13=1,Balance!$O28,INDEX(Balance!$D:$M,ROW(),Settings!$E$13-1))</f>
        <v>37894.68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2:24" x14ac:dyDescent="0.25">
      <c r="B29" s="3">
        <f t="shared" si="0"/>
        <v>14</v>
      </c>
      <c r="C29" s="7">
        <f>IF(B29="",NA(),DATE(YEAR(Balance!B28),MONTH(Balance!B28)+1,1))</f>
        <v>42461</v>
      </c>
      <c r="D29" s="137"/>
      <c r="E29" s="6">
        <f>IF(Settings!$E$13=1,'Minimum Payment'!$O29,INDEX('Minimum Payment'!$D:$M,ROW(),Settings!$E$13-1))</f>
        <v>475</v>
      </c>
      <c r="F29" s="6">
        <f>IF(Settings!$E$13=1,'Extra Payment'!$O29,INDEX('Extra Payment'!$D:$M,ROW(),Settings!$E$13-1))</f>
        <v>125</v>
      </c>
      <c r="G29" s="6">
        <f>IF(Settings!$E$13=1,Interest!$O29,INDEX(Interest!$D:$M,ROW(),Settings!$E$13-1))</f>
        <v>389.1091826666667</v>
      </c>
      <c r="H29" s="73">
        <f>IF(Settings!$E$13=1,Balance!$O29,INDEX(Balance!$D:$M,ROW(),Settings!$E$13-1))</f>
        <v>37683.79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2:24" x14ac:dyDescent="0.25">
      <c r="B30" s="3">
        <f t="shared" si="0"/>
        <v>15</v>
      </c>
      <c r="C30" s="7">
        <f>IF(B30="",NA(),DATE(YEAR(Balance!B29),MONTH(Balance!B29)+1,1))</f>
        <v>42491</v>
      </c>
      <c r="D30" s="137"/>
      <c r="E30" s="6">
        <f>IF(Settings!$E$13=1,'Minimum Payment'!$O30,INDEX('Minimum Payment'!$D:$M,ROW(),Settings!$E$13-1))</f>
        <v>475</v>
      </c>
      <c r="F30" s="6">
        <f>IF(Settings!$E$13=1,'Extra Payment'!$O30,INDEX('Extra Payment'!$D:$M,ROW(),Settings!$E$13-1))</f>
        <v>125</v>
      </c>
      <c r="G30" s="6">
        <f>IF(Settings!$E$13=1,Interest!$O30,INDEX(Interest!$D:$M,ROW(),Settings!$E$13-1))</f>
        <v>387.36489325000002</v>
      </c>
      <c r="H30" s="73">
        <f>IF(Settings!$E$13=1,Balance!$O30,INDEX(Balance!$D:$M,ROW(),Settings!$E$13-1))</f>
        <v>37471.15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2:24" x14ac:dyDescent="0.25">
      <c r="B31" s="3">
        <f t="shared" si="0"/>
        <v>16</v>
      </c>
      <c r="C31" s="7">
        <f>IF(B31="",NA(),DATE(YEAR(Balance!B30),MONTH(Balance!B30)+1,1))</f>
        <v>42522</v>
      </c>
      <c r="D31" s="137"/>
      <c r="E31" s="6">
        <f>IF(Settings!$E$13=1,'Minimum Payment'!$O31,INDEX('Minimum Payment'!$D:$M,ROW(),Settings!$E$13-1))</f>
        <v>475</v>
      </c>
      <c r="F31" s="6">
        <f>IF(Settings!$E$13=1,'Extra Payment'!$O31,INDEX('Extra Payment'!$D:$M,ROW(),Settings!$E$13-1))</f>
        <v>125</v>
      </c>
      <c r="G31" s="6">
        <f>IF(Settings!$E$13=1,Interest!$O31,INDEX(Interest!$D:$M,ROW(),Settings!$E$13-1))</f>
        <v>385.60482250000001</v>
      </c>
      <c r="H31" s="73">
        <f>IF(Settings!$E$13=1,Balance!$O31,INDEX(Balance!$D:$M,ROW(),Settings!$E$13-1))</f>
        <v>37256.769999999997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2:24" x14ac:dyDescent="0.25">
      <c r="B32" s="3">
        <f t="shared" si="0"/>
        <v>17</v>
      </c>
      <c r="C32" s="7">
        <f>IF(B32="",NA(),DATE(YEAR(Balance!B31),MONTH(Balance!B31)+1,1))</f>
        <v>42552</v>
      </c>
      <c r="D32" s="137"/>
      <c r="E32" s="6">
        <f>IF(Settings!$E$13=1,'Minimum Payment'!$O32,INDEX('Minimum Payment'!$D:$M,ROW(),Settings!$E$13-1))</f>
        <v>475</v>
      </c>
      <c r="F32" s="6">
        <f>IF(Settings!$E$13=1,'Extra Payment'!$O32,INDEX('Extra Payment'!$D:$M,ROW(),Settings!$E$13-1))</f>
        <v>125</v>
      </c>
      <c r="G32" s="6">
        <f>IF(Settings!$E$13=1,Interest!$O32,INDEX(Interest!$D:$M,ROW(),Settings!$E$13-1))</f>
        <v>383.82897700000001</v>
      </c>
      <c r="H32" s="73">
        <f>IF(Settings!$E$13=1,Balance!$O32,INDEX(Balance!$D:$M,ROW(),Settings!$E$13-1))</f>
        <v>37040.590000000004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2:24" x14ac:dyDescent="0.25">
      <c r="B33" s="3">
        <f t="shared" si="0"/>
        <v>18</v>
      </c>
      <c r="C33" s="7">
        <f>IF(B33="",NA(),DATE(YEAR(Balance!B32),MONTH(Balance!B32)+1,1))</f>
        <v>42583</v>
      </c>
      <c r="D33" s="137"/>
      <c r="E33" s="6">
        <f>IF(Settings!$E$13=1,'Minimum Payment'!$O33,INDEX('Minimum Payment'!$D:$M,ROW(),Settings!$E$13-1))</f>
        <v>475</v>
      </c>
      <c r="F33" s="6">
        <f>IF(Settings!$E$13=1,'Extra Payment'!$O33,INDEX('Extra Payment'!$D:$M,ROW(),Settings!$E$13-1))</f>
        <v>125</v>
      </c>
      <c r="G33" s="6">
        <f>IF(Settings!$E$13=1,Interest!$O33,INDEX(Interest!$D:$M,ROW(),Settings!$E$13-1))</f>
        <v>382.03673258333333</v>
      </c>
      <c r="H33" s="73">
        <f>IF(Settings!$E$13=1,Balance!$O33,INDEX(Balance!$D:$M,ROW(),Settings!$E$13-1))</f>
        <v>36822.630000000005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2:24" x14ac:dyDescent="0.25">
      <c r="B34" s="3">
        <f t="shared" si="0"/>
        <v>19</v>
      </c>
      <c r="C34" s="7">
        <f>IF(B34="",NA(),DATE(YEAR(Balance!B33),MONTH(Balance!B33)+1,1))</f>
        <v>42614</v>
      </c>
      <c r="D34" s="137"/>
      <c r="E34" s="6">
        <f>IF(Settings!$E$13=1,'Minimum Payment'!$O34,INDEX('Minimum Payment'!$D:$M,ROW(),Settings!$E$13-1))</f>
        <v>475</v>
      </c>
      <c r="F34" s="6">
        <f>IF(Settings!$E$13=1,'Extra Payment'!$O34,INDEX('Extra Payment'!$D:$M,ROW(),Settings!$E$13-1))</f>
        <v>125</v>
      </c>
      <c r="G34" s="6">
        <f>IF(Settings!$E$13=1,Interest!$O34,INDEX(Interest!$D:$M,ROW(),Settings!$E$13-1))</f>
        <v>380.22833741666665</v>
      </c>
      <c r="H34" s="73">
        <f>IF(Settings!$E$13=1,Balance!$O34,INDEX(Balance!$D:$M,ROW(),Settings!$E$13-1))</f>
        <v>36602.85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2:24" x14ac:dyDescent="0.25">
      <c r="B35" s="3">
        <f t="shared" si="0"/>
        <v>20</v>
      </c>
      <c r="C35" s="7">
        <f>IF(B35="",NA(),DATE(YEAR(Balance!B34),MONTH(Balance!B34)+1,1))</f>
        <v>42644</v>
      </c>
      <c r="D35" s="137"/>
      <c r="E35" s="6">
        <f>IF(Settings!$E$13=1,'Minimum Payment'!$O35,INDEX('Minimum Payment'!$D:$M,ROW(),Settings!$E$13-1))</f>
        <v>475</v>
      </c>
      <c r="F35" s="6">
        <f>IF(Settings!$E$13=1,'Extra Payment'!$O35,INDEX('Extra Payment'!$D:$M,ROW(),Settings!$E$13-1))</f>
        <v>125</v>
      </c>
      <c r="G35" s="6">
        <f>IF(Settings!$E$13=1,Interest!$O35,INDEX(Interest!$D:$M,ROW(),Settings!$E$13-1))</f>
        <v>378.40345558333337</v>
      </c>
      <c r="H35" s="73">
        <f>IF(Settings!$E$13=1,Balance!$O35,INDEX(Balance!$D:$M,ROW(),Settings!$E$13-1))</f>
        <v>36381.26</v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2:24" x14ac:dyDescent="0.25">
      <c r="B36" s="3">
        <f t="shared" si="0"/>
        <v>21</v>
      </c>
      <c r="C36" s="7">
        <f>IF(B36="",NA(),DATE(YEAR(Balance!B35),MONTH(Balance!B35)+1,1))</f>
        <v>42675</v>
      </c>
      <c r="D36" s="137"/>
      <c r="E36" s="6">
        <f>IF(Settings!$E$13=1,'Minimum Payment'!$O36,INDEX('Minimum Payment'!$D:$M,ROW(),Settings!$E$13-1))</f>
        <v>475</v>
      </c>
      <c r="F36" s="6">
        <f>IF(Settings!$E$13=1,'Extra Payment'!$O36,INDEX('Extra Payment'!$D:$M,ROW(),Settings!$E$13-1))</f>
        <v>125</v>
      </c>
      <c r="G36" s="6">
        <f>IF(Settings!$E$13=1,Interest!$O36,INDEX(Interest!$D:$M,ROW(),Settings!$E$13-1))</f>
        <v>376.56202283333334</v>
      </c>
      <c r="H36" s="73">
        <f>IF(Settings!$E$13=1,Balance!$O36,INDEX(Balance!$D:$M,ROW(),Settings!$E$13-1))</f>
        <v>36157.83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2:24" x14ac:dyDescent="0.25">
      <c r="B37" s="3">
        <f t="shared" si="0"/>
        <v>22</v>
      </c>
      <c r="C37" s="7">
        <f>IF(B37="",NA(),DATE(YEAR(Balance!B36),MONTH(Balance!B36)+1,1))</f>
        <v>42705</v>
      </c>
      <c r="D37" s="137"/>
      <c r="E37" s="6">
        <f>IF(Settings!$E$13=1,'Minimum Payment'!$O37,INDEX('Minimum Payment'!$D:$M,ROW(),Settings!$E$13-1))</f>
        <v>475</v>
      </c>
      <c r="F37" s="6">
        <f>IF(Settings!$E$13=1,'Extra Payment'!$O37,INDEX('Extra Payment'!$D:$M,ROW(),Settings!$E$13-1))</f>
        <v>125</v>
      </c>
      <c r="G37" s="6">
        <f>IF(Settings!$E$13=1,Interest!$O37,INDEX(Interest!$D:$M,ROW(),Settings!$E$13-1))</f>
        <v>374.70386416666668</v>
      </c>
      <c r="H37" s="73">
        <f>IF(Settings!$E$13=1,Balance!$O37,INDEX(Balance!$D:$M,ROW(),Settings!$E$13-1))</f>
        <v>35932.54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2:24" x14ac:dyDescent="0.25">
      <c r="B38" s="3">
        <f t="shared" si="0"/>
        <v>23</v>
      </c>
      <c r="C38" s="7">
        <f>IF(B38="",NA(),DATE(YEAR(Balance!B37),MONTH(Balance!B37)+1,1))</f>
        <v>42736</v>
      </c>
      <c r="D38" s="137"/>
      <c r="E38" s="6">
        <f>IF(Settings!$E$13=1,'Minimum Payment'!$O38,INDEX('Minimum Payment'!$D:$M,ROW(),Settings!$E$13-1))</f>
        <v>475</v>
      </c>
      <c r="F38" s="6">
        <f>IF(Settings!$E$13=1,'Extra Payment'!$O38,INDEX('Extra Payment'!$D:$M,ROW(),Settings!$E$13-1))</f>
        <v>125</v>
      </c>
      <c r="G38" s="6">
        <f>IF(Settings!$E$13=1,Interest!$O38,INDEX(Interest!$D:$M,ROW(),Settings!$E$13-1))</f>
        <v>372.82873691666668</v>
      </c>
      <c r="H38" s="73">
        <f>IF(Settings!$E$13=1,Balance!$O38,INDEX(Balance!$D:$M,ROW(),Settings!$E$13-1))</f>
        <v>35705.369999999995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2:24" x14ac:dyDescent="0.25">
      <c r="B39" s="3">
        <f t="shared" si="0"/>
        <v>24</v>
      </c>
      <c r="C39" s="7">
        <f>IF(B39="",NA(),DATE(YEAR(Balance!B38),MONTH(Balance!B38)+1,1))</f>
        <v>42767</v>
      </c>
      <c r="D39" s="137"/>
      <c r="E39" s="6">
        <f>IF(Settings!$E$13=1,'Minimum Payment'!$O39,INDEX('Minimum Payment'!$D:$M,ROW(),Settings!$E$13-1))</f>
        <v>475</v>
      </c>
      <c r="F39" s="6">
        <f>IF(Settings!$E$13=1,'Extra Payment'!$O39,INDEX('Extra Payment'!$D:$M,ROW(),Settings!$E$13-1))</f>
        <v>125</v>
      </c>
      <c r="G39" s="6">
        <f>IF(Settings!$E$13=1,Interest!$O39,INDEX(Interest!$D:$M,ROW(),Settings!$E$13-1))</f>
        <v>370.93647683333336</v>
      </c>
      <c r="H39" s="73">
        <f>IF(Settings!$E$13=1,Balance!$O39,INDEX(Balance!$D:$M,ROW(),Settings!$E$13-1))</f>
        <v>35476.31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2:24" x14ac:dyDescent="0.25">
      <c r="B40" s="3">
        <f t="shared" si="0"/>
        <v>25</v>
      </c>
      <c r="C40" s="7">
        <f>IF(B40="",NA(),DATE(YEAR(Balance!B39),MONTH(Balance!B39)+1,1))</f>
        <v>42795</v>
      </c>
      <c r="D40" s="137"/>
      <c r="E40" s="6">
        <f>IF(Settings!$E$13=1,'Minimum Payment'!$O40,INDEX('Minimum Payment'!$D:$M,ROW(),Settings!$E$13-1))</f>
        <v>445</v>
      </c>
      <c r="F40" s="6">
        <f>IF(Settings!$E$13=1,'Extra Payment'!$O40,INDEX('Extra Payment'!$D:$M,ROW(),Settings!$E$13-1))</f>
        <v>155</v>
      </c>
      <c r="G40" s="6">
        <f>IF(Settings!$E$13=1,Interest!$O40,INDEX(Interest!$D:$M,ROW(),Settings!$E$13-1))</f>
        <v>369.03250416666674</v>
      </c>
      <c r="H40" s="73">
        <f>IF(Settings!$E$13=1,Balance!$O40,INDEX(Balance!$D:$M,ROW(),Settings!$E$13-1))</f>
        <v>35245.340000000004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2:24" x14ac:dyDescent="0.25">
      <c r="B41" s="3">
        <f t="shared" si="0"/>
        <v>26</v>
      </c>
      <c r="C41" s="7">
        <f>IF(B41="",NA(),DATE(YEAR(Balance!B40),MONTH(Balance!B40)+1,1))</f>
        <v>42826</v>
      </c>
      <c r="D41" s="137"/>
      <c r="E41" s="6">
        <f>IF(Settings!$E$13=1,'Minimum Payment'!$O41,INDEX('Minimum Payment'!$D:$M,ROW(),Settings!$E$13-1))</f>
        <v>445</v>
      </c>
      <c r="F41" s="6">
        <f>IF(Settings!$E$13=1,'Extra Payment'!$O41,INDEX('Extra Payment'!$D:$M,ROW(),Settings!$E$13-1))</f>
        <v>155</v>
      </c>
      <c r="G41" s="6">
        <f>IF(Settings!$E$13=1,Interest!$O41,INDEX(Interest!$D:$M,ROW(),Settings!$E$13-1))</f>
        <v>367.85608333333334</v>
      </c>
      <c r="H41" s="73">
        <f>IF(Settings!$E$13=1,Balance!$O41,INDEX(Balance!$D:$M,ROW(),Settings!$E$13-1))</f>
        <v>35013.21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2:24" x14ac:dyDescent="0.25">
      <c r="B42" s="3">
        <f t="shared" si="0"/>
        <v>27</v>
      </c>
      <c r="C42" s="7">
        <f>IF(B42="",NA(),DATE(YEAR(Balance!B41),MONTH(Balance!B41)+1,1))</f>
        <v>42856</v>
      </c>
      <c r="D42" s="137"/>
      <c r="E42" s="6">
        <f>IF(Settings!$E$13=1,'Minimum Payment'!$O42,INDEX('Minimum Payment'!$D:$M,ROW(),Settings!$E$13-1))</f>
        <v>445</v>
      </c>
      <c r="F42" s="6">
        <f>IF(Settings!$E$13=1,'Extra Payment'!$O42,INDEX('Extra Payment'!$D:$M,ROW(),Settings!$E$13-1))</f>
        <v>155</v>
      </c>
      <c r="G42" s="6">
        <f>IF(Settings!$E$13=1,Interest!$O42,INDEX(Interest!$D:$M,ROW(),Settings!$E$13-1))</f>
        <v>366.67085416666669</v>
      </c>
      <c r="H42" s="73">
        <f>IF(Settings!$E$13=1,Balance!$O42,INDEX(Balance!$D:$M,ROW(),Settings!$E$13-1))</f>
        <v>34779.880000000005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2:24" x14ac:dyDescent="0.25">
      <c r="B43" s="3">
        <f t="shared" si="0"/>
        <v>28</v>
      </c>
      <c r="C43" s="7">
        <f>IF(B43="",NA(),DATE(YEAR(Balance!B42),MONTH(Balance!B42)+1,1))</f>
        <v>42887</v>
      </c>
      <c r="D43" s="137"/>
      <c r="E43" s="6">
        <f>IF(Settings!$E$13=1,'Minimum Payment'!$O43,INDEX('Minimum Payment'!$D:$M,ROW(),Settings!$E$13-1))</f>
        <v>445</v>
      </c>
      <c r="F43" s="6">
        <f>IF(Settings!$E$13=1,'Extra Payment'!$O43,INDEX('Extra Payment'!$D:$M,ROW(),Settings!$E$13-1))</f>
        <v>155</v>
      </c>
      <c r="G43" s="6">
        <f>IF(Settings!$E$13=1,Interest!$O43,INDEX(Interest!$D:$M,ROW(),Settings!$E$13-1))</f>
        <v>365.47633833333333</v>
      </c>
      <c r="H43" s="73">
        <f>IF(Settings!$E$13=1,Balance!$O43,INDEX(Balance!$D:$M,ROW(),Settings!$E$13-1))</f>
        <v>34545.370000000003</v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2:24" x14ac:dyDescent="0.25">
      <c r="B44" s="3">
        <f t="shared" si="0"/>
        <v>29</v>
      </c>
      <c r="C44" s="7">
        <f>IF(B44="",NA(),DATE(YEAR(Balance!B43),MONTH(Balance!B43)+1,1))</f>
        <v>42917</v>
      </c>
      <c r="D44" s="137"/>
      <c r="E44" s="6">
        <f>IF(Settings!$E$13=1,'Minimum Payment'!$O44,INDEX('Minimum Payment'!$D:$M,ROW(),Settings!$E$13-1))</f>
        <v>445</v>
      </c>
      <c r="F44" s="6">
        <f>IF(Settings!$E$13=1,'Extra Payment'!$O44,INDEX('Extra Payment'!$D:$M,ROW(),Settings!$E$13-1))</f>
        <v>155</v>
      </c>
      <c r="G44" s="6">
        <f>IF(Settings!$E$13=1,Interest!$O44,INDEX(Interest!$D:$M,ROW(),Settings!$E$13-1))</f>
        <v>364.27287250000001</v>
      </c>
      <c r="H44" s="73">
        <f>IF(Settings!$E$13=1,Balance!$O44,INDEX(Balance!$D:$M,ROW(),Settings!$E$13-1))</f>
        <v>34309.629999999997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2:24" x14ac:dyDescent="0.25">
      <c r="B45" s="3">
        <f t="shared" si="0"/>
        <v>30</v>
      </c>
      <c r="C45" s="7">
        <f>IF(B45="",NA(),DATE(YEAR(Balance!B44),MONTH(Balance!B44)+1,1))</f>
        <v>42948</v>
      </c>
      <c r="D45" s="137"/>
      <c r="E45" s="6">
        <f>IF(Settings!$E$13=1,'Minimum Payment'!$O45,INDEX('Minimum Payment'!$D:$M,ROW(),Settings!$E$13-1))</f>
        <v>445</v>
      </c>
      <c r="F45" s="6">
        <f>IF(Settings!$E$13=1,'Extra Payment'!$O45,INDEX('Extra Payment'!$D:$M,ROW(),Settings!$E$13-1))</f>
        <v>155</v>
      </c>
      <c r="G45" s="6">
        <f>IF(Settings!$E$13=1,Interest!$O45,INDEX(Interest!$D:$M,ROW(),Settings!$E$13-1))</f>
        <v>363.05994083333337</v>
      </c>
      <c r="H45" s="73">
        <f>IF(Settings!$E$13=1,Balance!$O45,INDEX(Balance!$D:$M,ROW(),Settings!$E$13-1))</f>
        <v>34072.700000000004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2:24" x14ac:dyDescent="0.25">
      <c r="B46" s="3">
        <f t="shared" si="0"/>
        <v>31</v>
      </c>
      <c r="C46" s="7">
        <f>IF(B46="",NA(),DATE(YEAR(Balance!B45),MONTH(Balance!B45)+1,1))</f>
        <v>42979</v>
      </c>
      <c r="D46" s="137"/>
      <c r="E46" s="6">
        <f>IF(Settings!$E$13=1,'Minimum Payment'!$O46,INDEX('Minimum Payment'!$D:$M,ROW(),Settings!$E$13-1))</f>
        <v>445</v>
      </c>
      <c r="F46" s="6">
        <f>IF(Settings!$E$13=1,'Extra Payment'!$O46,INDEX('Extra Payment'!$D:$M,ROW(),Settings!$E$13-1))</f>
        <v>155</v>
      </c>
      <c r="G46" s="6">
        <f>IF(Settings!$E$13=1,Interest!$O46,INDEX(Interest!$D:$M,ROW(),Settings!$E$13-1))</f>
        <v>361.83782250000002</v>
      </c>
      <c r="H46" s="73">
        <f>IF(Settings!$E$13=1,Balance!$O46,INDEX(Balance!$D:$M,ROW(),Settings!$E$13-1))</f>
        <v>33834.53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2:24" x14ac:dyDescent="0.25">
      <c r="B47" s="3">
        <f t="shared" si="0"/>
        <v>32</v>
      </c>
      <c r="C47" s="7">
        <f>IF(B47="",NA(),DATE(YEAR(Balance!B46),MONTH(Balance!B46)+1,1))</f>
        <v>43009</v>
      </c>
      <c r="D47" s="137"/>
      <c r="E47" s="6">
        <f>IF(Settings!$E$13=1,'Minimum Payment'!$O47,INDEX('Minimum Payment'!$D:$M,ROW(),Settings!$E$13-1))</f>
        <v>445</v>
      </c>
      <c r="F47" s="6">
        <f>IF(Settings!$E$13=1,'Extra Payment'!$O47,INDEX('Extra Payment'!$D:$M,ROW(),Settings!$E$13-1))</f>
        <v>155</v>
      </c>
      <c r="G47" s="6">
        <f>IF(Settings!$E$13=1,Interest!$O47,INDEX(Interest!$D:$M,ROW(),Settings!$E$13-1))</f>
        <v>360.60608083333329</v>
      </c>
      <c r="H47" s="73">
        <f>IF(Settings!$E$13=1,Balance!$O47,INDEX(Balance!$D:$M,ROW(),Settings!$E$13-1))</f>
        <v>33595.14</v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2:24" x14ac:dyDescent="0.25">
      <c r="B48" s="3">
        <f t="shared" si="0"/>
        <v>33</v>
      </c>
      <c r="C48" s="7">
        <f>IF(B48="",NA(),DATE(YEAR(Balance!B47),MONTH(Balance!B47)+1,1))</f>
        <v>43040</v>
      </c>
      <c r="D48" s="137"/>
      <c r="E48" s="6">
        <f>IF(Settings!$E$13=1,'Minimum Payment'!$O48,INDEX('Minimum Payment'!$D:$M,ROW(),Settings!$E$13-1))</f>
        <v>445</v>
      </c>
      <c r="F48" s="6">
        <f>IF(Settings!$E$13=1,'Extra Payment'!$O48,INDEX('Extra Payment'!$D:$M,ROW(),Settings!$E$13-1))</f>
        <v>155</v>
      </c>
      <c r="G48" s="6">
        <f>IF(Settings!$E$13=1,Interest!$O48,INDEX(Interest!$D:$M,ROW(),Settings!$E$13-1))</f>
        <v>359.36490666666668</v>
      </c>
      <c r="H48" s="73">
        <f>IF(Settings!$E$13=1,Balance!$O48,INDEX(Balance!$D:$M,ROW(),Settings!$E$13-1))</f>
        <v>33354.509999999995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2:24" x14ac:dyDescent="0.25">
      <c r="B49" s="3">
        <f t="shared" si="0"/>
        <v>34</v>
      </c>
      <c r="C49" s="7">
        <f>IF(B49="",NA(),DATE(YEAR(Balance!B48),MONTH(Balance!B48)+1,1))</f>
        <v>43070</v>
      </c>
      <c r="D49" s="137"/>
      <c r="E49" s="6">
        <f>IF(Settings!$E$13=1,'Minimum Payment'!$O49,INDEX('Minimum Payment'!$D:$M,ROW(),Settings!$E$13-1))</f>
        <v>445</v>
      </c>
      <c r="F49" s="6">
        <f>IF(Settings!$E$13=1,'Extra Payment'!$O49,INDEX('Extra Payment'!$D:$M,ROW(),Settings!$E$13-1))</f>
        <v>155</v>
      </c>
      <c r="G49" s="6">
        <f>IF(Settings!$E$13=1,Interest!$O49,INDEX(Interest!$D:$M,ROW(),Settings!$E$13-1))</f>
        <v>358.11409666666663</v>
      </c>
      <c r="H49" s="73">
        <f>IF(Settings!$E$13=1,Balance!$O49,INDEX(Balance!$D:$M,ROW(),Settings!$E$13-1))</f>
        <v>33112.629999999997</v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2:24" x14ac:dyDescent="0.25">
      <c r="B50" s="3">
        <f t="shared" si="0"/>
        <v>35</v>
      </c>
      <c r="C50" s="7">
        <f>IF(B50="",NA(),DATE(YEAR(Balance!B49),MONTH(Balance!B49)+1,1))</f>
        <v>43101</v>
      </c>
      <c r="D50" s="137"/>
      <c r="E50" s="6">
        <f>IF(Settings!$E$13=1,'Minimum Payment'!$O50,INDEX('Minimum Payment'!$D:$M,ROW(),Settings!$E$13-1))</f>
        <v>445</v>
      </c>
      <c r="F50" s="6">
        <f>IF(Settings!$E$13=1,'Extra Payment'!$O50,INDEX('Extra Payment'!$D:$M,ROW(),Settings!$E$13-1))</f>
        <v>155</v>
      </c>
      <c r="G50" s="6">
        <f>IF(Settings!$E$13=1,Interest!$O50,INDEX(Interest!$D:$M,ROW(),Settings!$E$13-1))</f>
        <v>356.85355083333337</v>
      </c>
      <c r="H50" s="73">
        <f>IF(Settings!$E$13=1,Balance!$O50,INDEX(Balance!$D:$M,ROW(),Settings!$E$13-1))</f>
        <v>32869.49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2:24" x14ac:dyDescent="0.25">
      <c r="B51" s="3">
        <f t="shared" si="0"/>
        <v>36</v>
      </c>
      <c r="C51" s="7">
        <f>IF(B51="",NA(),DATE(YEAR(Balance!B50),MONTH(Balance!B50)+1,1))</f>
        <v>43132</v>
      </c>
      <c r="D51" s="137"/>
      <c r="E51" s="6">
        <f>IF(Settings!$E$13=1,'Minimum Payment'!$O51,INDEX('Minimum Payment'!$D:$M,ROW(),Settings!$E$13-1))</f>
        <v>445</v>
      </c>
      <c r="F51" s="6">
        <f>IF(Settings!$E$13=1,'Extra Payment'!$O51,INDEX('Extra Payment'!$D:$M,ROW(),Settings!$E$13-1))</f>
        <v>155</v>
      </c>
      <c r="G51" s="6">
        <f>IF(Settings!$E$13=1,Interest!$O51,INDEX(Interest!$D:$M,ROW(),Settings!$E$13-1))</f>
        <v>355.5831116666667</v>
      </c>
      <c r="H51" s="73">
        <f>IF(Settings!$E$13=1,Balance!$O51,INDEX(Balance!$D:$M,ROW(),Settings!$E$13-1))</f>
        <v>32625.08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2:24" x14ac:dyDescent="0.25">
      <c r="B52" s="3">
        <f t="shared" si="0"/>
        <v>37</v>
      </c>
      <c r="C52" s="7">
        <f>IF(B52="",NA(),DATE(YEAR(Balance!B51),MONTH(Balance!B51)+1,1))</f>
        <v>43160</v>
      </c>
      <c r="D52" s="137"/>
      <c r="E52" s="6">
        <f>IF(Settings!$E$13=1,'Minimum Payment'!$O52,INDEX('Minimum Payment'!$D:$M,ROW(),Settings!$E$13-1))</f>
        <v>420</v>
      </c>
      <c r="F52" s="6">
        <f>IF(Settings!$E$13=1,'Extra Payment'!$O52,INDEX('Extra Payment'!$D:$M,ROW(),Settings!$E$13-1))</f>
        <v>180</v>
      </c>
      <c r="G52" s="6">
        <f>IF(Settings!$E$13=1,Interest!$O52,INDEX(Interest!$D:$M,ROW(),Settings!$E$13-1))</f>
        <v>354.30271583333337</v>
      </c>
      <c r="H52" s="73">
        <f>IF(Settings!$E$13=1,Balance!$O52,INDEX(Balance!$D:$M,ROW(),Settings!$E$13-1))</f>
        <v>32379.39</v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2:24" x14ac:dyDescent="0.25">
      <c r="B53" s="3">
        <f t="shared" si="0"/>
        <v>38</v>
      </c>
      <c r="C53" s="7">
        <f>IF(B53="",NA(),DATE(YEAR(Balance!B52),MONTH(Balance!B52)+1,1))</f>
        <v>43191</v>
      </c>
      <c r="D53" s="137"/>
      <c r="E53" s="6">
        <f>IF(Settings!$E$13=1,'Minimum Payment'!$O53,INDEX('Minimum Payment'!$D:$M,ROW(),Settings!$E$13-1))</f>
        <v>420</v>
      </c>
      <c r="F53" s="6">
        <f>IF(Settings!$E$13=1,'Extra Payment'!$O53,INDEX('Extra Payment'!$D:$M,ROW(),Settings!$E$13-1))</f>
        <v>180</v>
      </c>
      <c r="G53" s="6">
        <f>IF(Settings!$E$13=1,Interest!$O53,INDEX(Interest!$D:$M,ROW(),Settings!$E$13-1))</f>
        <v>353.01228083333331</v>
      </c>
      <c r="H53" s="73">
        <f>IF(Settings!$E$13=1,Balance!$O53,INDEX(Balance!$D:$M,ROW(),Settings!$E$13-1))</f>
        <v>32132.399999999998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2:24" x14ac:dyDescent="0.25">
      <c r="B54" s="3">
        <f t="shared" si="0"/>
        <v>39</v>
      </c>
      <c r="C54" s="7">
        <f>IF(B54="",NA(),DATE(YEAR(Balance!B53),MONTH(Balance!B53)+1,1))</f>
        <v>43221</v>
      </c>
      <c r="D54" s="137"/>
      <c r="E54" s="6">
        <f>IF(Settings!$E$13=1,'Minimum Payment'!$O54,INDEX('Minimum Payment'!$D:$M,ROW(),Settings!$E$13-1))</f>
        <v>420</v>
      </c>
      <c r="F54" s="6">
        <f>IF(Settings!$E$13=1,'Extra Payment'!$O54,INDEX('Extra Payment'!$D:$M,ROW(),Settings!$E$13-1))</f>
        <v>180</v>
      </c>
      <c r="G54" s="6">
        <f>IF(Settings!$E$13=1,Interest!$O54,INDEX(Interest!$D:$M,ROW(),Settings!$E$13-1))</f>
        <v>351.71153666666669</v>
      </c>
      <c r="H54" s="73">
        <f>IF(Settings!$E$13=1,Balance!$O54,INDEX(Balance!$D:$M,ROW(),Settings!$E$13-1))</f>
        <v>31884.1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2:24" x14ac:dyDescent="0.25">
      <c r="B55" s="3">
        <f t="shared" si="0"/>
        <v>40</v>
      </c>
      <c r="C55" s="7">
        <f>IF(B55="",NA(),DATE(YEAR(Balance!B54),MONTH(Balance!B54)+1,1))</f>
        <v>43252</v>
      </c>
      <c r="D55" s="137"/>
      <c r="E55" s="6">
        <f>IF(Settings!$E$13=1,'Minimum Payment'!$O55,INDEX('Minimum Payment'!$D:$M,ROW(),Settings!$E$13-1))</f>
        <v>420</v>
      </c>
      <c r="F55" s="6">
        <f>IF(Settings!$E$13=1,'Extra Payment'!$O55,INDEX('Extra Payment'!$D:$M,ROW(),Settings!$E$13-1))</f>
        <v>180</v>
      </c>
      <c r="G55" s="6">
        <f>IF(Settings!$E$13=1,Interest!$O55,INDEX(Interest!$D:$M,ROW(),Settings!$E$13-1))</f>
        <v>350.40043249999997</v>
      </c>
      <c r="H55" s="73">
        <f>IF(Settings!$E$13=1,Balance!$O55,INDEX(Balance!$D:$M,ROW(),Settings!$E$13-1))</f>
        <v>31634.5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2:24" x14ac:dyDescent="0.25">
      <c r="B56" s="3">
        <f t="shared" si="0"/>
        <v>41</v>
      </c>
      <c r="C56" s="7">
        <f>IF(B56="",NA(),DATE(YEAR(Balance!B55),MONTH(Balance!B55)+1,1))</f>
        <v>43282</v>
      </c>
      <c r="D56" s="137"/>
      <c r="E56" s="6">
        <f>IF(Settings!$E$13=1,'Minimum Payment'!$O56,INDEX('Minimum Payment'!$D:$M,ROW(),Settings!$E$13-1))</f>
        <v>420</v>
      </c>
      <c r="F56" s="6">
        <f>IF(Settings!$E$13=1,'Extra Payment'!$O56,INDEX('Extra Payment'!$D:$M,ROW(),Settings!$E$13-1))</f>
        <v>180</v>
      </c>
      <c r="G56" s="6">
        <f>IF(Settings!$E$13=1,Interest!$O56,INDEX(Interest!$D:$M,ROW(),Settings!$E$13-1))</f>
        <v>349.07901916666668</v>
      </c>
      <c r="H56" s="73">
        <f>IF(Settings!$E$13=1,Balance!$O56,INDEX(Balance!$D:$M,ROW(),Settings!$E$13-1))</f>
        <v>31383.590000000004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2:24" x14ac:dyDescent="0.25">
      <c r="B57" s="3">
        <f t="shared" si="0"/>
        <v>42</v>
      </c>
      <c r="C57" s="7">
        <f>IF(B57="",NA(),DATE(YEAR(Balance!B56),MONTH(Balance!B56)+1,1))</f>
        <v>43313</v>
      </c>
      <c r="D57" s="137"/>
      <c r="E57" s="6">
        <f>IF(Settings!$E$13=1,'Minimum Payment'!$O57,INDEX('Minimum Payment'!$D:$M,ROW(),Settings!$E$13-1))</f>
        <v>420</v>
      </c>
      <c r="F57" s="6">
        <f>IF(Settings!$E$13=1,'Extra Payment'!$O57,INDEX('Extra Payment'!$D:$M,ROW(),Settings!$E$13-1))</f>
        <v>180</v>
      </c>
      <c r="G57" s="6">
        <f>IF(Settings!$E$13=1,Interest!$O57,INDEX(Interest!$D:$M,ROW(),Settings!$E$13-1))</f>
        <v>347.74718416666673</v>
      </c>
      <c r="H57" s="73">
        <f>IF(Settings!$E$13=1,Balance!$O57,INDEX(Balance!$D:$M,ROW(),Settings!$E$13-1))</f>
        <v>31131.33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2:24" x14ac:dyDescent="0.25">
      <c r="B58" s="3">
        <f t="shared" si="0"/>
        <v>43</v>
      </c>
      <c r="C58" s="7">
        <f>IF(B58="",NA(),DATE(YEAR(Balance!B57),MONTH(Balance!B57)+1,1))</f>
        <v>43344</v>
      </c>
      <c r="D58" s="137"/>
      <c r="E58" s="6">
        <f>IF(Settings!$E$13=1,'Minimum Payment'!$O58,INDEX('Minimum Payment'!$D:$M,ROW(),Settings!$E$13-1))</f>
        <v>420</v>
      </c>
      <c r="F58" s="6">
        <f>IF(Settings!$E$13=1,'Extra Payment'!$O58,INDEX('Extra Payment'!$D:$M,ROW(),Settings!$E$13-1))</f>
        <v>180</v>
      </c>
      <c r="G58" s="6">
        <f>IF(Settings!$E$13=1,Interest!$O58,INDEX(Interest!$D:$M,ROW(),Settings!$E$13-1))</f>
        <v>346.40452833333336</v>
      </c>
      <c r="H58" s="73">
        <f>IF(Settings!$E$13=1,Balance!$O58,INDEX(Balance!$D:$M,ROW(),Settings!$E$13-1))</f>
        <v>30877.729999999996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2:24" x14ac:dyDescent="0.25">
      <c r="B59" s="3">
        <f t="shared" si="0"/>
        <v>44</v>
      </c>
      <c r="C59" s="7">
        <f>IF(B59="",NA(),DATE(YEAR(Balance!B58),MONTH(Balance!B58)+1,1))</f>
        <v>43374</v>
      </c>
      <c r="D59" s="137"/>
      <c r="E59" s="6">
        <f>IF(Settings!$E$13=1,'Minimum Payment'!$O59,INDEX('Minimum Payment'!$D:$M,ROW(),Settings!$E$13-1))</f>
        <v>420</v>
      </c>
      <c r="F59" s="6">
        <f>IF(Settings!$E$13=1,'Extra Payment'!$O59,INDEX('Extra Payment'!$D:$M,ROW(),Settings!$E$13-1))</f>
        <v>180</v>
      </c>
      <c r="G59" s="6">
        <f>IF(Settings!$E$13=1,Interest!$O59,INDEX(Interest!$D:$M,ROW(),Settings!$E$13-1))</f>
        <v>345.05119666666667</v>
      </c>
      <c r="H59" s="73">
        <f>IF(Settings!$E$13=1,Balance!$O59,INDEX(Balance!$D:$M,ROW(),Settings!$E$13-1))</f>
        <v>30622.78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2:24" x14ac:dyDescent="0.25">
      <c r="B60" s="3">
        <f t="shared" si="0"/>
        <v>45</v>
      </c>
      <c r="C60" s="7">
        <f>IF(B60="",NA(),DATE(YEAR(Balance!B59),MONTH(Balance!B59)+1,1))</f>
        <v>43405</v>
      </c>
      <c r="D60" s="137"/>
      <c r="E60" s="6">
        <f>IF(Settings!$E$13=1,'Minimum Payment'!$O60,INDEX('Minimum Payment'!$D:$M,ROW(),Settings!$E$13-1))</f>
        <v>420</v>
      </c>
      <c r="F60" s="6">
        <f>IF(Settings!$E$13=1,'Extra Payment'!$O60,INDEX('Extra Payment'!$D:$M,ROW(),Settings!$E$13-1))</f>
        <v>180</v>
      </c>
      <c r="G60" s="6">
        <f>IF(Settings!$E$13=1,Interest!$O60,INDEX(Interest!$D:$M,ROW(),Settings!$E$13-1))</f>
        <v>343.68704000000002</v>
      </c>
      <c r="H60" s="73">
        <f>IF(Settings!$E$13=1,Balance!$O60,INDEX(Balance!$D:$M,ROW(),Settings!$E$13-1))</f>
        <v>30366.46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2:24" x14ac:dyDescent="0.25">
      <c r="B61" s="3">
        <f t="shared" si="0"/>
        <v>46</v>
      </c>
      <c r="C61" s="7">
        <f>IF(B61="",NA(),DATE(YEAR(Balance!B60),MONTH(Balance!B60)+1,1))</f>
        <v>43435</v>
      </c>
      <c r="D61" s="137"/>
      <c r="E61" s="6">
        <f>IF(Settings!$E$13=1,'Minimum Payment'!$O61,INDEX('Minimum Payment'!$D:$M,ROW(),Settings!$E$13-1))</f>
        <v>420</v>
      </c>
      <c r="F61" s="6">
        <f>IF(Settings!$E$13=1,'Extra Payment'!$O61,INDEX('Extra Payment'!$D:$M,ROW(),Settings!$E$13-1))</f>
        <v>180</v>
      </c>
      <c r="G61" s="6">
        <f>IF(Settings!$E$13=1,Interest!$O61,INDEX(Interest!$D:$M,ROW(),Settings!$E$13-1))</f>
        <v>342.31179250000002</v>
      </c>
      <c r="H61" s="73">
        <f>IF(Settings!$E$13=1,Balance!$O61,INDEX(Balance!$D:$M,ROW(),Settings!$E$13-1))</f>
        <v>30108.78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2:24" x14ac:dyDescent="0.25">
      <c r="B62" s="3">
        <f t="shared" si="0"/>
        <v>47</v>
      </c>
      <c r="C62" s="7">
        <f>IF(B62="",NA(),DATE(YEAR(Balance!B61),MONTH(Balance!B61)+1,1))</f>
        <v>43466</v>
      </c>
      <c r="D62" s="137"/>
      <c r="E62" s="6">
        <f>IF(Settings!$E$13=1,'Minimum Payment'!$O62,INDEX('Minimum Payment'!$D:$M,ROW(),Settings!$E$13-1))</f>
        <v>420</v>
      </c>
      <c r="F62" s="6">
        <f>IF(Settings!$E$13=1,'Extra Payment'!$O62,INDEX('Extra Payment'!$D:$M,ROW(),Settings!$E$13-1))</f>
        <v>180</v>
      </c>
      <c r="G62" s="6">
        <f>IF(Settings!$E$13=1,Interest!$O62,INDEX(Interest!$D:$M,ROW(),Settings!$E$13-1))</f>
        <v>340.92567416666668</v>
      </c>
      <c r="H62" s="73">
        <f>IF(Settings!$E$13=1,Balance!$O62,INDEX(Balance!$D:$M,ROW(),Settings!$E$13-1))</f>
        <v>29849.71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2:24" x14ac:dyDescent="0.25">
      <c r="B63" s="3">
        <f t="shared" si="0"/>
        <v>48</v>
      </c>
      <c r="C63" s="7">
        <f>IF(B63="",NA(),DATE(YEAR(Balance!B62),MONTH(Balance!B62)+1,1))</f>
        <v>43497</v>
      </c>
      <c r="D63" s="137"/>
      <c r="E63" s="6">
        <f>IF(Settings!$E$13=1,'Minimum Payment'!$O63,INDEX('Minimum Payment'!$D:$M,ROW(),Settings!$E$13-1))</f>
        <v>420</v>
      </c>
      <c r="F63" s="6">
        <f>IF(Settings!$E$13=1,'Extra Payment'!$O63,INDEX('Extra Payment'!$D:$M,ROW(),Settings!$E$13-1))</f>
        <v>180</v>
      </c>
      <c r="G63" s="6">
        <f>IF(Settings!$E$13=1,Interest!$O63,INDEX(Interest!$D:$M,ROW(),Settings!$E$13-1))</f>
        <v>339.52831916666668</v>
      </c>
      <c r="H63" s="73">
        <f>IF(Settings!$E$13=1,Balance!$O63,INDEX(Balance!$D:$M,ROW(),Settings!$E$13-1))</f>
        <v>29589.239999999998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2:24" x14ac:dyDescent="0.25">
      <c r="B64" s="3">
        <f t="shared" si="0"/>
        <v>49</v>
      </c>
      <c r="C64" s="7">
        <f>IF(B64="",NA(),DATE(YEAR(Balance!B63),MONTH(Balance!B63)+1,1))</f>
        <v>43525</v>
      </c>
      <c r="D64" s="137"/>
      <c r="E64" s="6">
        <f>IF(Settings!$E$13=1,'Minimum Payment'!$O64,INDEX('Minimum Payment'!$D:$M,ROW(),Settings!$E$13-1))</f>
        <v>420</v>
      </c>
      <c r="F64" s="6">
        <f>IF(Settings!$E$13=1,'Extra Payment'!$O64,INDEX('Extra Payment'!$D:$M,ROW(),Settings!$E$13-1))</f>
        <v>180</v>
      </c>
      <c r="G64" s="6">
        <f>IF(Settings!$E$13=1,Interest!$O64,INDEX(Interest!$D:$M,ROW(),Settings!$E$13-1))</f>
        <v>338.11949083333332</v>
      </c>
      <c r="H64" s="73">
        <f>IF(Settings!$E$13=1,Balance!$O64,INDEX(Balance!$D:$M,ROW(),Settings!$E$13-1))</f>
        <v>29327.360000000001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x14ac:dyDescent="0.25">
      <c r="B65" s="3">
        <f t="shared" si="0"/>
        <v>50</v>
      </c>
      <c r="C65" s="7">
        <f>IF(B65="",NA(),DATE(YEAR(Balance!B64),MONTH(Balance!B64)+1,1))</f>
        <v>43556</v>
      </c>
      <c r="D65" s="137"/>
      <c r="E65" s="6">
        <f>IF(Settings!$E$13=1,'Minimum Payment'!$O65,INDEX('Minimum Payment'!$D:$M,ROW(),Settings!$E$13-1))</f>
        <v>420</v>
      </c>
      <c r="F65" s="6">
        <f>IF(Settings!$E$13=1,'Extra Payment'!$O65,INDEX('Extra Payment'!$D:$M,ROW(),Settings!$E$13-1))</f>
        <v>180</v>
      </c>
      <c r="G65" s="6">
        <f>IF(Settings!$E$13=1,Interest!$O65,INDEX(Interest!$D:$M,ROW(),Settings!$E$13-1))</f>
        <v>336.69928000000004</v>
      </c>
      <c r="H65" s="73">
        <f>IF(Settings!$E$13=1,Balance!$O65,INDEX(Balance!$D:$M,ROW(),Settings!$E$13-1))</f>
        <v>29064.059999999998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x14ac:dyDescent="0.25">
      <c r="B66" s="3">
        <f t="shared" si="0"/>
        <v>51</v>
      </c>
      <c r="C66" s="7">
        <f>IF(B66="",NA(),DATE(YEAR(Balance!B65),MONTH(Balance!B65)+1,1))</f>
        <v>43586</v>
      </c>
      <c r="D66" s="137"/>
      <c r="E66" s="6">
        <f>IF(Settings!$E$13=1,'Minimum Payment'!$O66,INDEX('Minimum Payment'!$D:$M,ROW(),Settings!$E$13-1))</f>
        <v>420</v>
      </c>
      <c r="F66" s="6">
        <f>IF(Settings!$E$13=1,'Extra Payment'!$O66,INDEX('Extra Payment'!$D:$M,ROW(),Settings!$E$13-1))</f>
        <v>180</v>
      </c>
      <c r="G66" s="6">
        <f>IF(Settings!$E$13=1,Interest!$O66,INDEX(Interest!$D:$M,ROW(),Settings!$E$13-1))</f>
        <v>335.26745</v>
      </c>
      <c r="H66" s="73">
        <f>IF(Settings!$E$13=1,Balance!$O66,INDEX(Balance!$D:$M,ROW(),Settings!$E$13-1))</f>
        <v>28799.32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x14ac:dyDescent="0.25">
      <c r="B67" s="3">
        <f t="shared" si="0"/>
        <v>52</v>
      </c>
      <c r="C67" s="7">
        <f>IF(B67="",NA(),DATE(YEAR(Balance!B66),MONTH(Balance!B66)+1,1))</f>
        <v>43617</v>
      </c>
      <c r="D67" s="137"/>
      <c r="E67" s="6">
        <f>IF(Settings!$E$13=1,'Minimum Payment'!$O67,INDEX('Minimum Payment'!$D:$M,ROW(),Settings!$E$13-1))</f>
        <v>420</v>
      </c>
      <c r="F67" s="6">
        <f>IF(Settings!$E$13=1,'Extra Payment'!$O67,INDEX('Extra Payment'!$D:$M,ROW(),Settings!$E$13-1))</f>
        <v>180</v>
      </c>
      <c r="G67" s="6">
        <f>IF(Settings!$E$13=1,Interest!$O67,INDEX(Interest!$D:$M,ROW(),Settings!$E$13-1))</f>
        <v>333.82380999999998</v>
      </c>
      <c r="H67" s="73">
        <f>IF(Settings!$E$13=1,Balance!$O67,INDEX(Balance!$D:$M,ROW(),Settings!$E$13-1))</f>
        <v>28533.15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x14ac:dyDescent="0.25">
      <c r="B68" s="3">
        <f t="shared" si="0"/>
        <v>53</v>
      </c>
      <c r="C68" s="7">
        <f>IF(B68="",NA(),DATE(YEAR(Balance!B67),MONTH(Balance!B67)+1,1))</f>
        <v>43647</v>
      </c>
      <c r="D68" s="137"/>
      <c r="E68" s="6">
        <f>IF(Settings!$E$13=1,'Minimum Payment'!$O68,INDEX('Minimum Payment'!$D:$M,ROW(),Settings!$E$13-1))</f>
        <v>420</v>
      </c>
      <c r="F68" s="6">
        <f>IF(Settings!$E$13=1,'Extra Payment'!$O68,INDEX('Extra Payment'!$D:$M,ROW(),Settings!$E$13-1))</f>
        <v>180</v>
      </c>
      <c r="G68" s="6">
        <f>IF(Settings!$E$13=1,Interest!$O68,INDEX(Interest!$D:$M,ROW(),Settings!$E$13-1))</f>
        <v>332.3684383333333</v>
      </c>
      <c r="H68" s="73">
        <f>IF(Settings!$E$13=1,Balance!$O68,INDEX(Balance!$D:$M,ROW(),Settings!$E$13-1))</f>
        <v>28265.510000000002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x14ac:dyDescent="0.25">
      <c r="B69" s="3">
        <f t="shared" si="0"/>
        <v>54</v>
      </c>
      <c r="C69" s="7">
        <f>IF(B69="",NA(),DATE(YEAR(Balance!B68),MONTH(Balance!B68)+1,1))</f>
        <v>43678</v>
      </c>
      <c r="D69" s="137"/>
      <c r="E69" s="6">
        <f>IF(Settings!$E$13=1,'Minimum Payment'!$O69,INDEX('Minimum Payment'!$D:$M,ROW(),Settings!$E$13-1))</f>
        <v>420</v>
      </c>
      <c r="F69" s="6">
        <f>IF(Settings!$E$13=1,'Extra Payment'!$O69,INDEX('Extra Payment'!$D:$M,ROW(),Settings!$E$13-1))</f>
        <v>180</v>
      </c>
      <c r="G69" s="6">
        <f>IF(Settings!$E$13=1,Interest!$O69,INDEX(Interest!$D:$M,ROW(),Settings!$E$13-1))</f>
        <v>330.90101083333332</v>
      </c>
      <c r="H69" s="73">
        <f>IF(Settings!$E$13=1,Balance!$O69,INDEX(Balance!$D:$M,ROW(),Settings!$E$13-1))</f>
        <v>27996.410000000003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x14ac:dyDescent="0.25">
      <c r="B70" s="3">
        <f t="shared" si="0"/>
        <v>55</v>
      </c>
      <c r="C70" s="7">
        <f>IF(B70="",NA(),DATE(YEAR(Balance!B69),MONTH(Balance!B69)+1,1))</f>
        <v>43709</v>
      </c>
      <c r="D70" s="137"/>
      <c r="E70" s="6">
        <f>IF(Settings!$E$13=1,'Minimum Payment'!$O70,INDEX('Minimum Payment'!$D:$M,ROW(),Settings!$E$13-1))</f>
        <v>420</v>
      </c>
      <c r="F70" s="6">
        <f>IF(Settings!$E$13=1,'Extra Payment'!$O70,INDEX('Extra Payment'!$D:$M,ROW(),Settings!$E$13-1))</f>
        <v>180</v>
      </c>
      <c r="G70" s="6">
        <f>IF(Settings!$E$13=1,Interest!$O70,INDEX(Interest!$D:$M,ROW(),Settings!$E$13-1))</f>
        <v>329.42150333333336</v>
      </c>
      <c r="H70" s="73">
        <f>IF(Settings!$E$13=1,Balance!$O70,INDEX(Balance!$D:$M,ROW(),Settings!$E$13-1))</f>
        <v>27725.829999999998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x14ac:dyDescent="0.25">
      <c r="B71" s="3">
        <f t="shared" si="0"/>
        <v>56</v>
      </c>
      <c r="C71" s="7">
        <f>IF(B71="",NA(),DATE(YEAR(Balance!B70),MONTH(Balance!B70)+1,1))</f>
        <v>43739</v>
      </c>
      <c r="D71" s="137"/>
      <c r="E71" s="6">
        <f>IF(Settings!$E$13=1,'Minimum Payment'!$O71,INDEX('Minimum Payment'!$D:$M,ROW(),Settings!$E$13-1))</f>
        <v>420</v>
      </c>
      <c r="F71" s="6">
        <f>IF(Settings!$E$13=1,'Extra Payment'!$O71,INDEX('Extra Payment'!$D:$M,ROW(),Settings!$E$13-1))</f>
        <v>180</v>
      </c>
      <c r="G71" s="6">
        <f>IF(Settings!$E$13=1,Interest!$O71,INDEX(Interest!$D:$M,ROW(),Settings!$E$13-1))</f>
        <v>327.92970333333335</v>
      </c>
      <c r="H71" s="73">
        <f>IF(Settings!$E$13=1,Balance!$O71,INDEX(Balance!$D:$M,ROW(),Settings!$E$13-1))</f>
        <v>27453.760000000002</v>
      </c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x14ac:dyDescent="0.25">
      <c r="B72" s="3">
        <f t="shared" si="0"/>
        <v>57</v>
      </c>
      <c r="C72" s="7">
        <f>IF(B72="",NA(),DATE(YEAR(Balance!B71),MONTH(Balance!B71)+1,1))</f>
        <v>43770</v>
      </c>
      <c r="D72" s="137"/>
      <c r="E72" s="6">
        <f>IF(Settings!$E$13=1,'Minimum Payment'!$O72,INDEX('Minimum Payment'!$D:$M,ROW(),Settings!$E$13-1))</f>
        <v>420</v>
      </c>
      <c r="F72" s="6">
        <f>IF(Settings!$E$13=1,'Extra Payment'!$O72,INDEX('Extra Payment'!$D:$M,ROW(),Settings!$E$13-1))</f>
        <v>180</v>
      </c>
      <c r="G72" s="6">
        <f>IF(Settings!$E$13=1,Interest!$O72,INDEX(Interest!$D:$M,ROW(),Settings!$E$13-1))</f>
        <v>326.42556500000001</v>
      </c>
      <c r="H72" s="73">
        <f>IF(Settings!$E$13=1,Balance!$O72,INDEX(Balance!$D:$M,ROW(),Settings!$E$13-1))</f>
        <v>27180.18</v>
      </c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x14ac:dyDescent="0.25">
      <c r="B73" s="3">
        <f t="shared" si="0"/>
        <v>58</v>
      </c>
      <c r="C73" s="7">
        <f>IF(B73="",NA(),DATE(YEAR(Balance!B72),MONTH(Balance!B72)+1,1))</f>
        <v>43800</v>
      </c>
      <c r="D73" s="137"/>
      <c r="E73" s="6">
        <f>IF(Settings!$E$13=1,'Minimum Payment'!$O73,INDEX('Minimum Payment'!$D:$M,ROW(),Settings!$E$13-1))</f>
        <v>395</v>
      </c>
      <c r="F73" s="6">
        <f>IF(Settings!$E$13=1,'Extra Payment'!$O73,INDEX('Extra Payment'!$D:$M,ROW(),Settings!$E$13-1))</f>
        <v>205</v>
      </c>
      <c r="G73" s="6">
        <f>IF(Settings!$E$13=1,Interest!$O73,INDEX(Interest!$D:$M,ROW(),Settings!$E$13-1))</f>
        <v>324.44461333333334</v>
      </c>
      <c r="H73" s="73">
        <f>IF(Settings!$E$13=1,Balance!$O73,INDEX(Balance!$D:$M,ROW(),Settings!$E$13-1))</f>
        <v>26904.629999999997</v>
      </c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x14ac:dyDescent="0.25">
      <c r="B74" s="3">
        <f t="shared" si="0"/>
        <v>59</v>
      </c>
      <c r="C74" s="7">
        <f>IF(B74="",NA(),DATE(YEAR(Balance!B73),MONTH(Balance!B73)+1,1))</f>
        <v>43831</v>
      </c>
      <c r="D74" s="137"/>
      <c r="E74" s="6">
        <f>IF(Settings!$E$13=1,'Minimum Payment'!$O74,INDEX('Minimum Payment'!$D:$M,ROW(),Settings!$E$13-1))</f>
        <v>395</v>
      </c>
      <c r="F74" s="6">
        <f>IF(Settings!$E$13=1,'Extra Payment'!$O74,INDEX('Extra Payment'!$D:$M,ROW(),Settings!$E$13-1))</f>
        <v>205</v>
      </c>
      <c r="G74" s="6">
        <f>IF(Settings!$E$13=1,Interest!$O74,INDEX(Interest!$D:$M,ROW(),Settings!$E$13-1))</f>
        <v>321.54253249999999</v>
      </c>
      <c r="H74" s="73">
        <f>IF(Settings!$E$13=1,Balance!$O74,INDEX(Balance!$D:$M,ROW(),Settings!$E$13-1))</f>
        <v>26626.17</v>
      </c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x14ac:dyDescent="0.25">
      <c r="B75" s="3">
        <f t="shared" si="0"/>
        <v>60</v>
      </c>
      <c r="C75" s="7">
        <f>IF(B75="",NA(),DATE(YEAR(Balance!B74),MONTH(Balance!B74)+1,1))</f>
        <v>43862</v>
      </c>
      <c r="D75" s="137"/>
      <c r="E75" s="6">
        <f>IF(Settings!$E$13=1,'Minimum Payment'!$O75,INDEX('Minimum Payment'!$D:$M,ROW(),Settings!$E$13-1))</f>
        <v>395</v>
      </c>
      <c r="F75" s="6">
        <f>IF(Settings!$E$13=1,'Extra Payment'!$O75,INDEX('Extra Payment'!$D:$M,ROW(),Settings!$E$13-1))</f>
        <v>205</v>
      </c>
      <c r="G75" s="6">
        <f>IF(Settings!$E$13=1,Interest!$O75,INDEX(Interest!$D:$M,ROW(),Settings!$E$13-1))</f>
        <v>318.60925250000003</v>
      </c>
      <c r="H75" s="73">
        <f>IF(Settings!$E$13=1,Balance!$O75,INDEX(Balance!$D:$M,ROW(),Settings!$E$13-1))</f>
        <v>26344.79</v>
      </c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x14ac:dyDescent="0.25">
      <c r="B76" s="3">
        <f t="shared" si="0"/>
        <v>61</v>
      </c>
      <c r="C76" s="7">
        <f>IF(B76="",NA(),DATE(YEAR(Balance!B75),MONTH(Balance!B75)+1,1))</f>
        <v>43891</v>
      </c>
      <c r="D76" s="137"/>
      <c r="E76" s="6">
        <f>IF(Settings!$E$13=1,'Minimum Payment'!$O76,INDEX('Minimum Payment'!$D:$M,ROW(),Settings!$E$13-1))</f>
        <v>395</v>
      </c>
      <c r="F76" s="6">
        <f>IF(Settings!$E$13=1,'Extra Payment'!$O76,INDEX('Extra Payment'!$D:$M,ROW(),Settings!$E$13-1))</f>
        <v>205</v>
      </c>
      <c r="G76" s="6">
        <f>IF(Settings!$E$13=1,Interest!$O76,INDEX(Interest!$D:$M,ROW(),Settings!$E$13-1))</f>
        <v>315.6447225</v>
      </c>
      <c r="H76" s="73">
        <f>IF(Settings!$E$13=1,Balance!$O76,INDEX(Balance!$D:$M,ROW(),Settings!$E$13-1))</f>
        <v>26060.440000000002</v>
      </c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x14ac:dyDescent="0.25">
      <c r="B77" s="3">
        <f t="shared" si="0"/>
        <v>62</v>
      </c>
      <c r="C77" s="7">
        <f>IF(B77="",NA(),DATE(YEAR(Balance!B76),MONTH(Balance!B76)+1,1))</f>
        <v>43922</v>
      </c>
      <c r="D77" s="137"/>
      <c r="E77" s="6">
        <f>IF(Settings!$E$13=1,'Minimum Payment'!$O77,INDEX('Minimum Payment'!$D:$M,ROW(),Settings!$E$13-1))</f>
        <v>395</v>
      </c>
      <c r="F77" s="6">
        <f>IF(Settings!$E$13=1,'Extra Payment'!$O77,INDEX('Extra Payment'!$D:$M,ROW(),Settings!$E$13-1))</f>
        <v>205</v>
      </c>
      <c r="G77" s="6">
        <f>IF(Settings!$E$13=1,Interest!$O77,INDEX(Interest!$D:$M,ROW(),Settings!$E$13-1))</f>
        <v>312.64832333333334</v>
      </c>
      <c r="H77" s="73">
        <f>IF(Settings!$E$13=1,Balance!$O77,INDEX(Balance!$D:$M,ROW(),Settings!$E$13-1))</f>
        <v>25773.089999999997</v>
      </c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x14ac:dyDescent="0.25">
      <c r="B78" s="3">
        <f t="shared" si="0"/>
        <v>63</v>
      </c>
      <c r="C78" s="7">
        <f>IF(B78="",NA(),DATE(YEAR(Balance!B77),MONTH(Balance!B77)+1,1))</f>
        <v>43952</v>
      </c>
      <c r="D78" s="137"/>
      <c r="E78" s="6">
        <f>IF(Settings!$E$13=1,'Minimum Payment'!$O78,INDEX('Minimum Payment'!$D:$M,ROW(),Settings!$E$13-1))</f>
        <v>395</v>
      </c>
      <c r="F78" s="6">
        <f>IF(Settings!$E$13=1,'Extra Payment'!$O78,INDEX('Extra Payment'!$D:$M,ROW(),Settings!$E$13-1))</f>
        <v>205</v>
      </c>
      <c r="G78" s="6">
        <f>IF(Settings!$E$13=1,Interest!$O78,INDEX(Interest!$D:$M,ROW(),Settings!$E$13-1))</f>
        <v>309.61979166666663</v>
      </c>
      <c r="H78" s="73">
        <f>IF(Settings!$E$13=1,Balance!$O78,INDEX(Balance!$D:$M,ROW(),Settings!$E$13-1))</f>
        <v>25482.71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x14ac:dyDescent="0.25">
      <c r="B79" s="3">
        <f t="shared" si="0"/>
        <v>64</v>
      </c>
      <c r="C79" s="7">
        <f>IF(B79="",NA(),DATE(YEAR(Balance!B78),MONTH(Balance!B78)+1,1))</f>
        <v>43983</v>
      </c>
      <c r="D79" s="137"/>
      <c r="E79" s="6">
        <f>IF(Settings!$E$13=1,'Minimum Payment'!$O79,INDEX('Minimum Payment'!$D:$M,ROW(),Settings!$E$13-1))</f>
        <v>395</v>
      </c>
      <c r="F79" s="6">
        <f>IF(Settings!$E$13=1,'Extra Payment'!$O79,INDEX('Extra Payment'!$D:$M,ROW(),Settings!$E$13-1))</f>
        <v>205</v>
      </c>
      <c r="G79" s="6">
        <f>IF(Settings!$E$13=1,Interest!$O79,INDEX(Interest!$D:$M,ROW(),Settings!$E$13-1))</f>
        <v>306.55876999999998</v>
      </c>
      <c r="H79" s="73">
        <f>IF(Settings!$E$13=1,Balance!$O79,INDEX(Balance!$D:$M,ROW(),Settings!$E$13-1))</f>
        <v>25189.27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x14ac:dyDescent="0.25">
      <c r="B80" s="3">
        <f t="shared" si="0"/>
        <v>65</v>
      </c>
      <c r="C80" s="7">
        <f>IF(B80="",NA(),DATE(YEAR(Balance!B79),MONTH(Balance!B79)+1,1))</f>
        <v>44013</v>
      </c>
      <c r="D80" s="137"/>
      <c r="E80" s="6">
        <f>IF(Settings!$E$13=1,'Minimum Payment'!$O80,INDEX('Minimum Payment'!$D:$M,ROW(),Settings!$E$13-1))</f>
        <v>395</v>
      </c>
      <c r="F80" s="6">
        <f>IF(Settings!$E$13=1,'Extra Payment'!$O80,INDEX('Extra Payment'!$D:$M,ROW(),Settings!$E$13-1))</f>
        <v>205</v>
      </c>
      <c r="G80" s="6">
        <f>IF(Settings!$E$13=1,Interest!$O80,INDEX(Interest!$D:$M,ROW(),Settings!$E$13-1))</f>
        <v>303.46495416666664</v>
      </c>
      <c r="H80" s="73">
        <f>IF(Settings!$E$13=1,Balance!$O80,INDEX(Balance!$D:$M,ROW(),Settings!$E$13-1))</f>
        <v>24892.729999999996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2:24" x14ac:dyDescent="0.25">
      <c r="B81" s="3">
        <f t="shared" si="0"/>
        <v>66</v>
      </c>
      <c r="C81" s="7">
        <f>IF(B81="",NA(),DATE(YEAR(Balance!B80),MONTH(Balance!B80)+1,1))</f>
        <v>44044</v>
      </c>
      <c r="D81" s="137"/>
      <c r="E81" s="6">
        <f>IF(Settings!$E$13=1,'Minimum Payment'!$O81,INDEX('Minimum Payment'!$D:$M,ROW(),Settings!$E$13-1))</f>
        <v>395</v>
      </c>
      <c r="F81" s="6">
        <f>IF(Settings!$E$13=1,'Extra Payment'!$O81,INDEX('Extra Payment'!$D:$M,ROW(),Settings!$E$13-1))</f>
        <v>205</v>
      </c>
      <c r="G81" s="6">
        <f>IF(Settings!$E$13=1,Interest!$O81,INDEX(Interest!$D:$M,ROW(),Settings!$E$13-1))</f>
        <v>300.33787833333332</v>
      </c>
      <c r="H81" s="73">
        <f>IF(Settings!$E$13=1,Balance!$O81,INDEX(Balance!$D:$M,ROW(),Settings!$E$13-1))</f>
        <v>24593.07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2:24" x14ac:dyDescent="0.25">
      <c r="B82" s="3">
        <f t="shared" ref="B82:B145" si="1">IF(H81&lt;=0,"",B81+1)</f>
        <v>67</v>
      </c>
      <c r="C82" s="7">
        <f>IF(B82="",NA(),DATE(YEAR(Balance!B81),MONTH(Balance!B81)+1,1))</f>
        <v>44075</v>
      </c>
      <c r="D82" s="137"/>
      <c r="E82" s="6">
        <f>IF(Settings!$E$13=1,'Minimum Payment'!$O82,INDEX('Minimum Payment'!$D:$M,ROW(),Settings!$E$13-1))</f>
        <v>395</v>
      </c>
      <c r="F82" s="6">
        <f>IF(Settings!$E$13=1,'Extra Payment'!$O82,INDEX('Extra Payment'!$D:$M,ROW(),Settings!$E$13-1))</f>
        <v>205</v>
      </c>
      <c r="G82" s="6">
        <f>IF(Settings!$E$13=1,Interest!$O82,INDEX(Interest!$D:$M,ROW(),Settings!$E$13-1))</f>
        <v>297.17734250000001</v>
      </c>
      <c r="H82" s="73">
        <f>IF(Settings!$E$13=1,Balance!$O82,INDEX(Balance!$D:$M,ROW(),Settings!$E$13-1))</f>
        <v>24290.25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2:24" x14ac:dyDescent="0.25">
      <c r="B83" s="3">
        <f t="shared" si="1"/>
        <v>68</v>
      </c>
      <c r="C83" s="7">
        <f>IF(B83="",NA(),DATE(YEAR(Balance!B82),MONTH(Balance!B82)+1,1))</f>
        <v>44105</v>
      </c>
      <c r="D83" s="137"/>
      <c r="E83" s="6">
        <f>IF(Settings!$E$13=1,'Minimum Payment'!$O83,INDEX('Minimum Payment'!$D:$M,ROW(),Settings!$E$13-1))</f>
        <v>395</v>
      </c>
      <c r="F83" s="6">
        <f>IF(Settings!$E$13=1,'Extra Payment'!$O83,INDEX('Extra Payment'!$D:$M,ROW(),Settings!$E$13-1))</f>
        <v>205</v>
      </c>
      <c r="G83" s="6">
        <f>IF(Settings!$E$13=1,Interest!$O83,INDEX(Interest!$D:$M,ROW(),Settings!$E$13-1))</f>
        <v>293.9828766666667</v>
      </c>
      <c r="H83" s="73">
        <f>IF(Settings!$E$13=1,Balance!$O83,INDEX(Balance!$D:$M,ROW(),Settings!$E$13-1))</f>
        <v>23984.239999999998</v>
      </c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2:24" x14ac:dyDescent="0.25">
      <c r="B84" s="3">
        <f t="shared" si="1"/>
        <v>69</v>
      </c>
      <c r="C84" s="7">
        <f>IF(B84="",NA(),DATE(YEAR(Balance!B83),MONTH(Balance!B83)+1,1))</f>
        <v>44136</v>
      </c>
      <c r="D84" s="137"/>
      <c r="E84" s="6">
        <f>IF(Settings!$E$13=1,'Minimum Payment'!$O84,INDEX('Minimum Payment'!$D:$M,ROW(),Settings!$E$13-1))</f>
        <v>395</v>
      </c>
      <c r="F84" s="6">
        <f>IF(Settings!$E$13=1,'Extra Payment'!$O84,INDEX('Extra Payment'!$D:$M,ROW(),Settings!$E$13-1))</f>
        <v>205</v>
      </c>
      <c r="G84" s="6">
        <f>IF(Settings!$E$13=1,Interest!$O84,INDEX(Interest!$D:$M,ROW(),Settings!$E$13-1))</f>
        <v>290.75416833333338</v>
      </c>
      <c r="H84" s="73">
        <f>IF(Settings!$E$13=1,Balance!$O84,INDEX(Balance!$D:$M,ROW(),Settings!$E$13-1))</f>
        <v>23675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2:24" x14ac:dyDescent="0.25">
      <c r="B85" s="3">
        <f t="shared" si="1"/>
        <v>70</v>
      </c>
      <c r="C85" s="7">
        <f>IF(B85="",NA(),DATE(YEAR(Balance!B84),MONTH(Balance!B84)+1,1))</f>
        <v>44166</v>
      </c>
      <c r="D85" s="137"/>
      <c r="E85" s="6">
        <f>IF(Settings!$E$13=1,'Minimum Payment'!$O85,INDEX('Minimum Payment'!$D:$M,ROW(),Settings!$E$13-1))</f>
        <v>395</v>
      </c>
      <c r="F85" s="6">
        <f>IF(Settings!$E$13=1,'Extra Payment'!$O85,INDEX('Extra Payment'!$D:$M,ROW(),Settings!$E$13-1))</f>
        <v>205</v>
      </c>
      <c r="G85" s="6">
        <f>IF(Settings!$E$13=1,Interest!$O85,INDEX(Interest!$D:$M,ROW(),Settings!$E$13-1))</f>
        <v>287.49076000000002</v>
      </c>
      <c r="H85" s="73">
        <f>IF(Settings!$E$13=1,Balance!$O85,INDEX(Balance!$D:$M,ROW(),Settings!$E$13-1))</f>
        <v>23362.489999999998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2:24" x14ac:dyDescent="0.25">
      <c r="B86" s="3">
        <f t="shared" si="1"/>
        <v>71</v>
      </c>
      <c r="C86" s="7">
        <f>IF(B86="",NA(),DATE(YEAR(Balance!B85),MONTH(Balance!B85)+1,1))</f>
        <v>44197</v>
      </c>
      <c r="D86" s="137"/>
      <c r="E86" s="6">
        <f>IF(Settings!$E$13=1,'Minimum Payment'!$O86,INDEX('Minimum Payment'!$D:$M,ROW(),Settings!$E$13-1))</f>
        <v>395</v>
      </c>
      <c r="F86" s="6">
        <f>IF(Settings!$E$13=1,'Extra Payment'!$O86,INDEX('Extra Payment'!$D:$M,ROW(),Settings!$E$13-1))</f>
        <v>205</v>
      </c>
      <c r="G86" s="6">
        <f>IF(Settings!$E$13=1,Interest!$O86,INDEX(Interest!$D:$M,ROW(),Settings!$E$13-1))</f>
        <v>284.1922391666667</v>
      </c>
      <c r="H86" s="73">
        <f>IF(Settings!$E$13=1,Balance!$O86,INDEX(Balance!$D:$M,ROW(),Settings!$E$13-1))</f>
        <v>23046.68</v>
      </c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2:24" x14ac:dyDescent="0.25">
      <c r="B87" s="3">
        <f t="shared" si="1"/>
        <v>72</v>
      </c>
      <c r="C87" s="7">
        <f>IF(B87="",NA(),DATE(YEAR(Balance!B86),MONTH(Balance!B86)+1,1))</f>
        <v>44228</v>
      </c>
      <c r="D87" s="137"/>
      <c r="E87" s="6">
        <f>IF(Settings!$E$13=1,'Minimum Payment'!$O87,INDEX('Minimum Payment'!$D:$M,ROW(),Settings!$E$13-1))</f>
        <v>395</v>
      </c>
      <c r="F87" s="6">
        <f>IF(Settings!$E$13=1,'Extra Payment'!$O87,INDEX('Extra Payment'!$D:$M,ROW(),Settings!$E$13-1))</f>
        <v>205</v>
      </c>
      <c r="G87" s="6">
        <f>IF(Settings!$E$13=1,Interest!$O87,INDEX(Interest!$D:$M,ROW(),Settings!$E$13-1))</f>
        <v>280.85823583333331</v>
      </c>
      <c r="H87" s="73">
        <f>IF(Settings!$E$13=1,Balance!$O87,INDEX(Balance!$D:$M,ROW(),Settings!$E$13-1))</f>
        <v>22727.53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2:24" x14ac:dyDescent="0.25">
      <c r="B88" s="3">
        <f t="shared" si="1"/>
        <v>73</v>
      </c>
      <c r="C88" s="7">
        <f>IF(B88="",NA(),DATE(YEAR(Balance!B87),MONTH(Balance!B87)+1,1))</f>
        <v>44256</v>
      </c>
      <c r="D88" s="137"/>
      <c r="E88" s="6">
        <f>IF(Settings!$E$13=1,'Minimum Payment'!$O88,INDEX('Minimum Payment'!$D:$M,ROW(),Settings!$E$13-1))</f>
        <v>395</v>
      </c>
      <c r="F88" s="6">
        <f>IF(Settings!$E$13=1,'Extra Payment'!$O88,INDEX('Extra Payment'!$D:$M,ROW(),Settings!$E$13-1))</f>
        <v>205</v>
      </c>
      <c r="G88" s="6">
        <f>IF(Settings!$E$13=1,Interest!$O88,INDEX(Interest!$D:$M,ROW(),Settings!$E$13-1))</f>
        <v>277.48834999999997</v>
      </c>
      <c r="H88" s="73">
        <f>IF(Settings!$E$13=1,Balance!$O88,INDEX(Balance!$D:$M,ROW(),Settings!$E$13-1))</f>
        <v>22405.02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2:24" x14ac:dyDescent="0.25">
      <c r="B89" s="3">
        <f t="shared" si="1"/>
        <v>74</v>
      </c>
      <c r="C89" s="7">
        <f>IF(B89="",NA(),DATE(YEAR(Balance!B88),MONTH(Balance!B88)+1,1))</f>
        <v>44287</v>
      </c>
      <c r="D89" s="137"/>
      <c r="E89" s="6">
        <f>IF(Settings!$E$13=1,'Minimum Payment'!$O89,INDEX('Minimum Payment'!$D:$M,ROW(),Settings!$E$13-1))</f>
        <v>395</v>
      </c>
      <c r="F89" s="6">
        <f>IF(Settings!$E$13=1,'Extra Payment'!$O89,INDEX('Extra Payment'!$D:$M,ROW(),Settings!$E$13-1))</f>
        <v>205</v>
      </c>
      <c r="G89" s="6">
        <f>IF(Settings!$E$13=1,Interest!$O89,INDEX(Interest!$D:$M,ROW(),Settings!$E$13-1))</f>
        <v>274.08237333333335</v>
      </c>
      <c r="H89" s="73">
        <f>IF(Settings!$E$13=1,Balance!$O89,INDEX(Balance!$D:$M,ROW(),Settings!$E$13-1))</f>
        <v>22079.11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2:24" x14ac:dyDescent="0.25">
      <c r="B90" s="3">
        <f t="shared" si="1"/>
        <v>75</v>
      </c>
      <c r="C90" s="7">
        <f>IF(B90="",NA(),DATE(YEAR(Balance!B89),MONTH(Balance!B89)+1,1))</f>
        <v>44317</v>
      </c>
      <c r="D90" s="137"/>
      <c r="E90" s="6">
        <f>IF(Settings!$E$13=1,'Minimum Payment'!$O90,INDEX('Minimum Payment'!$D:$M,ROW(),Settings!$E$13-1))</f>
        <v>395</v>
      </c>
      <c r="F90" s="6">
        <f>IF(Settings!$E$13=1,'Extra Payment'!$O90,INDEX('Extra Payment'!$D:$M,ROW(),Settings!$E$13-1))</f>
        <v>205</v>
      </c>
      <c r="G90" s="6">
        <f>IF(Settings!$E$13=1,Interest!$O90,INDEX(Interest!$D:$M,ROW(),Settings!$E$13-1))</f>
        <v>270.63984416666671</v>
      </c>
      <c r="H90" s="73">
        <f>IF(Settings!$E$13=1,Balance!$O90,INDEX(Balance!$D:$M,ROW(),Settings!$E$13-1))</f>
        <v>21749.75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2:24" x14ac:dyDescent="0.25">
      <c r="B91" s="3">
        <f t="shared" si="1"/>
        <v>76</v>
      </c>
      <c r="C91" s="7">
        <f>IF(B91="",NA(),DATE(YEAR(Balance!B90),MONTH(Balance!B90)+1,1))</f>
        <v>44348</v>
      </c>
      <c r="D91" s="137"/>
      <c r="E91" s="6">
        <f>IF(Settings!$E$13=1,'Minimum Payment'!$O91,INDEX('Minimum Payment'!$D:$M,ROW(),Settings!$E$13-1))</f>
        <v>395</v>
      </c>
      <c r="F91" s="6">
        <f>IF(Settings!$E$13=1,'Extra Payment'!$O91,INDEX('Extra Payment'!$D:$M,ROW(),Settings!$E$13-1))</f>
        <v>205</v>
      </c>
      <c r="G91" s="6">
        <f>IF(Settings!$E$13=1,Interest!$O91,INDEX(Interest!$D:$M,ROW(),Settings!$E$13-1))</f>
        <v>267.16019249999999</v>
      </c>
      <c r="H91" s="73">
        <f>IF(Settings!$E$13=1,Balance!$O91,INDEX(Balance!$D:$M,ROW(),Settings!$E$13-1))</f>
        <v>21416.9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2:24" x14ac:dyDescent="0.25">
      <c r="B92" s="3">
        <f t="shared" si="1"/>
        <v>77</v>
      </c>
      <c r="C92" s="7">
        <f>IF(B92="",NA(),DATE(YEAR(Balance!B91),MONTH(Balance!B91)+1,1))</f>
        <v>44378</v>
      </c>
      <c r="D92" s="137"/>
      <c r="E92" s="6">
        <f>IF(Settings!$E$13=1,'Minimum Payment'!$O92,INDEX('Minimum Payment'!$D:$M,ROW(),Settings!$E$13-1))</f>
        <v>395</v>
      </c>
      <c r="F92" s="6">
        <f>IF(Settings!$E$13=1,'Extra Payment'!$O92,INDEX('Extra Payment'!$D:$M,ROW(),Settings!$E$13-1))</f>
        <v>205</v>
      </c>
      <c r="G92" s="6">
        <f>IF(Settings!$E$13=1,Interest!$O92,INDEX(Interest!$D:$M,ROW(),Settings!$E$13-1))</f>
        <v>263.64299749999998</v>
      </c>
      <c r="H92" s="73">
        <f>IF(Settings!$E$13=1,Balance!$O92,INDEX(Balance!$D:$M,ROW(),Settings!$E$13-1))</f>
        <v>21080.55</v>
      </c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2:24" x14ac:dyDescent="0.25">
      <c r="B93" s="3">
        <f t="shared" si="1"/>
        <v>78</v>
      </c>
      <c r="C93" s="7">
        <f>IF(B93="",NA(),DATE(YEAR(Balance!B92),MONTH(Balance!B92)+1,1))</f>
        <v>44409</v>
      </c>
      <c r="D93" s="137"/>
      <c r="E93" s="6">
        <f>IF(Settings!$E$13=1,'Minimum Payment'!$O93,INDEX('Minimum Payment'!$D:$M,ROW(),Settings!$E$13-1))</f>
        <v>395</v>
      </c>
      <c r="F93" s="6">
        <f>IF(Settings!$E$13=1,'Extra Payment'!$O93,INDEX('Extra Payment'!$D:$M,ROW(),Settings!$E$13-1))</f>
        <v>205</v>
      </c>
      <c r="G93" s="6">
        <f>IF(Settings!$E$13=1,Interest!$O93,INDEX(Interest!$D:$M,ROW(),Settings!$E$13-1))</f>
        <v>260.0881675</v>
      </c>
      <c r="H93" s="73">
        <f>IF(Settings!$E$13=1,Balance!$O93,INDEX(Balance!$D:$M,ROW(),Settings!$E$13-1))</f>
        <v>20740.64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2:24" x14ac:dyDescent="0.25">
      <c r="B94" s="3">
        <f t="shared" si="1"/>
        <v>79</v>
      </c>
      <c r="C94" s="7">
        <f>IF(B94="",NA(),DATE(YEAR(Balance!B93),MONTH(Balance!B93)+1,1))</f>
        <v>44440</v>
      </c>
      <c r="D94" s="137"/>
      <c r="E94" s="6">
        <f>IF(Settings!$E$13=1,'Minimum Payment'!$O94,INDEX('Minimum Payment'!$D:$M,ROW(),Settings!$E$13-1))</f>
        <v>395</v>
      </c>
      <c r="F94" s="6">
        <f>IF(Settings!$E$13=1,'Extra Payment'!$O94,INDEX('Extra Payment'!$D:$M,ROW(),Settings!$E$13-1))</f>
        <v>205</v>
      </c>
      <c r="G94" s="6">
        <f>IF(Settings!$E$13=1,Interest!$O94,INDEX(Interest!$D:$M,ROW(),Settings!$E$13-1))</f>
        <v>256.49503666666669</v>
      </c>
      <c r="H94" s="73">
        <f>IF(Settings!$E$13=1,Balance!$O94,INDEX(Balance!$D:$M,ROW(),Settings!$E$13-1))</f>
        <v>20397.14</v>
      </c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2:24" x14ac:dyDescent="0.25">
      <c r="B95" s="3">
        <f t="shared" si="1"/>
        <v>80</v>
      </c>
      <c r="C95" s="7">
        <f>IF(B95="",NA(),DATE(YEAR(Balance!B94),MONTH(Balance!B94)+1,1))</f>
        <v>44470</v>
      </c>
      <c r="D95" s="137"/>
      <c r="E95" s="6">
        <f>IF(Settings!$E$13=1,'Minimum Payment'!$O95,INDEX('Minimum Payment'!$D:$M,ROW(),Settings!$E$13-1))</f>
        <v>395</v>
      </c>
      <c r="F95" s="6">
        <f>IF(Settings!$E$13=1,'Extra Payment'!$O95,INDEX('Extra Payment'!$D:$M,ROW(),Settings!$E$13-1))</f>
        <v>205</v>
      </c>
      <c r="G95" s="6">
        <f>IF(Settings!$E$13=1,Interest!$O95,INDEX(Interest!$D:$M,ROW(),Settings!$E$13-1))</f>
        <v>252.863235</v>
      </c>
      <c r="H95" s="73">
        <f>IF(Settings!$E$13=1,Balance!$O95,INDEX(Balance!$D:$M,ROW(),Settings!$E$13-1))</f>
        <v>20050.010000000002</v>
      </c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2:24" x14ac:dyDescent="0.25">
      <c r="B96" s="3">
        <f t="shared" si="1"/>
        <v>81</v>
      </c>
      <c r="C96" s="7">
        <f>IF(B96="",NA(),DATE(YEAR(Balance!B95),MONTH(Balance!B95)+1,1))</f>
        <v>44501</v>
      </c>
      <c r="D96" s="137"/>
      <c r="E96" s="6">
        <f>IF(Settings!$E$13=1,'Minimum Payment'!$O96,INDEX('Minimum Payment'!$D:$M,ROW(),Settings!$E$13-1))</f>
        <v>395</v>
      </c>
      <c r="F96" s="6">
        <f>IF(Settings!$E$13=1,'Extra Payment'!$O96,INDEX('Extra Payment'!$D:$M,ROW(),Settings!$E$13-1))</f>
        <v>205</v>
      </c>
      <c r="G96" s="6">
        <f>IF(Settings!$E$13=1,Interest!$O96,INDEX(Interest!$D:$M,ROW(),Settings!$E$13-1))</f>
        <v>249.19235833333335</v>
      </c>
      <c r="H96" s="73">
        <f>IF(Settings!$E$13=1,Balance!$O96,INDEX(Balance!$D:$M,ROW(),Settings!$E$13-1))</f>
        <v>19699.2</v>
      </c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2:24" x14ac:dyDescent="0.25">
      <c r="B97" s="3">
        <f t="shared" si="1"/>
        <v>82</v>
      </c>
      <c r="C97" s="7">
        <f>IF(B97="",NA(),DATE(YEAR(Balance!B96),MONTH(Balance!B96)+1,1))</f>
        <v>44531</v>
      </c>
      <c r="D97" s="137"/>
      <c r="E97" s="6">
        <f>IF(Settings!$E$13=1,'Minimum Payment'!$O97,INDEX('Minimum Payment'!$D:$M,ROW(),Settings!$E$13-1))</f>
        <v>395</v>
      </c>
      <c r="F97" s="6">
        <f>IF(Settings!$E$13=1,'Extra Payment'!$O97,INDEX('Extra Payment'!$D:$M,ROW(),Settings!$E$13-1))</f>
        <v>205</v>
      </c>
      <c r="G97" s="6">
        <f>IF(Settings!$E$13=1,Interest!$O97,INDEX(Interest!$D:$M,ROW(),Settings!$E$13-1))</f>
        <v>245.48182833333334</v>
      </c>
      <c r="H97" s="73">
        <f>IF(Settings!$E$13=1,Balance!$O97,INDEX(Balance!$D:$M,ROW(),Settings!$E$13-1))</f>
        <v>19344.68</v>
      </c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2:24" x14ac:dyDescent="0.25">
      <c r="B98" s="3">
        <f t="shared" si="1"/>
        <v>83</v>
      </c>
      <c r="C98" s="7">
        <f>IF(B98="",NA(),DATE(YEAR(Balance!B97),MONTH(Balance!B97)+1,1))</f>
        <v>44562</v>
      </c>
      <c r="D98" s="137"/>
      <c r="E98" s="6">
        <f>IF(Settings!$E$13=1,'Minimum Payment'!$O98,INDEX('Minimum Payment'!$D:$M,ROW(),Settings!$E$13-1))</f>
        <v>325</v>
      </c>
      <c r="F98" s="6">
        <f>IF(Settings!$E$13=1,'Extra Payment'!$O98,INDEX('Extra Payment'!$D:$M,ROW(),Settings!$E$13-1))</f>
        <v>275</v>
      </c>
      <c r="G98" s="6">
        <f>IF(Settings!$E$13=1,Interest!$O98,INDEX(Interest!$D:$M,ROW(),Settings!$E$13-1))</f>
        <v>241.67545500000003</v>
      </c>
      <c r="H98" s="73">
        <f>IF(Settings!$E$13=1,Balance!$O98,INDEX(Balance!$D:$M,ROW(),Settings!$E$13-1))</f>
        <v>18986.36</v>
      </c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2:24" x14ac:dyDescent="0.25">
      <c r="B99" s="3">
        <f t="shared" si="1"/>
        <v>84</v>
      </c>
      <c r="C99" s="7">
        <f>IF(B99="",NA(),DATE(YEAR(Balance!B98),MONTH(Balance!B98)+1,1))</f>
        <v>44593</v>
      </c>
      <c r="D99" s="137"/>
      <c r="E99" s="6">
        <f>IF(Settings!$E$13=1,'Minimum Payment'!$O99,INDEX('Minimum Payment'!$D:$M,ROW(),Settings!$E$13-1))</f>
        <v>325</v>
      </c>
      <c r="F99" s="6">
        <f>IF(Settings!$E$13=1,'Extra Payment'!$O99,INDEX('Extra Payment'!$D:$M,ROW(),Settings!$E$13-1))</f>
        <v>275</v>
      </c>
      <c r="G99" s="6">
        <f>IF(Settings!$E$13=1,Interest!$O99,INDEX(Interest!$D:$M,ROW(),Settings!$E$13-1))</f>
        <v>236.30193583333335</v>
      </c>
      <c r="H99" s="73">
        <f>IF(Settings!$E$13=1,Balance!$O99,INDEX(Balance!$D:$M,ROW(),Settings!$E$13-1))</f>
        <v>18622.670000000002</v>
      </c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2:24" x14ac:dyDescent="0.25">
      <c r="B100" s="3">
        <f t="shared" si="1"/>
        <v>85</v>
      </c>
      <c r="C100" s="7">
        <f>IF(B100="",NA(),DATE(YEAR(Balance!B99),MONTH(Balance!B99)+1,1))</f>
        <v>44621</v>
      </c>
      <c r="D100" s="137"/>
      <c r="E100" s="6">
        <f>IF(Settings!$E$13=1,'Minimum Payment'!$O100,INDEX('Minimum Payment'!$D:$M,ROW(),Settings!$E$13-1))</f>
        <v>325</v>
      </c>
      <c r="F100" s="6">
        <f>IF(Settings!$E$13=1,'Extra Payment'!$O100,INDEX('Extra Payment'!$D:$M,ROW(),Settings!$E$13-1))</f>
        <v>275</v>
      </c>
      <c r="G100" s="6">
        <f>IF(Settings!$E$13=1,Interest!$O100,INDEX(Interest!$D:$M,ROW(),Settings!$E$13-1))</f>
        <v>230.84683833333332</v>
      </c>
      <c r="H100" s="73">
        <f>IF(Settings!$E$13=1,Balance!$O100,INDEX(Balance!$D:$M,ROW(),Settings!$E$13-1))</f>
        <v>18253.53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2:24" x14ac:dyDescent="0.25">
      <c r="B101" s="3">
        <f t="shared" si="1"/>
        <v>86</v>
      </c>
      <c r="C101" s="7">
        <f>IF(B101="",NA(),DATE(YEAR(Balance!B100),MONTH(Balance!B100)+1,1))</f>
        <v>44652</v>
      </c>
      <c r="D101" s="137"/>
      <c r="E101" s="6">
        <f>IF(Settings!$E$13=1,'Minimum Payment'!$O101,INDEX('Minimum Payment'!$D:$M,ROW(),Settings!$E$13-1))</f>
        <v>325</v>
      </c>
      <c r="F101" s="6">
        <f>IF(Settings!$E$13=1,'Extra Payment'!$O101,INDEX('Extra Payment'!$D:$M,ROW(),Settings!$E$13-1))</f>
        <v>275</v>
      </c>
      <c r="G101" s="6">
        <f>IF(Settings!$E$13=1,Interest!$O101,INDEX(Interest!$D:$M,ROW(),Settings!$E$13-1))</f>
        <v>225.30894749999999</v>
      </c>
      <c r="H101" s="73">
        <f>IF(Settings!$E$13=1,Balance!$O101,INDEX(Balance!$D:$M,ROW(),Settings!$E$13-1))</f>
        <v>17878.84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2:24" x14ac:dyDescent="0.25">
      <c r="B102" s="3">
        <f t="shared" si="1"/>
        <v>87</v>
      </c>
      <c r="C102" s="7">
        <f>IF(B102="",NA(),DATE(YEAR(Balance!B101),MONTH(Balance!B101)+1,1))</f>
        <v>44682</v>
      </c>
      <c r="D102" s="137"/>
      <c r="E102" s="6">
        <f>IF(Settings!$E$13=1,'Minimum Payment'!$O102,INDEX('Minimum Payment'!$D:$M,ROW(),Settings!$E$13-1))</f>
        <v>325</v>
      </c>
      <c r="F102" s="6">
        <f>IF(Settings!$E$13=1,'Extra Payment'!$O102,INDEX('Extra Payment'!$D:$M,ROW(),Settings!$E$13-1))</f>
        <v>275</v>
      </c>
      <c r="G102" s="6">
        <f>IF(Settings!$E$13=1,Interest!$O102,INDEX(Interest!$D:$M,ROW(),Settings!$E$13-1))</f>
        <v>219.68678249999999</v>
      </c>
      <c r="H102" s="73">
        <f>IF(Settings!$E$13=1,Balance!$O102,INDEX(Balance!$D:$M,ROW(),Settings!$E$13-1))</f>
        <v>17498.52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2:24" x14ac:dyDescent="0.25">
      <c r="B103" s="3">
        <f t="shared" si="1"/>
        <v>88</v>
      </c>
      <c r="C103" s="7">
        <f>IF(B103="",NA(),DATE(YEAR(Balance!B102),MONTH(Balance!B102)+1,1))</f>
        <v>44713</v>
      </c>
      <c r="D103" s="137"/>
      <c r="E103" s="6">
        <f>IF(Settings!$E$13=1,'Minimum Payment'!$O103,INDEX('Minimum Payment'!$D:$M,ROW(),Settings!$E$13-1))</f>
        <v>325</v>
      </c>
      <c r="F103" s="6">
        <f>IF(Settings!$E$13=1,'Extra Payment'!$O103,INDEX('Extra Payment'!$D:$M,ROW(),Settings!$E$13-1))</f>
        <v>275</v>
      </c>
      <c r="G103" s="6">
        <f>IF(Settings!$E$13=1,Interest!$O103,INDEX(Interest!$D:$M,ROW(),Settings!$E$13-1))</f>
        <v>213.97907916666668</v>
      </c>
      <c r="H103" s="73">
        <f>IF(Settings!$E$13=1,Balance!$O103,INDEX(Balance!$D:$M,ROW(),Settings!$E$13-1))</f>
        <v>17112.5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2:24" x14ac:dyDescent="0.25">
      <c r="B104" s="3">
        <f t="shared" si="1"/>
        <v>89</v>
      </c>
      <c r="C104" s="7">
        <f>IF(B104="",NA(),DATE(YEAR(Balance!B103),MONTH(Balance!B103)+1,1))</f>
        <v>44743</v>
      </c>
      <c r="D104" s="137"/>
      <c r="E104" s="6">
        <f>IF(Settings!$E$13=1,'Minimum Payment'!$O104,INDEX('Minimum Payment'!$D:$M,ROW(),Settings!$E$13-1))</f>
        <v>325</v>
      </c>
      <c r="F104" s="6">
        <f>IF(Settings!$E$13=1,'Extra Payment'!$O104,INDEX('Extra Payment'!$D:$M,ROW(),Settings!$E$13-1))</f>
        <v>275</v>
      </c>
      <c r="G104" s="6">
        <f>IF(Settings!$E$13=1,Interest!$O104,INDEX(Interest!$D:$M,ROW(),Settings!$E$13-1))</f>
        <v>208.18473499999999</v>
      </c>
      <c r="H104" s="73">
        <f>IF(Settings!$E$13=1,Balance!$O104,INDEX(Balance!$D:$M,ROW(),Settings!$E$13-1))</f>
        <v>16720.68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2:24" x14ac:dyDescent="0.25">
      <c r="B105" s="3">
        <f t="shared" si="1"/>
        <v>90</v>
      </c>
      <c r="C105" s="7">
        <f>IF(B105="",NA(),DATE(YEAR(Balance!B104),MONTH(Balance!B104)+1,1))</f>
        <v>44774</v>
      </c>
      <c r="D105" s="137"/>
      <c r="E105" s="6">
        <f>IF(Settings!$E$13=1,'Minimum Payment'!$O105,INDEX('Minimum Payment'!$D:$M,ROW(),Settings!$E$13-1))</f>
        <v>325</v>
      </c>
      <c r="F105" s="6">
        <f>IF(Settings!$E$13=1,'Extra Payment'!$O105,INDEX('Extra Payment'!$D:$M,ROW(),Settings!$E$13-1))</f>
        <v>275</v>
      </c>
      <c r="G105" s="6">
        <f>IF(Settings!$E$13=1,Interest!$O105,INDEX(Interest!$D:$M,ROW(),Settings!$E$13-1))</f>
        <v>202.30226916666669</v>
      </c>
      <c r="H105" s="73">
        <f>IF(Settings!$E$13=1,Balance!$O105,INDEX(Balance!$D:$M,ROW(),Settings!$E$13-1))</f>
        <v>16322.98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2:24" x14ac:dyDescent="0.25">
      <c r="B106" s="3">
        <f t="shared" si="1"/>
        <v>91</v>
      </c>
      <c r="C106" s="7">
        <f>IF(B106="",NA(),DATE(YEAR(Balance!B105),MONTH(Balance!B105)+1,1))</f>
        <v>44805</v>
      </c>
      <c r="D106" s="137"/>
      <c r="E106" s="6">
        <f>IF(Settings!$E$13=1,'Minimum Payment'!$O106,INDEX('Minimum Payment'!$D:$M,ROW(),Settings!$E$13-1))</f>
        <v>325</v>
      </c>
      <c r="F106" s="6">
        <f>IF(Settings!$E$13=1,'Extra Payment'!$O106,INDEX('Extra Payment'!$D:$M,ROW(),Settings!$E$13-1))</f>
        <v>275</v>
      </c>
      <c r="G106" s="6">
        <f>IF(Settings!$E$13=1,Interest!$O106,INDEX(Interest!$D:$M,ROW(),Settings!$E$13-1))</f>
        <v>196.33041750000001</v>
      </c>
      <c r="H106" s="73">
        <f>IF(Settings!$E$13=1,Balance!$O106,INDEX(Balance!$D:$M,ROW(),Settings!$E$13-1))</f>
        <v>15919.310000000001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2:24" x14ac:dyDescent="0.25">
      <c r="B107" s="3">
        <f t="shared" si="1"/>
        <v>92</v>
      </c>
      <c r="C107" s="7">
        <f>IF(B107="",NA(),DATE(YEAR(Balance!B106),MONTH(Balance!B106)+1,1))</f>
        <v>44835</v>
      </c>
      <c r="D107" s="137"/>
      <c r="E107" s="6">
        <f>IF(Settings!$E$13=1,'Minimum Payment'!$O107,INDEX('Minimum Payment'!$D:$M,ROW(),Settings!$E$13-1))</f>
        <v>325</v>
      </c>
      <c r="F107" s="6">
        <f>IF(Settings!$E$13=1,'Extra Payment'!$O107,INDEX('Extra Payment'!$D:$M,ROW(),Settings!$E$13-1))</f>
        <v>275</v>
      </c>
      <c r="G107" s="6">
        <f>IF(Settings!$E$13=1,Interest!$O107,INDEX(Interest!$D:$M,ROW(),Settings!$E$13-1))</f>
        <v>190.26781166666666</v>
      </c>
      <c r="H107" s="73">
        <f>IF(Settings!$E$13=1,Balance!$O107,INDEX(Balance!$D:$M,ROW(),Settings!$E$13-1))</f>
        <v>15509.57</v>
      </c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2:24" x14ac:dyDescent="0.25">
      <c r="B108" s="3">
        <f t="shared" si="1"/>
        <v>93</v>
      </c>
      <c r="C108" s="7">
        <f>IF(B108="",NA(),DATE(YEAR(Balance!B107),MONTH(Balance!B107)+1,1))</f>
        <v>44866</v>
      </c>
      <c r="D108" s="137"/>
      <c r="E108" s="6">
        <f>IF(Settings!$E$13=1,'Minimum Payment'!$O108,INDEX('Minimum Payment'!$D:$M,ROW(),Settings!$E$13-1))</f>
        <v>325</v>
      </c>
      <c r="F108" s="6">
        <f>IF(Settings!$E$13=1,'Extra Payment'!$O108,INDEX('Extra Payment'!$D:$M,ROW(),Settings!$E$13-1))</f>
        <v>275</v>
      </c>
      <c r="G108" s="6">
        <f>IF(Settings!$E$13=1,Interest!$O108,INDEX(Interest!$D:$M,ROW(),Settings!$E$13-1))</f>
        <v>184.11292166666669</v>
      </c>
      <c r="H108" s="73">
        <f>IF(Settings!$E$13=1,Balance!$O108,INDEX(Balance!$D:$M,ROW(),Settings!$E$13-1))</f>
        <v>15093.669999999998</v>
      </c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2:24" x14ac:dyDescent="0.25">
      <c r="B109" s="3">
        <f t="shared" si="1"/>
        <v>94</v>
      </c>
      <c r="C109" s="7">
        <f>IF(B109="",NA(),DATE(YEAR(Balance!B108),MONTH(Balance!B108)+1,1))</f>
        <v>44896</v>
      </c>
      <c r="D109" s="137"/>
      <c r="E109" s="6">
        <f>IF(Settings!$E$13=1,'Minimum Payment'!$O109,INDEX('Minimum Payment'!$D:$M,ROW(),Settings!$E$13-1))</f>
        <v>325</v>
      </c>
      <c r="F109" s="6">
        <f>IF(Settings!$E$13=1,'Extra Payment'!$O109,INDEX('Extra Payment'!$D:$M,ROW(),Settings!$E$13-1))</f>
        <v>275</v>
      </c>
      <c r="G109" s="6">
        <f>IF(Settings!$E$13=1,Interest!$O109,INDEX(Interest!$D:$M,ROW(),Settings!$E$13-1))</f>
        <v>177.864375</v>
      </c>
      <c r="H109" s="73">
        <f>IF(Settings!$E$13=1,Balance!$O109,INDEX(Balance!$D:$M,ROW(),Settings!$E$13-1))</f>
        <v>14671.54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2:24" x14ac:dyDescent="0.25">
      <c r="B110" s="3">
        <f t="shared" si="1"/>
        <v>95</v>
      </c>
      <c r="C110" s="7">
        <f>IF(B110="",NA(),DATE(YEAR(Balance!B109),MONTH(Balance!B109)+1,1))</f>
        <v>44927</v>
      </c>
      <c r="D110" s="137"/>
      <c r="E110" s="6">
        <f>IF(Settings!$E$13=1,'Minimum Payment'!$O110,INDEX('Minimum Payment'!$D:$M,ROW(),Settings!$E$13-1))</f>
        <v>325</v>
      </c>
      <c r="F110" s="6">
        <f>IF(Settings!$E$13=1,'Extra Payment'!$O110,INDEX('Extra Payment'!$D:$M,ROW(),Settings!$E$13-1))</f>
        <v>275</v>
      </c>
      <c r="G110" s="6">
        <f>IF(Settings!$E$13=1,Interest!$O110,INDEX(Interest!$D:$M,ROW(),Settings!$E$13-1))</f>
        <v>171.52102000000002</v>
      </c>
      <c r="H110" s="73">
        <f>IF(Settings!$E$13=1,Balance!$O110,INDEX(Balance!$D:$M,ROW(),Settings!$E$13-1))</f>
        <v>14243.07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2:24" x14ac:dyDescent="0.25">
      <c r="B111" s="3">
        <f t="shared" si="1"/>
        <v>96</v>
      </c>
      <c r="C111" s="7">
        <f>IF(B111="",NA(),DATE(YEAR(Balance!B110),MONTH(Balance!B110)+1,1))</f>
        <v>44958</v>
      </c>
      <c r="D111" s="137"/>
      <c r="E111" s="6">
        <f>IF(Settings!$E$13=1,'Minimum Payment'!$O111,INDEX('Minimum Payment'!$D:$M,ROW(),Settings!$E$13-1))</f>
        <v>325</v>
      </c>
      <c r="F111" s="6">
        <f>IF(Settings!$E$13=1,'Extra Payment'!$O111,INDEX('Extra Payment'!$D:$M,ROW(),Settings!$E$13-1))</f>
        <v>275</v>
      </c>
      <c r="G111" s="6">
        <f>IF(Settings!$E$13=1,Interest!$O111,INDEX(Interest!$D:$M,ROW(),Settings!$E$13-1))</f>
        <v>165.08121833333337</v>
      </c>
      <c r="H111" s="73">
        <f>IF(Settings!$E$13=1,Balance!$O111,INDEX(Balance!$D:$M,ROW(),Settings!$E$13-1))</f>
        <v>13808.16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2:24" x14ac:dyDescent="0.25">
      <c r="B112" s="3">
        <f t="shared" si="1"/>
        <v>97</v>
      </c>
      <c r="C112" s="7">
        <f>IF(B112="",NA(),DATE(YEAR(Balance!B111),MONTH(Balance!B111)+1,1))</f>
        <v>44986</v>
      </c>
      <c r="D112" s="137"/>
      <c r="E112" s="6">
        <f>IF(Settings!$E$13=1,'Minimum Payment'!$O112,INDEX('Minimum Payment'!$D:$M,ROW(),Settings!$E$13-1))</f>
        <v>325</v>
      </c>
      <c r="F112" s="6">
        <f>IF(Settings!$E$13=1,'Extra Payment'!$O112,INDEX('Extra Payment'!$D:$M,ROW(),Settings!$E$13-1))</f>
        <v>275</v>
      </c>
      <c r="G112" s="6">
        <f>IF(Settings!$E$13=1,Interest!$O112,INDEX(Interest!$D:$M,ROW(),Settings!$E$13-1))</f>
        <v>158.54344000000003</v>
      </c>
      <c r="H112" s="73">
        <f>IF(Settings!$E$13=1,Balance!$O112,INDEX(Balance!$D:$M,ROW(),Settings!$E$13-1))</f>
        <v>13366.699999999999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2:24" x14ac:dyDescent="0.25">
      <c r="B113" s="3">
        <f t="shared" si="1"/>
        <v>98</v>
      </c>
      <c r="C113" s="7">
        <f>IF(B113="",NA(),DATE(YEAR(Balance!B112),MONTH(Balance!B112)+1,1))</f>
        <v>45017</v>
      </c>
      <c r="D113" s="137"/>
      <c r="E113" s="6">
        <f>IF(Settings!$E$13=1,'Minimum Payment'!$O113,INDEX('Minimum Payment'!$D:$M,ROW(),Settings!$E$13-1))</f>
        <v>325</v>
      </c>
      <c r="F113" s="6">
        <f>IF(Settings!$E$13=1,'Extra Payment'!$O113,INDEX('Extra Payment'!$D:$M,ROW(),Settings!$E$13-1))</f>
        <v>275</v>
      </c>
      <c r="G113" s="6">
        <f>IF(Settings!$E$13=1,Interest!$O113,INDEX(Interest!$D:$M,ROW(),Settings!$E$13-1))</f>
        <v>151.90604666666667</v>
      </c>
      <c r="H113" s="73">
        <f>IF(Settings!$E$13=1,Balance!$O113,INDEX(Balance!$D:$M,ROW(),Settings!$E$13-1))</f>
        <v>12918.6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2:24" x14ac:dyDescent="0.25">
      <c r="B114" s="3">
        <f t="shared" si="1"/>
        <v>99</v>
      </c>
      <c r="C114" s="7">
        <f>IF(B114="",NA(),DATE(YEAR(Balance!B113),MONTH(Balance!B113)+1,1))</f>
        <v>45047</v>
      </c>
      <c r="D114" s="137"/>
      <c r="E114" s="6">
        <f>IF(Settings!$E$13=1,'Minimum Payment'!$O114,INDEX('Minimum Payment'!$D:$M,ROW(),Settings!$E$13-1))</f>
        <v>325</v>
      </c>
      <c r="F114" s="6">
        <f>IF(Settings!$E$13=1,'Extra Payment'!$O114,INDEX('Extra Payment'!$D:$M,ROW(),Settings!$E$13-1))</f>
        <v>275</v>
      </c>
      <c r="G114" s="6">
        <f>IF(Settings!$E$13=1,Interest!$O114,INDEX(Interest!$D:$M,ROW(),Settings!$E$13-1))</f>
        <v>145.16761666666667</v>
      </c>
      <c r="H114" s="73">
        <f>IF(Settings!$E$13=1,Balance!$O114,INDEX(Balance!$D:$M,ROW(),Settings!$E$13-1))</f>
        <v>12463.77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2:24" x14ac:dyDescent="0.25">
      <c r="B115" s="3">
        <f t="shared" si="1"/>
        <v>100</v>
      </c>
      <c r="C115" s="7">
        <f>IF(B115="",NA(),DATE(YEAR(Balance!B114),MONTH(Balance!B114)+1,1))</f>
        <v>45078</v>
      </c>
      <c r="D115" s="137"/>
      <c r="E115" s="6">
        <f>IF(Settings!$E$13=1,'Minimum Payment'!$O115,INDEX('Minimum Payment'!$D:$M,ROW(),Settings!$E$13-1))</f>
        <v>325</v>
      </c>
      <c r="F115" s="6">
        <f>IF(Settings!$E$13=1,'Extra Payment'!$O115,INDEX('Extra Payment'!$D:$M,ROW(),Settings!$E$13-1))</f>
        <v>275</v>
      </c>
      <c r="G115" s="6">
        <f>IF(Settings!$E$13=1,Interest!$O115,INDEX(Interest!$D:$M,ROW(),Settings!$E$13-1))</f>
        <v>138.32673249999999</v>
      </c>
      <c r="H115" s="73">
        <f>IF(Settings!$E$13=1,Balance!$O115,INDEX(Balance!$D:$M,ROW(),Settings!$E$13-1))</f>
        <v>12002.09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2:24" x14ac:dyDescent="0.25">
      <c r="B116" s="3">
        <f t="shared" si="1"/>
        <v>101</v>
      </c>
      <c r="C116" s="7">
        <f>IF(B116="",NA(),DATE(YEAR(Balance!B115),MONTH(Balance!B115)+1,1))</f>
        <v>45108</v>
      </c>
      <c r="D116" s="137"/>
      <c r="E116" s="6">
        <f>IF(Settings!$E$13=1,'Minimum Payment'!$O116,INDEX('Minimum Payment'!$D:$M,ROW(),Settings!$E$13-1))</f>
        <v>205</v>
      </c>
      <c r="F116" s="6">
        <f>IF(Settings!$E$13=1,'Extra Payment'!$O116,INDEX('Extra Payment'!$D:$M,ROW(),Settings!$E$13-1))</f>
        <v>395</v>
      </c>
      <c r="G116" s="6">
        <f>IF(Settings!$E$13=1,Interest!$O116,INDEX(Interest!$D:$M,ROW(),Settings!$E$13-1))</f>
        <v>131.67468333333335</v>
      </c>
      <c r="H116" s="73">
        <f>IF(Settings!$E$13=1,Balance!$O116,INDEX(Balance!$D:$M,ROW(),Settings!$E$13-1))</f>
        <v>11533.77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2:24" x14ac:dyDescent="0.25">
      <c r="B117" s="3">
        <f t="shared" si="1"/>
        <v>102</v>
      </c>
      <c r="C117" s="7">
        <f>IF(B117="",NA(),DATE(YEAR(Balance!B116),MONTH(Balance!B116)+1,1))</f>
        <v>45139</v>
      </c>
      <c r="D117" s="137"/>
      <c r="E117" s="6">
        <f>IF(Settings!$E$13=1,'Minimum Payment'!$O117,INDEX('Minimum Payment'!$D:$M,ROW(),Settings!$E$13-1))</f>
        <v>205</v>
      </c>
      <c r="F117" s="6">
        <f>IF(Settings!$E$13=1,'Extra Payment'!$O117,INDEX('Extra Payment'!$D:$M,ROW(),Settings!$E$13-1))</f>
        <v>395</v>
      </c>
      <c r="G117" s="6">
        <f>IF(Settings!$E$13=1,Interest!$O117,INDEX(Interest!$D:$M,ROW(),Settings!$E$13-1))</f>
        <v>126.40938750000001</v>
      </c>
      <c r="H117" s="73">
        <f>IF(Settings!$E$13=1,Balance!$O117,INDEX(Balance!$D:$M,ROW(),Settings!$E$13-1))</f>
        <v>11060.18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2:24" x14ac:dyDescent="0.25">
      <c r="B118" s="3">
        <f t="shared" si="1"/>
        <v>103</v>
      </c>
      <c r="C118" s="7">
        <f>IF(B118="",NA(),DATE(YEAR(Balance!B117),MONTH(Balance!B117)+1,1))</f>
        <v>45170</v>
      </c>
      <c r="D118" s="137"/>
      <c r="E118" s="6">
        <f>IF(Settings!$E$13=1,'Minimum Payment'!$O118,INDEX('Minimum Payment'!$D:$M,ROW(),Settings!$E$13-1))</f>
        <v>205</v>
      </c>
      <c r="F118" s="6">
        <f>IF(Settings!$E$13=1,'Extra Payment'!$O118,INDEX('Extra Payment'!$D:$M,ROW(),Settings!$E$13-1))</f>
        <v>395</v>
      </c>
      <c r="G118" s="6">
        <f>IF(Settings!$E$13=1,Interest!$O118,INDEX(Interest!$D:$M,ROW(),Settings!$E$13-1))</f>
        <v>121.08484166666668</v>
      </c>
      <c r="H118" s="73">
        <f>IF(Settings!$E$13=1,Balance!$O118,INDEX(Balance!$D:$M,ROW(),Settings!$E$13-1))</f>
        <v>10581.27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2:24" x14ac:dyDescent="0.25">
      <c r="B119" s="3">
        <f t="shared" si="1"/>
        <v>104</v>
      </c>
      <c r="C119" s="7">
        <f>IF(B119="",NA(),DATE(YEAR(Balance!B118),MONTH(Balance!B118)+1,1))</f>
        <v>45200</v>
      </c>
      <c r="D119" s="137"/>
      <c r="E119" s="6">
        <f>IF(Settings!$E$13=1,'Minimum Payment'!$O119,INDEX('Minimum Payment'!$D:$M,ROW(),Settings!$E$13-1))</f>
        <v>205</v>
      </c>
      <c r="F119" s="6">
        <f>IF(Settings!$E$13=1,'Extra Payment'!$O119,INDEX('Extra Payment'!$D:$M,ROW(),Settings!$E$13-1))</f>
        <v>395</v>
      </c>
      <c r="G119" s="6">
        <f>IF(Settings!$E$13=1,Interest!$O119,INDEX(Interest!$D:$M,ROW(),Settings!$E$13-1))</f>
        <v>115.70047916666668</v>
      </c>
      <c r="H119" s="73">
        <f>IF(Settings!$E$13=1,Balance!$O119,INDEX(Balance!$D:$M,ROW(),Settings!$E$13-1))</f>
        <v>10096.969999999999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2:24" x14ac:dyDescent="0.25">
      <c r="B120" s="3">
        <f t="shared" si="1"/>
        <v>105</v>
      </c>
      <c r="C120" s="7">
        <f>IF(B120="",NA(),DATE(YEAR(Balance!B119),MONTH(Balance!B119)+1,1))</f>
        <v>45231</v>
      </c>
      <c r="D120" s="137"/>
      <c r="E120" s="6">
        <f>IF(Settings!$E$13=1,'Minimum Payment'!$O120,INDEX('Minimum Payment'!$D:$M,ROW(),Settings!$E$13-1))</f>
        <v>205</v>
      </c>
      <c r="F120" s="6">
        <f>IF(Settings!$E$13=1,'Extra Payment'!$O120,INDEX('Extra Payment'!$D:$M,ROW(),Settings!$E$13-1))</f>
        <v>395</v>
      </c>
      <c r="G120" s="6">
        <f>IF(Settings!$E$13=1,Interest!$O120,INDEX(Interest!$D:$M,ROW(),Settings!$E$13-1))</f>
        <v>110.25551666666667</v>
      </c>
      <c r="H120" s="73">
        <f>IF(Settings!$E$13=1,Balance!$O120,INDEX(Balance!$D:$M,ROW(),Settings!$E$13-1))</f>
        <v>9607.23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2:24" x14ac:dyDescent="0.25">
      <c r="B121" s="3">
        <f t="shared" si="1"/>
        <v>106</v>
      </c>
      <c r="C121" s="7">
        <f>IF(B121="",NA(),DATE(YEAR(Balance!B120),MONTH(Balance!B120)+1,1))</f>
        <v>45261</v>
      </c>
      <c r="D121" s="137"/>
      <c r="E121" s="6">
        <f>IF(Settings!$E$13=1,'Minimum Payment'!$O121,INDEX('Minimum Payment'!$D:$M,ROW(),Settings!$E$13-1))</f>
        <v>205</v>
      </c>
      <c r="F121" s="6">
        <f>IF(Settings!$E$13=1,'Extra Payment'!$O121,INDEX('Extra Payment'!$D:$M,ROW(),Settings!$E$13-1))</f>
        <v>395</v>
      </c>
      <c r="G121" s="6">
        <f>IF(Settings!$E$13=1,Interest!$O121,INDEX(Interest!$D:$M,ROW(),Settings!$E$13-1))</f>
        <v>104.74939166666667</v>
      </c>
      <c r="H121" s="73">
        <f>IF(Settings!$E$13=1,Balance!$O121,INDEX(Balance!$D:$M,ROW(),Settings!$E$13-1))</f>
        <v>9111.98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2:24" x14ac:dyDescent="0.25">
      <c r="B122" s="3">
        <f t="shared" si="1"/>
        <v>107</v>
      </c>
      <c r="C122" s="7">
        <f>IF(B122="",NA(),DATE(YEAR(Balance!B121),MONTH(Balance!B121)+1,1))</f>
        <v>45292</v>
      </c>
      <c r="D122" s="137"/>
      <c r="E122" s="6">
        <f>IF(Settings!$E$13=1,'Minimum Payment'!$O122,INDEX('Minimum Payment'!$D:$M,ROW(),Settings!$E$13-1))</f>
        <v>205</v>
      </c>
      <c r="F122" s="6">
        <f>IF(Settings!$E$13=1,'Extra Payment'!$O122,INDEX('Extra Payment'!$D:$M,ROW(),Settings!$E$13-1))</f>
        <v>395</v>
      </c>
      <c r="G122" s="6">
        <f>IF(Settings!$E$13=1,Interest!$O122,INDEX(Interest!$D:$M,ROW(),Settings!$E$13-1))</f>
        <v>99.181316666666675</v>
      </c>
      <c r="H122" s="73">
        <f>IF(Settings!$E$13=1,Balance!$O122,INDEX(Balance!$D:$M,ROW(),Settings!$E$13-1))</f>
        <v>8611.16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2:24" x14ac:dyDescent="0.25">
      <c r="B123" s="3">
        <f t="shared" si="1"/>
        <v>108</v>
      </c>
      <c r="C123" s="7">
        <f>IF(B123="",NA(),DATE(YEAR(Balance!B122),MONTH(Balance!B122)+1,1))</f>
        <v>45323</v>
      </c>
      <c r="D123" s="137"/>
      <c r="E123" s="6">
        <f>IF(Settings!$E$13=1,'Minimum Payment'!$O123,INDEX('Minimum Payment'!$D:$M,ROW(),Settings!$E$13-1))</f>
        <v>205</v>
      </c>
      <c r="F123" s="6">
        <f>IF(Settings!$E$13=1,'Extra Payment'!$O123,INDEX('Extra Payment'!$D:$M,ROW(),Settings!$E$13-1))</f>
        <v>395</v>
      </c>
      <c r="G123" s="6">
        <f>IF(Settings!$E$13=1,Interest!$O123,INDEX(Interest!$D:$M,ROW(),Settings!$E$13-1))</f>
        <v>93.55061666666667</v>
      </c>
      <c r="H123" s="73">
        <f>IF(Settings!$E$13=1,Balance!$O123,INDEX(Balance!$D:$M,ROW(),Settings!$E$13-1))</f>
        <v>8104.71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2:24" x14ac:dyDescent="0.25">
      <c r="B124" s="3">
        <f t="shared" si="1"/>
        <v>109</v>
      </c>
      <c r="C124" s="7">
        <f>IF(B124="",NA(),DATE(YEAR(Balance!B123),MONTH(Balance!B123)+1,1))</f>
        <v>45352</v>
      </c>
      <c r="D124" s="137"/>
      <c r="E124" s="6">
        <f>IF(Settings!$E$13=1,'Minimum Payment'!$O124,INDEX('Minimum Payment'!$D:$M,ROW(),Settings!$E$13-1))</f>
        <v>205</v>
      </c>
      <c r="F124" s="6">
        <f>IF(Settings!$E$13=1,'Extra Payment'!$O124,INDEX('Extra Payment'!$D:$M,ROW(),Settings!$E$13-1))</f>
        <v>395</v>
      </c>
      <c r="G124" s="6">
        <f>IF(Settings!$E$13=1,Interest!$O124,INDEX(Interest!$D:$M,ROW(),Settings!$E$13-1))</f>
        <v>87.856616666666667</v>
      </c>
      <c r="H124" s="73">
        <f>IF(Settings!$E$13=1,Balance!$O124,INDEX(Balance!$D:$M,ROW(),Settings!$E$13-1))</f>
        <v>7592.57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2:24" x14ac:dyDescent="0.25">
      <c r="B125" s="3">
        <f t="shared" si="1"/>
        <v>110</v>
      </c>
      <c r="C125" s="7">
        <f>IF(B125="",NA(),DATE(YEAR(Balance!B124),MONTH(Balance!B124)+1,1))</f>
        <v>45383</v>
      </c>
      <c r="D125" s="137"/>
      <c r="E125" s="6">
        <f>IF(Settings!$E$13=1,'Minimum Payment'!$O125,INDEX('Minimum Payment'!$D:$M,ROW(),Settings!$E$13-1))</f>
        <v>95</v>
      </c>
      <c r="F125" s="6">
        <f>IF(Settings!$E$13=1,'Extra Payment'!$O125,INDEX('Extra Payment'!$D:$M,ROW(),Settings!$E$13-1))</f>
        <v>505</v>
      </c>
      <c r="G125" s="6">
        <f>IF(Settings!$E$13=1,Interest!$O125,INDEX(Interest!$D:$M,ROW(),Settings!$E$13-1))</f>
        <v>82.252841666666669</v>
      </c>
      <c r="H125" s="73">
        <f>IF(Settings!$E$13=1,Balance!$O125,INDEX(Balance!$D:$M,ROW(),Settings!$E$13-1))</f>
        <v>7074.82</v>
      </c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2:24" x14ac:dyDescent="0.25">
      <c r="B126" s="3">
        <f t="shared" si="1"/>
        <v>111</v>
      </c>
      <c r="C126" s="7">
        <f>IF(B126="",NA(),DATE(YEAR(Balance!B125),MONTH(Balance!B125)+1,1))</f>
        <v>45413</v>
      </c>
      <c r="D126" s="137"/>
      <c r="E126" s="6">
        <f>IF(Settings!$E$13=1,'Minimum Payment'!$O126,INDEX('Minimum Payment'!$D:$M,ROW(),Settings!$E$13-1))</f>
        <v>95</v>
      </c>
      <c r="F126" s="6">
        <f>IF(Settings!$E$13=1,'Extra Payment'!$O126,INDEX('Extra Payment'!$D:$M,ROW(),Settings!$E$13-1))</f>
        <v>505</v>
      </c>
      <c r="G126" s="6">
        <f>IF(Settings!$E$13=1,Interest!$O126,INDEX(Interest!$D:$M,ROW(),Settings!$E$13-1))</f>
        <v>76.643883333333335</v>
      </c>
      <c r="H126" s="73">
        <f>IF(Settings!$E$13=1,Balance!$O126,INDEX(Balance!$D:$M,ROW(),Settings!$E$13-1))</f>
        <v>6551.46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2:24" x14ac:dyDescent="0.25">
      <c r="B127" s="3">
        <f t="shared" si="1"/>
        <v>112</v>
      </c>
      <c r="C127" s="7">
        <f>IF(B127="",NA(),DATE(YEAR(Balance!B126),MONTH(Balance!B126)+1,1))</f>
        <v>45444</v>
      </c>
      <c r="D127" s="137"/>
      <c r="E127" s="6">
        <f>IF(Settings!$E$13=1,'Minimum Payment'!$O127,INDEX('Minimum Payment'!$D:$M,ROW(),Settings!$E$13-1))</f>
        <v>95</v>
      </c>
      <c r="F127" s="6">
        <f>IF(Settings!$E$13=1,'Extra Payment'!$O127,INDEX('Extra Payment'!$D:$M,ROW(),Settings!$E$13-1))</f>
        <v>505</v>
      </c>
      <c r="G127" s="6">
        <f>IF(Settings!$E$13=1,Interest!$O127,INDEX(Interest!$D:$M,ROW(),Settings!$E$13-1))</f>
        <v>70.974150000000009</v>
      </c>
      <c r="H127" s="73">
        <f>IF(Settings!$E$13=1,Balance!$O127,INDEX(Balance!$D:$M,ROW(),Settings!$E$13-1))</f>
        <v>6022.43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2:24" x14ac:dyDescent="0.25">
      <c r="B128" s="3">
        <f t="shared" si="1"/>
        <v>113</v>
      </c>
      <c r="C128" s="7">
        <f>IF(B128="",NA(),DATE(YEAR(Balance!B127),MONTH(Balance!B127)+1,1))</f>
        <v>45474</v>
      </c>
      <c r="D128" s="137"/>
      <c r="E128" s="6">
        <f>IF(Settings!$E$13=1,'Minimum Payment'!$O128,INDEX('Minimum Payment'!$D:$M,ROW(),Settings!$E$13-1))</f>
        <v>95</v>
      </c>
      <c r="F128" s="6">
        <f>IF(Settings!$E$13=1,'Extra Payment'!$O128,INDEX('Extra Payment'!$D:$M,ROW(),Settings!$E$13-1))</f>
        <v>505</v>
      </c>
      <c r="G128" s="6">
        <f>IF(Settings!$E$13=1,Interest!$O128,INDEX(Interest!$D:$M,ROW(),Settings!$E$13-1))</f>
        <v>65.242991666666668</v>
      </c>
      <c r="H128" s="73">
        <f>IF(Settings!$E$13=1,Balance!$O128,INDEX(Balance!$D:$M,ROW(),Settings!$E$13-1))</f>
        <v>5487.67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2:24" x14ac:dyDescent="0.25">
      <c r="B129" s="3">
        <f t="shared" si="1"/>
        <v>114</v>
      </c>
      <c r="C129" s="7">
        <f>IF(B129="",NA(),DATE(YEAR(Balance!B128),MONTH(Balance!B128)+1,1))</f>
        <v>45505</v>
      </c>
      <c r="D129" s="137"/>
      <c r="E129" s="6">
        <f>IF(Settings!$E$13=1,'Minimum Payment'!$O129,INDEX('Minimum Payment'!$D:$M,ROW(),Settings!$E$13-1))</f>
        <v>95</v>
      </c>
      <c r="F129" s="6">
        <f>IF(Settings!$E$13=1,'Extra Payment'!$O129,INDEX('Extra Payment'!$D:$M,ROW(),Settings!$E$13-1))</f>
        <v>505</v>
      </c>
      <c r="G129" s="6">
        <f>IF(Settings!$E$13=1,Interest!$O129,INDEX(Interest!$D:$M,ROW(),Settings!$E$13-1))</f>
        <v>59.449758333333335</v>
      </c>
      <c r="H129" s="73">
        <f>IF(Settings!$E$13=1,Balance!$O129,INDEX(Balance!$D:$M,ROW(),Settings!$E$13-1))</f>
        <v>4947.12</v>
      </c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2:24" x14ac:dyDescent="0.25">
      <c r="B130" s="3">
        <f t="shared" si="1"/>
        <v>115</v>
      </c>
      <c r="C130" s="7">
        <f>IF(B130="",NA(),DATE(YEAR(Balance!B129),MONTH(Balance!B129)+1,1))</f>
        <v>45536</v>
      </c>
      <c r="D130" s="137"/>
      <c r="E130" s="6">
        <f>IF(Settings!$E$13=1,'Minimum Payment'!$O130,INDEX('Minimum Payment'!$D:$M,ROW(),Settings!$E$13-1))</f>
        <v>95</v>
      </c>
      <c r="F130" s="6">
        <f>IF(Settings!$E$13=1,'Extra Payment'!$O130,INDEX('Extra Payment'!$D:$M,ROW(),Settings!$E$13-1))</f>
        <v>505</v>
      </c>
      <c r="G130" s="6">
        <f>IF(Settings!$E$13=1,Interest!$O130,INDEX(Interest!$D:$M,ROW(),Settings!$E$13-1))</f>
        <v>53.593800000000002</v>
      </c>
      <c r="H130" s="73">
        <f>IF(Settings!$E$13=1,Balance!$O130,INDEX(Balance!$D:$M,ROW(),Settings!$E$13-1))</f>
        <v>4400.71</v>
      </c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2:24" x14ac:dyDescent="0.25">
      <c r="B131" s="3">
        <f t="shared" si="1"/>
        <v>116</v>
      </c>
      <c r="C131" s="7">
        <f>IF(B131="",NA(),DATE(YEAR(Balance!B130),MONTH(Balance!B130)+1,1))</f>
        <v>45566</v>
      </c>
      <c r="D131" s="137"/>
      <c r="E131" s="6">
        <f>IF(Settings!$E$13=1,'Minimum Payment'!$O131,INDEX('Minimum Payment'!$D:$M,ROW(),Settings!$E$13-1))</f>
        <v>95</v>
      </c>
      <c r="F131" s="6">
        <f>IF(Settings!$E$13=1,'Extra Payment'!$O131,INDEX('Extra Payment'!$D:$M,ROW(),Settings!$E$13-1))</f>
        <v>505</v>
      </c>
      <c r="G131" s="6">
        <f>IF(Settings!$E$13=1,Interest!$O131,INDEX(Interest!$D:$M,ROW(),Settings!$E$13-1))</f>
        <v>47.674358333333338</v>
      </c>
      <c r="H131" s="73">
        <f>IF(Settings!$E$13=1,Balance!$O131,INDEX(Balance!$D:$M,ROW(),Settings!$E$13-1))</f>
        <v>3848.38</v>
      </c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2:24" x14ac:dyDescent="0.25">
      <c r="B132" s="3">
        <f t="shared" si="1"/>
        <v>117</v>
      </c>
      <c r="C132" s="7">
        <f>IF(B132="",NA(),DATE(YEAR(Balance!B131),MONTH(Balance!B131)+1,1))</f>
        <v>45597</v>
      </c>
      <c r="D132" s="137"/>
      <c r="E132" s="6">
        <f>IF(Settings!$E$13=1,'Minimum Payment'!$O132,INDEX('Minimum Payment'!$D:$M,ROW(),Settings!$E$13-1))</f>
        <v>95</v>
      </c>
      <c r="F132" s="6">
        <f>IF(Settings!$E$13=1,'Extra Payment'!$O132,INDEX('Extra Payment'!$D:$M,ROW(),Settings!$E$13-1))</f>
        <v>505</v>
      </c>
      <c r="G132" s="6">
        <f>IF(Settings!$E$13=1,Interest!$O132,INDEX(Interest!$D:$M,ROW(),Settings!$E$13-1))</f>
        <v>41.690783333333336</v>
      </c>
      <c r="H132" s="73">
        <f>IF(Settings!$E$13=1,Balance!$O132,INDEX(Balance!$D:$M,ROW(),Settings!$E$13-1))</f>
        <v>3290.07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2:24" x14ac:dyDescent="0.25">
      <c r="B133" s="3">
        <f t="shared" si="1"/>
        <v>118</v>
      </c>
      <c r="C133" s="7">
        <f>IF(B133="",NA(),DATE(YEAR(Balance!B132),MONTH(Balance!B132)+1,1))</f>
        <v>45627</v>
      </c>
      <c r="D133" s="137"/>
      <c r="E133" s="6">
        <f>IF(Settings!$E$13=1,'Minimum Payment'!$O133,INDEX('Minimum Payment'!$D:$M,ROW(),Settings!$E$13-1))</f>
        <v>95</v>
      </c>
      <c r="F133" s="6">
        <f>IF(Settings!$E$13=1,'Extra Payment'!$O133,INDEX('Extra Payment'!$D:$M,ROW(),Settings!$E$13-1))</f>
        <v>505</v>
      </c>
      <c r="G133" s="6">
        <f>IF(Settings!$E$13=1,Interest!$O133,INDEX(Interest!$D:$M,ROW(),Settings!$E$13-1))</f>
        <v>35.642425000000003</v>
      </c>
      <c r="H133" s="73">
        <f>IF(Settings!$E$13=1,Balance!$O133,INDEX(Balance!$D:$M,ROW(),Settings!$E$13-1))</f>
        <v>2725.71</v>
      </c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2:24" x14ac:dyDescent="0.25">
      <c r="B134" s="3">
        <f t="shared" si="1"/>
        <v>119</v>
      </c>
      <c r="C134" s="7">
        <f>IF(B134="",NA(),DATE(YEAR(Balance!B133),MONTH(Balance!B133)+1,1))</f>
        <v>45658</v>
      </c>
      <c r="D134" s="137"/>
      <c r="E134" s="6">
        <f>IF(Settings!$E$13=1,'Minimum Payment'!$O134,INDEX('Minimum Payment'!$D:$M,ROW(),Settings!$E$13-1))</f>
        <v>95</v>
      </c>
      <c r="F134" s="6">
        <f>IF(Settings!$E$13=1,'Extra Payment'!$O134,INDEX('Extra Payment'!$D:$M,ROW(),Settings!$E$13-1))</f>
        <v>505</v>
      </c>
      <c r="G134" s="6">
        <f>IF(Settings!$E$13=1,Interest!$O134,INDEX(Interest!$D:$M,ROW(),Settings!$E$13-1))</f>
        <v>29.528525000000002</v>
      </c>
      <c r="H134" s="73">
        <f>IF(Settings!$E$13=1,Balance!$O134,INDEX(Balance!$D:$M,ROW(),Settings!$E$13-1))</f>
        <v>2155.2399999999998</v>
      </c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2:24" x14ac:dyDescent="0.25">
      <c r="B135" s="3">
        <f t="shared" si="1"/>
        <v>120</v>
      </c>
      <c r="C135" s="7">
        <f>IF(B135="",NA(),DATE(YEAR(Balance!B134),MONTH(Balance!B134)+1,1))</f>
        <v>45689</v>
      </c>
      <c r="D135" s="137"/>
      <c r="E135" s="6">
        <f>IF(Settings!$E$13=1,'Minimum Payment'!$O135,INDEX('Minimum Payment'!$D:$M,ROW(),Settings!$E$13-1))</f>
        <v>95</v>
      </c>
      <c r="F135" s="6">
        <f>IF(Settings!$E$13=1,'Extra Payment'!$O135,INDEX('Extra Payment'!$D:$M,ROW(),Settings!$E$13-1))</f>
        <v>505</v>
      </c>
      <c r="G135" s="6">
        <f>IF(Settings!$E$13=1,Interest!$O135,INDEX(Interest!$D:$M,ROW(),Settings!$E$13-1))</f>
        <v>23.348433333333332</v>
      </c>
      <c r="H135" s="73">
        <f>IF(Settings!$E$13=1,Balance!$O135,INDEX(Balance!$D:$M,ROW(),Settings!$E$13-1))</f>
        <v>1578.59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2:24" x14ac:dyDescent="0.25">
      <c r="B136" s="3">
        <f t="shared" si="1"/>
        <v>121</v>
      </c>
      <c r="C136" s="7">
        <f>IF(B136="",NA(),DATE(YEAR(Balance!B135),MONTH(Balance!B135)+1,1))</f>
        <v>45717</v>
      </c>
      <c r="D136" s="137"/>
      <c r="E136" s="6">
        <f>IF(Settings!$E$13=1,'Minimum Payment'!$O136,INDEX('Minimum Payment'!$D:$M,ROW(),Settings!$E$13-1))</f>
        <v>95</v>
      </c>
      <c r="F136" s="6">
        <f>IF(Settings!$E$13=1,'Extra Payment'!$O136,INDEX('Extra Payment'!$D:$M,ROW(),Settings!$E$13-1))</f>
        <v>505</v>
      </c>
      <c r="G136" s="6">
        <f>IF(Settings!$E$13=1,Interest!$O136,INDEX(Interest!$D:$M,ROW(),Settings!$E$13-1))</f>
        <v>17.101391666666668</v>
      </c>
      <c r="H136" s="73">
        <f>IF(Settings!$E$13=1,Balance!$O136,INDEX(Balance!$D:$M,ROW(),Settings!$E$13-1))</f>
        <v>995.69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2:24" x14ac:dyDescent="0.25">
      <c r="B137" s="3">
        <f t="shared" si="1"/>
        <v>122</v>
      </c>
      <c r="C137" s="7">
        <f>IF(B137="",NA(),DATE(YEAR(Balance!B136),MONTH(Balance!B136)+1,1))</f>
        <v>45748</v>
      </c>
      <c r="D137" s="137"/>
      <c r="E137" s="6">
        <f>IF(Settings!$E$13=1,'Minimum Payment'!$O137,INDEX('Minimum Payment'!$D:$M,ROW(),Settings!$E$13-1))</f>
        <v>95</v>
      </c>
      <c r="F137" s="6">
        <f>IF(Settings!$E$13=1,'Extra Payment'!$O137,INDEX('Extra Payment'!$D:$M,ROW(),Settings!$E$13-1))</f>
        <v>505</v>
      </c>
      <c r="G137" s="6">
        <f>IF(Settings!$E$13=1,Interest!$O137,INDEX(Interest!$D:$M,ROW(),Settings!$E$13-1))</f>
        <v>10.786641666666668</v>
      </c>
      <c r="H137" s="73">
        <f>IF(Settings!$E$13=1,Balance!$O137,INDEX(Balance!$D:$M,ROW(),Settings!$E$13-1))</f>
        <v>406.48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2:24" x14ac:dyDescent="0.25">
      <c r="B138" s="3">
        <f t="shared" si="1"/>
        <v>123</v>
      </c>
      <c r="C138" s="7">
        <f>IF(B138="",NA(),DATE(YEAR(Balance!B137),MONTH(Balance!B137)+1,1))</f>
        <v>45778</v>
      </c>
      <c r="D138" s="137"/>
      <c r="E138" s="6">
        <f>IF(Settings!$E$13=1,'Minimum Payment'!$O138,INDEX('Minimum Payment'!$D:$M,ROW(),Settings!$E$13-1))</f>
        <v>95</v>
      </c>
      <c r="F138" s="6">
        <f>IF(Settings!$E$13=1,'Extra Payment'!$O138,INDEX('Extra Payment'!$D:$M,ROW(),Settings!$E$13-1))</f>
        <v>315.88353333333333</v>
      </c>
      <c r="G138" s="6">
        <f>IF(Settings!$E$13=1,Interest!$O138,INDEX(Interest!$D:$M,ROW(),Settings!$E$13-1))</f>
        <v>4.4035333333333337</v>
      </c>
      <c r="H138" s="73">
        <f>IF(Settings!$E$13=1,Balance!$O138,INDEX(Balance!$D:$M,ROW(),Settings!$E$13-1))</f>
        <v>0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2:24" x14ac:dyDescent="0.25">
      <c r="B139" s="3" t="str">
        <f t="shared" si="1"/>
        <v/>
      </c>
      <c r="C139" s="7" t="e">
        <f>IF(B139="",NA(),DATE(YEAR(Balance!B138),MONTH(Balance!B138)+1,1))</f>
        <v>#N/A</v>
      </c>
      <c r="D139" s="137"/>
      <c r="E139" s="6">
        <f>IF(Settings!$E$13=1,'Minimum Payment'!$O139,INDEX('Minimum Payment'!$D:$M,ROW(),Settings!$E$13-1))</f>
        <v>0</v>
      </c>
      <c r="F139" s="6">
        <f>IF(Settings!$E$13=1,'Extra Payment'!$O139,INDEX('Extra Payment'!$D:$M,ROW(),Settings!$E$13-1))</f>
        <v>0</v>
      </c>
      <c r="G139" s="6">
        <f>IF(Settings!$E$13=1,Interest!$O139,INDEX(Interest!$D:$M,ROW(),Settings!$E$13-1))</f>
        <v>0</v>
      </c>
      <c r="H139" s="73">
        <f>IF(Settings!$E$13=1,Balance!$O139,INDEX(Balance!$D:$M,ROW(),Settings!$E$13-1))</f>
        <v>0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2:24" x14ac:dyDescent="0.25">
      <c r="B140" s="3" t="str">
        <f t="shared" si="1"/>
        <v/>
      </c>
      <c r="C140" s="7" t="e">
        <f>IF(B140="",NA(),DATE(YEAR(Balance!B139),MONTH(Balance!B139)+1,1))</f>
        <v>#N/A</v>
      </c>
      <c r="D140" s="137"/>
      <c r="E140" s="6">
        <f>IF(Settings!$E$13=1,'Minimum Payment'!$O140,INDEX('Minimum Payment'!$D:$M,ROW(),Settings!$E$13-1))</f>
        <v>0</v>
      </c>
      <c r="F140" s="6">
        <f>IF(Settings!$E$13=1,'Extra Payment'!$O140,INDEX('Extra Payment'!$D:$M,ROW(),Settings!$E$13-1))</f>
        <v>0</v>
      </c>
      <c r="G140" s="6">
        <f>IF(Settings!$E$13=1,Interest!$O140,INDEX(Interest!$D:$M,ROW(),Settings!$E$13-1))</f>
        <v>0</v>
      </c>
      <c r="H140" s="73">
        <f>IF(Settings!$E$13=1,Balance!$O140,INDEX(Balance!$D:$M,ROW(),Settings!$E$13-1))</f>
        <v>0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2:24" x14ac:dyDescent="0.25">
      <c r="B141" s="3" t="str">
        <f t="shared" si="1"/>
        <v/>
      </c>
      <c r="C141" s="7" t="e">
        <f>IF(B141="",NA(),DATE(YEAR(Balance!B140),MONTH(Balance!B140)+1,1))</f>
        <v>#N/A</v>
      </c>
      <c r="D141" s="137"/>
      <c r="E141" s="6">
        <f>IF(Settings!$E$13=1,'Minimum Payment'!$O141,INDEX('Minimum Payment'!$D:$M,ROW(),Settings!$E$13-1))</f>
        <v>0</v>
      </c>
      <c r="F141" s="6">
        <f>IF(Settings!$E$13=1,'Extra Payment'!$O141,INDEX('Extra Payment'!$D:$M,ROW(),Settings!$E$13-1))</f>
        <v>0</v>
      </c>
      <c r="G141" s="6">
        <f>IF(Settings!$E$13=1,Interest!$O141,INDEX(Interest!$D:$M,ROW(),Settings!$E$13-1))</f>
        <v>0</v>
      </c>
      <c r="H141" s="73">
        <f>IF(Settings!$E$13=1,Balance!$O141,INDEX(Balance!$D:$M,ROW(),Settings!$E$13-1))</f>
        <v>0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2:24" x14ac:dyDescent="0.25">
      <c r="B142" s="3" t="str">
        <f t="shared" si="1"/>
        <v/>
      </c>
      <c r="C142" s="7" t="e">
        <f>IF(B142="",NA(),DATE(YEAR(Balance!B141),MONTH(Balance!B141)+1,1))</f>
        <v>#N/A</v>
      </c>
      <c r="D142" s="137"/>
      <c r="E142" s="6">
        <f>IF(Settings!$E$13=1,'Minimum Payment'!$O142,INDEX('Minimum Payment'!$D:$M,ROW(),Settings!$E$13-1))</f>
        <v>0</v>
      </c>
      <c r="F142" s="6">
        <f>IF(Settings!$E$13=1,'Extra Payment'!$O142,INDEX('Extra Payment'!$D:$M,ROW(),Settings!$E$13-1))</f>
        <v>0</v>
      </c>
      <c r="G142" s="6">
        <f>IF(Settings!$E$13=1,Interest!$O142,INDEX(Interest!$D:$M,ROW(),Settings!$E$13-1))</f>
        <v>0</v>
      </c>
      <c r="H142" s="73">
        <f>IF(Settings!$E$13=1,Balance!$O142,INDEX(Balance!$D:$M,ROW(),Settings!$E$13-1))</f>
        <v>0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2:24" x14ac:dyDescent="0.25">
      <c r="B143" s="3" t="str">
        <f t="shared" si="1"/>
        <v/>
      </c>
      <c r="C143" s="7" t="e">
        <f>IF(B143="",NA(),DATE(YEAR(Balance!B142),MONTH(Balance!B142)+1,1))</f>
        <v>#N/A</v>
      </c>
      <c r="D143" s="137"/>
      <c r="E143" s="6">
        <f>IF(Settings!$E$13=1,'Minimum Payment'!$O143,INDEX('Minimum Payment'!$D:$M,ROW(),Settings!$E$13-1))</f>
        <v>0</v>
      </c>
      <c r="F143" s="6">
        <f>IF(Settings!$E$13=1,'Extra Payment'!$O143,INDEX('Extra Payment'!$D:$M,ROW(),Settings!$E$13-1))</f>
        <v>0</v>
      </c>
      <c r="G143" s="6">
        <f>IF(Settings!$E$13=1,Interest!$O143,INDEX(Interest!$D:$M,ROW(),Settings!$E$13-1))</f>
        <v>0</v>
      </c>
      <c r="H143" s="73">
        <f>IF(Settings!$E$13=1,Balance!$O143,INDEX(Balance!$D:$M,ROW(),Settings!$E$13-1))</f>
        <v>0</v>
      </c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2:24" x14ac:dyDescent="0.25">
      <c r="B144" s="3" t="str">
        <f t="shared" si="1"/>
        <v/>
      </c>
      <c r="C144" s="7" t="e">
        <f>IF(B144="",NA(),DATE(YEAR(Balance!B143),MONTH(Balance!B143)+1,1))</f>
        <v>#N/A</v>
      </c>
      <c r="D144" s="137"/>
      <c r="E144" s="6">
        <f>IF(Settings!$E$13=1,'Minimum Payment'!$O144,INDEX('Minimum Payment'!$D:$M,ROW(),Settings!$E$13-1))</f>
        <v>0</v>
      </c>
      <c r="F144" s="6">
        <f>IF(Settings!$E$13=1,'Extra Payment'!$O144,INDEX('Extra Payment'!$D:$M,ROW(),Settings!$E$13-1))</f>
        <v>0</v>
      </c>
      <c r="G144" s="6">
        <f>IF(Settings!$E$13=1,Interest!$O144,INDEX(Interest!$D:$M,ROW(),Settings!$E$13-1))</f>
        <v>0</v>
      </c>
      <c r="H144" s="73">
        <f>IF(Settings!$E$13=1,Balance!$O144,INDEX(Balance!$D:$M,ROW(),Settings!$E$13-1))</f>
        <v>0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2:24" x14ac:dyDescent="0.25">
      <c r="B145" s="3" t="str">
        <f t="shared" si="1"/>
        <v/>
      </c>
      <c r="C145" s="7" t="e">
        <f>IF(B145="",NA(),DATE(YEAR(Balance!B144),MONTH(Balance!B144)+1,1))</f>
        <v>#N/A</v>
      </c>
      <c r="D145" s="137"/>
      <c r="E145" s="6">
        <f>IF(Settings!$E$13=1,'Minimum Payment'!$O145,INDEX('Minimum Payment'!$D:$M,ROW(),Settings!$E$13-1))</f>
        <v>0</v>
      </c>
      <c r="F145" s="6">
        <f>IF(Settings!$E$13=1,'Extra Payment'!$O145,INDEX('Extra Payment'!$D:$M,ROW(),Settings!$E$13-1))</f>
        <v>0</v>
      </c>
      <c r="G145" s="6">
        <f>IF(Settings!$E$13=1,Interest!$O145,INDEX(Interest!$D:$M,ROW(),Settings!$E$13-1))</f>
        <v>0</v>
      </c>
      <c r="H145" s="73">
        <f>IF(Settings!$E$13=1,Balance!$O145,INDEX(Balance!$D:$M,ROW(),Settings!$E$13-1))</f>
        <v>0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2:24" x14ac:dyDescent="0.25">
      <c r="B146" s="3" t="str">
        <f t="shared" ref="B146:B209" si="2">IF(H145&lt;=0,"",B145+1)</f>
        <v/>
      </c>
      <c r="C146" s="7" t="e">
        <f>IF(B146="",NA(),DATE(YEAR(Balance!B145),MONTH(Balance!B145)+1,1))</f>
        <v>#N/A</v>
      </c>
      <c r="D146" s="137"/>
      <c r="E146" s="6">
        <f>IF(Settings!$E$13=1,'Minimum Payment'!$O146,INDEX('Minimum Payment'!$D:$M,ROW(),Settings!$E$13-1))</f>
        <v>0</v>
      </c>
      <c r="F146" s="6">
        <f>IF(Settings!$E$13=1,'Extra Payment'!$O146,INDEX('Extra Payment'!$D:$M,ROW(),Settings!$E$13-1))</f>
        <v>0</v>
      </c>
      <c r="G146" s="6">
        <f>IF(Settings!$E$13=1,Interest!$O146,INDEX(Interest!$D:$M,ROW(),Settings!$E$13-1))</f>
        <v>0</v>
      </c>
      <c r="H146" s="73">
        <f>IF(Settings!$E$13=1,Balance!$O146,INDEX(Balance!$D:$M,ROW(),Settings!$E$13-1))</f>
        <v>0</v>
      </c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2:24" x14ac:dyDescent="0.25">
      <c r="B147" s="3" t="str">
        <f t="shared" si="2"/>
        <v/>
      </c>
      <c r="C147" s="7" t="e">
        <f>IF(B147="",NA(),DATE(YEAR(Balance!B146),MONTH(Balance!B146)+1,1))</f>
        <v>#N/A</v>
      </c>
      <c r="D147" s="137"/>
      <c r="E147" s="6">
        <f>IF(Settings!$E$13=1,'Minimum Payment'!$O147,INDEX('Minimum Payment'!$D:$M,ROW(),Settings!$E$13-1))</f>
        <v>0</v>
      </c>
      <c r="F147" s="6">
        <f>IF(Settings!$E$13=1,'Extra Payment'!$O147,INDEX('Extra Payment'!$D:$M,ROW(),Settings!$E$13-1))</f>
        <v>0</v>
      </c>
      <c r="G147" s="6">
        <f>IF(Settings!$E$13=1,Interest!$O147,INDEX(Interest!$D:$M,ROW(),Settings!$E$13-1))</f>
        <v>0</v>
      </c>
      <c r="H147" s="73">
        <f>IF(Settings!$E$13=1,Balance!$O147,INDEX(Balance!$D:$M,ROW(),Settings!$E$13-1))</f>
        <v>0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2:24" x14ac:dyDescent="0.25">
      <c r="B148" s="3" t="str">
        <f t="shared" si="2"/>
        <v/>
      </c>
      <c r="C148" s="7" t="e">
        <f>IF(B148="",NA(),DATE(YEAR(Balance!B147),MONTH(Balance!B147)+1,1))</f>
        <v>#N/A</v>
      </c>
      <c r="D148" s="137"/>
      <c r="E148" s="6">
        <f>IF(Settings!$E$13=1,'Minimum Payment'!$O148,INDEX('Minimum Payment'!$D:$M,ROW(),Settings!$E$13-1))</f>
        <v>0</v>
      </c>
      <c r="F148" s="6">
        <f>IF(Settings!$E$13=1,'Extra Payment'!$O148,INDEX('Extra Payment'!$D:$M,ROW(),Settings!$E$13-1))</f>
        <v>0</v>
      </c>
      <c r="G148" s="6">
        <f>IF(Settings!$E$13=1,Interest!$O148,INDEX(Interest!$D:$M,ROW(),Settings!$E$13-1))</f>
        <v>0</v>
      </c>
      <c r="H148" s="73">
        <f>IF(Settings!$E$13=1,Balance!$O148,INDEX(Balance!$D:$M,ROW(),Settings!$E$13-1))</f>
        <v>0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2:24" x14ac:dyDescent="0.25">
      <c r="B149" s="3" t="str">
        <f t="shared" si="2"/>
        <v/>
      </c>
      <c r="C149" s="7" t="e">
        <f>IF(B149="",NA(),DATE(YEAR(Balance!B148),MONTH(Balance!B148)+1,1))</f>
        <v>#N/A</v>
      </c>
      <c r="D149" s="137"/>
      <c r="E149" s="6">
        <f>IF(Settings!$E$13=1,'Minimum Payment'!$O149,INDEX('Minimum Payment'!$D:$M,ROW(),Settings!$E$13-1))</f>
        <v>0</v>
      </c>
      <c r="F149" s="6">
        <f>IF(Settings!$E$13=1,'Extra Payment'!$O149,INDEX('Extra Payment'!$D:$M,ROW(),Settings!$E$13-1))</f>
        <v>0</v>
      </c>
      <c r="G149" s="6">
        <f>IF(Settings!$E$13=1,Interest!$O149,INDEX(Interest!$D:$M,ROW(),Settings!$E$13-1))</f>
        <v>0</v>
      </c>
      <c r="H149" s="73">
        <f>IF(Settings!$E$13=1,Balance!$O149,INDEX(Balance!$D:$M,ROW(),Settings!$E$13-1))</f>
        <v>0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2:24" x14ac:dyDescent="0.25">
      <c r="B150" s="3" t="str">
        <f t="shared" si="2"/>
        <v/>
      </c>
      <c r="C150" s="7" t="e">
        <f>IF(B150="",NA(),DATE(YEAR(Balance!B149),MONTH(Balance!B149)+1,1))</f>
        <v>#N/A</v>
      </c>
      <c r="D150" s="137"/>
      <c r="E150" s="6">
        <f>IF(Settings!$E$13=1,'Minimum Payment'!$O150,INDEX('Minimum Payment'!$D:$M,ROW(),Settings!$E$13-1))</f>
        <v>0</v>
      </c>
      <c r="F150" s="6">
        <f>IF(Settings!$E$13=1,'Extra Payment'!$O150,INDEX('Extra Payment'!$D:$M,ROW(),Settings!$E$13-1))</f>
        <v>0</v>
      </c>
      <c r="G150" s="6">
        <f>IF(Settings!$E$13=1,Interest!$O150,INDEX(Interest!$D:$M,ROW(),Settings!$E$13-1))</f>
        <v>0</v>
      </c>
      <c r="H150" s="73">
        <f>IF(Settings!$E$13=1,Balance!$O150,INDEX(Balance!$D:$M,ROW(),Settings!$E$13-1))</f>
        <v>0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2:24" x14ac:dyDescent="0.25">
      <c r="B151" s="3" t="str">
        <f t="shared" si="2"/>
        <v/>
      </c>
      <c r="C151" s="7" t="e">
        <f>IF(B151="",NA(),DATE(YEAR(Balance!B150),MONTH(Balance!B150)+1,1))</f>
        <v>#N/A</v>
      </c>
      <c r="D151" s="137"/>
      <c r="E151" s="6">
        <f>IF(Settings!$E$13=1,'Minimum Payment'!$O151,INDEX('Minimum Payment'!$D:$M,ROW(),Settings!$E$13-1))</f>
        <v>0</v>
      </c>
      <c r="F151" s="6">
        <f>IF(Settings!$E$13=1,'Extra Payment'!$O151,INDEX('Extra Payment'!$D:$M,ROW(),Settings!$E$13-1))</f>
        <v>0</v>
      </c>
      <c r="G151" s="6">
        <f>IF(Settings!$E$13=1,Interest!$O151,INDEX(Interest!$D:$M,ROW(),Settings!$E$13-1))</f>
        <v>0</v>
      </c>
      <c r="H151" s="73">
        <f>IF(Settings!$E$13=1,Balance!$O151,INDEX(Balance!$D:$M,ROW(),Settings!$E$13-1))</f>
        <v>0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2:24" x14ac:dyDescent="0.25">
      <c r="B152" s="3" t="str">
        <f t="shared" si="2"/>
        <v/>
      </c>
      <c r="C152" s="7" t="e">
        <f>IF(B152="",NA(),DATE(YEAR(Balance!B151),MONTH(Balance!B151)+1,1))</f>
        <v>#N/A</v>
      </c>
      <c r="D152" s="137"/>
      <c r="E152" s="6">
        <f>IF(Settings!$E$13=1,'Minimum Payment'!$O152,INDEX('Minimum Payment'!$D:$M,ROW(),Settings!$E$13-1))</f>
        <v>0</v>
      </c>
      <c r="F152" s="6">
        <f>IF(Settings!$E$13=1,'Extra Payment'!$O152,INDEX('Extra Payment'!$D:$M,ROW(),Settings!$E$13-1))</f>
        <v>0</v>
      </c>
      <c r="G152" s="6">
        <f>IF(Settings!$E$13=1,Interest!$O152,INDEX(Interest!$D:$M,ROW(),Settings!$E$13-1))</f>
        <v>0</v>
      </c>
      <c r="H152" s="73">
        <f>IF(Settings!$E$13=1,Balance!$O152,INDEX(Balance!$D:$M,ROW(),Settings!$E$13-1))</f>
        <v>0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2:24" x14ac:dyDescent="0.25">
      <c r="B153" s="3" t="str">
        <f t="shared" si="2"/>
        <v/>
      </c>
      <c r="C153" s="7" t="e">
        <f>IF(B153="",NA(),DATE(YEAR(Balance!B152),MONTH(Balance!B152)+1,1))</f>
        <v>#N/A</v>
      </c>
      <c r="D153" s="137"/>
      <c r="E153" s="6">
        <f>IF(Settings!$E$13=1,'Minimum Payment'!$O153,INDEX('Minimum Payment'!$D:$M,ROW(),Settings!$E$13-1))</f>
        <v>0</v>
      </c>
      <c r="F153" s="6">
        <f>IF(Settings!$E$13=1,'Extra Payment'!$O153,INDEX('Extra Payment'!$D:$M,ROW(),Settings!$E$13-1))</f>
        <v>0</v>
      </c>
      <c r="G153" s="6">
        <f>IF(Settings!$E$13=1,Interest!$O153,INDEX(Interest!$D:$M,ROW(),Settings!$E$13-1))</f>
        <v>0</v>
      </c>
      <c r="H153" s="73">
        <f>IF(Settings!$E$13=1,Balance!$O153,INDEX(Balance!$D:$M,ROW(),Settings!$E$13-1))</f>
        <v>0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2:24" x14ac:dyDescent="0.25">
      <c r="B154" s="3" t="str">
        <f t="shared" si="2"/>
        <v/>
      </c>
      <c r="C154" s="7" t="e">
        <f>IF(B154="",NA(),DATE(YEAR(Balance!B153),MONTH(Balance!B153)+1,1))</f>
        <v>#N/A</v>
      </c>
      <c r="D154" s="137"/>
      <c r="E154" s="6">
        <f>IF(Settings!$E$13=1,'Minimum Payment'!$O154,INDEX('Minimum Payment'!$D:$M,ROW(),Settings!$E$13-1))</f>
        <v>0</v>
      </c>
      <c r="F154" s="6">
        <f>IF(Settings!$E$13=1,'Extra Payment'!$O154,INDEX('Extra Payment'!$D:$M,ROW(),Settings!$E$13-1))</f>
        <v>0</v>
      </c>
      <c r="G154" s="6">
        <f>IF(Settings!$E$13=1,Interest!$O154,INDEX(Interest!$D:$M,ROW(),Settings!$E$13-1))</f>
        <v>0</v>
      </c>
      <c r="H154" s="73">
        <f>IF(Settings!$E$13=1,Balance!$O154,INDEX(Balance!$D:$M,ROW(),Settings!$E$13-1))</f>
        <v>0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2:24" x14ac:dyDescent="0.25">
      <c r="B155" s="3" t="str">
        <f t="shared" si="2"/>
        <v/>
      </c>
      <c r="C155" s="7" t="e">
        <f>IF(B155="",NA(),DATE(YEAR(Balance!B154),MONTH(Balance!B154)+1,1))</f>
        <v>#N/A</v>
      </c>
      <c r="D155" s="137"/>
      <c r="E155" s="6">
        <f>IF(Settings!$E$13=1,'Minimum Payment'!$O155,INDEX('Minimum Payment'!$D:$M,ROW(),Settings!$E$13-1))</f>
        <v>0</v>
      </c>
      <c r="F155" s="6">
        <f>IF(Settings!$E$13=1,'Extra Payment'!$O155,INDEX('Extra Payment'!$D:$M,ROW(),Settings!$E$13-1))</f>
        <v>0</v>
      </c>
      <c r="G155" s="6">
        <f>IF(Settings!$E$13=1,Interest!$O155,INDEX(Interest!$D:$M,ROW(),Settings!$E$13-1))</f>
        <v>0</v>
      </c>
      <c r="H155" s="73">
        <f>IF(Settings!$E$13=1,Balance!$O155,INDEX(Balance!$D:$M,ROW(),Settings!$E$13-1))</f>
        <v>0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2:24" x14ac:dyDescent="0.25">
      <c r="B156" s="3" t="str">
        <f t="shared" si="2"/>
        <v/>
      </c>
      <c r="C156" s="7" t="e">
        <f>IF(B156="",NA(),DATE(YEAR(Balance!B155),MONTH(Balance!B155)+1,1))</f>
        <v>#N/A</v>
      </c>
      <c r="D156" s="137"/>
      <c r="E156" s="6">
        <f>IF(Settings!$E$13=1,'Minimum Payment'!$O156,INDEX('Minimum Payment'!$D:$M,ROW(),Settings!$E$13-1))</f>
        <v>0</v>
      </c>
      <c r="F156" s="6">
        <f>IF(Settings!$E$13=1,'Extra Payment'!$O156,INDEX('Extra Payment'!$D:$M,ROW(),Settings!$E$13-1))</f>
        <v>0</v>
      </c>
      <c r="G156" s="6">
        <f>IF(Settings!$E$13=1,Interest!$O156,INDEX(Interest!$D:$M,ROW(),Settings!$E$13-1))</f>
        <v>0</v>
      </c>
      <c r="H156" s="73">
        <f>IF(Settings!$E$13=1,Balance!$O156,INDEX(Balance!$D:$M,ROW(),Settings!$E$13-1))</f>
        <v>0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2:24" x14ac:dyDescent="0.25">
      <c r="B157" s="3" t="str">
        <f t="shared" si="2"/>
        <v/>
      </c>
      <c r="C157" s="7" t="e">
        <f>IF(B157="",NA(),DATE(YEAR(Balance!B156),MONTH(Balance!B156)+1,1))</f>
        <v>#N/A</v>
      </c>
      <c r="D157" s="137"/>
      <c r="E157" s="6">
        <f>IF(Settings!$E$13=1,'Minimum Payment'!$O157,INDEX('Minimum Payment'!$D:$M,ROW(),Settings!$E$13-1))</f>
        <v>0</v>
      </c>
      <c r="F157" s="6">
        <f>IF(Settings!$E$13=1,'Extra Payment'!$O157,INDEX('Extra Payment'!$D:$M,ROW(),Settings!$E$13-1))</f>
        <v>0</v>
      </c>
      <c r="G157" s="6">
        <f>IF(Settings!$E$13=1,Interest!$O157,INDEX(Interest!$D:$M,ROW(),Settings!$E$13-1))</f>
        <v>0</v>
      </c>
      <c r="H157" s="73">
        <f>IF(Settings!$E$13=1,Balance!$O157,INDEX(Balance!$D:$M,ROW(),Settings!$E$13-1))</f>
        <v>0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2:24" x14ac:dyDescent="0.25">
      <c r="B158" s="3" t="str">
        <f t="shared" si="2"/>
        <v/>
      </c>
      <c r="C158" s="7" t="e">
        <f>IF(B158="",NA(),DATE(YEAR(Balance!B157),MONTH(Balance!B157)+1,1))</f>
        <v>#N/A</v>
      </c>
      <c r="D158" s="137"/>
      <c r="E158" s="6">
        <f>IF(Settings!$E$13=1,'Minimum Payment'!$O158,INDEX('Minimum Payment'!$D:$M,ROW(),Settings!$E$13-1))</f>
        <v>0</v>
      </c>
      <c r="F158" s="6">
        <f>IF(Settings!$E$13=1,'Extra Payment'!$O158,INDEX('Extra Payment'!$D:$M,ROW(),Settings!$E$13-1))</f>
        <v>0</v>
      </c>
      <c r="G158" s="6">
        <f>IF(Settings!$E$13=1,Interest!$O158,INDEX(Interest!$D:$M,ROW(),Settings!$E$13-1))</f>
        <v>0</v>
      </c>
      <c r="H158" s="73">
        <f>IF(Settings!$E$13=1,Balance!$O158,INDEX(Balance!$D:$M,ROW(),Settings!$E$13-1))</f>
        <v>0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2:24" x14ac:dyDescent="0.25">
      <c r="B159" s="3" t="str">
        <f t="shared" si="2"/>
        <v/>
      </c>
      <c r="C159" s="7" t="e">
        <f>IF(B159="",NA(),DATE(YEAR(Balance!B158),MONTH(Balance!B158)+1,1))</f>
        <v>#N/A</v>
      </c>
      <c r="D159" s="137"/>
      <c r="E159" s="6">
        <f>IF(Settings!$E$13=1,'Minimum Payment'!$O159,INDEX('Minimum Payment'!$D:$M,ROW(),Settings!$E$13-1))</f>
        <v>0</v>
      </c>
      <c r="F159" s="6">
        <f>IF(Settings!$E$13=1,'Extra Payment'!$O159,INDEX('Extra Payment'!$D:$M,ROW(),Settings!$E$13-1))</f>
        <v>0</v>
      </c>
      <c r="G159" s="6">
        <f>IF(Settings!$E$13=1,Interest!$O159,INDEX(Interest!$D:$M,ROW(),Settings!$E$13-1))</f>
        <v>0</v>
      </c>
      <c r="H159" s="73">
        <f>IF(Settings!$E$13=1,Balance!$O159,INDEX(Balance!$D:$M,ROW(),Settings!$E$13-1))</f>
        <v>0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2:24" x14ac:dyDescent="0.25">
      <c r="B160" s="3" t="str">
        <f t="shared" si="2"/>
        <v/>
      </c>
      <c r="C160" s="7" t="e">
        <f>IF(B160="",NA(),DATE(YEAR(Balance!B159),MONTH(Balance!B159)+1,1))</f>
        <v>#N/A</v>
      </c>
      <c r="D160" s="137"/>
      <c r="E160" s="6">
        <f>IF(Settings!$E$13=1,'Minimum Payment'!$O160,INDEX('Minimum Payment'!$D:$M,ROW(),Settings!$E$13-1))</f>
        <v>0</v>
      </c>
      <c r="F160" s="6">
        <f>IF(Settings!$E$13=1,'Extra Payment'!$O160,INDEX('Extra Payment'!$D:$M,ROW(),Settings!$E$13-1))</f>
        <v>0</v>
      </c>
      <c r="G160" s="6">
        <f>IF(Settings!$E$13=1,Interest!$O160,INDEX(Interest!$D:$M,ROW(),Settings!$E$13-1))</f>
        <v>0</v>
      </c>
      <c r="H160" s="73">
        <f>IF(Settings!$E$13=1,Balance!$O160,INDEX(Balance!$D:$M,ROW(),Settings!$E$13-1))</f>
        <v>0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2:24" x14ac:dyDescent="0.25">
      <c r="B161" s="3" t="str">
        <f t="shared" si="2"/>
        <v/>
      </c>
      <c r="C161" s="7" t="e">
        <f>IF(B161="",NA(),DATE(YEAR(Balance!B160),MONTH(Balance!B160)+1,1))</f>
        <v>#N/A</v>
      </c>
      <c r="D161" s="137"/>
      <c r="E161" s="6">
        <f>IF(Settings!$E$13=1,'Minimum Payment'!$O161,INDEX('Minimum Payment'!$D:$M,ROW(),Settings!$E$13-1))</f>
        <v>0</v>
      </c>
      <c r="F161" s="6">
        <f>IF(Settings!$E$13=1,'Extra Payment'!$O161,INDEX('Extra Payment'!$D:$M,ROW(),Settings!$E$13-1))</f>
        <v>0</v>
      </c>
      <c r="G161" s="6">
        <f>IF(Settings!$E$13=1,Interest!$O161,INDEX(Interest!$D:$M,ROW(),Settings!$E$13-1))</f>
        <v>0</v>
      </c>
      <c r="H161" s="73">
        <f>IF(Settings!$E$13=1,Balance!$O161,INDEX(Balance!$D:$M,ROW(),Settings!$E$13-1))</f>
        <v>0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2:24" x14ac:dyDescent="0.25">
      <c r="B162" s="3" t="str">
        <f t="shared" si="2"/>
        <v/>
      </c>
      <c r="C162" s="7" t="e">
        <f>IF(B162="",NA(),DATE(YEAR(Balance!B161),MONTH(Balance!B161)+1,1))</f>
        <v>#N/A</v>
      </c>
      <c r="D162" s="137"/>
      <c r="E162" s="6">
        <f>IF(Settings!$E$13=1,'Minimum Payment'!$O162,INDEX('Minimum Payment'!$D:$M,ROW(),Settings!$E$13-1))</f>
        <v>0</v>
      </c>
      <c r="F162" s="6">
        <f>IF(Settings!$E$13=1,'Extra Payment'!$O162,INDEX('Extra Payment'!$D:$M,ROW(),Settings!$E$13-1))</f>
        <v>0</v>
      </c>
      <c r="G162" s="6">
        <f>IF(Settings!$E$13=1,Interest!$O162,INDEX(Interest!$D:$M,ROW(),Settings!$E$13-1))</f>
        <v>0</v>
      </c>
      <c r="H162" s="73">
        <f>IF(Settings!$E$13=1,Balance!$O162,INDEX(Balance!$D:$M,ROW(),Settings!$E$13-1))</f>
        <v>0</v>
      </c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2:24" x14ac:dyDescent="0.25">
      <c r="B163" s="3" t="str">
        <f t="shared" si="2"/>
        <v/>
      </c>
      <c r="C163" s="7" t="e">
        <f>IF(B163="",NA(),DATE(YEAR(Balance!B162),MONTH(Balance!B162)+1,1))</f>
        <v>#N/A</v>
      </c>
      <c r="D163" s="137"/>
      <c r="E163" s="6">
        <f>IF(Settings!$E$13=1,'Minimum Payment'!$O163,INDEX('Minimum Payment'!$D:$M,ROW(),Settings!$E$13-1))</f>
        <v>0</v>
      </c>
      <c r="F163" s="6">
        <f>IF(Settings!$E$13=1,'Extra Payment'!$O163,INDEX('Extra Payment'!$D:$M,ROW(),Settings!$E$13-1))</f>
        <v>0</v>
      </c>
      <c r="G163" s="6">
        <f>IF(Settings!$E$13=1,Interest!$O163,INDEX(Interest!$D:$M,ROW(),Settings!$E$13-1))</f>
        <v>0</v>
      </c>
      <c r="H163" s="73">
        <f>IF(Settings!$E$13=1,Balance!$O163,INDEX(Balance!$D:$M,ROW(),Settings!$E$13-1))</f>
        <v>0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2:24" x14ac:dyDescent="0.25">
      <c r="B164" s="3" t="str">
        <f t="shared" si="2"/>
        <v/>
      </c>
      <c r="C164" s="7" t="e">
        <f>IF(B164="",NA(),DATE(YEAR(Balance!B163),MONTH(Balance!B163)+1,1))</f>
        <v>#N/A</v>
      </c>
      <c r="D164" s="137"/>
      <c r="E164" s="6">
        <f>IF(Settings!$E$13=1,'Minimum Payment'!$O164,INDEX('Minimum Payment'!$D:$M,ROW(),Settings!$E$13-1))</f>
        <v>0</v>
      </c>
      <c r="F164" s="6">
        <f>IF(Settings!$E$13=1,'Extra Payment'!$O164,INDEX('Extra Payment'!$D:$M,ROW(),Settings!$E$13-1))</f>
        <v>0</v>
      </c>
      <c r="G164" s="6">
        <f>IF(Settings!$E$13=1,Interest!$O164,INDEX(Interest!$D:$M,ROW(),Settings!$E$13-1))</f>
        <v>0</v>
      </c>
      <c r="H164" s="73">
        <f>IF(Settings!$E$13=1,Balance!$O164,INDEX(Balance!$D:$M,ROW(),Settings!$E$13-1))</f>
        <v>0</v>
      </c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2:24" x14ac:dyDescent="0.25">
      <c r="B165" s="3" t="str">
        <f t="shared" si="2"/>
        <v/>
      </c>
      <c r="C165" s="7" t="e">
        <f>IF(B165="",NA(),DATE(YEAR(Balance!B164),MONTH(Balance!B164)+1,1))</f>
        <v>#N/A</v>
      </c>
      <c r="D165" s="137"/>
      <c r="E165" s="6">
        <f>IF(Settings!$E$13=1,'Minimum Payment'!$O165,INDEX('Minimum Payment'!$D:$M,ROW(),Settings!$E$13-1))</f>
        <v>0</v>
      </c>
      <c r="F165" s="6">
        <f>IF(Settings!$E$13=1,'Extra Payment'!$O165,INDEX('Extra Payment'!$D:$M,ROW(),Settings!$E$13-1))</f>
        <v>0</v>
      </c>
      <c r="G165" s="6">
        <f>IF(Settings!$E$13=1,Interest!$O165,INDEX(Interest!$D:$M,ROW(),Settings!$E$13-1))</f>
        <v>0</v>
      </c>
      <c r="H165" s="73">
        <f>IF(Settings!$E$13=1,Balance!$O165,INDEX(Balance!$D:$M,ROW(),Settings!$E$13-1))</f>
        <v>0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2:24" x14ac:dyDescent="0.25">
      <c r="B166" s="3" t="str">
        <f t="shared" si="2"/>
        <v/>
      </c>
      <c r="C166" s="7" t="e">
        <f>IF(B166="",NA(),DATE(YEAR(Balance!B165),MONTH(Balance!B165)+1,1))</f>
        <v>#N/A</v>
      </c>
      <c r="D166" s="137"/>
      <c r="E166" s="6">
        <f>IF(Settings!$E$13=1,'Minimum Payment'!$O166,INDEX('Minimum Payment'!$D:$M,ROW(),Settings!$E$13-1))</f>
        <v>0</v>
      </c>
      <c r="F166" s="6">
        <f>IF(Settings!$E$13=1,'Extra Payment'!$O166,INDEX('Extra Payment'!$D:$M,ROW(),Settings!$E$13-1))</f>
        <v>0</v>
      </c>
      <c r="G166" s="6">
        <f>IF(Settings!$E$13=1,Interest!$O166,INDEX(Interest!$D:$M,ROW(),Settings!$E$13-1))</f>
        <v>0</v>
      </c>
      <c r="H166" s="73">
        <f>IF(Settings!$E$13=1,Balance!$O166,INDEX(Balance!$D:$M,ROW(),Settings!$E$13-1))</f>
        <v>0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2:24" x14ac:dyDescent="0.25">
      <c r="B167" s="3" t="str">
        <f t="shared" si="2"/>
        <v/>
      </c>
      <c r="C167" s="7" t="e">
        <f>IF(B167="",NA(),DATE(YEAR(Balance!B166),MONTH(Balance!B166)+1,1))</f>
        <v>#N/A</v>
      </c>
      <c r="D167" s="137"/>
      <c r="E167" s="6">
        <f>IF(Settings!$E$13=1,'Minimum Payment'!$O167,INDEX('Minimum Payment'!$D:$M,ROW(),Settings!$E$13-1))</f>
        <v>0</v>
      </c>
      <c r="F167" s="6">
        <f>IF(Settings!$E$13=1,'Extra Payment'!$O167,INDEX('Extra Payment'!$D:$M,ROW(),Settings!$E$13-1))</f>
        <v>0</v>
      </c>
      <c r="G167" s="6">
        <f>IF(Settings!$E$13=1,Interest!$O167,INDEX(Interest!$D:$M,ROW(),Settings!$E$13-1))</f>
        <v>0</v>
      </c>
      <c r="H167" s="73">
        <f>IF(Settings!$E$13=1,Balance!$O167,INDEX(Balance!$D:$M,ROW(),Settings!$E$13-1))</f>
        <v>0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2:24" x14ac:dyDescent="0.25">
      <c r="B168" s="3" t="str">
        <f t="shared" si="2"/>
        <v/>
      </c>
      <c r="C168" s="7" t="e">
        <f>IF(B168="",NA(),DATE(YEAR(Balance!B167),MONTH(Balance!B167)+1,1))</f>
        <v>#N/A</v>
      </c>
      <c r="D168" s="137"/>
      <c r="E168" s="6">
        <f>IF(Settings!$E$13=1,'Minimum Payment'!$O168,INDEX('Minimum Payment'!$D:$M,ROW(),Settings!$E$13-1))</f>
        <v>0</v>
      </c>
      <c r="F168" s="6">
        <f>IF(Settings!$E$13=1,'Extra Payment'!$O168,INDEX('Extra Payment'!$D:$M,ROW(),Settings!$E$13-1))</f>
        <v>0</v>
      </c>
      <c r="G168" s="6">
        <f>IF(Settings!$E$13=1,Interest!$O168,INDEX(Interest!$D:$M,ROW(),Settings!$E$13-1))</f>
        <v>0</v>
      </c>
      <c r="H168" s="73">
        <f>IF(Settings!$E$13=1,Balance!$O168,INDEX(Balance!$D:$M,ROW(),Settings!$E$13-1))</f>
        <v>0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2:24" x14ac:dyDescent="0.25">
      <c r="B169" s="3" t="str">
        <f t="shared" si="2"/>
        <v/>
      </c>
      <c r="C169" s="7" t="e">
        <f>IF(B169="",NA(),DATE(YEAR(Balance!B168),MONTH(Balance!B168)+1,1))</f>
        <v>#N/A</v>
      </c>
      <c r="D169" s="137"/>
      <c r="E169" s="6">
        <f>IF(Settings!$E$13=1,'Minimum Payment'!$O169,INDEX('Minimum Payment'!$D:$M,ROW(),Settings!$E$13-1))</f>
        <v>0</v>
      </c>
      <c r="F169" s="6">
        <f>IF(Settings!$E$13=1,'Extra Payment'!$O169,INDEX('Extra Payment'!$D:$M,ROW(),Settings!$E$13-1))</f>
        <v>0</v>
      </c>
      <c r="G169" s="6">
        <f>IF(Settings!$E$13=1,Interest!$O169,INDEX(Interest!$D:$M,ROW(),Settings!$E$13-1))</f>
        <v>0</v>
      </c>
      <c r="H169" s="73">
        <f>IF(Settings!$E$13=1,Balance!$O169,INDEX(Balance!$D:$M,ROW(),Settings!$E$13-1))</f>
        <v>0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2:24" x14ac:dyDescent="0.25">
      <c r="B170" s="3" t="str">
        <f t="shared" si="2"/>
        <v/>
      </c>
      <c r="C170" s="7" t="e">
        <f>IF(B170="",NA(),DATE(YEAR(Balance!B169),MONTH(Balance!B169)+1,1))</f>
        <v>#N/A</v>
      </c>
      <c r="D170" s="137"/>
      <c r="E170" s="6">
        <f>IF(Settings!$E$13=1,'Minimum Payment'!$O170,INDEX('Minimum Payment'!$D:$M,ROW(),Settings!$E$13-1))</f>
        <v>0</v>
      </c>
      <c r="F170" s="6">
        <f>IF(Settings!$E$13=1,'Extra Payment'!$O170,INDEX('Extra Payment'!$D:$M,ROW(),Settings!$E$13-1))</f>
        <v>0</v>
      </c>
      <c r="G170" s="6">
        <f>IF(Settings!$E$13=1,Interest!$O170,INDEX(Interest!$D:$M,ROW(),Settings!$E$13-1))</f>
        <v>0</v>
      </c>
      <c r="H170" s="73">
        <f>IF(Settings!$E$13=1,Balance!$O170,INDEX(Balance!$D:$M,ROW(),Settings!$E$13-1))</f>
        <v>0</v>
      </c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2:24" x14ac:dyDescent="0.25">
      <c r="B171" s="3" t="str">
        <f t="shared" si="2"/>
        <v/>
      </c>
      <c r="C171" s="7" t="e">
        <f>IF(B171="",NA(),DATE(YEAR(Balance!B170),MONTH(Balance!B170)+1,1))</f>
        <v>#N/A</v>
      </c>
      <c r="D171" s="137"/>
      <c r="E171" s="6">
        <f>IF(Settings!$E$13=1,'Minimum Payment'!$O171,INDEX('Minimum Payment'!$D:$M,ROW(),Settings!$E$13-1))</f>
        <v>0</v>
      </c>
      <c r="F171" s="6">
        <f>IF(Settings!$E$13=1,'Extra Payment'!$O171,INDEX('Extra Payment'!$D:$M,ROW(),Settings!$E$13-1))</f>
        <v>0</v>
      </c>
      <c r="G171" s="6">
        <f>IF(Settings!$E$13=1,Interest!$O171,INDEX(Interest!$D:$M,ROW(),Settings!$E$13-1))</f>
        <v>0</v>
      </c>
      <c r="H171" s="73">
        <f>IF(Settings!$E$13=1,Balance!$O171,INDEX(Balance!$D:$M,ROW(),Settings!$E$13-1))</f>
        <v>0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2:24" x14ac:dyDescent="0.25">
      <c r="B172" s="3" t="str">
        <f t="shared" si="2"/>
        <v/>
      </c>
      <c r="C172" s="7" t="e">
        <f>IF(B172="",NA(),DATE(YEAR(Balance!B171),MONTH(Balance!B171)+1,1))</f>
        <v>#N/A</v>
      </c>
      <c r="D172" s="137"/>
      <c r="E172" s="6">
        <f>IF(Settings!$E$13=1,'Minimum Payment'!$O172,INDEX('Minimum Payment'!$D:$M,ROW(),Settings!$E$13-1))</f>
        <v>0</v>
      </c>
      <c r="F172" s="6">
        <f>IF(Settings!$E$13=1,'Extra Payment'!$O172,INDEX('Extra Payment'!$D:$M,ROW(),Settings!$E$13-1))</f>
        <v>0</v>
      </c>
      <c r="G172" s="6">
        <f>IF(Settings!$E$13=1,Interest!$O172,INDEX(Interest!$D:$M,ROW(),Settings!$E$13-1))</f>
        <v>0</v>
      </c>
      <c r="H172" s="73">
        <f>IF(Settings!$E$13=1,Balance!$O172,INDEX(Balance!$D:$M,ROW(),Settings!$E$13-1))</f>
        <v>0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2:24" x14ac:dyDescent="0.25">
      <c r="B173" s="3" t="str">
        <f t="shared" si="2"/>
        <v/>
      </c>
      <c r="C173" s="7" t="e">
        <f>IF(B173="",NA(),DATE(YEAR(Balance!B172),MONTH(Balance!B172)+1,1))</f>
        <v>#N/A</v>
      </c>
      <c r="D173" s="137"/>
      <c r="E173" s="6">
        <f>IF(Settings!$E$13=1,'Minimum Payment'!$O173,INDEX('Minimum Payment'!$D:$M,ROW(),Settings!$E$13-1))</f>
        <v>0</v>
      </c>
      <c r="F173" s="6">
        <f>IF(Settings!$E$13=1,'Extra Payment'!$O173,INDEX('Extra Payment'!$D:$M,ROW(),Settings!$E$13-1))</f>
        <v>0</v>
      </c>
      <c r="G173" s="6">
        <f>IF(Settings!$E$13=1,Interest!$O173,INDEX(Interest!$D:$M,ROW(),Settings!$E$13-1))</f>
        <v>0</v>
      </c>
      <c r="H173" s="73">
        <f>IF(Settings!$E$13=1,Balance!$O173,INDEX(Balance!$D:$M,ROW(),Settings!$E$13-1))</f>
        <v>0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2:24" x14ac:dyDescent="0.25">
      <c r="B174" s="3" t="str">
        <f t="shared" si="2"/>
        <v/>
      </c>
      <c r="C174" s="7" t="e">
        <f>IF(B174="",NA(),DATE(YEAR(Balance!B173),MONTH(Balance!B173)+1,1))</f>
        <v>#N/A</v>
      </c>
      <c r="D174" s="137"/>
      <c r="E174" s="6">
        <f>IF(Settings!$E$13=1,'Minimum Payment'!$O174,INDEX('Minimum Payment'!$D:$M,ROW(),Settings!$E$13-1))</f>
        <v>0</v>
      </c>
      <c r="F174" s="6">
        <f>IF(Settings!$E$13=1,'Extra Payment'!$O174,INDEX('Extra Payment'!$D:$M,ROW(),Settings!$E$13-1))</f>
        <v>0</v>
      </c>
      <c r="G174" s="6">
        <f>IF(Settings!$E$13=1,Interest!$O174,INDEX(Interest!$D:$M,ROW(),Settings!$E$13-1))</f>
        <v>0</v>
      </c>
      <c r="H174" s="73">
        <f>IF(Settings!$E$13=1,Balance!$O174,INDEX(Balance!$D:$M,ROW(),Settings!$E$13-1))</f>
        <v>0</v>
      </c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2:24" x14ac:dyDescent="0.25">
      <c r="B175" s="3" t="str">
        <f t="shared" si="2"/>
        <v/>
      </c>
      <c r="C175" s="7" t="e">
        <f>IF(B175="",NA(),DATE(YEAR(Balance!B174),MONTH(Balance!B174)+1,1))</f>
        <v>#N/A</v>
      </c>
      <c r="D175" s="137"/>
      <c r="E175" s="6">
        <f>IF(Settings!$E$13=1,'Minimum Payment'!$O175,INDEX('Minimum Payment'!$D:$M,ROW(),Settings!$E$13-1))</f>
        <v>0</v>
      </c>
      <c r="F175" s="6">
        <f>IF(Settings!$E$13=1,'Extra Payment'!$O175,INDEX('Extra Payment'!$D:$M,ROW(),Settings!$E$13-1))</f>
        <v>0</v>
      </c>
      <c r="G175" s="6">
        <f>IF(Settings!$E$13=1,Interest!$O175,INDEX(Interest!$D:$M,ROW(),Settings!$E$13-1))</f>
        <v>0</v>
      </c>
      <c r="H175" s="73">
        <f>IF(Settings!$E$13=1,Balance!$O175,INDEX(Balance!$D:$M,ROW(),Settings!$E$13-1))</f>
        <v>0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2:24" x14ac:dyDescent="0.25">
      <c r="B176" s="3" t="str">
        <f t="shared" si="2"/>
        <v/>
      </c>
      <c r="C176" s="7" t="e">
        <f>IF(B176="",NA(),DATE(YEAR(Balance!B175),MONTH(Balance!B175)+1,1))</f>
        <v>#N/A</v>
      </c>
      <c r="D176" s="137"/>
      <c r="E176" s="6">
        <f>IF(Settings!$E$13=1,'Minimum Payment'!$O176,INDEX('Minimum Payment'!$D:$M,ROW(),Settings!$E$13-1))</f>
        <v>0</v>
      </c>
      <c r="F176" s="6">
        <f>IF(Settings!$E$13=1,'Extra Payment'!$O176,INDEX('Extra Payment'!$D:$M,ROW(),Settings!$E$13-1))</f>
        <v>0</v>
      </c>
      <c r="G176" s="6">
        <f>IF(Settings!$E$13=1,Interest!$O176,INDEX(Interest!$D:$M,ROW(),Settings!$E$13-1))</f>
        <v>0</v>
      </c>
      <c r="H176" s="73">
        <f>IF(Settings!$E$13=1,Balance!$O176,INDEX(Balance!$D:$M,ROW(),Settings!$E$13-1))</f>
        <v>0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2:24" x14ac:dyDescent="0.25">
      <c r="B177" s="3" t="str">
        <f t="shared" si="2"/>
        <v/>
      </c>
      <c r="C177" s="7" t="e">
        <f>IF(B177="",NA(),DATE(YEAR(Balance!B176),MONTH(Balance!B176)+1,1))</f>
        <v>#N/A</v>
      </c>
      <c r="D177" s="137"/>
      <c r="E177" s="6">
        <f>IF(Settings!$E$13=1,'Minimum Payment'!$O177,INDEX('Minimum Payment'!$D:$M,ROW(),Settings!$E$13-1))</f>
        <v>0</v>
      </c>
      <c r="F177" s="6">
        <f>IF(Settings!$E$13=1,'Extra Payment'!$O177,INDEX('Extra Payment'!$D:$M,ROW(),Settings!$E$13-1))</f>
        <v>0</v>
      </c>
      <c r="G177" s="6">
        <f>IF(Settings!$E$13=1,Interest!$O177,INDEX(Interest!$D:$M,ROW(),Settings!$E$13-1))</f>
        <v>0</v>
      </c>
      <c r="H177" s="73">
        <f>IF(Settings!$E$13=1,Balance!$O177,INDEX(Balance!$D:$M,ROW(),Settings!$E$13-1))</f>
        <v>0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2:24" x14ac:dyDescent="0.25">
      <c r="B178" s="3" t="str">
        <f t="shared" si="2"/>
        <v/>
      </c>
      <c r="C178" s="7" t="e">
        <f>IF(B178="",NA(),DATE(YEAR(Balance!B177),MONTH(Balance!B177)+1,1))</f>
        <v>#N/A</v>
      </c>
      <c r="D178" s="137"/>
      <c r="E178" s="6">
        <f>IF(Settings!$E$13=1,'Minimum Payment'!$O178,INDEX('Minimum Payment'!$D:$M,ROW(),Settings!$E$13-1))</f>
        <v>0</v>
      </c>
      <c r="F178" s="6">
        <f>IF(Settings!$E$13=1,'Extra Payment'!$O178,INDEX('Extra Payment'!$D:$M,ROW(),Settings!$E$13-1))</f>
        <v>0</v>
      </c>
      <c r="G178" s="6">
        <f>IF(Settings!$E$13=1,Interest!$O178,INDEX(Interest!$D:$M,ROW(),Settings!$E$13-1))</f>
        <v>0</v>
      </c>
      <c r="H178" s="73">
        <f>IF(Settings!$E$13=1,Balance!$O178,INDEX(Balance!$D:$M,ROW(),Settings!$E$13-1))</f>
        <v>0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2:24" x14ac:dyDescent="0.25">
      <c r="B179" s="3" t="str">
        <f t="shared" si="2"/>
        <v/>
      </c>
      <c r="C179" s="7" t="e">
        <f>IF(B179="",NA(),DATE(YEAR(Balance!B178),MONTH(Balance!B178)+1,1))</f>
        <v>#N/A</v>
      </c>
      <c r="D179" s="137"/>
      <c r="E179" s="6">
        <f>IF(Settings!$E$13=1,'Minimum Payment'!$O179,INDEX('Minimum Payment'!$D:$M,ROW(),Settings!$E$13-1))</f>
        <v>0</v>
      </c>
      <c r="F179" s="6">
        <f>IF(Settings!$E$13=1,'Extra Payment'!$O179,INDEX('Extra Payment'!$D:$M,ROW(),Settings!$E$13-1))</f>
        <v>0</v>
      </c>
      <c r="G179" s="6">
        <f>IF(Settings!$E$13=1,Interest!$O179,INDEX(Interest!$D:$M,ROW(),Settings!$E$13-1))</f>
        <v>0</v>
      </c>
      <c r="H179" s="73">
        <f>IF(Settings!$E$13=1,Balance!$O179,INDEX(Balance!$D:$M,ROW(),Settings!$E$13-1))</f>
        <v>0</v>
      </c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2:24" x14ac:dyDescent="0.25">
      <c r="B180" s="3" t="str">
        <f t="shared" si="2"/>
        <v/>
      </c>
      <c r="C180" s="7" t="e">
        <f>IF(B180="",NA(),DATE(YEAR(Balance!B179),MONTH(Balance!B179)+1,1))</f>
        <v>#N/A</v>
      </c>
      <c r="D180" s="137"/>
      <c r="E180" s="6">
        <f>IF(Settings!$E$13=1,'Minimum Payment'!$O180,INDEX('Minimum Payment'!$D:$M,ROW(),Settings!$E$13-1))</f>
        <v>0</v>
      </c>
      <c r="F180" s="6">
        <f>IF(Settings!$E$13=1,'Extra Payment'!$O180,INDEX('Extra Payment'!$D:$M,ROW(),Settings!$E$13-1))</f>
        <v>0</v>
      </c>
      <c r="G180" s="6">
        <f>IF(Settings!$E$13=1,Interest!$O180,INDEX(Interest!$D:$M,ROW(),Settings!$E$13-1))</f>
        <v>0</v>
      </c>
      <c r="H180" s="73">
        <f>IF(Settings!$E$13=1,Balance!$O180,INDEX(Balance!$D:$M,ROW(),Settings!$E$13-1))</f>
        <v>0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2:24" x14ac:dyDescent="0.25">
      <c r="B181" s="3" t="str">
        <f t="shared" si="2"/>
        <v/>
      </c>
      <c r="C181" s="7" t="e">
        <f>IF(B181="",NA(),DATE(YEAR(Balance!B180),MONTH(Balance!B180)+1,1))</f>
        <v>#N/A</v>
      </c>
      <c r="D181" s="137"/>
      <c r="E181" s="6">
        <f>IF(Settings!$E$13=1,'Minimum Payment'!$O181,INDEX('Minimum Payment'!$D:$M,ROW(),Settings!$E$13-1))</f>
        <v>0</v>
      </c>
      <c r="F181" s="6">
        <f>IF(Settings!$E$13=1,'Extra Payment'!$O181,INDEX('Extra Payment'!$D:$M,ROW(),Settings!$E$13-1))</f>
        <v>0</v>
      </c>
      <c r="G181" s="6">
        <f>IF(Settings!$E$13=1,Interest!$O181,INDEX(Interest!$D:$M,ROW(),Settings!$E$13-1))</f>
        <v>0</v>
      </c>
      <c r="H181" s="73">
        <f>IF(Settings!$E$13=1,Balance!$O181,INDEX(Balance!$D:$M,ROW(),Settings!$E$13-1))</f>
        <v>0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2:24" x14ac:dyDescent="0.25">
      <c r="B182" s="3" t="str">
        <f t="shared" si="2"/>
        <v/>
      </c>
      <c r="C182" s="7" t="e">
        <f>IF(B182="",NA(),DATE(YEAR(Balance!B181),MONTH(Balance!B181)+1,1))</f>
        <v>#N/A</v>
      </c>
      <c r="D182" s="137"/>
      <c r="E182" s="6">
        <f>IF(Settings!$E$13=1,'Minimum Payment'!$O182,INDEX('Minimum Payment'!$D:$M,ROW(),Settings!$E$13-1))</f>
        <v>0</v>
      </c>
      <c r="F182" s="6">
        <f>IF(Settings!$E$13=1,'Extra Payment'!$O182,INDEX('Extra Payment'!$D:$M,ROW(),Settings!$E$13-1))</f>
        <v>0</v>
      </c>
      <c r="G182" s="6">
        <f>IF(Settings!$E$13=1,Interest!$O182,INDEX(Interest!$D:$M,ROW(),Settings!$E$13-1))</f>
        <v>0</v>
      </c>
      <c r="H182" s="73">
        <f>IF(Settings!$E$13=1,Balance!$O182,INDEX(Balance!$D:$M,ROW(),Settings!$E$13-1))</f>
        <v>0</v>
      </c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2:24" x14ac:dyDescent="0.25">
      <c r="B183" s="3" t="str">
        <f t="shared" si="2"/>
        <v/>
      </c>
      <c r="C183" s="7" t="e">
        <f>IF(B183="",NA(),DATE(YEAR(Balance!B182),MONTH(Balance!B182)+1,1))</f>
        <v>#N/A</v>
      </c>
      <c r="D183" s="137"/>
      <c r="E183" s="6">
        <f>IF(Settings!$E$13=1,'Minimum Payment'!$O183,INDEX('Minimum Payment'!$D:$M,ROW(),Settings!$E$13-1))</f>
        <v>0</v>
      </c>
      <c r="F183" s="6">
        <f>IF(Settings!$E$13=1,'Extra Payment'!$O183,INDEX('Extra Payment'!$D:$M,ROW(),Settings!$E$13-1))</f>
        <v>0</v>
      </c>
      <c r="G183" s="6">
        <f>IF(Settings!$E$13=1,Interest!$O183,INDEX(Interest!$D:$M,ROW(),Settings!$E$13-1))</f>
        <v>0</v>
      </c>
      <c r="H183" s="73">
        <f>IF(Settings!$E$13=1,Balance!$O183,INDEX(Balance!$D:$M,ROW(),Settings!$E$13-1))</f>
        <v>0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2:24" x14ac:dyDescent="0.25">
      <c r="B184" s="3" t="str">
        <f t="shared" si="2"/>
        <v/>
      </c>
      <c r="C184" s="7" t="e">
        <f>IF(B184="",NA(),DATE(YEAR(Balance!B183),MONTH(Balance!B183)+1,1))</f>
        <v>#N/A</v>
      </c>
      <c r="D184" s="137"/>
      <c r="E184" s="6">
        <f>IF(Settings!$E$13=1,'Minimum Payment'!$O184,INDEX('Minimum Payment'!$D:$M,ROW(),Settings!$E$13-1))</f>
        <v>0</v>
      </c>
      <c r="F184" s="6">
        <f>IF(Settings!$E$13=1,'Extra Payment'!$O184,INDEX('Extra Payment'!$D:$M,ROW(),Settings!$E$13-1))</f>
        <v>0</v>
      </c>
      <c r="G184" s="6">
        <f>IF(Settings!$E$13=1,Interest!$O184,INDEX(Interest!$D:$M,ROW(),Settings!$E$13-1))</f>
        <v>0</v>
      </c>
      <c r="H184" s="73">
        <f>IF(Settings!$E$13=1,Balance!$O184,INDEX(Balance!$D:$M,ROW(),Settings!$E$13-1))</f>
        <v>0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2:24" x14ac:dyDescent="0.25">
      <c r="B185" s="3" t="str">
        <f t="shared" si="2"/>
        <v/>
      </c>
      <c r="C185" s="7" t="e">
        <f>IF(B185="",NA(),DATE(YEAR(Balance!B184),MONTH(Balance!B184)+1,1))</f>
        <v>#N/A</v>
      </c>
      <c r="D185" s="137"/>
      <c r="E185" s="6">
        <f>IF(Settings!$E$13=1,'Minimum Payment'!$O185,INDEX('Minimum Payment'!$D:$M,ROW(),Settings!$E$13-1))</f>
        <v>0</v>
      </c>
      <c r="F185" s="6">
        <f>IF(Settings!$E$13=1,'Extra Payment'!$O185,INDEX('Extra Payment'!$D:$M,ROW(),Settings!$E$13-1))</f>
        <v>0</v>
      </c>
      <c r="G185" s="6">
        <f>IF(Settings!$E$13=1,Interest!$O185,INDEX(Interest!$D:$M,ROW(),Settings!$E$13-1))</f>
        <v>0</v>
      </c>
      <c r="H185" s="73">
        <f>IF(Settings!$E$13=1,Balance!$O185,INDEX(Balance!$D:$M,ROW(),Settings!$E$13-1))</f>
        <v>0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2:24" x14ac:dyDescent="0.25">
      <c r="B186" s="3" t="str">
        <f t="shared" si="2"/>
        <v/>
      </c>
      <c r="C186" s="7" t="e">
        <f>IF(B186="",NA(),DATE(YEAR(Balance!B185),MONTH(Balance!B185)+1,1))</f>
        <v>#N/A</v>
      </c>
      <c r="D186" s="137"/>
      <c r="E186" s="6">
        <f>IF(Settings!$E$13=1,'Minimum Payment'!$O186,INDEX('Minimum Payment'!$D:$M,ROW(),Settings!$E$13-1))</f>
        <v>0</v>
      </c>
      <c r="F186" s="6">
        <f>IF(Settings!$E$13=1,'Extra Payment'!$O186,INDEX('Extra Payment'!$D:$M,ROW(),Settings!$E$13-1))</f>
        <v>0</v>
      </c>
      <c r="G186" s="6">
        <f>IF(Settings!$E$13=1,Interest!$O186,INDEX(Interest!$D:$M,ROW(),Settings!$E$13-1))</f>
        <v>0</v>
      </c>
      <c r="H186" s="73">
        <f>IF(Settings!$E$13=1,Balance!$O186,INDEX(Balance!$D:$M,ROW(),Settings!$E$13-1))</f>
        <v>0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2:24" x14ac:dyDescent="0.25">
      <c r="B187" s="3" t="str">
        <f t="shared" si="2"/>
        <v/>
      </c>
      <c r="C187" s="7" t="e">
        <f>IF(B187="",NA(),DATE(YEAR(Balance!B186),MONTH(Balance!B186)+1,1))</f>
        <v>#N/A</v>
      </c>
      <c r="D187" s="137"/>
      <c r="E187" s="6">
        <f>IF(Settings!$E$13=1,'Minimum Payment'!$O187,INDEX('Minimum Payment'!$D:$M,ROW(),Settings!$E$13-1))</f>
        <v>0</v>
      </c>
      <c r="F187" s="6">
        <f>IF(Settings!$E$13=1,'Extra Payment'!$O187,INDEX('Extra Payment'!$D:$M,ROW(),Settings!$E$13-1))</f>
        <v>0</v>
      </c>
      <c r="G187" s="6">
        <f>IF(Settings!$E$13=1,Interest!$O187,INDEX(Interest!$D:$M,ROW(),Settings!$E$13-1))</f>
        <v>0</v>
      </c>
      <c r="H187" s="73">
        <f>IF(Settings!$E$13=1,Balance!$O187,INDEX(Balance!$D:$M,ROW(),Settings!$E$13-1))</f>
        <v>0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2:24" x14ac:dyDescent="0.25">
      <c r="B188" s="3" t="str">
        <f t="shared" si="2"/>
        <v/>
      </c>
      <c r="C188" s="7" t="e">
        <f>IF(B188="",NA(),DATE(YEAR(Balance!B187),MONTH(Balance!B187)+1,1))</f>
        <v>#N/A</v>
      </c>
      <c r="D188" s="137"/>
      <c r="E188" s="6">
        <f>IF(Settings!$E$13=1,'Minimum Payment'!$O188,INDEX('Minimum Payment'!$D:$M,ROW(),Settings!$E$13-1))</f>
        <v>0</v>
      </c>
      <c r="F188" s="6">
        <f>IF(Settings!$E$13=1,'Extra Payment'!$O188,INDEX('Extra Payment'!$D:$M,ROW(),Settings!$E$13-1))</f>
        <v>0</v>
      </c>
      <c r="G188" s="6">
        <f>IF(Settings!$E$13=1,Interest!$O188,INDEX(Interest!$D:$M,ROW(),Settings!$E$13-1))</f>
        <v>0</v>
      </c>
      <c r="H188" s="73">
        <f>IF(Settings!$E$13=1,Balance!$O188,INDEX(Balance!$D:$M,ROW(),Settings!$E$13-1))</f>
        <v>0</v>
      </c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2:24" x14ac:dyDescent="0.25">
      <c r="B189" s="3" t="str">
        <f t="shared" si="2"/>
        <v/>
      </c>
      <c r="C189" s="7" t="e">
        <f>IF(B189="",NA(),DATE(YEAR(Balance!B188),MONTH(Balance!B188)+1,1))</f>
        <v>#N/A</v>
      </c>
      <c r="D189" s="137"/>
      <c r="E189" s="6">
        <f>IF(Settings!$E$13=1,'Minimum Payment'!$O189,INDEX('Minimum Payment'!$D:$M,ROW(),Settings!$E$13-1))</f>
        <v>0</v>
      </c>
      <c r="F189" s="6">
        <f>IF(Settings!$E$13=1,'Extra Payment'!$O189,INDEX('Extra Payment'!$D:$M,ROW(),Settings!$E$13-1))</f>
        <v>0</v>
      </c>
      <c r="G189" s="6">
        <f>IF(Settings!$E$13=1,Interest!$O189,INDEX(Interest!$D:$M,ROW(),Settings!$E$13-1))</f>
        <v>0</v>
      </c>
      <c r="H189" s="73">
        <f>IF(Settings!$E$13=1,Balance!$O189,INDEX(Balance!$D:$M,ROW(),Settings!$E$13-1))</f>
        <v>0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2:24" x14ac:dyDescent="0.25">
      <c r="B190" s="3" t="str">
        <f t="shared" si="2"/>
        <v/>
      </c>
      <c r="C190" s="7" t="e">
        <f>IF(B190="",NA(),DATE(YEAR(Balance!B189),MONTH(Balance!B189)+1,1))</f>
        <v>#N/A</v>
      </c>
      <c r="D190" s="137"/>
      <c r="E190" s="6">
        <f>IF(Settings!$E$13=1,'Minimum Payment'!$O190,INDEX('Minimum Payment'!$D:$M,ROW(),Settings!$E$13-1))</f>
        <v>0</v>
      </c>
      <c r="F190" s="6">
        <f>IF(Settings!$E$13=1,'Extra Payment'!$O190,INDEX('Extra Payment'!$D:$M,ROW(),Settings!$E$13-1))</f>
        <v>0</v>
      </c>
      <c r="G190" s="6">
        <f>IF(Settings!$E$13=1,Interest!$O190,INDEX(Interest!$D:$M,ROW(),Settings!$E$13-1))</f>
        <v>0</v>
      </c>
      <c r="H190" s="73">
        <f>IF(Settings!$E$13=1,Balance!$O190,INDEX(Balance!$D:$M,ROW(),Settings!$E$13-1))</f>
        <v>0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2:24" x14ac:dyDescent="0.25">
      <c r="B191" s="3" t="str">
        <f t="shared" si="2"/>
        <v/>
      </c>
      <c r="C191" s="7" t="e">
        <f>IF(B191="",NA(),DATE(YEAR(Balance!B190),MONTH(Balance!B190)+1,1))</f>
        <v>#N/A</v>
      </c>
      <c r="D191" s="137"/>
      <c r="E191" s="6">
        <f>IF(Settings!$E$13=1,'Minimum Payment'!$O191,INDEX('Minimum Payment'!$D:$M,ROW(),Settings!$E$13-1))</f>
        <v>0</v>
      </c>
      <c r="F191" s="6">
        <f>IF(Settings!$E$13=1,'Extra Payment'!$O191,INDEX('Extra Payment'!$D:$M,ROW(),Settings!$E$13-1))</f>
        <v>0</v>
      </c>
      <c r="G191" s="6">
        <f>IF(Settings!$E$13=1,Interest!$O191,INDEX(Interest!$D:$M,ROW(),Settings!$E$13-1))</f>
        <v>0</v>
      </c>
      <c r="H191" s="73">
        <f>IF(Settings!$E$13=1,Balance!$O191,INDEX(Balance!$D:$M,ROW(),Settings!$E$13-1))</f>
        <v>0</v>
      </c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2:24" x14ac:dyDescent="0.25">
      <c r="B192" s="3" t="str">
        <f t="shared" si="2"/>
        <v/>
      </c>
      <c r="C192" s="7" t="e">
        <f>IF(B192="",NA(),DATE(YEAR(Balance!B191),MONTH(Balance!B191)+1,1))</f>
        <v>#N/A</v>
      </c>
      <c r="D192" s="137"/>
      <c r="E192" s="6">
        <f>IF(Settings!$E$13=1,'Minimum Payment'!$O192,INDEX('Minimum Payment'!$D:$M,ROW(),Settings!$E$13-1))</f>
        <v>0</v>
      </c>
      <c r="F192" s="6">
        <f>IF(Settings!$E$13=1,'Extra Payment'!$O192,INDEX('Extra Payment'!$D:$M,ROW(),Settings!$E$13-1))</f>
        <v>0</v>
      </c>
      <c r="G192" s="6">
        <f>IF(Settings!$E$13=1,Interest!$O192,INDEX(Interest!$D:$M,ROW(),Settings!$E$13-1))</f>
        <v>0</v>
      </c>
      <c r="H192" s="73">
        <f>IF(Settings!$E$13=1,Balance!$O192,INDEX(Balance!$D:$M,ROW(),Settings!$E$13-1))</f>
        <v>0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2:24" x14ac:dyDescent="0.25">
      <c r="B193" s="3" t="str">
        <f t="shared" si="2"/>
        <v/>
      </c>
      <c r="C193" s="7" t="e">
        <f>IF(B193="",NA(),DATE(YEAR(Balance!B192),MONTH(Balance!B192)+1,1))</f>
        <v>#N/A</v>
      </c>
      <c r="D193" s="137"/>
      <c r="E193" s="6">
        <f>IF(Settings!$E$13=1,'Minimum Payment'!$O193,INDEX('Minimum Payment'!$D:$M,ROW(),Settings!$E$13-1))</f>
        <v>0</v>
      </c>
      <c r="F193" s="6">
        <f>IF(Settings!$E$13=1,'Extra Payment'!$O193,INDEX('Extra Payment'!$D:$M,ROW(),Settings!$E$13-1))</f>
        <v>0</v>
      </c>
      <c r="G193" s="6">
        <f>IF(Settings!$E$13=1,Interest!$O193,INDEX(Interest!$D:$M,ROW(),Settings!$E$13-1))</f>
        <v>0</v>
      </c>
      <c r="H193" s="73">
        <f>IF(Settings!$E$13=1,Balance!$O193,INDEX(Balance!$D:$M,ROW(),Settings!$E$13-1))</f>
        <v>0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2:24" x14ac:dyDescent="0.25">
      <c r="B194" s="3" t="str">
        <f t="shared" si="2"/>
        <v/>
      </c>
      <c r="C194" s="7" t="e">
        <f>IF(B194="",NA(),DATE(YEAR(Balance!B193),MONTH(Balance!B193)+1,1))</f>
        <v>#N/A</v>
      </c>
      <c r="D194" s="137"/>
      <c r="E194" s="6">
        <f>IF(Settings!$E$13=1,'Minimum Payment'!$O194,INDEX('Minimum Payment'!$D:$M,ROW(),Settings!$E$13-1))</f>
        <v>0</v>
      </c>
      <c r="F194" s="6">
        <f>IF(Settings!$E$13=1,'Extra Payment'!$O194,INDEX('Extra Payment'!$D:$M,ROW(),Settings!$E$13-1))</f>
        <v>0</v>
      </c>
      <c r="G194" s="6">
        <f>IF(Settings!$E$13=1,Interest!$O194,INDEX(Interest!$D:$M,ROW(),Settings!$E$13-1))</f>
        <v>0</v>
      </c>
      <c r="H194" s="73">
        <f>IF(Settings!$E$13=1,Balance!$O194,INDEX(Balance!$D:$M,ROW(),Settings!$E$13-1))</f>
        <v>0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2:24" x14ac:dyDescent="0.25">
      <c r="B195" s="3" t="str">
        <f t="shared" si="2"/>
        <v/>
      </c>
      <c r="C195" s="7" t="e">
        <f>IF(B195="",NA(),DATE(YEAR(Balance!B194),MONTH(Balance!B194)+1,1))</f>
        <v>#N/A</v>
      </c>
      <c r="D195" s="137"/>
      <c r="E195" s="6">
        <f>IF(Settings!$E$13=1,'Minimum Payment'!$O195,INDEX('Minimum Payment'!$D:$M,ROW(),Settings!$E$13-1))</f>
        <v>0</v>
      </c>
      <c r="F195" s="6">
        <f>IF(Settings!$E$13=1,'Extra Payment'!$O195,INDEX('Extra Payment'!$D:$M,ROW(),Settings!$E$13-1))</f>
        <v>0</v>
      </c>
      <c r="G195" s="6">
        <f>IF(Settings!$E$13=1,Interest!$O195,INDEX(Interest!$D:$M,ROW(),Settings!$E$13-1))</f>
        <v>0</v>
      </c>
      <c r="H195" s="73">
        <f>IF(Settings!$E$13=1,Balance!$O195,INDEX(Balance!$D:$M,ROW(),Settings!$E$13-1))</f>
        <v>0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2:24" x14ac:dyDescent="0.25">
      <c r="B196" s="3" t="str">
        <f t="shared" si="2"/>
        <v/>
      </c>
      <c r="C196" s="7" t="e">
        <f>IF(B196="",NA(),DATE(YEAR(Balance!B195),MONTH(Balance!B195)+1,1))</f>
        <v>#N/A</v>
      </c>
      <c r="D196" s="137"/>
      <c r="E196" s="6">
        <f>IF(Settings!$E$13=1,'Minimum Payment'!$O196,INDEX('Minimum Payment'!$D:$M,ROW(),Settings!$E$13-1))</f>
        <v>0</v>
      </c>
      <c r="F196" s="6">
        <f>IF(Settings!$E$13=1,'Extra Payment'!$O196,INDEX('Extra Payment'!$D:$M,ROW(),Settings!$E$13-1))</f>
        <v>0</v>
      </c>
      <c r="G196" s="6">
        <f>IF(Settings!$E$13=1,Interest!$O196,INDEX(Interest!$D:$M,ROW(),Settings!$E$13-1))</f>
        <v>0</v>
      </c>
      <c r="H196" s="73">
        <f>IF(Settings!$E$13=1,Balance!$O196,INDEX(Balance!$D:$M,ROW(),Settings!$E$13-1))</f>
        <v>0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2:24" x14ac:dyDescent="0.25">
      <c r="B197" s="3" t="str">
        <f t="shared" si="2"/>
        <v/>
      </c>
      <c r="C197" s="7" t="e">
        <f>IF(B197="",NA(),DATE(YEAR(Balance!B196),MONTH(Balance!B196)+1,1))</f>
        <v>#N/A</v>
      </c>
      <c r="D197" s="137"/>
      <c r="E197" s="6">
        <f>IF(Settings!$E$13=1,'Minimum Payment'!$O197,INDEX('Minimum Payment'!$D:$M,ROW(),Settings!$E$13-1))</f>
        <v>0</v>
      </c>
      <c r="F197" s="6">
        <f>IF(Settings!$E$13=1,'Extra Payment'!$O197,INDEX('Extra Payment'!$D:$M,ROW(),Settings!$E$13-1))</f>
        <v>0</v>
      </c>
      <c r="G197" s="6">
        <f>IF(Settings!$E$13=1,Interest!$O197,INDEX(Interest!$D:$M,ROW(),Settings!$E$13-1))</f>
        <v>0</v>
      </c>
      <c r="H197" s="73">
        <f>IF(Settings!$E$13=1,Balance!$O197,INDEX(Balance!$D:$M,ROW(),Settings!$E$13-1))</f>
        <v>0</v>
      </c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2:24" x14ac:dyDescent="0.25">
      <c r="B198" s="3" t="str">
        <f t="shared" si="2"/>
        <v/>
      </c>
      <c r="C198" s="7" t="e">
        <f>IF(B198="",NA(),DATE(YEAR(Balance!B197),MONTH(Balance!B197)+1,1))</f>
        <v>#N/A</v>
      </c>
      <c r="D198" s="137"/>
      <c r="E198" s="6">
        <f>IF(Settings!$E$13=1,'Minimum Payment'!$O198,INDEX('Minimum Payment'!$D:$M,ROW(),Settings!$E$13-1))</f>
        <v>0</v>
      </c>
      <c r="F198" s="6">
        <f>IF(Settings!$E$13=1,'Extra Payment'!$O198,INDEX('Extra Payment'!$D:$M,ROW(),Settings!$E$13-1))</f>
        <v>0</v>
      </c>
      <c r="G198" s="6">
        <f>IF(Settings!$E$13=1,Interest!$O198,INDEX(Interest!$D:$M,ROW(),Settings!$E$13-1))</f>
        <v>0</v>
      </c>
      <c r="H198" s="73">
        <f>IF(Settings!$E$13=1,Balance!$O198,INDEX(Balance!$D:$M,ROW(),Settings!$E$13-1))</f>
        <v>0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2:24" x14ac:dyDescent="0.25">
      <c r="B199" s="3" t="str">
        <f t="shared" si="2"/>
        <v/>
      </c>
      <c r="C199" s="7" t="e">
        <f>IF(B199="",NA(),DATE(YEAR(Balance!B198),MONTH(Balance!B198)+1,1))</f>
        <v>#N/A</v>
      </c>
      <c r="D199" s="137"/>
      <c r="E199" s="6">
        <f>IF(Settings!$E$13=1,'Minimum Payment'!$O199,INDEX('Minimum Payment'!$D:$M,ROW(),Settings!$E$13-1))</f>
        <v>0</v>
      </c>
      <c r="F199" s="6">
        <f>IF(Settings!$E$13=1,'Extra Payment'!$O199,INDEX('Extra Payment'!$D:$M,ROW(),Settings!$E$13-1))</f>
        <v>0</v>
      </c>
      <c r="G199" s="6">
        <f>IF(Settings!$E$13=1,Interest!$O199,INDEX(Interest!$D:$M,ROW(),Settings!$E$13-1))</f>
        <v>0</v>
      </c>
      <c r="H199" s="73">
        <f>IF(Settings!$E$13=1,Balance!$O199,INDEX(Balance!$D:$M,ROW(),Settings!$E$13-1))</f>
        <v>0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2:24" x14ac:dyDescent="0.25">
      <c r="B200" s="3" t="str">
        <f t="shared" si="2"/>
        <v/>
      </c>
      <c r="C200" s="7" t="e">
        <f>IF(B200="",NA(),DATE(YEAR(Balance!B199),MONTH(Balance!B199)+1,1))</f>
        <v>#N/A</v>
      </c>
      <c r="D200" s="137"/>
      <c r="E200" s="6">
        <f>IF(Settings!$E$13=1,'Minimum Payment'!$O200,INDEX('Minimum Payment'!$D:$M,ROW(),Settings!$E$13-1))</f>
        <v>0</v>
      </c>
      <c r="F200" s="6">
        <f>IF(Settings!$E$13=1,'Extra Payment'!$O200,INDEX('Extra Payment'!$D:$M,ROW(),Settings!$E$13-1))</f>
        <v>0</v>
      </c>
      <c r="G200" s="6">
        <f>IF(Settings!$E$13=1,Interest!$O200,INDEX(Interest!$D:$M,ROW(),Settings!$E$13-1))</f>
        <v>0</v>
      </c>
      <c r="H200" s="73">
        <f>IF(Settings!$E$13=1,Balance!$O200,INDEX(Balance!$D:$M,ROW(),Settings!$E$13-1))</f>
        <v>0</v>
      </c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2:24" x14ac:dyDescent="0.25">
      <c r="B201" s="3" t="str">
        <f t="shared" si="2"/>
        <v/>
      </c>
      <c r="C201" s="7" t="e">
        <f>IF(B201="",NA(),DATE(YEAR(Balance!B200),MONTH(Balance!B200)+1,1))</f>
        <v>#N/A</v>
      </c>
      <c r="D201" s="137"/>
      <c r="E201" s="6">
        <f>IF(Settings!$E$13=1,'Minimum Payment'!$O201,INDEX('Minimum Payment'!$D:$M,ROW(),Settings!$E$13-1))</f>
        <v>0</v>
      </c>
      <c r="F201" s="6">
        <f>IF(Settings!$E$13=1,'Extra Payment'!$O201,INDEX('Extra Payment'!$D:$M,ROW(),Settings!$E$13-1))</f>
        <v>0</v>
      </c>
      <c r="G201" s="6">
        <f>IF(Settings!$E$13=1,Interest!$O201,INDEX(Interest!$D:$M,ROW(),Settings!$E$13-1))</f>
        <v>0</v>
      </c>
      <c r="H201" s="73">
        <f>IF(Settings!$E$13=1,Balance!$O201,INDEX(Balance!$D:$M,ROW(),Settings!$E$13-1))</f>
        <v>0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2:24" x14ac:dyDescent="0.25">
      <c r="B202" s="3" t="str">
        <f t="shared" si="2"/>
        <v/>
      </c>
      <c r="C202" s="7" t="e">
        <f>IF(B202="",NA(),DATE(YEAR(Balance!B201),MONTH(Balance!B201)+1,1))</f>
        <v>#N/A</v>
      </c>
      <c r="D202" s="137"/>
      <c r="E202" s="6">
        <f>IF(Settings!$E$13=1,'Minimum Payment'!$O202,INDEX('Minimum Payment'!$D:$M,ROW(),Settings!$E$13-1))</f>
        <v>0</v>
      </c>
      <c r="F202" s="6">
        <f>IF(Settings!$E$13=1,'Extra Payment'!$O202,INDEX('Extra Payment'!$D:$M,ROW(),Settings!$E$13-1))</f>
        <v>0</v>
      </c>
      <c r="G202" s="6">
        <f>IF(Settings!$E$13=1,Interest!$O202,INDEX(Interest!$D:$M,ROW(),Settings!$E$13-1))</f>
        <v>0</v>
      </c>
      <c r="H202" s="73">
        <f>IF(Settings!$E$13=1,Balance!$O202,INDEX(Balance!$D:$M,ROW(),Settings!$E$13-1))</f>
        <v>0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2:24" x14ac:dyDescent="0.25">
      <c r="B203" s="3" t="str">
        <f t="shared" si="2"/>
        <v/>
      </c>
      <c r="C203" s="7" t="e">
        <f>IF(B203="",NA(),DATE(YEAR(Balance!B202),MONTH(Balance!B202)+1,1))</f>
        <v>#N/A</v>
      </c>
      <c r="D203" s="137"/>
      <c r="E203" s="6">
        <f>IF(Settings!$E$13=1,'Minimum Payment'!$O203,INDEX('Minimum Payment'!$D:$M,ROW(),Settings!$E$13-1))</f>
        <v>0</v>
      </c>
      <c r="F203" s="6">
        <f>IF(Settings!$E$13=1,'Extra Payment'!$O203,INDEX('Extra Payment'!$D:$M,ROW(),Settings!$E$13-1))</f>
        <v>0</v>
      </c>
      <c r="G203" s="6">
        <f>IF(Settings!$E$13=1,Interest!$O203,INDEX(Interest!$D:$M,ROW(),Settings!$E$13-1))</f>
        <v>0</v>
      </c>
      <c r="H203" s="73">
        <f>IF(Settings!$E$13=1,Balance!$O203,INDEX(Balance!$D:$M,ROW(),Settings!$E$13-1))</f>
        <v>0</v>
      </c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2:24" x14ac:dyDescent="0.25">
      <c r="B204" s="3" t="str">
        <f t="shared" si="2"/>
        <v/>
      </c>
      <c r="C204" s="7" t="e">
        <f>IF(B204="",NA(),DATE(YEAR(Balance!B203),MONTH(Balance!B203)+1,1))</f>
        <v>#N/A</v>
      </c>
      <c r="D204" s="137"/>
      <c r="E204" s="6">
        <f>IF(Settings!$E$13=1,'Minimum Payment'!$O204,INDEX('Minimum Payment'!$D:$M,ROW(),Settings!$E$13-1))</f>
        <v>0</v>
      </c>
      <c r="F204" s="6">
        <f>IF(Settings!$E$13=1,'Extra Payment'!$O204,INDEX('Extra Payment'!$D:$M,ROW(),Settings!$E$13-1))</f>
        <v>0</v>
      </c>
      <c r="G204" s="6">
        <f>IF(Settings!$E$13=1,Interest!$O204,INDEX(Interest!$D:$M,ROW(),Settings!$E$13-1))</f>
        <v>0</v>
      </c>
      <c r="H204" s="73">
        <f>IF(Settings!$E$13=1,Balance!$O204,INDEX(Balance!$D:$M,ROW(),Settings!$E$13-1))</f>
        <v>0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2:24" x14ac:dyDescent="0.25">
      <c r="B205" s="3" t="str">
        <f t="shared" si="2"/>
        <v/>
      </c>
      <c r="C205" s="7" t="e">
        <f>IF(B205="",NA(),DATE(YEAR(Balance!B204),MONTH(Balance!B204)+1,1))</f>
        <v>#N/A</v>
      </c>
      <c r="D205" s="137"/>
      <c r="E205" s="6">
        <f>IF(Settings!$E$13=1,'Minimum Payment'!$O205,INDEX('Minimum Payment'!$D:$M,ROW(),Settings!$E$13-1))</f>
        <v>0</v>
      </c>
      <c r="F205" s="6">
        <f>IF(Settings!$E$13=1,'Extra Payment'!$O205,INDEX('Extra Payment'!$D:$M,ROW(),Settings!$E$13-1))</f>
        <v>0</v>
      </c>
      <c r="G205" s="6">
        <f>IF(Settings!$E$13=1,Interest!$O205,INDEX(Interest!$D:$M,ROW(),Settings!$E$13-1))</f>
        <v>0</v>
      </c>
      <c r="H205" s="73">
        <f>IF(Settings!$E$13=1,Balance!$O205,INDEX(Balance!$D:$M,ROW(),Settings!$E$13-1))</f>
        <v>0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2:24" x14ac:dyDescent="0.25">
      <c r="B206" s="3" t="str">
        <f t="shared" si="2"/>
        <v/>
      </c>
      <c r="C206" s="7" t="e">
        <f>IF(B206="",NA(),DATE(YEAR(Balance!B205),MONTH(Balance!B205)+1,1))</f>
        <v>#N/A</v>
      </c>
      <c r="D206" s="137"/>
      <c r="E206" s="6">
        <f>IF(Settings!$E$13=1,'Minimum Payment'!$O206,INDEX('Minimum Payment'!$D:$M,ROW(),Settings!$E$13-1))</f>
        <v>0</v>
      </c>
      <c r="F206" s="6">
        <f>IF(Settings!$E$13=1,'Extra Payment'!$O206,INDEX('Extra Payment'!$D:$M,ROW(),Settings!$E$13-1))</f>
        <v>0</v>
      </c>
      <c r="G206" s="6">
        <f>IF(Settings!$E$13=1,Interest!$O206,INDEX(Interest!$D:$M,ROW(),Settings!$E$13-1))</f>
        <v>0</v>
      </c>
      <c r="H206" s="73">
        <f>IF(Settings!$E$13=1,Balance!$O206,INDEX(Balance!$D:$M,ROW(),Settings!$E$13-1))</f>
        <v>0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2:24" x14ac:dyDescent="0.25">
      <c r="B207" s="3" t="str">
        <f t="shared" si="2"/>
        <v/>
      </c>
      <c r="C207" s="7" t="e">
        <f>IF(B207="",NA(),DATE(YEAR(Balance!B206),MONTH(Balance!B206)+1,1))</f>
        <v>#N/A</v>
      </c>
      <c r="D207" s="137"/>
      <c r="E207" s="6">
        <f>IF(Settings!$E$13=1,'Minimum Payment'!$O207,INDEX('Minimum Payment'!$D:$M,ROW(),Settings!$E$13-1))</f>
        <v>0</v>
      </c>
      <c r="F207" s="6">
        <f>IF(Settings!$E$13=1,'Extra Payment'!$O207,INDEX('Extra Payment'!$D:$M,ROW(),Settings!$E$13-1))</f>
        <v>0</v>
      </c>
      <c r="G207" s="6">
        <f>IF(Settings!$E$13=1,Interest!$O207,INDEX(Interest!$D:$M,ROW(),Settings!$E$13-1))</f>
        <v>0</v>
      </c>
      <c r="H207" s="73">
        <f>IF(Settings!$E$13=1,Balance!$O207,INDEX(Balance!$D:$M,ROW(),Settings!$E$13-1))</f>
        <v>0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2:24" x14ac:dyDescent="0.25">
      <c r="B208" s="3" t="str">
        <f t="shared" si="2"/>
        <v/>
      </c>
      <c r="C208" s="7" t="e">
        <f>IF(B208="",NA(),DATE(YEAR(Balance!B207),MONTH(Balance!B207)+1,1))</f>
        <v>#N/A</v>
      </c>
      <c r="D208" s="137"/>
      <c r="E208" s="6">
        <f>IF(Settings!$E$13=1,'Minimum Payment'!$O208,INDEX('Minimum Payment'!$D:$M,ROW(),Settings!$E$13-1))</f>
        <v>0</v>
      </c>
      <c r="F208" s="6">
        <f>IF(Settings!$E$13=1,'Extra Payment'!$O208,INDEX('Extra Payment'!$D:$M,ROW(),Settings!$E$13-1))</f>
        <v>0</v>
      </c>
      <c r="G208" s="6">
        <f>IF(Settings!$E$13=1,Interest!$O208,INDEX(Interest!$D:$M,ROW(),Settings!$E$13-1))</f>
        <v>0</v>
      </c>
      <c r="H208" s="73">
        <f>IF(Settings!$E$13=1,Balance!$O208,INDEX(Balance!$D:$M,ROW(),Settings!$E$13-1))</f>
        <v>0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2:24" x14ac:dyDescent="0.25">
      <c r="B209" s="3" t="str">
        <f t="shared" si="2"/>
        <v/>
      </c>
      <c r="C209" s="7" t="e">
        <f>IF(B209="",NA(),DATE(YEAR(Balance!B208),MONTH(Balance!B208)+1,1))</f>
        <v>#N/A</v>
      </c>
      <c r="D209" s="137"/>
      <c r="E209" s="6">
        <f>IF(Settings!$E$13=1,'Minimum Payment'!$O209,INDEX('Minimum Payment'!$D:$M,ROW(),Settings!$E$13-1))</f>
        <v>0</v>
      </c>
      <c r="F209" s="6">
        <f>IF(Settings!$E$13=1,'Extra Payment'!$O209,INDEX('Extra Payment'!$D:$M,ROW(),Settings!$E$13-1))</f>
        <v>0</v>
      </c>
      <c r="G209" s="6">
        <f>IF(Settings!$E$13=1,Interest!$O209,INDEX(Interest!$D:$M,ROW(),Settings!$E$13-1))</f>
        <v>0</v>
      </c>
      <c r="H209" s="73">
        <f>IF(Settings!$E$13=1,Balance!$O209,INDEX(Balance!$D:$M,ROW(),Settings!$E$13-1))</f>
        <v>0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2:24" x14ac:dyDescent="0.25">
      <c r="B210" s="3" t="str">
        <f t="shared" ref="B210:B273" si="3">IF(H209&lt;=0,"",B209+1)</f>
        <v/>
      </c>
      <c r="C210" s="7" t="e">
        <f>IF(B210="",NA(),DATE(YEAR(Balance!B209),MONTH(Balance!B209)+1,1))</f>
        <v>#N/A</v>
      </c>
      <c r="D210" s="137"/>
      <c r="E210" s="6">
        <f>IF(Settings!$E$13=1,'Minimum Payment'!$O210,INDEX('Minimum Payment'!$D:$M,ROW(),Settings!$E$13-1))</f>
        <v>0</v>
      </c>
      <c r="F210" s="6">
        <f>IF(Settings!$E$13=1,'Extra Payment'!$O210,INDEX('Extra Payment'!$D:$M,ROW(),Settings!$E$13-1))</f>
        <v>0</v>
      </c>
      <c r="G210" s="6">
        <f>IF(Settings!$E$13=1,Interest!$O210,INDEX(Interest!$D:$M,ROW(),Settings!$E$13-1))</f>
        <v>0</v>
      </c>
      <c r="H210" s="73">
        <f>IF(Settings!$E$13=1,Balance!$O210,INDEX(Balance!$D:$M,ROW(),Settings!$E$13-1))</f>
        <v>0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2:24" x14ac:dyDescent="0.25">
      <c r="B211" s="3" t="str">
        <f t="shared" si="3"/>
        <v/>
      </c>
      <c r="C211" s="7" t="e">
        <f>IF(B211="",NA(),DATE(YEAR(Balance!B210),MONTH(Balance!B210)+1,1))</f>
        <v>#N/A</v>
      </c>
      <c r="D211" s="137"/>
      <c r="E211" s="6">
        <f>IF(Settings!$E$13=1,'Minimum Payment'!$O211,INDEX('Minimum Payment'!$D:$M,ROW(),Settings!$E$13-1))</f>
        <v>0</v>
      </c>
      <c r="F211" s="6">
        <f>IF(Settings!$E$13=1,'Extra Payment'!$O211,INDEX('Extra Payment'!$D:$M,ROW(),Settings!$E$13-1))</f>
        <v>0</v>
      </c>
      <c r="G211" s="6">
        <f>IF(Settings!$E$13=1,Interest!$O211,INDEX(Interest!$D:$M,ROW(),Settings!$E$13-1))</f>
        <v>0</v>
      </c>
      <c r="H211" s="73">
        <f>IF(Settings!$E$13=1,Balance!$O211,INDEX(Balance!$D:$M,ROW(),Settings!$E$13-1))</f>
        <v>0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2:24" x14ac:dyDescent="0.25">
      <c r="B212" s="3" t="str">
        <f t="shared" si="3"/>
        <v/>
      </c>
      <c r="C212" s="7" t="e">
        <f>IF(B212="",NA(),DATE(YEAR(Balance!B211),MONTH(Balance!B211)+1,1))</f>
        <v>#N/A</v>
      </c>
      <c r="D212" s="137"/>
      <c r="E212" s="6">
        <f>IF(Settings!$E$13=1,'Minimum Payment'!$O212,INDEX('Minimum Payment'!$D:$M,ROW(),Settings!$E$13-1))</f>
        <v>0</v>
      </c>
      <c r="F212" s="6">
        <f>IF(Settings!$E$13=1,'Extra Payment'!$O212,INDEX('Extra Payment'!$D:$M,ROW(),Settings!$E$13-1))</f>
        <v>0</v>
      </c>
      <c r="G212" s="6">
        <f>IF(Settings!$E$13=1,Interest!$O212,INDEX(Interest!$D:$M,ROW(),Settings!$E$13-1))</f>
        <v>0</v>
      </c>
      <c r="H212" s="73">
        <f>IF(Settings!$E$13=1,Balance!$O212,INDEX(Balance!$D:$M,ROW(),Settings!$E$13-1))</f>
        <v>0</v>
      </c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2:24" x14ac:dyDescent="0.25">
      <c r="B213" s="3" t="str">
        <f t="shared" si="3"/>
        <v/>
      </c>
      <c r="C213" s="7" t="e">
        <f>IF(B213="",NA(),DATE(YEAR(Balance!B212),MONTH(Balance!B212)+1,1))</f>
        <v>#N/A</v>
      </c>
      <c r="D213" s="137"/>
      <c r="E213" s="6">
        <f>IF(Settings!$E$13=1,'Minimum Payment'!$O213,INDEX('Minimum Payment'!$D:$M,ROW(),Settings!$E$13-1))</f>
        <v>0</v>
      </c>
      <c r="F213" s="6">
        <f>IF(Settings!$E$13=1,'Extra Payment'!$O213,INDEX('Extra Payment'!$D:$M,ROW(),Settings!$E$13-1))</f>
        <v>0</v>
      </c>
      <c r="G213" s="6">
        <f>IF(Settings!$E$13=1,Interest!$O213,INDEX(Interest!$D:$M,ROW(),Settings!$E$13-1))</f>
        <v>0</v>
      </c>
      <c r="H213" s="73">
        <f>IF(Settings!$E$13=1,Balance!$O213,INDEX(Balance!$D:$M,ROW(),Settings!$E$13-1))</f>
        <v>0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2:24" x14ac:dyDescent="0.25">
      <c r="B214" s="3" t="str">
        <f t="shared" si="3"/>
        <v/>
      </c>
      <c r="C214" s="7" t="e">
        <f>IF(B214="",NA(),DATE(YEAR(Balance!B213),MONTH(Balance!B213)+1,1))</f>
        <v>#N/A</v>
      </c>
      <c r="D214" s="137"/>
      <c r="E214" s="6">
        <f>IF(Settings!$E$13=1,'Minimum Payment'!$O214,INDEX('Minimum Payment'!$D:$M,ROW(),Settings!$E$13-1))</f>
        <v>0</v>
      </c>
      <c r="F214" s="6">
        <f>IF(Settings!$E$13=1,'Extra Payment'!$O214,INDEX('Extra Payment'!$D:$M,ROW(),Settings!$E$13-1))</f>
        <v>0</v>
      </c>
      <c r="G214" s="6">
        <f>IF(Settings!$E$13=1,Interest!$O214,INDEX(Interest!$D:$M,ROW(),Settings!$E$13-1))</f>
        <v>0</v>
      </c>
      <c r="H214" s="73">
        <f>IF(Settings!$E$13=1,Balance!$O214,INDEX(Balance!$D:$M,ROW(),Settings!$E$13-1))</f>
        <v>0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2:24" x14ac:dyDescent="0.25">
      <c r="B215" s="3" t="str">
        <f t="shared" si="3"/>
        <v/>
      </c>
      <c r="C215" s="7" t="e">
        <f>IF(B215="",NA(),DATE(YEAR(Balance!B214),MONTH(Balance!B214)+1,1))</f>
        <v>#N/A</v>
      </c>
      <c r="D215" s="137"/>
      <c r="E215" s="6">
        <f>IF(Settings!$E$13=1,'Minimum Payment'!$O215,INDEX('Minimum Payment'!$D:$M,ROW(),Settings!$E$13-1))</f>
        <v>0</v>
      </c>
      <c r="F215" s="6">
        <f>IF(Settings!$E$13=1,'Extra Payment'!$O215,INDEX('Extra Payment'!$D:$M,ROW(),Settings!$E$13-1))</f>
        <v>0</v>
      </c>
      <c r="G215" s="6">
        <f>IF(Settings!$E$13=1,Interest!$O215,INDEX(Interest!$D:$M,ROW(),Settings!$E$13-1))</f>
        <v>0</v>
      </c>
      <c r="H215" s="73">
        <f>IF(Settings!$E$13=1,Balance!$O215,INDEX(Balance!$D:$M,ROW(),Settings!$E$13-1))</f>
        <v>0</v>
      </c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2:24" x14ac:dyDescent="0.25">
      <c r="B216" s="3" t="str">
        <f t="shared" si="3"/>
        <v/>
      </c>
      <c r="C216" s="7" t="e">
        <f>IF(B216="",NA(),DATE(YEAR(Balance!B215),MONTH(Balance!B215)+1,1))</f>
        <v>#N/A</v>
      </c>
      <c r="D216" s="137"/>
      <c r="E216" s="6">
        <f>IF(Settings!$E$13=1,'Minimum Payment'!$O216,INDEX('Minimum Payment'!$D:$M,ROW(),Settings!$E$13-1))</f>
        <v>0</v>
      </c>
      <c r="F216" s="6">
        <f>IF(Settings!$E$13=1,'Extra Payment'!$O216,INDEX('Extra Payment'!$D:$M,ROW(),Settings!$E$13-1))</f>
        <v>0</v>
      </c>
      <c r="G216" s="6">
        <f>IF(Settings!$E$13=1,Interest!$O216,INDEX(Interest!$D:$M,ROW(),Settings!$E$13-1))</f>
        <v>0</v>
      </c>
      <c r="H216" s="73">
        <f>IF(Settings!$E$13=1,Balance!$O216,INDEX(Balance!$D:$M,ROW(),Settings!$E$13-1))</f>
        <v>0</v>
      </c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2:24" x14ac:dyDescent="0.25">
      <c r="B217" s="3" t="str">
        <f t="shared" si="3"/>
        <v/>
      </c>
      <c r="C217" s="7" t="e">
        <f>IF(B217="",NA(),DATE(YEAR(Balance!B216),MONTH(Balance!B216)+1,1))</f>
        <v>#N/A</v>
      </c>
      <c r="D217" s="137"/>
      <c r="E217" s="6">
        <f>IF(Settings!$E$13=1,'Minimum Payment'!$O217,INDEX('Minimum Payment'!$D:$M,ROW(),Settings!$E$13-1))</f>
        <v>0</v>
      </c>
      <c r="F217" s="6">
        <f>IF(Settings!$E$13=1,'Extra Payment'!$O217,INDEX('Extra Payment'!$D:$M,ROW(),Settings!$E$13-1))</f>
        <v>0</v>
      </c>
      <c r="G217" s="6">
        <f>IF(Settings!$E$13=1,Interest!$O217,INDEX(Interest!$D:$M,ROW(),Settings!$E$13-1))</f>
        <v>0</v>
      </c>
      <c r="H217" s="73">
        <f>IF(Settings!$E$13=1,Balance!$O217,INDEX(Balance!$D:$M,ROW(),Settings!$E$13-1))</f>
        <v>0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2:24" x14ac:dyDescent="0.25">
      <c r="B218" s="3" t="str">
        <f t="shared" si="3"/>
        <v/>
      </c>
      <c r="C218" s="7" t="e">
        <f>IF(B218="",NA(),DATE(YEAR(Balance!B217),MONTH(Balance!B217)+1,1))</f>
        <v>#N/A</v>
      </c>
      <c r="D218" s="137"/>
      <c r="E218" s="6">
        <f>IF(Settings!$E$13=1,'Minimum Payment'!$O218,INDEX('Minimum Payment'!$D:$M,ROW(),Settings!$E$13-1))</f>
        <v>0</v>
      </c>
      <c r="F218" s="6">
        <f>IF(Settings!$E$13=1,'Extra Payment'!$O218,INDEX('Extra Payment'!$D:$M,ROW(),Settings!$E$13-1))</f>
        <v>0</v>
      </c>
      <c r="G218" s="6">
        <f>IF(Settings!$E$13=1,Interest!$O218,INDEX(Interest!$D:$M,ROW(),Settings!$E$13-1))</f>
        <v>0</v>
      </c>
      <c r="H218" s="73">
        <f>IF(Settings!$E$13=1,Balance!$O218,INDEX(Balance!$D:$M,ROW(),Settings!$E$13-1))</f>
        <v>0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2:24" x14ac:dyDescent="0.25">
      <c r="B219" s="3" t="str">
        <f t="shared" si="3"/>
        <v/>
      </c>
      <c r="C219" s="7" t="e">
        <f>IF(B219="",NA(),DATE(YEAR(Balance!B218),MONTH(Balance!B218)+1,1))</f>
        <v>#N/A</v>
      </c>
      <c r="D219" s="137"/>
      <c r="E219" s="6">
        <f>IF(Settings!$E$13=1,'Minimum Payment'!$O219,INDEX('Minimum Payment'!$D:$M,ROW(),Settings!$E$13-1))</f>
        <v>0</v>
      </c>
      <c r="F219" s="6">
        <f>IF(Settings!$E$13=1,'Extra Payment'!$O219,INDEX('Extra Payment'!$D:$M,ROW(),Settings!$E$13-1))</f>
        <v>0</v>
      </c>
      <c r="G219" s="6">
        <f>IF(Settings!$E$13=1,Interest!$O219,INDEX(Interest!$D:$M,ROW(),Settings!$E$13-1))</f>
        <v>0</v>
      </c>
      <c r="H219" s="73">
        <f>IF(Settings!$E$13=1,Balance!$O219,INDEX(Balance!$D:$M,ROW(),Settings!$E$13-1))</f>
        <v>0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2:24" x14ac:dyDescent="0.25">
      <c r="B220" s="3" t="str">
        <f t="shared" si="3"/>
        <v/>
      </c>
      <c r="C220" s="7" t="e">
        <f>IF(B220="",NA(),DATE(YEAR(Balance!B219),MONTH(Balance!B219)+1,1))</f>
        <v>#N/A</v>
      </c>
      <c r="D220" s="137"/>
      <c r="E220" s="6">
        <f>IF(Settings!$E$13=1,'Minimum Payment'!$O220,INDEX('Minimum Payment'!$D:$M,ROW(),Settings!$E$13-1))</f>
        <v>0</v>
      </c>
      <c r="F220" s="6">
        <f>IF(Settings!$E$13=1,'Extra Payment'!$O220,INDEX('Extra Payment'!$D:$M,ROW(),Settings!$E$13-1))</f>
        <v>0</v>
      </c>
      <c r="G220" s="6">
        <f>IF(Settings!$E$13=1,Interest!$O220,INDEX(Interest!$D:$M,ROW(),Settings!$E$13-1))</f>
        <v>0</v>
      </c>
      <c r="H220" s="73">
        <f>IF(Settings!$E$13=1,Balance!$O220,INDEX(Balance!$D:$M,ROW(),Settings!$E$13-1))</f>
        <v>0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2:24" x14ac:dyDescent="0.25">
      <c r="B221" s="3" t="str">
        <f t="shared" si="3"/>
        <v/>
      </c>
      <c r="C221" s="7" t="e">
        <f>IF(B221="",NA(),DATE(YEAR(Balance!B220),MONTH(Balance!B220)+1,1))</f>
        <v>#N/A</v>
      </c>
      <c r="D221" s="137"/>
      <c r="E221" s="6">
        <f>IF(Settings!$E$13=1,'Minimum Payment'!$O221,INDEX('Minimum Payment'!$D:$M,ROW(),Settings!$E$13-1))</f>
        <v>0</v>
      </c>
      <c r="F221" s="6">
        <f>IF(Settings!$E$13=1,'Extra Payment'!$O221,INDEX('Extra Payment'!$D:$M,ROW(),Settings!$E$13-1))</f>
        <v>0</v>
      </c>
      <c r="G221" s="6">
        <f>IF(Settings!$E$13=1,Interest!$O221,INDEX(Interest!$D:$M,ROW(),Settings!$E$13-1))</f>
        <v>0</v>
      </c>
      <c r="H221" s="73">
        <f>IF(Settings!$E$13=1,Balance!$O221,INDEX(Balance!$D:$M,ROW(),Settings!$E$13-1))</f>
        <v>0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2:24" x14ac:dyDescent="0.25">
      <c r="B222" s="3" t="str">
        <f t="shared" si="3"/>
        <v/>
      </c>
      <c r="C222" s="7" t="e">
        <f>IF(B222="",NA(),DATE(YEAR(Balance!B221),MONTH(Balance!B221)+1,1))</f>
        <v>#N/A</v>
      </c>
      <c r="D222" s="137"/>
      <c r="E222" s="6">
        <f>IF(Settings!$E$13=1,'Minimum Payment'!$O222,INDEX('Minimum Payment'!$D:$M,ROW(),Settings!$E$13-1))</f>
        <v>0</v>
      </c>
      <c r="F222" s="6">
        <f>IF(Settings!$E$13=1,'Extra Payment'!$O222,INDEX('Extra Payment'!$D:$M,ROW(),Settings!$E$13-1))</f>
        <v>0</v>
      </c>
      <c r="G222" s="6">
        <f>IF(Settings!$E$13=1,Interest!$O222,INDEX(Interest!$D:$M,ROW(),Settings!$E$13-1))</f>
        <v>0</v>
      </c>
      <c r="H222" s="73">
        <f>IF(Settings!$E$13=1,Balance!$O222,INDEX(Balance!$D:$M,ROW(),Settings!$E$13-1))</f>
        <v>0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2:24" x14ac:dyDescent="0.25">
      <c r="B223" s="3" t="str">
        <f t="shared" si="3"/>
        <v/>
      </c>
      <c r="C223" s="7" t="e">
        <f>IF(B223="",NA(),DATE(YEAR(Balance!B222),MONTH(Balance!B222)+1,1))</f>
        <v>#N/A</v>
      </c>
      <c r="D223" s="137"/>
      <c r="E223" s="6">
        <f>IF(Settings!$E$13=1,'Minimum Payment'!$O223,INDEX('Minimum Payment'!$D:$M,ROW(),Settings!$E$13-1))</f>
        <v>0</v>
      </c>
      <c r="F223" s="6">
        <f>IF(Settings!$E$13=1,'Extra Payment'!$O223,INDEX('Extra Payment'!$D:$M,ROW(),Settings!$E$13-1))</f>
        <v>0</v>
      </c>
      <c r="G223" s="6">
        <f>IF(Settings!$E$13=1,Interest!$O223,INDEX(Interest!$D:$M,ROW(),Settings!$E$13-1))</f>
        <v>0</v>
      </c>
      <c r="H223" s="73">
        <f>IF(Settings!$E$13=1,Balance!$O223,INDEX(Balance!$D:$M,ROW(),Settings!$E$13-1))</f>
        <v>0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2:24" x14ac:dyDescent="0.25">
      <c r="B224" s="3" t="str">
        <f t="shared" si="3"/>
        <v/>
      </c>
      <c r="C224" s="7" t="e">
        <f>IF(B224="",NA(),DATE(YEAR(Balance!B223),MONTH(Balance!B223)+1,1))</f>
        <v>#N/A</v>
      </c>
      <c r="D224" s="137"/>
      <c r="E224" s="6">
        <f>IF(Settings!$E$13=1,'Minimum Payment'!$O224,INDEX('Minimum Payment'!$D:$M,ROW(),Settings!$E$13-1))</f>
        <v>0</v>
      </c>
      <c r="F224" s="6">
        <f>IF(Settings!$E$13=1,'Extra Payment'!$O224,INDEX('Extra Payment'!$D:$M,ROW(),Settings!$E$13-1))</f>
        <v>0</v>
      </c>
      <c r="G224" s="6">
        <f>IF(Settings!$E$13=1,Interest!$O224,INDEX(Interest!$D:$M,ROW(),Settings!$E$13-1))</f>
        <v>0</v>
      </c>
      <c r="H224" s="73">
        <f>IF(Settings!$E$13=1,Balance!$O224,INDEX(Balance!$D:$M,ROW(),Settings!$E$13-1))</f>
        <v>0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2:24" x14ac:dyDescent="0.25">
      <c r="B225" s="3" t="str">
        <f t="shared" si="3"/>
        <v/>
      </c>
      <c r="C225" s="7" t="e">
        <f>IF(B225="",NA(),DATE(YEAR(Balance!B224),MONTH(Balance!B224)+1,1))</f>
        <v>#N/A</v>
      </c>
      <c r="D225" s="137"/>
      <c r="E225" s="6">
        <f>IF(Settings!$E$13=1,'Minimum Payment'!$O225,INDEX('Minimum Payment'!$D:$M,ROW(),Settings!$E$13-1))</f>
        <v>0</v>
      </c>
      <c r="F225" s="6">
        <f>IF(Settings!$E$13=1,'Extra Payment'!$O225,INDEX('Extra Payment'!$D:$M,ROW(),Settings!$E$13-1))</f>
        <v>0</v>
      </c>
      <c r="G225" s="6">
        <f>IF(Settings!$E$13=1,Interest!$O225,INDEX(Interest!$D:$M,ROW(),Settings!$E$13-1))</f>
        <v>0</v>
      </c>
      <c r="H225" s="73">
        <f>IF(Settings!$E$13=1,Balance!$O225,INDEX(Balance!$D:$M,ROW(),Settings!$E$13-1))</f>
        <v>0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2:24" x14ac:dyDescent="0.25">
      <c r="B226" s="3" t="str">
        <f t="shared" si="3"/>
        <v/>
      </c>
      <c r="C226" s="7" t="e">
        <f>IF(B226="",NA(),DATE(YEAR(Balance!B225),MONTH(Balance!B225)+1,1))</f>
        <v>#N/A</v>
      </c>
      <c r="D226" s="137"/>
      <c r="E226" s="6">
        <f>IF(Settings!$E$13=1,'Minimum Payment'!$O226,INDEX('Minimum Payment'!$D:$M,ROW(),Settings!$E$13-1))</f>
        <v>0</v>
      </c>
      <c r="F226" s="6">
        <f>IF(Settings!$E$13=1,'Extra Payment'!$O226,INDEX('Extra Payment'!$D:$M,ROW(),Settings!$E$13-1))</f>
        <v>0</v>
      </c>
      <c r="G226" s="6">
        <f>IF(Settings!$E$13=1,Interest!$O226,INDEX(Interest!$D:$M,ROW(),Settings!$E$13-1))</f>
        <v>0</v>
      </c>
      <c r="H226" s="73">
        <f>IF(Settings!$E$13=1,Balance!$O226,INDEX(Balance!$D:$M,ROW(),Settings!$E$13-1))</f>
        <v>0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2:24" x14ac:dyDescent="0.25">
      <c r="B227" s="3" t="str">
        <f t="shared" si="3"/>
        <v/>
      </c>
      <c r="C227" s="7" t="e">
        <f>IF(B227="",NA(),DATE(YEAR(Balance!B226),MONTH(Balance!B226)+1,1))</f>
        <v>#N/A</v>
      </c>
      <c r="D227" s="137"/>
      <c r="E227" s="6">
        <f>IF(Settings!$E$13=1,'Minimum Payment'!$O227,INDEX('Minimum Payment'!$D:$M,ROW(),Settings!$E$13-1))</f>
        <v>0</v>
      </c>
      <c r="F227" s="6">
        <f>IF(Settings!$E$13=1,'Extra Payment'!$O227,INDEX('Extra Payment'!$D:$M,ROW(),Settings!$E$13-1))</f>
        <v>0</v>
      </c>
      <c r="G227" s="6">
        <f>IF(Settings!$E$13=1,Interest!$O227,INDEX(Interest!$D:$M,ROW(),Settings!$E$13-1))</f>
        <v>0</v>
      </c>
      <c r="H227" s="73">
        <f>IF(Settings!$E$13=1,Balance!$O227,INDEX(Balance!$D:$M,ROW(),Settings!$E$13-1))</f>
        <v>0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2:24" x14ac:dyDescent="0.25">
      <c r="B228" s="3" t="str">
        <f t="shared" si="3"/>
        <v/>
      </c>
      <c r="C228" s="7" t="e">
        <f>IF(B228="",NA(),DATE(YEAR(Balance!B227),MONTH(Balance!B227)+1,1))</f>
        <v>#N/A</v>
      </c>
      <c r="D228" s="137"/>
      <c r="E228" s="6">
        <f>IF(Settings!$E$13=1,'Minimum Payment'!$O228,INDEX('Minimum Payment'!$D:$M,ROW(),Settings!$E$13-1))</f>
        <v>0</v>
      </c>
      <c r="F228" s="6">
        <f>IF(Settings!$E$13=1,'Extra Payment'!$O228,INDEX('Extra Payment'!$D:$M,ROW(),Settings!$E$13-1))</f>
        <v>0</v>
      </c>
      <c r="G228" s="6">
        <f>IF(Settings!$E$13=1,Interest!$O228,INDEX(Interest!$D:$M,ROW(),Settings!$E$13-1))</f>
        <v>0</v>
      </c>
      <c r="H228" s="73">
        <f>IF(Settings!$E$13=1,Balance!$O228,INDEX(Balance!$D:$M,ROW(),Settings!$E$13-1))</f>
        <v>0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2:24" x14ac:dyDescent="0.25">
      <c r="B229" s="3" t="str">
        <f t="shared" si="3"/>
        <v/>
      </c>
      <c r="C229" s="7" t="e">
        <f>IF(B229="",NA(),DATE(YEAR(Balance!B228),MONTH(Balance!B228)+1,1))</f>
        <v>#N/A</v>
      </c>
      <c r="D229" s="137"/>
      <c r="E229" s="6">
        <f>IF(Settings!$E$13=1,'Minimum Payment'!$O229,INDEX('Minimum Payment'!$D:$M,ROW(),Settings!$E$13-1))</f>
        <v>0</v>
      </c>
      <c r="F229" s="6">
        <f>IF(Settings!$E$13=1,'Extra Payment'!$O229,INDEX('Extra Payment'!$D:$M,ROW(),Settings!$E$13-1))</f>
        <v>0</v>
      </c>
      <c r="G229" s="6">
        <f>IF(Settings!$E$13=1,Interest!$O229,INDEX(Interest!$D:$M,ROW(),Settings!$E$13-1))</f>
        <v>0</v>
      </c>
      <c r="H229" s="73">
        <f>IF(Settings!$E$13=1,Balance!$O229,INDEX(Balance!$D:$M,ROW(),Settings!$E$13-1))</f>
        <v>0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2:24" x14ac:dyDescent="0.25">
      <c r="B230" s="3" t="str">
        <f t="shared" si="3"/>
        <v/>
      </c>
      <c r="C230" s="7" t="e">
        <f>IF(B230="",NA(),DATE(YEAR(Balance!B229),MONTH(Balance!B229)+1,1))</f>
        <v>#N/A</v>
      </c>
      <c r="D230" s="137"/>
      <c r="E230" s="6">
        <f>IF(Settings!$E$13=1,'Minimum Payment'!$O230,INDEX('Minimum Payment'!$D:$M,ROW(),Settings!$E$13-1))</f>
        <v>0</v>
      </c>
      <c r="F230" s="6">
        <f>IF(Settings!$E$13=1,'Extra Payment'!$O230,INDEX('Extra Payment'!$D:$M,ROW(),Settings!$E$13-1))</f>
        <v>0</v>
      </c>
      <c r="G230" s="6">
        <f>IF(Settings!$E$13=1,Interest!$O230,INDEX(Interest!$D:$M,ROW(),Settings!$E$13-1))</f>
        <v>0</v>
      </c>
      <c r="H230" s="73">
        <f>IF(Settings!$E$13=1,Balance!$O230,INDEX(Balance!$D:$M,ROW(),Settings!$E$13-1))</f>
        <v>0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2:24" x14ac:dyDescent="0.25">
      <c r="B231" s="3" t="str">
        <f t="shared" si="3"/>
        <v/>
      </c>
      <c r="C231" s="7" t="e">
        <f>IF(B231="",NA(),DATE(YEAR(Balance!B230),MONTH(Balance!B230)+1,1))</f>
        <v>#N/A</v>
      </c>
      <c r="D231" s="137"/>
      <c r="E231" s="6">
        <f>IF(Settings!$E$13=1,'Minimum Payment'!$O231,INDEX('Minimum Payment'!$D:$M,ROW(),Settings!$E$13-1))</f>
        <v>0</v>
      </c>
      <c r="F231" s="6">
        <f>IF(Settings!$E$13=1,'Extra Payment'!$O231,INDEX('Extra Payment'!$D:$M,ROW(),Settings!$E$13-1))</f>
        <v>0</v>
      </c>
      <c r="G231" s="6">
        <f>IF(Settings!$E$13=1,Interest!$O231,INDEX(Interest!$D:$M,ROW(),Settings!$E$13-1))</f>
        <v>0</v>
      </c>
      <c r="H231" s="73">
        <f>IF(Settings!$E$13=1,Balance!$O231,INDEX(Balance!$D:$M,ROW(),Settings!$E$13-1))</f>
        <v>0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2:24" x14ac:dyDescent="0.25">
      <c r="B232" s="3" t="str">
        <f t="shared" si="3"/>
        <v/>
      </c>
      <c r="C232" s="7" t="e">
        <f>IF(B232="",NA(),DATE(YEAR(Balance!B231),MONTH(Balance!B231)+1,1))</f>
        <v>#N/A</v>
      </c>
      <c r="D232" s="137"/>
      <c r="E232" s="6">
        <f>IF(Settings!$E$13=1,'Minimum Payment'!$O232,INDEX('Minimum Payment'!$D:$M,ROW(),Settings!$E$13-1))</f>
        <v>0</v>
      </c>
      <c r="F232" s="6">
        <f>IF(Settings!$E$13=1,'Extra Payment'!$O232,INDEX('Extra Payment'!$D:$M,ROW(),Settings!$E$13-1))</f>
        <v>0</v>
      </c>
      <c r="G232" s="6">
        <f>IF(Settings!$E$13=1,Interest!$O232,INDEX(Interest!$D:$M,ROW(),Settings!$E$13-1))</f>
        <v>0</v>
      </c>
      <c r="H232" s="73">
        <f>IF(Settings!$E$13=1,Balance!$O232,INDEX(Balance!$D:$M,ROW(),Settings!$E$13-1))</f>
        <v>0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2:24" x14ac:dyDescent="0.25">
      <c r="B233" s="3" t="str">
        <f t="shared" si="3"/>
        <v/>
      </c>
      <c r="C233" s="7" t="e">
        <f>IF(B233="",NA(),DATE(YEAR(Balance!B232),MONTH(Balance!B232)+1,1))</f>
        <v>#N/A</v>
      </c>
      <c r="D233" s="137"/>
      <c r="E233" s="6">
        <f>IF(Settings!$E$13=1,'Minimum Payment'!$O233,INDEX('Minimum Payment'!$D:$M,ROW(),Settings!$E$13-1))</f>
        <v>0</v>
      </c>
      <c r="F233" s="6">
        <f>IF(Settings!$E$13=1,'Extra Payment'!$O233,INDEX('Extra Payment'!$D:$M,ROW(),Settings!$E$13-1))</f>
        <v>0</v>
      </c>
      <c r="G233" s="6">
        <f>IF(Settings!$E$13=1,Interest!$O233,INDEX(Interest!$D:$M,ROW(),Settings!$E$13-1))</f>
        <v>0</v>
      </c>
      <c r="H233" s="73">
        <f>IF(Settings!$E$13=1,Balance!$O233,INDEX(Balance!$D:$M,ROW(),Settings!$E$13-1))</f>
        <v>0</v>
      </c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2:24" x14ac:dyDescent="0.25">
      <c r="B234" s="3" t="str">
        <f t="shared" si="3"/>
        <v/>
      </c>
      <c r="C234" s="7" t="e">
        <f>IF(B234="",NA(),DATE(YEAR(Balance!B233),MONTH(Balance!B233)+1,1))</f>
        <v>#N/A</v>
      </c>
      <c r="D234" s="137"/>
      <c r="E234" s="6">
        <f>IF(Settings!$E$13=1,'Minimum Payment'!$O234,INDEX('Minimum Payment'!$D:$M,ROW(),Settings!$E$13-1))</f>
        <v>0</v>
      </c>
      <c r="F234" s="6">
        <f>IF(Settings!$E$13=1,'Extra Payment'!$O234,INDEX('Extra Payment'!$D:$M,ROW(),Settings!$E$13-1))</f>
        <v>0</v>
      </c>
      <c r="G234" s="6">
        <f>IF(Settings!$E$13=1,Interest!$O234,INDEX(Interest!$D:$M,ROW(),Settings!$E$13-1))</f>
        <v>0</v>
      </c>
      <c r="H234" s="73">
        <f>IF(Settings!$E$13=1,Balance!$O234,INDEX(Balance!$D:$M,ROW(),Settings!$E$13-1))</f>
        <v>0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2:24" x14ac:dyDescent="0.25">
      <c r="B235" s="3" t="str">
        <f t="shared" si="3"/>
        <v/>
      </c>
      <c r="C235" s="7" t="e">
        <f>IF(B235="",NA(),DATE(YEAR(Balance!B234),MONTH(Balance!B234)+1,1))</f>
        <v>#N/A</v>
      </c>
      <c r="D235" s="137"/>
      <c r="E235" s="6">
        <f>IF(Settings!$E$13=1,'Minimum Payment'!$O235,INDEX('Minimum Payment'!$D:$M,ROW(),Settings!$E$13-1))</f>
        <v>0</v>
      </c>
      <c r="F235" s="6">
        <f>IF(Settings!$E$13=1,'Extra Payment'!$O235,INDEX('Extra Payment'!$D:$M,ROW(),Settings!$E$13-1))</f>
        <v>0</v>
      </c>
      <c r="G235" s="6">
        <f>IF(Settings!$E$13=1,Interest!$O235,INDEX(Interest!$D:$M,ROW(),Settings!$E$13-1))</f>
        <v>0</v>
      </c>
      <c r="H235" s="73">
        <f>IF(Settings!$E$13=1,Balance!$O235,INDEX(Balance!$D:$M,ROW(),Settings!$E$13-1))</f>
        <v>0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2:24" x14ac:dyDescent="0.25">
      <c r="B236" s="3" t="str">
        <f t="shared" si="3"/>
        <v/>
      </c>
      <c r="C236" s="7" t="e">
        <f>IF(B236="",NA(),DATE(YEAR(Balance!B235),MONTH(Balance!B235)+1,1))</f>
        <v>#N/A</v>
      </c>
      <c r="D236" s="137"/>
      <c r="E236" s="6">
        <f>IF(Settings!$E$13=1,'Minimum Payment'!$O236,INDEX('Minimum Payment'!$D:$M,ROW(),Settings!$E$13-1))</f>
        <v>0</v>
      </c>
      <c r="F236" s="6">
        <f>IF(Settings!$E$13=1,'Extra Payment'!$O236,INDEX('Extra Payment'!$D:$M,ROW(),Settings!$E$13-1))</f>
        <v>0</v>
      </c>
      <c r="G236" s="6">
        <f>IF(Settings!$E$13=1,Interest!$O236,INDEX(Interest!$D:$M,ROW(),Settings!$E$13-1))</f>
        <v>0</v>
      </c>
      <c r="H236" s="73">
        <f>IF(Settings!$E$13=1,Balance!$O236,INDEX(Balance!$D:$M,ROW(),Settings!$E$13-1))</f>
        <v>0</v>
      </c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2:24" x14ac:dyDescent="0.25">
      <c r="B237" s="3" t="str">
        <f t="shared" si="3"/>
        <v/>
      </c>
      <c r="C237" s="7" t="e">
        <f>IF(B237="",NA(),DATE(YEAR(Balance!B236),MONTH(Balance!B236)+1,1))</f>
        <v>#N/A</v>
      </c>
      <c r="D237" s="137"/>
      <c r="E237" s="6">
        <f>IF(Settings!$E$13=1,'Minimum Payment'!$O237,INDEX('Minimum Payment'!$D:$M,ROW(),Settings!$E$13-1))</f>
        <v>0</v>
      </c>
      <c r="F237" s="6">
        <f>IF(Settings!$E$13=1,'Extra Payment'!$O237,INDEX('Extra Payment'!$D:$M,ROW(),Settings!$E$13-1))</f>
        <v>0</v>
      </c>
      <c r="G237" s="6">
        <f>IF(Settings!$E$13=1,Interest!$O237,INDEX(Interest!$D:$M,ROW(),Settings!$E$13-1))</f>
        <v>0</v>
      </c>
      <c r="H237" s="73">
        <f>IF(Settings!$E$13=1,Balance!$O237,INDEX(Balance!$D:$M,ROW(),Settings!$E$13-1))</f>
        <v>0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2:24" x14ac:dyDescent="0.25">
      <c r="B238" s="3" t="str">
        <f t="shared" si="3"/>
        <v/>
      </c>
      <c r="C238" s="7" t="e">
        <f>IF(B238="",NA(),DATE(YEAR(Balance!B237),MONTH(Balance!B237)+1,1))</f>
        <v>#N/A</v>
      </c>
      <c r="D238" s="137"/>
      <c r="E238" s="6">
        <f>IF(Settings!$E$13=1,'Minimum Payment'!$O238,INDEX('Minimum Payment'!$D:$M,ROW(),Settings!$E$13-1))</f>
        <v>0</v>
      </c>
      <c r="F238" s="6">
        <f>IF(Settings!$E$13=1,'Extra Payment'!$O238,INDEX('Extra Payment'!$D:$M,ROW(),Settings!$E$13-1))</f>
        <v>0</v>
      </c>
      <c r="G238" s="6">
        <f>IF(Settings!$E$13=1,Interest!$O238,INDEX(Interest!$D:$M,ROW(),Settings!$E$13-1))</f>
        <v>0</v>
      </c>
      <c r="H238" s="73">
        <f>IF(Settings!$E$13=1,Balance!$O238,INDEX(Balance!$D:$M,ROW(),Settings!$E$13-1))</f>
        <v>0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2:24" x14ac:dyDescent="0.25">
      <c r="B239" s="3" t="str">
        <f t="shared" si="3"/>
        <v/>
      </c>
      <c r="C239" s="7" t="e">
        <f>IF(B239="",NA(),DATE(YEAR(Balance!B238),MONTH(Balance!B238)+1,1))</f>
        <v>#N/A</v>
      </c>
      <c r="D239" s="137"/>
      <c r="E239" s="6">
        <f>IF(Settings!$E$13=1,'Minimum Payment'!$O239,INDEX('Minimum Payment'!$D:$M,ROW(),Settings!$E$13-1))</f>
        <v>0</v>
      </c>
      <c r="F239" s="6">
        <f>IF(Settings!$E$13=1,'Extra Payment'!$O239,INDEX('Extra Payment'!$D:$M,ROW(),Settings!$E$13-1))</f>
        <v>0</v>
      </c>
      <c r="G239" s="6">
        <f>IF(Settings!$E$13=1,Interest!$O239,INDEX(Interest!$D:$M,ROW(),Settings!$E$13-1))</f>
        <v>0</v>
      </c>
      <c r="H239" s="73">
        <f>IF(Settings!$E$13=1,Balance!$O239,INDEX(Balance!$D:$M,ROW(),Settings!$E$13-1))</f>
        <v>0</v>
      </c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2:24" x14ac:dyDescent="0.25">
      <c r="B240" s="3" t="str">
        <f t="shared" si="3"/>
        <v/>
      </c>
      <c r="C240" s="7" t="e">
        <f>IF(B240="",NA(),DATE(YEAR(Balance!B239),MONTH(Balance!B239)+1,1))</f>
        <v>#N/A</v>
      </c>
      <c r="D240" s="137"/>
      <c r="E240" s="6">
        <f>IF(Settings!$E$13=1,'Minimum Payment'!$O240,INDEX('Minimum Payment'!$D:$M,ROW(),Settings!$E$13-1))</f>
        <v>0</v>
      </c>
      <c r="F240" s="6">
        <f>IF(Settings!$E$13=1,'Extra Payment'!$O240,INDEX('Extra Payment'!$D:$M,ROW(),Settings!$E$13-1))</f>
        <v>0</v>
      </c>
      <c r="G240" s="6">
        <f>IF(Settings!$E$13=1,Interest!$O240,INDEX(Interest!$D:$M,ROW(),Settings!$E$13-1))</f>
        <v>0</v>
      </c>
      <c r="H240" s="73">
        <f>IF(Settings!$E$13=1,Balance!$O240,INDEX(Balance!$D:$M,ROW(),Settings!$E$13-1))</f>
        <v>0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2:24" x14ac:dyDescent="0.25">
      <c r="B241" s="3" t="str">
        <f t="shared" si="3"/>
        <v/>
      </c>
      <c r="C241" s="7" t="e">
        <f>IF(B241="",NA(),DATE(YEAR(Balance!B240),MONTH(Balance!B240)+1,1))</f>
        <v>#N/A</v>
      </c>
      <c r="D241" s="137"/>
      <c r="E241" s="6">
        <f>IF(Settings!$E$13=1,'Minimum Payment'!$O241,INDEX('Minimum Payment'!$D:$M,ROW(),Settings!$E$13-1))</f>
        <v>0</v>
      </c>
      <c r="F241" s="6">
        <f>IF(Settings!$E$13=1,'Extra Payment'!$O241,INDEX('Extra Payment'!$D:$M,ROW(),Settings!$E$13-1))</f>
        <v>0</v>
      </c>
      <c r="G241" s="6">
        <f>IF(Settings!$E$13=1,Interest!$O241,INDEX(Interest!$D:$M,ROW(),Settings!$E$13-1))</f>
        <v>0</v>
      </c>
      <c r="H241" s="73">
        <f>IF(Settings!$E$13=1,Balance!$O241,INDEX(Balance!$D:$M,ROW(),Settings!$E$13-1))</f>
        <v>0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2:24" x14ac:dyDescent="0.25">
      <c r="B242" s="3" t="str">
        <f t="shared" si="3"/>
        <v/>
      </c>
      <c r="C242" s="7" t="e">
        <f>IF(B242="",NA(),DATE(YEAR(Balance!B241),MONTH(Balance!B241)+1,1))</f>
        <v>#N/A</v>
      </c>
      <c r="D242" s="137"/>
      <c r="E242" s="6">
        <f>IF(Settings!$E$13=1,'Minimum Payment'!$O242,INDEX('Minimum Payment'!$D:$M,ROW(),Settings!$E$13-1))</f>
        <v>0</v>
      </c>
      <c r="F242" s="6">
        <f>IF(Settings!$E$13=1,'Extra Payment'!$O242,INDEX('Extra Payment'!$D:$M,ROW(),Settings!$E$13-1))</f>
        <v>0</v>
      </c>
      <c r="G242" s="6">
        <f>IF(Settings!$E$13=1,Interest!$O242,INDEX(Interest!$D:$M,ROW(),Settings!$E$13-1))</f>
        <v>0</v>
      </c>
      <c r="H242" s="73">
        <f>IF(Settings!$E$13=1,Balance!$O242,INDEX(Balance!$D:$M,ROW(),Settings!$E$13-1))</f>
        <v>0</v>
      </c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2:24" x14ac:dyDescent="0.25">
      <c r="B243" s="3" t="str">
        <f t="shared" si="3"/>
        <v/>
      </c>
      <c r="C243" s="7" t="e">
        <f>IF(B243="",NA(),DATE(YEAR(Balance!B242),MONTH(Balance!B242)+1,1))</f>
        <v>#N/A</v>
      </c>
      <c r="D243" s="137"/>
      <c r="E243" s="6">
        <f>IF(Settings!$E$13=1,'Minimum Payment'!$O243,INDEX('Minimum Payment'!$D:$M,ROW(),Settings!$E$13-1))</f>
        <v>0</v>
      </c>
      <c r="F243" s="6">
        <f>IF(Settings!$E$13=1,'Extra Payment'!$O243,INDEX('Extra Payment'!$D:$M,ROW(),Settings!$E$13-1))</f>
        <v>0</v>
      </c>
      <c r="G243" s="6">
        <f>IF(Settings!$E$13=1,Interest!$O243,INDEX(Interest!$D:$M,ROW(),Settings!$E$13-1))</f>
        <v>0</v>
      </c>
      <c r="H243" s="73">
        <f>IF(Settings!$E$13=1,Balance!$O243,INDEX(Balance!$D:$M,ROW(),Settings!$E$13-1))</f>
        <v>0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2:24" x14ac:dyDescent="0.25">
      <c r="B244" s="3" t="str">
        <f t="shared" si="3"/>
        <v/>
      </c>
      <c r="C244" s="7" t="e">
        <f>IF(B244="",NA(),DATE(YEAR(Balance!B243),MONTH(Balance!B243)+1,1))</f>
        <v>#N/A</v>
      </c>
      <c r="D244" s="137"/>
      <c r="E244" s="6">
        <f>IF(Settings!$E$13=1,'Minimum Payment'!$O244,INDEX('Minimum Payment'!$D:$M,ROW(),Settings!$E$13-1))</f>
        <v>0</v>
      </c>
      <c r="F244" s="6">
        <f>IF(Settings!$E$13=1,'Extra Payment'!$O244,INDEX('Extra Payment'!$D:$M,ROW(),Settings!$E$13-1))</f>
        <v>0</v>
      </c>
      <c r="G244" s="6">
        <f>IF(Settings!$E$13=1,Interest!$O244,INDEX(Interest!$D:$M,ROW(),Settings!$E$13-1))</f>
        <v>0</v>
      </c>
      <c r="H244" s="73">
        <f>IF(Settings!$E$13=1,Balance!$O244,INDEX(Balance!$D:$M,ROW(),Settings!$E$13-1))</f>
        <v>0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2:24" x14ac:dyDescent="0.25">
      <c r="B245" s="3" t="str">
        <f t="shared" si="3"/>
        <v/>
      </c>
      <c r="C245" s="7" t="e">
        <f>IF(B245="",NA(),DATE(YEAR(Balance!B244),MONTH(Balance!B244)+1,1))</f>
        <v>#N/A</v>
      </c>
      <c r="D245" s="137"/>
      <c r="E245" s="6">
        <f>IF(Settings!$E$13=1,'Minimum Payment'!$O245,INDEX('Minimum Payment'!$D:$M,ROW(),Settings!$E$13-1))</f>
        <v>0</v>
      </c>
      <c r="F245" s="6">
        <f>IF(Settings!$E$13=1,'Extra Payment'!$O245,INDEX('Extra Payment'!$D:$M,ROW(),Settings!$E$13-1))</f>
        <v>0</v>
      </c>
      <c r="G245" s="6">
        <f>IF(Settings!$E$13=1,Interest!$O245,INDEX(Interest!$D:$M,ROW(),Settings!$E$13-1))</f>
        <v>0</v>
      </c>
      <c r="H245" s="73">
        <f>IF(Settings!$E$13=1,Balance!$O245,INDEX(Balance!$D:$M,ROW(),Settings!$E$13-1))</f>
        <v>0</v>
      </c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2:24" x14ac:dyDescent="0.25">
      <c r="B246" s="3" t="str">
        <f t="shared" si="3"/>
        <v/>
      </c>
      <c r="C246" s="7" t="e">
        <f>IF(B246="",NA(),DATE(YEAR(Balance!B245),MONTH(Balance!B245)+1,1))</f>
        <v>#N/A</v>
      </c>
      <c r="D246" s="137"/>
      <c r="E246" s="6">
        <f>IF(Settings!$E$13=1,'Minimum Payment'!$O246,INDEX('Minimum Payment'!$D:$M,ROW(),Settings!$E$13-1))</f>
        <v>0</v>
      </c>
      <c r="F246" s="6">
        <f>IF(Settings!$E$13=1,'Extra Payment'!$O246,INDEX('Extra Payment'!$D:$M,ROW(),Settings!$E$13-1))</f>
        <v>0</v>
      </c>
      <c r="G246" s="6">
        <f>IF(Settings!$E$13=1,Interest!$O246,INDEX(Interest!$D:$M,ROW(),Settings!$E$13-1))</f>
        <v>0</v>
      </c>
      <c r="H246" s="73">
        <f>IF(Settings!$E$13=1,Balance!$O246,INDEX(Balance!$D:$M,ROW(),Settings!$E$13-1))</f>
        <v>0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2:24" x14ac:dyDescent="0.25">
      <c r="B247" s="3" t="str">
        <f t="shared" si="3"/>
        <v/>
      </c>
      <c r="C247" s="7" t="e">
        <f>IF(B247="",NA(),DATE(YEAR(Balance!B246),MONTH(Balance!B246)+1,1))</f>
        <v>#N/A</v>
      </c>
      <c r="D247" s="137"/>
      <c r="E247" s="6">
        <f>IF(Settings!$E$13=1,'Minimum Payment'!$O247,INDEX('Minimum Payment'!$D:$M,ROW(),Settings!$E$13-1))</f>
        <v>0</v>
      </c>
      <c r="F247" s="6">
        <f>IF(Settings!$E$13=1,'Extra Payment'!$O247,INDEX('Extra Payment'!$D:$M,ROW(),Settings!$E$13-1))</f>
        <v>0</v>
      </c>
      <c r="G247" s="6">
        <f>IF(Settings!$E$13=1,Interest!$O247,INDEX(Interest!$D:$M,ROW(),Settings!$E$13-1))</f>
        <v>0</v>
      </c>
      <c r="H247" s="73">
        <f>IF(Settings!$E$13=1,Balance!$O247,INDEX(Balance!$D:$M,ROW(),Settings!$E$13-1))</f>
        <v>0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2:24" x14ac:dyDescent="0.25">
      <c r="B248" s="3" t="str">
        <f t="shared" si="3"/>
        <v/>
      </c>
      <c r="C248" s="7" t="e">
        <f>IF(B248="",NA(),DATE(YEAR(Balance!B247),MONTH(Balance!B247)+1,1))</f>
        <v>#N/A</v>
      </c>
      <c r="D248" s="137"/>
      <c r="E248" s="6">
        <f>IF(Settings!$E$13=1,'Minimum Payment'!$O248,INDEX('Minimum Payment'!$D:$M,ROW(),Settings!$E$13-1))</f>
        <v>0</v>
      </c>
      <c r="F248" s="6">
        <f>IF(Settings!$E$13=1,'Extra Payment'!$O248,INDEX('Extra Payment'!$D:$M,ROW(),Settings!$E$13-1))</f>
        <v>0</v>
      </c>
      <c r="G248" s="6">
        <f>IF(Settings!$E$13=1,Interest!$O248,INDEX(Interest!$D:$M,ROW(),Settings!$E$13-1))</f>
        <v>0</v>
      </c>
      <c r="H248" s="73">
        <f>IF(Settings!$E$13=1,Balance!$O248,INDEX(Balance!$D:$M,ROW(),Settings!$E$13-1))</f>
        <v>0</v>
      </c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2:24" x14ac:dyDescent="0.25">
      <c r="B249" s="3" t="str">
        <f t="shared" si="3"/>
        <v/>
      </c>
      <c r="C249" s="7" t="e">
        <f>IF(B249="",NA(),DATE(YEAR(Balance!B248),MONTH(Balance!B248)+1,1))</f>
        <v>#N/A</v>
      </c>
      <c r="D249" s="137"/>
      <c r="E249" s="6">
        <f>IF(Settings!$E$13=1,'Minimum Payment'!$O249,INDEX('Minimum Payment'!$D:$M,ROW(),Settings!$E$13-1))</f>
        <v>0</v>
      </c>
      <c r="F249" s="6">
        <f>IF(Settings!$E$13=1,'Extra Payment'!$O249,INDEX('Extra Payment'!$D:$M,ROW(),Settings!$E$13-1))</f>
        <v>0</v>
      </c>
      <c r="G249" s="6">
        <f>IF(Settings!$E$13=1,Interest!$O249,INDEX(Interest!$D:$M,ROW(),Settings!$E$13-1))</f>
        <v>0</v>
      </c>
      <c r="H249" s="73">
        <f>IF(Settings!$E$13=1,Balance!$O249,INDEX(Balance!$D:$M,ROW(),Settings!$E$13-1))</f>
        <v>0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2:24" x14ac:dyDescent="0.25">
      <c r="B250" s="3" t="str">
        <f t="shared" si="3"/>
        <v/>
      </c>
      <c r="C250" s="7" t="e">
        <f>IF(B250="",NA(),DATE(YEAR(Balance!B249),MONTH(Balance!B249)+1,1))</f>
        <v>#N/A</v>
      </c>
      <c r="D250" s="137"/>
      <c r="E250" s="6">
        <f>IF(Settings!$E$13=1,'Minimum Payment'!$O250,INDEX('Minimum Payment'!$D:$M,ROW(),Settings!$E$13-1))</f>
        <v>0</v>
      </c>
      <c r="F250" s="6">
        <f>IF(Settings!$E$13=1,'Extra Payment'!$O250,INDEX('Extra Payment'!$D:$M,ROW(),Settings!$E$13-1))</f>
        <v>0</v>
      </c>
      <c r="G250" s="6">
        <f>IF(Settings!$E$13=1,Interest!$O250,INDEX(Interest!$D:$M,ROW(),Settings!$E$13-1))</f>
        <v>0</v>
      </c>
      <c r="H250" s="73">
        <f>IF(Settings!$E$13=1,Balance!$O250,INDEX(Balance!$D:$M,ROW(),Settings!$E$13-1))</f>
        <v>0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2:24" x14ac:dyDescent="0.25">
      <c r="B251" s="3" t="str">
        <f t="shared" si="3"/>
        <v/>
      </c>
      <c r="C251" s="7" t="e">
        <f>IF(B251="",NA(),DATE(YEAR(Balance!B250),MONTH(Balance!B250)+1,1))</f>
        <v>#N/A</v>
      </c>
      <c r="D251" s="137"/>
      <c r="E251" s="6">
        <f>IF(Settings!$E$13=1,'Minimum Payment'!$O251,INDEX('Minimum Payment'!$D:$M,ROW(),Settings!$E$13-1))</f>
        <v>0</v>
      </c>
      <c r="F251" s="6">
        <f>IF(Settings!$E$13=1,'Extra Payment'!$O251,INDEX('Extra Payment'!$D:$M,ROW(),Settings!$E$13-1))</f>
        <v>0</v>
      </c>
      <c r="G251" s="6">
        <f>IF(Settings!$E$13=1,Interest!$O251,INDEX(Interest!$D:$M,ROW(),Settings!$E$13-1))</f>
        <v>0</v>
      </c>
      <c r="H251" s="73">
        <f>IF(Settings!$E$13=1,Balance!$O251,INDEX(Balance!$D:$M,ROW(),Settings!$E$13-1))</f>
        <v>0</v>
      </c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2:24" x14ac:dyDescent="0.25">
      <c r="B252" s="3" t="str">
        <f t="shared" si="3"/>
        <v/>
      </c>
      <c r="C252" s="7" t="e">
        <f>IF(B252="",NA(),DATE(YEAR(Balance!B251),MONTH(Balance!B251)+1,1))</f>
        <v>#N/A</v>
      </c>
      <c r="D252" s="137"/>
      <c r="E252" s="6">
        <f>IF(Settings!$E$13=1,'Minimum Payment'!$O252,INDEX('Minimum Payment'!$D:$M,ROW(),Settings!$E$13-1))</f>
        <v>0</v>
      </c>
      <c r="F252" s="6">
        <f>IF(Settings!$E$13=1,'Extra Payment'!$O252,INDEX('Extra Payment'!$D:$M,ROW(),Settings!$E$13-1))</f>
        <v>0</v>
      </c>
      <c r="G252" s="6">
        <f>IF(Settings!$E$13=1,Interest!$O252,INDEX(Interest!$D:$M,ROW(),Settings!$E$13-1))</f>
        <v>0</v>
      </c>
      <c r="H252" s="73">
        <f>IF(Settings!$E$13=1,Balance!$O252,INDEX(Balance!$D:$M,ROW(),Settings!$E$13-1))</f>
        <v>0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2:24" x14ac:dyDescent="0.25">
      <c r="B253" s="3" t="str">
        <f t="shared" si="3"/>
        <v/>
      </c>
      <c r="C253" s="7" t="e">
        <f>IF(B253="",NA(),DATE(YEAR(Balance!B252),MONTH(Balance!B252)+1,1))</f>
        <v>#N/A</v>
      </c>
      <c r="D253" s="137"/>
      <c r="E253" s="6">
        <f>IF(Settings!$E$13=1,'Minimum Payment'!$O253,INDEX('Minimum Payment'!$D:$M,ROW(),Settings!$E$13-1))</f>
        <v>0</v>
      </c>
      <c r="F253" s="6">
        <f>IF(Settings!$E$13=1,'Extra Payment'!$O253,INDEX('Extra Payment'!$D:$M,ROW(),Settings!$E$13-1))</f>
        <v>0</v>
      </c>
      <c r="G253" s="6">
        <f>IF(Settings!$E$13=1,Interest!$O253,INDEX(Interest!$D:$M,ROW(),Settings!$E$13-1))</f>
        <v>0</v>
      </c>
      <c r="H253" s="73">
        <f>IF(Settings!$E$13=1,Balance!$O253,INDEX(Balance!$D:$M,ROW(),Settings!$E$13-1))</f>
        <v>0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2:24" x14ac:dyDescent="0.25">
      <c r="B254" s="3" t="str">
        <f t="shared" si="3"/>
        <v/>
      </c>
      <c r="C254" s="7" t="e">
        <f>IF(B254="",NA(),DATE(YEAR(Balance!B253),MONTH(Balance!B253)+1,1))</f>
        <v>#N/A</v>
      </c>
      <c r="D254" s="137"/>
      <c r="E254" s="6">
        <f>IF(Settings!$E$13=1,'Minimum Payment'!$O254,INDEX('Minimum Payment'!$D:$M,ROW(),Settings!$E$13-1))</f>
        <v>0</v>
      </c>
      <c r="F254" s="6">
        <f>IF(Settings!$E$13=1,'Extra Payment'!$O254,INDEX('Extra Payment'!$D:$M,ROW(),Settings!$E$13-1))</f>
        <v>0</v>
      </c>
      <c r="G254" s="6">
        <f>IF(Settings!$E$13=1,Interest!$O254,INDEX(Interest!$D:$M,ROW(),Settings!$E$13-1))</f>
        <v>0</v>
      </c>
      <c r="H254" s="73">
        <f>IF(Settings!$E$13=1,Balance!$O254,INDEX(Balance!$D:$M,ROW(),Settings!$E$13-1))</f>
        <v>0</v>
      </c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2:24" x14ac:dyDescent="0.25">
      <c r="B255" s="3" t="str">
        <f t="shared" si="3"/>
        <v/>
      </c>
      <c r="C255" s="7" t="e">
        <f>IF(B255="",NA(),DATE(YEAR(Balance!B254),MONTH(Balance!B254)+1,1))</f>
        <v>#N/A</v>
      </c>
      <c r="D255" s="137"/>
      <c r="E255" s="6">
        <f>IF(Settings!$E$13=1,'Minimum Payment'!$O255,INDEX('Minimum Payment'!$D:$M,ROW(),Settings!$E$13-1))</f>
        <v>0</v>
      </c>
      <c r="F255" s="6">
        <f>IF(Settings!$E$13=1,'Extra Payment'!$O255,INDEX('Extra Payment'!$D:$M,ROW(),Settings!$E$13-1))</f>
        <v>0</v>
      </c>
      <c r="G255" s="6">
        <f>IF(Settings!$E$13=1,Interest!$O255,INDEX(Interest!$D:$M,ROW(),Settings!$E$13-1))</f>
        <v>0</v>
      </c>
      <c r="H255" s="73">
        <f>IF(Settings!$E$13=1,Balance!$O255,INDEX(Balance!$D:$M,ROW(),Settings!$E$13-1))</f>
        <v>0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2:24" x14ac:dyDescent="0.25">
      <c r="B256" s="3" t="str">
        <f t="shared" si="3"/>
        <v/>
      </c>
      <c r="C256" s="7" t="e">
        <f>IF(B256="",NA(),DATE(YEAR(Balance!B255),MONTH(Balance!B255)+1,1))</f>
        <v>#N/A</v>
      </c>
      <c r="D256" s="137"/>
      <c r="E256" s="6">
        <f>IF(Settings!$E$13=1,'Minimum Payment'!$O256,INDEX('Minimum Payment'!$D:$M,ROW(),Settings!$E$13-1))</f>
        <v>0</v>
      </c>
      <c r="F256" s="6">
        <f>IF(Settings!$E$13=1,'Extra Payment'!$O256,INDEX('Extra Payment'!$D:$M,ROW(),Settings!$E$13-1))</f>
        <v>0</v>
      </c>
      <c r="G256" s="6">
        <f>IF(Settings!$E$13=1,Interest!$O256,INDEX(Interest!$D:$M,ROW(),Settings!$E$13-1))</f>
        <v>0</v>
      </c>
      <c r="H256" s="73">
        <f>IF(Settings!$E$13=1,Balance!$O256,INDEX(Balance!$D:$M,ROW(),Settings!$E$13-1))</f>
        <v>0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2:24" x14ac:dyDescent="0.25">
      <c r="B257" s="3" t="str">
        <f t="shared" si="3"/>
        <v/>
      </c>
      <c r="C257" s="7" t="e">
        <f>IF(B257="",NA(),DATE(YEAR(Balance!B256),MONTH(Balance!B256)+1,1))</f>
        <v>#N/A</v>
      </c>
      <c r="D257" s="137"/>
      <c r="E257" s="6">
        <f>IF(Settings!$E$13=1,'Minimum Payment'!$O257,INDEX('Minimum Payment'!$D:$M,ROW(),Settings!$E$13-1))</f>
        <v>0</v>
      </c>
      <c r="F257" s="6">
        <f>IF(Settings!$E$13=1,'Extra Payment'!$O257,INDEX('Extra Payment'!$D:$M,ROW(),Settings!$E$13-1))</f>
        <v>0</v>
      </c>
      <c r="G257" s="6">
        <f>IF(Settings!$E$13=1,Interest!$O257,INDEX(Interest!$D:$M,ROW(),Settings!$E$13-1))</f>
        <v>0</v>
      </c>
      <c r="H257" s="73">
        <f>IF(Settings!$E$13=1,Balance!$O257,INDEX(Balance!$D:$M,ROW(),Settings!$E$13-1))</f>
        <v>0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2:24" x14ac:dyDescent="0.25">
      <c r="B258" s="3" t="str">
        <f t="shared" si="3"/>
        <v/>
      </c>
      <c r="C258" s="7" t="e">
        <f>IF(B258="",NA(),DATE(YEAR(Balance!B257),MONTH(Balance!B257)+1,1))</f>
        <v>#N/A</v>
      </c>
      <c r="D258" s="137"/>
      <c r="E258" s="6">
        <f>IF(Settings!$E$13=1,'Minimum Payment'!$O258,INDEX('Minimum Payment'!$D:$M,ROW(),Settings!$E$13-1))</f>
        <v>0</v>
      </c>
      <c r="F258" s="6">
        <f>IF(Settings!$E$13=1,'Extra Payment'!$O258,INDEX('Extra Payment'!$D:$M,ROW(),Settings!$E$13-1))</f>
        <v>0</v>
      </c>
      <c r="G258" s="6">
        <f>IF(Settings!$E$13=1,Interest!$O258,INDEX(Interest!$D:$M,ROW(),Settings!$E$13-1))</f>
        <v>0</v>
      </c>
      <c r="H258" s="73">
        <f>IF(Settings!$E$13=1,Balance!$O258,INDEX(Balance!$D:$M,ROW(),Settings!$E$13-1))</f>
        <v>0</v>
      </c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2:24" x14ac:dyDescent="0.25">
      <c r="B259" s="3" t="str">
        <f t="shared" si="3"/>
        <v/>
      </c>
      <c r="C259" s="7" t="e">
        <f>IF(B259="",NA(),DATE(YEAR(Balance!B258),MONTH(Balance!B258)+1,1))</f>
        <v>#N/A</v>
      </c>
      <c r="D259" s="137"/>
      <c r="E259" s="6">
        <f>IF(Settings!$E$13=1,'Minimum Payment'!$O259,INDEX('Minimum Payment'!$D:$M,ROW(),Settings!$E$13-1))</f>
        <v>0</v>
      </c>
      <c r="F259" s="6">
        <f>IF(Settings!$E$13=1,'Extra Payment'!$O259,INDEX('Extra Payment'!$D:$M,ROW(),Settings!$E$13-1))</f>
        <v>0</v>
      </c>
      <c r="G259" s="6">
        <f>IF(Settings!$E$13=1,Interest!$O259,INDEX(Interest!$D:$M,ROW(),Settings!$E$13-1))</f>
        <v>0</v>
      </c>
      <c r="H259" s="73">
        <f>IF(Settings!$E$13=1,Balance!$O259,INDEX(Balance!$D:$M,ROW(),Settings!$E$13-1))</f>
        <v>0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2:24" x14ac:dyDescent="0.25">
      <c r="B260" s="3" t="str">
        <f t="shared" si="3"/>
        <v/>
      </c>
      <c r="C260" s="7" t="e">
        <f>IF(B260="",NA(),DATE(YEAR(Balance!B259),MONTH(Balance!B259)+1,1))</f>
        <v>#N/A</v>
      </c>
      <c r="D260" s="137"/>
      <c r="E260" s="6">
        <f>IF(Settings!$E$13=1,'Minimum Payment'!$O260,INDEX('Minimum Payment'!$D:$M,ROW(),Settings!$E$13-1))</f>
        <v>0</v>
      </c>
      <c r="F260" s="6">
        <f>IF(Settings!$E$13=1,'Extra Payment'!$O260,INDEX('Extra Payment'!$D:$M,ROW(),Settings!$E$13-1))</f>
        <v>0</v>
      </c>
      <c r="G260" s="6">
        <f>IF(Settings!$E$13=1,Interest!$O260,INDEX(Interest!$D:$M,ROW(),Settings!$E$13-1))</f>
        <v>0</v>
      </c>
      <c r="H260" s="73">
        <f>IF(Settings!$E$13=1,Balance!$O260,INDEX(Balance!$D:$M,ROW(),Settings!$E$13-1))</f>
        <v>0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2:24" x14ac:dyDescent="0.25">
      <c r="B261" s="3" t="str">
        <f t="shared" si="3"/>
        <v/>
      </c>
      <c r="C261" s="7" t="e">
        <f>IF(B261="",NA(),DATE(YEAR(Balance!B260),MONTH(Balance!B260)+1,1))</f>
        <v>#N/A</v>
      </c>
      <c r="D261" s="137"/>
      <c r="E261" s="6">
        <f>IF(Settings!$E$13=1,'Minimum Payment'!$O261,INDEX('Minimum Payment'!$D:$M,ROW(),Settings!$E$13-1))</f>
        <v>0</v>
      </c>
      <c r="F261" s="6">
        <f>IF(Settings!$E$13=1,'Extra Payment'!$O261,INDEX('Extra Payment'!$D:$M,ROW(),Settings!$E$13-1))</f>
        <v>0</v>
      </c>
      <c r="G261" s="6">
        <f>IF(Settings!$E$13=1,Interest!$O261,INDEX(Interest!$D:$M,ROW(),Settings!$E$13-1))</f>
        <v>0</v>
      </c>
      <c r="H261" s="73">
        <f>IF(Settings!$E$13=1,Balance!$O261,INDEX(Balance!$D:$M,ROW(),Settings!$E$13-1))</f>
        <v>0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2:24" x14ac:dyDescent="0.25">
      <c r="B262" s="3" t="str">
        <f t="shared" si="3"/>
        <v/>
      </c>
      <c r="C262" s="7" t="e">
        <f>IF(B262="",NA(),DATE(YEAR(Balance!B261),MONTH(Balance!B261)+1,1))</f>
        <v>#N/A</v>
      </c>
      <c r="D262" s="137"/>
      <c r="E262" s="6">
        <f>IF(Settings!$E$13=1,'Minimum Payment'!$O262,INDEX('Minimum Payment'!$D:$M,ROW(),Settings!$E$13-1))</f>
        <v>0</v>
      </c>
      <c r="F262" s="6">
        <f>IF(Settings!$E$13=1,'Extra Payment'!$O262,INDEX('Extra Payment'!$D:$M,ROW(),Settings!$E$13-1))</f>
        <v>0</v>
      </c>
      <c r="G262" s="6">
        <f>IF(Settings!$E$13=1,Interest!$O262,INDEX(Interest!$D:$M,ROW(),Settings!$E$13-1))</f>
        <v>0</v>
      </c>
      <c r="H262" s="73">
        <f>IF(Settings!$E$13=1,Balance!$O262,INDEX(Balance!$D:$M,ROW(),Settings!$E$13-1))</f>
        <v>0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2:24" x14ac:dyDescent="0.25">
      <c r="B263" s="3" t="str">
        <f t="shared" si="3"/>
        <v/>
      </c>
      <c r="C263" s="7" t="e">
        <f>IF(B263="",NA(),DATE(YEAR(Balance!B262),MONTH(Balance!B262)+1,1))</f>
        <v>#N/A</v>
      </c>
      <c r="D263" s="137"/>
      <c r="E263" s="6">
        <f>IF(Settings!$E$13=1,'Minimum Payment'!$O263,INDEX('Minimum Payment'!$D:$M,ROW(),Settings!$E$13-1))</f>
        <v>0</v>
      </c>
      <c r="F263" s="6">
        <f>IF(Settings!$E$13=1,'Extra Payment'!$O263,INDEX('Extra Payment'!$D:$M,ROW(),Settings!$E$13-1))</f>
        <v>0</v>
      </c>
      <c r="G263" s="6">
        <f>IF(Settings!$E$13=1,Interest!$O263,INDEX(Interest!$D:$M,ROW(),Settings!$E$13-1))</f>
        <v>0</v>
      </c>
      <c r="H263" s="73">
        <f>IF(Settings!$E$13=1,Balance!$O263,INDEX(Balance!$D:$M,ROW(),Settings!$E$13-1))</f>
        <v>0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2:24" x14ac:dyDescent="0.25">
      <c r="B264" s="3" t="str">
        <f t="shared" si="3"/>
        <v/>
      </c>
      <c r="C264" s="7" t="e">
        <f>IF(B264="",NA(),DATE(YEAR(Balance!B263),MONTH(Balance!B263)+1,1))</f>
        <v>#N/A</v>
      </c>
      <c r="D264" s="137"/>
      <c r="E264" s="6">
        <f>IF(Settings!$E$13=1,'Minimum Payment'!$O264,INDEX('Minimum Payment'!$D:$M,ROW(),Settings!$E$13-1))</f>
        <v>0</v>
      </c>
      <c r="F264" s="6">
        <f>IF(Settings!$E$13=1,'Extra Payment'!$O264,INDEX('Extra Payment'!$D:$M,ROW(),Settings!$E$13-1))</f>
        <v>0</v>
      </c>
      <c r="G264" s="6">
        <f>IF(Settings!$E$13=1,Interest!$O264,INDEX(Interest!$D:$M,ROW(),Settings!$E$13-1))</f>
        <v>0</v>
      </c>
      <c r="H264" s="73">
        <f>IF(Settings!$E$13=1,Balance!$O264,INDEX(Balance!$D:$M,ROW(),Settings!$E$13-1))</f>
        <v>0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2:24" x14ac:dyDescent="0.25">
      <c r="B265" s="3" t="str">
        <f t="shared" si="3"/>
        <v/>
      </c>
      <c r="C265" s="7" t="e">
        <f>IF(B265="",NA(),DATE(YEAR(Balance!B264),MONTH(Balance!B264)+1,1))</f>
        <v>#N/A</v>
      </c>
      <c r="D265" s="137"/>
      <c r="E265" s="6">
        <f>IF(Settings!$E$13=1,'Minimum Payment'!$O265,INDEX('Minimum Payment'!$D:$M,ROW(),Settings!$E$13-1))</f>
        <v>0</v>
      </c>
      <c r="F265" s="6">
        <f>IF(Settings!$E$13=1,'Extra Payment'!$O265,INDEX('Extra Payment'!$D:$M,ROW(),Settings!$E$13-1))</f>
        <v>0</v>
      </c>
      <c r="G265" s="6">
        <f>IF(Settings!$E$13=1,Interest!$O265,INDEX(Interest!$D:$M,ROW(),Settings!$E$13-1))</f>
        <v>0</v>
      </c>
      <c r="H265" s="73">
        <f>IF(Settings!$E$13=1,Balance!$O265,INDEX(Balance!$D:$M,ROW(),Settings!$E$13-1))</f>
        <v>0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2:24" x14ac:dyDescent="0.25">
      <c r="B266" s="3" t="str">
        <f t="shared" si="3"/>
        <v/>
      </c>
      <c r="C266" s="7" t="e">
        <f>IF(B266="",NA(),DATE(YEAR(Balance!B265),MONTH(Balance!B265)+1,1))</f>
        <v>#N/A</v>
      </c>
      <c r="D266" s="137"/>
      <c r="E266" s="6">
        <f>IF(Settings!$E$13=1,'Minimum Payment'!$O266,INDEX('Minimum Payment'!$D:$M,ROW(),Settings!$E$13-1))</f>
        <v>0</v>
      </c>
      <c r="F266" s="6">
        <f>IF(Settings!$E$13=1,'Extra Payment'!$O266,INDEX('Extra Payment'!$D:$M,ROW(),Settings!$E$13-1))</f>
        <v>0</v>
      </c>
      <c r="G266" s="6">
        <f>IF(Settings!$E$13=1,Interest!$O266,INDEX(Interest!$D:$M,ROW(),Settings!$E$13-1))</f>
        <v>0</v>
      </c>
      <c r="H266" s="73">
        <f>IF(Settings!$E$13=1,Balance!$O266,INDEX(Balance!$D:$M,ROW(),Settings!$E$13-1))</f>
        <v>0</v>
      </c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2:24" x14ac:dyDescent="0.25">
      <c r="B267" s="3" t="str">
        <f t="shared" si="3"/>
        <v/>
      </c>
      <c r="C267" s="7" t="e">
        <f>IF(B267="",NA(),DATE(YEAR(Balance!B266),MONTH(Balance!B266)+1,1))</f>
        <v>#N/A</v>
      </c>
      <c r="D267" s="137"/>
      <c r="E267" s="6">
        <f>IF(Settings!$E$13=1,'Minimum Payment'!$O267,INDEX('Minimum Payment'!$D:$M,ROW(),Settings!$E$13-1))</f>
        <v>0</v>
      </c>
      <c r="F267" s="6">
        <f>IF(Settings!$E$13=1,'Extra Payment'!$O267,INDEX('Extra Payment'!$D:$M,ROW(),Settings!$E$13-1))</f>
        <v>0</v>
      </c>
      <c r="G267" s="6">
        <f>IF(Settings!$E$13=1,Interest!$O267,INDEX(Interest!$D:$M,ROW(),Settings!$E$13-1))</f>
        <v>0</v>
      </c>
      <c r="H267" s="73">
        <f>IF(Settings!$E$13=1,Balance!$O267,INDEX(Balance!$D:$M,ROW(),Settings!$E$13-1))</f>
        <v>0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2:24" x14ac:dyDescent="0.25">
      <c r="B268" s="3" t="str">
        <f t="shared" si="3"/>
        <v/>
      </c>
      <c r="C268" s="7" t="e">
        <f>IF(B268="",NA(),DATE(YEAR(Balance!B267),MONTH(Balance!B267)+1,1))</f>
        <v>#N/A</v>
      </c>
      <c r="D268" s="137"/>
      <c r="E268" s="6">
        <f>IF(Settings!$E$13=1,'Minimum Payment'!$O268,INDEX('Minimum Payment'!$D:$M,ROW(),Settings!$E$13-1))</f>
        <v>0</v>
      </c>
      <c r="F268" s="6">
        <f>IF(Settings!$E$13=1,'Extra Payment'!$O268,INDEX('Extra Payment'!$D:$M,ROW(),Settings!$E$13-1))</f>
        <v>0</v>
      </c>
      <c r="G268" s="6">
        <f>IF(Settings!$E$13=1,Interest!$O268,INDEX(Interest!$D:$M,ROW(),Settings!$E$13-1))</f>
        <v>0</v>
      </c>
      <c r="H268" s="73">
        <f>IF(Settings!$E$13=1,Balance!$O268,INDEX(Balance!$D:$M,ROW(),Settings!$E$13-1))</f>
        <v>0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2:24" x14ac:dyDescent="0.25">
      <c r="B269" s="3" t="str">
        <f t="shared" si="3"/>
        <v/>
      </c>
      <c r="C269" s="7" t="e">
        <f>IF(B269="",NA(),DATE(YEAR(Balance!B268),MONTH(Balance!B268)+1,1))</f>
        <v>#N/A</v>
      </c>
      <c r="D269" s="137"/>
      <c r="E269" s="6">
        <f>IF(Settings!$E$13=1,'Minimum Payment'!$O269,INDEX('Minimum Payment'!$D:$M,ROW(),Settings!$E$13-1))</f>
        <v>0</v>
      </c>
      <c r="F269" s="6">
        <f>IF(Settings!$E$13=1,'Extra Payment'!$O269,INDEX('Extra Payment'!$D:$M,ROW(),Settings!$E$13-1))</f>
        <v>0</v>
      </c>
      <c r="G269" s="6">
        <f>IF(Settings!$E$13=1,Interest!$O269,INDEX(Interest!$D:$M,ROW(),Settings!$E$13-1))</f>
        <v>0</v>
      </c>
      <c r="H269" s="73">
        <f>IF(Settings!$E$13=1,Balance!$O269,INDEX(Balance!$D:$M,ROW(),Settings!$E$13-1))</f>
        <v>0</v>
      </c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2:24" x14ac:dyDescent="0.25">
      <c r="B270" s="3" t="str">
        <f t="shared" si="3"/>
        <v/>
      </c>
      <c r="C270" s="7" t="e">
        <f>IF(B270="",NA(),DATE(YEAR(Balance!B269),MONTH(Balance!B269)+1,1))</f>
        <v>#N/A</v>
      </c>
      <c r="D270" s="137"/>
      <c r="E270" s="6">
        <f>IF(Settings!$E$13=1,'Minimum Payment'!$O270,INDEX('Minimum Payment'!$D:$M,ROW(),Settings!$E$13-1))</f>
        <v>0</v>
      </c>
      <c r="F270" s="6">
        <f>IF(Settings!$E$13=1,'Extra Payment'!$O270,INDEX('Extra Payment'!$D:$M,ROW(),Settings!$E$13-1))</f>
        <v>0</v>
      </c>
      <c r="G270" s="6">
        <f>IF(Settings!$E$13=1,Interest!$O270,INDEX(Interest!$D:$M,ROW(),Settings!$E$13-1))</f>
        <v>0</v>
      </c>
      <c r="H270" s="73">
        <f>IF(Settings!$E$13=1,Balance!$O270,INDEX(Balance!$D:$M,ROW(),Settings!$E$13-1))</f>
        <v>0</v>
      </c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2:24" x14ac:dyDescent="0.25">
      <c r="B271" s="3" t="str">
        <f t="shared" si="3"/>
        <v/>
      </c>
      <c r="C271" s="7" t="e">
        <f>IF(B271="",NA(),DATE(YEAR(Balance!B270),MONTH(Balance!B270)+1,1))</f>
        <v>#N/A</v>
      </c>
      <c r="D271" s="137"/>
      <c r="E271" s="6">
        <f>IF(Settings!$E$13=1,'Minimum Payment'!$O271,INDEX('Minimum Payment'!$D:$M,ROW(),Settings!$E$13-1))</f>
        <v>0</v>
      </c>
      <c r="F271" s="6">
        <f>IF(Settings!$E$13=1,'Extra Payment'!$O271,INDEX('Extra Payment'!$D:$M,ROW(),Settings!$E$13-1))</f>
        <v>0</v>
      </c>
      <c r="G271" s="6">
        <f>IF(Settings!$E$13=1,Interest!$O271,INDEX(Interest!$D:$M,ROW(),Settings!$E$13-1))</f>
        <v>0</v>
      </c>
      <c r="H271" s="73">
        <f>IF(Settings!$E$13=1,Balance!$O271,INDEX(Balance!$D:$M,ROW(),Settings!$E$13-1))</f>
        <v>0</v>
      </c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2:24" x14ac:dyDescent="0.25">
      <c r="B272" s="3" t="str">
        <f t="shared" si="3"/>
        <v/>
      </c>
      <c r="C272" s="7" t="e">
        <f>IF(B272="",NA(),DATE(YEAR(Balance!B271),MONTH(Balance!B271)+1,1))</f>
        <v>#N/A</v>
      </c>
      <c r="D272" s="137"/>
      <c r="E272" s="6">
        <f>IF(Settings!$E$13=1,'Minimum Payment'!$O272,INDEX('Minimum Payment'!$D:$M,ROW(),Settings!$E$13-1))</f>
        <v>0</v>
      </c>
      <c r="F272" s="6">
        <f>IF(Settings!$E$13=1,'Extra Payment'!$O272,INDEX('Extra Payment'!$D:$M,ROW(),Settings!$E$13-1))</f>
        <v>0</v>
      </c>
      <c r="G272" s="6">
        <f>IF(Settings!$E$13=1,Interest!$O272,INDEX(Interest!$D:$M,ROW(),Settings!$E$13-1))</f>
        <v>0</v>
      </c>
      <c r="H272" s="73">
        <f>IF(Settings!$E$13=1,Balance!$O272,INDEX(Balance!$D:$M,ROW(),Settings!$E$13-1))</f>
        <v>0</v>
      </c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2:24" x14ac:dyDescent="0.25">
      <c r="B273" s="3" t="str">
        <f t="shared" si="3"/>
        <v/>
      </c>
      <c r="C273" s="7" t="e">
        <f>IF(B273="",NA(),DATE(YEAR(Balance!B272),MONTH(Balance!B272)+1,1))</f>
        <v>#N/A</v>
      </c>
      <c r="D273" s="137"/>
      <c r="E273" s="6">
        <f>IF(Settings!$E$13=1,'Minimum Payment'!$O273,INDEX('Minimum Payment'!$D:$M,ROW(),Settings!$E$13-1))</f>
        <v>0</v>
      </c>
      <c r="F273" s="6">
        <f>IF(Settings!$E$13=1,'Extra Payment'!$O273,INDEX('Extra Payment'!$D:$M,ROW(),Settings!$E$13-1))</f>
        <v>0</v>
      </c>
      <c r="G273" s="6">
        <f>IF(Settings!$E$13=1,Interest!$O273,INDEX(Interest!$D:$M,ROW(),Settings!$E$13-1))</f>
        <v>0</v>
      </c>
      <c r="H273" s="73">
        <f>IF(Settings!$E$13=1,Balance!$O273,INDEX(Balance!$D:$M,ROW(),Settings!$E$13-1))</f>
        <v>0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2:24" x14ac:dyDescent="0.25">
      <c r="B274" s="3" t="str">
        <f t="shared" ref="B274:B337" si="4">IF(H273&lt;=0,"",B273+1)</f>
        <v/>
      </c>
      <c r="C274" s="7" t="e">
        <f>IF(B274="",NA(),DATE(YEAR(Balance!B273),MONTH(Balance!B273)+1,1))</f>
        <v>#N/A</v>
      </c>
      <c r="D274" s="137"/>
      <c r="E274" s="6">
        <f>IF(Settings!$E$13=1,'Minimum Payment'!$O274,INDEX('Minimum Payment'!$D:$M,ROW(),Settings!$E$13-1))</f>
        <v>0</v>
      </c>
      <c r="F274" s="6">
        <f>IF(Settings!$E$13=1,'Extra Payment'!$O274,INDEX('Extra Payment'!$D:$M,ROW(),Settings!$E$13-1))</f>
        <v>0</v>
      </c>
      <c r="G274" s="6">
        <f>IF(Settings!$E$13=1,Interest!$O274,INDEX(Interest!$D:$M,ROW(),Settings!$E$13-1))</f>
        <v>0</v>
      </c>
      <c r="H274" s="73">
        <f>IF(Settings!$E$13=1,Balance!$O274,INDEX(Balance!$D:$M,ROW(),Settings!$E$13-1))</f>
        <v>0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2:24" x14ac:dyDescent="0.25">
      <c r="B275" s="3" t="str">
        <f t="shared" si="4"/>
        <v/>
      </c>
      <c r="C275" s="7" t="e">
        <f>IF(B275="",NA(),DATE(YEAR(Balance!B274),MONTH(Balance!B274)+1,1))</f>
        <v>#N/A</v>
      </c>
      <c r="D275" s="137"/>
      <c r="E275" s="6">
        <f>IF(Settings!$E$13=1,'Minimum Payment'!$O275,INDEX('Minimum Payment'!$D:$M,ROW(),Settings!$E$13-1))</f>
        <v>0</v>
      </c>
      <c r="F275" s="6">
        <f>IF(Settings!$E$13=1,'Extra Payment'!$O275,INDEX('Extra Payment'!$D:$M,ROW(),Settings!$E$13-1))</f>
        <v>0</v>
      </c>
      <c r="G275" s="6">
        <f>IF(Settings!$E$13=1,Interest!$O275,INDEX(Interest!$D:$M,ROW(),Settings!$E$13-1))</f>
        <v>0</v>
      </c>
      <c r="H275" s="73">
        <f>IF(Settings!$E$13=1,Balance!$O275,INDEX(Balance!$D:$M,ROW(),Settings!$E$13-1))</f>
        <v>0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2:24" x14ac:dyDescent="0.25">
      <c r="B276" s="3" t="str">
        <f t="shared" si="4"/>
        <v/>
      </c>
      <c r="C276" s="7" t="e">
        <f>IF(B276="",NA(),DATE(YEAR(Balance!B275),MONTH(Balance!B275)+1,1))</f>
        <v>#N/A</v>
      </c>
      <c r="D276" s="137"/>
      <c r="E276" s="6">
        <f>IF(Settings!$E$13=1,'Minimum Payment'!$O276,INDEX('Minimum Payment'!$D:$M,ROW(),Settings!$E$13-1))</f>
        <v>0</v>
      </c>
      <c r="F276" s="6">
        <f>IF(Settings!$E$13=1,'Extra Payment'!$O276,INDEX('Extra Payment'!$D:$M,ROW(),Settings!$E$13-1))</f>
        <v>0</v>
      </c>
      <c r="G276" s="6">
        <f>IF(Settings!$E$13=1,Interest!$O276,INDEX(Interest!$D:$M,ROW(),Settings!$E$13-1))</f>
        <v>0</v>
      </c>
      <c r="H276" s="73">
        <f>IF(Settings!$E$13=1,Balance!$O276,INDEX(Balance!$D:$M,ROW(),Settings!$E$13-1))</f>
        <v>0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2:24" x14ac:dyDescent="0.25">
      <c r="B277" s="3" t="str">
        <f t="shared" si="4"/>
        <v/>
      </c>
      <c r="C277" s="7" t="e">
        <f>IF(B277="",NA(),DATE(YEAR(Balance!B276),MONTH(Balance!B276)+1,1))</f>
        <v>#N/A</v>
      </c>
      <c r="D277" s="137"/>
      <c r="E277" s="6">
        <f>IF(Settings!$E$13=1,'Minimum Payment'!$O277,INDEX('Minimum Payment'!$D:$M,ROW(),Settings!$E$13-1))</f>
        <v>0</v>
      </c>
      <c r="F277" s="6">
        <f>IF(Settings!$E$13=1,'Extra Payment'!$O277,INDEX('Extra Payment'!$D:$M,ROW(),Settings!$E$13-1))</f>
        <v>0</v>
      </c>
      <c r="G277" s="6">
        <f>IF(Settings!$E$13=1,Interest!$O277,INDEX(Interest!$D:$M,ROW(),Settings!$E$13-1))</f>
        <v>0</v>
      </c>
      <c r="H277" s="73">
        <f>IF(Settings!$E$13=1,Balance!$O277,INDEX(Balance!$D:$M,ROW(),Settings!$E$13-1))</f>
        <v>0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2:24" x14ac:dyDescent="0.25">
      <c r="B278" s="3" t="str">
        <f t="shared" si="4"/>
        <v/>
      </c>
      <c r="C278" s="7" t="e">
        <f>IF(B278="",NA(),DATE(YEAR(Balance!B277),MONTH(Balance!B277)+1,1))</f>
        <v>#N/A</v>
      </c>
      <c r="D278" s="137"/>
      <c r="E278" s="6">
        <f>IF(Settings!$E$13=1,'Minimum Payment'!$O278,INDEX('Minimum Payment'!$D:$M,ROW(),Settings!$E$13-1))</f>
        <v>0</v>
      </c>
      <c r="F278" s="6">
        <f>IF(Settings!$E$13=1,'Extra Payment'!$O278,INDEX('Extra Payment'!$D:$M,ROW(),Settings!$E$13-1))</f>
        <v>0</v>
      </c>
      <c r="G278" s="6">
        <f>IF(Settings!$E$13=1,Interest!$O278,INDEX(Interest!$D:$M,ROW(),Settings!$E$13-1))</f>
        <v>0</v>
      </c>
      <c r="H278" s="73">
        <f>IF(Settings!$E$13=1,Balance!$O278,INDEX(Balance!$D:$M,ROW(),Settings!$E$13-1))</f>
        <v>0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2:24" x14ac:dyDescent="0.25">
      <c r="B279" s="3" t="str">
        <f t="shared" si="4"/>
        <v/>
      </c>
      <c r="C279" s="7" t="e">
        <f>IF(B279="",NA(),DATE(YEAR(Balance!B278),MONTH(Balance!B278)+1,1))</f>
        <v>#N/A</v>
      </c>
      <c r="D279" s="137"/>
      <c r="E279" s="6">
        <f>IF(Settings!$E$13=1,'Minimum Payment'!$O279,INDEX('Minimum Payment'!$D:$M,ROW(),Settings!$E$13-1))</f>
        <v>0</v>
      </c>
      <c r="F279" s="6">
        <f>IF(Settings!$E$13=1,'Extra Payment'!$O279,INDEX('Extra Payment'!$D:$M,ROW(),Settings!$E$13-1))</f>
        <v>0</v>
      </c>
      <c r="G279" s="6">
        <f>IF(Settings!$E$13=1,Interest!$O279,INDEX(Interest!$D:$M,ROW(),Settings!$E$13-1))</f>
        <v>0</v>
      </c>
      <c r="H279" s="73">
        <f>IF(Settings!$E$13=1,Balance!$O279,INDEX(Balance!$D:$M,ROW(),Settings!$E$13-1))</f>
        <v>0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2:24" x14ac:dyDescent="0.25">
      <c r="B280" s="3" t="str">
        <f t="shared" si="4"/>
        <v/>
      </c>
      <c r="C280" s="7" t="e">
        <f>IF(B280="",NA(),DATE(YEAR(Balance!B279),MONTH(Balance!B279)+1,1))</f>
        <v>#N/A</v>
      </c>
      <c r="D280" s="137"/>
      <c r="E280" s="6">
        <f>IF(Settings!$E$13=1,'Minimum Payment'!$O280,INDEX('Minimum Payment'!$D:$M,ROW(),Settings!$E$13-1))</f>
        <v>0</v>
      </c>
      <c r="F280" s="6">
        <f>IF(Settings!$E$13=1,'Extra Payment'!$O280,INDEX('Extra Payment'!$D:$M,ROW(),Settings!$E$13-1))</f>
        <v>0</v>
      </c>
      <c r="G280" s="6">
        <f>IF(Settings!$E$13=1,Interest!$O280,INDEX(Interest!$D:$M,ROW(),Settings!$E$13-1))</f>
        <v>0</v>
      </c>
      <c r="H280" s="73">
        <f>IF(Settings!$E$13=1,Balance!$O280,INDEX(Balance!$D:$M,ROW(),Settings!$E$13-1))</f>
        <v>0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2:24" x14ac:dyDescent="0.25">
      <c r="B281" s="3" t="str">
        <f t="shared" si="4"/>
        <v/>
      </c>
      <c r="C281" s="7" t="e">
        <f>IF(B281="",NA(),DATE(YEAR(Balance!B280),MONTH(Balance!B280)+1,1))</f>
        <v>#N/A</v>
      </c>
      <c r="D281" s="137"/>
      <c r="E281" s="6">
        <f>IF(Settings!$E$13=1,'Minimum Payment'!$O281,INDEX('Minimum Payment'!$D:$M,ROW(),Settings!$E$13-1))</f>
        <v>0</v>
      </c>
      <c r="F281" s="6">
        <f>IF(Settings!$E$13=1,'Extra Payment'!$O281,INDEX('Extra Payment'!$D:$M,ROW(),Settings!$E$13-1))</f>
        <v>0</v>
      </c>
      <c r="G281" s="6">
        <f>IF(Settings!$E$13=1,Interest!$O281,INDEX(Interest!$D:$M,ROW(),Settings!$E$13-1))</f>
        <v>0</v>
      </c>
      <c r="H281" s="73">
        <f>IF(Settings!$E$13=1,Balance!$O281,INDEX(Balance!$D:$M,ROW(),Settings!$E$13-1))</f>
        <v>0</v>
      </c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2:24" x14ac:dyDescent="0.25">
      <c r="B282" s="3" t="str">
        <f t="shared" si="4"/>
        <v/>
      </c>
      <c r="C282" s="7" t="e">
        <f>IF(B282="",NA(),DATE(YEAR(Balance!B281),MONTH(Balance!B281)+1,1))</f>
        <v>#N/A</v>
      </c>
      <c r="D282" s="137"/>
      <c r="E282" s="6">
        <f>IF(Settings!$E$13=1,'Minimum Payment'!$O282,INDEX('Minimum Payment'!$D:$M,ROW(),Settings!$E$13-1))</f>
        <v>0</v>
      </c>
      <c r="F282" s="6">
        <f>IF(Settings!$E$13=1,'Extra Payment'!$O282,INDEX('Extra Payment'!$D:$M,ROW(),Settings!$E$13-1))</f>
        <v>0</v>
      </c>
      <c r="G282" s="6">
        <f>IF(Settings!$E$13=1,Interest!$O282,INDEX(Interest!$D:$M,ROW(),Settings!$E$13-1))</f>
        <v>0</v>
      </c>
      <c r="H282" s="73">
        <f>IF(Settings!$E$13=1,Balance!$O282,INDEX(Balance!$D:$M,ROW(),Settings!$E$13-1))</f>
        <v>0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2:24" x14ac:dyDescent="0.25">
      <c r="B283" s="3" t="str">
        <f t="shared" si="4"/>
        <v/>
      </c>
      <c r="C283" s="7" t="e">
        <f>IF(B283="",NA(),DATE(YEAR(Balance!B282),MONTH(Balance!B282)+1,1))</f>
        <v>#N/A</v>
      </c>
      <c r="D283" s="137"/>
      <c r="E283" s="6">
        <f>IF(Settings!$E$13=1,'Minimum Payment'!$O283,INDEX('Minimum Payment'!$D:$M,ROW(),Settings!$E$13-1))</f>
        <v>0</v>
      </c>
      <c r="F283" s="6">
        <f>IF(Settings!$E$13=1,'Extra Payment'!$O283,INDEX('Extra Payment'!$D:$M,ROW(),Settings!$E$13-1))</f>
        <v>0</v>
      </c>
      <c r="G283" s="6">
        <f>IF(Settings!$E$13=1,Interest!$O283,INDEX(Interest!$D:$M,ROW(),Settings!$E$13-1))</f>
        <v>0</v>
      </c>
      <c r="H283" s="73">
        <f>IF(Settings!$E$13=1,Balance!$O283,INDEX(Balance!$D:$M,ROW(),Settings!$E$13-1))</f>
        <v>0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2:24" x14ac:dyDescent="0.25">
      <c r="B284" s="3" t="str">
        <f t="shared" si="4"/>
        <v/>
      </c>
      <c r="C284" s="7" t="e">
        <f>IF(B284="",NA(),DATE(YEAR(Balance!B283),MONTH(Balance!B283)+1,1))</f>
        <v>#N/A</v>
      </c>
      <c r="D284" s="137"/>
      <c r="E284" s="6">
        <f>IF(Settings!$E$13=1,'Minimum Payment'!$O284,INDEX('Minimum Payment'!$D:$M,ROW(),Settings!$E$13-1))</f>
        <v>0</v>
      </c>
      <c r="F284" s="6">
        <f>IF(Settings!$E$13=1,'Extra Payment'!$O284,INDEX('Extra Payment'!$D:$M,ROW(),Settings!$E$13-1))</f>
        <v>0</v>
      </c>
      <c r="G284" s="6">
        <f>IF(Settings!$E$13=1,Interest!$O284,INDEX(Interest!$D:$M,ROW(),Settings!$E$13-1))</f>
        <v>0</v>
      </c>
      <c r="H284" s="73">
        <f>IF(Settings!$E$13=1,Balance!$O284,INDEX(Balance!$D:$M,ROW(),Settings!$E$13-1))</f>
        <v>0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2:24" x14ac:dyDescent="0.25">
      <c r="B285" s="3" t="str">
        <f t="shared" si="4"/>
        <v/>
      </c>
      <c r="C285" s="7" t="e">
        <f>IF(B285="",NA(),DATE(YEAR(Balance!B284),MONTH(Balance!B284)+1,1))</f>
        <v>#N/A</v>
      </c>
      <c r="D285" s="137"/>
      <c r="E285" s="6">
        <f>IF(Settings!$E$13=1,'Minimum Payment'!$O285,INDEX('Minimum Payment'!$D:$M,ROW(),Settings!$E$13-1))</f>
        <v>0</v>
      </c>
      <c r="F285" s="6">
        <f>IF(Settings!$E$13=1,'Extra Payment'!$O285,INDEX('Extra Payment'!$D:$M,ROW(),Settings!$E$13-1))</f>
        <v>0</v>
      </c>
      <c r="G285" s="6">
        <f>IF(Settings!$E$13=1,Interest!$O285,INDEX(Interest!$D:$M,ROW(),Settings!$E$13-1))</f>
        <v>0</v>
      </c>
      <c r="H285" s="73">
        <f>IF(Settings!$E$13=1,Balance!$O285,INDEX(Balance!$D:$M,ROW(),Settings!$E$13-1))</f>
        <v>0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2:24" x14ac:dyDescent="0.25">
      <c r="B286" s="3" t="str">
        <f t="shared" si="4"/>
        <v/>
      </c>
      <c r="C286" s="7" t="e">
        <f>IF(B286="",NA(),DATE(YEAR(Balance!B285),MONTH(Balance!B285)+1,1))</f>
        <v>#N/A</v>
      </c>
      <c r="D286" s="137"/>
      <c r="E286" s="6">
        <f>IF(Settings!$E$13=1,'Minimum Payment'!$O286,INDEX('Minimum Payment'!$D:$M,ROW(),Settings!$E$13-1))</f>
        <v>0</v>
      </c>
      <c r="F286" s="6">
        <f>IF(Settings!$E$13=1,'Extra Payment'!$O286,INDEX('Extra Payment'!$D:$M,ROW(),Settings!$E$13-1))</f>
        <v>0</v>
      </c>
      <c r="G286" s="6">
        <f>IF(Settings!$E$13=1,Interest!$O286,INDEX(Interest!$D:$M,ROW(),Settings!$E$13-1))</f>
        <v>0</v>
      </c>
      <c r="H286" s="73">
        <f>IF(Settings!$E$13=1,Balance!$O286,INDEX(Balance!$D:$M,ROW(),Settings!$E$13-1))</f>
        <v>0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2:24" x14ac:dyDescent="0.25">
      <c r="B287" s="3" t="str">
        <f t="shared" si="4"/>
        <v/>
      </c>
      <c r="C287" s="7" t="e">
        <f>IF(B287="",NA(),DATE(YEAR(Balance!B286),MONTH(Balance!B286)+1,1))</f>
        <v>#N/A</v>
      </c>
      <c r="D287" s="137"/>
      <c r="E287" s="6">
        <f>IF(Settings!$E$13=1,'Minimum Payment'!$O287,INDEX('Minimum Payment'!$D:$M,ROW(),Settings!$E$13-1))</f>
        <v>0</v>
      </c>
      <c r="F287" s="6">
        <f>IF(Settings!$E$13=1,'Extra Payment'!$O287,INDEX('Extra Payment'!$D:$M,ROW(),Settings!$E$13-1))</f>
        <v>0</v>
      </c>
      <c r="G287" s="6">
        <f>IF(Settings!$E$13=1,Interest!$O287,INDEX(Interest!$D:$M,ROW(),Settings!$E$13-1))</f>
        <v>0</v>
      </c>
      <c r="H287" s="73">
        <f>IF(Settings!$E$13=1,Balance!$O287,INDEX(Balance!$D:$M,ROW(),Settings!$E$13-1))</f>
        <v>0</v>
      </c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2:24" x14ac:dyDescent="0.25">
      <c r="B288" s="3" t="str">
        <f t="shared" si="4"/>
        <v/>
      </c>
      <c r="C288" s="7" t="e">
        <f>IF(B288="",NA(),DATE(YEAR(Balance!B287),MONTH(Balance!B287)+1,1))</f>
        <v>#N/A</v>
      </c>
      <c r="D288" s="137"/>
      <c r="E288" s="6">
        <f>IF(Settings!$E$13=1,'Minimum Payment'!$O288,INDEX('Minimum Payment'!$D:$M,ROW(),Settings!$E$13-1))</f>
        <v>0</v>
      </c>
      <c r="F288" s="6">
        <f>IF(Settings!$E$13=1,'Extra Payment'!$O288,INDEX('Extra Payment'!$D:$M,ROW(),Settings!$E$13-1))</f>
        <v>0</v>
      </c>
      <c r="G288" s="6">
        <f>IF(Settings!$E$13=1,Interest!$O288,INDEX(Interest!$D:$M,ROW(),Settings!$E$13-1))</f>
        <v>0</v>
      </c>
      <c r="H288" s="73">
        <f>IF(Settings!$E$13=1,Balance!$O288,INDEX(Balance!$D:$M,ROW(),Settings!$E$13-1))</f>
        <v>0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2:24" x14ac:dyDescent="0.25">
      <c r="B289" s="3" t="str">
        <f t="shared" si="4"/>
        <v/>
      </c>
      <c r="C289" s="7" t="e">
        <f>IF(B289="",NA(),DATE(YEAR(Balance!B288),MONTH(Balance!B288)+1,1))</f>
        <v>#N/A</v>
      </c>
      <c r="D289" s="137"/>
      <c r="E289" s="6">
        <f>IF(Settings!$E$13=1,'Minimum Payment'!$O289,INDEX('Minimum Payment'!$D:$M,ROW(),Settings!$E$13-1))</f>
        <v>0</v>
      </c>
      <c r="F289" s="6">
        <f>IF(Settings!$E$13=1,'Extra Payment'!$O289,INDEX('Extra Payment'!$D:$M,ROW(),Settings!$E$13-1))</f>
        <v>0</v>
      </c>
      <c r="G289" s="6">
        <f>IF(Settings!$E$13=1,Interest!$O289,INDEX(Interest!$D:$M,ROW(),Settings!$E$13-1))</f>
        <v>0</v>
      </c>
      <c r="H289" s="73">
        <f>IF(Settings!$E$13=1,Balance!$O289,INDEX(Balance!$D:$M,ROW(),Settings!$E$13-1))</f>
        <v>0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2:24" x14ac:dyDescent="0.25">
      <c r="B290" s="3" t="str">
        <f t="shared" si="4"/>
        <v/>
      </c>
      <c r="C290" s="7" t="e">
        <f>IF(B290="",NA(),DATE(YEAR(Balance!B289),MONTH(Balance!B289)+1,1))</f>
        <v>#N/A</v>
      </c>
      <c r="D290" s="137"/>
      <c r="E290" s="6">
        <f>IF(Settings!$E$13=1,'Minimum Payment'!$O290,INDEX('Minimum Payment'!$D:$M,ROW(),Settings!$E$13-1))</f>
        <v>0</v>
      </c>
      <c r="F290" s="6">
        <f>IF(Settings!$E$13=1,'Extra Payment'!$O290,INDEX('Extra Payment'!$D:$M,ROW(),Settings!$E$13-1))</f>
        <v>0</v>
      </c>
      <c r="G290" s="6">
        <f>IF(Settings!$E$13=1,Interest!$O290,INDEX(Interest!$D:$M,ROW(),Settings!$E$13-1))</f>
        <v>0</v>
      </c>
      <c r="H290" s="73">
        <f>IF(Settings!$E$13=1,Balance!$O290,INDEX(Balance!$D:$M,ROW(),Settings!$E$13-1))</f>
        <v>0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2:24" x14ac:dyDescent="0.25">
      <c r="B291" s="3" t="str">
        <f t="shared" si="4"/>
        <v/>
      </c>
      <c r="C291" s="7" t="e">
        <f>IF(B291="",NA(),DATE(YEAR(Balance!B290),MONTH(Balance!B290)+1,1))</f>
        <v>#N/A</v>
      </c>
      <c r="D291" s="137"/>
      <c r="E291" s="6">
        <f>IF(Settings!$E$13=1,'Minimum Payment'!$O291,INDEX('Minimum Payment'!$D:$M,ROW(),Settings!$E$13-1))</f>
        <v>0</v>
      </c>
      <c r="F291" s="6">
        <f>IF(Settings!$E$13=1,'Extra Payment'!$O291,INDEX('Extra Payment'!$D:$M,ROW(),Settings!$E$13-1))</f>
        <v>0</v>
      </c>
      <c r="G291" s="6">
        <f>IF(Settings!$E$13=1,Interest!$O291,INDEX(Interest!$D:$M,ROW(),Settings!$E$13-1))</f>
        <v>0</v>
      </c>
      <c r="H291" s="73">
        <f>IF(Settings!$E$13=1,Balance!$O291,INDEX(Balance!$D:$M,ROW(),Settings!$E$13-1))</f>
        <v>0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2:24" x14ac:dyDescent="0.25">
      <c r="B292" s="3" t="str">
        <f t="shared" si="4"/>
        <v/>
      </c>
      <c r="C292" s="7" t="e">
        <f>IF(B292="",NA(),DATE(YEAR(Balance!B291),MONTH(Balance!B291)+1,1))</f>
        <v>#N/A</v>
      </c>
      <c r="D292" s="137"/>
      <c r="E292" s="6">
        <f>IF(Settings!$E$13=1,'Minimum Payment'!$O292,INDEX('Minimum Payment'!$D:$M,ROW(),Settings!$E$13-1))</f>
        <v>0</v>
      </c>
      <c r="F292" s="6">
        <f>IF(Settings!$E$13=1,'Extra Payment'!$O292,INDEX('Extra Payment'!$D:$M,ROW(),Settings!$E$13-1))</f>
        <v>0</v>
      </c>
      <c r="G292" s="6">
        <f>IF(Settings!$E$13=1,Interest!$O292,INDEX(Interest!$D:$M,ROW(),Settings!$E$13-1))</f>
        <v>0</v>
      </c>
      <c r="H292" s="73">
        <f>IF(Settings!$E$13=1,Balance!$O292,INDEX(Balance!$D:$M,ROW(),Settings!$E$13-1))</f>
        <v>0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2:24" x14ac:dyDescent="0.25">
      <c r="B293" s="3" t="str">
        <f t="shared" si="4"/>
        <v/>
      </c>
      <c r="C293" s="7" t="e">
        <f>IF(B293="",NA(),DATE(YEAR(Balance!B292),MONTH(Balance!B292)+1,1))</f>
        <v>#N/A</v>
      </c>
      <c r="D293" s="137"/>
      <c r="E293" s="6">
        <f>IF(Settings!$E$13=1,'Minimum Payment'!$O293,INDEX('Minimum Payment'!$D:$M,ROW(),Settings!$E$13-1))</f>
        <v>0</v>
      </c>
      <c r="F293" s="6">
        <f>IF(Settings!$E$13=1,'Extra Payment'!$O293,INDEX('Extra Payment'!$D:$M,ROW(),Settings!$E$13-1))</f>
        <v>0</v>
      </c>
      <c r="G293" s="6">
        <f>IF(Settings!$E$13=1,Interest!$O293,INDEX(Interest!$D:$M,ROW(),Settings!$E$13-1))</f>
        <v>0</v>
      </c>
      <c r="H293" s="73">
        <f>IF(Settings!$E$13=1,Balance!$O293,INDEX(Balance!$D:$M,ROW(),Settings!$E$13-1))</f>
        <v>0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2:24" x14ac:dyDescent="0.25">
      <c r="B294" s="3" t="str">
        <f t="shared" si="4"/>
        <v/>
      </c>
      <c r="C294" s="7" t="e">
        <f>IF(B294="",NA(),DATE(YEAR(Balance!B293),MONTH(Balance!B293)+1,1))</f>
        <v>#N/A</v>
      </c>
      <c r="D294" s="137"/>
      <c r="E294" s="6">
        <f>IF(Settings!$E$13=1,'Minimum Payment'!$O294,INDEX('Minimum Payment'!$D:$M,ROW(),Settings!$E$13-1))</f>
        <v>0</v>
      </c>
      <c r="F294" s="6">
        <f>IF(Settings!$E$13=1,'Extra Payment'!$O294,INDEX('Extra Payment'!$D:$M,ROW(),Settings!$E$13-1))</f>
        <v>0</v>
      </c>
      <c r="G294" s="6">
        <f>IF(Settings!$E$13=1,Interest!$O294,INDEX(Interest!$D:$M,ROW(),Settings!$E$13-1))</f>
        <v>0</v>
      </c>
      <c r="H294" s="73">
        <f>IF(Settings!$E$13=1,Balance!$O294,INDEX(Balance!$D:$M,ROW(),Settings!$E$13-1))</f>
        <v>0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2:24" x14ac:dyDescent="0.25">
      <c r="B295" s="3" t="str">
        <f t="shared" si="4"/>
        <v/>
      </c>
      <c r="C295" s="7" t="e">
        <f>IF(B295="",NA(),DATE(YEAR(Balance!B294),MONTH(Balance!B294)+1,1))</f>
        <v>#N/A</v>
      </c>
      <c r="D295" s="137"/>
      <c r="E295" s="6">
        <f>IF(Settings!$E$13=1,'Minimum Payment'!$O295,INDEX('Minimum Payment'!$D:$M,ROW(),Settings!$E$13-1))</f>
        <v>0</v>
      </c>
      <c r="F295" s="6">
        <f>IF(Settings!$E$13=1,'Extra Payment'!$O295,INDEX('Extra Payment'!$D:$M,ROW(),Settings!$E$13-1))</f>
        <v>0</v>
      </c>
      <c r="G295" s="6">
        <f>IF(Settings!$E$13=1,Interest!$O295,INDEX(Interest!$D:$M,ROW(),Settings!$E$13-1))</f>
        <v>0</v>
      </c>
      <c r="H295" s="73">
        <f>IF(Settings!$E$13=1,Balance!$O295,INDEX(Balance!$D:$M,ROW(),Settings!$E$13-1))</f>
        <v>0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2:24" x14ac:dyDescent="0.25">
      <c r="B296" s="3" t="str">
        <f t="shared" si="4"/>
        <v/>
      </c>
      <c r="C296" s="7" t="e">
        <f>IF(B296="",NA(),DATE(YEAR(Balance!B295),MONTH(Balance!B295)+1,1))</f>
        <v>#N/A</v>
      </c>
      <c r="D296" s="137"/>
      <c r="E296" s="6">
        <f>IF(Settings!$E$13=1,'Minimum Payment'!$O296,INDEX('Minimum Payment'!$D:$M,ROW(),Settings!$E$13-1))</f>
        <v>0</v>
      </c>
      <c r="F296" s="6">
        <f>IF(Settings!$E$13=1,'Extra Payment'!$O296,INDEX('Extra Payment'!$D:$M,ROW(),Settings!$E$13-1))</f>
        <v>0</v>
      </c>
      <c r="G296" s="6">
        <f>IF(Settings!$E$13=1,Interest!$O296,INDEX(Interest!$D:$M,ROW(),Settings!$E$13-1))</f>
        <v>0</v>
      </c>
      <c r="H296" s="73">
        <f>IF(Settings!$E$13=1,Balance!$O296,INDEX(Balance!$D:$M,ROW(),Settings!$E$13-1))</f>
        <v>0</v>
      </c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2:24" x14ac:dyDescent="0.25">
      <c r="B297" s="3" t="str">
        <f t="shared" si="4"/>
        <v/>
      </c>
      <c r="C297" s="7" t="e">
        <f>IF(B297="",NA(),DATE(YEAR(Balance!B296),MONTH(Balance!B296)+1,1))</f>
        <v>#N/A</v>
      </c>
      <c r="D297" s="137"/>
      <c r="E297" s="6">
        <f>IF(Settings!$E$13=1,'Minimum Payment'!$O297,INDEX('Minimum Payment'!$D:$M,ROW(),Settings!$E$13-1))</f>
        <v>0</v>
      </c>
      <c r="F297" s="6">
        <f>IF(Settings!$E$13=1,'Extra Payment'!$O297,INDEX('Extra Payment'!$D:$M,ROW(),Settings!$E$13-1))</f>
        <v>0</v>
      </c>
      <c r="G297" s="6">
        <f>IF(Settings!$E$13=1,Interest!$O297,INDEX(Interest!$D:$M,ROW(),Settings!$E$13-1))</f>
        <v>0</v>
      </c>
      <c r="H297" s="73">
        <f>IF(Settings!$E$13=1,Balance!$O297,INDEX(Balance!$D:$M,ROW(),Settings!$E$13-1))</f>
        <v>0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2:24" x14ac:dyDescent="0.25">
      <c r="B298" s="3" t="str">
        <f t="shared" si="4"/>
        <v/>
      </c>
      <c r="C298" s="7" t="e">
        <f>IF(B298="",NA(),DATE(YEAR(Balance!B297),MONTH(Balance!B297)+1,1))</f>
        <v>#N/A</v>
      </c>
      <c r="D298" s="137"/>
      <c r="E298" s="6">
        <f>IF(Settings!$E$13=1,'Minimum Payment'!$O298,INDEX('Minimum Payment'!$D:$M,ROW(),Settings!$E$13-1))</f>
        <v>0</v>
      </c>
      <c r="F298" s="6">
        <f>IF(Settings!$E$13=1,'Extra Payment'!$O298,INDEX('Extra Payment'!$D:$M,ROW(),Settings!$E$13-1))</f>
        <v>0</v>
      </c>
      <c r="G298" s="6">
        <f>IF(Settings!$E$13=1,Interest!$O298,INDEX(Interest!$D:$M,ROW(),Settings!$E$13-1))</f>
        <v>0</v>
      </c>
      <c r="H298" s="73">
        <f>IF(Settings!$E$13=1,Balance!$O298,INDEX(Balance!$D:$M,ROW(),Settings!$E$13-1))</f>
        <v>0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2:24" x14ac:dyDescent="0.25">
      <c r="B299" s="3" t="str">
        <f t="shared" si="4"/>
        <v/>
      </c>
      <c r="C299" s="7" t="e">
        <f>IF(B299="",NA(),DATE(YEAR(Balance!B298),MONTH(Balance!B298)+1,1))</f>
        <v>#N/A</v>
      </c>
      <c r="D299" s="137"/>
      <c r="E299" s="6">
        <f>IF(Settings!$E$13=1,'Minimum Payment'!$O299,INDEX('Minimum Payment'!$D:$M,ROW(),Settings!$E$13-1))</f>
        <v>0</v>
      </c>
      <c r="F299" s="6">
        <f>IF(Settings!$E$13=1,'Extra Payment'!$O299,INDEX('Extra Payment'!$D:$M,ROW(),Settings!$E$13-1))</f>
        <v>0</v>
      </c>
      <c r="G299" s="6">
        <f>IF(Settings!$E$13=1,Interest!$O299,INDEX(Interest!$D:$M,ROW(),Settings!$E$13-1))</f>
        <v>0</v>
      </c>
      <c r="H299" s="73">
        <f>IF(Settings!$E$13=1,Balance!$O299,INDEX(Balance!$D:$M,ROW(),Settings!$E$13-1))</f>
        <v>0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2:24" x14ac:dyDescent="0.25">
      <c r="B300" s="3" t="str">
        <f t="shared" si="4"/>
        <v/>
      </c>
      <c r="C300" s="7" t="e">
        <f>IF(B300="",NA(),DATE(YEAR(Balance!B299),MONTH(Balance!B299)+1,1))</f>
        <v>#N/A</v>
      </c>
      <c r="D300" s="137"/>
      <c r="E300" s="6">
        <f>IF(Settings!$E$13=1,'Minimum Payment'!$O300,INDEX('Minimum Payment'!$D:$M,ROW(),Settings!$E$13-1))</f>
        <v>0</v>
      </c>
      <c r="F300" s="6">
        <f>IF(Settings!$E$13=1,'Extra Payment'!$O300,INDEX('Extra Payment'!$D:$M,ROW(),Settings!$E$13-1))</f>
        <v>0</v>
      </c>
      <c r="G300" s="6">
        <f>IF(Settings!$E$13=1,Interest!$O300,INDEX(Interest!$D:$M,ROW(),Settings!$E$13-1))</f>
        <v>0</v>
      </c>
      <c r="H300" s="73">
        <f>IF(Settings!$E$13=1,Balance!$O300,INDEX(Balance!$D:$M,ROW(),Settings!$E$13-1))</f>
        <v>0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2:24" x14ac:dyDescent="0.25">
      <c r="B301" s="3" t="str">
        <f t="shared" si="4"/>
        <v/>
      </c>
      <c r="C301" s="7" t="e">
        <f>IF(B301="",NA(),DATE(YEAR(Balance!B300),MONTH(Balance!B300)+1,1))</f>
        <v>#N/A</v>
      </c>
      <c r="D301" s="137"/>
      <c r="E301" s="6">
        <f>IF(Settings!$E$13=1,'Minimum Payment'!$O301,INDEX('Minimum Payment'!$D:$M,ROW(),Settings!$E$13-1))</f>
        <v>0</v>
      </c>
      <c r="F301" s="6">
        <f>IF(Settings!$E$13=1,'Extra Payment'!$O301,INDEX('Extra Payment'!$D:$M,ROW(),Settings!$E$13-1))</f>
        <v>0</v>
      </c>
      <c r="G301" s="6">
        <f>IF(Settings!$E$13=1,Interest!$O301,INDEX(Interest!$D:$M,ROW(),Settings!$E$13-1))</f>
        <v>0</v>
      </c>
      <c r="H301" s="73">
        <f>IF(Settings!$E$13=1,Balance!$O301,INDEX(Balance!$D:$M,ROW(),Settings!$E$13-1))</f>
        <v>0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2:24" x14ac:dyDescent="0.25">
      <c r="B302" s="3" t="str">
        <f t="shared" si="4"/>
        <v/>
      </c>
      <c r="C302" s="7" t="e">
        <f>IF(B302="",NA(),DATE(YEAR(Balance!B301),MONTH(Balance!B301)+1,1))</f>
        <v>#N/A</v>
      </c>
      <c r="D302" s="137"/>
      <c r="E302" s="6">
        <f>IF(Settings!$E$13=1,'Minimum Payment'!$O302,INDEX('Minimum Payment'!$D:$M,ROW(),Settings!$E$13-1))</f>
        <v>0</v>
      </c>
      <c r="F302" s="6">
        <f>IF(Settings!$E$13=1,'Extra Payment'!$O302,INDEX('Extra Payment'!$D:$M,ROW(),Settings!$E$13-1))</f>
        <v>0</v>
      </c>
      <c r="G302" s="6">
        <f>IF(Settings!$E$13=1,Interest!$O302,INDEX(Interest!$D:$M,ROW(),Settings!$E$13-1))</f>
        <v>0</v>
      </c>
      <c r="H302" s="73">
        <f>IF(Settings!$E$13=1,Balance!$O302,INDEX(Balance!$D:$M,ROW(),Settings!$E$13-1))</f>
        <v>0</v>
      </c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2:24" x14ac:dyDescent="0.25">
      <c r="B303" s="3" t="str">
        <f t="shared" si="4"/>
        <v/>
      </c>
      <c r="C303" s="7" t="e">
        <f>IF(B303="",NA(),DATE(YEAR(Balance!B302),MONTH(Balance!B302)+1,1))</f>
        <v>#N/A</v>
      </c>
      <c r="D303" s="137"/>
      <c r="E303" s="6">
        <f>IF(Settings!$E$13=1,'Minimum Payment'!$O303,INDEX('Minimum Payment'!$D:$M,ROW(),Settings!$E$13-1))</f>
        <v>0</v>
      </c>
      <c r="F303" s="6">
        <f>IF(Settings!$E$13=1,'Extra Payment'!$O303,INDEX('Extra Payment'!$D:$M,ROW(),Settings!$E$13-1))</f>
        <v>0</v>
      </c>
      <c r="G303" s="6">
        <f>IF(Settings!$E$13=1,Interest!$O303,INDEX(Interest!$D:$M,ROW(),Settings!$E$13-1))</f>
        <v>0</v>
      </c>
      <c r="H303" s="73">
        <f>IF(Settings!$E$13=1,Balance!$O303,INDEX(Balance!$D:$M,ROW(),Settings!$E$13-1))</f>
        <v>0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2:24" x14ac:dyDescent="0.25">
      <c r="B304" s="3" t="str">
        <f t="shared" si="4"/>
        <v/>
      </c>
      <c r="C304" s="7" t="e">
        <f>IF(B304="",NA(),DATE(YEAR(Balance!B303),MONTH(Balance!B303)+1,1))</f>
        <v>#N/A</v>
      </c>
      <c r="D304" s="137"/>
      <c r="E304" s="6">
        <f>IF(Settings!$E$13=1,'Minimum Payment'!$O304,INDEX('Minimum Payment'!$D:$M,ROW(),Settings!$E$13-1))</f>
        <v>0</v>
      </c>
      <c r="F304" s="6">
        <f>IF(Settings!$E$13=1,'Extra Payment'!$O304,INDEX('Extra Payment'!$D:$M,ROW(),Settings!$E$13-1))</f>
        <v>0</v>
      </c>
      <c r="G304" s="6">
        <f>IF(Settings!$E$13=1,Interest!$O304,INDEX(Interest!$D:$M,ROW(),Settings!$E$13-1))</f>
        <v>0</v>
      </c>
      <c r="H304" s="73">
        <f>IF(Settings!$E$13=1,Balance!$O304,INDEX(Balance!$D:$M,ROW(),Settings!$E$13-1))</f>
        <v>0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2:24" x14ac:dyDescent="0.25">
      <c r="B305" s="3" t="str">
        <f t="shared" si="4"/>
        <v/>
      </c>
      <c r="C305" s="7" t="e">
        <f>IF(B305="",NA(),DATE(YEAR(Balance!B304),MONTH(Balance!B304)+1,1))</f>
        <v>#N/A</v>
      </c>
      <c r="D305" s="137"/>
      <c r="E305" s="6">
        <f>IF(Settings!$E$13=1,'Minimum Payment'!$O305,INDEX('Minimum Payment'!$D:$M,ROW(),Settings!$E$13-1))</f>
        <v>0</v>
      </c>
      <c r="F305" s="6">
        <f>IF(Settings!$E$13=1,'Extra Payment'!$O305,INDEX('Extra Payment'!$D:$M,ROW(),Settings!$E$13-1))</f>
        <v>0</v>
      </c>
      <c r="G305" s="6">
        <f>IF(Settings!$E$13=1,Interest!$O305,INDEX(Interest!$D:$M,ROW(),Settings!$E$13-1))</f>
        <v>0</v>
      </c>
      <c r="H305" s="73">
        <f>IF(Settings!$E$13=1,Balance!$O305,INDEX(Balance!$D:$M,ROW(),Settings!$E$13-1))</f>
        <v>0</v>
      </c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2:24" x14ac:dyDescent="0.25">
      <c r="B306" s="3" t="str">
        <f t="shared" si="4"/>
        <v/>
      </c>
      <c r="C306" s="7" t="e">
        <f>IF(B306="",NA(),DATE(YEAR(Balance!B305),MONTH(Balance!B305)+1,1))</f>
        <v>#N/A</v>
      </c>
      <c r="D306" s="137"/>
      <c r="E306" s="6">
        <f>IF(Settings!$E$13=1,'Minimum Payment'!$O306,INDEX('Minimum Payment'!$D:$M,ROW(),Settings!$E$13-1))</f>
        <v>0</v>
      </c>
      <c r="F306" s="6">
        <f>IF(Settings!$E$13=1,'Extra Payment'!$O306,INDEX('Extra Payment'!$D:$M,ROW(),Settings!$E$13-1))</f>
        <v>0</v>
      </c>
      <c r="G306" s="6">
        <f>IF(Settings!$E$13=1,Interest!$O306,INDEX(Interest!$D:$M,ROW(),Settings!$E$13-1))</f>
        <v>0</v>
      </c>
      <c r="H306" s="73">
        <f>IF(Settings!$E$13=1,Balance!$O306,INDEX(Balance!$D:$M,ROW(),Settings!$E$13-1))</f>
        <v>0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2:24" x14ac:dyDescent="0.25">
      <c r="B307" s="3" t="str">
        <f t="shared" si="4"/>
        <v/>
      </c>
      <c r="C307" s="7" t="e">
        <f>IF(B307="",NA(),DATE(YEAR(Balance!B306),MONTH(Balance!B306)+1,1))</f>
        <v>#N/A</v>
      </c>
      <c r="D307" s="137"/>
      <c r="E307" s="6">
        <f>IF(Settings!$E$13=1,'Minimum Payment'!$O307,INDEX('Minimum Payment'!$D:$M,ROW(),Settings!$E$13-1))</f>
        <v>0</v>
      </c>
      <c r="F307" s="6">
        <f>IF(Settings!$E$13=1,'Extra Payment'!$O307,INDEX('Extra Payment'!$D:$M,ROW(),Settings!$E$13-1))</f>
        <v>0</v>
      </c>
      <c r="G307" s="6">
        <f>IF(Settings!$E$13=1,Interest!$O307,INDEX(Interest!$D:$M,ROW(),Settings!$E$13-1))</f>
        <v>0</v>
      </c>
      <c r="H307" s="73">
        <f>IF(Settings!$E$13=1,Balance!$O307,INDEX(Balance!$D:$M,ROW(),Settings!$E$13-1))</f>
        <v>0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2:24" x14ac:dyDescent="0.25">
      <c r="B308" s="3" t="str">
        <f t="shared" si="4"/>
        <v/>
      </c>
      <c r="C308" s="7" t="e">
        <f>IF(B308="",NA(),DATE(YEAR(Balance!B307),MONTH(Balance!B307)+1,1))</f>
        <v>#N/A</v>
      </c>
      <c r="D308" s="137"/>
      <c r="E308" s="6">
        <f>IF(Settings!$E$13=1,'Minimum Payment'!$O308,INDEX('Minimum Payment'!$D:$M,ROW(),Settings!$E$13-1))</f>
        <v>0</v>
      </c>
      <c r="F308" s="6">
        <f>IF(Settings!$E$13=1,'Extra Payment'!$O308,INDEX('Extra Payment'!$D:$M,ROW(),Settings!$E$13-1))</f>
        <v>0</v>
      </c>
      <c r="G308" s="6">
        <f>IF(Settings!$E$13=1,Interest!$O308,INDEX(Interest!$D:$M,ROW(),Settings!$E$13-1))</f>
        <v>0</v>
      </c>
      <c r="H308" s="73">
        <f>IF(Settings!$E$13=1,Balance!$O308,INDEX(Balance!$D:$M,ROW(),Settings!$E$13-1))</f>
        <v>0</v>
      </c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2:24" x14ac:dyDescent="0.25">
      <c r="B309" s="3" t="str">
        <f t="shared" si="4"/>
        <v/>
      </c>
      <c r="C309" s="7" t="e">
        <f>IF(B309="",NA(),DATE(YEAR(Balance!B308),MONTH(Balance!B308)+1,1))</f>
        <v>#N/A</v>
      </c>
      <c r="D309" s="137"/>
      <c r="E309" s="6">
        <f>IF(Settings!$E$13=1,'Minimum Payment'!$O309,INDEX('Minimum Payment'!$D:$M,ROW(),Settings!$E$13-1))</f>
        <v>0</v>
      </c>
      <c r="F309" s="6">
        <f>IF(Settings!$E$13=1,'Extra Payment'!$O309,INDEX('Extra Payment'!$D:$M,ROW(),Settings!$E$13-1))</f>
        <v>0</v>
      </c>
      <c r="G309" s="6">
        <f>IF(Settings!$E$13=1,Interest!$O309,INDEX(Interest!$D:$M,ROW(),Settings!$E$13-1))</f>
        <v>0</v>
      </c>
      <c r="H309" s="73">
        <f>IF(Settings!$E$13=1,Balance!$O309,INDEX(Balance!$D:$M,ROW(),Settings!$E$13-1))</f>
        <v>0</v>
      </c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2:24" x14ac:dyDescent="0.25">
      <c r="B310" s="3" t="str">
        <f t="shared" si="4"/>
        <v/>
      </c>
      <c r="C310" s="7" t="e">
        <f>IF(B310="",NA(),DATE(YEAR(Balance!B309),MONTH(Balance!B309)+1,1))</f>
        <v>#N/A</v>
      </c>
      <c r="D310" s="137"/>
      <c r="E310" s="6">
        <f>IF(Settings!$E$13=1,'Minimum Payment'!$O310,INDEX('Minimum Payment'!$D:$M,ROW(),Settings!$E$13-1))</f>
        <v>0</v>
      </c>
      <c r="F310" s="6">
        <f>IF(Settings!$E$13=1,'Extra Payment'!$O310,INDEX('Extra Payment'!$D:$M,ROW(),Settings!$E$13-1))</f>
        <v>0</v>
      </c>
      <c r="G310" s="6">
        <f>IF(Settings!$E$13=1,Interest!$O310,INDEX(Interest!$D:$M,ROW(),Settings!$E$13-1))</f>
        <v>0</v>
      </c>
      <c r="H310" s="73">
        <f>IF(Settings!$E$13=1,Balance!$O310,INDEX(Balance!$D:$M,ROW(),Settings!$E$13-1))</f>
        <v>0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2:24" x14ac:dyDescent="0.25">
      <c r="B311" s="3" t="str">
        <f t="shared" si="4"/>
        <v/>
      </c>
      <c r="C311" s="7" t="e">
        <f>IF(B311="",NA(),DATE(YEAR(Balance!B310),MONTH(Balance!B310)+1,1))</f>
        <v>#N/A</v>
      </c>
      <c r="D311" s="137"/>
      <c r="E311" s="6">
        <f>IF(Settings!$E$13=1,'Minimum Payment'!$O311,INDEX('Minimum Payment'!$D:$M,ROW(),Settings!$E$13-1))</f>
        <v>0</v>
      </c>
      <c r="F311" s="6">
        <f>IF(Settings!$E$13=1,'Extra Payment'!$O311,INDEX('Extra Payment'!$D:$M,ROW(),Settings!$E$13-1))</f>
        <v>0</v>
      </c>
      <c r="G311" s="6">
        <f>IF(Settings!$E$13=1,Interest!$O311,INDEX(Interest!$D:$M,ROW(),Settings!$E$13-1))</f>
        <v>0</v>
      </c>
      <c r="H311" s="73">
        <f>IF(Settings!$E$13=1,Balance!$O311,INDEX(Balance!$D:$M,ROW(),Settings!$E$13-1))</f>
        <v>0</v>
      </c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2:24" x14ac:dyDescent="0.25">
      <c r="B312" s="3" t="str">
        <f t="shared" si="4"/>
        <v/>
      </c>
      <c r="C312" s="7" t="e">
        <f>IF(B312="",NA(),DATE(YEAR(Balance!B311),MONTH(Balance!B311)+1,1))</f>
        <v>#N/A</v>
      </c>
      <c r="D312" s="137"/>
      <c r="E312" s="6">
        <f>IF(Settings!$E$13=1,'Minimum Payment'!$O312,INDEX('Minimum Payment'!$D:$M,ROW(),Settings!$E$13-1))</f>
        <v>0</v>
      </c>
      <c r="F312" s="6">
        <f>IF(Settings!$E$13=1,'Extra Payment'!$O312,INDEX('Extra Payment'!$D:$M,ROW(),Settings!$E$13-1))</f>
        <v>0</v>
      </c>
      <c r="G312" s="6">
        <f>IF(Settings!$E$13=1,Interest!$O312,INDEX(Interest!$D:$M,ROW(),Settings!$E$13-1))</f>
        <v>0</v>
      </c>
      <c r="H312" s="73">
        <f>IF(Settings!$E$13=1,Balance!$O312,INDEX(Balance!$D:$M,ROW(),Settings!$E$13-1))</f>
        <v>0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2:24" x14ac:dyDescent="0.25">
      <c r="B313" s="3" t="str">
        <f t="shared" si="4"/>
        <v/>
      </c>
      <c r="C313" s="7" t="e">
        <f>IF(B313="",NA(),DATE(YEAR(Balance!B312),MONTH(Balance!B312)+1,1))</f>
        <v>#N/A</v>
      </c>
      <c r="D313" s="137"/>
      <c r="E313" s="6">
        <f>IF(Settings!$E$13=1,'Minimum Payment'!$O313,INDEX('Minimum Payment'!$D:$M,ROW(),Settings!$E$13-1))</f>
        <v>0</v>
      </c>
      <c r="F313" s="6">
        <f>IF(Settings!$E$13=1,'Extra Payment'!$O313,INDEX('Extra Payment'!$D:$M,ROW(),Settings!$E$13-1))</f>
        <v>0</v>
      </c>
      <c r="G313" s="6">
        <f>IF(Settings!$E$13=1,Interest!$O313,INDEX(Interest!$D:$M,ROW(),Settings!$E$13-1))</f>
        <v>0</v>
      </c>
      <c r="H313" s="73">
        <f>IF(Settings!$E$13=1,Balance!$O313,INDEX(Balance!$D:$M,ROW(),Settings!$E$13-1))</f>
        <v>0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2:24" x14ac:dyDescent="0.25">
      <c r="B314" s="3" t="str">
        <f t="shared" si="4"/>
        <v/>
      </c>
      <c r="C314" s="7" t="e">
        <f>IF(B314="",NA(),DATE(YEAR(Balance!B313),MONTH(Balance!B313)+1,1))</f>
        <v>#N/A</v>
      </c>
      <c r="D314" s="137"/>
      <c r="E314" s="6">
        <f>IF(Settings!$E$13=1,'Minimum Payment'!$O314,INDEX('Minimum Payment'!$D:$M,ROW(),Settings!$E$13-1))</f>
        <v>0</v>
      </c>
      <c r="F314" s="6">
        <f>IF(Settings!$E$13=1,'Extra Payment'!$O314,INDEX('Extra Payment'!$D:$M,ROW(),Settings!$E$13-1))</f>
        <v>0</v>
      </c>
      <c r="G314" s="6">
        <f>IF(Settings!$E$13=1,Interest!$O314,INDEX(Interest!$D:$M,ROW(),Settings!$E$13-1))</f>
        <v>0</v>
      </c>
      <c r="H314" s="73">
        <f>IF(Settings!$E$13=1,Balance!$O314,INDEX(Balance!$D:$M,ROW(),Settings!$E$13-1))</f>
        <v>0</v>
      </c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2:24" x14ac:dyDescent="0.25">
      <c r="B315" s="3" t="str">
        <f t="shared" si="4"/>
        <v/>
      </c>
      <c r="C315" s="7" t="e">
        <f>IF(B315="",NA(),DATE(YEAR(Balance!B314),MONTH(Balance!B314)+1,1))</f>
        <v>#N/A</v>
      </c>
      <c r="D315" s="137"/>
      <c r="E315" s="6">
        <f>IF(Settings!$E$13=1,'Minimum Payment'!$O315,INDEX('Minimum Payment'!$D:$M,ROW(),Settings!$E$13-1))</f>
        <v>0</v>
      </c>
      <c r="F315" s="6">
        <f>IF(Settings!$E$13=1,'Extra Payment'!$O315,INDEX('Extra Payment'!$D:$M,ROW(),Settings!$E$13-1))</f>
        <v>0</v>
      </c>
      <c r="G315" s="6">
        <f>IF(Settings!$E$13=1,Interest!$O315,INDEX(Interest!$D:$M,ROW(),Settings!$E$13-1))</f>
        <v>0</v>
      </c>
      <c r="H315" s="73">
        <f>IF(Settings!$E$13=1,Balance!$O315,INDEX(Balance!$D:$M,ROW(),Settings!$E$13-1))</f>
        <v>0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2:24" x14ac:dyDescent="0.25">
      <c r="B316" s="3" t="str">
        <f t="shared" si="4"/>
        <v/>
      </c>
      <c r="C316" s="7" t="e">
        <f>IF(B316="",NA(),DATE(YEAR(Balance!B315),MONTH(Balance!B315)+1,1))</f>
        <v>#N/A</v>
      </c>
      <c r="D316" s="137"/>
      <c r="E316" s="6">
        <f>IF(Settings!$E$13=1,'Minimum Payment'!$O316,INDEX('Minimum Payment'!$D:$M,ROW(),Settings!$E$13-1))</f>
        <v>0</v>
      </c>
      <c r="F316" s="6">
        <f>IF(Settings!$E$13=1,'Extra Payment'!$O316,INDEX('Extra Payment'!$D:$M,ROW(),Settings!$E$13-1))</f>
        <v>0</v>
      </c>
      <c r="G316" s="6">
        <f>IF(Settings!$E$13=1,Interest!$O316,INDEX(Interest!$D:$M,ROW(),Settings!$E$13-1))</f>
        <v>0</v>
      </c>
      <c r="H316" s="73">
        <f>IF(Settings!$E$13=1,Balance!$O316,INDEX(Balance!$D:$M,ROW(),Settings!$E$13-1))</f>
        <v>0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2:24" x14ac:dyDescent="0.25">
      <c r="B317" s="3" t="str">
        <f t="shared" si="4"/>
        <v/>
      </c>
      <c r="C317" s="7" t="e">
        <f>IF(B317="",NA(),DATE(YEAR(Balance!B316),MONTH(Balance!B316)+1,1))</f>
        <v>#N/A</v>
      </c>
      <c r="D317" s="137"/>
      <c r="E317" s="6">
        <f>IF(Settings!$E$13=1,'Minimum Payment'!$O317,INDEX('Minimum Payment'!$D:$M,ROW(),Settings!$E$13-1))</f>
        <v>0</v>
      </c>
      <c r="F317" s="6">
        <f>IF(Settings!$E$13=1,'Extra Payment'!$O317,INDEX('Extra Payment'!$D:$M,ROW(),Settings!$E$13-1))</f>
        <v>0</v>
      </c>
      <c r="G317" s="6">
        <f>IF(Settings!$E$13=1,Interest!$O317,INDEX(Interest!$D:$M,ROW(),Settings!$E$13-1))</f>
        <v>0</v>
      </c>
      <c r="H317" s="73">
        <f>IF(Settings!$E$13=1,Balance!$O317,INDEX(Balance!$D:$M,ROW(),Settings!$E$13-1))</f>
        <v>0</v>
      </c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2:24" x14ac:dyDescent="0.25">
      <c r="B318" s="3" t="str">
        <f t="shared" si="4"/>
        <v/>
      </c>
      <c r="C318" s="7" t="e">
        <f>IF(B318="",NA(),DATE(YEAR(Balance!B317),MONTH(Balance!B317)+1,1))</f>
        <v>#N/A</v>
      </c>
      <c r="D318" s="137"/>
      <c r="E318" s="6">
        <f>IF(Settings!$E$13=1,'Minimum Payment'!$O318,INDEX('Minimum Payment'!$D:$M,ROW(),Settings!$E$13-1))</f>
        <v>0</v>
      </c>
      <c r="F318" s="6">
        <f>IF(Settings!$E$13=1,'Extra Payment'!$O318,INDEX('Extra Payment'!$D:$M,ROW(),Settings!$E$13-1))</f>
        <v>0</v>
      </c>
      <c r="G318" s="6">
        <f>IF(Settings!$E$13=1,Interest!$O318,INDEX(Interest!$D:$M,ROW(),Settings!$E$13-1))</f>
        <v>0</v>
      </c>
      <c r="H318" s="73">
        <f>IF(Settings!$E$13=1,Balance!$O318,INDEX(Balance!$D:$M,ROW(),Settings!$E$13-1))</f>
        <v>0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2:24" x14ac:dyDescent="0.25">
      <c r="B319" s="3" t="str">
        <f t="shared" si="4"/>
        <v/>
      </c>
      <c r="C319" s="7" t="e">
        <f>IF(B319="",NA(),DATE(YEAR(Balance!B318),MONTH(Balance!B318)+1,1))</f>
        <v>#N/A</v>
      </c>
      <c r="D319" s="137"/>
      <c r="E319" s="6">
        <f>IF(Settings!$E$13=1,'Minimum Payment'!$O319,INDEX('Minimum Payment'!$D:$M,ROW(),Settings!$E$13-1))</f>
        <v>0</v>
      </c>
      <c r="F319" s="6">
        <f>IF(Settings!$E$13=1,'Extra Payment'!$O319,INDEX('Extra Payment'!$D:$M,ROW(),Settings!$E$13-1))</f>
        <v>0</v>
      </c>
      <c r="G319" s="6">
        <f>IF(Settings!$E$13=1,Interest!$O319,INDEX(Interest!$D:$M,ROW(),Settings!$E$13-1))</f>
        <v>0</v>
      </c>
      <c r="H319" s="73">
        <f>IF(Settings!$E$13=1,Balance!$O319,INDEX(Balance!$D:$M,ROW(),Settings!$E$13-1))</f>
        <v>0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2:24" x14ac:dyDescent="0.25">
      <c r="B320" s="3" t="str">
        <f t="shared" si="4"/>
        <v/>
      </c>
      <c r="C320" s="7" t="e">
        <f>IF(B320="",NA(),DATE(YEAR(Balance!B319),MONTH(Balance!B319)+1,1))</f>
        <v>#N/A</v>
      </c>
      <c r="D320" s="137"/>
      <c r="E320" s="6">
        <f>IF(Settings!$E$13=1,'Minimum Payment'!$O320,INDEX('Minimum Payment'!$D:$M,ROW(),Settings!$E$13-1))</f>
        <v>0</v>
      </c>
      <c r="F320" s="6">
        <f>IF(Settings!$E$13=1,'Extra Payment'!$O320,INDEX('Extra Payment'!$D:$M,ROW(),Settings!$E$13-1))</f>
        <v>0</v>
      </c>
      <c r="G320" s="6">
        <f>IF(Settings!$E$13=1,Interest!$O320,INDEX(Interest!$D:$M,ROW(),Settings!$E$13-1))</f>
        <v>0</v>
      </c>
      <c r="H320" s="73">
        <f>IF(Settings!$E$13=1,Balance!$O320,INDEX(Balance!$D:$M,ROW(),Settings!$E$13-1))</f>
        <v>0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2:24" x14ac:dyDescent="0.25">
      <c r="B321" s="3" t="str">
        <f t="shared" si="4"/>
        <v/>
      </c>
      <c r="C321" s="7" t="e">
        <f>IF(B321="",NA(),DATE(YEAR(Balance!B320),MONTH(Balance!B320)+1,1))</f>
        <v>#N/A</v>
      </c>
      <c r="D321" s="137"/>
      <c r="E321" s="6">
        <f>IF(Settings!$E$13=1,'Minimum Payment'!$O321,INDEX('Minimum Payment'!$D:$M,ROW(),Settings!$E$13-1))</f>
        <v>0</v>
      </c>
      <c r="F321" s="6">
        <f>IF(Settings!$E$13=1,'Extra Payment'!$O321,INDEX('Extra Payment'!$D:$M,ROW(),Settings!$E$13-1))</f>
        <v>0</v>
      </c>
      <c r="G321" s="6">
        <f>IF(Settings!$E$13=1,Interest!$O321,INDEX(Interest!$D:$M,ROW(),Settings!$E$13-1))</f>
        <v>0</v>
      </c>
      <c r="H321" s="73">
        <f>IF(Settings!$E$13=1,Balance!$O321,INDEX(Balance!$D:$M,ROW(),Settings!$E$13-1))</f>
        <v>0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2:24" x14ac:dyDescent="0.25">
      <c r="B322" s="3" t="str">
        <f t="shared" si="4"/>
        <v/>
      </c>
      <c r="C322" s="7" t="e">
        <f>IF(B322="",NA(),DATE(YEAR(Balance!B321),MONTH(Balance!B321)+1,1))</f>
        <v>#N/A</v>
      </c>
      <c r="D322" s="137"/>
      <c r="E322" s="6">
        <f>IF(Settings!$E$13=1,'Minimum Payment'!$O322,INDEX('Minimum Payment'!$D:$M,ROW(),Settings!$E$13-1))</f>
        <v>0</v>
      </c>
      <c r="F322" s="6">
        <f>IF(Settings!$E$13=1,'Extra Payment'!$O322,INDEX('Extra Payment'!$D:$M,ROW(),Settings!$E$13-1))</f>
        <v>0</v>
      </c>
      <c r="G322" s="6">
        <f>IF(Settings!$E$13=1,Interest!$O322,INDEX(Interest!$D:$M,ROW(),Settings!$E$13-1))</f>
        <v>0</v>
      </c>
      <c r="H322" s="73">
        <f>IF(Settings!$E$13=1,Balance!$O322,INDEX(Balance!$D:$M,ROW(),Settings!$E$13-1))</f>
        <v>0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2:24" x14ac:dyDescent="0.25">
      <c r="B323" s="3" t="str">
        <f t="shared" si="4"/>
        <v/>
      </c>
      <c r="C323" s="7" t="e">
        <f>IF(B323="",NA(),DATE(YEAR(Balance!B322),MONTH(Balance!B322)+1,1))</f>
        <v>#N/A</v>
      </c>
      <c r="D323" s="137"/>
      <c r="E323" s="6">
        <f>IF(Settings!$E$13=1,'Minimum Payment'!$O323,INDEX('Minimum Payment'!$D:$M,ROW(),Settings!$E$13-1))</f>
        <v>0</v>
      </c>
      <c r="F323" s="6">
        <f>IF(Settings!$E$13=1,'Extra Payment'!$O323,INDEX('Extra Payment'!$D:$M,ROW(),Settings!$E$13-1))</f>
        <v>0</v>
      </c>
      <c r="G323" s="6">
        <f>IF(Settings!$E$13=1,Interest!$O323,INDEX(Interest!$D:$M,ROW(),Settings!$E$13-1))</f>
        <v>0</v>
      </c>
      <c r="H323" s="73">
        <f>IF(Settings!$E$13=1,Balance!$O323,INDEX(Balance!$D:$M,ROW(),Settings!$E$13-1))</f>
        <v>0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2:24" x14ac:dyDescent="0.25">
      <c r="B324" s="3" t="str">
        <f t="shared" si="4"/>
        <v/>
      </c>
      <c r="C324" s="7" t="e">
        <f>IF(B324="",NA(),DATE(YEAR(Balance!B323),MONTH(Balance!B323)+1,1))</f>
        <v>#N/A</v>
      </c>
      <c r="D324" s="137"/>
      <c r="E324" s="6">
        <f>IF(Settings!$E$13=1,'Minimum Payment'!$O324,INDEX('Minimum Payment'!$D:$M,ROW(),Settings!$E$13-1))</f>
        <v>0</v>
      </c>
      <c r="F324" s="6">
        <f>IF(Settings!$E$13=1,'Extra Payment'!$O324,INDEX('Extra Payment'!$D:$M,ROW(),Settings!$E$13-1))</f>
        <v>0</v>
      </c>
      <c r="G324" s="6">
        <f>IF(Settings!$E$13=1,Interest!$O324,INDEX(Interest!$D:$M,ROW(),Settings!$E$13-1))</f>
        <v>0</v>
      </c>
      <c r="H324" s="73">
        <f>IF(Settings!$E$13=1,Balance!$O324,INDEX(Balance!$D:$M,ROW(),Settings!$E$13-1))</f>
        <v>0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2:24" x14ac:dyDescent="0.25">
      <c r="B325" s="3" t="str">
        <f t="shared" si="4"/>
        <v/>
      </c>
      <c r="C325" s="7" t="e">
        <f>IF(B325="",NA(),DATE(YEAR(Balance!B324),MONTH(Balance!B324)+1,1))</f>
        <v>#N/A</v>
      </c>
      <c r="D325" s="137"/>
      <c r="E325" s="6">
        <f>IF(Settings!$E$13=1,'Minimum Payment'!$O325,INDEX('Minimum Payment'!$D:$M,ROW(),Settings!$E$13-1))</f>
        <v>0</v>
      </c>
      <c r="F325" s="6">
        <f>IF(Settings!$E$13=1,'Extra Payment'!$O325,INDEX('Extra Payment'!$D:$M,ROW(),Settings!$E$13-1))</f>
        <v>0</v>
      </c>
      <c r="G325" s="6">
        <f>IF(Settings!$E$13=1,Interest!$O325,INDEX(Interest!$D:$M,ROW(),Settings!$E$13-1))</f>
        <v>0</v>
      </c>
      <c r="H325" s="73">
        <f>IF(Settings!$E$13=1,Balance!$O325,INDEX(Balance!$D:$M,ROW(),Settings!$E$13-1))</f>
        <v>0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2:24" x14ac:dyDescent="0.25">
      <c r="B326" s="3" t="str">
        <f t="shared" si="4"/>
        <v/>
      </c>
      <c r="C326" s="7" t="e">
        <f>IF(B326="",NA(),DATE(YEAR(Balance!B325),MONTH(Balance!B325)+1,1))</f>
        <v>#N/A</v>
      </c>
      <c r="D326" s="137"/>
      <c r="E326" s="6">
        <f>IF(Settings!$E$13=1,'Minimum Payment'!$O326,INDEX('Minimum Payment'!$D:$M,ROW(),Settings!$E$13-1))</f>
        <v>0</v>
      </c>
      <c r="F326" s="6">
        <f>IF(Settings!$E$13=1,'Extra Payment'!$O326,INDEX('Extra Payment'!$D:$M,ROW(),Settings!$E$13-1))</f>
        <v>0</v>
      </c>
      <c r="G326" s="6">
        <f>IF(Settings!$E$13=1,Interest!$O326,INDEX(Interest!$D:$M,ROW(),Settings!$E$13-1))</f>
        <v>0</v>
      </c>
      <c r="H326" s="73">
        <f>IF(Settings!$E$13=1,Balance!$O326,INDEX(Balance!$D:$M,ROW(),Settings!$E$13-1))</f>
        <v>0</v>
      </c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2:24" x14ac:dyDescent="0.25">
      <c r="B327" s="3" t="str">
        <f t="shared" si="4"/>
        <v/>
      </c>
      <c r="C327" s="7" t="e">
        <f>IF(B327="",NA(),DATE(YEAR(Balance!B326),MONTH(Balance!B326)+1,1))</f>
        <v>#N/A</v>
      </c>
      <c r="D327" s="137"/>
      <c r="E327" s="6">
        <f>IF(Settings!$E$13=1,'Minimum Payment'!$O327,INDEX('Minimum Payment'!$D:$M,ROW(),Settings!$E$13-1))</f>
        <v>0</v>
      </c>
      <c r="F327" s="6">
        <f>IF(Settings!$E$13=1,'Extra Payment'!$O327,INDEX('Extra Payment'!$D:$M,ROW(),Settings!$E$13-1))</f>
        <v>0</v>
      </c>
      <c r="G327" s="6">
        <f>IF(Settings!$E$13=1,Interest!$O327,INDEX(Interest!$D:$M,ROW(),Settings!$E$13-1))</f>
        <v>0</v>
      </c>
      <c r="H327" s="73">
        <f>IF(Settings!$E$13=1,Balance!$O327,INDEX(Balance!$D:$M,ROW(),Settings!$E$13-1))</f>
        <v>0</v>
      </c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2:24" x14ac:dyDescent="0.25">
      <c r="B328" s="3" t="str">
        <f t="shared" si="4"/>
        <v/>
      </c>
      <c r="C328" s="7" t="e">
        <f>IF(B328="",NA(),DATE(YEAR(Balance!B327),MONTH(Balance!B327)+1,1))</f>
        <v>#N/A</v>
      </c>
      <c r="D328" s="137"/>
      <c r="E328" s="6">
        <f>IF(Settings!$E$13=1,'Minimum Payment'!$O328,INDEX('Minimum Payment'!$D:$M,ROW(),Settings!$E$13-1))</f>
        <v>0</v>
      </c>
      <c r="F328" s="6">
        <f>IF(Settings!$E$13=1,'Extra Payment'!$O328,INDEX('Extra Payment'!$D:$M,ROW(),Settings!$E$13-1))</f>
        <v>0</v>
      </c>
      <c r="G328" s="6">
        <f>IF(Settings!$E$13=1,Interest!$O328,INDEX(Interest!$D:$M,ROW(),Settings!$E$13-1))</f>
        <v>0</v>
      </c>
      <c r="H328" s="73">
        <f>IF(Settings!$E$13=1,Balance!$O328,INDEX(Balance!$D:$M,ROW(),Settings!$E$13-1))</f>
        <v>0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2:24" x14ac:dyDescent="0.25">
      <c r="B329" s="3" t="str">
        <f t="shared" si="4"/>
        <v/>
      </c>
      <c r="C329" s="7" t="e">
        <f>IF(B329="",NA(),DATE(YEAR(Balance!B328),MONTH(Balance!B328)+1,1))</f>
        <v>#N/A</v>
      </c>
      <c r="D329" s="137"/>
      <c r="E329" s="6">
        <f>IF(Settings!$E$13=1,'Minimum Payment'!$O329,INDEX('Minimum Payment'!$D:$M,ROW(),Settings!$E$13-1))</f>
        <v>0</v>
      </c>
      <c r="F329" s="6">
        <f>IF(Settings!$E$13=1,'Extra Payment'!$O329,INDEX('Extra Payment'!$D:$M,ROW(),Settings!$E$13-1))</f>
        <v>0</v>
      </c>
      <c r="G329" s="6">
        <f>IF(Settings!$E$13=1,Interest!$O329,INDEX(Interest!$D:$M,ROW(),Settings!$E$13-1))</f>
        <v>0</v>
      </c>
      <c r="H329" s="73">
        <f>IF(Settings!$E$13=1,Balance!$O329,INDEX(Balance!$D:$M,ROW(),Settings!$E$13-1))</f>
        <v>0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2:24" x14ac:dyDescent="0.25">
      <c r="B330" s="3" t="str">
        <f t="shared" si="4"/>
        <v/>
      </c>
      <c r="C330" s="7" t="e">
        <f>IF(B330="",NA(),DATE(YEAR(Balance!B329),MONTH(Balance!B329)+1,1))</f>
        <v>#N/A</v>
      </c>
      <c r="D330" s="137"/>
      <c r="E330" s="6">
        <f>IF(Settings!$E$13=1,'Minimum Payment'!$O330,INDEX('Minimum Payment'!$D:$M,ROW(),Settings!$E$13-1))</f>
        <v>0</v>
      </c>
      <c r="F330" s="6">
        <f>IF(Settings!$E$13=1,'Extra Payment'!$O330,INDEX('Extra Payment'!$D:$M,ROW(),Settings!$E$13-1))</f>
        <v>0</v>
      </c>
      <c r="G330" s="6">
        <f>IF(Settings!$E$13=1,Interest!$O330,INDEX(Interest!$D:$M,ROW(),Settings!$E$13-1))</f>
        <v>0</v>
      </c>
      <c r="H330" s="73">
        <f>IF(Settings!$E$13=1,Balance!$O330,INDEX(Balance!$D:$M,ROW(),Settings!$E$13-1))</f>
        <v>0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2:24" x14ac:dyDescent="0.25">
      <c r="B331" s="3" t="str">
        <f t="shared" si="4"/>
        <v/>
      </c>
      <c r="C331" s="7" t="e">
        <f>IF(B331="",NA(),DATE(YEAR(Balance!B330),MONTH(Balance!B330)+1,1))</f>
        <v>#N/A</v>
      </c>
      <c r="D331" s="137"/>
      <c r="E331" s="6">
        <f>IF(Settings!$E$13=1,'Minimum Payment'!$O331,INDEX('Minimum Payment'!$D:$M,ROW(),Settings!$E$13-1))</f>
        <v>0</v>
      </c>
      <c r="F331" s="6">
        <f>IF(Settings!$E$13=1,'Extra Payment'!$O331,INDEX('Extra Payment'!$D:$M,ROW(),Settings!$E$13-1))</f>
        <v>0</v>
      </c>
      <c r="G331" s="6">
        <f>IF(Settings!$E$13=1,Interest!$O331,INDEX(Interest!$D:$M,ROW(),Settings!$E$13-1))</f>
        <v>0</v>
      </c>
      <c r="H331" s="73">
        <f>IF(Settings!$E$13=1,Balance!$O331,INDEX(Balance!$D:$M,ROW(),Settings!$E$13-1))</f>
        <v>0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2:24" x14ac:dyDescent="0.25">
      <c r="B332" s="3" t="str">
        <f t="shared" si="4"/>
        <v/>
      </c>
      <c r="C332" s="7" t="e">
        <f>IF(B332="",NA(),DATE(YEAR(Balance!B331),MONTH(Balance!B331)+1,1))</f>
        <v>#N/A</v>
      </c>
      <c r="D332" s="137"/>
      <c r="E332" s="6">
        <f>IF(Settings!$E$13=1,'Minimum Payment'!$O332,INDEX('Minimum Payment'!$D:$M,ROW(),Settings!$E$13-1))</f>
        <v>0</v>
      </c>
      <c r="F332" s="6">
        <f>IF(Settings!$E$13=1,'Extra Payment'!$O332,INDEX('Extra Payment'!$D:$M,ROW(),Settings!$E$13-1))</f>
        <v>0</v>
      </c>
      <c r="G332" s="6">
        <f>IF(Settings!$E$13=1,Interest!$O332,INDEX(Interest!$D:$M,ROW(),Settings!$E$13-1))</f>
        <v>0</v>
      </c>
      <c r="H332" s="73">
        <f>IF(Settings!$E$13=1,Balance!$O332,INDEX(Balance!$D:$M,ROW(),Settings!$E$13-1))</f>
        <v>0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2:24" x14ac:dyDescent="0.25">
      <c r="B333" s="3" t="str">
        <f t="shared" si="4"/>
        <v/>
      </c>
      <c r="C333" s="7" t="e">
        <f>IF(B333="",NA(),DATE(YEAR(Balance!B332),MONTH(Balance!B332)+1,1))</f>
        <v>#N/A</v>
      </c>
      <c r="D333" s="137"/>
      <c r="E333" s="6">
        <f>IF(Settings!$E$13=1,'Minimum Payment'!$O333,INDEX('Minimum Payment'!$D:$M,ROW(),Settings!$E$13-1))</f>
        <v>0</v>
      </c>
      <c r="F333" s="6">
        <f>IF(Settings!$E$13=1,'Extra Payment'!$O333,INDEX('Extra Payment'!$D:$M,ROW(),Settings!$E$13-1))</f>
        <v>0</v>
      </c>
      <c r="G333" s="6">
        <f>IF(Settings!$E$13=1,Interest!$O333,INDEX(Interest!$D:$M,ROW(),Settings!$E$13-1))</f>
        <v>0</v>
      </c>
      <c r="H333" s="73">
        <f>IF(Settings!$E$13=1,Balance!$O333,INDEX(Balance!$D:$M,ROW(),Settings!$E$13-1))</f>
        <v>0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2:24" x14ac:dyDescent="0.25">
      <c r="B334" s="3" t="str">
        <f t="shared" si="4"/>
        <v/>
      </c>
      <c r="C334" s="7" t="e">
        <f>IF(B334="",NA(),DATE(YEAR(Balance!B333),MONTH(Balance!B333)+1,1))</f>
        <v>#N/A</v>
      </c>
      <c r="D334" s="137"/>
      <c r="E334" s="6">
        <f>IF(Settings!$E$13=1,'Minimum Payment'!$O334,INDEX('Minimum Payment'!$D:$M,ROW(),Settings!$E$13-1))</f>
        <v>0</v>
      </c>
      <c r="F334" s="6">
        <f>IF(Settings!$E$13=1,'Extra Payment'!$O334,INDEX('Extra Payment'!$D:$M,ROW(),Settings!$E$13-1))</f>
        <v>0</v>
      </c>
      <c r="G334" s="6">
        <f>IF(Settings!$E$13=1,Interest!$O334,INDEX(Interest!$D:$M,ROW(),Settings!$E$13-1))</f>
        <v>0</v>
      </c>
      <c r="H334" s="73">
        <f>IF(Settings!$E$13=1,Balance!$O334,INDEX(Balance!$D:$M,ROW(),Settings!$E$13-1))</f>
        <v>0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2:24" x14ac:dyDescent="0.25">
      <c r="B335" s="3" t="str">
        <f t="shared" si="4"/>
        <v/>
      </c>
      <c r="C335" s="7" t="e">
        <f>IF(B335="",NA(),DATE(YEAR(Balance!B334),MONTH(Balance!B334)+1,1))</f>
        <v>#N/A</v>
      </c>
      <c r="D335" s="137"/>
      <c r="E335" s="6">
        <f>IF(Settings!$E$13=1,'Minimum Payment'!$O335,INDEX('Minimum Payment'!$D:$M,ROW(),Settings!$E$13-1))</f>
        <v>0</v>
      </c>
      <c r="F335" s="6">
        <f>IF(Settings!$E$13=1,'Extra Payment'!$O335,INDEX('Extra Payment'!$D:$M,ROW(),Settings!$E$13-1))</f>
        <v>0</v>
      </c>
      <c r="G335" s="6">
        <f>IF(Settings!$E$13=1,Interest!$O335,INDEX(Interest!$D:$M,ROW(),Settings!$E$13-1))</f>
        <v>0</v>
      </c>
      <c r="H335" s="73">
        <f>IF(Settings!$E$13=1,Balance!$O335,INDEX(Balance!$D:$M,ROW(),Settings!$E$13-1))</f>
        <v>0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2:24" x14ac:dyDescent="0.25">
      <c r="B336" s="3" t="str">
        <f t="shared" si="4"/>
        <v/>
      </c>
      <c r="C336" s="7" t="e">
        <f>IF(B336="",NA(),DATE(YEAR(Balance!B335),MONTH(Balance!B335)+1,1))</f>
        <v>#N/A</v>
      </c>
      <c r="D336" s="137"/>
      <c r="E336" s="6">
        <f>IF(Settings!$E$13=1,'Minimum Payment'!$O336,INDEX('Minimum Payment'!$D:$M,ROW(),Settings!$E$13-1))</f>
        <v>0</v>
      </c>
      <c r="F336" s="6">
        <f>IF(Settings!$E$13=1,'Extra Payment'!$O336,INDEX('Extra Payment'!$D:$M,ROW(),Settings!$E$13-1))</f>
        <v>0</v>
      </c>
      <c r="G336" s="6">
        <f>IF(Settings!$E$13=1,Interest!$O336,INDEX(Interest!$D:$M,ROW(),Settings!$E$13-1))</f>
        <v>0</v>
      </c>
      <c r="H336" s="73">
        <f>IF(Settings!$E$13=1,Balance!$O336,INDEX(Balance!$D:$M,ROW(),Settings!$E$13-1))</f>
        <v>0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2:24" x14ac:dyDescent="0.25">
      <c r="B337" s="3" t="str">
        <f t="shared" si="4"/>
        <v/>
      </c>
      <c r="C337" s="7" t="e">
        <f>IF(B337="",NA(),DATE(YEAR(Balance!B336),MONTH(Balance!B336)+1,1))</f>
        <v>#N/A</v>
      </c>
      <c r="D337" s="137"/>
      <c r="E337" s="6">
        <f>IF(Settings!$E$13=1,'Minimum Payment'!$O337,INDEX('Minimum Payment'!$D:$M,ROW(),Settings!$E$13-1))</f>
        <v>0</v>
      </c>
      <c r="F337" s="6">
        <f>IF(Settings!$E$13=1,'Extra Payment'!$O337,INDEX('Extra Payment'!$D:$M,ROW(),Settings!$E$13-1))</f>
        <v>0</v>
      </c>
      <c r="G337" s="6">
        <f>IF(Settings!$E$13=1,Interest!$O337,INDEX(Interest!$D:$M,ROW(),Settings!$E$13-1))</f>
        <v>0</v>
      </c>
      <c r="H337" s="73">
        <f>IF(Settings!$E$13=1,Balance!$O337,INDEX(Balance!$D:$M,ROW(),Settings!$E$13-1))</f>
        <v>0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2:24" x14ac:dyDescent="0.25">
      <c r="B338" s="3" t="str">
        <f t="shared" ref="B338:B401" si="5">IF(H337&lt;=0,"",B337+1)</f>
        <v/>
      </c>
      <c r="C338" s="7" t="e">
        <f>IF(B338="",NA(),DATE(YEAR(Balance!B337),MONTH(Balance!B337)+1,1))</f>
        <v>#N/A</v>
      </c>
      <c r="D338" s="137"/>
      <c r="E338" s="6">
        <f>IF(Settings!$E$13=1,'Minimum Payment'!$O338,INDEX('Minimum Payment'!$D:$M,ROW(),Settings!$E$13-1))</f>
        <v>0</v>
      </c>
      <c r="F338" s="6">
        <f>IF(Settings!$E$13=1,'Extra Payment'!$O338,INDEX('Extra Payment'!$D:$M,ROW(),Settings!$E$13-1))</f>
        <v>0</v>
      </c>
      <c r="G338" s="6">
        <f>IF(Settings!$E$13=1,Interest!$O338,INDEX(Interest!$D:$M,ROW(),Settings!$E$13-1))</f>
        <v>0</v>
      </c>
      <c r="H338" s="73">
        <f>IF(Settings!$E$13=1,Balance!$O338,INDEX(Balance!$D:$M,ROW(),Settings!$E$13-1))</f>
        <v>0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2:24" x14ac:dyDescent="0.25">
      <c r="B339" s="3" t="str">
        <f t="shared" si="5"/>
        <v/>
      </c>
      <c r="C339" s="7" t="e">
        <f>IF(B339="",NA(),DATE(YEAR(Balance!B338),MONTH(Balance!B338)+1,1))</f>
        <v>#N/A</v>
      </c>
      <c r="D339" s="137"/>
      <c r="E339" s="6">
        <f>IF(Settings!$E$13=1,'Minimum Payment'!$O339,INDEX('Minimum Payment'!$D:$M,ROW(),Settings!$E$13-1))</f>
        <v>0</v>
      </c>
      <c r="F339" s="6">
        <f>IF(Settings!$E$13=1,'Extra Payment'!$O339,INDEX('Extra Payment'!$D:$M,ROW(),Settings!$E$13-1))</f>
        <v>0</v>
      </c>
      <c r="G339" s="6">
        <f>IF(Settings!$E$13=1,Interest!$O339,INDEX(Interest!$D:$M,ROW(),Settings!$E$13-1))</f>
        <v>0</v>
      </c>
      <c r="H339" s="73">
        <f>IF(Settings!$E$13=1,Balance!$O339,INDEX(Balance!$D:$M,ROW(),Settings!$E$13-1))</f>
        <v>0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2:24" x14ac:dyDescent="0.25">
      <c r="B340" s="3" t="str">
        <f t="shared" si="5"/>
        <v/>
      </c>
      <c r="C340" s="7" t="e">
        <f>IF(B340="",NA(),DATE(YEAR(Balance!B339),MONTH(Balance!B339)+1,1))</f>
        <v>#N/A</v>
      </c>
      <c r="D340" s="137"/>
      <c r="E340" s="6">
        <f>IF(Settings!$E$13=1,'Minimum Payment'!$O340,INDEX('Minimum Payment'!$D:$M,ROW(),Settings!$E$13-1))</f>
        <v>0</v>
      </c>
      <c r="F340" s="6">
        <f>IF(Settings!$E$13=1,'Extra Payment'!$O340,INDEX('Extra Payment'!$D:$M,ROW(),Settings!$E$13-1))</f>
        <v>0</v>
      </c>
      <c r="G340" s="6">
        <f>IF(Settings!$E$13=1,Interest!$O340,INDEX(Interest!$D:$M,ROW(),Settings!$E$13-1))</f>
        <v>0</v>
      </c>
      <c r="H340" s="73">
        <f>IF(Settings!$E$13=1,Balance!$O340,INDEX(Balance!$D:$M,ROW(),Settings!$E$13-1))</f>
        <v>0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2:24" x14ac:dyDescent="0.25">
      <c r="B341" s="3" t="str">
        <f t="shared" si="5"/>
        <v/>
      </c>
      <c r="C341" s="7" t="e">
        <f>IF(B341="",NA(),DATE(YEAR(Balance!B340),MONTH(Balance!B340)+1,1))</f>
        <v>#N/A</v>
      </c>
      <c r="D341" s="137"/>
      <c r="E341" s="6">
        <f>IF(Settings!$E$13=1,'Minimum Payment'!$O341,INDEX('Minimum Payment'!$D:$M,ROW(),Settings!$E$13-1))</f>
        <v>0</v>
      </c>
      <c r="F341" s="6">
        <f>IF(Settings!$E$13=1,'Extra Payment'!$O341,INDEX('Extra Payment'!$D:$M,ROW(),Settings!$E$13-1))</f>
        <v>0</v>
      </c>
      <c r="G341" s="6">
        <f>IF(Settings!$E$13=1,Interest!$O341,INDEX(Interest!$D:$M,ROW(),Settings!$E$13-1))</f>
        <v>0</v>
      </c>
      <c r="H341" s="73">
        <f>IF(Settings!$E$13=1,Balance!$O341,INDEX(Balance!$D:$M,ROW(),Settings!$E$13-1))</f>
        <v>0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2:24" x14ac:dyDescent="0.25">
      <c r="B342" s="3" t="str">
        <f t="shared" si="5"/>
        <v/>
      </c>
      <c r="C342" s="7" t="e">
        <f>IF(B342="",NA(),DATE(YEAR(Balance!B341),MONTH(Balance!B341)+1,1))</f>
        <v>#N/A</v>
      </c>
      <c r="D342" s="137"/>
      <c r="E342" s="6">
        <f>IF(Settings!$E$13=1,'Minimum Payment'!$O342,INDEX('Minimum Payment'!$D:$M,ROW(),Settings!$E$13-1))</f>
        <v>0</v>
      </c>
      <c r="F342" s="6">
        <f>IF(Settings!$E$13=1,'Extra Payment'!$O342,INDEX('Extra Payment'!$D:$M,ROW(),Settings!$E$13-1))</f>
        <v>0</v>
      </c>
      <c r="G342" s="6">
        <f>IF(Settings!$E$13=1,Interest!$O342,INDEX(Interest!$D:$M,ROW(),Settings!$E$13-1))</f>
        <v>0</v>
      </c>
      <c r="H342" s="73">
        <f>IF(Settings!$E$13=1,Balance!$O342,INDEX(Balance!$D:$M,ROW(),Settings!$E$13-1))</f>
        <v>0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2:24" x14ac:dyDescent="0.25">
      <c r="B343" s="3" t="str">
        <f t="shared" si="5"/>
        <v/>
      </c>
      <c r="C343" s="7" t="e">
        <f>IF(B343="",NA(),DATE(YEAR(Balance!B342),MONTH(Balance!B342)+1,1))</f>
        <v>#N/A</v>
      </c>
      <c r="D343" s="137"/>
      <c r="E343" s="6">
        <f>IF(Settings!$E$13=1,'Minimum Payment'!$O343,INDEX('Minimum Payment'!$D:$M,ROW(),Settings!$E$13-1))</f>
        <v>0</v>
      </c>
      <c r="F343" s="6">
        <f>IF(Settings!$E$13=1,'Extra Payment'!$O343,INDEX('Extra Payment'!$D:$M,ROW(),Settings!$E$13-1))</f>
        <v>0</v>
      </c>
      <c r="G343" s="6">
        <f>IF(Settings!$E$13=1,Interest!$O343,INDEX(Interest!$D:$M,ROW(),Settings!$E$13-1))</f>
        <v>0</v>
      </c>
      <c r="H343" s="73">
        <f>IF(Settings!$E$13=1,Balance!$O343,INDEX(Balance!$D:$M,ROW(),Settings!$E$13-1))</f>
        <v>0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2:24" x14ac:dyDescent="0.25">
      <c r="B344" s="3" t="str">
        <f t="shared" si="5"/>
        <v/>
      </c>
      <c r="C344" s="7" t="e">
        <f>IF(B344="",NA(),DATE(YEAR(Balance!B343),MONTH(Balance!B343)+1,1))</f>
        <v>#N/A</v>
      </c>
      <c r="D344" s="137"/>
      <c r="E344" s="6">
        <f>IF(Settings!$E$13=1,'Minimum Payment'!$O344,INDEX('Minimum Payment'!$D:$M,ROW(),Settings!$E$13-1))</f>
        <v>0</v>
      </c>
      <c r="F344" s="6">
        <f>IF(Settings!$E$13=1,'Extra Payment'!$O344,INDEX('Extra Payment'!$D:$M,ROW(),Settings!$E$13-1))</f>
        <v>0</v>
      </c>
      <c r="G344" s="6">
        <f>IF(Settings!$E$13=1,Interest!$O344,INDEX(Interest!$D:$M,ROW(),Settings!$E$13-1))</f>
        <v>0</v>
      </c>
      <c r="H344" s="73">
        <f>IF(Settings!$E$13=1,Balance!$O344,INDEX(Balance!$D:$M,ROW(),Settings!$E$13-1))</f>
        <v>0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2:24" x14ac:dyDescent="0.25">
      <c r="B345" s="3" t="str">
        <f t="shared" si="5"/>
        <v/>
      </c>
      <c r="C345" s="7" t="e">
        <f>IF(B345="",NA(),DATE(YEAR(Balance!B344),MONTH(Balance!B344)+1,1))</f>
        <v>#N/A</v>
      </c>
      <c r="D345" s="137"/>
      <c r="E345" s="6">
        <f>IF(Settings!$E$13=1,'Minimum Payment'!$O345,INDEX('Minimum Payment'!$D:$M,ROW(),Settings!$E$13-1))</f>
        <v>0</v>
      </c>
      <c r="F345" s="6">
        <f>IF(Settings!$E$13=1,'Extra Payment'!$O345,INDEX('Extra Payment'!$D:$M,ROW(),Settings!$E$13-1))</f>
        <v>0</v>
      </c>
      <c r="G345" s="6">
        <f>IF(Settings!$E$13=1,Interest!$O345,INDEX(Interest!$D:$M,ROW(),Settings!$E$13-1))</f>
        <v>0</v>
      </c>
      <c r="H345" s="73">
        <f>IF(Settings!$E$13=1,Balance!$O345,INDEX(Balance!$D:$M,ROW(),Settings!$E$13-1))</f>
        <v>0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2:24" x14ac:dyDescent="0.25">
      <c r="B346" s="3" t="str">
        <f t="shared" si="5"/>
        <v/>
      </c>
      <c r="C346" s="7" t="e">
        <f>IF(B346="",NA(),DATE(YEAR(Balance!B345),MONTH(Balance!B345)+1,1))</f>
        <v>#N/A</v>
      </c>
      <c r="D346" s="137"/>
      <c r="E346" s="6">
        <f>IF(Settings!$E$13=1,'Minimum Payment'!$O346,INDEX('Minimum Payment'!$D:$M,ROW(),Settings!$E$13-1))</f>
        <v>0</v>
      </c>
      <c r="F346" s="6">
        <f>IF(Settings!$E$13=1,'Extra Payment'!$O346,INDEX('Extra Payment'!$D:$M,ROW(),Settings!$E$13-1))</f>
        <v>0</v>
      </c>
      <c r="G346" s="6">
        <f>IF(Settings!$E$13=1,Interest!$O346,INDEX(Interest!$D:$M,ROW(),Settings!$E$13-1))</f>
        <v>0</v>
      </c>
      <c r="H346" s="73">
        <f>IF(Settings!$E$13=1,Balance!$O346,INDEX(Balance!$D:$M,ROW(),Settings!$E$13-1))</f>
        <v>0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2:24" x14ac:dyDescent="0.25">
      <c r="B347" s="3" t="str">
        <f t="shared" si="5"/>
        <v/>
      </c>
      <c r="C347" s="7" t="e">
        <f>IF(B347="",NA(),DATE(YEAR(Balance!B346),MONTH(Balance!B346)+1,1))</f>
        <v>#N/A</v>
      </c>
      <c r="D347" s="137"/>
      <c r="E347" s="6">
        <f>IF(Settings!$E$13=1,'Minimum Payment'!$O347,INDEX('Minimum Payment'!$D:$M,ROW(),Settings!$E$13-1))</f>
        <v>0</v>
      </c>
      <c r="F347" s="6">
        <f>IF(Settings!$E$13=1,'Extra Payment'!$O347,INDEX('Extra Payment'!$D:$M,ROW(),Settings!$E$13-1))</f>
        <v>0</v>
      </c>
      <c r="G347" s="6">
        <f>IF(Settings!$E$13=1,Interest!$O347,INDEX(Interest!$D:$M,ROW(),Settings!$E$13-1))</f>
        <v>0</v>
      </c>
      <c r="H347" s="73">
        <f>IF(Settings!$E$13=1,Balance!$O347,INDEX(Balance!$D:$M,ROW(),Settings!$E$13-1))</f>
        <v>0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2:24" x14ac:dyDescent="0.25">
      <c r="B348" s="3" t="str">
        <f t="shared" si="5"/>
        <v/>
      </c>
      <c r="C348" s="7" t="e">
        <f>IF(B348="",NA(),DATE(YEAR(Balance!B347),MONTH(Balance!B347)+1,1))</f>
        <v>#N/A</v>
      </c>
      <c r="D348" s="137"/>
      <c r="E348" s="6">
        <f>IF(Settings!$E$13=1,'Minimum Payment'!$O348,INDEX('Minimum Payment'!$D:$M,ROW(),Settings!$E$13-1))</f>
        <v>0</v>
      </c>
      <c r="F348" s="6">
        <f>IF(Settings!$E$13=1,'Extra Payment'!$O348,INDEX('Extra Payment'!$D:$M,ROW(),Settings!$E$13-1))</f>
        <v>0</v>
      </c>
      <c r="G348" s="6">
        <f>IF(Settings!$E$13=1,Interest!$O348,INDEX(Interest!$D:$M,ROW(),Settings!$E$13-1))</f>
        <v>0</v>
      </c>
      <c r="H348" s="73">
        <f>IF(Settings!$E$13=1,Balance!$O348,INDEX(Balance!$D:$M,ROW(),Settings!$E$13-1))</f>
        <v>0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2:24" x14ac:dyDescent="0.25">
      <c r="B349" s="3" t="str">
        <f t="shared" si="5"/>
        <v/>
      </c>
      <c r="C349" s="7" t="e">
        <f>IF(B349="",NA(),DATE(YEAR(Balance!B348),MONTH(Balance!B348)+1,1))</f>
        <v>#N/A</v>
      </c>
      <c r="D349" s="137"/>
      <c r="E349" s="6">
        <f>IF(Settings!$E$13=1,'Minimum Payment'!$O349,INDEX('Minimum Payment'!$D:$M,ROW(),Settings!$E$13-1))</f>
        <v>0</v>
      </c>
      <c r="F349" s="6">
        <f>IF(Settings!$E$13=1,'Extra Payment'!$O349,INDEX('Extra Payment'!$D:$M,ROW(),Settings!$E$13-1))</f>
        <v>0</v>
      </c>
      <c r="G349" s="6">
        <f>IF(Settings!$E$13=1,Interest!$O349,INDEX(Interest!$D:$M,ROW(),Settings!$E$13-1))</f>
        <v>0</v>
      </c>
      <c r="H349" s="73">
        <f>IF(Settings!$E$13=1,Balance!$O349,INDEX(Balance!$D:$M,ROW(),Settings!$E$13-1))</f>
        <v>0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2:24" x14ac:dyDescent="0.25">
      <c r="B350" s="3" t="str">
        <f t="shared" si="5"/>
        <v/>
      </c>
      <c r="C350" s="7" t="e">
        <f>IF(B350="",NA(),DATE(YEAR(Balance!B349),MONTH(Balance!B349)+1,1))</f>
        <v>#N/A</v>
      </c>
      <c r="D350" s="137"/>
      <c r="E350" s="6">
        <f>IF(Settings!$E$13=1,'Minimum Payment'!$O350,INDEX('Minimum Payment'!$D:$M,ROW(),Settings!$E$13-1))</f>
        <v>0</v>
      </c>
      <c r="F350" s="6">
        <f>IF(Settings!$E$13=1,'Extra Payment'!$O350,INDEX('Extra Payment'!$D:$M,ROW(),Settings!$E$13-1))</f>
        <v>0</v>
      </c>
      <c r="G350" s="6">
        <f>IF(Settings!$E$13=1,Interest!$O350,INDEX(Interest!$D:$M,ROW(),Settings!$E$13-1))</f>
        <v>0</v>
      </c>
      <c r="H350" s="73">
        <f>IF(Settings!$E$13=1,Balance!$O350,INDEX(Balance!$D:$M,ROW(),Settings!$E$13-1))</f>
        <v>0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2:24" x14ac:dyDescent="0.25">
      <c r="B351" s="3" t="str">
        <f t="shared" si="5"/>
        <v/>
      </c>
      <c r="C351" s="7" t="e">
        <f>IF(B351="",NA(),DATE(YEAR(Balance!B350),MONTH(Balance!B350)+1,1))</f>
        <v>#N/A</v>
      </c>
      <c r="D351" s="137"/>
      <c r="E351" s="6">
        <f>IF(Settings!$E$13=1,'Minimum Payment'!$O351,INDEX('Minimum Payment'!$D:$M,ROW(),Settings!$E$13-1))</f>
        <v>0</v>
      </c>
      <c r="F351" s="6">
        <f>IF(Settings!$E$13=1,'Extra Payment'!$O351,INDEX('Extra Payment'!$D:$M,ROW(),Settings!$E$13-1))</f>
        <v>0</v>
      </c>
      <c r="G351" s="6">
        <f>IF(Settings!$E$13=1,Interest!$O351,INDEX(Interest!$D:$M,ROW(),Settings!$E$13-1))</f>
        <v>0</v>
      </c>
      <c r="H351" s="73">
        <f>IF(Settings!$E$13=1,Balance!$O351,INDEX(Balance!$D:$M,ROW(),Settings!$E$13-1))</f>
        <v>0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2:24" x14ac:dyDescent="0.25">
      <c r="B352" s="3" t="str">
        <f t="shared" si="5"/>
        <v/>
      </c>
      <c r="C352" s="7" t="e">
        <f>IF(B352="",NA(),DATE(YEAR(Balance!B351),MONTH(Balance!B351)+1,1))</f>
        <v>#N/A</v>
      </c>
      <c r="D352" s="137"/>
      <c r="E352" s="6">
        <f>IF(Settings!$E$13=1,'Minimum Payment'!$O352,INDEX('Minimum Payment'!$D:$M,ROW(),Settings!$E$13-1))</f>
        <v>0</v>
      </c>
      <c r="F352" s="6">
        <f>IF(Settings!$E$13=1,'Extra Payment'!$O352,INDEX('Extra Payment'!$D:$M,ROW(),Settings!$E$13-1))</f>
        <v>0</v>
      </c>
      <c r="G352" s="6">
        <f>IF(Settings!$E$13=1,Interest!$O352,INDEX(Interest!$D:$M,ROW(),Settings!$E$13-1))</f>
        <v>0</v>
      </c>
      <c r="H352" s="73">
        <f>IF(Settings!$E$13=1,Balance!$O352,INDEX(Balance!$D:$M,ROW(),Settings!$E$13-1))</f>
        <v>0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2:24" x14ac:dyDescent="0.25">
      <c r="B353" s="3" t="str">
        <f t="shared" si="5"/>
        <v/>
      </c>
      <c r="C353" s="7" t="e">
        <f>IF(B353="",NA(),DATE(YEAR(Balance!B352),MONTH(Balance!B352)+1,1))</f>
        <v>#N/A</v>
      </c>
      <c r="D353" s="137"/>
      <c r="E353" s="6">
        <f>IF(Settings!$E$13=1,'Minimum Payment'!$O353,INDEX('Minimum Payment'!$D:$M,ROW(),Settings!$E$13-1))</f>
        <v>0</v>
      </c>
      <c r="F353" s="6">
        <f>IF(Settings!$E$13=1,'Extra Payment'!$O353,INDEX('Extra Payment'!$D:$M,ROW(),Settings!$E$13-1))</f>
        <v>0</v>
      </c>
      <c r="G353" s="6">
        <f>IF(Settings!$E$13=1,Interest!$O353,INDEX(Interest!$D:$M,ROW(),Settings!$E$13-1))</f>
        <v>0</v>
      </c>
      <c r="H353" s="73">
        <f>IF(Settings!$E$13=1,Balance!$O353,INDEX(Balance!$D:$M,ROW(),Settings!$E$13-1))</f>
        <v>0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2:24" x14ac:dyDescent="0.25">
      <c r="B354" s="3" t="str">
        <f t="shared" si="5"/>
        <v/>
      </c>
      <c r="C354" s="7" t="e">
        <f>IF(B354="",NA(),DATE(YEAR(Balance!B353),MONTH(Balance!B353)+1,1))</f>
        <v>#N/A</v>
      </c>
      <c r="D354" s="137"/>
      <c r="E354" s="6">
        <f>IF(Settings!$E$13=1,'Minimum Payment'!$O354,INDEX('Minimum Payment'!$D:$M,ROW(),Settings!$E$13-1))</f>
        <v>0</v>
      </c>
      <c r="F354" s="6">
        <f>IF(Settings!$E$13=1,'Extra Payment'!$O354,INDEX('Extra Payment'!$D:$M,ROW(),Settings!$E$13-1))</f>
        <v>0</v>
      </c>
      <c r="G354" s="6">
        <f>IF(Settings!$E$13=1,Interest!$O354,INDEX(Interest!$D:$M,ROW(),Settings!$E$13-1))</f>
        <v>0</v>
      </c>
      <c r="H354" s="73">
        <f>IF(Settings!$E$13=1,Balance!$O354,INDEX(Balance!$D:$M,ROW(),Settings!$E$13-1))</f>
        <v>0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2:24" x14ac:dyDescent="0.25">
      <c r="B355" s="3" t="str">
        <f t="shared" si="5"/>
        <v/>
      </c>
      <c r="C355" s="7" t="e">
        <f>IF(B355="",NA(),DATE(YEAR(Balance!B354),MONTH(Balance!B354)+1,1))</f>
        <v>#N/A</v>
      </c>
      <c r="D355" s="137"/>
      <c r="E355" s="6">
        <f>IF(Settings!$E$13=1,'Minimum Payment'!$O355,INDEX('Minimum Payment'!$D:$M,ROW(),Settings!$E$13-1))</f>
        <v>0</v>
      </c>
      <c r="F355" s="6">
        <f>IF(Settings!$E$13=1,'Extra Payment'!$O355,INDEX('Extra Payment'!$D:$M,ROW(),Settings!$E$13-1))</f>
        <v>0</v>
      </c>
      <c r="G355" s="6">
        <f>IF(Settings!$E$13=1,Interest!$O355,INDEX(Interest!$D:$M,ROW(),Settings!$E$13-1))</f>
        <v>0</v>
      </c>
      <c r="H355" s="73">
        <f>IF(Settings!$E$13=1,Balance!$O355,INDEX(Balance!$D:$M,ROW(),Settings!$E$13-1))</f>
        <v>0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2:24" x14ac:dyDescent="0.25">
      <c r="B356" s="3" t="str">
        <f t="shared" si="5"/>
        <v/>
      </c>
      <c r="C356" s="7" t="e">
        <f>IF(B356="",NA(),DATE(YEAR(Balance!B355),MONTH(Balance!B355)+1,1))</f>
        <v>#N/A</v>
      </c>
      <c r="D356" s="137"/>
      <c r="E356" s="6">
        <f>IF(Settings!$E$13=1,'Minimum Payment'!$O356,INDEX('Minimum Payment'!$D:$M,ROW(),Settings!$E$13-1))</f>
        <v>0</v>
      </c>
      <c r="F356" s="6">
        <f>IF(Settings!$E$13=1,'Extra Payment'!$O356,INDEX('Extra Payment'!$D:$M,ROW(),Settings!$E$13-1))</f>
        <v>0</v>
      </c>
      <c r="G356" s="6">
        <f>IF(Settings!$E$13=1,Interest!$O356,INDEX(Interest!$D:$M,ROW(),Settings!$E$13-1))</f>
        <v>0</v>
      </c>
      <c r="H356" s="73">
        <f>IF(Settings!$E$13=1,Balance!$O356,INDEX(Balance!$D:$M,ROW(),Settings!$E$13-1))</f>
        <v>0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2:24" x14ac:dyDescent="0.25">
      <c r="B357" s="3" t="str">
        <f t="shared" si="5"/>
        <v/>
      </c>
      <c r="C357" s="7" t="e">
        <f>IF(B357="",NA(),DATE(YEAR(Balance!B356),MONTH(Balance!B356)+1,1))</f>
        <v>#N/A</v>
      </c>
      <c r="D357" s="137"/>
      <c r="E357" s="6">
        <f>IF(Settings!$E$13=1,'Minimum Payment'!$O357,INDEX('Minimum Payment'!$D:$M,ROW(),Settings!$E$13-1))</f>
        <v>0</v>
      </c>
      <c r="F357" s="6">
        <f>IF(Settings!$E$13=1,'Extra Payment'!$O357,INDEX('Extra Payment'!$D:$M,ROW(),Settings!$E$13-1))</f>
        <v>0</v>
      </c>
      <c r="G357" s="6">
        <f>IF(Settings!$E$13=1,Interest!$O357,INDEX(Interest!$D:$M,ROW(),Settings!$E$13-1))</f>
        <v>0</v>
      </c>
      <c r="H357" s="73">
        <f>IF(Settings!$E$13=1,Balance!$O357,INDEX(Balance!$D:$M,ROW(),Settings!$E$13-1))</f>
        <v>0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2:24" x14ac:dyDescent="0.25">
      <c r="B358" s="3" t="str">
        <f t="shared" si="5"/>
        <v/>
      </c>
      <c r="C358" s="7" t="e">
        <f>IF(B358="",NA(),DATE(YEAR(Balance!B357),MONTH(Balance!B357)+1,1))</f>
        <v>#N/A</v>
      </c>
      <c r="D358" s="137"/>
      <c r="E358" s="6">
        <f>IF(Settings!$E$13=1,'Minimum Payment'!$O358,INDEX('Minimum Payment'!$D:$M,ROW(),Settings!$E$13-1))</f>
        <v>0</v>
      </c>
      <c r="F358" s="6">
        <f>IF(Settings!$E$13=1,'Extra Payment'!$O358,INDEX('Extra Payment'!$D:$M,ROW(),Settings!$E$13-1))</f>
        <v>0</v>
      </c>
      <c r="G358" s="6">
        <f>IF(Settings!$E$13=1,Interest!$O358,INDEX(Interest!$D:$M,ROW(),Settings!$E$13-1))</f>
        <v>0</v>
      </c>
      <c r="H358" s="73">
        <f>IF(Settings!$E$13=1,Balance!$O358,INDEX(Balance!$D:$M,ROW(),Settings!$E$13-1))</f>
        <v>0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2:24" x14ac:dyDescent="0.25">
      <c r="B359" s="3" t="str">
        <f t="shared" si="5"/>
        <v/>
      </c>
      <c r="C359" s="7" t="e">
        <f>IF(B359="",NA(),DATE(YEAR(Balance!B358),MONTH(Balance!B358)+1,1))</f>
        <v>#N/A</v>
      </c>
      <c r="D359" s="137"/>
      <c r="E359" s="6">
        <f>IF(Settings!$E$13=1,'Minimum Payment'!$O359,INDEX('Minimum Payment'!$D:$M,ROW(),Settings!$E$13-1))</f>
        <v>0</v>
      </c>
      <c r="F359" s="6">
        <f>IF(Settings!$E$13=1,'Extra Payment'!$O359,INDEX('Extra Payment'!$D:$M,ROW(),Settings!$E$13-1))</f>
        <v>0</v>
      </c>
      <c r="G359" s="6">
        <f>IF(Settings!$E$13=1,Interest!$O359,INDEX(Interest!$D:$M,ROW(),Settings!$E$13-1))</f>
        <v>0</v>
      </c>
      <c r="H359" s="73">
        <f>IF(Settings!$E$13=1,Balance!$O359,INDEX(Balance!$D:$M,ROW(),Settings!$E$13-1))</f>
        <v>0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2:24" x14ac:dyDescent="0.25">
      <c r="B360" s="3" t="str">
        <f t="shared" si="5"/>
        <v/>
      </c>
      <c r="C360" s="7" t="e">
        <f>IF(B360="",NA(),DATE(YEAR(Balance!B359),MONTH(Balance!B359)+1,1))</f>
        <v>#N/A</v>
      </c>
      <c r="D360" s="137"/>
      <c r="E360" s="6">
        <f>IF(Settings!$E$13=1,'Minimum Payment'!$O360,INDEX('Minimum Payment'!$D:$M,ROW(),Settings!$E$13-1))</f>
        <v>0</v>
      </c>
      <c r="F360" s="6">
        <f>IF(Settings!$E$13=1,'Extra Payment'!$O360,INDEX('Extra Payment'!$D:$M,ROW(),Settings!$E$13-1))</f>
        <v>0</v>
      </c>
      <c r="G360" s="6">
        <f>IF(Settings!$E$13=1,Interest!$O360,INDEX(Interest!$D:$M,ROW(),Settings!$E$13-1))</f>
        <v>0</v>
      </c>
      <c r="H360" s="73">
        <f>IF(Settings!$E$13=1,Balance!$O360,INDEX(Balance!$D:$M,ROW(),Settings!$E$13-1))</f>
        <v>0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2:24" x14ac:dyDescent="0.25">
      <c r="B361" s="3" t="str">
        <f t="shared" si="5"/>
        <v/>
      </c>
      <c r="C361" s="7" t="e">
        <f>IF(B361="",NA(),DATE(YEAR(Balance!B360),MONTH(Balance!B360)+1,1))</f>
        <v>#N/A</v>
      </c>
      <c r="D361" s="137"/>
      <c r="E361" s="6">
        <f>IF(Settings!$E$13=1,'Minimum Payment'!$O361,INDEX('Minimum Payment'!$D:$M,ROW(),Settings!$E$13-1))</f>
        <v>0</v>
      </c>
      <c r="F361" s="6">
        <f>IF(Settings!$E$13=1,'Extra Payment'!$O361,INDEX('Extra Payment'!$D:$M,ROW(),Settings!$E$13-1))</f>
        <v>0</v>
      </c>
      <c r="G361" s="6">
        <f>IF(Settings!$E$13=1,Interest!$O361,INDEX(Interest!$D:$M,ROW(),Settings!$E$13-1))</f>
        <v>0</v>
      </c>
      <c r="H361" s="73">
        <f>IF(Settings!$E$13=1,Balance!$O361,INDEX(Balance!$D:$M,ROW(),Settings!$E$13-1))</f>
        <v>0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2:24" x14ac:dyDescent="0.25">
      <c r="B362" s="3" t="str">
        <f t="shared" si="5"/>
        <v/>
      </c>
      <c r="C362" s="7" t="e">
        <f>IF(B362="",NA(),DATE(YEAR(Balance!B361),MONTH(Balance!B361)+1,1))</f>
        <v>#N/A</v>
      </c>
      <c r="D362" s="137"/>
      <c r="E362" s="6">
        <f>IF(Settings!$E$13=1,'Minimum Payment'!$O362,INDEX('Minimum Payment'!$D:$M,ROW(),Settings!$E$13-1))</f>
        <v>0</v>
      </c>
      <c r="F362" s="6">
        <f>IF(Settings!$E$13=1,'Extra Payment'!$O362,INDEX('Extra Payment'!$D:$M,ROW(),Settings!$E$13-1))</f>
        <v>0</v>
      </c>
      <c r="G362" s="6">
        <f>IF(Settings!$E$13=1,Interest!$O362,INDEX(Interest!$D:$M,ROW(),Settings!$E$13-1))</f>
        <v>0</v>
      </c>
      <c r="H362" s="73">
        <f>IF(Settings!$E$13=1,Balance!$O362,INDEX(Balance!$D:$M,ROW(),Settings!$E$13-1))</f>
        <v>0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2:24" x14ac:dyDescent="0.25">
      <c r="B363" s="3" t="str">
        <f t="shared" si="5"/>
        <v/>
      </c>
      <c r="C363" s="7" t="e">
        <f>IF(B363="",NA(),DATE(YEAR(Balance!B362),MONTH(Balance!B362)+1,1))</f>
        <v>#N/A</v>
      </c>
      <c r="D363" s="137"/>
      <c r="E363" s="6">
        <f>IF(Settings!$E$13=1,'Minimum Payment'!$O363,INDEX('Minimum Payment'!$D:$M,ROW(),Settings!$E$13-1))</f>
        <v>0</v>
      </c>
      <c r="F363" s="6">
        <f>IF(Settings!$E$13=1,'Extra Payment'!$O363,INDEX('Extra Payment'!$D:$M,ROW(),Settings!$E$13-1))</f>
        <v>0</v>
      </c>
      <c r="G363" s="6">
        <f>IF(Settings!$E$13=1,Interest!$O363,INDEX(Interest!$D:$M,ROW(),Settings!$E$13-1))</f>
        <v>0</v>
      </c>
      <c r="H363" s="73">
        <f>IF(Settings!$E$13=1,Balance!$O363,INDEX(Balance!$D:$M,ROW(),Settings!$E$13-1))</f>
        <v>0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2:24" x14ac:dyDescent="0.25">
      <c r="B364" s="3" t="str">
        <f t="shared" si="5"/>
        <v/>
      </c>
      <c r="C364" s="7" t="e">
        <f>IF(B364="",NA(),DATE(YEAR(Balance!B363),MONTH(Balance!B363)+1,1))</f>
        <v>#N/A</v>
      </c>
      <c r="D364" s="137"/>
      <c r="E364" s="6">
        <f>IF(Settings!$E$13=1,'Minimum Payment'!$O364,INDEX('Minimum Payment'!$D:$M,ROW(),Settings!$E$13-1))</f>
        <v>0</v>
      </c>
      <c r="F364" s="6">
        <f>IF(Settings!$E$13=1,'Extra Payment'!$O364,INDEX('Extra Payment'!$D:$M,ROW(),Settings!$E$13-1))</f>
        <v>0</v>
      </c>
      <c r="G364" s="6">
        <f>IF(Settings!$E$13=1,Interest!$O364,INDEX(Interest!$D:$M,ROW(),Settings!$E$13-1))</f>
        <v>0</v>
      </c>
      <c r="H364" s="73">
        <f>IF(Settings!$E$13=1,Balance!$O364,INDEX(Balance!$D:$M,ROW(),Settings!$E$13-1))</f>
        <v>0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2:24" x14ac:dyDescent="0.25">
      <c r="B365" s="3" t="str">
        <f t="shared" si="5"/>
        <v/>
      </c>
      <c r="C365" s="7" t="e">
        <f>IF(B365="",NA(),DATE(YEAR(Balance!B364),MONTH(Balance!B364)+1,1))</f>
        <v>#N/A</v>
      </c>
      <c r="D365" s="137"/>
      <c r="E365" s="6">
        <f>IF(Settings!$E$13=1,'Minimum Payment'!$O365,INDEX('Minimum Payment'!$D:$M,ROW(),Settings!$E$13-1))</f>
        <v>0</v>
      </c>
      <c r="F365" s="6">
        <f>IF(Settings!$E$13=1,'Extra Payment'!$O365,INDEX('Extra Payment'!$D:$M,ROW(),Settings!$E$13-1))</f>
        <v>0</v>
      </c>
      <c r="G365" s="6">
        <f>IF(Settings!$E$13=1,Interest!$O365,INDEX(Interest!$D:$M,ROW(),Settings!$E$13-1))</f>
        <v>0</v>
      </c>
      <c r="H365" s="73">
        <f>IF(Settings!$E$13=1,Balance!$O365,INDEX(Balance!$D:$M,ROW(),Settings!$E$13-1))</f>
        <v>0</v>
      </c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2:24" x14ac:dyDescent="0.25">
      <c r="B366" s="3" t="str">
        <f t="shared" si="5"/>
        <v/>
      </c>
      <c r="C366" s="7" t="e">
        <f>IF(B366="",NA(),DATE(YEAR(Balance!B365),MONTH(Balance!B365)+1,1))</f>
        <v>#N/A</v>
      </c>
      <c r="D366" s="137"/>
      <c r="E366" s="6">
        <f>IF(Settings!$E$13=1,'Minimum Payment'!$O366,INDEX('Minimum Payment'!$D:$M,ROW(),Settings!$E$13-1))</f>
        <v>0</v>
      </c>
      <c r="F366" s="6">
        <f>IF(Settings!$E$13=1,'Extra Payment'!$O366,INDEX('Extra Payment'!$D:$M,ROW(),Settings!$E$13-1))</f>
        <v>0</v>
      </c>
      <c r="G366" s="6">
        <f>IF(Settings!$E$13=1,Interest!$O366,INDEX(Interest!$D:$M,ROW(),Settings!$E$13-1))</f>
        <v>0</v>
      </c>
      <c r="H366" s="73">
        <f>IF(Settings!$E$13=1,Balance!$O366,INDEX(Balance!$D:$M,ROW(),Settings!$E$13-1))</f>
        <v>0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2:24" x14ac:dyDescent="0.25">
      <c r="B367" s="3" t="str">
        <f t="shared" si="5"/>
        <v/>
      </c>
      <c r="C367" s="7" t="e">
        <f>IF(B367="",NA(),DATE(YEAR(Balance!B366),MONTH(Balance!B366)+1,1))</f>
        <v>#N/A</v>
      </c>
      <c r="D367" s="137"/>
      <c r="E367" s="6">
        <f>IF(Settings!$E$13=1,'Minimum Payment'!$O367,INDEX('Minimum Payment'!$D:$M,ROW(),Settings!$E$13-1))</f>
        <v>0</v>
      </c>
      <c r="F367" s="6">
        <f>IF(Settings!$E$13=1,'Extra Payment'!$O367,INDEX('Extra Payment'!$D:$M,ROW(),Settings!$E$13-1))</f>
        <v>0</v>
      </c>
      <c r="G367" s="6">
        <f>IF(Settings!$E$13=1,Interest!$O367,INDEX(Interest!$D:$M,ROW(),Settings!$E$13-1))</f>
        <v>0</v>
      </c>
      <c r="H367" s="73">
        <f>IF(Settings!$E$13=1,Balance!$O367,INDEX(Balance!$D:$M,ROW(),Settings!$E$13-1))</f>
        <v>0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2:24" x14ac:dyDescent="0.25">
      <c r="B368" s="3" t="str">
        <f t="shared" si="5"/>
        <v/>
      </c>
      <c r="C368" s="7" t="e">
        <f>IF(B368="",NA(),DATE(YEAR(Balance!B367),MONTH(Balance!B367)+1,1))</f>
        <v>#N/A</v>
      </c>
      <c r="D368" s="137"/>
      <c r="E368" s="6">
        <f>IF(Settings!$E$13=1,'Minimum Payment'!$O368,INDEX('Minimum Payment'!$D:$M,ROW(),Settings!$E$13-1))</f>
        <v>0</v>
      </c>
      <c r="F368" s="6">
        <f>IF(Settings!$E$13=1,'Extra Payment'!$O368,INDEX('Extra Payment'!$D:$M,ROW(),Settings!$E$13-1))</f>
        <v>0</v>
      </c>
      <c r="G368" s="6">
        <f>IF(Settings!$E$13=1,Interest!$O368,INDEX(Interest!$D:$M,ROW(),Settings!$E$13-1))</f>
        <v>0</v>
      </c>
      <c r="H368" s="73">
        <f>IF(Settings!$E$13=1,Balance!$O368,INDEX(Balance!$D:$M,ROW(),Settings!$E$13-1))</f>
        <v>0</v>
      </c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2:24" x14ac:dyDescent="0.25">
      <c r="B369" s="3" t="str">
        <f t="shared" si="5"/>
        <v/>
      </c>
      <c r="C369" s="7" t="e">
        <f>IF(B369="",NA(),DATE(YEAR(Balance!B368),MONTH(Balance!B368)+1,1))</f>
        <v>#N/A</v>
      </c>
      <c r="D369" s="137"/>
      <c r="E369" s="6">
        <f>IF(Settings!$E$13=1,'Minimum Payment'!$O369,INDEX('Minimum Payment'!$D:$M,ROW(),Settings!$E$13-1))</f>
        <v>0</v>
      </c>
      <c r="F369" s="6">
        <f>IF(Settings!$E$13=1,'Extra Payment'!$O369,INDEX('Extra Payment'!$D:$M,ROW(),Settings!$E$13-1))</f>
        <v>0</v>
      </c>
      <c r="G369" s="6">
        <f>IF(Settings!$E$13=1,Interest!$O369,INDEX(Interest!$D:$M,ROW(),Settings!$E$13-1))</f>
        <v>0</v>
      </c>
      <c r="H369" s="73">
        <f>IF(Settings!$E$13=1,Balance!$O369,INDEX(Balance!$D:$M,ROW(),Settings!$E$13-1))</f>
        <v>0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2:24" x14ac:dyDescent="0.25">
      <c r="B370" s="3" t="str">
        <f t="shared" si="5"/>
        <v/>
      </c>
      <c r="C370" s="7" t="e">
        <f>IF(B370="",NA(),DATE(YEAR(Balance!B369),MONTH(Balance!B369)+1,1))</f>
        <v>#N/A</v>
      </c>
      <c r="D370" s="137"/>
      <c r="E370" s="6">
        <f>IF(Settings!$E$13=1,'Minimum Payment'!$O370,INDEX('Minimum Payment'!$D:$M,ROW(),Settings!$E$13-1))</f>
        <v>0</v>
      </c>
      <c r="F370" s="6">
        <f>IF(Settings!$E$13=1,'Extra Payment'!$O370,INDEX('Extra Payment'!$D:$M,ROW(),Settings!$E$13-1))</f>
        <v>0</v>
      </c>
      <c r="G370" s="6">
        <f>IF(Settings!$E$13=1,Interest!$O370,INDEX(Interest!$D:$M,ROW(),Settings!$E$13-1))</f>
        <v>0</v>
      </c>
      <c r="H370" s="73">
        <f>IF(Settings!$E$13=1,Balance!$O370,INDEX(Balance!$D:$M,ROW(),Settings!$E$13-1))</f>
        <v>0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2:24" x14ac:dyDescent="0.25">
      <c r="B371" s="3" t="str">
        <f t="shared" si="5"/>
        <v/>
      </c>
      <c r="C371" s="7" t="e">
        <f>IF(B371="",NA(),DATE(YEAR(Balance!B370),MONTH(Balance!B370)+1,1))</f>
        <v>#N/A</v>
      </c>
      <c r="D371" s="137"/>
      <c r="E371" s="6">
        <f>IF(Settings!$E$13=1,'Minimum Payment'!$O371,INDEX('Minimum Payment'!$D:$M,ROW(),Settings!$E$13-1))</f>
        <v>0</v>
      </c>
      <c r="F371" s="6">
        <f>IF(Settings!$E$13=1,'Extra Payment'!$O371,INDEX('Extra Payment'!$D:$M,ROW(),Settings!$E$13-1))</f>
        <v>0</v>
      </c>
      <c r="G371" s="6">
        <f>IF(Settings!$E$13=1,Interest!$O371,INDEX(Interest!$D:$M,ROW(),Settings!$E$13-1))</f>
        <v>0</v>
      </c>
      <c r="H371" s="73">
        <f>IF(Settings!$E$13=1,Balance!$O371,INDEX(Balance!$D:$M,ROW(),Settings!$E$13-1))</f>
        <v>0</v>
      </c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2:24" x14ac:dyDescent="0.25">
      <c r="B372" s="3" t="str">
        <f t="shared" si="5"/>
        <v/>
      </c>
      <c r="C372" s="7" t="e">
        <f>IF(B372="",NA(),DATE(YEAR(Balance!B371),MONTH(Balance!B371)+1,1))</f>
        <v>#N/A</v>
      </c>
      <c r="D372" s="137"/>
      <c r="E372" s="6">
        <f>IF(Settings!$E$13=1,'Minimum Payment'!$O372,INDEX('Minimum Payment'!$D:$M,ROW(),Settings!$E$13-1))</f>
        <v>0</v>
      </c>
      <c r="F372" s="6">
        <f>IF(Settings!$E$13=1,'Extra Payment'!$O372,INDEX('Extra Payment'!$D:$M,ROW(),Settings!$E$13-1))</f>
        <v>0</v>
      </c>
      <c r="G372" s="6">
        <f>IF(Settings!$E$13=1,Interest!$O372,INDEX(Interest!$D:$M,ROW(),Settings!$E$13-1))</f>
        <v>0</v>
      </c>
      <c r="H372" s="73">
        <f>IF(Settings!$E$13=1,Balance!$O372,INDEX(Balance!$D:$M,ROW(),Settings!$E$13-1))</f>
        <v>0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2:24" x14ac:dyDescent="0.25">
      <c r="B373" s="3" t="str">
        <f t="shared" si="5"/>
        <v/>
      </c>
      <c r="C373" s="7" t="e">
        <f>IF(B373="",NA(),DATE(YEAR(Balance!B372),MONTH(Balance!B372)+1,1))</f>
        <v>#N/A</v>
      </c>
      <c r="D373" s="137"/>
      <c r="E373" s="6">
        <f>IF(Settings!$E$13=1,'Minimum Payment'!$O373,INDEX('Minimum Payment'!$D:$M,ROW(),Settings!$E$13-1))</f>
        <v>0</v>
      </c>
      <c r="F373" s="6">
        <f>IF(Settings!$E$13=1,'Extra Payment'!$O373,INDEX('Extra Payment'!$D:$M,ROW(),Settings!$E$13-1))</f>
        <v>0</v>
      </c>
      <c r="G373" s="6">
        <f>IF(Settings!$E$13=1,Interest!$O373,INDEX(Interest!$D:$M,ROW(),Settings!$E$13-1))</f>
        <v>0</v>
      </c>
      <c r="H373" s="73">
        <f>IF(Settings!$E$13=1,Balance!$O373,INDEX(Balance!$D:$M,ROW(),Settings!$E$13-1))</f>
        <v>0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2:24" x14ac:dyDescent="0.25">
      <c r="B374" s="3" t="str">
        <f t="shared" si="5"/>
        <v/>
      </c>
      <c r="C374" s="7" t="e">
        <f>IF(B374="",NA(),DATE(YEAR(Balance!B373),MONTH(Balance!B373)+1,1))</f>
        <v>#N/A</v>
      </c>
      <c r="D374" s="137"/>
      <c r="E374" s="6">
        <f>IF(Settings!$E$13=1,'Minimum Payment'!$O374,INDEX('Minimum Payment'!$D:$M,ROW(),Settings!$E$13-1))</f>
        <v>0</v>
      </c>
      <c r="F374" s="6">
        <f>IF(Settings!$E$13=1,'Extra Payment'!$O374,INDEX('Extra Payment'!$D:$M,ROW(),Settings!$E$13-1))</f>
        <v>0</v>
      </c>
      <c r="G374" s="6">
        <f>IF(Settings!$E$13=1,Interest!$O374,INDEX(Interest!$D:$M,ROW(),Settings!$E$13-1))</f>
        <v>0</v>
      </c>
      <c r="H374" s="73">
        <f>IF(Settings!$E$13=1,Balance!$O374,INDEX(Balance!$D:$M,ROW(),Settings!$E$13-1))</f>
        <v>0</v>
      </c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2:24" x14ac:dyDescent="0.25">
      <c r="B375" s="3" t="str">
        <f t="shared" si="5"/>
        <v/>
      </c>
      <c r="C375" s="7" t="e">
        <f>IF(B375="",NA(),DATE(YEAR(Balance!B374),MONTH(Balance!B374)+1,1))</f>
        <v>#N/A</v>
      </c>
      <c r="D375" s="137"/>
      <c r="E375" s="6">
        <f>IF(Settings!$E$13=1,'Minimum Payment'!$O375,INDEX('Minimum Payment'!$D:$M,ROW(),Settings!$E$13-1))</f>
        <v>0</v>
      </c>
      <c r="F375" s="6">
        <f>IF(Settings!$E$13=1,'Extra Payment'!$O375,INDEX('Extra Payment'!$D:$M,ROW(),Settings!$E$13-1))</f>
        <v>0</v>
      </c>
      <c r="G375" s="6">
        <f>IF(Settings!$E$13=1,Interest!$O375,INDEX(Interest!$D:$M,ROW(),Settings!$E$13-1))</f>
        <v>0</v>
      </c>
      <c r="H375" s="73">
        <f>IF(Settings!$E$13=1,Balance!$O375,INDEX(Balance!$D:$M,ROW(),Settings!$E$13-1))</f>
        <v>0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2:24" x14ac:dyDescent="0.25">
      <c r="B376" s="3" t="str">
        <f t="shared" si="5"/>
        <v/>
      </c>
      <c r="C376" s="7" t="e">
        <f>IF(B376="",NA(),DATE(YEAR(Balance!B375),MONTH(Balance!B375)+1,1))</f>
        <v>#N/A</v>
      </c>
      <c r="D376" s="137"/>
      <c r="E376" s="6">
        <f>IF(Settings!$E$13=1,'Minimum Payment'!$O376,INDEX('Minimum Payment'!$D:$M,ROW(),Settings!$E$13-1))</f>
        <v>0</v>
      </c>
      <c r="F376" s="6">
        <f>IF(Settings!$E$13=1,'Extra Payment'!$O376,INDEX('Extra Payment'!$D:$M,ROW(),Settings!$E$13-1))</f>
        <v>0</v>
      </c>
      <c r="G376" s="6">
        <f>IF(Settings!$E$13=1,Interest!$O376,INDEX(Interest!$D:$M,ROW(),Settings!$E$13-1))</f>
        <v>0</v>
      </c>
      <c r="H376" s="73">
        <f>IF(Settings!$E$13=1,Balance!$O376,INDEX(Balance!$D:$M,ROW(),Settings!$E$13-1))</f>
        <v>0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2:24" x14ac:dyDescent="0.25">
      <c r="B377" s="3" t="str">
        <f t="shared" si="5"/>
        <v/>
      </c>
      <c r="C377" s="7" t="e">
        <f>IF(B377="",NA(),DATE(YEAR(Balance!B376),MONTH(Balance!B376)+1,1))</f>
        <v>#N/A</v>
      </c>
      <c r="D377" s="137"/>
      <c r="E377" s="6">
        <f>IF(Settings!$E$13=1,'Minimum Payment'!$O377,INDEX('Minimum Payment'!$D:$M,ROW(),Settings!$E$13-1))</f>
        <v>0</v>
      </c>
      <c r="F377" s="6">
        <f>IF(Settings!$E$13=1,'Extra Payment'!$O377,INDEX('Extra Payment'!$D:$M,ROW(),Settings!$E$13-1))</f>
        <v>0</v>
      </c>
      <c r="G377" s="6">
        <f>IF(Settings!$E$13=1,Interest!$O377,INDEX(Interest!$D:$M,ROW(),Settings!$E$13-1))</f>
        <v>0</v>
      </c>
      <c r="H377" s="73">
        <f>IF(Settings!$E$13=1,Balance!$O377,INDEX(Balance!$D:$M,ROW(),Settings!$E$13-1))</f>
        <v>0</v>
      </c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2:24" x14ac:dyDescent="0.25">
      <c r="B378" s="3" t="str">
        <f t="shared" si="5"/>
        <v/>
      </c>
      <c r="C378" s="7" t="e">
        <f>IF(B378="",NA(),DATE(YEAR(Balance!B377),MONTH(Balance!B377)+1,1))</f>
        <v>#N/A</v>
      </c>
      <c r="D378" s="137"/>
      <c r="E378" s="6">
        <f>IF(Settings!$E$13=1,'Minimum Payment'!$O378,INDEX('Minimum Payment'!$D:$M,ROW(),Settings!$E$13-1))</f>
        <v>0</v>
      </c>
      <c r="F378" s="6">
        <f>IF(Settings!$E$13=1,'Extra Payment'!$O378,INDEX('Extra Payment'!$D:$M,ROW(),Settings!$E$13-1))</f>
        <v>0</v>
      </c>
      <c r="G378" s="6">
        <f>IF(Settings!$E$13=1,Interest!$O378,INDEX(Interest!$D:$M,ROW(),Settings!$E$13-1))</f>
        <v>0</v>
      </c>
      <c r="H378" s="73">
        <f>IF(Settings!$E$13=1,Balance!$O378,INDEX(Balance!$D:$M,ROW(),Settings!$E$13-1))</f>
        <v>0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2:24" x14ac:dyDescent="0.25">
      <c r="B379" s="3" t="str">
        <f t="shared" si="5"/>
        <v/>
      </c>
      <c r="C379" s="7" t="e">
        <f>IF(B379="",NA(),DATE(YEAR(Balance!B378),MONTH(Balance!B378)+1,1))</f>
        <v>#N/A</v>
      </c>
      <c r="D379" s="137"/>
      <c r="E379" s="6">
        <f>IF(Settings!$E$13=1,'Minimum Payment'!$O379,INDEX('Minimum Payment'!$D:$M,ROW(),Settings!$E$13-1))</f>
        <v>0</v>
      </c>
      <c r="F379" s="6">
        <f>IF(Settings!$E$13=1,'Extra Payment'!$O379,INDEX('Extra Payment'!$D:$M,ROW(),Settings!$E$13-1))</f>
        <v>0</v>
      </c>
      <c r="G379" s="6">
        <f>IF(Settings!$E$13=1,Interest!$O379,INDEX(Interest!$D:$M,ROW(),Settings!$E$13-1))</f>
        <v>0</v>
      </c>
      <c r="H379" s="73">
        <f>IF(Settings!$E$13=1,Balance!$O379,INDEX(Balance!$D:$M,ROW(),Settings!$E$13-1))</f>
        <v>0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2:24" x14ac:dyDescent="0.25">
      <c r="B380" s="3" t="str">
        <f t="shared" si="5"/>
        <v/>
      </c>
      <c r="C380" s="7" t="e">
        <f>IF(B380="",NA(),DATE(YEAR(Balance!B379),MONTH(Balance!B379)+1,1))</f>
        <v>#N/A</v>
      </c>
      <c r="D380" s="137"/>
      <c r="E380" s="6">
        <f>IF(Settings!$E$13=1,'Minimum Payment'!$O380,INDEX('Minimum Payment'!$D:$M,ROW(),Settings!$E$13-1))</f>
        <v>0</v>
      </c>
      <c r="F380" s="6">
        <f>IF(Settings!$E$13=1,'Extra Payment'!$O380,INDEX('Extra Payment'!$D:$M,ROW(),Settings!$E$13-1))</f>
        <v>0</v>
      </c>
      <c r="G380" s="6">
        <f>IF(Settings!$E$13=1,Interest!$O380,INDEX(Interest!$D:$M,ROW(),Settings!$E$13-1))</f>
        <v>0</v>
      </c>
      <c r="H380" s="73">
        <f>IF(Settings!$E$13=1,Balance!$O380,INDEX(Balance!$D:$M,ROW(),Settings!$E$13-1))</f>
        <v>0</v>
      </c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2:24" x14ac:dyDescent="0.25">
      <c r="B381" s="3" t="str">
        <f t="shared" si="5"/>
        <v/>
      </c>
      <c r="C381" s="7" t="e">
        <f>IF(B381="",NA(),DATE(YEAR(Balance!B380),MONTH(Balance!B380)+1,1))</f>
        <v>#N/A</v>
      </c>
      <c r="D381" s="137"/>
      <c r="E381" s="6">
        <f>IF(Settings!$E$13=1,'Minimum Payment'!$O381,INDEX('Minimum Payment'!$D:$M,ROW(),Settings!$E$13-1))</f>
        <v>0</v>
      </c>
      <c r="F381" s="6">
        <f>IF(Settings!$E$13=1,'Extra Payment'!$O381,INDEX('Extra Payment'!$D:$M,ROW(),Settings!$E$13-1))</f>
        <v>0</v>
      </c>
      <c r="G381" s="6">
        <f>IF(Settings!$E$13=1,Interest!$O381,INDEX(Interest!$D:$M,ROW(),Settings!$E$13-1))</f>
        <v>0</v>
      </c>
      <c r="H381" s="73">
        <f>IF(Settings!$E$13=1,Balance!$O381,INDEX(Balance!$D:$M,ROW(),Settings!$E$13-1))</f>
        <v>0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2:24" x14ac:dyDescent="0.25">
      <c r="B382" s="3" t="str">
        <f t="shared" si="5"/>
        <v/>
      </c>
      <c r="C382" s="7" t="e">
        <f>IF(B382="",NA(),DATE(YEAR(Balance!B381),MONTH(Balance!B381)+1,1))</f>
        <v>#N/A</v>
      </c>
      <c r="D382" s="137"/>
      <c r="E382" s="6">
        <f>IF(Settings!$E$13=1,'Minimum Payment'!$O382,INDEX('Minimum Payment'!$D:$M,ROW(),Settings!$E$13-1))</f>
        <v>0</v>
      </c>
      <c r="F382" s="6">
        <f>IF(Settings!$E$13=1,'Extra Payment'!$O382,INDEX('Extra Payment'!$D:$M,ROW(),Settings!$E$13-1))</f>
        <v>0</v>
      </c>
      <c r="G382" s="6">
        <f>IF(Settings!$E$13=1,Interest!$O382,INDEX(Interest!$D:$M,ROW(),Settings!$E$13-1))</f>
        <v>0</v>
      </c>
      <c r="H382" s="73">
        <f>IF(Settings!$E$13=1,Balance!$O382,INDEX(Balance!$D:$M,ROW(),Settings!$E$13-1))</f>
        <v>0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2:24" x14ac:dyDescent="0.25">
      <c r="B383" s="3" t="str">
        <f t="shared" si="5"/>
        <v/>
      </c>
      <c r="C383" s="7" t="e">
        <f>IF(B383="",NA(),DATE(YEAR(Balance!B382),MONTH(Balance!B382)+1,1))</f>
        <v>#N/A</v>
      </c>
      <c r="D383" s="137"/>
      <c r="E383" s="6">
        <f>IF(Settings!$E$13=1,'Minimum Payment'!$O383,INDEX('Minimum Payment'!$D:$M,ROW(),Settings!$E$13-1))</f>
        <v>0</v>
      </c>
      <c r="F383" s="6">
        <f>IF(Settings!$E$13=1,'Extra Payment'!$O383,INDEX('Extra Payment'!$D:$M,ROW(),Settings!$E$13-1))</f>
        <v>0</v>
      </c>
      <c r="G383" s="6">
        <f>IF(Settings!$E$13=1,Interest!$O383,INDEX(Interest!$D:$M,ROW(),Settings!$E$13-1))</f>
        <v>0</v>
      </c>
      <c r="H383" s="73">
        <f>IF(Settings!$E$13=1,Balance!$O383,INDEX(Balance!$D:$M,ROW(),Settings!$E$13-1))</f>
        <v>0</v>
      </c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2:24" x14ac:dyDescent="0.25">
      <c r="B384" s="3" t="str">
        <f t="shared" si="5"/>
        <v/>
      </c>
      <c r="C384" s="7" t="e">
        <f>IF(B384="",NA(),DATE(YEAR(Balance!B383),MONTH(Balance!B383)+1,1))</f>
        <v>#N/A</v>
      </c>
      <c r="D384" s="137"/>
      <c r="E384" s="6">
        <f>IF(Settings!$E$13=1,'Minimum Payment'!$O384,INDEX('Minimum Payment'!$D:$M,ROW(),Settings!$E$13-1))</f>
        <v>0</v>
      </c>
      <c r="F384" s="6">
        <f>IF(Settings!$E$13=1,'Extra Payment'!$O384,INDEX('Extra Payment'!$D:$M,ROW(),Settings!$E$13-1))</f>
        <v>0</v>
      </c>
      <c r="G384" s="6">
        <f>IF(Settings!$E$13=1,Interest!$O384,INDEX(Interest!$D:$M,ROW(),Settings!$E$13-1))</f>
        <v>0</v>
      </c>
      <c r="H384" s="73">
        <f>IF(Settings!$E$13=1,Balance!$O384,INDEX(Balance!$D:$M,ROW(),Settings!$E$13-1))</f>
        <v>0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2:24" x14ac:dyDescent="0.25">
      <c r="B385" s="3" t="str">
        <f t="shared" si="5"/>
        <v/>
      </c>
      <c r="C385" s="7" t="e">
        <f>IF(B385="",NA(),DATE(YEAR(Balance!B384),MONTH(Balance!B384)+1,1))</f>
        <v>#N/A</v>
      </c>
      <c r="D385" s="137"/>
      <c r="E385" s="6">
        <f>IF(Settings!$E$13=1,'Minimum Payment'!$O385,INDEX('Minimum Payment'!$D:$M,ROW(),Settings!$E$13-1))</f>
        <v>0</v>
      </c>
      <c r="F385" s="6">
        <f>IF(Settings!$E$13=1,'Extra Payment'!$O385,INDEX('Extra Payment'!$D:$M,ROW(),Settings!$E$13-1))</f>
        <v>0</v>
      </c>
      <c r="G385" s="6">
        <f>IF(Settings!$E$13=1,Interest!$O385,INDEX(Interest!$D:$M,ROW(),Settings!$E$13-1))</f>
        <v>0</v>
      </c>
      <c r="H385" s="73">
        <f>IF(Settings!$E$13=1,Balance!$O385,INDEX(Balance!$D:$M,ROW(),Settings!$E$13-1))</f>
        <v>0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2:24" x14ac:dyDescent="0.25">
      <c r="B386" s="3" t="str">
        <f t="shared" si="5"/>
        <v/>
      </c>
      <c r="C386" s="7" t="e">
        <f>IF(B386="",NA(),DATE(YEAR(Balance!B385),MONTH(Balance!B385)+1,1))</f>
        <v>#N/A</v>
      </c>
      <c r="D386" s="137"/>
      <c r="E386" s="6">
        <f>IF(Settings!$E$13=1,'Minimum Payment'!$O386,INDEX('Minimum Payment'!$D:$M,ROW(),Settings!$E$13-1))</f>
        <v>0</v>
      </c>
      <c r="F386" s="6">
        <f>IF(Settings!$E$13=1,'Extra Payment'!$O386,INDEX('Extra Payment'!$D:$M,ROW(),Settings!$E$13-1))</f>
        <v>0</v>
      </c>
      <c r="G386" s="6">
        <f>IF(Settings!$E$13=1,Interest!$O386,INDEX(Interest!$D:$M,ROW(),Settings!$E$13-1))</f>
        <v>0</v>
      </c>
      <c r="H386" s="73">
        <f>IF(Settings!$E$13=1,Balance!$O386,INDEX(Balance!$D:$M,ROW(),Settings!$E$13-1))</f>
        <v>0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2:24" x14ac:dyDescent="0.25">
      <c r="B387" s="3" t="str">
        <f t="shared" si="5"/>
        <v/>
      </c>
      <c r="C387" s="7" t="e">
        <f>IF(B387="",NA(),DATE(YEAR(Balance!B386),MONTH(Balance!B386)+1,1))</f>
        <v>#N/A</v>
      </c>
      <c r="D387" s="137"/>
      <c r="E387" s="6">
        <f>IF(Settings!$E$13=1,'Minimum Payment'!$O387,INDEX('Minimum Payment'!$D:$M,ROW(),Settings!$E$13-1))</f>
        <v>0</v>
      </c>
      <c r="F387" s="6">
        <f>IF(Settings!$E$13=1,'Extra Payment'!$O387,INDEX('Extra Payment'!$D:$M,ROW(),Settings!$E$13-1))</f>
        <v>0</v>
      </c>
      <c r="G387" s="6">
        <f>IF(Settings!$E$13=1,Interest!$O387,INDEX(Interest!$D:$M,ROW(),Settings!$E$13-1))</f>
        <v>0</v>
      </c>
      <c r="H387" s="73">
        <f>IF(Settings!$E$13=1,Balance!$O387,INDEX(Balance!$D:$M,ROW(),Settings!$E$13-1))</f>
        <v>0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2:24" x14ac:dyDescent="0.25">
      <c r="B388" s="3" t="str">
        <f t="shared" si="5"/>
        <v/>
      </c>
      <c r="C388" s="7" t="e">
        <f>IF(B388="",NA(),DATE(YEAR(Balance!B387),MONTH(Balance!B387)+1,1))</f>
        <v>#N/A</v>
      </c>
      <c r="D388" s="137"/>
      <c r="E388" s="6">
        <f>IF(Settings!$E$13=1,'Minimum Payment'!$O388,INDEX('Minimum Payment'!$D:$M,ROW(),Settings!$E$13-1))</f>
        <v>0</v>
      </c>
      <c r="F388" s="6">
        <f>IF(Settings!$E$13=1,'Extra Payment'!$O388,INDEX('Extra Payment'!$D:$M,ROW(),Settings!$E$13-1))</f>
        <v>0</v>
      </c>
      <c r="G388" s="6">
        <f>IF(Settings!$E$13=1,Interest!$O388,INDEX(Interest!$D:$M,ROW(),Settings!$E$13-1))</f>
        <v>0</v>
      </c>
      <c r="H388" s="73">
        <f>IF(Settings!$E$13=1,Balance!$O388,INDEX(Balance!$D:$M,ROW(),Settings!$E$13-1))</f>
        <v>0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2:24" x14ac:dyDescent="0.25">
      <c r="B389" s="3" t="str">
        <f t="shared" si="5"/>
        <v/>
      </c>
      <c r="C389" s="7" t="e">
        <f>IF(B389="",NA(),DATE(YEAR(Balance!B388),MONTH(Balance!B388)+1,1))</f>
        <v>#N/A</v>
      </c>
      <c r="D389" s="137"/>
      <c r="E389" s="6">
        <f>IF(Settings!$E$13=1,'Minimum Payment'!$O389,INDEX('Minimum Payment'!$D:$M,ROW(),Settings!$E$13-1))</f>
        <v>0</v>
      </c>
      <c r="F389" s="6">
        <f>IF(Settings!$E$13=1,'Extra Payment'!$O389,INDEX('Extra Payment'!$D:$M,ROW(),Settings!$E$13-1))</f>
        <v>0</v>
      </c>
      <c r="G389" s="6">
        <f>IF(Settings!$E$13=1,Interest!$O389,INDEX(Interest!$D:$M,ROW(),Settings!$E$13-1))</f>
        <v>0</v>
      </c>
      <c r="H389" s="73">
        <f>IF(Settings!$E$13=1,Balance!$O389,INDEX(Balance!$D:$M,ROW(),Settings!$E$13-1))</f>
        <v>0</v>
      </c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2:24" x14ac:dyDescent="0.25">
      <c r="B390" s="3" t="str">
        <f t="shared" si="5"/>
        <v/>
      </c>
      <c r="C390" s="7" t="e">
        <f>IF(B390="",NA(),DATE(YEAR(Balance!B389),MONTH(Balance!B389)+1,1))</f>
        <v>#N/A</v>
      </c>
      <c r="D390" s="137"/>
      <c r="E390" s="6">
        <f>IF(Settings!$E$13=1,'Minimum Payment'!$O390,INDEX('Minimum Payment'!$D:$M,ROW(),Settings!$E$13-1))</f>
        <v>0</v>
      </c>
      <c r="F390" s="6">
        <f>IF(Settings!$E$13=1,'Extra Payment'!$O390,INDEX('Extra Payment'!$D:$M,ROW(),Settings!$E$13-1))</f>
        <v>0</v>
      </c>
      <c r="G390" s="6">
        <f>IF(Settings!$E$13=1,Interest!$O390,INDEX(Interest!$D:$M,ROW(),Settings!$E$13-1))</f>
        <v>0</v>
      </c>
      <c r="H390" s="73">
        <f>IF(Settings!$E$13=1,Balance!$O390,INDEX(Balance!$D:$M,ROW(),Settings!$E$13-1))</f>
        <v>0</v>
      </c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2:24" x14ac:dyDescent="0.25">
      <c r="B391" s="3" t="str">
        <f t="shared" si="5"/>
        <v/>
      </c>
      <c r="C391" s="7" t="e">
        <f>IF(B391="",NA(),DATE(YEAR(Balance!B390),MONTH(Balance!B390)+1,1))</f>
        <v>#N/A</v>
      </c>
      <c r="D391" s="137"/>
      <c r="E391" s="6">
        <f>IF(Settings!$E$13=1,'Minimum Payment'!$O391,INDEX('Minimum Payment'!$D:$M,ROW(),Settings!$E$13-1))</f>
        <v>0</v>
      </c>
      <c r="F391" s="6">
        <f>IF(Settings!$E$13=1,'Extra Payment'!$O391,INDEX('Extra Payment'!$D:$M,ROW(),Settings!$E$13-1))</f>
        <v>0</v>
      </c>
      <c r="G391" s="6">
        <f>IF(Settings!$E$13=1,Interest!$O391,INDEX(Interest!$D:$M,ROW(),Settings!$E$13-1))</f>
        <v>0</v>
      </c>
      <c r="H391" s="73">
        <f>IF(Settings!$E$13=1,Balance!$O391,INDEX(Balance!$D:$M,ROW(),Settings!$E$13-1))</f>
        <v>0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2:24" x14ac:dyDescent="0.25">
      <c r="B392" s="3" t="str">
        <f t="shared" si="5"/>
        <v/>
      </c>
      <c r="C392" s="7" t="e">
        <f>IF(B392="",NA(),DATE(YEAR(Balance!B391),MONTH(Balance!B391)+1,1))</f>
        <v>#N/A</v>
      </c>
      <c r="D392" s="137"/>
      <c r="E392" s="6">
        <f>IF(Settings!$E$13=1,'Minimum Payment'!$O392,INDEX('Minimum Payment'!$D:$M,ROW(),Settings!$E$13-1))</f>
        <v>0</v>
      </c>
      <c r="F392" s="6">
        <f>IF(Settings!$E$13=1,'Extra Payment'!$O392,INDEX('Extra Payment'!$D:$M,ROW(),Settings!$E$13-1))</f>
        <v>0</v>
      </c>
      <c r="G392" s="6">
        <f>IF(Settings!$E$13=1,Interest!$O392,INDEX(Interest!$D:$M,ROW(),Settings!$E$13-1))</f>
        <v>0</v>
      </c>
      <c r="H392" s="73">
        <f>IF(Settings!$E$13=1,Balance!$O392,INDEX(Balance!$D:$M,ROW(),Settings!$E$13-1))</f>
        <v>0</v>
      </c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2:24" x14ac:dyDescent="0.25">
      <c r="B393" s="3" t="str">
        <f t="shared" si="5"/>
        <v/>
      </c>
      <c r="C393" s="7" t="e">
        <f>IF(B393="",NA(),DATE(YEAR(Balance!B392),MONTH(Balance!B392)+1,1))</f>
        <v>#N/A</v>
      </c>
      <c r="D393" s="137"/>
      <c r="E393" s="6">
        <f>IF(Settings!$E$13=1,'Minimum Payment'!$O393,INDEX('Minimum Payment'!$D:$M,ROW(),Settings!$E$13-1))</f>
        <v>0</v>
      </c>
      <c r="F393" s="6">
        <f>IF(Settings!$E$13=1,'Extra Payment'!$O393,INDEX('Extra Payment'!$D:$M,ROW(),Settings!$E$13-1))</f>
        <v>0</v>
      </c>
      <c r="G393" s="6">
        <f>IF(Settings!$E$13=1,Interest!$O393,INDEX(Interest!$D:$M,ROW(),Settings!$E$13-1))</f>
        <v>0</v>
      </c>
      <c r="H393" s="73">
        <f>IF(Settings!$E$13=1,Balance!$O393,INDEX(Balance!$D:$M,ROW(),Settings!$E$13-1))</f>
        <v>0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2:24" x14ac:dyDescent="0.25">
      <c r="B394" s="3" t="str">
        <f t="shared" si="5"/>
        <v/>
      </c>
      <c r="C394" s="7" t="e">
        <f>IF(B394="",NA(),DATE(YEAR(Balance!B393),MONTH(Balance!B393)+1,1))</f>
        <v>#N/A</v>
      </c>
      <c r="D394" s="137"/>
      <c r="E394" s="6">
        <f>IF(Settings!$E$13=1,'Minimum Payment'!$O394,INDEX('Minimum Payment'!$D:$M,ROW(),Settings!$E$13-1))</f>
        <v>0</v>
      </c>
      <c r="F394" s="6">
        <f>IF(Settings!$E$13=1,'Extra Payment'!$O394,INDEX('Extra Payment'!$D:$M,ROW(),Settings!$E$13-1))</f>
        <v>0</v>
      </c>
      <c r="G394" s="6">
        <f>IF(Settings!$E$13=1,Interest!$O394,INDEX(Interest!$D:$M,ROW(),Settings!$E$13-1))</f>
        <v>0</v>
      </c>
      <c r="H394" s="73">
        <f>IF(Settings!$E$13=1,Balance!$O394,INDEX(Balance!$D:$M,ROW(),Settings!$E$13-1))</f>
        <v>0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2:24" x14ac:dyDescent="0.25">
      <c r="B395" s="3" t="str">
        <f t="shared" si="5"/>
        <v/>
      </c>
      <c r="C395" s="7" t="e">
        <f>IF(B395="",NA(),DATE(YEAR(Balance!B394),MONTH(Balance!B394)+1,1))</f>
        <v>#N/A</v>
      </c>
      <c r="D395" s="137"/>
      <c r="E395" s="6">
        <f>IF(Settings!$E$13=1,'Minimum Payment'!$O395,INDEX('Minimum Payment'!$D:$M,ROW(),Settings!$E$13-1))</f>
        <v>0</v>
      </c>
      <c r="F395" s="6">
        <f>IF(Settings!$E$13=1,'Extra Payment'!$O395,INDEX('Extra Payment'!$D:$M,ROW(),Settings!$E$13-1))</f>
        <v>0</v>
      </c>
      <c r="G395" s="6">
        <f>IF(Settings!$E$13=1,Interest!$O395,INDEX(Interest!$D:$M,ROW(),Settings!$E$13-1))</f>
        <v>0</v>
      </c>
      <c r="H395" s="73">
        <f>IF(Settings!$E$13=1,Balance!$O395,INDEX(Balance!$D:$M,ROW(),Settings!$E$13-1))</f>
        <v>0</v>
      </c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2:24" x14ac:dyDescent="0.25">
      <c r="B396" s="3" t="str">
        <f t="shared" si="5"/>
        <v/>
      </c>
      <c r="C396" s="7" t="e">
        <f>IF(B396="",NA(),DATE(YEAR(Balance!B395),MONTH(Balance!B395)+1,1))</f>
        <v>#N/A</v>
      </c>
      <c r="D396" s="137"/>
      <c r="E396" s="6">
        <f>IF(Settings!$E$13=1,'Minimum Payment'!$O396,INDEX('Minimum Payment'!$D:$M,ROW(),Settings!$E$13-1))</f>
        <v>0</v>
      </c>
      <c r="F396" s="6">
        <f>IF(Settings!$E$13=1,'Extra Payment'!$O396,INDEX('Extra Payment'!$D:$M,ROW(),Settings!$E$13-1))</f>
        <v>0</v>
      </c>
      <c r="G396" s="6">
        <f>IF(Settings!$E$13=1,Interest!$O396,INDEX(Interest!$D:$M,ROW(),Settings!$E$13-1))</f>
        <v>0</v>
      </c>
      <c r="H396" s="73">
        <f>IF(Settings!$E$13=1,Balance!$O396,INDEX(Balance!$D:$M,ROW(),Settings!$E$13-1))</f>
        <v>0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2:24" x14ac:dyDescent="0.25">
      <c r="B397" s="3" t="str">
        <f t="shared" si="5"/>
        <v/>
      </c>
      <c r="C397" s="7" t="e">
        <f>IF(B397="",NA(),DATE(YEAR(Balance!B396),MONTH(Balance!B396)+1,1))</f>
        <v>#N/A</v>
      </c>
      <c r="D397" s="137"/>
      <c r="E397" s="6">
        <f>IF(Settings!$E$13=1,'Minimum Payment'!$O397,INDEX('Minimum Payment'!$D:$M,ROW(),Settings!$E$13-1))</f>
        <v>0</v>
      </c>
      <c r="F397" s="6">
        <f>IF(Settings!$E$13=1,'Extra Payment'!$O397,INDEX('Extra Payment'!$D:$M,ROW(),Settings!$E$13-1))</f>
        <v>0</v>
      </c>
      <c r="G397" s="6">
        <f>IF(Settings!$E$13=1,Interest!$O397,INDEX(Interest!$D:$M,ROW(),Settings!$E$13-1))</f>
        <v>0</v>
      </c>
      <c r="H397" s="73">
        <f>IF(Settings!$E$13=1,Balance!$O397,INDEX(Balance!$D:$M,ROW(),Settings!$E$13-1))</f>
        <v>0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2:24" x14ac:dyDescent="0.25">
      <c r="B398" s="3" t="str">
        <f t="shared" si="5"/>
        <v/>
      </c>
      <c r="C398" s="7" t="e">
        <f>IF(B398="",NA(),DATE(YEAR(Balance!B397),MONTH(Balance!B397)+1,1))</f>
        <v>#N/A</v>
      </c>
      <c r="D398" s="137"/>
      <c r="E398" s="6">
        <f>IF(Settings!$E$13=1,'Minimum Payment'!$O398,INDEX('Minimum Payment'!$D:$M,ROW(),Settings!$E$13-1))</f>
        <v>0</v>
      </c>
      <c r="F398" s="6">
        <f>IF(Settings!$E$13=1,'Extra Payment'!$O398,INDEX('Extra Payment'!$D:$M,ROW(),Settings!$E$13-1))</f>
        <v>0</v>
      </c>
      <c r="G398" s="6">
        <f>IF(Settings!$E$13=1,Interest!$O398,INDEX(Interest!$D:$M,ROW(),Settings!$E$13-1))</f>
        <v>0</v>
      </c>
      <c r="H398" s="73">
        <f>IF(Settings!$E$13=1,Balance!$O398,INDEX(Balance!$D:$M,ROW(),Settings!$E$13-1))</f>
        <v>0</v>
      </c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2:24" x14ac:dyDescent="0.25">
      <c r="B399" s="3" t="str">
        <f t="shared" si="5"/>
        <v/>
      </c>
      <c r="C399" s="7" t="e">
        <f>IF(B399="",NA(),DATE(YEAR(Balance!B398),MONTH(Balance!B398)+1,1))</f>
        <v>#N/A</v>
      </c>
      <c r="D399" s="137"/>
      <c r="E399" s="6">
        <f>IF(Settings!$E$13=1,'Minimum Payment'!$O399,INDEX('Minimum Payment'!$D:$M,ROW(),Settings!$E$13-1))</f>
        <v>0</v>
      </c>
      <c r="F399" s="6">
        <f>IF(Settings!$E$13=1,'Extra Payment'!$O399,INDEX('Extra Payment'!$D:$M,ROW(),Settings!$E$13-1))</f>
        <v>0</v>
      </c>
      <c r="G399" s="6">
        <f>IF(Settings!$E$13=1,Interest!$O399,INDEX(Interest!$D:$M,ROW(),Settings!$E$13-1))</f>
        <v>0</v>
      </c>
      <c r="H399" s="73">
        <f>IF(Settings!$E$13=1,Balance!$O399,INDEX(Balance!$D:$M,ROW(),Settings!$E$13-1))</f>
        <v>0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2:24" x14ac:dyDescent="0.25">
      <c r="B400" s="3" t="str">
        <f t="shared" si="5"/>
        <v/>
      </c>
      <c r="C400" s="7" t="e">
        <f>IF(B400="",NA(),DATE(YEAR(Balance!B399),MONTH(Balance!B399)+1,1))</f>
        <v>#N/A</v>
      </c>
      <c r="D400" s="137"/>
      <c r="E400" s="6">
        <f>IF(Settings!$E$13=1,'Minimum Payment'!$O400,INDEX('Minimum Payment'!$D:$M,ROW(),Settings!$E$13-1))</f>
        <v>0</v>
      </c>
      <c r="F400" s="6">
        <f>IF(Settings!$E$13=1,'Extra Payment'!$O400,INDEX('Extra Payment'!$D:$M,ROW(),Settings!$E$13-1))</f>
        <v>0</v>
      </c>
      <c r="G400" s="6">
        <f>IF(Settings!$E$13=1,Interest!$O400,INDEX(Interest!$D:$M,ROW(),Settings!$E$13-1))</f>
        <v>0</v>
      </c>
      <c r="H400" s="73">
        <f>IF(Settings!$E$13=1,Balance!$O400,INDEX(Balance!$D:$M,ROW(),Settings!$E$13-1))</f>
        <v>0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2:24" x14ac:dyDescent="0.25">
      <c r="B401" s="3" t="str">
        <f t="shared" si="5"/>
        <v/>
      </c>
      <c r="C401" s="7" t="e">
        <f>IF(B401="",NA(),DATE(YEAR(Balance!B400),MONTH(Balance!B400)+1,1))</f>
        <v>#N/A</v>
      </c>
      <c r="D401" s="137"/>
      <c r="E401" s="6">
        <f>IF(Settings!$E$13=1,'Minimum Payment'!$O401,INDEX('Minimum Payment'!$D:$M,ROW(),Settings!$E$13-1))</f>
        <v>0</v>
      </c>
      <c r="F401" s="6">
        <f>IF(Settings!$E$13=1,'Extra Payment'!$O401,INDEX('Extra Payment'!$D:$M,ROW(),Settings!$E$13-1))</f>
        <v>0</v>
      </c>
      <c r="G401" s="6">
        <f>IF(Settings!$E$13=1,Interest!$O401,INDEX(Interest!$D:$M,ROW(),Settings!$E$13-1))</f>
        <v>0</v>
      </c>
      <c r="H401" s="73">
        <f>IF(Settings!$E$13=1,Balance!$O401,INDEX(Balance!$D:$M,ROW(),Settings!$E$13-1))</f>
        <v>0</v>
      </c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2:24" x14ac:dyDescent="0.25">
      <c r="B402" s="3" t="str">
        <f t="shared" ref="B402:B465" si="6">IF(H401&lt;=0,"",B401+1)</f>
        <v/>
      </c>
      <c r="C402" s="7" t="e">
        <f>IF(B402="",NA(),DATE(YEAR(Balance!B401),MONTH(Balance!B401)+1,1))</f>
        <v>#N/A</v>
      </c>
      <c r="D402" s="137"/>
      <c r="E402" s="6">
        <f>IF(Settings!$E$13=1,'Minimum Payment'!$O402,INDEX('Minimum Payment'!$D:$M,ROW(),Settings!$E$13-1))</f>
        <v>0</v>
      </c>
      <c r="F402" s="6">
        <f>IF(Settings!$E$13=1,'Extra Payment'!$O402,INDEX('Extra Payment'!$D:$M,ROW(),Settings!$E$13-1))</f>
        <v>0</v>
      </c>
      <c r="G402" s="6">
        <f>IF(Settings!$E$13=1,Interest!$O402,INDEX(Interest!$D:$M,ROW(),Settings!$E$13-1))</f>
        <v>0</v>
      </c>
      <c r="H402" s="73">
        <f>IF(Settings!$E$13=1,Balance!$O402,INDEX(Balance!$D:$M,ROW(),Settings!$E$13-1))</f>
        <v>0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2:24" x14ac:dyDescent="0.25">
      <c r="B403" s="3" t="str">
        <f t="shared" si="6"/>
        <v/>
      </c>
      <c r="C403" s="7" t="e">
        <f>IF(B403="",NA(),DATE(YEAR(Balance!B402),MONTH(Balance!B402)+1,1))</f>
        <v>#N/A</v>
      </c>
      <c r="D403" s="137"/>
      <c r="E403" s="6">
        <f>IF(Settings!$E$13=1,'Minimum Payment'!$O403,INDEX('Minimum Payment'!$D:$M,ROW(),Settings!$E$13-1))</f>
        <v>0</v>
      </c>
      <c r="F403" s="6">
        <f>IF(Settings!$E$13=1,'Extra Payment'!$O403,INDEX('Extra Payment'!$D:$M,ROW(),Settings!$E$13-1))</f>
        <v>0</v>
      </c>
      <c r="G403" s="6">
        <f>IF(Settings!$E$13=1,Interest!$O403,INDEX(Interest!$D:$M,ROW(),Settings!$E$13-1))</f>
        <v>0</v>
      </c>
      <c r="H403" s="73">
        <f>IF(Settings!$E$13=1,Balance!$O403,INDEX(Balance!$D:$M,ROW(),Settings!$E$13-1))</f>
        <v>0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2:24" x14ac:dyDescent="0.25">
      <c r="B404" s="3" t="str">
        <f t="shared" si="6"/>
        <v/>
      </c>
      <c r="C404" s="7" t="e">
        <f>IF(B404="",NA(),DATE(YEAR(Balance!B403),MONTH(Balance!B403)+1,1))</f>
        <v>#N/A</v>
      </c>
      <c r="D404" s="137"/>
      <c r="E404" s="6">
        <f>IF(Settings!$E$13=1,'Minimum Payment'!$O404,INDEX('Minimum Payment'!$D:$M,ROW(),Settings!$E$13-1))</f>
        <v>0</v>
      </c>
      <c r="F404" s="6">
        <f>IF(Settings!$E$13=1,'Extra Payment'!$O404,INDEX('Extra Payment'!$D:$M,ROW(),Settings!$E$13-1))</f>
        <v>0</v>
      </c>
      <c r="G404" s="6">
        <f>IF(Settings!$E$13=1,Interest!$O404,INDEX(Interest!$D:$M,ROW(),Settings!$E$13-1))</f>
        <v>0</v>
      </c>
      <c r="H404" s="73">
        <f>IF(Settings!$E$13=1,Balance!$O404,INDEX(Balance!$D:$M,ROW(),Settings!$E$13-1))</f>
        <v>0</v>
      </c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2:24" x14ac:dyDescent="0.25">
      <c r="B405" s="3" t="str">
        <f t="shared" si="6"/>
        <v/>
      </c>
      <c r="C405" s="7" t="e">
        <f>IF(B405="",NA(),DATE(YEAR(Balance!B404),MONTH(Balance!B404)+1,1))</f>
        <v>#N/A</v>
      </c>
      <c r="D405" s="137"/>
      <c r="E405" s="6">
        <f>IF(Settings!$E$13=1,'Minimum Payment'!$O405,INDEX('Minimum Payment'!$D:$M,ROW(),Settings!$E$13-1))</f>
        <v>0</v>
      </c>
      <c r="F405" s="6">
        <f>IF(Settings!$E$13=1,'Extra Payment'!$O405,INDEX('Extra Payment'!$D:$M,ROW(),Settings!$E$13-1))</f>
        <v>0</v>
      </c>
      <c r="G405" s="6">
        <f>IF(Settings!$E$13=1,Interest!$O405,INDEX(Interest!$D:$M,ROW(),Settings!$E$13-1))</f>
        <v>0</v>
      </c>
      <c r="H405" s="73">
        <f>IF(Settings!$E$13=1,Balance!$O405,INDEX(Balance!$D:$M,ROW(),Settings!$E$13-1))</f>
        <v>0</v>
      </c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2:24" x14ac:dyDescent="0.25">
      <c r="B406" s="3" t="str">
        <f t="shared" si="6"/>
        <v/>
      </c>
      <c r="C406" s="7" t="e">
        <f>IF(B406="",NA(),DATE(YEAR(Balance!B405),MONTH(Balance!B405)+1,1))</f>
        <v>#N/A</v>
      </c>
      <c r="D406" s="137"/>
      <c r="E406" s="6">
        <f>IF(Settings!$E$13=1,'Minimum Payment'!$O406,INDEX('Minimum Payment'!$D:$M,ROW(),Settings!$E$13-1))</f>
        <v>0</v>
      </c>
      <c r="F406" s="6">
        <f>IF(Settings!$E$13=1,'Extra Payment'!$O406,INDEX('Extra Payment'!$D:$M,ROW(),Settings!$E$13-1))</f>
        <v>0</v>
      </c>
      <c r="G406" s="6">
        <f>IF(Settings!$E$13=1,Interest!$O406,INDEX(Interest!$D:$M,ROW(),Settings!$E$13-1))</f>
        <v>0</v>
      </c>
      <c r="H406" s="73">
        <f>IF(Settings!$E$13=1,Balance!$O406,INDEX(Balance!$D:$M,ROW(),Settings!$E$13-1))</f>
        <v>0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2:24" x14ac:dyDescent="0.25">
      <c r="B407" s="3" t="str">
        <f t="shared" si="6"/>
        <v/>
      </c>
      <c r="C407" s="7" t="e">
        <f>IF(B407="",NA(),DATE(YEAR(Balance!B406),MONTH(Balance!B406)+1,1))</f>
        <v>#N/A</v>
      </c>
      <c r="D407" s="137"/>
      <c r="E407" s="6">
        <f>IF(Settings!$E$13=1,'Minimum Payment'!$O407,INDEX('Minimum Payment'!$D:$M,ROW(),Settings!$E$13-1))</f>
        <v>0</v>
      </c>
      <c r="F407" s="6">
        <f>IF(Settings!$E$13=1,'Extra Payment'!$O407,INDEX('Extra Payment'!$D:$M,ROW(),Settings!$E$13-1))</f>
        <v>0</v>
      </c>
      <c r="G407" s="6">
        <f>IF(Settings!$E$13=1,Interest!$O407,INDEX(Interest!$D:$M,ROW(),Settings!$E$13-1))</f>
        <v>0</v>
      </c>
      <c r="H407" s="73">
        <f>IF(Settings!$E$13=1,Balance!$O407,INDEX(Balance!$D:$M,ROW(),Settings!$E$13-1))</f>
        <v>0</v>
      </c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2:24" x14ac:dyDescent="0.25">
      <c r="B408" s="3" t="str">
        <f t="shared" si="6"/>
        <v/>
      </c>
      <c r="C408" s="7" t="e">
        <f>IF(B408="",NA(),DATE(YEAR(Balance!B407),MONTH(Balance!B407)+1,1))</f>
        <v>#N/A</v>
      </c>
      <c r="D408" s="137"/>
      <c r="E408" s="6">
        <f>IF(Settings!$E$13=1,'Minimum Payment'!$O408,INDEX('Minimum Payment'!$D:$M,ROW(),Settings!$E$13-1))</f>
        <v>0</v>
      </c>
      <c r="F408" s="6">
        <f>IF(Settings!$E$13=1,'Extra Payment'!$O408,INDEX('Extra Payment'!$D:$M,ROW(),Settings!$E$13-1))</f>
        <v>0</v>
      </c>
      <c r="G408" s="6">
        <f>IF(Settings!$E$13=1,Interest!$O408,INDEX(Interest!$D:$M,ROW(),Settings!$E$13-1))</f>
        <v>0</v>
      </c>
      <c r="H408" s="73">
        <f>IF(Settings!$E$13=1,Balance!$O408,INDEX(Balance!$D:$M,ROW(),Settings!$E$13-1))</f>
        <v>0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2:24" x14ac:dyDescent="0.25">
      <c r="B409" s="3" t="str">
        <f t="shared" si="6"/>
        <v/>
      </c>
      <c r="C409" s="7" t="e">
        <f>IF(B409="",NA(),DATE(YEAR(Balance!B408),MONTH(Balance!B408)+1,1))</f>
        <v>#N/A</v>
      </c>
      <c r="D409" s="137"/>
      <c r="E409" s="6">
        <f>IF(Settings!$E$13=1,'Minimum Payment'!$O409,INDEX('Minimum Payment'!$D:$M,ROW(),Settings!$E$13-1))</f>
        <v>0</v>
      </c>
      <c r="F409" s="6">
        <f>IF(Settings!$E$13=1,'Extra Payment'!$O409,INDEX('Extra Payment'!$D:$M,ROW(),Settings!$E$13-1))</f>
        <v>0</v>
      </c>
      <c r="G409" s="6">
        <f>IF(Settings!$E$13=1,Interest!$O409,INDEX(Interest!$D:$M,ROW(),Settings!$E$13-1))</f>
        <v>0</v>
      </c>
      <c r="H409" s="73">
        <f>IF(Settings!$E$13=1,Balance!$O409,INDEX(Balance!$D:$M,ROW(),Settings!$E$13-1))</f>
        <v>0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2:24" x14ac:dyDescent="0.25">
      <c r="B410" s="3" t="str">
        <f t="shared" si="6"/>
        <v/>
      </c>
      <c r="C410" s="7" t="e">
        <f>IF(B410="",NA(),DATE(YEAR(Balance!B409),MONTH(Balance!B409)+1,1))</f>
        <v>#N/A</v>
      </c>
      <c r="D410" s="137"/>
      <c r="E410" s="6">
        <f>IF(Settings!$E$13=1,'Minimum Payment'!$O410,INDEX('Minimum Payment'!$D:$M,ROW(),Settings!$E$13-1))</f>
        <v>0</v>
      </c>
      <c r="F410" s="6">
        <f>IF(Settings!$E$13=1,'Extra Payment'!$O410,INDEX('Extra Payment'!$D:$M,ROW(),Settings!$E$13-1))</f>
        <v>0</v>
      </c>
      <c r="G410" s="6">
        <f>IF(Settings!$E$13=1,Interest!$O410,INDEX(Interest!$D:$M,ROW(),Settings!$E$13-1))</f>
        <v>0</v>
      </c>
      <c r="H410" s="73">
        <f>IF(Settings!$E$13=1,Balance!$O410,INDEX(Balance!$D:$M,ROW(),Settings!$E$13-1))</f>
        <v>0</v>
      </c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2:24" x14ac:dyDescent="0.25">
      <c r="B411" s="3" t="str">
        <f t="shared" si="6"/>
        <v/>
      </c>
      <c r="C411" s="7" t="e">
        <f>IF(B411="",NA(),DATE(YEAR(Balance!B410),MONTH(Balance!B410)+1,1))</f>
        <v>#N/A</v>
      </c>
      <c r="D411" s="137"/>
      <c r="E411" s="6">
        <f>IF(Settings!$E$13=1,'Minimum Payment'!$O411,INDEX('Minimum Payment'!$D:$M,ROW(),Settings!$E$13-1))</f>
        <v>0</v>
      </c>
      <c r="F411" s="6">
        <f>IF(Settings!$E$13=1,'Extra Payment'!$O411,INDEX('Extra Payment'!$D:$M,ROW(),Settings!$E$13-1))</f>
        <v>0</v>
      </c>
      <c r="G411" s="6">
        <f>IF(Settings!$E$13=1,Interest!$O411,INDEX(Interest!$D:$M,ROW(),Settings!$E$13-1))</f>
        <v>0</v>
      </c>
      <c r="H411" s="73">
        <f>IF(Settings!$E$13=1,Balance!$O411,INDEX(Balance!$D:$M,ROW(),Settings!$E$13-1))</f>
        <v>0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2:24" x14ac:dyDescent="0.25">
      <c r="B412" s="3" t="str">
        <f t="shared" si="6"/>
        <v/>
      </c>
      <c r="C412" s="7" t="e">
        <f>IF(B412="",NA(),DATE(YEAR(Balance!B411),MONTH(Balance!B411)+1,1))</f>
        <v>#N/A</v>
      </c>
      <c r="D412" s="137"/>
      <c r="E412" s="6">
        <f>IF(Settings!$E$13=1,'Minimum Payment'!$O412,INDEX('Minimum Payment'!$D:$M,ROW(),Settings!$E$13-1))</f>
        <v>0</v>
      </c>
      <c r="F412" s="6">
        <f>IF(Settings!$E$13=1,'Extra Payment'!$O412,INDEX('Extra Payment'!$D:$M,ROW(),Settings!$E$13-1))</f>
        <v>0</v>
      </c>
      <c r="G412" s="6">
        <f>IF(Settings!$E$13=1,Interest!$O412,INDEX(Interest!$D:$M,ROW(),Settings!$E$13-1))</f>
        <v>0</v>
      </c>
      <c r="H412" s="73">
        <f>IF(Settings!$E$13=1,Balance!$O412,INDEX(Balance!$D:$M,ROW(),Settings!$E$13-1))</f>
        <v>0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2:24" x14ac:dyDescent="0.25">
      <c r="B413" s="3" t="str">
        <f t="shared" si="6"/>
        <v/>
      </c>
      <c r="C413" s="7" t="e">
        <f>IF(B413="",NA(),DATE(YEAR(Balance!B412),MONTH(Balance!B412)+1,1))</f>
        <v>#N/A</v>
      </c>
      <c r="D413" s="137"/>
      <c r="E413" s="6">
        <f>IF(Settings!$E$13=1,'Minimum Payment'!$O413,INDEX('Minimum Payment'!$D:$M,ROW(),Settings!$E$13-1))</f>
        <v>0</v>
      </c>
      <c r="F413" s="6">
        <f>IF(Settings!$E$13=1,'Extra Payment'!$O413,INDEX('Extra Payment'!$D:$M,ROW(),Settings!$E$13-1))</f>
        <v>0</v>
      </c>
      <c r="G413" s="6">
        <f>IF(Settings!$E$13=1,Interest!$O413,INDEX(Interest!$D:$M,ROW(),Settings!$E$13-1))</f>
        <v>0</v>
      </c>
      <c r="H413" s="73">
        <f>IF(Settings!$E$13=1,Balance!$O413,INDEX(Balance!$D:$M,ROW(),Settings!$E$13-1))</f>
        <v>0</v>
      </c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2:24" x14ac:dyDescent="0.25">
      <c r="B414" s="3" t="str">
        <f t="shared" si="6"/>
        <v/>
      </c>
      <c r="C414" s="7" t="e">
        <f>IF(B414="",NA(),DATE(YEAR(Balance!B413),MONTH(Balance!B413)+1,1))</f>
        <v>#N/A</v>
      </c>
      <c r="D414" s="137"/>
      <c r="E414" s="6">
        <f>IF(Settings!$E$13=1,'Minimum Payment'!$O414,INDEX('Minimum Payment'!$D:$M,ROW(),Settings!$E$13-1))</f>
        <v>0</v>
      </c>
      <c r="F414" s="6">
        <f>IF(Settings!$E$13=1,'Extra Payment'!$O414,INDEX('Extra Payment'!$D:$M,ROW(),Settings!$E$13-1))</f>
        <v>0</v>
      </c>
      <c r="G414" s="6">
        <f>IF(Settings!$E$13=1,Interest!$O414,INDEX(Interest!$D:$M,ROW(),Settings!$E$13-1))</f>
        <v>0</v>
      </c>
      <c r="H414" s="73">
        <f>IF(Settings!$E$13=1,Balance!$O414,INDEX(Balance!$D:$M,ROW(),Settings!$E$13-1))</f>
        <v>0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2:24" x14ac:dyDescent="0.25">
      <c r="B415" s="3" t="str">
        <f t="shared" si="6"/>
        <v/>
      </c>
      <c r="C415" s="7" t="e">
        <f>IF(B415="",NA(),DATE(YEAR(Balance!B414),MONTH(Balance!B414)+1,1))</f>
        <v>#N/A</v>
      </c>
      <c r="D415" s="137"/>
      <c r="E415" s="6">
        <f>IF(Settings!$E$13=1,'Minimum Payment'!$O415,INDEX('Minimum Payment'!$D:$M,ROW(),Settings!$E$13-1))</f>
        <v>0</v>
      </c>
      <c r="F415" s="6">
        <f>IF(Settings!$E$13=1,'Extra Payment'!$O415,INDEX('Extra Payment'!$D:$M,ROW(),Settings!$E$13-1))</f>
        <v>0</v>
      </c>
      <c r="G415" s="6">
        <f>IF(Settings!$E$13=1,Interest!$O415,INDEX(Interest!$D:$M,ROW(),Settings!$E$13-1))</f>
        <v>0</v>
      </c>
      <c r="H415" s="73">
        <f>IF(Settings!$E$13=1,Balance!$O415,INDEX(Balance!$D:$M,ROW(),Settings!$E$13-1))</f>
        <v>0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2:24" x14ac:dyDescent="0.25">
      <c r="B416" s="3" t="str">
        <f t="shared" si="6"/>
        <v/>
      </c>
      <c r="C416" s="7" t="e">
        <f>IF(B416="",NA(),DATE(YEAR(Balance!B415),MONTH(Balance!B415)+1,1))</f>
        <v>#N/A</v>
      </c>
      <c r="D416" s="137"/>
      <c r="E416" s="6">
        <f>IF(Settings!$E$13=1,'Minimum Payment'!$O416,INDEX('Minimum Payment'!$D:$M,ROW(),Settings!$E$13-1))</f>
        <v>0</v>
      </c>
      <c r="F416" s="6">
        <f>IF(Settings!$E$13=1,'Extra Payment'!$O416,INDEX('Extra Payment'!$D:$M,ROW(),Settings!$E$13-1))</f>
        <v>0</v>
      </c>
      <c r="G416" s="6">
        <f>IF(Settings!$E$13=1,Interest!$O416,INDEX(Interest!$D:$M,ROW(),Settings!$E$13-1))</f>
        <v>0</v>
      </c>
      <c r="H416" s="73">
        <f>IF(Settings!$E$13=1,Balance!$O416,INDEX(Balance!$D:$M,ROW(),Settings!$E$13-1))</f>
        <v>0</v>
      </c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2:24" x14ac:dyDescent="0.25">
      <c r="B417" s="3" t="str">
        <f t="shared" si="6"/>
        <v/>
      </c>
      <c r="C417" s="7" t="e">
        <f>IF(B417="",NA(),DATE(YEAR(Balance!B416),MONTH(Balance!B416)+1,1))</f>
        <v>#N/A</v>
      </c>
      <c r="D417" s="137"/>
      <c r="E417" s="6">
        <f>IF(Settings!$E$13=1,'Minimum Payment'!$O417,INDEX('Minimum Payment'!$D:$M,ROW(),Settings!$E$13-1))</f>
        <v>0</v>
      </c>
      <c r="F417" s="6">
        <f>IF(Settings!$E$13=1,'Extra Payment'!$O417,INDEX('Extra Payment'!$D:$M,ROW(),Settings!$E$13-1))</f>
        <v>0</v>
      </c>
      <c r="G417" s="6">
        <f>IF(Settings!$E$13=1,Interest!$O417,INDEX(Interest!$D:$M,ROW(),Settings!$E$13-1))</f>
        <v>0</v>
      </c>
      <c r="H417" s="73">
        <f>IF(Settings!$E$13=1,Balance!$O417,INDEX(Balance!$D:$M,ROW(),Settings!$E$13-1))</f>
        <v>0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2:24" x14ac:dyDescent="0.25">
      <c r="B418" s="3" t="str">
        <f t="shared" si="6"/>
        <v/>
      </c>
      <c r="C418" s="7" t="e">
        <f>IF(B418="",NA(),DATE(YEAR(Balance!B417),MONTH(Balance!B417)+1,1))</f>
        <v>#N/A</v>
      </c>
      <c r="D418" s="137"/>
      <c r="E418" s="6">
        <f>IF(Settings!$E$13=1,'Minimum Payment'!$O418,INDEX('Minimum Payment'!$D:$M,ROW(),Settings!$E$13-1))</f>
        <v>0</v>
      </c>
      <c r="F418" s="6">
        <f>IF(Settings!$E$13=1,'Extra Payment'!$O418,INDEX('Extra Payment'!$D:$M,ROW(),Settings!$E$13-1))</f>
        <v>0</v>
      </c>
      <c r="G418" s="6">
        <f>IF(Settings!$E$13=1,Interest!$O418,INDEX(Interest!$D:$M,ROW(),Settings!$E$13-1))</f>
        <v>0</v>
      </c>
      <c r="H418" s="73">
        <f>IF(Settings!$E$13=1,Balance!$O418,INDEX(Balance!$D:$M,ROW(),Settings!$E$13-1))</f>
        <v>0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2:24" x14ac:dyDescent="0.25">
      <c r="B419" s="3" t="str">
        <f t="shared" si="6"/>
        <v/>
      </c>
      <c r="C419" s="7" t="e">
        <f>IF(B419="",NA(),DATE(YEAR(Balance!B418),MONTH(Balance!B418)+1,1))</f>
        <v>#N/A</v>
      </c>
      <c r="D419" s="137"/>
      <c r="E419" s="6">
        <f>IF(Settings!$E$13=1,'Minimum Payment'!$O419,INDEX('Minimum Payment'!$D:$M,ROW(),Settings!$E$13-1))</f>
        <v>0</v>
      </c>
      <c r="F419" s="6">
        <f>IF(Settings!$E$13=1,'Extra Payment'!$O419,INDEX('Extra Payment'!$D:$M,ROW(),Settings!$E$13-1))</f>
        <v>0</v>
      </c>
      <c r="G419" s="6">
        <f>IF(Settings!$E$13=1,Interest!$O419,INDEX(Interest!$D:$M,ROW(),Settings!$E$13-1))</f>
        <v>0</v>
      </c>
      <c r="H419" s="73">
        <f>IF(Settings!$E$13=1,Balance!$O419,INDEX(Balance!$D:$M,ROW(),Settings!$E$13-1))</f>
        <v>0</v>
      </c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2:24" x14ac:dyDescent="0.25">
      <c r="B420" s="3" t="str">
        <f t="shared" si="6"/>
        <v/>
      </c>
      <c r="C420" s="7" t="e">
        <f>IF(B420="",NA(),DATE(YEAR(Balance!B419),MONTH(Balance!B419)+1,1))</f>
        <v>#N/A</v>
      </c>
      <c r="D420" s="137"/>
      <c r="E420" s="6">
        <f>IF(Settings!$E$13=1,'Minimum Payment'!$O420,INDEX('Minimum Payment'!$D:$M,ROW(),Settings!$E$13-1))</f>
        <v>0</v>
      </c>
      <c r="F420" s="6">
        <f>IF(Settings!$E$13=1,'Extra Payment'!$O420,INDEX('Extra Payment'!$D:$M,ROW(),Settings!$E$13-1))</f>
        <v>0</v>
      </c>
      <c r="G420" s="6">
        <f>IF(Settings!$E$13=1,Interest!$O420,INDEX(Interest!$D:$M,ROW(),Settings!$E$13-1))</f>
        <v>0</v>
      </c>
      <c r="H420" s="73">
        <f>IF(Settings!$E$13=1,Balance!$O420,INDEX(Balance!$D:$M,ROW(),Settings!$E$13-1))</f>
        <v>0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2:24" x14ac:dyDescent="0.25">
      <c r="B421" s="3" t="str">
        <f t="shared" si="6"/>
        <v/>
      </c>
      <c r="C421" s="7" t="e">
        <f>IF(B421="",NA(),DATE(YEAR(Balance!B420),MONTH(Balance!B420)+1,1))</f>
        <v>#N/A</v>
      </c>
      <c r="D421" s="137"/>
      <c r="E421" s="6">
        <f>IF(Settings!$E$13=1,'Minimum Payment'!$O421,INDEX('Minimum Payment'!$D:$M,ROW(),Settings!$E$13-1))</f>
        <v>0</v>
      </c>
      <c r="F421" s="6">
        <f>IF(Settings!$E$13=1,'Extra Payment'!$O421,INDEX('Extra Payment'!$D:$M,ROW(),Settings!$E$13-1))</f>
        <v>0</v>
      </c>
      <c r="G421" s="6">
        <f>IF(Settings!$E$13=1,Interest!$O421,INDEX(Interest!$D:$M,ROW(),Settings!$E$13-1))</f>
        <v>0</v>
      </c>
      <c r="H421" s="73">
        <f>IF(Settings!$E$13=1,Balance!$O421,INDEX(Balance!$D:$M,ROW(),Settings!$E$13-1))</f>
        <v>0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2:24" x14ac:dyDescent="0.25">
      <c r="B422" s="3" t="str">
        <f t="shared" si="6"/>
        <v/>
      </c>
      <c r="C422" s="7" t="e">
        <f>IF(B422="",NA(),DATE(YEAR(Balance!B421),MONTH(Balance!B421)+1,1))</f>
        <v>#N/A</v>
      </c>
      <c r="D422" s="137"/>
      <c r="E422" s="6">
        <f>IF(Settings!$E$13=1,'Minimum Payment'!$O422,INDEX('Minimum Payment'!$D:$M,ROW(),Settings!$E$13-1))</f>
        <v>0</v>
      </c>
      <c r="F422" s="6">
        <f>IF(Settings!$E$13=1,'Extra Payment'!$O422,INDEX('Extra Payment'!$D:$M,ROW(),Settings!$E$13-1))</f>
        <v>0</v>
      </c>
      <c r="G422" s="6">
        <f>IF(Settings!$E$13=1,Interest!$O422,INDEX(Interest!$D:$M,ROW(),Settings!$E$13-1))</f>
        <v>0</v>
      </c>
      <c r="H422" s="73">
        <f>IF(Settings!$E$13=1,Balance!$O422,INDEX(Balance!$D:$M,ROW(),Settings!$E$13-1))</f>
        <v>0</v>
      </c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2:24" x14ac:dyDescent="0.25">
      <c r="B423" s="3" t="str">
        <f t="shared" si="6"/>
        <v/>
      </c>
      <c r="C423" s="7" t="e">
        <f>IF(B423="",NA(),DATE(YEAR(Balance!B422),MONTH(Balance!B422)+1,1))</f>
        <v>#N/A</v>
      </c>
      <c r="D423" s="137"/>
      <c r="E423" s="6">
        <f>IF(Settings!$E$13=1,'Minimum Payment'!$O423,INDEX('Minimum Payment'!$D:$M,ROW(),Settings!$E$13-1))</f>
        <v>0</v>
      </c>
      <c r="F423" s="6">
        <f>IF(Settings!$E$13=1,'Extra Payment'!$O423,INDEX('Extra Payment'!$D:$M,ROW(),Settings!$E$13-1))</f>
        <v>0</v>
      </c>
      <c r="G423" s="6">
        <f>IF(Settings!$E$13=1,Interest!$O423,INDEX(Interest!$D:$M,ROW(),Settings!$E$13-1))</f>
        <v>0</v>
      </c>
      <c r="H423" s="73">
        <f>IF(Settings!$E$13=1,Balance!$O423,INDEX(Balance!$D:$M,ROW(),Settings!$E$13-1))</f>
        <v>0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2:24" x14ac:dyDescent="0.25">
      <c r="B424" s="3" t="str">
        <f t="shared" si="6"/>
        <v/>
      </c>
      <c r="C424" s="7" t="e">
        <f>IF(B424="",NA(),DATE(YEAR(Balance!B423),MONTH(Balance!B423)+1,1))</f>
        <v>#N/A</v>
      </c>
      <c r="D424" s="137"/>
      <c r="E424" s="6">
        <f>IF(Settings!$E$13=1,'Minimum Payment'!$O424,INDEX('Minimum Payment'!$D:$M,ROW(),Settings!$E$13-1))</f>
        <v>0</v>
      </c>
      <c r="F424" s="6">
        <f>IF(Settings!$E$13=1,'Extra Payment'!$O424,INDEX('Extra Payment'!$D:$M,ROW(),Settings!$E$13-1))</f>
        <v>0</v>
      </c>
      <c r="G424" s="6">
        <f>IF(Settings!$E$13=1,Interest!$O424,INDEX(Interest!$D:$M,ROW(),Settings!$E$13-1))</f>
        <v>0</v>
      </c>
      <c r="H424" s="73">
        <f>IF(Settings!$E$13=1,Balance!$O424,INDEX(Balance!$D:$M,ROW(),Settings!$E$13-1))</f>
        <v>0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2:24" x14ac:dyDescent="0.25">
      <c r="B425" s="3" t="str">
        <f t="shared" si="6"/>
        <v/>
      </c>
      <c r="C425" s="7" t="e">
        <f>IF(B425="",NA(),DATE(YEAR(Balance!B424),MONTH(Balance!B424)+1,1))</f>
        <v>#N/A</v>
      </c>
      <c r="D425" s="137"/>
      <c r="E425" s="6">
        <f>IF(Settings!$E$13=1,'Minimum Payment'!$O425,INDEX('Minimum Payment'!$D:$M,ROW(),Settings!$E$13-1))</f>
        <v>0</v>
      </c>
      <c r="F425" s="6">
        <f>IF(Settings!$E$13=1,'Extra Payment'!$O425,INDEX('Extra Payment'!$D:$M,ROW(),Settings!$E$13-1))</f>
        <v>0</v>
      </c>
      <c r="G425" s="6">
        <f>IF(Settings!$E$13=1,Interest!$O425,INDEX(Interest!$D:$M,ROW(),Settings!$E$13-1))</f>
        <v>0</v>
      </c>
      <c r="H425" s="73">
        <f>IF(Settings!$E$13=1,Balance!$O425,INDEX(Balance!$D:$M,ROW(),Settings!$E$13-1))</f>
        <v>0</v>
      </c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2:24" x14ac:dyDescent="0.25">
      <c r="B426" s="3" t="str">
        <f t="shared" si="6"/>
        <v/>
      </c>
      <c r="C426" s="7" t="e">
        <f>IF(B426="",NA(),DATE(YEAR(Balance!B425),MONTH(Balance!B425)+1,1))</f>
        <v>#N/A</v>
      </c>
      <c r="D426" s="137"/>
      <c r="E426" s="6">
        <f>IF(Settings!$E$13=1,'Minimum Payment'!$O426,INDEX('Minimum Payment'!$D:$M,ROW(),Settings!$E$13-1))</f>
        <v>0</v>
      </c>
      <c r="F426" s="6">
        <f>IF(Settings!$E$13=1,'Extra Payment'!$O426,INDEX('Extra Payment'!$D:$M,ROW(),Settings!$E$13-1))</f>
        <v>0</v>
      </c>
      <c r="G426" s="6">
        <f>IF(Settings!$E$13=1,Interest!$O426,INDEX(Interest!$D:$M,ROW(),Settings!$E$13-1))</f>
        <v>0</v>
      </c>
      <c r="H426" s="73">
        <f>IF(Settings!$E$13=1,Balance!$O426,INDEX(Balance!$D:$M,ROW(),Settings!$E$13-1))</f>
        <v>0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2:24" x14ac:dyDescent="0.25">
      <c r="B427" s="3" t="str">
        <f t="shared" si="6"/>
        <v/>
      </c>
      <c r="C427" s="7" t="e">
        <f>IF(B427="",NA(),DATE(YEAR(Balance!B426),MONTH(Balance!B426)+1,1))</f>
        <v>#N/A</v>
      </c>
      <c r="D427" s="137"/>
      <c r="E427" s="6">
        <f>IF(Settings!$E$13=1,'Minimum Payment'!$O427,INDEX('Minimum Payment'!$D:$M,ROW(),Settings!$E$13-1))</f>
        <v>0</v>
      </c>
      <c r="F427" s="6">
        <f>IF(Settings!$E$13=1,'Extra Payment'!$O427,INDEX('Extra Payment'!$D:$M,ROW(),Settings!$E$13-1))</f>
        <v>0</v>
      </c>
      <c r="G427" s="6">
        <f>IF(Settings!$E$13=1,Interest!$O427,INDEX(Interest!$D:$M,ROW(),Settings!$E$13-1))</f>
        <v>0</v>
      </c>
      <c r="H427" s="73">
        <f>IF(Settings!$E$13=1,Balance!$O427,INDEX(Balance!$D:$M,ROW(),Settings!$E$13-1))</f>
        <v>0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2:24" x14ac:dyDescent="0.25">
      <c r="B428" s="3" t="str">
        <f t="shared" si="6"/>
        <v/>
      </c>
      <c r="C428" s="7" t="e">
        <f>IF(B428="",NA(),DATE(YEAR(Balance!B427),MONTH(Balance!B427)+1,1))</f>
        <v>#N/A</v>
      </c>
      <c r="D428" s="137"/>
      <c r="E428" s="6">
        <f>IF(Settings!$E$13=1,'Minimum Payment'!$O428,INDEX('Minimum Payment'!$D:$M,ROW(),Settings!$E$13-1))</f>
        <v>0</v>
      </c>
      <c r="F428" s="6">
        <f>IF(Settings!$E$13=1,'Extra Payment'!$O428,INDEX('Extra Payment'!$D:$M,ROW(),Settings!$E$13-1))</f>
        <v>0</v>
      </c>
      <c r="G428" s="6">
        <f>IF(Settings!$E$13=1,Interest!$O428,INDEX(Interest!$D:$M,ROW(),Settings!$E$13-1))</f>
        <v>0</v>
      </c>
      <c r="H428" s="73">
        <f>IF(Settings!$E$13=1,Balance!$O428,INDEX(Balance!$D:$M,ROW(),Settings!$E$13-1))</f>
        <v>0</v>
      </c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2:24" x14ac:dyDescent="0.25">
      <c r="B429" s="3" t="str">
        <f t="shared" si="6"/>
        <v/>
      </c>
      <c r="C429" s="7" t="e">
        <f>IF(B429="",NA(),DATE(YEAR(Balance!B428),MONTH(Balance!B428)+1,1))</f>
        <v>#N/A</v>
      </c>
      <c r="D429" s="137"/>
      <c r="E429" s="6">
        <f>IF(Settings!$E$13=1,'Minimum Payment'!$O429,INDEX('Minimum Payment'!$D:$M,ROW(),Settings!$E$13-1))</f>
        <v>0</v>
      </c>
      <c r="F429" s="6">
        <f>IF(Settings!$E$13=1,'Extra Payment'!$O429,INDEX('Extra Payment'!$D:$M,ROW(),Settings!$E$13-1))</f>
        <v>0</v>
      </c>
      <c r="G429" s="6">
        <f>IF(Settings!$E$13=1,Interest!$O429,INDEX(Interest!$D:$M,ROW(),Settings!$E$13-1))</f>
        <v>0</v>
      </c>
      <c r="H429" s="73">
        <f>IF(Settings!$E$13=1,Balance!$O429,INDEX(Balance!$D:$M,ROW(),Settings!$E$13-1))</f>
        <v>0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2:24" x14ac:dyDescent="0.25">
      <c r="B430" s="3" t="str">
        <f t="shared" si="6"/>
        <v/>
      </c>
      <c r="C430" s="7" t="e">
        <f>IF(B430="",NA(),DATE(YEAR(Balance!B429),MONTH(Balance!B429)+1,1))</f>
        <v>#N/A</v>
      </c>
      <c r="D430" s="137"/>
      <c r="E430" s="6">
        <f>IF(Settings!$E$13=1,'Minimum Payment'!$O430,INDEX('Minimum Payment'!$D:$M,ROW(),Settings!$E$13-1))</f>
        <v>0</v>
      </c>
      <c r="F430" s="6">
        <f>IF(Settings!$E$13=1,'Extra Payment'!$O430,INDEX('Extra Payment'!$D:$M,ROW(),Settings!$E$13-1))</f>
        <v>0</v>
      </c>
      <c r="G430" s="6">
        <f>IF(Settings!$E$13=1,Interest!$O430,INDEX(Interest!$D:$M,ROW(),Settings!$E$13-1))</f>
        <v>0</v>
      </c>
      <c r="H430" s="73">
        <f>IF(Settings!$E$13=1,Balance!$O430,INDEX(Balance!$D:$M,ROW(),Settings!$E$13-1))</f>
        <v>0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2:24" x14ac:dyDescent="0.25">
      <c r="B431" s="3" t="str">
        <f t="shared" si="6"/>
        <v/>
      </c>
      <c r="C431" s="7" t="e">
        <f>IF(B431="",NA(),DATE(YEAR(Balance!B430),MONTH(Balance!B430)+1,1))</f>
        <v>#N/A</v>
      </c>
      <c r="D431" s="137"/>
      <c r="E431" s="6">
        <f>IF(Settings!$E$13=1,'Minimum Payment'!$O431,INDEX('Minimum Payment'!$D:$M,ROW(),Settings!$E$13-1))</f>
        <v>0</v>
      </c>
      <c r="F431" s="6">
        <f>IF(Settings!$E$13=1,'Extra Payment'!$O431,INDEX('Extra Payment'!$D:$M,ROW(),Settings!$E$13-1))</f>
        <v>0</v>
      </c>
      <c r="G431" s="6">
        <f>IF(Settings!$E$13=1,Interest!$O431,INDEX(Interest!$D:$M,ROW(),Settings!$E$13-1))</f>
        <v>0</v>
      </c>
      <c r="H431" s="73">
        <f>IF(Settings!$E$13=1,Balance!$O431,INDEX(Balance!$D:$M,ROW(),Settings!$E$13-1))</f>
        <v>0</v>
      </c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2:24" x14ac:dyDescent="0.25">
      <c r="B432" s="3" t="str">
        <f t="shared" si="6"/>
        <v/>
      </c>
      <c r="C432" s="7" t="e">
        <f>IF(B432="",NA(),DATE(YEAR(Balance!B431),MONTH(Balance!B431)+1,1))</f>
        <v>#N/A</v>
      </c>
      <c r="D432" s="137"/>
      <c r="E432" s="6">
        <f>IF(Settings!$E$13=1,'Minimum Payment'!$O432,INDEX('Minimum Payment'!$D:$M,ROW(),Settings!$E$13-1))</f>
        <v>0</v>
      </c>
      <c r="F432" s="6">
        <f>IF(Settings!$E$13=1,'Extra Payment'!$O432,INDEX('Extra Payment'!$D:$M,ROW(),Settings!$E$13-1))</f>
        <v>0</v>
      </c>
      <c r="G432" s="6">
        <f>IF(Settings!$E$13=1,Interest!$O432,INDEX(Interest!$D:$M,ROW(),Settings!$E$13-1))</f>
        <v>0</v>
      </c>
      <c r="H432" s="73">
        <f>IF(Settings!$E$13=1,Balance!$O432,INDEX(Balance!$D:$M,ROW(),Settings!$E$13-1))</f>
        <v>0</v>
      </c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2:24" x14ac:dyDescent="0.25">
      <c r="B433" s="3" t="str">
        <f t="shared" si="6"/>
        <v/>
      </c>
      <c r="C433" s="7" t="e">
        <f>IF(B433="",NA(),DATE(YEAR(Balance!B432),MONTH(Balance!B432)+1,1))</f>
        <v>#N/A</v>
      </c>
      <c r="D433" s="137"/>
      <c r="E433" s="6">
        <f>IF(Settings!$E$13=1,'Minimum Payment'!$O433,INDEX('Minimum Payment'!$D:$M,ROW(),Settings!$E$13-1))</f>
        <v>0</v>
      </c>
      <c r="F433" s="6">
        <f>IF(Settings!$E$13=1,'Extra Payment'!$O433,INDEX('Extra Payment'!$D:$M,ROW(),Settings!$E$13-1))</f>
        <v>0</v>
      </c>
      <c r="G433" s="6">
        <f>IF(Settings!$E$13=1,Interest!$O433,INDEX(Interest!$D:$M,ROW(),Settings!$E$13-1))</f>
        <v>0</v>
      </c>
      <c r="H433" s="73">
        <f>IF(Settings!$E$13=1,Balance!$O433,INDEX(Balance!$D:$M,ROW(),Settings!$E$13-1))</f>
        <v>0</v>
      </c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2:24" x14ac:dyDescent="0.25">
      <c r="B434" s="3" t="str">
        <f t="shared" si="6"/>
        <v/>
      </c>
      <c r="C434" s="7" t="e">
        <f>IF(B434="",NA(),DATE(YEAR(Balance!B433),MONTH(Balance!B433)+1,1))</f>
        <v>#N/A</v>
      </c>
      <c r="D434" s="137"/>
      <c r="E434" s="6">
        <f>IF(Settings!$E$13=1,'Minimum Payment'!$O434,INDEX('Minimum Payment'!$D:$M,ROW(),Settings!$E$13-1))</f>
        <v>0</v>
      </c>
      <c r="F434" s="6">
        <f>IF(Settings!$E$13=1,'Extra Payment'!$O434,INDEX('Extra Payment'!$D:$M,ROW(),Settings!$E$13-1))</f>
        <v>0</v>
      </c>
      <c r="G434" s="6">
        <f>IF(Settings!$E$13=1,Interest!$O434,INDEX(Interest!$D:$M,ROW(),Settings!$E$13-1))</f>
        <v>0</v>
      </c>
      <c r="H434" s="73">
        <f>IF(Settings!$E$13=1,Balance!$O434,INDEX(Balance!$D:$M,ROW(),Settings!$E$13-1))</f>
        <v>0</v>
      </c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2:24" x14ac:dyDescent="0.25">
      <c r="B435" s="3" t="str">
        <f t="shared" si="6"/>
        <v/>
      </c>
      <c r="C435" s="7" t="e">
        <f>IF(B435="",NA(),DATE(YEAR(Balance!B434),MONTH(Balance!B434)+1,1))</f>
        <v>#N/A</v>
      </c>
      <c r="D435" s="137"/>
      <c r="E435" s="6">
        <f>IF(Settings!$E$13=1,'Minimum Payment'!$O435,INDEX('Minimum Payment'!$D:$M,ROW(),Settings!$E$13-1))</f>
        <v>0</v>
      </c>
      <c r="F435" s="6">
        <f>IF(Settings!$E$13=1,'Extra Payment'!$O435,INDEX('Extra Payment'!$D:$M,ROW(),Settings!$E$13-1))</f>
        <v>0</v>
      </c>
      <c r="G435" s="6">
        <f>IF(Settings!$E$13=1,Interest!$O435,INDEX(Interest!$D:$M,ROW(),Settings!$E$13-1))</f>
        <v>0</v>
      </c>
      <c r="H435" s="73">
        <f>IF(Settings!$E$13=1,Balance!$O435,INDEX(Balance!$D:$M,ROW(),Settings!$E$13-1))</f>
        <v>0</v>
      </c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2:24" x14ac:dyDescent="0.25">
      <c r="B436" s="3" t="str">
        <f t="shared" si="6"/>
        <v/>
      </c>
      <c r="C436" s="7" t="e">
        <f>IF(B436="",NA(),DATE(YEAR(Balance!B435),MONTH(Balance!B435)+1,1))</f>
        <v>#N/A</v>
      </c>
      <c r="D436" s="137"/>
      <c r="E436" s="6">
        <f>IF(Settings!$E$13=1,'Minimum Payment'!$O436,INDEX('Minimum Payment'!$D:$M,ROW(),Settings!$E$13-1))</f>
        <v>0</v>
      </c>
      <c r="F436" s="6">
        <f>IF(Settings!$E$13=1,'Extra Payment'!$O436,INDEX('Extra Payment'!$D:$M,ROW(),Settings!$E$13-1))</f>
        <v>0</v>
      </c>
      <c r="G436" s="6">
        <f>IF(Settings!$E$13=1,Interest!$O436,INDEX(Interest!$D:$M,ROW(),Settings!$E$13-1))</f>
        <v>0</v>
      </c>
      <c r="H436" s="73">
        <f>IF(Settings!$E$13=1,Balance!$O436,INDEX(Balance!$D:$M,ROW(),Settings!$E$13-1))</f>
        <v>0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2:24" x14ac:dyDescent="0.25">
      <c r="B437" s="3" t="str">
        <f t="shared" si="6"/>
        <v/>
      </c>
      <c r="C437" s="7" t="e">
        <f>IF(B437="",NA(),DATE(YEAR(Balance!B436),MONTH(Balance!B436)+1,1))</f>
        <v>#N/A</v>
      </c>
      <c r="D437" s="137"/>
      <c r="E437" s="6">
        <f>IF(Settings!$E$13=1,'Minimum Payment'!$O437,INDEX('Minimum Payment'!$D:$M,ROW(),Settings!$E$13-1))</f>
        <v>0</v>
      </c>
      <c r="F437" s="6">
        <f>IF(Settings!$E$13=1,'Extra Payment'!$O437,INDEX('Extra Payment'!$D:$M,ROW(),Settings!$E$13-1))</f>
        <v>0</v>
      </c>
      <c r="G437" s="6">
        <f>IF(Settings!$E$13=1,Interest!$O437,INDEX(Interest!$D:$M,ROW(),Settings!$E$13-1))</f>
        <v>0</v>
      </c>
      <c r="H437" s="73">
        <f>IF(Settings!$E$13=1,Balance!$O437,INDEX(Balance!$D:$M,ROW(),Settings!$E$13-1))</f>
        <v>0</v>
      </c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2:24" x14ac:dyDescent="0.25">
      <c r="B438" s="3" t="str">
        <f t="shared" si="6"/>
        <v/>
      </c>
      <c r="C438" s="7" t="e">
        <f>IF(B438="",NA(),DATE(YEAR(Balance!B437),MONTH(Balance!B437)+1,1))</f>
        <v>#N/A</v>
      </c>
      <c r="D438" s="137"/>
      <c r="E438" s="6">
        <f>IF(Settings!$E$13=1,'Minimum Payment'!$O438,INDEX('Minimum Payment'!$D:$M,ROW(),Settings!$E$13-1))</f>
        <v>0</v>
      </c>
      <c r="F438" s="6">
        <f>IF(Settings!$E$13=1,'Extra Payment'!$O438,INDEX('Extra Payment'!$D:$M,ROW(),Settings!$E$13-1))</f>
        <v>0</v>
      </c>
      <c r="G438" s="6">
        <f>IF(Settings!$E$13=1,Interest!$O438,INDEX(Interest!$D:$M,ROW(),Settings!$E$13-1))</f>
        <v>0</v>
      </c>
      <c r="H438" s="73">
        <f>IF(Settings!$E$13=1,Balance!$O438,INDEX(Balance!$D:$M,ROW(),Settings!$E$13-1))</f>
        <v>0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2:24" x14ac:dyDescent="0.25">
      <c r="B439" s="3" t="str">
        <f t="shared" si="6"/>
        <v/>
      </c>
      <c r="C439" s="7" t="e">
        <f>IF(B439="",NA(),DATE(YEAR(Balance!B438),MONTH(Balance!B438)+1,1))</f>
        <v>#N/A</v>
      </c>
      <c r="D439" s="137"/>
      <c r="E439" s="6">
        <f>IF(Settings!$E$13=1,'Minimum Payment'!$O439,INDEX('Minimum Payment'!$D:$M,ROW(),Settings!$E$13-1))</f>
        <v>0</v>
      </c>
      <c r="F439" s="6">
        <f>IF(Settings!$E$13=1,'Extra Payment'!$O439,INDEX('Extra Payment'!$D:$M,ROW(),Settings!$E$13-1))</f>
        <v>0</v>
      </c>
      <c r="G439" s="6">
        <f>IF(Settings!$E$13=1,Interest!$O439,INDEX(Interest!$D:$M,ROW(),Settings!$E$13-1))</f>
        <v>0</v>
      </c>
      <c r="H439" s="73">
        <f>IF(Settings!$E$13=1,Balance!$O439,INDEX(Balance!$D:$M,ROW(),Settings!$E$13-1))</f>
        <v>0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2:24" x14ac:dyDescent="0.25">
      <c r="B440" s="3" t="str">
        <f t="shared" si="6"/>
        <v/>
      </c>
      <c r="C440" s="7" t="e">
        <f>IF(B440="",NA(),DATE(YEAR(Balance!B439),MONTH(Balance!B439)+1,1))</f>
        <v>#N/A</v>
      </c>
      <c r="D440" s="137"/>
      <c r="E440" s="6">
        <f>IF(Settings!$E$13=1,'Minimum Payment'!$O440,INDEX('Minimum Payment'!$D:$M,ROW(),Settings!$E$13-1))</f>
        <v>0</v>
      </c>
      <c r="F440" s="6">
        <f>IF(Settings!$E$13=1,'Extra Payment'!$O440,INDEX('Extra Payment'!$D:$M,ROW(),Settings!$E$13-1))</f>
        <v>0</v>
      </c>
      <c r="G440" s="6">
        <f>IF(Settings!$E$13=1,Interest!$O440,INDEX(Interest!$D:$M,ROW(),Settings!$E$13-1))</f>
        <v>0</v>
      </c>
      <c r="H440" s="73">
        <f>IF(Settings!$E$13=1,Balance!$O440,INDEX(Balance!$D:$M,ROW(),Settings!$E$13-1))</f>
        <v>0</v>
      </c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2:24" x14ac:dyDescent="0.25">
      <c r="B441" s="3" t="str">
        <f t="shared" si="6"/>
        <v/>
      </c>
      <c r="C441" s="7" t="e">
        <f>IF(B441="",NA(),DATE(YEAR(Balance!B440),MONTH(Balance!B440)+1,1))</f>
        <v>#N/A</v>
      </c>
      <c r="D441" s="137"/>
      <c r="E441" s="6">
        <f>IF(Settings!$E$13=1,'Minimum Payment'!$O441,INDEX('Minimum Payment'!$D:$M,ROW(),Settings!$E$13-1))</f>
        <v>0</v>
      </c>
      <c r="F441" s="6">
        <f>IF(Settings!$E$13=1,'Extra Payment'!$O441,INDEX('Extra Payment'!$D:$M,ROW(),Settings!$E$13-1))</f>
        <v>0</v>
      </c>
      <c r="G441" s="6">
        <f>IF(Settings!$E$13=1,Interest!$O441,INDEX(Interest!$D:$M,ROW(),Settings!$E$13-1))</f>
        <v>0</v>
      </c>
      <c r="H441" s="73">
        <f>IF(Settings!$E$13=1,Balance!$O441,INDEX(Balance!$D:$M,ROW(),Settings!$E$13-1))</f>
        <v>0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2:24" x14ac:dyDescent="0.25">
      <c r="B442" s="3" t="str">
        <f t="shared" si="6"/>
        <v/>
      </c>
      <c r="C442" s="7" t="e">
        <f>IF(B442="",NA(),DATE(YEAR(Balance!B441),MONTH(Balance!B441)+1,1))</f>
        <v>#N/A</v>
      </c>
      <c r="D442" s="137"/>
      <c r="E442" s="6">
        <f>IF(Settings!$E$13=1,'Minimum Payment'!$O442,INDEX('Minimum Payment'!$D:$M,ROW(),Settings!$E$13-1))</f>
        <v>0</v>
      </c>
      <c r="F442" s="6">
        <f>IF(Settings!$E$13=1,'Extra Payment'!$O442,INDEX('Extra Payment'!$D:$M,ROW(),Settings!$E$13-1))</f>
        <v>0</v>
      </c>
      <c r="G442" s="6">
        <f>IF(Settings!$E$13=1,Interest!$O442,INDEX(Interest!$D:$M,ROW(),Settings!$E$13-1))</f>
        <v>0</v>
      </c>
      <c r="H442" s="73">
        <f>IF(Settings!$E$13=1,Balance!$O442,INDEX(Balance!$D:$M,ROW(),Settings!$E$13-1))</f>
        <v>0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2:24" x14ac:dyDescent="0.25">
      <c r="B443" s="3" t="str">
        <f t="shared" si="6"/>
        <v/>
      </c>
      <c r="C443" s="7" t="e">
        <f>IF(B443="",NA(),DATE(YEAR(Balance!B442),MONTH(Balance!B442)+1,1))</f>
        <v>#N/A</v>
      </c>
      <c r="D443" s="137"/>
      <c r="E443" s="6">
        <f>IF(Settings!$E$13=1,'Minimum Payment'!$O443,INDEX('Minimum Payment'!$D:$M,ROW(),Settings!$E$13-1))</f>
        <v>0</v>
      </c>
      <c r="F443" s="6">
        <f>IF(Settings!$E$13=1,'Extra Payment'!$O443,INDEX('Extra Payment'!$D:$M,ROW(),Settings!$E$13-1))</f>
        <v>0</v>
      </c>
      <c r="G443" s="6">
        <f>IF(Settings!$E$13=1,Interest!$O443,INDEX(Interest!$D:$M,ROW(),Settings!$E$13-1))</f>
        <v>0</v>
      </c>
      <c r="H443" s="73">
        <f>IF(Settings!$E$13=1,Balance!$O443,INDEX(Balance!$D:$M,ROW(),Settings!$E$13-1))</f>
        <v>0</v>
      </c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2:24" x14ac:dyDescent="0.25">
      <c r="B444" s="3" t="str">
        <f t="shared" si="6"/>
        <v/>
      </c>
      <c r="C444" s="7" t="e">
        <f>IF(B444="",NA(),DATE(YEAR(Balance!B443),MONTH(Balance!B443)+1,1))</f>
        <v>#N/A</v>
      </c>
      <c r="D444" s="137"/>
      <c r="E444" s="6">
        <f>IF(Settings!$E$13=1,'Minimum Payment'!$O444,INDEX('Minimum Payment'!$D:$M,ROW(),Settings!$E$13-1))</f>
        <v>0</v>
      </c>
      <c r="F444" s="6">
        <f>IF(Settings!$E$13=1,'Extra Payment'!$O444,INDEX('Extra Payment'!$D:$M,ROW(),Settings!$E$13-1))</f>
        <v>0</v>
      </c>
      <c r="G444" s="6">
        <f>IF(Settings!$E$13=1,Interest!$O444,INDEX(Interest!$D:$M,ROW(),Settings!$E$13-1))</f>
        <v>0</v>
      </c>
      <c r="H444" s="73">
        <f>IF(Settings!$E$13=1,Balance!$O444,INDEX(Balance!$D:$M,ROW(),Settings!$E$13-1))</f>
        <v>0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2:24" x14ac:dyDescent="0.25">
      <c r="B445" s="3" t="str">
        <f t="shared" si="6"/>
        <v/>
      </c>
      <c r="C445" s="7" t="e">
        <f>IF(B445="",NA(),DATE(YEAR(Balance!B444),MONTH(Balance!B444)+1,1))</f>
        <v>#N/A</v>
      </c>
      <c r="D445" s="137"/>
      <c r="E445" s="6">
        <f>IF(Settings!$E$13=1,'Minimum Payment'!$O445,INDEX('Minimum Payment'!$D:$M,ROW(),Settings!$E$13-1))</f>
        <v>0</v>
      </c>
      <c r="F445" s="6">
        <f>IF(Settings!$E$13=1,'Extra Payment'!$O445,INDEX('Extra Payment'!$D:$M,ROW(),Settings!$E$13-1))</f>
        <v>0</v>
      </c>
      <c r="G445" s="6">
        <f>IF(Settings!$E$13=1,Interest!$O445,INDEX(Interest!$D:$M,ROW(),Settings!$E$13-1))</f>
        <v>0</v>
      </c>
      <c r="H445" s="73">
        <f>IF(Settings!$E$13=1,Balance!$O445,INDEX(Balance!$D:$M,ROW(),Settings!$E$13-1))</f>
        <v>0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2:24" x14ac:dyDescent="0.25">
      <c r="B446" s="3" t="str">
        <f t="shared" si="6"/>
        <v/>
      </c>
      <c r="C446" s="7" t="e">
        <f>IF(B446="",NA(),DATE(YEAR(Balance!B445),MONTH(Balance!B445)+1,1))</f>
        <v>#N/A</v>
      </c>
      <c r="D446" s="137"/>
      <c r="E446" s="6">
        <f>IF(Settings!$E$13=1,'Minimum Payment'!$O446,INDEX('Minimum Payment'!$D:$M,ROW(),Settings!$E$13-1))</f>
        <v>0</v>
      </c>
      <c r="F446" s="6">
        <f>IF(Settings!$E$13=1,'Extra Payment'!$O446,INDEX('Extra Payment'!$D:$M,ROW(),Settings!$E$13-1))</f>
        <v>0</v>
      </c>
      <c r="G446" s="6">
        <f>IF(Settings!$E$13=1,Interest!$O446,INDEX(Interest!$D:$M,ROW(),Settings!$E$13-1))</f>
        <v>0</v>
      </c>
      <c r="H446" s="73">
        <f>IF(Settings!$E$13=1,Balance!$O446,INDEX(Balance!$D:$M,ROW(),Settings!$E$13-1))</f>
        <v>0</v>
      </c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2:24" x14ac:dyDescent="0.25">
      <c r="B447" s="3" t="str">
        <f t="shared" si="6"/>
        <v/>
      </c>
      <c r="C447" s="7" t="e">
        <f>IF(B447="",NA(),DATE(YEAR(Balance!B446),MONTH(Balance!B446)+1,1))</f>
        <v>#N/A</v>
      </c>
      <c r="D447" s="137"/>
      <c r="E447" s="6">
        <f>IF(Settings!$E$13=1,'Minimum Payment'!$O447,INDEX('Minimum Payment'!$D:$M,ROW(),Settings!$E$13-1))</f>
        <v>0</v>
      </c>
      <c r="F447" s="6">
        <f>IF(Settings!$E$13=1,'Extra Payment'!$O447,INDEX('Extra Payment'!$D:$M,ROW(),Settings!$E$13-1))</f>
        <v>0</v>
      </c>
      <c r="G447" s="6">
        <f>IF(Settings!$E$13=1,Interest!$O447,INDEX(Interest!$D:$M,ROW(),Settings!$E$13-1))</f>
        <v>0</v>
      </c>
      <c r="H447" s="73">
        <f>IF(Settings!$E$13=1,Balance!$O447,INDEX(Balance!$D:$M,ROW(),Settings!$E$13-1))</f>
        <v>0</v>
      </c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2:24" x14ac:dyDescent="0.25">
      <c r="B448" s="3" t="str">
        <f t="shared" si="6"/>
        <v/>
      </c>
      <c r="C448" s="7" t="e">
        <f>IF(B448="",NA(),DATE(YEAR(Balance!B447),MONTH(Balance!B447)+1,1))</f>
        <v>#N/A</v>
      </c>
      <c r="D448" s="137"/>
      <c r="E448" s="6">
        <f>IF(Settings!$E$13=1,'Minimum Payment'!$O448,INDEX('Minimum Payment'!$D:$M,ROW(),Settings!$E$13-1))</f>
        <v>0</v>
      </c>
      <c r="F448" s="6">
        <f>IF(Settings!$E$13=1,'Extra Payment'!$O448,INDEX('Extra Payment'!$D:$M,ROW(),Settings!$E$13-1))</f>
        <v>0</v>
      </c>
      <c r="G448" s="6">
        <f>IF(Settings!$E$13=1,Interest!$O448,INDEX(Interest!$D:$M,ROW(),Settings!$E$13-1))</f>
        <v>0</v>
      </c>
      <c r="H448" s="73">
        <f>IF(Settings!$E$13=1,Balance!$O448,INDEX(Balance!$D:$M,ROW(),Settings!$E$13-1))</f>
        <v>0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2:24" x14ac:dyDescent="0.25">
      <c r="B449" s="3" t="str">
        <f t="shared" si="6"/>
        <v/>
      </c>
      <c r="C449" s="7" t="e">
        <f>IF(B449="",NA(),DATE(YEAR(Balance!B448),MONTH(Balance!B448)+1,1))</f>
        <v>#N/A</v>
      </c>
      <c r="D449" s="137"/>
      <c r="E449" s="6">
        <f>IF(Settings!$E$13=1,'Minimum Payment'!$O449,INDEX('Minimum Payment'!$D:$M,ROW(),Settings!$E$13-1))</f>
        <v>0</v>
      </c>
      <c r="F449" s="6">
        <f>IF(Settings!$E$13=1,'Extra Payment'!$O449,INDEX('Extra Payment'!$D:$M,ROW(),Settings!$E$13-1))</f>
        <v>0</v>
      </c>
      <c r="G449" s="6">
        <f>IF(Settings!$E$13=1,Interest!$O449,INDEX(Interest!$D:$M,ROW(),Settings!$E$13-1))</f>
        <v>0</v>
      </c>
      <c r="H449" s="73">
        <f>IF(Settings!$E$13=1,Balance!$O449,INDEX(Balance!$D:$M,ROW(),Settings!$E$13-1))</f>
        <v>0</v>
      </c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2:24" x14ac:dyDescent="0.25">
      <c r="B450" s="3" t="str">
        <f t="shared" si="6"/>
        <v/>
      </c>
      <c r="C450" s="7" t="e">
        <f>IF(B450="",NA(),DATE(YEAR(Balance!B449),MONTH(Balance!B449)+1,1))</f>
        <v>#N/A</v>
      </c>
      <c r="D450" s="137"/>
      <c r="E450" s="6">
        <f>IF(Settings!$E$13=1,'Minimum Payment'!$O450,INDEX('Minimum Payment'!$D:$M,ROW(),Settings!$E$13-1))</f>
        <v>0</v>
      </c>
      <c r="F450" s="6">
        <f>IF(Settings!$E$13=1,'Extra Payment'!$O450,INDEX('Extra Payment'!$D:$M,ROW(),Settings!$E$13-1))</f>
        <v>0</v>
      </c>
      <c r="G450" s="6">
        <f>IF(Settings!$E$13=1,Interest!$O450,INDEX(Interest!$D:$M,ROW(),Settings!$E$13-1))</f>
        <v>0</v>
      </c>
      <c r="H450" s="73">
        <f>IF(Settings!$E$13=1,Balance!$O450,INDEX(Balance!$D:$M,ROW(),Settings!$E$13-1))</f>
        <v>0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2:24" x14ac:dyDescent="0.25">
      <c r="B451" s="3" t="str">
        <f t="shared" si="6"/>
        <v/>
      </c>
      <c r="C451" s="7" t="e">
        <f>IF(B451="",NA(),DATE(YEAR(Balance!B450),MONTH(Balance!B450)+1,1))</f>
        <v>#N/A</v>
      </c>
      <c r="D451" s="137"/>
      <c r="E451" s="6">
        <f>IF(Settings!$E$13=1,'Minimum Payment'!$O451,INDEX('Minimum Payment'!$D:$M,ROW(),Settings!$E$13-1))</f>
        <v>0</v>
      </c>
      <c r="F451" s="6">
        <f>IF(Settings!$E$13=1,'Extra Payment'!$O451,INDEX('Extra Payment'!$D:$M,ROW(),Settings!$E$13-1))</f>
        <v>0</v>
      </c>
      <c r="G451" s="6">
        <f>IF(Settings!$E$13=1,Interest!$O451,INDEX(Interest!$D:$M,ROW(),Settings!$E$13-1))</f>
        <v>0</v>
      </c>
      <c r="H451" s="73">
        <f>IF(Settings!$E$13=1,Balance!$O451,INDEX(Balance!$D:$M,ROW(),Settings!$E$13-1))</f>
        <v>0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2:24" x14ac:dyDescent="0.25">
      <c r="B452" s="3" t="str">
        <f t="shared" si="6"/>
        <v/>
      </c>
      <c r="C452" s="7" t="e">
        <f>IF(B452="",NA(),DATE(YEAR(Balance!B451),MONTH(Balance!B451)+1,1))</f>
        <v>#N/A</v>
      </c>
      <c r="D452" s="137"/>
      <c r="E452" s="6">
        <f>IF(Settings!$E$13=1,'Minimum Payment'!$O452,INDEX('Minimum Payment'!$D:$M,ROW(),Settings!$E$13-1))</f>
        <v>0</v>
      </c>
      <c r="F452" s="6">
        <f>IF(Settings!$E$13=1,'Extra Payment'!$O452,INDEX('Extra Payment'!$D:$M,ROW(),Settings!$E$13-1))</f>
        <v>0</v>
      </c>
      <c r="G452" s="6">
        <f>IF(Settings!$E$13=1,Interest!$O452,INDEX(Interest!$D:$M,ROW(),Settings!$E$13-1))</f>
        <v>0</v>
      </c>
      <c r="H452" s="73">
        <f>IF(Settings!$E$13=1,Balance!$O452,INDEX(Balance!$D:$M,ROW(),Settings!$E$13-1))</f>
        <v>0</v>
      </c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2:24" x14ac:dyDescent="0.25">
      <c r="B453" s="3" t="str">
        <f t="shared" si="6"/>
        <v/>
      </c>
      <c r="C453" s="7" t="e">
        <f>IF(B453="",NA(),DATE(YEAR(Balance!B452),MONTH(Balance!B452)+1,1))</f>
        <v>#N/A</v>
      </c>
      <c r="D453" s="137"/>
      <c r="E453" s="6">
        <f>IF(Settings!$E$13=1,'Minimum Payment'!$O453,INDEX('Minimum Payment'!$D:$M,ROW(),Settings!$E$13-1))</f>
        <v>0</v>
      </c>
      <c r="F453" s="6">
        <f>IF(Settings!$E$13=1,'Extra Payment'!$O453,INDEX('Extra Payment'!$D:$M,ROW(),Settings!$E$13-1))</f>
        <v>0</v>
      </c>
      <c r="G453" s="6">
        <f>IF(Settings!$E$13=1,Interest!$O453,INDEX(Interest!$D:$M,ROW(),Settings!$E$13-1))</f>
        <v>0</v>
      </c>
      <c r="H453" s="73">
        <f>IF(Settings!$E$13=1,Balance!$O453,INDEX(Balance!$D:$M,ROW(),Settings!$E$13-1))</f>
        <v>0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2:24" x14ac:dyDescent="0.25">
      <c r="B454" s="3" t="str">
        <f t="shared" si="6"/>
        <v/>
      </c>
      <c r="C454" s="7" t="e">
        <f>IF(B454="",NA(),DATE(YEAR(Balance!B453),MONTH(Balance!B453)+1,1))</f>
        <v>#N/A</v>
      </c>
      <c r="D454" s="137"/>
      <c r="E454" s="6">
        <f>IF(Settings!$E$13=1,'Minimum Payment'!$O454,INDEX('Minimum Payment'!$D:$M,ROW(),Settings!$E$13-1))</f>
        <v>0</v>
      </c>
      <c r="F454" s="6">
        <f>IF(Settings!$E$13=1,'Extra Payment'!$O454,INDEX('Extra Payment'!$D:$M,ROW(),Settings!$E$13-1))</f>
        <v>0</v>
      </c>
      <c r="G454" s="6">
        <f>IF(Settings!$E$13=1,Interest!$O454,INDEX(Interest!$D:$M,ROW(),Settings!$E$13-1))</f>
        <v>0</v>
      </c>
      <c r="H454" s="73">
        <f>IF(Settings!$E$13=1,Balance!$O454,INDEX(Balance!$D:$M,ROW(),Settings!$E$13-1))</f>
        <v>0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2:24" x14ac:dyDescent="0.25">
      <c r="B455" s="3" t="str">
        <f t="shared" si="6"/>
        <v/>
      </c>
      <c r="C455" s="7" t="e">
        <f>IF(B455="",NA(),DATE(YEAR(Balance!B454),MONTH(Balance!B454)+1,1))</f>
        <v>#N/A</v>
      </c>
      <c r="D455" s="137"/>
      <c r="E455" s="6">
        <f>IF(Settings!$E$13=1,'Minimum Payment'!$O455,INDEX('Minimum Payment'!$D:$M,ROW(),Settings!$E$13-1))</f>
        <v>0</v>
      </c>
      <c r="F455" s="6">
        <f>IF(Settings!$E$13=1,'Extra Payment'!$O455,INDEX('Extra Payment'!$D:$M,ROW(),Settings!$E$13-1))</f>
        <v>0</v>
      </c>
      <c r="G455" s="6">
        <f>IF(Settings!$E$13=1,Interest!$O455,INDEX(Interest!$D:$M,ROW(),Settings!$E$13-1))</f>
        <v>0</v>
      </c>
      <c r="H455" s="73">
        <f>IF(Settings!$E$13=1,Balance!$O455,INDEX(Balance!$D:$M,ROW(),Settings!$E$13-1))</f>
        <v>0</v>
      </c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2:24" x14ac:dyDescent="0.25">
      <c r="B456" s="3" t="str">
        <f t="shared" si="6"/>
        <v/>
      </c>
      <c r="C456" s="7" t="e">
        <f>IF(B456="",NA(),DATE(YEAR(Balance!B455),MONTH(Balance!B455)+1,1))</f>
        <v>#N/A</v>
      </c>
      <c r="D456" s="137"/>
      <c r="E456" s="6">
        <f>IF(Settings!$E$13=1,'Minimum Payment'!$O456,INDEX('Minimum Payment'!$D:$M,ROW(),Settings!$E$13-1))</f>
        <v>0</v>
      </c>
      <c r="F456" s="6">
        <f>IF(Settings!$E$13=1,'Extra Payment'!$O456,INDEX('Extra Payment'!$D:$M,ROW(),Settings!$E$13-1))</f>
        <v>0</v>
      </c>
      <c r="G456" s="6">
        <f>IF(Settings!$E$13=1,Interest!$O456,INDEX(Interest!$D:$M,ROW(),Settings!$E$13-1))</f>
        <v>0</v>
      </c>
      <c r="H456" s="73">
        <f>IF(Settings!$E$13=1,Balance!$O456,INDEX(Balance!$D:$M,ROW(),Settings!$E$13-1))</f>
        <v>0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2:24" x14ac:dyDescent="0.25">
      <c r="B457" s="3" t="str">
        <f t="shared" si="6"/>
        <v/>
      </c>
      <c r="C457" s="7" t="e">
        <f>IF(B457="",NA(),DATE(YEAR(Balance!B456),MONTH(Balance!B456)+1,1))</f>
        <v>#N/A</v>
      </c>
      <c r="D457" s="137"/>
      <c r="E457" s="6">
        <f>IF(Settings!$E$13=1,'Minimum Payment'!$O457,INDEX('Minimum Payment'!$D:$M,ROW(),Settings!$E$13-1))</f>
        <v>0</v>
      </c>
      <c r="F457" s="6">
        <f>IF(Settings!$E$13=1,'Extra Payment'!$O457,INDEX('Extra Payment'!$D:$M,ROW(),Settings!$E$13-1))</f>
        <v>0</v>
      </c>
      <c r="G457" s="6">
        <f>IF(Settings!$E$13=1,Interest!$O457,INDEX(Interest!$D:$M,ROW(),Settings!$E$13-1))</f>
        <v>0</v>
      </c>
      <c r="H457" s="73">
        <f>IF(Settings!$E$13=1,Balance!$O457,INDEX(Balance!$D:$M,ROW(),Settings!$E$13-1))</f>
        <v>0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2:24" x14ac:dyDescent="0.25">
      <c r="B458" s="3" t="str">
        <f t="shared" si="6"/>
        <v/>
      </c>
      <c r="C458" s="7" t="e">
        <f>IF(B458="",NA(),DATE(YEAR(Balance!B457),MONTH(Balance!B457)+1,1))</f>
        <v>#N/A</v>
      </c>
      <c r="D458" s="137"/>
      <c r="E458" s="6">
        <f>IF(Settings!$E$13=1,'Minimum Payment'!$O458,INDEX('Minimum Payment'!$D:$M,ROW(),Settings!$E$13-1))</f>
        <v>0</v>
      </c>
      <c r="F458" s="6">
        <f>IF(Settings!$E$13=1,'Extra Payment'!$O458,INDEX('Extra Payment'!$D:$M,ROW(),Settings!$E$13-1))</f>
        <v>0</v>
      </c>
      <c r="G458" s="6">
        <f>IF(Settings!$E$13=1,Interest!$O458,INDEX(Interest!$D:$M,ROW(),Settings!$E$13-1))</f>
        <v>0</v>
      </c>
      <c r="H458" s="73">
        <f>IF(Settings!$E$13=1,Balance!$O458,INDEX(Balance!$D:$M,ROW(),Settings!$E$13-1))</f>
        <v>0</v>
      </c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2:24" x14ac:dyDescent="0.25">
      <c r="B459" s="3" t="str">
        <f t="shared" si="6"/>
        <v/>
      </c>
      <c r="C459" s="7" t="e">
        <f>IF(B459="",NA(),DATE(YEAR(Balance!B458),MONTH(Balance!B458)+1,1))</f>
        <v>#N/A</v>
      </c>
      <c r="D459" s="137"/>
      <c r="E459" s="6">
        <f>IF(Settings!$E$13=1,'Minimum Payment'!$O459,INDEX('Minimum Payment'!$D:$M,ROW(),Settings!$E$13-1))</f>
        <v>0</v>
      </c>
      <c r="F459" s="6">
        <f>IF(Settings!$E$13=1,'Extra Payment'!$O459,INDEX('Extra Payment'!$D:$M,ROW(),Settings!$E$13-1))</f>
        <v>0</v>
      </c>
      <c r="G459" s="6">
        <f>IF(Settings!$E$13=1,Interest!$O459,INDEX(Interest!$D:$M,ROW(),Settings!$E$13-1))</f>
        <v>0</v>
      </c>
      <c r="H459" s="73">
        <f>IF(Settings!$E$13=1,Balance!$O459,INDEX(Balance!$D:$M,ROW(),Settings!$E$13-1))</f>
        <v>0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2:24" x14ac:dyDescent="0.25">
      <c r="B460" s="3" t="str">
        <f t="shared" si="6"/>
        <v/>
      </c>
      <c r="C460" s="7" t="e">
        <f>IF(B460="",NA(),DATE(YEAR(Balance!B459),MONTH(Balance!B459)+1,1))</f>
        <v>#N/A</v>
      </c>
      <c r="D460" s="137"/>
      <c r="E460" s="6">
        <f>IF(Settings!$E$13=1,'Minimum Payment'!$O460,INDEX('Minimum Payment'!$D:$M,ROW(),Settings!$E$13-1))</f>
        <v>0</v>
      </c>
      <c r="F460" s="6">
        <f>IF(Settings!$E$13=1,'Extra Payment'!$O460,INDEX('Extra Payment'!$D:$M,ROW(),Settings!$E$13-1))</f>
        <v>0</v>
      </c>
      <c r="G460" s="6">
        <f>IF(Settings!$E$13=1,Interest!$O460,INDEX(Interest!$D:$M,ROW(),Settings!$E$13-1))</f>
        <v>0</v>
      </c>
      <c r="H460" s="73">
        <f>IF(Settings!$E$13=1,Balance!$O460,INDEX(Balance!$D:$M,ROW(),Settings!$E$13-1))</f>
        <v>0</v>
      </c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2:24" x14ac:dyDescent="0.25">
      <c r="B461" s="3" t="str">
        <f t="shared" si="6"/>
        <v/>
      </c>
      <c r="C461" s="7" t="e">
        <f>IF(B461="",NA(),DATE(YEAR(Balance!B460),MONTH(Balance!B460)+1,1))</f>
        <v>#N/A</v>
      </c>
      <c r="D461" s="137"/>
      <c r="E461" s="6">
        <f>IF(Settings!$E$13=1,'Minimum Payment'!$O461,INDEX('Minimum Payment'!$D:$M,ROW(),Settings!$E$13-1))</f>
        <v>0</v>
      </c>
      <c r="F461" s="6">
        <f>IF(Settings!$E$13=1,'Extra Payment'!$O461,INDEX('Extra Payment'!$D:$M,ROW(),Settings!$E$13-1))</f>
        <v>0</v>
      </c>
      <c r="G461" s="6">
        <f>IF(Settings!$E$13=1,Interest!$O461,INDEX(Interest!$D:$M,ROW(),Settings!$E$13-1))</f>
        <v>0</v>
      </c>
      <c r="H461" s="73">
        <f>IF(Settings!$E$13=1,Balance!$O461,INDEX(Balance!$D:$M,ROW(),Settings!$E$13-1))</f>
        <v>0</v>
      </c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2:24" x14ac:dyDescent="0.25">
      <c r="B462" s="3" t="str">
        <f t="shared" si="6"/>
        <v/>
      </c>
      <c r="C462" s="7" t="e">
        <f>IF(B462="",NA(),DATE(YEAR(Balance!B461),MONTH(Balance!B461)+1,1))</f>
        <v>#N/A</v>
      </c>
      <c r="D462" s="137"/>
      <c r="E462" s="6">
        <f>IF(Settings!$E$13=1,'Minimum Payment'!$O462,INDEX('Minimum Payment'!$D:$M,ROW(),Settings!$E$13-1))</f>
        <v>0</v>
      </c>
      <c r="F462" s="6">
        <f>IF(Settings!$E$13=1,'Extra Payment'!$O462,INDEX('Extra Payment'!$D:$M,ROW(),Settings!$E$13-1))</f>
        <v>0</v>
      </c>
      <c r="G462" s="6">
        <f>IF(Settings!$E$13=1,Interest!$O462,INDEX(Interest!$D:$M,ROW(),Settings!$E$13-1))</f>
        <v>0</v>
      </c>
      <c r="H462" s="73">
        <f>IF(Settings!$E$13=1,Balance!$O462,INDEX(Balance!$D:$M,ROW(),Settings!$E$13-1))</f>
        <v>0</v>
      </c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2:24" x14ac:dyDescent="0.25">
      <c r="B463" s="3" t="str">
        <f t="shared" si="6"/>
        <v/>
      </c>
      <c r="C463" s="7" t="e">
        <f>IF(B463="",NA(),DATE(YEAR(Balance!B462),MONTH(Balance!B462)+1,1))</f>
        <v>#N/A</v>
      </c>
      <c r="D463" s="137"/>
      <c r="E463" s="6">
        <f>IF(Settings!$E$13=1,'Minimum Payment'!$O463,INDEX('Minimum Payment'!$D:$M,ROW(),Settings!$E$13-1))</f>
        <v>0</v>
      </c>
      <c r="F463" s="6">
        <f>IF(Settings!$E$13=1,'Extra Payment'!$O463,INDEX('Extra Payment'!$D:$M,ROW(),Settings!$E$13-1))</f>
        <v>0</v>
      </c>
      <c r="G463" s="6">
        <f>IF(Settings!$E$13=1,Interest!$O463,INDEX(Interest!$D:$M,ROW(),Settings!$E$13-1))</f>
        <v>0</v>
      </c>
      <c r="H463" s="73">
        <f>IF(Settings!$E$13=1,Balance!$O463,INDEX(Balance!$D:$M,ROW(),Settings!$E$13-1))</f>
        <v>0</v>
      </c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2:24" x14ac:dyDescent="0.25">
      <c r="B464" s="3" t="str">
        <f t="shared" si="6"/>
        <v/>
      </c>
      <c r="C464" s="7" t="e">
        <f>IF(B464="",NA(),DATE(YEAR(Balance!B463),MONTH(Balance!B463)+1,1))</f>
        <v>#N/A</v>
      </c>
      <c r="D464" s="137"/>
      <c r="E464" s="6">
        <f>IF(Settings!$E$13=1,'Minimum Payment'!$O464,INDEX('Minimum Payment'!$D:$M,ROW(),Settings!$E$13-1))</f>
        <v>0</v>
      </c>
      <c r="F464" s="6">
        <f>IF(Settings!$E$13=1,'Extra Payment'!$O464,INDEX('Extra Payment'!$D:$M,ROW(),Settings!$E$13-1))</f>
        <v>0</v>
      </c>
      <c r="G464" s="6">
        <f>IF(Settings!$E$13=1,Interest!$O464,INDEX(Interest!$D:$M,ROW(),Settings!$E$13-1))</f>
        <v>0</v>
      </c>
      <c r="H464" s="73">
        <f>IF(Settings!$E$13=1,Balance!$O464,INDEX(Balance!$D:$M,ROW(),Settings!$E$13-1))</f>
        <v>0</v>
      </c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2:24" x14ac:dyDescent="0.25">
      <c r="B465" s="3" t="str">
        <f t="shared" si="6"/>
        <v/>
      </c>
      <c r="C465" s="7" t="e">
        <f>IF(B465="",NA(),DATE(YEAR(Balance!B464),MONTH(Balance!B464)+1,1))</f>
        <v>#N/A</v>
      </c>
      <c r="D465" s="137"/>
      <c r="E465" s="6">
        <f>IF(Settings!$E$13=1,'Minimum Payment'!$O465,INDEX('Minimum Payment'!$D:$M,ROW(),Settings!$E$13-1))</f>
        <v>0</v>
      </c>
      <c r="F465" s="6">
        <f>IF(Settings!$E$13=1,'Extra Payment'!$O465,INDEX('Extra Payment'!$D:$M,ROW(),Settings!$E$13-1))</f>
        <v>0</v>
      </c>
      <c r="G465" s="6">
        <f>IF(Settings!$E$13=1,Interest!$O465,INDEX(Interest!$D:$M,ROW(),Settings!$E$13-1))</f>
        <v>0</v>
      </c>
      <c r="H465" s="73">
        <f>IF(Settings!$E$13=1,Balance!$O465,INDEX(Balance!$D:$M,ROW(),Settings!$E$13-1))</f>
        <v>0</v>
      </c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2:24" x14ac:dyDescent="0.25">
      <c r="B466" s="3" t="str">
        <f t="shared" ref="B466:B495" si="7">IF(H465&lt;=0,"",B465+1)</f>
        <v/>
      </c>
      <c r="C466" s="7" t="e">
        <f>IF(B466="",NA(),DATE(YEAR(Balance!B465),MONTH(Balance!B465)+1,1))</f>
        <v>#N/A</v>
      </c>
      <c r="D466" s="137"/>
      <c r="E466" s="6">
        <f>IF(Settings!$E$13=1,'Minimum Payment'!$O466,INDEX('Minimum Payment'!$D:$M,ROW(),Settings!$E$13-1))</f>
        <v>0</v>
      </c>
      <c r="F466" s="6">
        <f>IF(Settings!$E$13=1,'Extra Payment'!$O466,INDEX('Extra Payment'!$D:$M,ROW(),Settings!$E$13-1))</f>
        <v>0</v>
      </c>
      <c r="G466" s="6">
        <f>IF(Settings!$E$13=1,Interest!$O466,INDEX(Interest!$D:$M,ROW(),Settings!$E$13-1))</f>
        <v>0</v>
      </c>
      <c r="H466" s="73">
        <f>IF(Settings!$E$13=1,Balance!$O466,INDEX(Balance!$D:$M,ROW(),Settings!$E$13-1))</f>
        <v>0</v>
      </c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2:24" x14ac:dyDescent="0.25">
      <c r="B467" s="3" t="str">
        <f t="shared" si="7"/>
        <v/>
      </c>
      <c r="C467" s="7" t="e">
        <f>IF(B467="",NA(),DATE(YEAR(Balance!B466),MONTH(Balance!B466)+1,1))</f>
        <v>#N/A</v>
      </c>
      <c r="D467" s="137"/>
      <c r="E467" s="6">
        <f>IF(Settings!$E$13=1,'Minimum Payment'!$O467,INDEX('Minimum Payment'!$D:$M,ROW(),Settings!$E$13-1))</f>
        <v>0</v>
      </c>
      <c r="F467" s="6">
        <f>IF(Settings!$E$13=1,'Extra Payment'!$O467,INDEX('Extra Payment'!$D:$M,ROW(),Settings!$E$13-1))</f>
        <v>0</v>
      </c>
      <c r="G467" s="6">
        <f>IF(Settings!$E$13=1,Interest!$O467,INDEX(Interest!$D:$M,ROW(),Settings!$E$13-1))</f>
        <v>0</v>
      </c>
      <c r="H467" s="73">
        <f>IF(Settings!$E$13=1,Balance!$O467,INDEX(Balance!$D:$M,ROW(),Settings!$E$13-1))</f>
        <v>0</v>
      </c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2:24" x14ac:dyDescent="0.25">
      <c r="B468" s="3" t="str">
        <f t="shared" si="7"/>
        <v/>
      </c>
      <c r="C468" s="7" t="e">
        <f>IF(B468="",NA(),DATE(YEAR(Balance!B467),MONTH(Balance!B467)+1,1))</f>
        <v>#N/A</v>
      </c>
      <c r="D468" s="137"/>
      <c r="E468" s="6">
        <f>IF(Settings!$E$13=1,'Minimum Payment'!$O468,INDEX('Minimum Payment'!$D:$M,ROW(),Settings!$E$13-1))</f>
        <v>0</v>
      </c>
      <c r="F468" s="6">
        <f>IF(Settings!$E$13=1,'Extra Payment'!$O468,INDEX('Extra Payment'!$D:$M,ROW(),Settings!$E$13-1))</f>
        <v>0</v>
      </c>
      <c r="G468" s="6">
        <f>IF(Settings!$E$13=1,Interest!$O468,INDEX(Interest!$D:$M,ROW(),Settings!$E$13-1))</f>
        <v>0</v>
      </c>
      <c r="H468" s="73">
        <f>IF(Settings!$E$13=1,Balance!$O468,INDEX(Balance!$D:$M,ROW(),Settings!$E$13-1))</f>
        <v>0</v>
      </c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2:24" x14ac:dyDescent="0.25">
      <c r="B469" s="3" t="str">
        <f t="shared" si="7"/>
        <v/>
      </c>
      <c r="C469" s="7" t="e">
        <f>IF(B469="",NA(),DATE(YEAR(Balance!B468),MONTH(Balance!B468)+1,1))</f>
        <v>#N/A</v>
      </c>
      <c r="D469" s="137"/>
      <c r="E469" s="6">
        <f>IF(Settings!$E$13=1,'Minimum Payment'!$O469,INDEX('Minimum Payment'!$D:$M,ROW(),Settings!$E$13-1))</f>
        <v>0</v>
      </c>
      <c r="F469" s="6">
        <f>IF(Settings!$E$13=1,'Extra Payment'!$O469,INDEX('Extra Payment'!$D:$M,ROW(),Settings!$E$13-1))</f>
        <v>0</v>
      </c>
      <c r="G469" s="6">
        <f>IF(Settings!$E$13=1,Interest!$O469,INDEX(Interest!$D:$M,ROW(),Settings!$E$13-1))</f>
        <v>0</v>
      </c>
      <c r="H469" s="73">
        <f>IF(Settings!$E$13=1,Balance!$O469,INDEX(Balance!$D:$M,ROW(),Settings!$E$13-1))</f>
        <v>0</v>
      </c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2:24" x14ac:dyDescent="0.25">
      <c r="B470" s="3" t="str">
        <f t="shared" si="7"/>
        <v/>
      </c>
      <c r="C470" s="7" t="e">
        <f>IF(B470="",NA(),DATE(YEAR(Balance!B469),MONTH(Balance!B469)+1,1))</f>
        <v>#N/A</v>
      </c>
      <c r="D470" s="137"/>
      <c r="E470" s="6">
        <f>IF(Settings!$E$13=1,'Minimum Payment'!$O470,INDEX('Minimum Payment'!$D:$M,ROW(),Settings!$E$13-1))</f>
        <v>0</v>
      </c>
      <c r="F470" s="6">
        <f>IF(Settings!$E$13=1,'Extra Payment'!$O470,INDEX('Extra Payment'!$D:$M,ROW(),Settings!$E$13-1))</f>
        <v>0</v>
      </c>
      <c r="G470" s="6">
        <f>IF(Settings!$E$13=1,Interest!$O470,INDEX(Interest!$D:$M,ROW(),Settings!$E$13-1))</f>
        <v>0</v>
      </c>
      <c r="H470" s="73">
        <f>IF(Settings!$E$13=1,Balance!$O470,INDEX(Balance!$D:$M,ROW(),Settings!$E$13-1))</f>
        <v>0</v>
      </c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2:24" x14ac:dyDescent="0.25">
      <c r="B471" s="3" t="str">
        <f t="shared" si="7"/>
        <v/>
      </c>
      <c r="C471" s="7" t="e">
        <f>IF(B471="",NA(),DATE(YEAR(Balance!B470),MONTH(Balance!B470)+1,1))</f>
        <v>#N/A</v>
      </c>
      <c r="D471" s="137"/>
      <c r="E471" s="6">
        <f>IF(Settings!$E$13=1,'Minimum Payment'!$O471,INDEX('Minimum Payment'!$D:$M,ROW(),Settings!$E$13-1))</f>
        <v>0</v>
      </c>
      <c r="F471" s="6">
        <f>IF(Settings!$E$13=1,'Extra Payment'!$O471,INDEX('Extra Payment'!$D:$M,ROW(),Settings!$E$13-1))</f>
        <v>0</v>
      </c>
      <c r="G471" s="6">
        <f>IF(Settings!$E$13=1,Interest!$O471,INDEX(Interest!$D:$M,ROW(),Settings!$E$13-1))</f>
        <v>0</v>
      </c>
      <c r="H471" s="73">
        <f>IF(Settings!$E$13=1,Balance!$O471,INDEX(Balance!$D:$M,ROW(),Settings!$E$13-1))</f>
        <v>0</v>
      </c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2:24" x14ac:dyDescent="0.25">
      <c r="B472" s="3" t="str">
        <f t="shared" si="7"/>
        <v/>
      </c>
      <c r="C472" s="7" t="e">
        <f>IF(B472="",NA(),DATE(YEAR(Balance!B471),MONTH(Balance!B471)+1,1))</f>
        <v>#N/A</v>
      </c>
      <c r="D472" s="137"/>
      <c r="E472" s="6">
        <f>IF(Settings!$E$13=1,'Minimum Payment'!$O472,INDEX('Minimum Payment'!$D:$M,ROW(),Settings!$E$13-1))</f>
        <v>0</v>
      </c>
      <c r="F472" s="6">
        <f>IF(Settings!$E$13=1,'Extra Payment'!$O472,INDEX('Extra Payment'!$D:$M,ROW(),Settings!$E$13-1))</f>
        <v>0</v>
      </c>
      <c r="G472" s="6">
        <f>IF(Settings!$E$13=1,Interest!$O472,INDEX(Interest!$D:$M,ROW(),Settings!$E$13-1))</f>
        <v>0</v>
      </c>
      <c r="H472" s="73">
        <f>IF(Settings!$E$13=1,Balance!$O472,INDEX(Balance!$D:$M,ROW(),Settings!$E$13-1))</f>
        <v>0</v>
      </c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2:24" x14ac:dyDescent="0.25">
      <c r="B473" s="3" t="str">
        <f t="shared" si="7"/>
        <v/>
      </c>
      <c r="C473" s="7" t="e">
        <f>IF(B473="",NA(),DATE(YEAR(Balance!B472),MONTH(Balance!B472)+1,1))</f>
        <v>#N/A</v>
      </c>
      <c r="D473" s="137"/>
      <c r="E473" s="6">
        <f>IF(Settings!$E$13=1,'Minimum Payment'!$O473,INDEX('Minimum Payment'!$D:$M,ROW(),Settings!$E$13-1))</f>
        <v>0</v>
      </c>
      <c r="F473" s="6">
        <f>IF(Settings!$E$13=1,'Extra Payment'!$O473,INDEX('Extra Payment'!$D:$M,ROW(),Settings!$E$13-1))</f>
        <v>0</v>
      </c>
      <c r="G473" s="6">
        <f>IF(Settings!$E$13=1,Interest!$O473,INDEX(Interest!$D:$M,ROW(),Settings!$E$13-1))</f>
        <v>0</v>
      </c>
      <c r="H473" s="73">
        <f>IF(Settings!$E$13=1,Balance!$O473,INDEX(Balance!$D:$M,ROW(),Settings!$E$13-1))</f>
        <v>0</v>
      </c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2:24" x14ac:dyDescent="0.25">
      <c r="B474" s="3" t="str">
        <f t="shared" si="7"/>
        <v/>
      </c>
      <c r="C474" s="7" t="e">
        <f>IF(B474="",NA(),DATE(YEAR(Balance!B473),MONTH(Balance!B473)+1,1))</f>
        <v>#N/A</v>
      </c>
      <c r="D474" s="137"/>
      <c r="E474" s="6">
        <f>IF(Settings!$E$13=1,'Minimum Payment'!$O474,INDEX('Minimum Payment'!$D:$M,ROW(),Settings!$E$13-1))</f>
        <v>0</v>
      </c>
      <c r="F474" s="6">
        <f>IF(Settings!$E$13=1,'Extra Payment'!$O474,INDEX('Extra Payment'!$D:$M,ROW(),Settings!$E$13-1))</f>
        <v>0</v>
      </c>
      <c r="G474" s="6">
        <f>IF(Settings!$E$13=1,Interest!$O474,INDEX(Interest!$D:$M,ROW(),Settings!$E$13-1))</f>
        <v>0</v>
      </c>
      <c r="H474" s="73">
        <f>IF(Settings!$E$13=1,Balance!$O474,INDEX(Balance!$D:$M,ROW(),Settings!$E$13-1))</f>
        <v>0</v>
      </c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2:24" x14ac:dyDescent="0.25">
      <c r="B475" s="3" t="str">
        <f t="shared" si="7"/>
        <v/>
      </c>
      <c r="C475" s="7" t="e">
        <f>IF(B475="",NA(),DATE(YEAR(Balance!B474),MONTH(Balance!B474)+1,1))</f>
        <v>#N/A</v>
      </c>
      <c r="D475" s="137"/>
      <c r="E475" s="6">
        <f>IF(Settings!$E$13=1,'Minimum Payment'!$O475,INDEX('Minimum Payment'!$D:$M,ROW(),Settings!$E$13-1))</f>
        <v>0</v>
      </c>
      <c r="F475" s="6">
        <f>IF(Settings!$E$13=1,'Extra Payment'!$O475,INDEX('Extra Payment'!$D:$M,ROW(),Settings!$E$13-1))</f>
        <v>0</v>
      </c>
      <c r="G475" s="6">
        <f>IF(Settings!$E$13=1,Interest!$O475,INDEX(Interest!$D:$M,ROW(),Settings!$E$13-1))</f>
        <v>0</v>
      </c>
      <c r="H475" s="73">
        <f>IF(Settings!$E$13=1,Balance!$O475,INDEX(Balance!$D:$M,ROW(),Settings!$E$13-1))</f>
        <v>0</v>
      </c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2:24" x14ac:dyDescent="0.25">
      <c r="B476" s="3" t="str">
        <f t="shared" si="7"/>
        <v/>
      </c>
      <c r="C476" s="7" t="e">
        <f>IF(B476="",NA(),DATE(YEAR(Balance!B475),MONTH(Balance!B475)+1,1))</f>
        <v>#N/A</v>
      </c>
      <c r="D476" s="137"/>
      <c r="E476" s="6">
        <f>IF(Settings!$E$13=1,'Minimum Payment'!$O476,INDEX('Minimum Payment'!$D:$M,ROW(),Settings!$E$13-1))</f>
        <v>0</v>
      </c>
      <c r="F476" s="6">
        <f>IF(Settings!$E$13=1,'Extra Payment'!$O476,INDEX('Extra Payment'!$D:$M,ROW(),Settings!$E$13-1))</f>
        <v>0</v>
      </c>
      <c r="G476" s="6">
        <f>IF(Settings!$E$13=1,Interest!$O476,INDEX(Interest!$D:$M,ROW(),Settings!$E$13-1))</f>
        <v>0</v>
      </c>
      <c r="H476" s="73">
        <f>IF(Settings!$E$13=1,Balance!$O476,INDEX(Balance!$D:$M,ROW(),Settings!$E$13-1))</f>
        <v>0</v>
      </c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2:24" x14ac:dyDescent="0.25">
      <c r="B477" s="3" t="str">
        <f t="shared" si="7"/>
        <v/>
      </c>
      <c r="C477" s="7" t="e">
        <f>IF(B477="",NA(),DATE(YEAR(Balance!B476),MONTH(Balance!B476)+1,1))</f>
        <v>#N/A</v>
      </c>
      <c r="D477" s="137"/>
      <c r="E477" s="6">
        <f>IF(Settings!$E$13=1,'Minimum Payment'!$O477,INDEX('Minimum Payment'!$D:$M,ROW(),Settings!$E$13-1))</f>
        <v>0</v>
      </c>
      <c r="F477" s="6">
        <f>IF(Settings!$E$13=1,'Extra Payment'!$O477,INDEX('Extra Payment'!$D:$M,ROW(),Settings!$E$13-1))</f>
        <v>0</v>
      </c>
      <c r="G477" s="6">
        <f>IF(Settings!$E$13=1,Interest!$O477,INDEX(Interest!$D:$M,ROW(),Settings!$E$13-1))</f>
        <v>0</v>
      </c>
      <c r="H477" s="73">
        <f>IF(Settings!$E$13=1,Balance!$O477,INDEX(Balance!$D:$M,ROW(),Settings!$E$13-1))</f>
        <v>0</v>
      </c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2:24" x14ac:dyDescent="0.25">
      <c r="B478" s="3" t="str">
        <f t="shared" si="7"/>
        <v/>
      </c>
      <c r="C478" s="7" t="e">
        <f>IF(B478="",NA(),DATE(YEAR(Balance!B477),MONTH(Balance!B477)+1,1))</f>
        <v>#N/A</v>
      </c>
      <c r="D478" s="137"/>
      <c r="E478" s="6">
        <f>IF(Settings!$E$13=1,'Minimum Payment'!$O478,INDEX('Minimum Payment'!$D:$M,ROW(),Settings!$E$13-1))</f>
        <v>0</v>
      </c>
      <c r="F478" s="6">
        <f>IF(Settings!$E$13=1,'Extra Payment'!$O478,INDEX('Extra Payment'!$D:$M,ROW(),Settings!$E$13-1))</f>
        <v>0</v>
      </c>
      <c r="G478" s="6">
        <f>IF(Settings!$E$13=1,Interest!$O478,INDEX(Interest!$D:$M,ROW(),Settings!$E$13-1))</f>
        <v>0</v>
      </c>
      <c r="H478" s="73">
        <f>IF(Settings!$E$13=1,Balance!$O478,INDEX(Balance!$D:$M,ROW(),Settings!$E$13-1))</f>
        <v>0</v>
      </c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2:24" x14ac:dyDescent="0.25">
      <c r="B479" s="3" t="str">
        <f t="shared" si="7"/>
        <v/>
      </c>
      <c r="C479" s="7" t="e">
        <f>IF(B479="",NA(),DATE(YEAR(Balance!B478),MONTH(Balance!B478)+1,1))</f>
        <v>#N/A</v>
      </c>
      <c r="D479" s="137"/>
      <c r="E479" s="6">
        <f>IF(Settings!$E$13=1,'Minimum Payment'!$O479,INDEX('Minimum Payment'!$D:$M,ROW(),Settings!$E$13-1))</f>
        <v>0</v>
      </c>
      <c r="F479" s="6">
        <f>IF(Settings!$E$13=1,'Extra Payment'!$O479,INDEX('Extra Payment'!$D:$M,ROW(),Settings!$E$13-1))</f>
        <v>0</v>
      </c>
      <c r="G479" s="6">
        <f>IF(Settings!$E$13=1,Interest!$O479,INDEX(Interest!$D:$M,ROW(),Settings!$E$13-1))</f>
        <v>0</v>
      </c>
      <c r="H479" s="73">
        <f>IF(Settings!$E$13=1,Balance!$O479,INDEX(Balance!$D:$M,ROW(),Settings!$E$13-1))</f>
        <v>0</v>
      </c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2:24" x14ac:dyDescent="0.25">
      <c r="B480" s="3" t="str">
        <f t="shared" si="7"/>
        <v/>
      </c>
      <c r="C480" s="7" t="e">
        <f>IF(B480="",NA(),DATE(YEAR(Balance!B479),MONTH(Balance!B479)+1,1))</f>
        <v>#N/A</v>
      </c>
      <c r="D480" s="137"/>
      <c r="E480" s="6">
        <f>IF(Settings!$E$13=1,'Minimum Payment'!$O480,INDEX('Minimum Payment'!$D:$M,ROW(),Settings!$E$13-1))</f>
        <v>0</v>
      </c>
      <c r="F480" s="6">
        <f>IF(Settings!$E$13=1,'Extra Payment'!$O480,INDEX('Extra Payment'!$D:$M,ROW(),Settings!$E$13-1))</f>
        <v>0</v>
      </c>
      <c r="G480" s="6">
        <f>IF(Settings!$E$13=1,Interest!$O480,INDEX(Interest!$D:$M,ROW(),Settings!$E$13-1))</f>
        <v>0</v>
      </c>
      <c r="H480" s="73">
        <f>IF(Settings!$E$13=1,Balance!$O480,INDEX(Balance!$D:$M,ROW(),Settings!$E$13-1))</f>
        <v>0</v>
      </c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2:24" x14ac:dyDescent="0.25">
      <c r="B481" s="3" t="str">
        <f t="shared" si="7"/>
        <v/>
      </c>
      <c r="C481" s="7" t="e">
        <f>IF(B481="",NA(),DATE(YEAR(Balance!B480),MONTH(Balance!B480)+1,1))</f>
        <v>#N/A</v>
      </c>
      <c r="D481" s="137"/>
      <c r="E481" s="6">
        <f>IF(Settings!$E$13=1,'Minimum Payment'!$O481,INDEX('Minimum Payment'!$D:$M,ROW(),Settings!$E$13-1))</f>
        <v>0</v>
      </c>
      <c r="F481" s="6">
        <f>IF(Settings!$E$13=1,'Extra Payment'!$O481,INDEX('Extra Payment'!$D:$M,ROW(),Settings!$E$13-1))</f>
        <v>0</v>
      </c>
      <c r="G481" s="6">
        <f>IF(Settings!$E$13=1,Interest!$O481,INDEX(Interest!$D:$M,ROW(),Settings!$E$13-1))</f>
        <v>0</v>
      </c>
      <c r="H481" s="73">
        <f>IF(Settings!$E$13=1,Balance!$O481,INDEX(Balance!$D:$M,ROW(),Settings!$E$13-1))</f>
        <v>0</v>
      </c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2:24" x14ac:dyDescent="0.25">
      <c r="B482" s="3" t="str">
        <f t="shared" si="7"/>
        <v/>
      </c>
      <c r="C482" s="7" t="e">
        <f>IF(B482="",NA(),DATE(YEAR(Balance!B481),MONTH(Balance!B481)+1,1))</f>
        <v>#N/A</v>
      </c>
      <c r="D482" s="137"/>
      <c r="E482" s="6">
        <f>IF(Settings!$E$13=1,'Minimum Payment'!$O482,INDEX('Minimum Payment'!$D:$M,ROW(),Settings!$E$13-1))</f>
        <v>0</v>
      </c>
      <c r="F482" s="6">
        <f>IF(Settings!$E$13=1,'Extra Payment'!$O482,INDEX('Extra Payment'!$D:$M,ROW(),Settings!$E$13-1))</f>
        <v>0</v>
      </c>
      <c r="G482" s="6">
        <f>IF(Settings!$E$13=1,Interest!$O482,INDEX(Interest!$D:$M,ROW(),Settings!$E$13-1))</f>
        <v>0</v>
      </c>
      <c r="H482" s="73">
        <f>IF(Settings!$E$13=1,Balance!$O482,INDEX(Balance!$D:$M,ROW(),Settings!$E$13-1))</f>
        <v>0</v>
      </c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2:24" x14ac:dyDescent="0.25">
      <c r="B483" s="3" t="str">
        <f t="shared" si="7"/>
        <v/>
      </c>
      <c r="C483" s="7" t="e">
        <f>IF(B483="",NA(),DATE(YEAR(Balance!B482),MONTH(Balance!B482)+1,1))</f>
        <v>#N/A</v>
      </c>
      <c r="D483" s="137"/>
      <c r="E483" s="6">
        <f>IF(Settings!$E$13=1,'Minimum Payment'!$O483,INDEX('Minimum Payment'!$D:$M,ROW(),Settings!$E$13-1))</f>
        <v>0</v>
      </c>
      <c r="F483" s="6">
        <f>IF(Settings!$E$13=1,'Extra Payment'!$O483,INDEX('Extra Payment'!$D:$M,ROW(),Settings!$E$13-1))</f>
        <v>0</v>
      </c>
      <c r="G483" s="6">
        <f>IF(Settings!$E$13=1,Interest!$O483,INDEX(Interest!$D:$M,ROW(),Settings!$E$13-1))</f>
        <v>0</v>
      </c>
      <c r="H483" s="73">
        <f>IF(Settings!$E$13=1,Balance!$O483,INDEX(Balance!$D:$M,ROW(),Settings!$E$13-1))</f>
        <v>0</v>
      </c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2:24" x14ac:dyDescent="0.25">
      <c r="B484" s="3" t="str">
        <f t="shared" si="7"/>
        <v/>
      </c>
      <c r="C484" s="7" t="e">
        <f>IF(B484="",NA(),DATE(YEAR(Balance!B483),MONTH(Balance!B483)+1,1))</f>
        <v>#N/A</v>
      </c>
      <c r="D484" s="137"/>
      <c r="E484" s="6">
        <f>IF(Settings!$E$13=1,'Minimum Payment'!$O484,INDEX('Minimum Payment'!$D:$M,ROW(),Settings!$E$13-1))</f>
        <v>0</v>
      </c>
      <c r="F484" s="6">
        <f>IF(Settings!$E$13=1,'Extra Payment'!$O484,INDEX('Extra Payment'!$D:$M,ROW(),Settings!$E$13-1))</f>
        <v>0</v>
      </c>
      <c r="G484" s="6">
        <f>IF(Settings!$E$13=1,Interest!$O484,INDEX(Interest!$D:$M,ROW(),Settings!$E$13-1))</f>
        <v>0</v>
      </c>
      <c r="H484" s="73">
        <f>IF(Settings!$E$13=1,Balance!$O484,INDEX(Balance!$D:$M,ROW(),Settings!$E$13-1))</f>
        <v>0</v>
      </c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2:24" x14ac:dyDescent="0.25">
      <c r="B485" s="3" t="str">
        <f t="shared" si="7"/>
        <v/>
      </c>
      <c r="C485" s="7" t="e">
        <f>IF(B485="",NA(),DATE(YEAR(Balance!B484),MONTH(Balance!B484)+1,1))</f>
        <v>#N/A</v>
      </c>
      <c r="D485" s="137"/>
      <c r="E485" s="6">
        <f>IF(Settings!$E$13=1,'Minimum Payment'!$O485,INDEX('Minimum Payment'!$D:$M,ROW(),Settings!$E$13-1))</f>
        <v>0</v>
      </c>
      <c r="F485" s="6">
        <f>IF(Settings!$E$13=1,'Extra Payment'!$O485,INDEX('Extra Payment'!$D:$M,ROW(),Settings!$E$13-1))</f>
        <v>0</v>
      </c>
      <c r="G485" s="6">
        <f>IF(Settings!$E$13=1,Interest!$O485,INDEX(Interest!$D:$M,ROW(),Settings!$E$13-1))</f>
        <v>0</v>
      </c>
      <c r="H485" s="73">
        <f>IF(Settings!$E$13=1,Balance!$O485,INDEX(Balance!$D:$M,ROW(),Settings!$E$13-1))</f>
        <v>0</v>
      </c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2:24" x14ac:dyDescent="0.25">
      <c r="B486" s="3" t="str">
        <f t="shared" si="7"/>
        <v/>
      </c>
      <c r="C486" s="7" t="e">
        <f>IF(B486="",NA(),DATE(YEAR(Balance!B485),MONTH(Balance!B485)+1,1))</f>
        <v>#N/A</v>
      </c>
      <c r="D486" s="137"/>
      <c r="E486" s="6">
        <f>IF(Settings!$E$13=1,'Minimum Payment'!$O486,INDEX('Minimum Payment'!$D:$M,ROW(),Settings!$E$13-1))</f>
        <v>0</v>
      </c>
      <c r="F486" s="6">
        <f>IF(Settings!$E$13=1,'Extra Payment'!$O486,INDEX('Extra Payment'!$D:$M,ROW(),Settings!$E$13-1))</f>
        <v>0</v>
      </c>
      <c r="G486" s="6">
        <f>IF(Settings!$E$13=1,Interest!$O486,INDEX(Interest!$D:$M,ROW(),Settings!$E$13-1))</f>
        <v>0</v>
      </c>
      <c r="H486" s="73">
        <f>IF(Settings!$E$13=1,Balance!$O486,INDEX(Balance!$D:$M,ROW(),Settings!$E$13-1))</f>
        <v>0</v>
      </c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2:24" x14ac:dyDescent="0.25">
      <c r="B487" s="3" t="str">
        <f t="shared" si="7"/>
        <v/>
      </c>
      <c r="C487" s="7" t="e">
        <f>IF(B487="",NA(),DATE(YEAR(Balance!B486),MONTH(Balance!B486)+1,1))</f>
        <v>#N/A</v>
      </c>
      <c r="D487" s="137"/>
      <c r="E487" s="6">
        <f>IF(Settings!$E$13=1,'Minimum Payment'!$O487,INDEX('Minimum Payment'!$D:$M,ROW(),Settings!$E$13-1))</f>
        <v>0</v>
      </c>
      <c r="F487" s="6">
        <f>IF(Settings!$E$13=1,'Extra Payment'!$O487,INDEX('Extra Payment'!$D:$M,ROW(),Settings!$E$13-1))</f>
        <v>0</v>
      </c>
      <c r="G487" s="6">
        <f>IF(Settings!$E$13=1,Interest!$O487,INDEX(Interest!$D:$M,ROW(),Settings!$E$13-1))</f>
        <v>0</v>
      </c>
      <c r="H487" s="73">
        <f>IF(Settings!$E$13=1,Balance!$O487,INDEX(Balance!$D:$M,ROW(),Settings!$E$13-1))</f>
        <v>0</v>
      </c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2:24" x14ac:dyDescent="0.25">
      <c r="B488" s="3" t="str">
        <f t="shared" si="7"/>
        <v/>
      </c>
      <c r="C488" s="7" t="e">
        <f>IF(B488="",NA(),DATE(YEAR(Balance!B487),MONTH(Balance!B487)+1,1))</f>
        <v>#N/A</v>
      </c>
      <c r="D488" s="137"/>
      <c r="E488" s="6">
        <f>IF(Settings!$E$13=1,'Minimum Payment'!$O488,INDEX('Minimum Payment'!$D:$M,ROW(),Settings!$E$13-1))</f>
        <v>0</v>
      </c>
      <c r="F488" s="6">
        <f>IF(Settings!$E$13=1,'Extra Payment'!$O488,INDEX('Extra Payment'!$D:$M,ROW(),Settings!$E$13-1))</f>
        <v>0</v>
      </c>
      <c r="G488" s="6">
        <f>IF(Settings!$E$13=1,Interest!$O488,INDEX(Interest!$D:$M,ROW(),Settings!$E$13-1))</f>
        <v>0</v>
      </c>
      <c r="H488" s="73">
        <f>IF(Settings!$E$13=1,Balance!$O488,INDEX(Balance!$D:$M,ROW(),Settings!$E$13-1))</f>
        <v>0</v>
      </c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2:24" x14ac:dyDescent="0.25">
      <c r="B489" s="3" t="str">
        <f t="shared" si="7"/>
        <v/>
      </c>
      <c r="C489" s="7" t="e">
        <f>IF(B489="",NA(),DATE(YEAR(Balance!B488),MONTH(Balance!B488)+1,1))</f>
        <v>#N/A</v>
      </c>
      <c r="D489" s="137"/>
      <c r="E489" s="6">
        <f>IF(Settings!$E$13=1,'Minimum Payment'!$O489,INDEX('Minimum Payment'!$D:$M,ROW(),Settings!$E$13-1))</f>
        <v>0</v>
      </c>
      <c r="F489" s="6">
        <f>IF(Settings!$E$13=1,'Extra Payment'!$O489,INDEX('Extra Payment'!$D:$M,ROW(),Settings!$E$13-1))</f>
        <v>0</v>
      </c>
      <c r="G489" s="6">
        <f>IF(Settings!$E$13=1,Interest!$O489,INDEX(Interest!$D:$M,ROW(),Settings!$E$13-1))</f>
        <v>0</v>
      </c>
      <c r="H489" s="73">
        <f>IF(Settings!$E$13=1,Balance!$O489,INDEX(Balance!$D:$M,ROW(),Settings!$E$13-1))</f>
        <v>0</v>
      </c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2:24" x14ac:dyDescent="0.25">
      <c r="B490" s="3" t="str">
        <f t="shared" si="7"/>
        <v/>
      </c>
      <c r="C490" s="7" t="e">
        <f>IF(B490="",NA(),DATE(YEAR(Balance!B489),MONTH(Balance!B489)+1,1))</f>
        <v>#N/A</v>
      </c>
      <c r="D490" s="137"/>
      <c r="E490" s="6">
        <f>IF(Settings!$E$13=1,'Minimum Payment'!$O490,INDEX('Minimum Payment'!$D:$M,ROW(),Settings!$E$13-1))</f>
        <v>0</v>
      </c>
      <c r="F490" s="6">
        <f>IF(Settings!$E$13=1,'Extra Payment'!$O490,INDEX('Extra Payment'!$D:$M,ROW(),Settings!$E$13-1))</f>
        <v>0</v>
      </c>
      <c r="G490" s="6">
        <f>IF(Settings!$E$13=1,Interest!$O490,INDEX(Interest!$D:$M,ROW(),Settings!$E$13-1))</f>
        <v>0</v>
      </c>
      <c r="H490" s="73">
        <f>IF(Settings!$E$13=1,Balance!$O490,INDEX(Balance!$D:$M,ROW(),Settings!$E$13-1))</f>
        <v>0</v>
      </c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2:24" x14ac:dyDescent="0.25">
      <c r="B491" s="3" t="str">
        <f t="shared" si="7"/>
        <v/>
      </c>
      <c r="C491" s="7" t="e">
        <f>IF(B491="",NA(),DATE(YEAR(Balance!B490),MONTH(Balance!B490)+1,1))</f>
        <v>#N/A</v>
      </c>
      <c r="D491" s="137"/>
      <c r="E491" s="6">
        <f>IF(Settings!$E$13=1,'Minimum Payment'!$O491,INDEX('Minimum Payment'!$D:$M,ROW(),Settings!$E$13-1))</f>
        <v>0</v>
      </c>
      <c r="F491" s="6">
        <f>IF(Settings!$E$13=1,'Extra Payment'!$O491,INDEX('Extra Payment'!$D:$M,ROW(),Settings!$E$13-1))</f>
        <v>0</v>
      </c>
      <c r="G491" s="6">
        <f>IF(Settings!$E$13=1,Interest!$O491,INDEX(Interest!$D:$M,ROW(),Settings!$E$13-1))</f>
        <v>0</v>
      </c>
      <c r="H491" s="73">
        <f>IF(Settings!$E$13=1,Balance!$O491,INDEX(Balance!$D:$M,ROW(),Settings!$E$13-1))</f>
        <v>0</v>
      </c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2:24" x14ac:dyDescent="0.25">
      <c r="B492" s="3" t="str">
        <f t="shared" si="7"/>
        <v/>
      </c>
      <c r="C492" s="7" t="e">
        <f>IF(B492="",NA(),DATE(YEAR(Balance!B491),MONTH(Balance!B491)+1,1))</f>
        <v>#N/A</v>
      </c>
      <c r="D492" s="137"/>
      <c r="E492" s="6">
        <f>IF(Settings!$E$13=1,'Minimum Payment'!$O492,INDEX('Minimum Payment'!$D:$M,ROW(),Settings!$E$13-1))</f>
        <v>0</v>
      </c>
      <c r="F492" s="6">
        <f>IF(Settings!$E$13=1,'Extra Payment'!$O492,INDEX('Extra Payment'!$D:$M,ROW(),Settings!$E$13-1))</f>
        <v>0</v>
      </c>
      <c r="G492" s="6">
        <f>IF(Settings!$E$13=1,Interest!$O492,INDEX(Interest!$D:$M,ROW(),Settings!$E$13-1))</f>
        <v>0</v>
      </c>
      <c r="H492" s="73">
        <f>IF(Settings!$E$13=1,Balance!$O492,INDEX(Balance!$D:$M,ROW(),Settings!$E$13-1))</f>
        <v>0</v>
      </c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2:24" x14ac:dyDescent="0.25">
      <c r="B493" s="3" t="str">
        <f t="shared" si="7"/>
        <v/>
      </c>
      <c r="C493" s="7" t="e">
        <f>IF(B493="",NA(),DATE(YEAR(Balance!B492),MONTH(Balance!B492)+1,1))</f>
        <v>#N/A</v>
      </c>
      <c r="D493" s="137"/>
      <c r="E493" s="6">
        <f>IF(Settings!$E$13=1,'Minimum Payment'!$O493,INDEX('Minimum Payment'!$D:$M,ROW(),Settings!$E$13-1))</f>
        <v>0</v>
      </c>
      <c r="F493" s="6">
        <f>IF(Settings!$E$13=1,'Extra Payment'!$O493,INDEX('Extra Payment'!$D:$M,ROW(),Settings!$E$13-1))</f>
        <v>0</v>
      </c>
      <c r="G493" s="6">
        <f>IF(Settings!$E$13=1,Interest!$O493,INDEX(Interest!$D:$M,ROW(),Settings!$E$13-1))</f>
        <v>0</v>
      </c>
      <c r="H493" s="73">
        <f>IF(Settings!$E$13=1,Balance!$O493,INDEX(Balance!$D:$M,ROW(),Settings!$E$13-1))</f>
        <v>0</v>
      </c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2:24" x14ac:dyDescent="0.25">
      <c r="B494" s="3" t="str">
        <f t="shared" si="7"/>
        <v/>
      </c>
      <c r="C494" s="7" t="e">
        <f>IF(B494="",NA(),DATE(YEAR(Balance!B493),MONTH(Balance!B493)+1,1))</f>
        <v>#N/A</v>
      </c>
      <c r="D494" s="137"/>
      <c r="E494" s="6">
        <f>IF(Settings!$E$13=1,'Minimum Payment'!$O494,INDEX('Minimum Payment'!$D:$M,ROW(),Settings!$E$13-1))</f>
        <v>0</v>
      </c>
      <c r="F494" s="6">
        <f>IF(Settings!$E$13=1,'Extra Payment'!$O494,INDEX('Extra Payment'!$D:$M,ROW(),Settings!$E$13-1))</f>
        <v>0</v>
      </c>
      <c r="G494" s="6">
        <f>IF(Settings!$E$13=1,Interest!$O494,INDEX(Interest!$D:$M,ROW(),Settings!$E$13-1))</f>
        <v>0</v>
      </c>
      <c r="H494" s="73">
        <f>IF(Settings!$E$13=1,Balance!$O494,INDEX(Balance!$D:$M,ROW(),Settings!$E$13-1))</f>
        <v>0</v>
      </c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2:24" x14ac:dyDescent="0.25">
      <c r="B495" s="3" t="str">
        <f t="shared" si="7"/>
        <v/>
      </c>
      <c r="C495" s="7" t="e">
        <f>IF(B495="",NA(),DATE(YEAR(Balance!B494),MONTH(Balance!B494)+1,1))</f>
        <v>#N/A</v>
      </c>
      <c r="D495" s="137"/>
      <c r="E495" s="6">
        <f>IF(Settings!$E$13=1,'Minimum Payment'!$O495,INDEX('Minimum Payment'!$D:$M,ROW(),Settings!$E$13-1))</f>
        <v>0</v>
      </c>
      <c r="F495" s="6">
        <f>IF(Settings!$E$13=1,'Extra Payment'!$O495,INDEX('Extra Payment'!$D:$M,ROW(),Settings!$E$13-1))</f>
        <v>0</v>
      </c>
      <c r="G495" s="6">
        <f>IF(Settings!$E$13=1,Interest!$O495,INDEX(Interest!$D:$M,ROW(),Settings!$E$13-1))</f>
        <v>0</v>
      </c>
      <c r="H495" s="73">
        <f>IF(Settings!$E$13=1,Balance!$O495,INDEX(Balance!$D:$M,ROW(),Settings!$E$13-1))</f>
        <v>0</v>
      </c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</sheetData>
  <sheetProtection selectLockedCells="1"/>
  <mergeCells count="7">
    <mergeCell ref="B12:C12"/>
    <mergeCell ref="B6:C6"/>
    <mergeCell ref="B7:C7"/>
    <mergeCell ref="B8:C8"/>
    <mergeCell ref="B9:C9"/>
    <mergeCell ref="B10:C10"/>
    <mergeCell ref="B11:C11"/>
  </mergeCells>
  <conditionalFormatting sqref="C16:C495">
    <cfRule type="expression" dxfId="2" priority="3">
      <formula>IF(ISERROR($C16),TRUE,FALSE)</formula>
    </cfRule>
  </conditionalFormatting>
  <conditionalFormatting sqref="D16:D495">
    <cfRule type="expression" dxfId="1" priority="2">
      <formula>IF(NOT($B16=""),TRUE,FALSE)</formula>
    </cfRule>
  </conditionalFormatting>
  <conditionalFormatting sqref="D10">
    <cfRule type="expression" dxfId="0" priority="1">
      <formula>IF($D$10="Error",TRUE,FALSE)</formula>
    </cfRule>
  </conditionalFormatting>
  <hyperlinks>
    <hyperlink ref="B2" r:id="rId1"/>
  </hyperlinks>
  <printOptions horizontalCentered="1"/>
  <pageMargins left="0.19685039370078741" right="0.19685039370078741" top="0.19685039370078741" bottom="0.74803149606299213" header="0.31496062992125984" footer="0.31496062992125984"/>
  <pageSetup paperSize="9" scale="95" orientation="portrait" horizontalDpi="1200" verticalDpi="1200" r:id="rId2"/>
  <headerFooter>
    <oddFooter>&amp;LDebt Managment Calculators by Spreadsheet123.com&amp;R© 2014 Spreadsheet123 LTD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>
                  <from>
                    <xdr:col>6</xdr:col>
                    <xdr:colOff>66675</xdr:colOff>
                    <xdr:row>5</xdr:row>
                    <xdr:rowOff>0</xdr:rowOff>
                  </from>
                  <to>
                    <xdr:col>7</xdr:col>
                    <xdr:colOff>1038225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6" name="Drop Down 8">
              <controlPr defaultSize="0" autoLine="0" autoPict="0">
                <anchor moveWithCells="1">
                  <from>
                    <xdr:col>6</xdr:col>
                    <xdr:colOff>66675</xdr:colOff>
                    <xdr:row>7</xdr:row>
                    <xdr:rowOff>266700</xdr:rowOff>
                  </from>
                  <to>
                    <xdr:col>7</xdr:col>
                    <xdr:colOff>1038225</xdr:colOff>
                    <xdr:row>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1"/>
  <sheetViews>
    <sheetView showGridLines="0" workbookViewId="0">
      <selection activeCell="Q21" sqref="Q21"/>
    </sheetView>
  </sheetViews>
  <sheetFormatPr defaultRowHeight="15" x14ac:dyDescent="0.25"/>
  <cols>
    <col min="1" max="1" width="1.7109375" style="3" customWidth="1"/>
    <col min="2" max="9" width="9.140625" style="3"/>
    <col min="10" max="10" width="10.28515625" style="3" customWidth="1"/>
    <col min="11" max="11" width="10.140625" style="3" customWidth="1"/>
    <col min="12" max="256" width="9.140625" style="3"/>
    <col min="257" max="257" width="1.7109375" style="3" customWidth="1"/>
    <col min="258" max="265" width="9.140625" style="3"/>
    <col min="266" max="266" width="10.28515625" style="3" customWidth="1"/>
    <col min="267" max="267" width="10.140625" style="3" customWidth="1"/>
    <col min="268" max="512" width="9.140625" style="3"/>
    <col min="513" max="513" width="1.7109375" style="3" customWidth="1"/>
    <col min="514" max="521" width="9.140625" style="3"/>
    <col min="522" max="522" width="10.28515625" style="3" customWidth="1"/>
    <col min="523" max="523" width="10.140625" style="3" customWidth="1"/>
    <col min="524" max="768" width="9.140625" style="3"/>
    <col min="769" max="769" width="1.7109375" style="3" customWidth="1"/>
    <col min="770" max="777" width="9.140625" style="3"/>
    <col min="778" max="778" width="10.28515625" style="3" customWidth="1"/>
    <col min="779" max="779" width="10.140625" style="3" customWidth="1"/>
    <col min="780" max="1024" width="9.140625" style="3"/>
    <col min="1025" max="1025" width="1.7109375" style="3" customWidth="1"/>
    <col min="1026" max="1033" width="9.140625" style="3"/>
    <col min="1034" max="1034" width="10.28515625" style="3" customWidth="1"/>
    <col min="1035" max="1035" width="10.140625" style="3" customWidth="1"/>
    <col min="1036" max="1280" width="9.140625" style="3"/>
    <col min="1281" max="1281" width="1.7109375" style="3" customWidth="1"/>
    <col min="1282" max="1289" width="9.140625" style="3"/>
    <col min="1290" max="1290" width="10.28515625" style="3" customWidth="1"/>
    <col min="1291" max="1291" width="10.140625" style="3" customWidth="1"/>
    <col min="1292" max="1536" width="9.140625" style="3"/>
    <col min="1537" max="1537" width="1.7109375" style="3" customWidth="1"/>
    <col min="1538" max="1545" width="9.140625" style="3"/>
    <col min="1546" max="1546" width="10.28515625" style="3" customWidth="1"/>
    <col min="1547" max="1547" width="10.140625" style="3" customWidth="1"/>
    <col min="1548" max="1792" width="9.140625" style="3"/>
    <col min="1793" max="1793" width="1.7109375" style="3" customWidth="1"/>
    <col min="1794" max="1801" width="9.140625" style="3"/>
    <col min="1802" max="1802" width="10.28515625" style="3" customWidth="1"/>
    <col min="1803" max="1803" width="10.140625" style="3" customWidth="1"/>
    <col min="1804" max="2048" width="9.140625" style="3"/>
    <col min="2049" max="2049" width="1.7109375" style="3" customWidth="1"/>
    <col min="2050" max="2057" width="9.140625" style="3"/>
    <col min="2058" max="2058" width="10.28515625" style="3" customWidth="1"/>
    <col min="2059" max="2059" width="10.140625" style="3" customWidth="1"/>
    <col min="2060" max="2304" width="9.140625" style="3"/>
    <col min="2305" max="2305" width="1.7109375" style="3" customWidth="1"/>
    <col min="2306" max="2313" width="9.140625" style="3"/>
    <col min="2314" max="2314" width="10.28515625" style="3" customWidth="1"/>
    <col min="2315" max="2315" width="10.140625" style="3" customWidth="1"/>
    <col min="2316" max="2560" width="9.140625" style="3"/>
    <col min="2561" max="2561" width="1.7109375" style="3" customWidth="1"/>
    <col min="2562" max="2569" width="9.140625" style="3"/>
    <col min="2570" max="2570" width="10.28515625" style="3" customWidth="1"/>
    <col min="2571" max="2571" width="10.140625" style="3" customWidth="1"/>
    <col min="2572" max="2816" width="9.140625" style="3"/>
    <col min="2817" max="2817" width="1.7109375" style="3" customWidth="1"/>
    <col min="2818" max="2825" width="9.140625" style="3"/>
    <col min="2826" max="2826" width="10.28515625" style="3" customWidth="1"/>
    <col min="2827" max="2827" width="10.140625" style="3" customWidth="1"/>
    <col min="2828" max="3072" width="9.140625" style="3"/>
    <col min="3073" max="3073" width="1.7109375" style="3" customWidth="1"/>
    <col min="3074" max="3081" width="9.140625" style="3"/>
    <col min="3082" max="3082" width="10.28515625" style="3" customWidth="1"/>
    <col min="3083" max="3083" width="10.140625" style="3" customWidth="1"/>
    <col min="3084" max="3328" width="9.140625" style="3"/>
    <col min="3329" max="3329" width="1.7109375" style="3" customWidth="1"/>
    <col min="3330" max="3337" width="9.140625" style="3"/>
    <col min="3338" max="3338" width="10.28515625" style="3" customWidth="1"/>
    <col min="3339" max="3339" width="10.140625" style="3" customWidth="1"/>
    <col min="3340" max="3584" width="9.140625" style="3"/>
    <col min="3585" max="3585" width="1.7109375" style="3" customWidth="1"/>
    <col min="3586" max="3593" width="9.140625" style="3"/>
    <col min="3594" max="3594" width="10.28515625" style="3" customWidth="1"/>
    <col min="3595" max="3595" width="10.140625" style="3" customWidth="1"/>
    <col min="3596" max="3840" width="9.140625" style="3"/>
    <col min="3841" max="3841" width="1.7109375" style="3" customWidth="1"/>
    <col min="3842" max="3849" width="9.140625" style="3"/>
    <col min="3850" max="3850" width="10.28515625" style="3" customWidth="1"/>
    <col min="3851" max="3851" width="10.140625" style="3" customWidth="1"/>
    <col min="3852" max="4096" width="9.140625" style="3"/>
    <col min="4097" max="4097" width="1.7109375" style="3" customWidth="1"/>
    <col min="4098" max="4105" width="9.140625" style="3"/>
    <col min="4106" max="4106" width="10.28515625" style="3" customWidth="1"/>
    <col min="4107" max="4107" width="10.140625" style="3" customWidth="1"/>
    <col min="4108" max="4352" width="9.140625" style="3"/>
    <col min="4353" max="4353" width="1.7109375" style="3" customWidth="1"/>
    <col min="4354" max="4361" width="9.140625" style="3"/>
    <col min="4362" max="4362" width="10.28515625" style="3" customWidth="1"/>
    <col min="4363" max="4363" width="10.140625" style="3" customWidth="1"/>
    <col min="4364" max="4608" width="9.140625" style="3"/>
    <col min="4609" max="4609" width="1.7109375" style="3" customWidth="1"/>
    <col min="4610" max="4617" width="9.140625" style="3"/>
    <col min="4618" max="4618" width="10.28515625" style="3" customWidth="1"/>
    <col min="4619" max="4619" width="10.140625" style="3" customWidth="1"/>
    <col min="4620" max="4864" width="9.140625" style="3"/>
    <col min="4865" max="4865" width="1.7109375" style="3" customWidth="1"/>
    <col min="4866" max="4873" width="9.140625" style="3"/>
    <col min="4874" max="4874" width="10.28515625" style="3" customWidth="1"/>
    <col min="4875" max="4875" width="10.140625" style="3" customWidth="1"/>
    <col min="4876" max="5120" width="9.140625" style="3"/>
    <col min="5121" max="5121" width="1.7109375" style="3" customWidth="1"/>
    <col min="5122" max="5129" width="9.140625" style="3"/>
    <col min="5130" max="5130" width="10.28515625" style="3" customWidth="1"/>
    <col min="5131" max="5131" width="10.140625" style="3" customWidth="1"/>
    <col min="5132" max="5376" width="9.140625" style="3"/>
    <col min="5377" max="5377" width="1.7109375" style="3" customWidth="1"/>
    <col min="5378" max="5385" width="9.140625" style="3"/>
    <col min="5386" max="5386" width="10.28515625" style="3" customWidth="1"/>
    <col min="5387" max="5387" width="10.140625" style="3" customWidth="1"/>
    <col min="5388" max="5632" width="9.140625" style="3"/>
    <col min="5633" max="5633" width="1.7109375" style="3" customWidth="1"/>
    <col min="5634" max="5641" width="9.140625" style="3"/>
    <col min="5642" max="5642" width="10.28515625" style="3" customWidth="1"/>
    <col min="5643" max="5643" width="10.140625" style="3" customWidth="1"/>
    <col min="5644" max="5888" width="9.140625" style="3"/>
    <col min="5889" max="5889" width="1.7109375" style="3" customWidth="1"/>
    <col min="5890" max="5897" width="9.140625" style="3"/>
    <col min="5898" max="5898" width="10.28515625" style="3" customWidth="1"/>
    <col min="5899" max="5899" width="10.140625" style="3" customWidth="1"/>
    <col min="5900" max="6144" width="9.140625" style="3"/>
    <col min="6145" max="6145" width="1.7109375" style="3" customWidth="1"/>
    <col min="6146" max="6153" width="9.140625" style="3"/>
    <col min="6154" max="6154" width="10.28515625" style="3" customWidth="1"/>
    <col min="6155" max="6155" width="10.140625" style="3" customWidth="1"/>
    <col min="6156" max="6400" width="9.140625" style="3"/>
    <col min="6401" max="6401" width="1.7109375" style="3" customWidth="1"/>
    <col min="6402" max="6409" width="9.140625" style="3"/>
    <col min="6410" max="6410" width="10.28515625" style="3" customWidth="1"/>
    <col min="6411" max="6411" width="10.140625" style="3" customWidth="1"/>
    <col min="6412" max="6656" width="9.140625" style="3"/>
    <col min="6657" max="6657" width="1.7109375" style="3" customWidth="1"/>
    <col min="6658" max="6665" width="9.140625" style="3"/>
    <col min="6666" max="6666" width="10.28515625" style="3" customWidth="1"/>
    <col min="6667" max="6667" width="10.140625" style="3" customWidth="1"/>
    <col min="6668" max="6912" width="9.140625" style="3"/>
    <col min="6913" max="6913" width="1.7109375" style="3" customWidth="1"/>
    <col min="6914" max="6921" width="9.140625" style="3"/>
    <col min="6922" max="6922" width="10.28515625" style="3" customWidth="1"/>
    <col min="6923" max="6923" width="10.140625" style="3" customWidth="1"/>
    <col min="6924" max="7168" width="9.140625" style="3"/>
    <col min="7169" max="7169" width="1.7109375" style="3" customWidth="1"/>
    <col min="7170" max="7177" width="9.140625" style="3"/>
    <col min="7178" max="7178" width="10.28515625" style="3" customWidth="1"/>
    <col min="7179" max="7179" width="10.140625" style="3" customWidth="1"/>
    <col min="7180" max="7424" width="9.140625" style="3"/>
    <col min="7425" max="7425" width="1.7109375" style="3" customWidth="1"/>
    <col min="7426" max="7433" width="9.140625" style="3"/>
    <col min="7434" max="7434" width="10.28515625" style="3" customWidth="1"/>
    <col min="7435" max="7435" width="10.140625" style="3" customWidth="1"/>
    <col min="7436" max="7680" width="9.140625" style="3"/>
    <col min="7681" max="7681" width="1.7109375" style="3" customWidth="1"/>
    <col min="7682" max="7689" width="9.140625" style="3"/>
    <col min="7690" max="7690" width="10.28515625" style="3" customWidth="1"/>
    <col min="7691" max="7691" width="10.140625" style="3" customWidth="1"/>
    <col min="7692" max="7936" width="9.140625" style="3"/>
    <col min="7937" max="7937" width="1.7109375" style="3" customWidth="1"/>
    <col min="7938" max="7945" width="9.140625" style="3"/>
    <col min="7946" max="7946" width="10.28515625" style="3" customWidth="1"/>
    <col min="7947" max="7947" width="10.140625" style="3" customWidth="1"/>
    <col min="7948" max="8192" width="9.140625" style="3"/>
    <col min="8193" max="8193" width="1.7109375" style="3" customWidth="1"/>
    <col min="8194" max="8201" width="9.140625" style="3"/>
    <col min="8202" max="8202" width="10.28515625" style="3" customWidth="1"/>
    <col min="8203" max="8203" width="10.140625" style="3" customWidth="1"/>
    <col min="8204" max="8448" width="9.140625" style="3"/>
    <col min="8449" max="8449" width="1.7109375" style="3" customWidth="1"/>
    <col min="8450" max="8457" width="9.140625" style="3"/>
    <col min="8458" max="8458" width="10.28515625" style="3" customWidth="1"/>
    <col min="8459" max="8459" width="10.140625" style="3" customWidth="1"/>
    <col min="8460" max="8704" width="9.140625" style="3"/>
    <col min="8705" max="8705" width="1.7109375" style="3" customWidth="1"/>
    <col min="8706" max="8713" width="9.140625" style="3"/>
    <col min="8714" max="8714" width="10.28515625" style="3" customWidth="1"/>
    <col min="8715" max="8715" width="10.140625" style="3" customWidth="1"/>
    <col min="8716" max="8960" width="9.140625" style="3"/>
    <col min="8961" max="8961" width="1.7109375" style="3" customWidth="1"/>
    <col min="8962" max="8969" width="9.140625" style="3"/>
    <col min="8970" max="8970" width="10.28515625" style="3" customWidth="1"/>
    <col min="8971" max="8971" width="10.140625" style="3" customWidth="1"/>
    <col min="8972" max="9216" width="9.140625" style="3"/>
    <col min="9217" max="9217" width="1.7109375" style="3" customWidth="1"/>
    <col min="9218" max="9225" width="9.140625" style="3"/>
    <col min="9226" max="9226" width="10.28515625" style="3" customWidth="1"/>
    <col min="9227" max="9227" width="10.140625" style="3" customWidth="1"/>
    <col min="9228" max="9472" width="9.140625" style="3"/>
    <col min="9473" max="9473" width="1.7109375" style="3" customWidth="1"/>
    <col min="9474" max="9481" width="9.140625" style="3"/>
    <col min="9482" max="9482" width="10.28515625" style="3" customWidth="1"/>
    <col min="9483" max="9483" width="10.140625" style="3" customWidth="1"/>
    <col min="9484" max="9728" width="9.140625" style="3"/>
    <col min="9729" max="9729" width="1.7109375" style="3" customWidth="1"/>
    <col min="9730" max="9737" width="9.140625" style="3"/>
    <col min="9738" max="9738" width="10.28515625" style="3" customWidth="1"/>
    <col min="9739" max="9739" width="10.140625" style="3" customWidth="1"/>
    <col min="9740" max="9984" width="9.140625" style="3"/>
    <col min="9985" max="9985" width="1.7109375" style="3" customWidth="1"/>
    <col min="9986" max="9993" width="9.140625" style="3"/>
    <col min="9994" max="9994" width="10.28515625" style="3" customWidth="1"/>
    <col min="9995" max="9995" width="10.140625" style="3" customWidth="1"/>
    <col min="9996" max="10240" width="9.140625" style="3"/>
    <col min="10241" max="10241" width="1.7109375" style="3" customWidth="1"/>
    <col min="10242" max="10249" width="9.140625" style="3"/>
    <col min="10250" max="10250" width="10.28515625" style="3" customWidth="1"/>
    <col min="10251" max="10251" width="10.140625" style="3" customWidth="1"/>
    <col min="10252" max="10496" width="9.140625" style="3"/>
    <col min="10497" max="10497" width="1.7109375" style="3" customWidth="1"/>
    <col min="10498" max="10505" width="9.140625" style="3"/>
    <col min="10506" max="10506" width="10.28515625" style="3" customWidth="1"/>
    <col min="10507" max="10507" width="10.140625" style="3" customWidth="1"/>
    <col min="10508" max="10752" width="9.140625" style="3"/>
    <col min="10753" max="10753" width="1.7109375" style="3" customWidth="1"/>
    <col min="10754" max="10761" width="9.140625" style="3"/>
    <col min="10762" max="10762" width="10.28515625" style="3" customWidth="1"/>
    <col min="10763" max="10763" width="10.140625" style="3" customWidth="1"/>
    <col min="10764" max="11008" width="9.140625" style="3"/>
    <col min="11009" max="11009" width="1.7109375" style="3" customWidth="1"/>
    <col min="11010" max="11017" width="9.140625" style="3"/>
    <col min="11018" max="11018" width="10.28515625" style="3" customWidth="1"/>
    <col min="11019" max="11019" width="10.140625" style="3" customWidth="1"/>
    <col min="11020" max="11264" width="9.140625" style="3"/>
    <col min="11265" max="11265" width="1.7109375" style="3" customWidth="1"/>
    <col min="11266" max="11273" width="9.140625" style="3"/>
    <col min="11274" max="11274" width="10.28515625" style="3" customWidth="1"/>
    <col min="11275" max="11275" width="10.140625" style="3" customWidth="1"/>
    <col min="11276" max="11520" width="9.140625" style="3"/>
    <col min="11521" max="11521" width="1.7109375" style="3" customWidth="1"/>
    <col min="11522" max="11529" width="9.140625" style="3"/>
    <col min="11530" max="11530" width="10.28515625" style="3" customWidth="1"/>
    <col min="11531" max="11531" width="10.140625" style="3" customWidth="1"/>
    <col min="11532" max="11776" width="9.140625" style="3"/>
    <col min="11777" max="11777" width="1.7109375" style="3" customWidth="1"/>
    <col min="11778" max="11785" width="9.140625" style="3"/>
    <col min="11786" max="11786" width="10.28515625" style="3" customWidth="1"/>
    <col min="11787" max="11787" width="10.140625" style="3" customWidth="1"/>
    <col min="11788" max="12032" width="9.140625" style="3"/>
    <col min="12033" max="12033" width="1.7109375" style="3" customWidth="1"/>
    <col min="12034" max="12041" width="9.140625" style="3"/>
    <col min="12042" max="12042" width="10.28515625" style="3" customWidth="1"/>
    <col min="12043" max="12043" width="10.140625" style="3" customWidth="1"/>
    <col min="12044" max="12288" width="9.140625" style="3"/>
    <col min="12289" max="12289" width="1.7109375" style="3" customWidth="1"/>
    <col min="12290" max="12297" width="9.140625" style="3"/>
    <col min="12298" max="12298" width="10.28515625" style="3" customWidth="1"/>
    <col min="12299" max="12299" width="10.140625" style="3" customWidth="1"/>
    <col min="12300" max="12544" width="9.140625" style="3"/>
    <col min="12545" max="12545" width="1.7109375" style="3" customWidth="1"/>
    <col min="12546" max="12553" width="9.140625" style="3"/>
    <col min="12554" max="12554" width="10.28515625" style="3" customWidth="1"/>
    <col min="12555" max="12555" width="10.140625" style="3" customWidth="1"/>
    <col min="12556" max="12800" width="9.140625" style="3"/>
    <col min="12801" max="12801" width="1.7109375" style="3" customWidth="1"/>
    <col min="12802" max="12809" width="9.140625" style="3"/>
    <col min="12810" max="12810" width="10.28515625" style="3" customWidth="1"/>
    <col min="12811" max="12811" width="10.140625" style="3" customWidth="1"/>
    <col min="12812" max="13056" width="9.140625" style="3"/>
    <col min="13057" max="13057" width="1.7109375" style="3" customWidth="1"/>
    <col min="13058" max="13065" width="9.140625" style="3"/>
    <col min="13066" max="13066" width="10.28515625" style="3" customWidth="1"/>
    <col min="13067" max="13067" width="10.140625" style="3" customWidth="1"/>
    <col min="13068" max="13312" width="9.140625" style="3"/>
    <col min="13313" max="13313" width="1.7109375" style="3" customWidth="1"/>
    <col min="13314" max="13321" width="9.140625" style="3"/>
    <col min="13322" max="13322" width="10.28515625" style="3" customWidth="1"/>
    <col min="13323" max="13323" width="10.140625" style="3" customWidth="1"/>
    <col min="13324" max="13568" width="9.140625" style="3"/>
    <col min="13569" max="13569" width="1.7109375" style="3" customWidth="1"/>
    <col min="13570" max="13577" width="9.140625" style="3"/>
    <col min="13578" max="13578" width="10.28515625" style="3" customWidth="1"/>
    <col min="13579" max="13579" width="10.140625" style="3" customWidth="1"/>
    <col min="13580" max="13824" width="9.140625" style="3"/>
    <col min="13825" max="13825" width="1.7109375" style="3" customWidth="1"/>
    <col min="13826" max="13833" width="9.140625" style="3"/>
    <col min="13834" max="13834" width="10.28515625" style="3" customWidth="1"/>
    <col min="13835" max="13835" width="10.140625" style="3" customWidth="1"/>
    <col min="13836" max="14080" width="9.140625" style="3"/>
    <col min="14081" max="14081" width="1.7109375" style="3" customWidth="1"/>
    <col min="14082" max="14089" width="9.140625" style="3"/>
    <col min="14090" max="14090" width="10.28515625" style="3" customWidth="1"/>
    <col min="14091" max="14091" width="10.140625" style="3" customWidth="1"/>
    <col min="14092" max="14336" width="9.140625" style="3"/>
    <col min="14337" max="14337" width="1.7109375" style="3" customWidth="1"/>
    <col min="14338" max="14345" width="9.140625" style="3"/>
    <col min="14346" max="14346" width="10.28515625" style="3" customWidth="1"/>
    <col min="14347" max="14347" width="10.140625" style="3" customWidth="1"/>
    <col min="14348" max="14592" width="9.140625" style="3"/>
    <col min="14593" max="14593" width="1.7109375" style="3" customWidth="1"/>
    <col min="14594" max="14601" width="9.140625" style="3"/>
    <col min="14602" max="14602" width="10.28515625" style="3" customWidth="1"/>
    <col min="14603" max="14603" width="10.140625" style="3" customWidth="1"/>
    <col min="14604" max="14848" width="9.140625" style="3"/>
    <col min="14849" max="14849" width="1.7109375" style="3" customWidth="1"/>
    <col min="14850" max="14857" width="9.140625" style="3"/>
    <col min="14858" max="14858" width="10.28515625" style="3" customWidth="1"/>
    <col min="14859" max="14859" width="10.140625" style="3" customWidth="1"/>
    <col min="14860" max="15104" width="9.140625" style="3"/>
    <col min="15105" max="15105" width="1.7109375" style="3" customWidth="1"/>
    <col min="15106" max="15113" width="9.140625" style="3"/>
    <col min="15114" max="15114" width="10.28515625" style="3" customWidth="1"/>
    <col min="15115" max="15115" width="10.140625" style="3" customWidth="1"/>
    <col min="15116" max="15360" width="9.140625" style="3"/>
    <col min="15361" max="15361" width="1.7109375" style="3" customWidth="1"/>
    <col min="15362" max="15369" width="9.140625" style="3"/>
    <col min="15370" max="15370" width="10.28515625" style="3" customWidth="1"/>
    <col min="15371" max="15371" width="10.140625" style="3" customWidth="1"/>
    <col min="15372" max="15616" width="9.140625" style="3"/>
    <col min="15617" max="15617" width="1.7109375" style="3" customWidth="1"/>
    <col min="15618" max="15625" width="9.140625" style="3"/>
    <col min="15626" max="15626" width="10.28515625" style="3" customWidth="1"/>
    <col min="15627" max="15627" width="10.140625" style="3" customWidth="1"/>
    <col min="15628" max="15872" width="9.140625" style="3"/>
    <col min="15873" max="15873" width="1.7109375" style="3" customWidth="1"/>
    <col min="15874" max="15881" width="9.140625" style="3"/>
    <col min="15882" max="15882" width="10.28515625" style="3" customWidth="1"/>
    <col min="15883" max="15883" width="10.140625" style="3" customWidth="1"/>
    <col min="15884" max="16128" width="9.140625" style="3"/>
    <col min="16129" max="16129" width="1.7109375" style="3" customWidth="1"/>
    <col min="16130" max="16137" width="9.140625" style="3"/>
    <col min="16138" max="16138" width="10.28515625" style="3" customWidth="1"/>
    <col min="16139" max="16139" width="10.140625" style="3" customWidth="1"/>
    <col min="16140" max="16384" width="9.140625" style="3"/>
  </cols>
  <sheetData>
    <row r="1" spans="2:11" ht="32.25" thickBot="1" x14ac:dyDescent="0.3">
      <c r="B1" s="121" t="s">
        <v>106</v>
      </c>
      <c r="C1" s="122"/>
      <c r="D1" s="122"/>
      <c r="E1" s="122"/>
      <c r="F1" s="122"/>
      <c r="G1" s="122"/>
      <c r="H1" s="122"/>
      <c r="I1" s="122"/>
      <c r="J1" s="122"/>
      <c r="K1" s="122"/>
    </row>
    <row r="2" spans="2:11" ht="15.75" thickTop="1" x14ac:dyDescent="0.25"/>
    <row r="3" spans="2:11" ht="15.75" x14ac:dyDescent="0.25">
      <c r="B3" s="123" t="s">
        <v>107</v>
      </c>
      <c r="C3" s="119"/>
    </row>
    <row r="4" spans="2:11" ht="15.75" x14ac:dyDescent="0.25">
      <c r="B4" s="123" t="s">
        <v>108</v>
      </c>
      <c r="C4" s="119"/>
    </row>
    <row r="5" spans="2:11" ht="15.75" x14ac:dyDescent="0.25">
      <c r="B5" s="123" t="s">
        <v>109</v>
      </c>
      <c r="C5" s="119"/>
    </row>
    <row r="6" spans="2:11" ht="15.75" x14ac:dyDescent="0.25">
      <c r="B6" s="123" t="s">
        <v>147</v>
      </c>
      <c r="C6" s="119"/>
    </row>
    <row r="7" spans="2:11" ht="15.75" x14ac:dyDescent="0.25">
      <c r="B7" s="123" t="s">
        <v>148</v>
      </c>
      <c r="C7" s="119"/>
    </row>
    <row r="9" spans="2:11" ht="18.75" x14ac:dyDescent="0.25">
      <c r="B9" s="124" t="s">
        <v>110</v>
      </c>
      <c r="C9" s="125"/>
      <c r="D9" s="125"/>
      <c r="E9" s="125"/>
      <c r="F9" s="125"/>
      <c r="G9" s="125"/>
      <c r="H9" s="125"/>
      <c r="I9" s="125"/>
      <c r="J9" s="125"/>
      <c r="K9" s="125"/>
    </row>
    <row r="10" spans="2:11" x14ac:dyDescent="0.25">
      <c r="B10" s="3" t="s">
        <v>111</v>
      </c>
    </row>
    <row r="11" spans="2:11" x14ac:dyDescent="0.25">
      <c r="B11" s="3" t="s">
        <v>112</v>
      </c>
    </row>
    <row r="12" spans="2:11" x14ac:dyDescent="0.25">
      <c r="B12" s="3" t="s">
        <v>113</v>
      </c>
    </row>
    <row r="13" spans="2:11" x14ac:dyDescent="0.25">
      <c r="B13" s="3" t="s">
        <v>114</v>
      </c>
    </row>
    <row r="15" spans="2:11" ht="18.75" x14ac:dyDescent="0.25">
      <c r="B15" s="124" t="s">
        <v>115</v>
      </c>
      <c r="C15" s="125"/>
      <c r="D15" s="125"/>
      <c r="E15" s="125"/>
      <c r="F15" s="125"/>
      <c r="G15" s="125"/>
      <c r="H15" s="125"/>
      <c r="I15" s="125"/>
      <c r="J15" s="125"/>
      <c r="K15" s="125"/>
    </row>
    <row r="16" spans="2:11" x14ac:dyDescent="0.25">
      <c r="B16" s="3" t="s">
        <v>116</v>
      </c>
    </row>
    <row r="17" spans="2:11" x14ac:dyDescent="0.25">
      <c r="B17" s="3" t="s">
        <v>117</v>
      </c>
    </row>
    <row r="18" spans="2:11" x14ac:dyDescent="0.25">
      <c r="B18" s="3" t="s">
        <v>118</v>
      </c>
    </row>
    <row r="20" spans="2:11" ht="18.75" x14ac:dyDescent="0.25">
      <c r="B20" s="124" t="s">
        <v>119</v>
      </c>
      <c r="C20" s="125"/>
      <c r="D20" s="125"/>
      <c r="E20" s="125"/>
      <c r="F20" s="125"/>
      <c r="G20" s="125"/>
      <c r="H20" s="125"/>
      <c r="I20" s="125"/>
      <c r="J20" s="125"/>
      <c r="K20" s="125"/>
    </row>
    <row r="22" spans="2:11" ht="15.75" x14ac:dyDescent="0.25">
      <c r="B22" s="155" t="s">
        <v>37</v>
      </c>
      <c r="C22" s="155"/>
      <c r="D22" s="155"/>
      <c r="E22" s="155"/>
      <c r="F22" s="155"/>
      <c r="G22" s="155"/>
      <c r="H22" s="155"/>
      <c r="I22" s="155"/>
      <c r="J22" s="155"/>
      <c r="K22" s="155"/>
    </row>
    <row r="23" spans="2:11" x14ac:dyDescent="0.25">
      <c r="B23" s="69" t="s">
        <v>120</v>
      </c>
    </row>
    <row r="24" spans="2:11" x14ac:dyDescent="0.25">
      <c r="B24" s="3" t="s">
        <v>121</v>
      </c>
    </row>
    <row r="25" spans="2:11" x14ac:dyDescent="0.25">
      <c r="B25" s="3" t="s">
        <v>122</v>
      </c>
    </row>
    <row r="26" spans="2:11" x14ac:dyDescent="0.25">
      <c r="B26" s="3" t="s">
        <v>123</v>
      </c>
    </row>
    <row r="27" spans="2:11" x14ac:dyDescent="0.25">
      <c r="B27" s="3" t="s">
        <v>124</v>
      </c>
    </row>
    <row r="29" spans="2:11" ht="15.75" x14ac:dyDescent="0.25">
      <c r="B29" s="120" t="s">
        <v>125</v>
      </c>
    </row>
    <row r="30" spans="2:11" x14ac:dyDescent="0.25">
      <c r="B30" s="3" t="s">
        <v>126</v>
      </c>
    </row>
    <row r="31" spans="2:11" x14ac:dyDescent="0.25">
      <c r="B31" s="3" t="s">
        <v>127</v>
      </c>
    </row>
    <row r="32" spans="2:11" x14ac:dyDescent="0.25">
      <c r="B32" s="3" t="s">
        <v>128</v>
      </c>
    </row>
    <row r="33" spans="2:2" x14ac:dyDescent="0.25">
      <c r="B33" s="3" t="s">
        <v>129</v>
      </c>
    </row>
    <row r="35" spans="2:2" ht="15.75" x14ac:dyDescent="0.25">
      <c r="B35" s="120" t="s">
        <v>12</v>
      </c>
    </row>
    <row r="36" spans="2:2" x14ac:dyDescent="0.25">
      <c r="B36" s="3" t="s">
        <v>130</v>
      </c>
    </row>
    <row r="37" spans="2:2" x14ac:dyDescent="0.25">
      <c r="B37" s="3" t="s">
        <v>131</v>
      </c>
    </row>
    <row r="38" spans="2:2" x14ac:dyDescent="0.25">
      <c r="B38" s="3" t="s">
        <v>132</v>
      </c>
    </row>
    <row r="40" spans="2:2" ht="15.75" x14ac:dyDescent="0.25">
      <c r="B40" s="120" t="s">
        <v>133</v>
      </c>
    </row>
    <row r="41" spans="2:2" x14ac:dyDescent="0.25">
      <c r="B41" s="3" t="s">
        <v>134</v>
      </c>
    </row>
    <row r="42" spans="2:2" x14ac:dyDescent="0.25">
      <c r="B42" s="3" t="s">
        <v>135</v>
      </c>
    </row>
    <row r="43" spans="2:2" x14ac:dyDescent="0.25">
      <c r="B43" s="3" t="s">
        <v>136</v>
      </c>
    </row>
    <row r="44" spans="2:2" x14ac:dyDescent="0.25">
      <c r="B44" s="3" t="s">
        <v>137</v>
      </c>
    </row>
    <row r="45" spans="2:2" x14ac:dyDescent="0.25">
      <c r="B45" s="3" t="s">
        <v>138</v>
      </c>
    </row>
    <row r="46" spans="2:2" x14ac:dyDescent="0.25">
      <c r="B46" s="3" t="s">
        <v>139</v>
      </c>
    </row>
    <row r="47" spans="2:2" x14ac:dyDescent="0.25">
      <c r="B47" s="126" t="s">
        <v>145</v>
      </c>
    </row>
    <row r="48" spans="2:2" x14ac:dyDescent="0.25">
      <c r="B48" s="126" t="s">
        <v>146</v>
      </c>
    </row>
    <row r="50" spans="2:11" ht="15.75" x14ac:dyDescent="0.25">
      <c r="B50" s="120" t="s">
        <v>140</v>
      </c>
    </row>
    <row r="51" spans="2:11" x14ac:dyDescent="0.25">
      <c r="B51" s="3" t="s">
        <v>141</v>
      </c>
    </row>
    <row r="52" spans="2:11" x14ac:dyDescent="0.25">
      <c r="B52" s="3" t="s">
        <v>142</v>
      </c>
    </row>
    <row r="53" spans="2:11" x14ac:dyDescent="0.25">
      <c r="B53" s="3" t="s">
        <v>143</v>
      </c>
    </row>
    <row r="54" spans="2:11" x14ac:dyDescent="0.25">
      <c r="B54" s="3" t="s">
        <v>144</v>
      </c>
    </row>
    <row r="56" spans="2:11" ht="18.75" x14ac:dyDescent="0.25">
      <c r="B56" s="124" t="s">
        <v>149</v>
      </c>
      <c r="C56" s="125"/>
      <c r="D56" s="125"/>
      <c r="E56" s="125"/>
      <c r="F56" s="125"/>
      <c r="G56" s="125"/>
      <c r="H56" s="125"/>
      <c r="I56" s="125"/>
      <c r="J56" s="125"/>
      <c r="K56" s="125"/>
    </row>
    <row r="58" spans="2:11" x14ac:dyDescent="0.25">
      <c r="B58" s="3" t="s">
        <v>150</v>
      </c>
    </row>
    <row r="59" spans="2:11" x14ac:dyDescent="0.25">
      <c r="B59" s="3" t="s">
        <v>151</v>
      </c>
    </row>
    <row r="60" spans="2:11" x14ac:dyDescent="0.25">
      <c r="B60" s="3" t="s">
        <v>152</v>
      </c>
    </row>
    <row r="61" spans="2:11" x14ac:dyDescent="0.25">
      <c r="B61" s="3" t="s">
        <v>153</v>
      </c>
    </row>
    <row r="62" spans="2:11" x14ac:dyDescent="0.25">
      <c r="B62" s="3" t="s">
        <v>154</v>
      </c>
    </row>
    <row r="63" spans="2:11" x14ac:dyDescent="0.25">
      <c r="B63" s="3" t="s">
        <v>155</v>
      </c>
    </row>
    <row r="65" spans="2:11" ht="18.75" x14ac:dyDescent="0.25">
      <c r="B65" s="124" t="s">
        <v>156</v>
      </c>
      <c r="C65" s="125"/>
      <c r="D65" s="125"/>
      <c r="E65" s="125"/>
      <c r="F65" s="125"/>
      <c r="G65" s="125"/>
      <c r="H65" s="125"/>
      <c r="I65" s="125"/>
      <c r="J65" s="125"/>
      <c r="K65" s="125"/>
    </row>
    <row r="67" spans="2:11" x14ac:dyDescent="0.25">
      <c r="B67" s="3" t="s">
        <v>157</v>
      </c>
    </row>
    <row r="68" spans="2:11" x14ac:dyDescent="0.25">
      <c r="B68" s="3" t="s">
        <v>158</v>
      </c>
    </row>
    <row r="69" spans="2:11" x14ac:dyDescent="0.25">
      <c r="B69" s="3" t="s">
        <v>159</v>
      </c>
    </row>
    <row r="70" spans="2:11" x14ac:dyDescent="0.25">
      <c r="B70" s="3" t="s">
        <v>160</v>
      </c>
    </row>
    <row r="71" spans="2:11" x14ac:dyDescent="0.25">
      <c r="B71" s="3" t="s">
        <v>161</v>
      </c>
    </row>
  </sheetData>
  <mergeCells count="1">
    <mergeCell ref="B22:K2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10"/>
  <sheetViews>
    <sheetView showGridLines="0" workbookViewId="0">
      <selection activeCell="K14" sqref="K14"/>
    </sheetView>
  </sheetViews>
  <sheetFormatPr defaultRowHeight="15" x14ac:dyDescent="0.25"/>
  <cols>
    <col min="1" max="1" width="14.42578125" style="3" customWidth="1"/>
    <col min="2" max="11" width="8.5703125" style="10" customWidth="1"/>
    <col min="12" max="16384" width="9.140625" style="3"/>
  </cols>
  <sheetData>
    <row r="5" spans="1:11" x14ac:dyDescent="0.25">
      <c r="A5" s="46"/>
      <c r="B5" s="47" t="str">
        <f t="array" ref="B5:K5">IF(TRANSPOSE(Results!C12:C21)="","",TRANSPOSE(Results!C12:C21))</f>
        <v>Credit Card 6</v>
      </c>
      <c r="C5" s="47" t="str">
        <v>Credit Card 7</v>
      </c>
      <c r="D5" s="47" t="str">
        <v>Credit Card 5</v>
      </c>
      <c r="E5" s="47" t="str">
        <v>Auto Loan 1</v>
      </c>
      <c r="F5" s="47" t="str">
        <v>Credit Card 8</v>
      </c>
      <c r="G5" s="47" t="str">
        <v>Credit Card 3</v>
      </c>
      <c r="H5" s="47" t="str">
        <v>Auto Loan 2</v>
      </c>
      <c r="I5" s="47" t="str">
        <v>Credit Card 4</v>
      </c>
      <c r="J5" s="47" t="str">
        <v>Credit Card 2</v>
      </c>
      <c r="K5" s="47" t="str">
        <v>Credit Card 1</v>
      </c>
    </row>
    <row r="6" spans="1:11" x14ac:dyDescent="0.25">
      <c r="A6" s="3" t="s">
        <v>1</v>
      </c>
      <c r="B6" s="10">
        <f>IF(NOT(B5=""),INDEX(Creditors!$E$13:$E$22,MATCH(B5,Creditors!$D$13:$D$22,0)),"")</f>
        <v>150</v>
      </c>
      <c r="C6" s="10">
        <f>IF(NOT(C5=""),INDEX(Creditors!$E$13:$E$22,MATCH(C5,Creditors!$D$13:$D$22,0)),"")</f>
        <v>150</v>
      </c>
      <c r="D6" s="10">
        <f>IF(NOT(D5=""),INDEX(Creditors!$E$13:$E$22,MATCH(D5,Creditors!$D$13:$D$22,0)),"")</f>
        <v>1000</v>
      </c>
      <c r="E6" s="10">
        <f>IF(NOT(E5=""),INDEX(Creditors!$E$13:$E$22,MATCH(E5,Creditors!$D$13:$D$22,0)),"")</f>
        <v>2100</v>
      </c>
      <c r="F6" s="10">
        <f>IF(NOT(F5=""),INDEX(Creditors!$E$13:$E$22,MATCH(F5,Creditors!$D$13:$D$22,0)),"")</f>
        <v>2500</v>
      </c>
      <c r="G6" s="10">
        <f>IF(NOT(G5=""),INDEX(Creditors!$E$13:$E$22,MATCH(G5,Creditors!$D$13:$D$22,0)),"")</f>
        <v>4500</v>
      </c>
      <c r="H6" s="10">
        <f>IF(NOT(H5=""),INDEX(Creditors!$E$13:$E$22,MATCH(H5,Creditors!$D$13:$D$22,0)),"")</f>
        <v>6500</v>
      </c>
      <c r="I6" s="10">
        <f>IF(NOT(I5=""),INDEX(Creditors!$E$13:$E$22,MATCH(I5,Creditors!$D$13:$D$22,0)),"")</f>
        <v>7200</v>
      </c>
      <c r="J6" s="10">
        <f>IF(NOT(J5=""),INDEX(Creditors!$E$13:$E$22,MATCH(J5,Creditors!$D$13:$D$22,0)),"")</f>
        <v>7900</v>
      </c>
      <c r="K6" s="10">
        <f>IF(NOT(K5=""),INDEX(Creditors!$E$13:$E$22,MATCH(K5,Creditors!$D$13:$D$22,0)),"")</f>
        <v>8520</v>
      </c>
    </row>
    <row r="7" spans="1:11" x14ac:dyDescent="0.25">
      <c r="A7" s="3" t="s">
        <v>2</v>
      </c>
      <c r="B7" s="48">
        <f>INDEX(Info!$E$6:$E$15,MATCH(B$5,Info!$C$6:$C$15,0))</f>
        <v>0.04</v>
      </c>
      <c r="C7" s="48">
        <f>INDEX(Info!$E$6:$E$15,MATCH(C$5,Info!$C$6:$C$15,0))</f>
        <v>0.04</v>
      </c>
      <c r="D7" s="48">
        <f>INDEX(Info!$E$6:$E$15,MATCH(D$5,Info!$C$6:$C$15,0))</f>
        <v>0.04</v>
      </c>
      <c r="E7" s="48">
        <f>INDEX(Info!$E$6:$E$15,MATCH(E$5,Info!$C$6:$C$15,0))</f>
        <v>9.8100000000000007E-2</v>
      </c>
      <c r="F7" s="48">
        <f>INDEX(Info!$E$6:$E$15,MATCH(F$5,Info!$C$6:$C$15,0))</f>
        <v>0.04</v>
      </c>
      <c r="G7" s="48">
        <f>INDEX(Info!$E$6:$E$15,MATCH(G$5,Info!$C$6:$C$15,0))</f>
        <v>0.04</v>
      </c>
      <c r="H7" s="48">
        <f>INDEX(Info!$E$6:$E$15,MATCH(H$5,Info!$C$6:$C$15,0))</f>
        <v>0.12</v>
      </c>
      <c r="I7" s="48">
        <f>INDEX(Info!$E$6:$E$15,MATCH(I$5,Info!$C$6:$C$15,0))</f>
        <v>0.189</v>
      </c>
      <c r="J7" s="48">
        <f>INDEX(Info!$E$6:$E$15,MATCH(J$5,Info!$C$6:$C$15,0))</f>
        <v>0.13500000000000001</v>
      </c>
      <c r="K7" s="48">
        <f>INDEX(Info!$E$6:$E$15,MATCH(K$5,Info!$C$6:$C$15,0))</f>
        <v>0.13</v>
      </c>
    </row>
    <row r="8" spans="1:11" x14ac:dyDescent="0.25">
      <c r="A8" s="3" t="s">
        <v>8</v>
      </c>
      <c r="B8" s="10">
        <f>IF(NOT(B$5=""),IF(Interest!D495=0,SUM(Interest!D:D),NA()),"")</f>
        <v>0.75416666666666665</v>
      </c>
      <c r="C8" s="10">
        <f>IF(NOT(C$5=""),SUM(Interest!E:E),"")</f>
        <v>1.2614333333333332</v>
      </c>
      <c r="D8" s="10">
        <f>IF(NOT(D$5=""),IF(Interest!F495=0,SUM(Interest!F:F),NA()),"")</f>
        <v>23.306099999999997</v>
      </c>
      <c r="E8" s="10">
        <f>IF(NOT(E$5=""),IF(Interest!G495=0,SUM(Interest!G:G),NA()),"")</f>
        <v>293.56057124999995</v>
      </c>
      <c r="F8" s="10">
        <f>IF(NOT(F$5=""),IF(Interest!H495=0,SUM(Interest!H:H),NA()),"")</f>
        <v>229.11273333333332</v>
      </c>
      <c r="G8" s="10">
        <f>IF(NOT(G$5=""),IF(Interest!I495=0,SUM(Interest!I:I),NA()),"")</f>
        <v>667.37946666666687</v>
      </c>
      <c r="H8" s="10">
        <f>IF(NOT(H$5=""),IF(Interest!J495=0,SUM(Interest!J:J),NA()),"")</f>
        <v>4424.8770000000013</v>
      </c>
      <c r="I8" s="10">
        <f>IF(NOT(I$5=""),IF(Interest!K495=0,SUM(Interest!K:K),NA()),"")</f>
        <v>9694.5549750000027</v>
      </c>
      <c r="J8" s="10">
        <f>IF(NOT(J$5=""),IF(Interest!L495=0,SUM(Interest!L:L),NA()),"")</f>
        <v>7340.0347125000008</v>
      </c>
      <c r="K8" s="10">
        <f ca="1">IF(NOT(K$5=""),IF(Interest!M495=0,SUM(Interest!M:M),NA()),"")</f>
        <v>10415.955766666668</v>
      </c>
    </row>
    <row r="9" spans="1:11" x14ac:dyDescent="0.25">
      <c r="A9" s="3" t="s">
        <v>27</v>
      </c>
      <c r="B9" s="49">
        <f>IF(B$5="","",COUNTIF(Balance!D:D,"&gt;0"))</f>
        <v>3</v>
      </c>
      <c r="C9" s="49">
        <f>IF(C$5="","",COUNTIF(Balance!E:E,"&gt;0"))</f>
        <v>4</v>
      </c>
      <c r="D9" s="49">
        <f>IF(D$5="","",COUNTIF(Balance!F:F,"&gt;0"))</f>
        <v>11</v>
      </c>
      <c r="E9" s="49">
        <f>IF(E$5="","",COUNTIF(Balance!G:G,"&gt;0"))</f>
        <v>24</v>
      </c>
      <c r="F9" s="49">
        <f>IF(F$5="","",COUNTIF(Balance!H:H,"&gt;0"))</f>
        <v>36</v>
      </c>
      <c r="G9" s="49">
        <f>IF(G$5="","",COUNTIF(Balance!I:I,"&gt;0"))</f>
        <v>57</v>
      </c>
      <c r="H9" s="49">
        <f>IF(H$5="","",COUNTIF(Balance!J:J,"&gt;0"))</f>
        <v>82</v>
      </c>
      <c r="I9" s="49">
        <f>IF(I$5="","",COUNTIF(Balance!K:K,"&gt;0"))</f>
        <v>100</v>
      </c>
      <c r="J9" s="49">
        <f>IF(J$5="","",COUNTIF(Balance!L:L,"&gt;0"))</f>
        <v>109</v>
      </c>
      <c r="K9" s="49">
        <f>IF(K$5="","",COUNTIF(Balance!M:M,"&gt;0"))</f>
        <v>123</v>
      </c>
    </row>
    <row r="10" spans="1:11" x14ac:dyDescent="0.25">
      <c r="A10" s="3" t="s">
        <v>28</v>
      </c>
      <c r="B10" s="50">
        <f>IF(B$5="","",DATE(YEAR(Creditors!$E$5),MONTH(Creditors!$E$5)+B9,1))</f>
        <v>42125</v>
      </c>
      <c r="C10" s="50">
        <f>IF(C$5="","",DATE(YEAR(Creditors!$E$5),MONTH(Creditors!$E$5)+C9,1))</f>
        <v>42156</v>
      </c>
      <c r="D10" s="50">
        <f>IF(D$5="","",DATE(YEAR(Creditors!$E$5),MONTH(Creditors!$E$5)+D9,1))</f>
        <v>42370</v>
      </c>
      <c r="E10" s="50">
        <f>IF(E$5="","",DATE(YEAR(Creditors!$E$5),MONTH(Creditors!$E$5)+E9,1))</f>
        <v>42767</v>
      </c>
      <c r="F10" s="50">
        <f>IF(F$5="","",DATE(YEAR(Creditors!$E$5),MONTH(Creditors!$E$5)+F9,1))</f>
        <v>43132</v>
      </c>
      <c r="G10" s="50">
        <f>IF(G$5="","",DATE(YEAR(Creditors!$E$5),MONTH(Creditors!$E$5)+G9,1))</f>
        <v>43770</v>
      </c>
      <c r="H10" s="50">
        <f>IF(H$5="","",DATE(YEAR(Creditors!$E$5),MONTH(Creditors!$E$5)+H9,1))</f>
        <v>44531</v>
      </c>
      <c r="I10" s="50">
        <f>IF(I$5="","",DATE(YEAR(Creditors!$E$5),MONTH(Creditors!$E$5)+I9,1))</f>
        <v>45078</v>
      </c>
      <c r="J10" s="50">
        <f>IF(J$5="","",DATE(YEAR(Creditors!$E$5),MONTH(Creditors!$E$5)+J9,1))</f>
        <v>45352</v>
      </c>
      <c r="K10" s="50">
        <f>IF(K$5="","",DATE(YEAR(Creditors!$E$5),MONTH(Creditors!$E$5)+K9,1))</f>
        <v>45778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workbookViewId="0">
      <selection activeCell="G6" sqref="G6"/>
    </sheetView>
  </sheetViews>
  <sheetFormatPr defaultRowHeight="15" x14ac:dyDescent="0.25"/>
  <cols>
    <col min="1" max="1" width="1.7109375" style="3" customWidth="1"/>
    <col min="2" max="2" width="5.85546875" style="3" customWidth="1"/>
    <col min="3" max="3" width="19" style="3" customWidth="1"/>
    <col min="4" max="4" width="15.42578125" style="6" customWidth="1"/>
    <col min="5" max="6" width="15.42578125" style="3" customWidth="1"/>
    <col min="7" max="7" width="15.42578125" style="6" customWidth="1"/>
    <col min="8" max="9" width="1.7109375" style="3" customWidth="1"/>
    <col min="10" max="16384" width="9.140625" style="3"/>
  </cols>
  <sheetData>
    <row r="1" spans="1:9" ht="35.1" customHeight="1" x14ac:dyDescent="0.6">
      <c r="A1" s="82" t="s">
        <v>56</v>
      </c>
      <c r="B1" s="82"/>
      <c r="C1" s="82"/>
      <c r="D1" s="83"/>
      <c r="E1" s="82"/>
      <c r="F1" s="82"/>
      <c r="G1" s="83"/>
      <c r="H1" s="82"/>
      <c r="I1" s="82"/>
    </row>
    <row r="2" spans="1:9" x14ac:dyDescent="0.25">
      <c r="A2" s="56"/>
      <c r="B2" s="56"/>
      <c r="C2" s="56"/>
      <c r="D2" s="9"/>
      <c r="E2" s="56"/>
      <c r="F2" s="56"/>
      <c r="G2" s="9"/>
      <c r="H2" s="56"/>
      <c r="I2" s="56"/>
    </row>
    <row r="3" spans="1:9" x14ac:dyDescent="0.25">
      <c r="A3" s="56"/>
      <c r="B3" s="56"/>
      <c r="C3" s="56"/>
      <c r="D3" s="9"/>
      <c r="E3" s="56"/>
      <c r="F3" s="56"/>
      <c r="G3" s="9"/>
      <c r="H3" s="56"/>
      <c r="I3" s="56"/>
    </row>
    <row r="4" spans="1:9" x14ac:dyDescent="0.25">
      <c r="A4" s="56"/>
      <c r="B4" s="56"/>
      <c r="C4" s="56"/>
      <c r="D4" s="9"/>
      <c r="E4" s="56"/>
      <c r="F4" s="56"/>
      <c r="G4" s="9"/>
      <c r="H4" s="56"/>
      <c r="I4" s="56"/>
    </row>
    <row r="5" spans="1:9" ht="21.95" customHeight="1" x14ac:dyDescent="0.25">
      <c r="A5" s="56"/>
      <c r="B5" s="84"/>
      <c r="C5" s="84" t="s">
        <v>0</v>
      </c>
      <c r="D5" s="85" t="s">
        <v>22</v>
      </c>
      <c r="E5" s="84" t="s">
        <v>2</v>
      </c>
      <c r="F5" s="84" t="s">
        <v>3</v>
      </c>
      <c r="G5" s="85" t="s">
        <v>21</v>
      </c>
      <c r="H5" s="84"/>
      <c r="I5" s="56"/>
    </row>
    <row r="6" spans="1:9" ht="18" customHeight="1" x14ac:dyDescent="0.25">
      <c r="A6" s="56"/>
      <c r="B6" s="56">
        <v>1</v>
      </c>
      <c r="C6" s="56" t="str">
        <f>IF(OR(ROWS($C$5:$C5)&gt;MAX(Creditors!$AD$13:$AD$22),ISERROR(INDEX(Creditors!$D$13:$D$22,MATCH(Creditors!AD13,Creditors!$C$13:$C$22,0)))),"",INDEX(Creditors!$D$13:$D$22,MATCH(Creditors!AD13,Creditors!$C$13:$C$22,0)))</f>
        <v>Credit Card 6</v>
      </c>
      <c r="D6" s="9">
        <f>IF(NOT(C6=""),INDEX(Creditors!$E$13:$E$22,MATCH(C6,Creditors!$D$13:$D$22,0)),"")</f>
        <v>150</v>
      </c>
      <c r="E6" s="72">
        <f>IF(NOT(C6=""),INDEX(Creditors!$F$13:$F$22,MATCH(C6,Creditors!$D$13:$D$22,0)),"")</f>
        <v>0.04</v>
      </c>
      <c r="F6" s="56">
        <f>IF(NOT(C6=""),INDEX(Creditors!$G$13:$G$22,MATCH(C6,Creditors!$D$13:$D$22,0)),"")</f>
        <v>25</v>
      </c>
      <c r="G6" s="9">
        <f>IF(NOT(C6=""),D6*(E6/12),"")</f>
        <v>0.5</v>
      </c>
      <c r="H6" s="56"/>
      <c r="I6" s="56"/>
    </row>
    <row r="7" spans="1:9" ht="18" customHeight="1" x14ac:dyDescent="0.25">
      <c r="A7" s="56"/>
      <c r="B7" s="56">
        <v>2</v>
      </c>
      <c r="C7" s="56" t="str">
        <f>IF(OR(ROWS($C$5:$C6)&gt;MAX(Creditors!$AD$13:$AD$22),ISERROR(INDEX(Creditors!$D$13:$D$22,MATCH(Creditors!AD14,Creditors!$C$13:$C$22,0)))),"",INDEX(Creditors!$D$13:$D$22,MATCH(Creditors!AD14,Creditors!$C$13:$C$22,0)))</f>
        <v>Credit Card 7</v>
      </c>
      <c r="D7" s="9">
        <f>IF(NOT(C7=""),INDEX(Creditors!$E$13:$E$22,MATCH(C7,Creditors!$D$13:$D$22,0)),"")</f>
        <v>150</v>
      </c>
      <c r="E7" s="72">
        <f>IF(NOT(C7=""),INDEX(Creditors!$F$13:$F$22,MATCH(C7,Creditors!$D$13:$D$22,0)),"")</f>
        <v>0.04</v>
      </c>
      <c r="F7" s="56">
        <f>IF(NOT(C7=""),INDEX(Creditors!$G$13:$G$22,MATCH(C7,Creditors!$D$13:$D$22,0)),"")</f>
        <v>25</v>
      </c>
      <c r="G7" s="9">
        <f>IF(NOT(C7=""),D7*(E7/12),"")</f>
        <v>0.5</v>
      </c>
      <c r="H7" s="56"/>
      <c r="I7" s="56"/>
    </row>
    <row r="8" spans="1:9" ht="18" customHeight="1" x14ac:dyDescent="0.25">
      <c r="A8" s="56"/>
      <c r="B8" s="56">
        <v>3</v>
      </c>
      <c r="C8" s="56" t="str">
        <f>IF(OR(ROWS($C$5:$C7)&gt;MAX(Creditors!$AD$13:$AD$22),ISERROR(INDEX(Creditors!$D$13:$D$22,MATCH(Creditors!AD15,Creditors!$C$13:$C$22,0)))),"",INDEX(Creditors!$D$13:$D$22,MATCH(Creditors!AD15,Creditors!$C$13:$C$22,0)))</f>
        <v>Credit Card 5</v>
      </c>
      <c r="D8" s="9">
        <f>IF(NOT(C8=""),INDEX(Creditors!$E$13:$E$22,MATCH(C8,Creditors!$D$13:$D$22,0)),"")</f>
        <v>1000</v>
      </c>
      <c r="E8" s="72">
        <f>IF(NOT(C8=""),INDEX(Creditors!$F$13:$F$22,MATCH(C8,Creditors!$D$13:$D$22,0)),"")</f>
        <v>0.04</v>
      </c>
      <c r="F8" s="56">
        <f>IF(NOT(C8=""),INDEX(Creditors!$G$13:$G$22,MATCH(C8,Creditors!$D$13:$D$22,0)),"")</f>
        <v>25</v>
      </c>
      <c r="G8" s="9">
        <f>IF(NOT(C8=""),D8*(E8/12),"")</f>
        <v>3.3333333333333335</v>
      </c>
      <c r="H8" s="56"/>
      <c r="I8" s="56"/>
    </row>
    <row r="9" spans="1:9" ht="18" customHeight="1" x14ac:dyDescent="0.25">
      <c r="A9" s="56"/>
      <c r="B9" s="56">
        <v>4</v>
      </c>
      <c r="C9" s="56" t="str">
        <f>IF(OR(ROWS($C$5:$C8)&gt;MAX(Creditors!$AD$13:$AD$22),ISERROR(INDEX(Creditors!$D$13:$D$22,MATCH(Creditors!AD16,Creditors!$C$13:$C$22,0)))),"",INDEX(Creditors!$D$13:$D$22,MATCH(Creditors!AD16,Creditors!$C$13:$C$22,0)))</f>
        <v>Auto Loan 1</v>
      </c>
      <c r="D9" s="9">
        <f>IF(NOT(C9=""),INDEX(Creditors!$E$13:$E$22,MATCH(C9,Creditors!$D$13:$D$22,0)),"")</f>
        <v>2100</v>
      </c>
      <c r="E9" s="72">
        <f>IF(NOT(C9=""),INDEX(Creditors!$F$13:$F$22,MATCH(C9,Creditors!$D$13:$D$22,0)),"")</f>
        <v>9.8100000000000007E-2</v>
      </c>
      <c r="F9" s="56">
        <f>IF(NOT(C9=""),INDEX(Creditors!$G$13:$G$22,MATCH(C9,Creditors!$D$13:$D$22,0)),"")</f>
        <v>30</v>
      </c>
      <c r="G9" s="9">
        <f>IF(NOT(C9=""),D9*(E9/12),"")</f>
        <v>17.1675</v>
      </c>
      <c r="H9" s="56"/>
      <c r="I9" s="56"/>
    </row>
    <row r="10" spans="1:9" ht="18" customHeight="1" x14ac:dyDescent="0.25">
      <c r="A10" s="56"/>
      <c r="B10" s="56">
        <v>5</v>
      </c>
      <c r="C10" s="56" t="str">
        <f>IF(OR(ROWS($C$5:$C9)&gt;MAX(Creditors!$AD$13:$AD$22),ISERROR(INDEX(Creditors!$D$13:$D$22,MATCH(Creditors!AD17,Creditors!$C$13:$C$22,0)))),"",INDEX(Creditors!$D$13:$D$22,MATCH(Creditors!AD17,Creditors!$C$13:$C$22,0)))</f>
        <v>Credit Card 8</v>
      </c>
      <c r="D10" s="9">
        <f>IF(NOT(C10=""),INDEX(Creditors!$E$13:$E$22,MATCH(C10,Creditors!$D$13:$D$22,0)),"")</f>
        <v>2500</v>
      </c>
      <c r="E10" s="72">
        <f>IF(NOT(C10=""),INDEX(Creditors!$F$13:$F$22,MATCH(C10,Creditors!$D$13:$D$22,0)),"")</f>
        <v>0.04</v>
      </c>
      <c r="F10" s="56">
        <f>IF(NOT(C10=""),INDEX(Creditors!$G$13:$G$22,MATCH(C10,Creditors!$D$13:$D$22,0)),"")</f>
        <v>25</v>
      </c>
      <c r="G10" s="9">
        <f t="shared" ref="G10:G15" si="0">IF(NOT(C10=""),D10*(E10/12),"")</f>
        <v>8.3333333333333339</v>
      </c>
      <c r="H10" s="56"/>
      <c r="I10" s="56"/>
    </row>
    <row r="11" spans="1:9" ht="18" customHeight="1" x14ac:dyDescent="0.25">
      <c r="A11" s="56"/>
      <c r="B11" s="56">
        <v>6</v>
      </c>
      <c r="C11" s="56" t="str">
        <f>IF(OR(ROWS($C$5:$C10)&gt;MAX(Creditors!$AD$13:$AD$22),ISERROR(INDEX(Creditors!$D$13:$D$22,MATCH(Creditors!AD18,Creditors!$C$13:$C$22,0)))),"",INDEX(Creditors!$D$13:$D$22,MATCH(Creditors!AD18,Creditors!$C$13:$C$22,0)))</f>
        <v>Credit Card 3</v>
      </c>
      <c r="D11" s="9">
        <f>IF(NOT(C11=""),INDEX(Creditors!$E$13:$E$22,MATCH(C11,Creditors!$D$13:$D$22,0)),"")</f>
        <v>4500</v>
      </c>
      <c r="E11" s="72">
        <f>IF(NOT(C11=""),INDEX(Creditors!$F$13:$F$22,MATCH(C11,Creditors!$D$13:$D$22,0)),"")</f>
        <v>0.04</v>
      </c>
      <c r="F11" s="56">
        <f>IF(NOT(C11=""),INDEX(Creditors!$G$13:$G$22,MATCH(C11,Creditors!$D$13:$D$22,0)),"")</f>
        <v>25</v>
      </c>
      <c r="G11" s="9">
        <f t="shared" si="0"/>
        <v>15.000000000000002</v>
      </c>
      <c r="H11" s="56"/>
      <c r="I11" s="56"/>
    </row>
    <row r="12" spans="1:9" ht="18" customHeight="1" x14ac:dyDescent="0.25">
      <c r="A12" s="56"/>
      <c r="B12" s="56">
        <v>7</v>
      </c>
      <c r="C12" s="56" t="str">
        <f>IF(OR(ROWS($C$5:$C11)&gt;MAX(Creditors!$AD$13:$AD$22),ISERROR(INDEX(Creditors!$D$13:$D$22,MATCH(Creditors!AD19,Creditors!$C$13:$C$22,0)))),"",INDEX(Creditors!$D$13:$D$22,MATCH(Creditors!AD19,Creditors!$C$13:$C$22,0)))</f>
        <v>Auto Loan 2</v>
      </c>
      <c r="D12" s="9">
        <f>IF(NOT(C12=""),INDEX(Creditors!$E$13:$E$22,MATCH(C12,Creditors!$D$13:$D$22,0)),"")</f>
        <v>6500</v>
      </c>
      <c r="E12" s="72">
        <f>IF(NOT(C12=""),INDEX(Creditors!$F$13:$F$22,MATCH(C12,Creditors!$D$13:$D$22,0)),"")</f>
        <v>0.12</v>
      </c>
      <c r="F12" s="56">
        <f>IF(NOT(C12=""),INDEX(Creditors!$G$13:$G$22,MATCH(C12,Creditors!$D$13:$D$22,0)),"")</f>
        <v>70</v>
      </c>
      <c r="G12" s="9">
        <f t="shared" si="0"/>
        <v>65</v>
      </c>
      <c r="H12" s="56"/>
      <c r="I12" s="56"/>
    </row>
    <row r="13" spans="1:9" ht="18" customHeight="1" x14ac:dyDescent="0.25">
      <c r="A13" s="56"/>
      <c r="B13" s="56">
        <v>8</v>
      </c>
      <c r="C13" s="56" t="str">
        <f>IF(OR(ROWS($C$5:$C12)&gt;MAX(Creditors!$AD$13:$AD$22),ISERROR(INDEX(Creditors!$D$13:$D$22,MATCH(Creditors!AD20,Creditors!$C$13:$C$22,0)))),"",INDEX(Creditors!$D$13:$D$22,MATCH(Creditors!AD20,Creditors!$C$13:$C$22,0)))</f>
        <v>Credit Card 4</v>
      </c>
      <c r="D13" s="9">
        <f>IF(NOT(C13=""),INDEX(Creditors!$E$13:$E$22,MATCH(C13,Creditors!$D$13:$D$22,0)),"")</f>
        <v>7200</v>
      </c>
      <c r="E13" s="72">
        <f>IF(NOT(C13=""),INDEX(Creditors!$F$13:$F$22,MATCH(C13,Creditors!$D$13:$D$22,0)),"")</f>
        <v>0.189</v>
      </c>
      <c r="F13" s="56">
        <f>IF(NOT(C13=""),INDEX(Creditors!$G$13:$G$22,MATCH(C13,Creditors!$D$13:$D$22,0)),"")</f>
        <v>120</v>
      </c>
      <c r="G13" s="9">
        <f t="shared" si="0"/>
        <v>113.4</v>
      </c>
      <c r="H13" s="56"/>
      <c r="I13" s="56"/>
    </row>
    <row r="14" spans="1:9" ht="18" customHeight="1" x14ac:dyDescent="0.25">
      <c r="A14" s="56"/>
      <c r="B14" s="56">
        <v>9</v>
      </c>
      <c r="C14" s="56" t="str">
        <f>IF(OR(ROWS($C$5:$C13)&gt;MAX(Creditors!$AD$13:$AD$22),ISERROR(INDEX(Creditors!$D$13:$D$22,MATCH(Creditors!AD21,Creditors!$C$13:$C$22,0)))),"",INDEX(Creditors!$D$13:$D$22,MATCH(Creditors!AD21,Creditors!$C$13:$C$22,0)))</f>
        <v>Credit Card 2</v>
      </c>
      <c r="D14" s="9">
        <f>IF(NOT(C14=""),INDEX(Creditors!$E$13:$E$22,MATCH(C14,Creditors!$D$13:$D$22,0)),"")</f>
        <v>7900</v>
      </c>
      <c r="E14" s="72">
        <f>IF(NOT(C14=""),INDEX(Creditors!$F$13:$F$22,MATCH(C14,Creditors!$D$13:$D$22,0)),"")</f>
        <v>0.13500000000000001</v>
      </c>
      <c r="F14" s="56">
        <f>IF(NOT(C14=""),INDEX(Creditors!$G$13:$G$22,MATCH(C14,Creditors!$D$13:$D$22,0)),"")</f>
        <v>110</v>
      </c>
      <c r="G14" s="9">
        <f t="shared" si="0"/>
        <v>88.875000000000014</v>
      </c>
      <c r="H14" s="56"/>
      <c r="I14" s="56"/>
    </row>
    <row r="15" spans="1:9" ht="18" customHeight="1" x14ac:dyDescent="0.25">
      <c r="A15" s="56"/>
      <c r="B15" s="56">
        <v>10</v>
      </c>
      <c r="C15" s="56" t="str">
        <f>IF(OR(ROWS($C$5:$C14)&gt;MAX(Creditors!$AD$13:$AD$22),ISERROR(INDEX(Creditors!$D$13:$D$22,MATCH(Creditors!AD22,Creditors!$C$13:$C$22,0)))),"",INDEX(Creditors!$D$13:$D$22,MATCH(Creditors!AD22,Creditors!$C$13:$C$22,0)))</f>
        <v>Credit Card 1</v>
      </c>
      <c r="D15" s="9">
        <f>IF(NOT(C15=""),INDEX(Creditors!$E$13:$E$22,MATCH(C15,Creditors!$D$13:$D$22,0)),"")</f>
        <v>8520</v>
      </c>
      <c r="E15" s="72">
        <f>IF(NOT(C15=""),INDEX(Creditors!$F$13:$F$22,MATCH(C15,Creditors!$D$13:$D$22,0)),"")</f>
        <v>0.13</v>
      </c>
      <c r="F15" s="56">
        <f>IF(NOT(C15=""),INDEX(Creditors!$G$13:$G$22,MATCH(C15,Creditors!$D$13:$D$22,0)),"")</f>
        <v>95</v>
      </c>
      <c r="G15" s="9">
        <f t="shared" si="0"/>
        <v>92.3</v>
      </c>
      <c r="H15" s="56"/>
      <c r="I15" s="56"/>
    </row>
    <row r="16" spans="1:9" x14ac:dyDescent="0.25">
      <c r="A16" s="56"/>
      <c r="B16" s="56"/>
      <c r="C16" s="56"/>
      <c r="D16" s="9"/>
      <c r="E16" s="56"/>
      <c r="F16" s="56"/>
      <c r="G16" s="9"/>
      <c r="H16" s="56"/>
      <c r="I16" s="5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workbookViewId="0">
      <selection activeCell="S24" sqref="S24"/>
    </sheetView>
  </sheetViews>
  <sheetFormatPr defaultRowHeight="15" x14ac:dyDescent="0.25"/>
  <cols>
    <col min="1" max="3" width="9.140625" style="3"/>
    <col min="4" max="4" width="9.5703125" style="6" customWidth="1"/>
    <col min="5" max="8" width="9.5703125" style="6" bestFit="1" customWidth="1"/>
    <col min="9" max="13" width="9.28515625" style="6" bestFit="1" customWidth="1"/>
    <col min="14" max="14" width="1.7109375" style="6" customWidth="1"/>
    <col min="15" max="15" width="10.5703125" style="6" bestFit="1" customWidth="1"/>
    <col min="16" max="16384" width="9.140625" style="3"/>
  </cols>
  <sheetData>
    <row r="1" spans="1:15" ht="39.950000000000003" customHeight="1" x14ac:dyDescent="0.25">
      <c r="A1" s="88" t="s">
        <v>1</v>
      </c>
      <c r="N1" s="3"/>
      <c r="O1" s="3"/>
    </row>
    <row r="2" spans="1:15" x14ac:dyDescent="0.25">
      <c r="N2" s="3"/>
      <c r="O2" s="87" t="str">
        <f ca="1">'©'!I3</f>
        <v>© 2018 Spreadsheet123 LTD</v>
      </c>
    </row>
    <row r="3" spans="1:15" x14ac:dyDescent="0.25">
      <c r="N3" s="3"/>
      <c r="O3" s="3"/>
    </row>
    <row r="4" spans="1:15" x14ac:dyDescent="0.25">
      <c r="N4" s="3"/>
      <c r="O4" s="3"/>
    </row>
    <row r="5" spans="1:15" x14ac:dyDescent="0.25">
      <c r="N5" s="3"/>
      <c r="O5" s="3"/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4"/>
      <c r="O14" s="64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7">
        <f>IF(NOT(D14=""),INDEX(Info!$D$6:$D$15,MATCH(D14,Info!$C$6:$C$15,0)),0)</f>
        <v>150</v>
      </c>
      <c r="E15" s="67">
        <f>IF(NOT(E14=""),INDEX(Info!$D$6:$D$15,MATCH(E14,Info!$C$6:$C$15,0)),0)</f>
        <v>150</v>
      </c>
      <c r="F15" s="67">
        <f>IF(NOT(F14=""),INDEX(Info!$D$6:$D$15,MATCH(F14,Info!$C$6:$C$15,0)),0)</f>
        <v>1000</v>
      </c>
      <c r="G15" s="67">
        <f>IF(NOT(G14=""),INDEX(Info!$D$6:$D$15,MATCH(G14,Info!$C$6:$C$15,0)),0)</f>
        <v>2100</v>
      </c>
      <c r="H15" s="67">
        <f>IF(NOT(H14=""),INDEX(Info!$D$6:$D$15,MATCH(H14,Info!$C$6:$C$15,0)),0)</f>
        <v>2500</v>
      </c>
      <c r="I15" s="67">
        <f>IF(NOT(I14=""),INDEX(Info!$D$6:$D$15,MATCH(I14,Info!$C$6:$C$15,0)),0)</f>
        <v>4500</v>
      </c>
      <c r="J15" s="67">
        <f>IF(NOT(J14=""),INDEX(Info!$D$6:$D$15,MATCH(J14,Info!$C$6:$C$15,0)),0)</f>
        <v>6500</v>
      </c>
      <c r="K15" s="67">
        <f>IF(NOT(K14=""),INDEX(Info!$D$6:$D$15,MATCH(K14,Info!$C$6:$C$15,0)),0)</f>
        <v>7200</v>
      </c>
      <c r="L15" s="67">
        <f>IF(NOT(L14=""),INDEX(Info!$D$6:$D$15,MATCH(L14,Info!$C$6:$C$15,0)),0)</f>
        <v>7900</v>
      </c>
      <c r="M15" s="67">
        <f>IF(NOT(M14=""),INDEX(Info!$D$6:$D$15,MATCH(M14,Info!$C$6:$C$15,0)),0)</f>
        <v>8520</v>
      </c>
      <c r="N15" s="67"/>
      <c r="O15" s="67">
        <f t="shared" ref="O15:O78" si="0">SUM(D15:M15)</f>
        <v>40520</v>
      </c>
    </row>
    <row r="16" spans="1:15" x14ac:dyDescent="0.25">
      <c r="A16" s="3">
        <f t="shared" ref="A16:A79" si="1">IF(O15&lt;=0,"",A15+1)</f>
        <v>1</v>
      </c>
      <c r="B16" s="51">
        <f>IF(A16="","",DATE(YEAR(B15),MONTH(B15)+1,1))</f>
        <v>42064</v>
      </c>
      <c r="D16" s="6">
        <f>IF(NOT(D$15=0),ROUND(D15-(('Minimum Payment'!D16+'Extra Payment'!D16)-Interest!D16),2),0)</f>
        <v>75.5</v>
      </c>
      <c r="E16" s="6">
        <f>IF(NOT(E$15=0),ROUND(E15-(('Minimum Payment'!E16+'Extra Payment'!E16)-Interest!E16),2),0)</f>
        <v>125.5</v>
      </c>
      <c r="F16" s="6">
        <f>IF(NOT(F$15=0),ROUND(F15-(('Minimum Payment'!F16+'Extra Payment'!F16)-Interest!F16),2),0)</f>
        <v>978.33</v>
      </c>
      <c r="G16" s="6">
        <f>IF(NOT(G$15=0),ROUND(G15-(('Minimum Payment'!G16+'Extra Payment'!G16)-Interest!G16),2),0)</f>
        <v>2087.17</v>
      </c>
      <c r="H16" s="6">
        <f>IF(NOT(H$15=0),ROUND(H15-(('Minimum Payment'!H16+'Extra Payment'!H16)-Interest!H16),2),0)</f>
        <v>2483.33</v>
      </c>
      <c r="I16" s="6">
        <f>IF(NOT(I$15=0),ROUND(I15-(('Minimum Payment'!I16+'Extra Payment'!I16)-Interest!I16),2),0)</f>
        <v>4490</v>
      </c>
      <c r="J16" s="6">
        <f>IF(NOT(J$15=0),ROUND(J15-(('Minimum Payment'!J16+'Extra Payment'!J16)-Interest!J16),2),0)</f>
        <v>6495</v>
      </c>
      <c r="K16" s="6">
        <f>IF(NOT(K$15=0),ROUND(K15-(('Minimum Payment'!K16+'Extra Payment'!K16)-Interest!K16),2),0)</f>
        <v>7193.4</v>
      </c>
      <c r="L16" s="6">
        <f>IF(NOT(L$15=0),ROUND(L15-(('Minimum Payment'!L16+'Extra Payment'!L16)-Interest!L16),2),0)</f>
        <v>7878.88</v>
      </c>
      <c r="M16" s="6">
        <f>IF(NOT(M$15=0),ROUND(M15-(('Minimum Payment'!M16+'Extra Payment'!M16)-Interest!M16),2),0)</f>
        <v>8517.2999999999993</v>
      </c>
      <c r="O16" s="6">
        <f t="shared" si="0"/>
        <v>40324.410000000003</v>
      </c>
    </row>
    <row r="17" spans="1:15" x14ac:dyDescent="0.25">
      <c r="A17" s="3">
        <f t="shared" si="1"/>
        <v>2</v>
      </c>
      <c r="B17" s="51">
        <f t="shared" ref="B17:B80" si="2">IF(A17="","",DATE(YEAR(B16),MONTH(B16)+1,1))</f>
        <v>42095</v>
      </c>
      <c r="D17" s="6">
        <f>IF(NOT(D$15=0),ROUND(D16-(('Minimum Payment'!D17+'Extra Payment'!D17)-Interest!D17),2),0)</f>
        <v>0.75</v>
      </c>
      <c r="E17" s="6">
        <f>IF(NOT(E$15=0),ROUND(E16-(('Minimum Payment'!E17+'Extra Payment'!E17)-Interest!E17),2),0)</f>
        <v>100.92</v>
      </c>
      <c r="F17" s="6">
        <f>IF(NOT(F$15=0),ROUND(F16-(('Minimum Payment'!F17+'Extra Payment'!F17)-Interest!F17),2),0)</f>
        <v>956.59</v>
      </c>
      <c r="G17" s="6">
        <f>IF(NOT(G$15=0),ROUND(G16-(('Minimum Payment'!G17+'Extra Payment'!G17)-Interest!G17),2),0)</f>
        <v>2074.23</v>
      </c>
      <c r="H17" s="6">
        <f>IF(NOT(H$15=0),ROUND(H16-(('Minimum Payment'!H17+'Extra Payment'!H17)-Interest!H17),2),0)</f>
        <v>2466.61</v>
      </c>
      <c r="I17" s="6">
        <f>IF(NOT(I$15=0),ROUND(I16-(('Minimum Payment'!I17+'Extra Payment'!I17)-Interest!I17),2),0)</f>
        <v>4479.97</v>
      </c>
      <c r="J17" s="6">
        <f>IF(NOT(J$15=0),ROUND(J16-(('Minimum Payment'!J17+'Extra Payment'!J17)-Interest!J17),2),0)</f>
        <v>6489.95</v>
      </c>
      <c r="K17" s="6">
        <f>IF(NOT(K$15=0),ROUND(K16-(('Minimum Payment'!K17+'Extra Payment'!K17)-Interest!K17),2),0)</f>
        <v>7186.7</v>
      </c>
      <c r="L17" s="6">
        <f>IF(NOT(L$15=0),ROUND(L16-(('Minimum Payment'!L17+'Extra Payment'!L17)-Interest!L17),2),0)</f>
        <v>7857.52</v>
      </c>
      <c r="M17" s="6">
        <f>IF(NOT(M$15=0),ROUND(M16-(('Minimum Payment'!M17+'Extra Payment'!M17)-Interest!M17),2),0)</f>
        <v>8514.57</v>
      </c>
      <c r="O17" s="6">
        <f t="shared" si="0"/>
        <v>40127.81</v>
      </c>
    </row>
    <row r="18" spans="1:15" x14ac:dyDescent="0.25">
      <c r="A18" s="3">
        <f t="shared" si="1"/>
        <v>3</v>
      </c>
      <c r="B18" s="51">
        <f t="shared" si="2"/>
        <v>42125</v>
      </c>
      <c r="D18" s="6">
        <f>IF(NOT(D$15=0),ROUND(D17-(('Minimum Payment'!D18+'Extra Payment'!D18)-Interest!D18),2),0)</f>
        <v>0</v>
      </c>
      <c r="E18" s="6">
        <f>IF(NOT(E$15=0),ROUND(E17-(('Minimum Payment'!E18+'Extra Payment'!E18)-Interest!E18),2),0)</f>
        <v>2.0099999999999998</v>
      </c>
      <c r="F18" s="6">
        <f>IF(NOT(F$15=0),ROUND(F17-(('Minimum Payment'!F18+'Extra Payment'!F18)-Interest!F18),2),0)</f>
        <v>934.78</v>
      </c>
      <c r="G18" s="6">
        <f>IF(NOT(G$15=0),ROUND(G17-(('Minimum Payment'!G18+'Extra Payment'!G18)-Interest!G18),2),0)</f>
        <v>2061.19</v>
      </c>
      <c r="H18" s="6">
        <f>IF(NOT(H$15=0),ROUND(H17-(('Minimum Payment'!H18+'Extra Payment'!H18)-Interest!H18),2),0)</f>
        <v>2449.83</v>
      </c>
      <c r="I18" s="6">
        <f>IF(NOT(I$15=0),ROUND(I17-(('Minimum Payment'!I18+'Extra Payment'!I18)-Interest!I18),2),0)</f>
        <v>4469.8999999999996</v>
      </c>
      <c r="J18" s="6">
        <f>IF(NOT(J$15=0),ROUND(J17-(('Minimum Payment'!J18+'Extra Payment'!J18)-Interest!J18),2),0)</f>
        <v>6484.85</v>
      </c>
      <c r="K18" s="6">
        <f>IF(NOT(K$15=0),ROUND(K17-(('Minimum Payment'!K18+'Extra Payment'!K18)-Interest!K18),2),0)</f>
        <v>7179.89</v>
      </c>
      <c r="L18" s="6">
        <f>IF(NOT(L$15=0),ROUND(L17-(('Minimum Payment'!L18+'Extra Payment'!L18)-Interest!L18),2),0)</f>
        <v>7835.92</v>
      </c>
      <c r="M18" s="6">
        <f>IF(NOT(M$15=0),ROUND(M17-(('Minimum Payment'!M18+'Extra Payment'!M18)-Interest!M18),2),0)</f>
        <v>8511.81</v>
      </c>
      <c r="O18" s="6">
        <f t="shared" si="0"/>
        <v>39930.179999999993</v>
      </c>
    </row>
    <row r="19" spans="1:15" x14ac:dyDescent="0.25">
      <c r="A19" s="3">
        <f t="shared" si="1"/>
        <v>4</v>
      </c>
      <c r="B19" s="51">
        <f t="shared" si="2"/>
        <v>42156</v>
      </c>
      <c r="D19" s="6">
        <f>IF(NOT(D$15=0),ROUND(D18-(('Minimum Payment'!D19+'Extra Payment'!D19)-Interest!D19),2),0)</f>
        <v>0</v>
      </c>
      <c r="E19" s="6">
        <f>IF(NOT(E$15=0),ROUND(E18-(('Minimum Payment'!E19+'Extra Payment'!E19)-Interest!E19),2),0)</f>
        <v>0</v>
      </c>
      <c r="F19" s="6">
        <f>IF(NOT(F$15=0),ROUND(F18-(('Minimum Payment'!F19+'Extra Payment'!F19)-Interest!F19),2),0)</f>
        <v>814.91</v>
      </c>
      <c r="G19" s="6">
        <f>IF(NOT(G$15=0),ROUND(G18-(('Minimum Payment'!G19+'Extra Payment'!G19)-Interest!G19),2),0)</f>
        <v>2048.04</v>
      </c>
      <c r="H19" s="6">
        <f>IF(NOT(H$15=0),ROUND(H18-(('Minimum Payment'!H19+'Extra Payment'!H19)-Interest!H19),2),0)</f>
        <v>2433</v>
      </c>
      <c r="I19" s="6">
        <f>IF(NOT(I$15=0),ROUND(I18-(('Minimum Payment'!I19+'Extra Payment'!I19)-Interest!I19),2),0)</f>
        <v>4459.8</v>
      </c>
      <c r="J19" s="6">
        <f>IF(NOT(J$15=0),ROUND(J18-(('Minimum Payment'!J19+'Extra Payment'!J19)-Interest!J19),2),0)</f>
        <v>6479.7</v>
      </c>
      <c r="K19" s="6">
        <f>IF(NOT(K$15=0),ROUND(K18-(('Minimum Payment'!K19+'Extra Payment'!K19)-Interest!K19),2),0)</f>
        <v>7172.97</v>
      </c>
      <c r="L19" s="6">
        <f>IF(NOT(L$15=0),ROUND(L18-(('Minimum Payment'!L19+'Extra Payment'!L19)-Interest!L19),2),0)</f>
        <v>7814.07</v>
      </c>
      <c r="M19" s="6">
        <f>IF(NOT(M$15=0),ROUND(M18-(('Minimum Payment'!M19+'Extra Payment'!M19)-Interest!M19),2),0)</f>
        <v>8509.02</v>
      </c>
      <c r="O19" s="6">
        <f t="shared" si="0"/>
        <v>39731.51</v>
      </c>
    </row>
    <row r="20" spans="1:15" x14ac:dyDescent="0.25">
      <c r="A20" s="3">
        <f t="shared" si="1"/>
        <v>5</v>
      </c>
      <c r="B20" s="51">
        <f t="shared" si="2"/>
        <v>42186</v>
      </c>
      <c r="D20" s="6">
        <f>IF(NOT(D$15=0),ROUND(D19-(('Minimum Payment'!D20+'Extra Payment'!D20)-Interest!D20),2),0)</f>
        <v>0</v>
      </c>
      <c r="E20" s="6">
        <f>IF(NOT(E$15=0),ROUND(E19-(('Minimum Payment'!E20+'Extra Payment'!E20)-Interest!E20),2),0)</f>
        <v>0</v>
      </c>
      <c r="F20" s="6">
        <f>IF(NOT(F$15=0),ROUND(F19-(('Minimum Payment'!F20+'Extra Payment'!F20)-Interest!F20),2),0)</f>
        <v>692.63</v>
      </c>
      <c r="G20" s="6">
        <f>IF(NOT(G$15=0),ROUND(G19-(('Minimum Payment'!G20+'Extra Payment'!G20)-Interest!G20),2),0)</f>
        <v>2034.78</v>
      </c>
      <c r="H20" s="6">
        <f>IF(NOT(H$15=0),ROUND(H19-(('Minimum Payment'!H20+'Extra Payment'!H20)-Interest!H20),2),0)</f>
        <v>2416.11</v>
      </c>
      <c r="I20" s="6">
        <f>IF(NOT(I$15=0),ROUND(I19-(('Minimum Payment'!I20+'Extra Payment'!I20)-Interest!I20),2),0)</f>
        <v>4449.67</v>
      </c>
      <c r="J20" s="6">
        <f>IF(NOT(J$15=0),ROUND(J19-(('Minimum Payment'!J20+'Extra Payment'!J20)-Interest!J20),2),0)</f>
        <v>6474.5</v>
      </c>
      <c r="K20" s="6">
        <f>IF(NOT(K$15=0),ROUND(K19-(('Minimum Payment'!K20+'Extra Payment'!K20)-Interest!K20),2),0)</f>
        <v>7165.94</v>
      </c>
      <c r="L20" s="6">
        <f>IF(NOT(L$15=0),ROUND(L19-(('Minimum Payment'!L20+'Extra Payment'!L20)-Interest!L20),2),0)</f>
        <v>7791.98</v>
      </c>
      <c r="M20" s="6">
        <f>IF(NOT(M$15=0),ROUND(M19-(('Minimum Payment'!M20+'Extra Payment'!M20)-Interest!M20),2),0)</f>
        <v>8506.2000000000007</v>
      </c>
      <c r="O20" s="6">
        <f t="shared" si="0"/>
        <v>39531.81</v>
      </c>
    </row>
    <row r="21" spans="1:15" x14ac:dyDescent="0.25">
      <c r="A21" s="3">
        <f t="shared" si="1"/>
        <v>6</v>
      </c>
      <c r="B21" s="51">
        <f t="shared" si="2"/>
        <v>42217</v>
      </c>
      <c r="D21" s="6">
        <f>IF(NOT(D$15=0),ROUND(D20-(('Minimum Payment'!D21+'Extra Payment'!D21)-Interest!D21),2),0)</f>
        <v>0</v>
      </c>
      <c r="E21" s="6">
        <f>IF(NOT(E$15=0),ROUND(E20-(('Minimum Payment'!E21+'Extra Payment'!E21)-Interest!E21),2),0)</f>
        <v>0</v>
      </c>
      <c r="F21" s="6">
        <f>IF(NOT(F$15=0),ROUND(F20-(('Minimum Payment'!F21+'Extra Payment'!F21)-Interest!F21),2),0)</f>
        <v>569.94000000000005</v>
      </c>
      <c r="G21" s="6">
        <f>IF(NOT(G$15=0),ROUND(G20-(('Minimum Payment'!G21+'Extra Payment'!G21)-Interest!G21),2),0)</f>
        <v>2021.41</v>
      </c>
      <c r="H21" s="6">
        <f>IF(NOT(H$15=0),ROUND(H20-(('Minimum Payment'!H21+'Extra Payment'!H21)-Interest!H21),2),0)</f>
        <v>2399.16</v>
      </c>
      <c r="I21" s="6">
        <f>IF(NOT(I$15=0),ROUND(I20-(('Minimum Payment'!I21+'Extra Payment'!I21)-Interest!I21),2),0)</f>
        <v>4439.5</v>
      </c>
      <c r="J21" s="6">
        <f>IF(NOT(J$15=0),ROUND(J20-(('Minimum Payment'!J21+'Extra Payment'!J21)-Interest!J21),2),0)</f>
        <v>6469.25</v>
      </c>
      <c r="K21" s="6">
        <f>IF(NOT(K$15=0),ROUND(K20-(('Minimum Payment'!K21+'Extra Payment'!K21)-Interest!K21),2),0)</f>
        <v>7158.8</v>
      </c>
      <c r="L21" s="6">
        <f>IF(NOT(L$15=0),ROUND(L20-(('Minimum Payment'!L21+'Extra Payment'!L21)-Interest!L21),2),0)</f>
        <v>7769.64</v>
      </c>
      <c r="M21" s="6">
        <f>IF(NOT(M$15=0),ROUND(M20-(('Minimum Payment'!M21+'Extra Payment'!M21)-Interest!M21),2),0)</f>
        <v>8503.35</v>
      </c>
      <c r="O21" s="6">
        <f t="shared" si="0"/>
        <v>39331.050000000003</v>
      </c>
    </row>
    <row r="22" spans="1:15" x14ac:dyDescent="0.25">
      <c r="A22" s="3">
        <f t="shared" si="1"/>
        <v>7</v>
      </c>
      <c r="B22" s="51">
        <f t="shared" si="2"/>
        <v>42248</v>
      </c>
      <c r="D22" s="6">
        <f>IF(NOT(D$15=0),ROUND(D21-(('Minimum Payment'!D22+'Extra Payment'!D22)-Interest!D22),2),0)</f>
        <v>0</v>
      </c>
      <c r="E22" s="6">
        <f>IF(NOT(E$15=0),ROUND(E21-(('Minimum Payment'!E22+'Extra Payment'!E22)-Interest!E22),2),0)</f>
        <v>0</v>
      </c>
      <c r="F22" s="6">
        <f>IF(NOT(F$15=0),ROUND(F21-(('Minimum Payment'!F22+'Extra Payment'!F22)-Interest!F22),2),0)</f>
        <v>446.84</v>
      </c>
      <c r="G22" s="6">
        <f>IF(NOT(G$15=0),ROUND(G21-(('Minimum Payment'!G22+'Extra Payment'!G22)-Interest!G22),2),0)</f>
        <v>2007.94</v>
      </c>
      <c r="H22" s="6">
        <f>IF(NOT(H$15=0),ROUND(H21-(('Minimum Payment'!H22+'Extra Payment'!H22)-Interest!H22),2),0)</f>
        <v>2382.16</v>
      </c>
      <c r="I22" s="6">
        <f>IF(NOT(I$15=0),ROUND(I21-(('Minimum Payment'!I22+'Extra Payment'!I22)-Interest!I22),2),0)</f>
        <v>4429.3</v>
      </c>
      <c r="J22" s="6">
        <f>IF(NOT(J$15=0),ROUND(J21-(('Minimum Payment'!J22+'Extra Payment'!J22)-Interest!J22),2),0)</f>
        <v>6463.94</v>
      </c>
      <c r="K22" s="6">
        <f>IF(NOT(K$15=0),ROUND(K21-(('Minimum Payment'!K22+'Extra Payment'!K22)-Interest!K22),2),0)</f>
        <v>7151.55</v>
      </c>
      <c r="L22" s="6">
        <f>IF(NOT(L$15=0),ROUND(L21-(('Minimum Payment'!L22+'Extra Payment'!L22)-Interest!L22),2),0)</f>
        <v>7747.05</v>
      </c>
      <c r="M22" s="6">
        <f>IF(NOT(M$15=0),ROUND(M21-(('Minimum Payment'!M22+'Extra Payment'!M22)-Interest!M22),2),0)</f>
        <v>8500.4699999999993</v>
      </c>
      <c r="O22" s="6">
        <f t="shared" si="0"/>
        <v>39129.25</v>
      </c>
    </row>
    <row r="23" spans="1:15" x14ac:dyDescent="0.25">
      <c r="A23" s="3">
        <f t="shared" si="1"/>
        <v>8</v>
      </c>
      <c r="B23" s="51">
        <f t="shared" si="2"/>
        <v>42278</v>
      </c>
      <c r="D23" s="6">
        <f>IF(NOT(D$15=0),ROUND(D22-(('Minimum Payment'!D23+'Extra Payment'!D23)-Interest!D23),2),0)</f>
        <v>0</v>
      </c>
      <c r="E23" s="6">
        <f>IF(NOT(E$15=0),ROUND(E22-(('Minimum Payment'!E23+'Extra Payment'!E23)-Interest!E23),2),0)</f>
        <v>0</v>
      </c>
      <c r="F23" s="6">
        <f>IF(NOT(F$15=0),ROUND(F22-(('Minimum Payment'!F23+'Extra Payment'!F23)-Interest!F23),2),0)</f>
        <v>323.33</v>
      </c>
      <c r="G23" s="6">
        <f>IF(NOT(G$15=0),ROUND(G22-(('Minimum Payment'!G23+'Extra Payment'!G23)-Interest!G23),2),0)</f>
        <v>1994.35</v>
      </c>
      <c r="H23" s="6">
        <f>IF(NOT(H$15=0),ROUND(H22-(('Minimum Payment'!H23+'Extra Payment'!H23)-Interest!H23),2),0)</f>
        <v>2365.1</v>
      </c>
      <c r="I23" s="6">
        <f>IF(NOT(I$15=0),ROUND(I22-(('Minimum Payment'!I23+'Extra Payment'!I23)-Interest!I23),2),0)</f>
        <v>4419.0600000000004</v>
      </c>
      <c r="J23" s="6">
        <f>IF(NOT(J$15=0),ROUND(J22-(('Minimum Payment'!J23+'Extra Payment'!J23)-Interest!J23),2),0)</f>
        <v>6458.58</v>
      </c>
      <c r="K23" s="6">
        <f>IF(NOT(K$15=0),ROUND(K22-(('Minimum Payment'!K23+'Extra Payment'!K23)-Interest!K23),2),0)</f>
        <v>7144.19</v>
      </c>
      <c r="L23" s="6">
        <f>IF(NOT(L$15=0),ROUND(L22-(('Minimum Payment'!L23+'Extra Payment'!L23)-Interest!L23),2),0)</f>
        <v>7724.2</v>
      </c>
      <c r="M23" s="6">
        <f>IF(NOT(M$15=0),ROUND(M22-(('Minimum Payment'!M23+'Extra Payment'!M23)-Interest!M23),2),0)</f>
        <v>8497.56</v>
      </c>
      <c r="O23" s="6">
        <f t="shared" si="0"/>
        <v>38926.370000000003</v>
      </c>
    </row>
    <row r="24" spans="1:15" x14ac:dyDescent="0.25">
      <c r="A24" s="3">
        <f t="shared" si="1"/>
        <v>9</v>
      </c>
      <c r="B24" s="51">
        <f t="shared" si="2"/>
        <v>42309</v>
      </c>
      <c r="D24" s="6">
        <f>IF(NOT(D$15=0),ROUND(D23-(('Minimum Payment'!D24+'Extra Payment'!D24)-Interest!D24),2),0)</f>
        <v>0</v>
      </c>
      <c r="E24" s="6">
        <f>IF(NOT(E$15=0),ROUND(E23-(('Minimum Payment'!E24+'Extra Payment'!E24)-Interest!E24),2),0)</f>
        <v>0</v>
      </c>
      <c r="F24" s="6">
        <f>IF(NOT(F$15=0),ROUND(F23-(('Minimum Payment'!F24+'Extra Payment'!F24)-Interest!F24),2),0)</f>
        <v>199.41</v>
      </c>
      <c r="G24" s="6">
        <f>IF(NOT(G$15=0),ROUND(G23-(('Minimum Payment'!G24+'Extra Payment'!G24)-Interest!G24),2),0)</f>
        <v>1980.65</v>
      </c>
      <c r="H24" s="6">
        <f>IF(NOT(H$15=0),ROUND(H23-(('Minimum Payment'!H24+'Extra Payment'!H24)-Interest!H24),2),0)</f>
        <v>2347.98</v>
      </c>
      <c r="I24" s="6">
        <f>IF(NOT(I$15=0),ROUND(I23-(('Minimum Payment'!I24+'Extra Payment'!I24)-Interest!I24),2),0)</f>
        <v>4408.79</v>
      </c>
      <c r="J24" s="6">
        <f>IF(NOT(J$15=0),ROUND(J23-(('Minimum Payment'!J24+'Extra Payment'!J24)-Interest!J24),2),0)</f>
        <v>6453.17</v>
      </c>
      <c r="K24" s="6">
        <f>IF(NOT(K$15=0),ROUND(K23-(('Minimum Payment'!K24+'Extra Payment'!K24)-Interest!K24),2),0)</f>
        <v>7136.71</v>
      </c>
      <c r="L24" s="6">
        <f>IF(NOT(L$15=0),ROUND(L23-(('Minimum Payment'!L24+'Extra Payment'!L24)-Interest!L24),2),0)</f>
        <v>7701.1</v>
      </c>
      <c r="M24" s="6">
        <f>IF(NOT(M$15=0),ROUND(M23-(('Minimum Payment'!M24+'Extra Payment'!M24)-Interest!M24),2),0)</f>
        <v>8494.6200000000008</v>
      </c>
      <c r="O24" s="6">
        <f t="shared" si="0"/>
        <v>38722.43</v>
      </c>
    </row>
    <row r="25" spans="1:15" x14ac:dyDescent="0.25">
      <c r="A25" s="3">
        <f t="shared" si="1"/>
        <v>10</v>
      </c>
      <c r="B25" s="51">
        <f t="shared" si="2"/>
        <v>42339</v>
      </c>
      <c r="D25" s="6">
        <f>IF(NOT(D$15=0),ROUND(D24-(('Minimum Payment'!D25+'Extra Payment'!D25)-Interest!D25),2),0)</f>
        <v>0</v>
      </c>
      <c r="E25" s="6">
        <f>IF(NOT(E$15=0),ROUND(E24-(('Minimum Payment'!E25+'Extra Payment'!E25)-Interest!E25),2),0)</f>
        <v>0</v>
      </c>
      <c r="F25" s="6">
        <f>IF(NOT(F$15=0),ROUND(F24-(('Minimum Payment'!F25+'Extra Payment'!F25)-Interest!F25),2),0)</f>
        <v>75.069999999999993</v>
      </c>
      <c r="G25" s="6">
        <f>IF(NOT(G$15=0),ROUND(G24-(('Minimum Payment'!G25+'Extra Payment'!G25)-Interest!G25),2),0)</f>
        <v>1966.84</v>
      </c>
      <c r="H25" s="6">
        <f>IF(NOT(H$15=0),ROUND(H24-(('Minimum Payment'!H25+'Extra Payment'!H25)-Interest!H25),2),0)</f>
        <v>2330.81</v>
      </c>
      <c r="I25" s="6">
        <f>IF(NOT(I$15=0),ROUND(I24-(('Minimum Payment'!I25+'Extra Payment'!I25)-Interest!I25),2),0)</f>
        <v>4398.49</v>
      </c>
      <c r="J25" s="6">
        <f>IF(NOT(J$15=0),ROUND(J24-(('Minimum Payment'!J25+'Extra Payment'!J25)-Interest!J25),2),0)</f>
        <v>6447.7</v>
      </c>
      <c r="K25" s="6">
        <f>IF(NOT(K$15=0),ROUND(K24-(('Minimum Payment'!K25+'Extra Payment'!K25)-Interest!K25),2),0)</f>
        <v>7129.11</v>
      </c>
      <c r="L25" s="6">
        <f>IF(NOT(L$15=0),ROUND(L24-(('Minimum Payment'!L25+'Extra Payment'!L25)-Interest!L25),2),0)</f>
        <v>7677.74</v>
      </c>
      <c r="M25" s="6">
        <f>IF(NOT(M$15=0),ROUND(M24-(('Minimum Payment'!M25+'Extra Payment'!M25)-Interest!M25),2),0)</f>
        <v>8491.65</v>
      </c>
      <c r="O25" s="6">
        <f t="shared" si="0"/>
        <v>38517.410000000003</v>
      </c>
    </row>
    <row r="26" spans="1:15" x14ac:dyDescent="0.25">
      <c r="A26" s="3">
        <f t="shared" si="1"/>
        <v>11</v>
      </c>
      <c r="B26" s="51">
        <f t="shared" si="2"/>
        <v>42370</v>
      </c>
      <c r="D26" s="6">
        <f>IF(NOT(D$15=0),ROUND(D25-(('Minimum Payment'!D26+'Extra Payment'!D26)-Interest!D26),2),0)</f>
        <v>0</v>
      </c>
      <c r="E26" s="6">
        <f>IF(NOT(E$15=0),ROUND(E25-(('Minimum Payment'!E26+'Extra Payment'!E26)-Interest!E26),2),0)</f>
        <v>0</v>
      </c>
      <c r="F26" s="6">
        <f>IF(NOT(F$15=0),ROUND(F25-(('Minimum Payment'!F26+'Extra Payment'!F26)-Interest!F26),2),0)</f>
        <v>0</v>
      </c>
      <c r="G26" s="6">
        <f>IF(NOT(G$15=0),ROUND(G25-(('Minimum Payment'!G26+'Extra Payment'!G26)-Interest!G26),2),0)</f>
        <v>1903.24</v>
      </c>
      <c r="H26" s="6">
        <f>IF(NOT(H$15=0),ROUND(H25-(('Minimum Payment'!H26+'Extra Payment'!H26)-Interest!H26),2),0)</f>
        <v>2313.58</v>
      </c>
      <c r="I26" s="6">
        <f>IF(NOT(I$15=0),ROUND(I25-(('Minimum Payment'!I26+'Extra Payment'!I26)-Interest!I26),2),0)</f>
        <v>4388.1499999999996</v>
      </c>
      <c r="J26" s="6">
        <f>IF(NOT(J$15=0),ROUND(J25-(('Minimum Payment'!J26+'Extra Payment'!J26)-Interest!J26),2),0)</f>
        <v>6442.18</v>
      </c>
      <c r="K26" s="6">
        <f>IF(NOT(K$15=0),ROUND(K25-(('Minimum Payment'!K26+'Extra Payment'!K26)-Interest!K26),2),0)</f>
        <v>7121.39</v>
      </c>
      <c r="L26" s="6">
        <f>IF(NOT(L$15=0),ROUND(L25-(('Minimum Payment'!L26+'Extra Payment'!L26)-Interest!L26),2),0)</f>
        <v>7654.11</v>
      </c>
      <c r="M26" s="6">
        <f>IF(NOT(M$15=0),ROUND(M25-(('Minimum Payment'!M26+'Extra Payment'!M26)-Interest!M26),2),0)</f>
        <v>8488.64</v>
      </c>
      <c r="O26" s="6">
        <f t="shared" si="0"/>
        <v>38311.29</v>
      </c>
    </row>
    <row r="27" spans="1:15" x14ac:dyDescent="0.25">
      <c r="A27" s="3">
        <f t="shared" si="1"/>
        <v>12</v>
      </c>
      <c r="B27" s="51">
        <f t="shared" si="2"/>
        <v>42401</v>
      </c>
      <c r="D27" s="6">
        <f>IF(NOT(D$15=0),ROUND(D26-(('Minimum Payment'!D27+'Extra Payment'!D27)-Interest!D27),2),0)</f>
        <v>0</v>
      </c>
      <c r="E27" s="6">
        <f>IF(NOT(E$15=0),ROUND(E26-(('Minimum Payment'!E27+'Extra Payment'!E27)-Interest!E27),2),0)</f>
        <v>0</v>
      </c>
      <c r="F27" s="6">
        <f>IF(NOT(F$15=0),ROUND(F26-(('Minimum Payment'!F27+'Extra Payment'!F27)-Interest!F27),2),0)</f>
        <v>0</v>
      </c>
      <c r="G27" s="6">
        <f>IF(NOT(G$15=0),ROUND(G26-(('Minimum Payment'!G27+'Extra Payment'!G27)-Interest!G27),2),0)</f>
        <v>1763.8</v>
      </c>
      <c r="H27" s="6">
        <f>IF(NOT(H$15=0),ROUND(H26-(('Minimum Payment'!H27+'Extra Payment'!H27)-Interest!H27),2),0)</f>
        <v>2296.29</v>
      </c>
      <c r="I27" s="6">
        <f>IF(NOT(I$15=0),ROUND(I26-(('Minimum Payment'!I27+'Extra Payment'!I27)-Interest!I27),2),0)</f>
        <v>4377.78</v>
      </c>
      <c r="J27" s="6">
        <f>IF(NOT(J$15=0),ROUND(J26-(('Minimum Payment'!J27+'Extra Payment'!J27)-Interest!J27),2),0)</f>
        <v>6436.6</v>
      </c>
      <c r="K27" s="6">
        <f>IF(NOT(K$15=0),ROUND(K26-(('Minimum Payment'!K27+'Extra Payment'!K27)-Interest!K27),2),0)</f>
        <v>7113.55</v>
      </c>
      <c r="L27" s="6">
        <f>IF(NOT(L$15=0),ROUND(L26-(('Minimum Payment'!L27+'Extra Payment'!L27)-Interest!L27),2),0)</f>
        <v>7630.22</v>
      </c>
      <c r="M27" s="6">
        <f>IF(NOT(M$15=0),ROUND(M26-(('Minimum Payment'!M27+'Extra Payment'!M27)-Interest!M27),2),0)</f>
        <v>8485.6</v>
      </c>
      <c r="O27" s="6">
        <f t="shared" si="0"/>
        <v>38103.840000000004</v>
      </c>
    </row>
    <row r="28" spans="1:15" x14ac:dyDescent="0.25">
      <c r="A28" s="3">
        <f t="shared" si="1"/>
        <v>13</v>
      </c>
      <c r="B28" s="51">
        <f t="shared" si="2"/>
        <v>42430</v>
      </c>
      <c r="D28" s="6">
        <f>IF(NOT(D$15=0),ROUND(D27-(('Minimum Payment'!D28+'Extra Payment'!D28)-Interest!D28),2),0)</f>
        <v>0</v>
      </c>
      <c r="E28" s="6">
        <f>IF(NOT(E$15=0),ROUND(E27-(('Minimum Payment'!E28+'Extra Payment'!E28)-Interest!E28),2),0)</f>
        <v>0</v>
      </c>
      <c r="F28" s="6">
        <f>IF(NOT(F$15=0),ROUND(F27-(('Minimum Payment'!F28+'Extra Payment'!F28)-Interest!F28),2),0)</f>
        <v>0</v>
      </c>
      <c r="G28" s="6">
        <f>IF(NOT(G$15=0),ROUND(G27-(('Minimum Payment'!G28+'Extra Payment'!G28)-Interest!G28),2),0)</f>
        <v>1623.22</v>
      </c>
      <c r="H28" s="6">
        <f>IF(NOT(H$15=0),ROUND(H27-(('Minimum Payment'!H28+'Extra Payment'!H28)-Interest!H28),2),0)</f>
        <v>2278.94</v>
      </c>
      <c r="I28" s="6">
        <f>IF(NOT(I$15=0),ROUND(I27-(('Minimum Payment'!I28+'Extra Payment'!I28)-Interest!I28),2),0)</f>
        <v>4367.37</v>
      </c>
      <c r="J28" s="6">
        <f>IF(NOT(J$15=0),ROUND(J27-(('Minimum Payment'!J28+'Extra Payment'!J28)-Interest!J28),2),0)</f>
        <v>6430.97</v>
      </c>
      <c r="K28" s="6">
        <f>IF(NOT(K$15=0),ROUND(K27-(('Minimum Payment'!K28+'Extra Payment'!K28)-Interest!K28),2),0)</f>
        <v>7105.59</v>
      </c>
      <c r="L28" s="6">
        <f>IF(NOT(L$15=0),ROUND(L27-(('Minimum Payment'!L28+'Extra Payment'!L28)-Interest!L28),2),0)</f>
        <v>7606.06</v>
      </c>
      <c r="M28" s="6">
        <f>IF(NOT(M$15=0),ROUND(M27-(('Minimum Payment'!M28+'Extra Payment'!M28)-Interest!M28),2),0)</f>
        <v>8482.5300000000007</v>
      </c>
      <c r="O28" s="6">
        <f t="shared" si="0"/>
        <v>37894.68</v>
      </c>
    </row>
    <row r="29" spans="1:15" x14ac:dyDescent="0.25">
      <c r="A29" s="3">
        <f t="shared" si="1"/>
        <v>14</v>
      </c>
      <c r="B29" s="51">
        <f t="shared" si="2"/>
        <v>42461</v>
      </c>
      <c r="D29" s="6">
        <f>IF(NOT(D$15=0),ROUND(D28-(('Minimum Payment'!D29+'Extra Payment'!D29)-Interest!D29),2),0)</f>
        <v>0</v>
      </c>
      <c r="E29" s="6">
        <f>IF(NOT(E$15=0),ROUND(E28-(('Minimum Payment'!E29+'Extra Payment'!E29)-Interest!E29),2),0)</f>
        <v>0</v>
      </c>
      <c r="F29" s="6">
        <f>IF(NOT(F$15=0),ROUND(F28-(('Minimum Payment'!F29+'Extra Payment'!F29)-Interest!F29),2),0)</f>
        <v>0</v>
      </c>
      <c r="G29" s="6">
        <f>IF(NOT(G$15=0),ROUND(G28-(('Minimum Payment'!G29+'Extra Payment'!G29)-Interest!G29),2),0)</f>
        <v>1481.49</v>
      </c>
      <c r="H29" s="6">
        <f>IF(NOT(H$15=0),ROUND(H28-(('Minimum Payment'!H29+'Extra Payment'!H29)-Interest!H29),2),0)</f>
        <v>2261.54</v>
      </c>
      <c r="I29" s="6">
        <f>IF(NOT(I$15=0),ROUND(I28-(('Minimum Payment'!I29+'Extra Payment'!I29)-Interest!I29),2),0)</f>
        <v>4356.93</v>
      </c>
      <c r="J29" s="6">
        <f>IF(NOT(J$15=0),ROUND(J28-(('Minimum Payment'!J29+'Extra Payment'!J29)-Interest!J29),2),0)</f>
        <v>6425.28</v>
      </c>
      <c r="K29" s="6">
        <f>IF(NOT(K$15=0),ROUND(K28-(('Minimum Payment'!K29+'Extra Payment'!K29)-Interest!K29),2),0)</f>
        <v>7097.5</v>
      </c>
      <c r="L29" s="6">
        <f>IF(NOT(L$15=0),ROUND(L28-(('Minimum Payment'!L29+'Extra Payment'!L29)-Interest!L29),2),0)</f>
        <v>7581.63</v>
      </c>
      <c r="M29" s="6">
        <f>IF(NOT(M$15=0),ROUND(M28-(('Minimum Payment'!M29+'Extra Payment'!M29)-Interest!M29),2),0)</f>
        <v>8479.42</v>
      </c>
      <c r="O29" s="6">
        <f t="shared" si="0"/>
        <v>37683.79</v>
      </c>
    </row>
    <row r="30" spans="1:15" x14ac:dyDescent="0.25">
      <c r="A30" s="3">
        <f t="shared" si="1"/>
        <v>15</v>
      </c>
      <c r="B30" s="51">
        <f t="shared" si="2"/>
        <v>42491</v>
      </c>
      <c r="D30" s="6">
        <f>IF(NOT(D$15=0),ROUND(D29-(('Minimum Payment'!D30+'Extra Payment'!D30)-Interest!D30),2),0)</f>
        <v>0</v>
      </c>
      <c r="E30" s="6">
        <f>IF(NOT(E$15=0),ROUND(E29-(('Minimum Payment'!E30+'Extra Payment'!E30)-Interest!E30),2),0)</f>
        <v>0</v>
      </c>
      <c r="F30" s="6">
        <f>IF(NOT(F$15=0),ROUND(F29-(('Minimum Payment'!F30+'Extra Payment'!F30)-Interest!F30),2),0)</f>
        <v>0</v>
      </c>
      <c r="G30" s="6">
        <f>IF(NOT(G$15=0),ROUND(G29-(('Minimum Payment'!G30+'Extra Payment'!G30)-Interest!G30),2),0)</f>
        <v>1338.6</v>
      </c>
      <c r="H30" s="6">
        <f>IF(NOT(H$15=0),ROUND(H29-(('Minimum Payment'!H30+'Extra Payment'!H30)-Interest!H30),2),0)</f>
        <v>2244.08</v>
      </c>
      <c r="I30" s="6">
        <f>IF(NOT(I$15=0),ROUND(I29-(('Minimum Payment'!I30+'Extra Payment'!I30)-Interest!I30),2),0)</f>
        <v>4346.45</v>
      </c>
      <c r="J30" s="6">
        <f>IF(NOT(J$15=0),ROUND(J29-(('Minimum Payment'!J30+'Extra Payment'!J30)-Interest!J30),2),0)</f>
        <v>6419.53</v>
      </c>
      <c r="K30" s="6">
        <f>IF(NOT(K$15=0),ROUND(K29-(('Minimum Payment'!K30+'Extra Payment'!K30)-Interest!K30),2),0)</f>
        <v>7089.29</v>
      </c>
      <c r="L30" s="6">
        <f>IF(NOT(L$15=0),ROUND(L29-(('Minimum Payment'!L30+'Extra Payment'!L30)-Interest!L30),2),0)</f>
        <v>7556.92</v>
      </c>
      <c r="M30" s="6">
        <f>IF(NOT(M$15=0),ROUND(M29-(('Minimum Payment'!M30+'Extra Payment'!M30)-Interest!M30),2),0)</f>
        <v>8476.2800000000007</v>
      </c>
      <c r="O30" s="6">
        <f t="shared" si="0"/>
        <v>37471.15</v>
      </c>
    </row>
    <row r="31" spans="1:15" x14ac:dyDescent="0.25">
      <c r="A31" s="3">
        <f t="shared" si="1"/>
        <v>16</v>
      </c>
      <c r="B31" s="51">
        <f t="shared" si="2"/>
        <v>42522</v>
      </c>
      <c r="D31" s="6">
        <f>IF(NOT(D$15=0),ROUND(D30-(('Minimum Payment'!D31+'Extra Payment'!D31)-Interest!D31),2),0)</f>
        <v>0</v>
      </c>
      <c r="E31" s="6">
        <f>IF(NOT(E$15=0),ROUND(E30-(('Minimum Payment'!E31+'Extra Payment'!E31)-Interest!E31),2),0)</f>
        <v>0</v>
      </c>
      <c r="F31" s="6">
        <f>IF(NOT(F$15=0),ROUND(F30-(('Minimum Payment'!F31+'Extra Payment'!F31)-Interest!F31),2),0)</f>
        <v>0</v>
      </c>
      <c r="G31" s="6">
        <f>IF(NOT(G$15=0),ROUND(G30-(('Minimum Payment'!G31+'Extra Payment'!G31)-Interest!G31),2),0)</f>
        <v>1194.54</v>
      </c>
      <c r="H31" s="6">
        <f>IF(NOT(H$15=0),ROUND(H30-(('Minimum Payment'!H31+'Extra Payment'!H31)-Interest!H31),2),0)</f>
        <v>2226.56</v>
      </c>
      <c r="I31" s="6">
        <f>IF(NOT(I$15=0),ROUND(I30-(('Minimum Payment'!I31+'Extra Payment'!I31)-Interest!I31),2),0)</f>
        <v>4335.9399999999996</v>
      </c>
      <c r="J31" s="6">
        <f>IF(NOT(J$15=0),ROUND(J30-(('Minimum Payment'!J31+'Extra Payment'!J31)-Interest!J31),2),0)</f>
        <v>6413.73</v>
      </c>
      <c r="K31" s="6">
        <f>IF(NOT(K$15=0),ROUND(K30-(('Minimum Payment'!K31+'Extra Payment'!K31)-Interest!K31),2),0)</f>
        <v>7080.95</v>
      </c>
      <c r="L31" s="6">
        <f>IF(NOT(L$15=0),ROUND(L30-(('Minimum Payment'!L31+'Extra Payment'!L31)-Interest!L31),2),0)</f>
        <v>7531.94</v>
      </c>
      <c r="M31" s="6">
        <f>IF(NOT(M$15=0),ROUND(M30-(('Minimum Payment'!M31+'Extra Payment'!M31)-Interest!M31),2),0)</f>
        <v>8473.11</v>
      </c>
      <c r="O31" s="6">
        <f t="shared" si="0"/>
        <v>37256.769999999997</v>
      </c>
    </row>
    <row r="32" spans="1:15" x14ac:dyDescent="0.25">
      <c r="A32" s="3">
        <f t="shared" si="1"/>
        <v>17</v>
      </c>
      <c r="B32" s="51">
        <f t="shared" si="2"/>
        <v>42552</v>
      </c>
      <c r="D32" s="6">
        <f>IF(NOT(D$15=0),ROUND(D31-(('Minimum Payment'!D32+'Extra Payment'!D32)-Interest!D32),2),0)</f>
        <v>0</v>
      </c>
      <c r="E32" s="6">
        <f>IF(NOT(E$15=0),ROUND(E31-(('Minimum Payment'!E32+'Extra Payment'!E32)-Interest!E32),2),0)</f>
        <v>0</v>
      </c>
      <c r="F32" s="6">
        <f>IF(NOT(F$15=0),ROUND(F31-(('Minimum Payment'!F32+'Extra Payment'!F32)-Interest!F32),2),0)</f>
        <v>0</v>
      </c>
      <c r="G32" s="6">
        <f>IF(NOT(G$15=0),ROUND(G31-(('Minimum Payment'!G32+'Extra Payment'!G32)-Interest!G32),2),0)</f>
        <v>1049.31</v>
      </c>
      <c r="H32" s="6">
        <f>IF(NOT(H$15=0),ROUND(H31-(('Minimum Payment'!H32+'Extra Payment'!H32)-Interest!H32),2),0)</f>
        <v>2208.98</v>
      </c>
      <c r="I32" s="6">
        <f>IF(NOT(I$15=0),ROUND(I31-(('Minimum Payment'!I32+'Extra Payment'!I32)-Interest!I32),2),0)</f>
        <v>4325.3900000000003</v>
      </c>
      <c r="J32" s="6">
        <f>IF(NOT(J$15=0),ROUND(J31-(('Minimum Payment'!J32+'Extra Payment'!J32)-Interest!J32),2),0)</f>
        <v>6407.87</v>
      </c>
      <c r="K32" s="6">
        <f>IF(NOT(K$15=0),ROUND(K31-(('Minimum Payment'!K32+'Extra Payment'!K32)-Interest!K32),2),0)</f>
        <v>7072.47</v>
      </c>
      <c r="L32" s="6">
        <f>IF(NOT(L$15=0),ROUND(L31-(('Minimum Payment'!L32+'Extra Payment'!L32)-Interest!L32),2),0)</f>
        <v>7506.67</v>
      </c>
      <c r="M32" s="6">
        <f>IF(NOT(M$15=0),ROUND(M31-(('Minimum Payment'!M32+'Extra Payment'!M32)-Interest!M32),2),0)</f>
        <v>8469.9</v>
      </c>
      <c r="O32" s="6">
        <f t="shared" si="0"/>
        <v>37040.590000000004</v>
      </c>
    </row>
    <row r="33" spans="1:15" x14ac:dyDescent="0.25">
      <c r="A33" s="3">
        <f t="shared" si="1"/>
        <v>18</v>
      </c>
      <c r="B33" s="51">
        <f t="shared" si="2"/>
        <v>42583</v>
      </c>
      <c r="D33" s="6">
        <f>IF(NOT(D$15=0),ROUND(D32-(('Minimum Payment'!D33+'Extra Payment'!D33)-Interest!D33),2),0)</f>
        <v>0</v>
      </c>
      <c r="E33" s="6">
        <f>IF(NOT(E$15=0),ROUND(E32-(('Minimum Payment'!E33+'Extra Payment'!E33)-Interest!E33),2),0)</f>
        <v>0</v>
      </c>
      <c r="F33" s="6">
        <f>IF(NOT(F$15=0),ROUND(F32-(('Minimum Payment'!F33+'Extra Payment'!F33)-Interest!F33),2),0)</f>
        <v>0</v>
      </c>
      <c r="G33" s="6">
        <f>IF(NOT(G$15=0),ROUND(G32-(('Minimum Payment'!G33+'Extra Payment'!G33)-Interest!G33),2),0)</f>
        <v>902.89</v>
      </c>
      <c r="H33" s="6">
        <f>IF(NOT(H$15=0),ROUND(H32-(('Minimum Payment'!H33+'Extra Payment'!H33)-Interest!H33),2),0)</f>
        <v>2191.34</v>
      </c>
      <c r="I33" s="6">
        <f>IF(NOT(I$15=0),ROUND(I32-(('Minimum Payment'!I33+'Extra Payment'!I33)-Interest!I33),2),0)</f>
        <v>4314.8100000000004</v>
      </c>
      <c r="J33" s="6">
        <f>IF(NOT(J$15=0),ROUND(J32-(('Minimum Payment'!J33+'Extra Payment'!J33)-Interest!J33),2),0)</f>
        <v>6401.95</v>
      </c>
      <c r="K33" s="6">
        <f>IF(NOT(K$15=0),ROUND(K32-(('Minimum Payment'!K33+'Extra Payment'!K33)-Interest!K33),2),0)</f>
        <v>7063.86</v>
      </c>
      <c r="L33" s="6">
        <f>IF(NOT(L$15=0),ROUND(L32-(('Minimum Payment'!L33+'Extra Payment'!L33)-Interest!L33),2),0)</f>
        <v>7481.12</v>
      </c>
      <c r="M33" s="6">
        <f>IF(NOT(M$15=0),ROUND(M32-(('Minimum Payment'!M33+'Extra Payment'!M33)-Interest!M33),2),0)</f>
        <v>8466.66</v>
      </c>
      <c r="O33" s="6">
        <f t="shared" si="0"/>
        <v>36822.630000000005</v>
      </c>
    </row>
    <row r="34" spans="1:15" x14ac:dyDescent="0.25">
      <c r="A34" s="3">
        <f t="shared" si="1"/>
        <v>19</v>
      </c>
      <c r="B34" s="51">
        <f t="shared" si="2"/>
        <v>42614</v>
      </c>
      <c r="D34" s="6">
        <f>IF(NOT(D$15=0),ROUND(D33-(('Minimum Payment'!D34+'Extra Payment'!D34)-Interest!D34),2),0)</f>
        <v>0</v>
      </c>
      <c r="E34" s="6">
        <f>IF(NOT(E$15=0),ROUND(E33-(('Minimum Payment'!E34+'Extra Payment'!E34)-Interest!E34),2),0)</f>
        <v>0</v>
      </c>
      <c r="F34" s="6">
        <f>IF(NOT(F$15=0),ROUND(F33-(('Minimum Payment'!F34+'Extra Payment'!F34)-Interest!F34),2),0)</f>
        <v>0</v>
      </c>
      <c r="G34" s="6">
        <f>IF(NOT(G$15=0),ROUND(G33-(('Minimum Payment'!G34+'Extra Payment'!G34)-Interest!G34),2),0)</f>
        <v>755.27</v>
      </c>
      <c r="H34" s="6">
        <f>IF(NOT(H$15=0),ROUND(H33-(('Minimum Payment'!H34+'Extra Payment'!H34)-Interest!H34),2),0)</f>
        <v>2173.64</v>
      </c>
      <c r="I34" s="6">
        <f>IF(NOT(I$15=0),ROUND(I33-(('Minimum Payment'!I34+'Extra Payment'!I34)-Interest!I34),2),0)</f>
        <v>4304.1899999999996</v>
      </c>
      <c r="J34" s="6">
        <f>IF(NOT(J$15=0),ROUND(J33-(('Minimum Payment'!J34+'Extra Payment'!J34)-Interest!J34),2),0)</f>
        <v>6395.97</v>
      </c>
      <c r="K34" s="6">
        <f>IF(NOT(K$15=0),ROUND(K33-(('Minimum Payment'!K34+'Extra Payment'!K34)-Interest!K34),2),0)</f>
        <v>7055.12</v>
      </c>
      <c r="L34" s="6">
        <f>IF(NOT(L$15=0),ROUND(L33-(('Minimum Payment'!L34+'Extra Payment'!L34)-Interest!L34),2),0)</f>
        <v>7455.28</v>
      </c>
      <c r="M34" s="6">
        <f>IF(NOT(M$15=0),ROUND(M33-(('Minimum Payment'!M34+'Extra Payment'!M34)-Interest!M34),2),0)</f>
        <v>8463.3799999999992</v>
      </c>
      <c r="O34" s="6">
        <f t="shared" si="0"/>
        <v>36602.85</v>
      </c>
    </row>
    <row r="35" spans="1:15" x14ac:dyDescent="0.25">
      <c r="A35" s="3">
        <f t="shared" si="1"/>
        <v>20</v>
      </c>
      <c r="B35" s="51">
        <f t="shared" si="2"/>
        <v>42644</v>
      </c>
      <c r="D35" s="6">
        <f>IF(NOT(D$15=0),ROUND(D34-(('Minimum Payment'!D35+'Extra Payment'!D35)-Interest!D35),2),0)</f>
        <v>0</v>
      </c>
      <c r="E35" s="6">
        <f>IF(NOT(E$15=0),ROUND(E34-(('Minimum Payment'!E35+'Extra Payment'!E35)-Interest!E35),2),0)</f>
        <v>0</v>
      </c>
      <c r="F35" s="6">
        <f>IF(NOT(F$15=0),ROUND(F34-(('Minimum Payment'!F35+'Extra Payment'!F35)-Interest!F35),2),0)</f>
        <v>0</v>
      </c>
      <c r="G35" s="6">
        <f>IF(NOT(G$15=0),ROUND(G34-(('Minimum Payment'!G35+'Extra Payment'!G35)-Interest!G35),2),0)</f>
        <v>606.44000000000005</v>
      </c>
      <c r="H35" s="6">
        <f>IF(NOT(H$15=0),ROUND(H34-(('Minimum Payment'!H35+'Extra Payment'!H35)-Interest!H35),2),0)</f>
        <v>2155.89</v>
      </c>
      <c r="I35" s="6">
        <f>IF(NOT(I$15=0),ROUND(I34-(('Minimum Payment'!I35+'Extra Payment'!I35)-Interest!I35),2),0)</f>
        <v>4293.54</v>
      </c>
      <c r="J35" s="6">
        <f>IF(NOT(J$15=0),ROUND(J34-(('Minimum Payment'!J35+'Extra Payment'!J35)-Interest!J35),2),0)</f>
        <v>6389.93</v>
      </c>
      <c r="K35" s="6">
        <f>IF(NOT(K$15=0),ROUND(K34-(('Minimum Payment'!K35+'Extra Payment'!K35)-Interest!K35),2),0)</f>
        <v>7046.24</v>
      </c>
      <c r="L35" s="6">
        <f>IF(NOT(L$15=0),ROUND(L34-(('Minimum Payment'!L35+'Extra Payment'!L35)-Interest!L35),2),0)</f>
        <v>7429.15</v>
      </c>
      <c r="M35" s="6">
        <f>IF(NOT(M$15=0),ROUND(M34-(('Minimum Payment'!M35+'Extra Payment'!M35)-Interest!M35),2),0)</f>
        <v>8460.07</v>
      </c>
      <c r="O35" s="6">
        <f t="shared" si="0"/>
        <v>36381.26</v>
      </c>
    </row>
    <row r="36" spans="1:15" x14ac:dyDescent="0.25">
      <c r="A36" s="3">
        <f t="shared" si="1"/>
        <v>21</v>
      </c>
      <c r="B36" s="51">
        <f t="shared" si="2"/>
        <v>42675</v>
      </c>
      <c r="D36" s="6">
        <f>IF(NOT(D$15=0),ROUND(D35-(('Minimum Payment'!D36+'Extra Payment'!D36)-Interest!D36),2),0)</f>
        <v>0</v>
      </c>
      <c r="E36" s="6">
        <f>IF(NOT(E$15=0),ROUND(E35-(('Minimum Payment'!E36+'Extra Payment'!E36)-Interest!E36),2),0)</f>
        <v>0</v>
      </c>
      <c r="F36" s="6">
        <f>IF(NOT(F$15=0),ROUND(F35-(('Minimum Payment'!F36+'Extra Payment'!F36)-Interest!F36),2),0)</f>
        <v>0</v>
      </c>
      <c r="G36" s="6">
        <f>IF(NOT(G$15=0),ROUND(G35-(('Minimum Payment'!G36+'Extra Payment'!G36)-Interest!G36),2),0)</f>
        <v>456.4</v>
      </c>
      <c r="H36" s="6">
        <f>IF(NOT(H$15=0),ROUND(H35-(('Minimum Payment'!H36+'Extra Payment'!H36)-Interest!H36),2),0)</f>
        <v>2138.08</v>
      </c>
      <c r="I36" s="6">
        <f>IF(NOT(I$15=0),ROUND(I35-(('Minimum Payment'!I36+'Extra Payment'!I36)-Interest!I36),2),0)</f>
        <v>4282.8500000000004</v>
      </c>
      <c r="J36" s="6">
        <f>IF(NOT(J$15=0),ROUND(J35-(('Minimum Payment'!J36+'Extra Payment'!J36)-Interest!J36),2),0)</f>
        <v>6383.83</v>
      </c>
      <c r="K36" s="6">
        <f>IF(NOT(K$15=0),ROUND(K35-(('Minimum Payment'!K36+'Extra Payment'!K36)-Interest!K36),2),0)</f>
        <v>7037.22</v>
      </c>
      <c r="L36" s="6">
        <f>IF(NOT(L$15=0),ROUND(L35-(('Minimum Payment'!L36+'Extra Payment'!L36)-Interest!L36),2),0)</f>
        <v>7402.73</v>
      </c>
      <c r="M36" s="6">
        <f>IF(NOT(M$15=0),ROUND(M35-(('Minimum Payment'!M36+'Extra Payment'!M36)-Interest!M36),2),0)</f>
        <v>8456.7199999999993</v>
      </c>
      <c r="O36" s="6">
        <f t="shared" si="0"/>
        <v>36157.83</v>
      </c>
    </row>
    <row r="37" spans="1:15" x14ac:dyDescent="0.25">
      <c r="A37" s="3">
        <f t="shared" si="1"/>
        <v>22</v>
      </c>
      <c r="B37" s="51">
        <f t="shared" si="2"/>
        <v>42705</v>
      </c>
      <c r="D37" s="6">
        <f>IF(NOT(D$15=0),ROUND(D36-(('Minimum Payment'!D37+'Extra Payment'!D37)-Interest!D37),2),0)</f>
        <v>0</v>
      </c>
      <c r="E37" s="6">
        <f>IF(NOT(E$15=0),ROUND(E36-(('Minimum Payment'!E37+'Extra Payment'!E37)-Interest!E37),2),0)</f>
        <v>0</v>
      </c>
      <c r="F37" s="6">
        <f>IF(NOT(F$15=0),ROUND(F36-(('Minimum Payment'!F37+'Extra Payment'!F37)-Interest!F37),2),0)</f>
        <v>0</v>
      </c>
      <c r="G37" s="6">
        <f>IF(NOT(G$15=0),ROUND(G36-(('Minimum Payment'!G37+'Extra Payment'!G37)-Interest!G37),2),0)</f>
        <v>305.13</v>
      </c>
      <c r="H37" s="6">
        <f>IF(NOT(H$15=0),ROUND(H36-(('Minimum Payment'!H37+'Extra Payment'!H37)-Interest!H37),2),0)</f>
        <v>2120.21</v>
      </c>
      <c r="I37" s="6">
        <f>IF(NOT(I$15=0),ROUND(I36-(('Minimum Payment'!I37+'Extra Payment'!I37)-Interest!I37),2),0)</f>
        <v>4272.13</v>
      </c>
      <c r="J37" s="6">
        <f>IF(NOT(J$15=0),ROUND(J36-(('Minimum Payment'!J37+'Extra Payment'!J37)-Interest!J37),2),0)</f>
        <v>6377.67</v>
      </c>
      <c r="K37" s="6">
        <f>IF(NOT(K$15=0),ROUND(K36-(('Minimum Payment'!K37+'Extra Payment'!K37)-Interest!K37),2),0)</f>
        <v>7028.06</v>
      </c>
      <c r="L37" s="6">
        <f>IF(NOT(L$15=0),ROUND(L36-(('Minimum Payment'!L37+'Extra Payment'!L37)-Interest!L37),2),0)</f>
        <v>7376.01</v>
      </c>
      <c r="M37" s="6">
        <f>IF(NOT(M$15=0),ROUND(M36-(('Minimum Payment'!M37+'Extra Payment'!M37)-Interest!M37),2),0)</f>
        <v>8453.33</v>
      </c>
      <c r="O37" s="6">
        <f t="shared" si="0"/>
        <v>35932.54</v>
      </c>
    </row>
    <row r="38" spans="1:15" x14ac:dyDescent="0.25">
      <c r="A38" s="3">
        <f t="shared" si="1"/>
        <v>23</v>
      </c>
      <c r="B38" s="51">
        <f t="shared" si="2"/>
        <v>42736</v>
      </c>
      <c r="D38" s="6">
        <f>IF(NOT(D$15=0),ROUND(D37-(('Minimum Payment'!D38+'Extra Payment'!D38)-Interest!D38),2),0)</f>
        <v>0</v>
      </c>
      <c r="E38" s="6">
        <f>IF(NOT(E$15=0),ROUND(E37-(('Minimum Payment'!E38+'Extra Payment'!E38)-Interest!E38),2),0)</f>
        <v>0</v>
      </c>
      <c r="F38" s="6">
        <f>IF(NOT(F$15=0),ROUND(F37-(('Minimum Payment'!F38+'Extra Payment'!F38)-Interest!F38),2),0)</f>
        <v>0</v>
      </c>
      <c r="G38" s="6">
        <f>IF(NOT(G$15=0),ROUND(G37-(('Minimum Payment'!G38+'Extra Payment'!G38)-Interest!G38),2),0)</f>
        <v>152.62</v>
      </c>
      <c r="H38" s="6">
        <f>IF(NOT(H$15=0),ROUND(H37-(('Minimum Payment'!H38+'Extra Payment'!H38)-Interest!H38),2),0)</f>
        <v>2102.2800000000002</v>
      </c>
      <c r="I38" s="6">
        <f>IF(NOT(I$15=0),ROUND(I37-(('Minimum Payment'!I38+'Extra Payment'!I38)-Interest!I38),2),0)</f>
        <v>4261.37</v>
      </c>
      <c r="J38" s="6">
        <f>IF(NOT(J$15=0),ROUND(J37-(('Minimum Payment'!J38+'Extra Payment'!J38)-Interest!J38),2),0)</f>
        <v>6371.45</v>
      </c>
      <c r="K38" s="6">
        <f>IF(NOT(K$15=0),ROUND(K37-(('Minimum Payment'!K38+'Extra Payment'!K38)-Interest!K38),2),0)</f>
        <v>7018.75</v>
      </c>
      <c r="L38" s="6">
        <f>IF(NOT(L$15=0),ROUND(L37-(('Minimum Payment'!L38+'Extra Payment'!L38)-Interest!L38),2),0)</f>
        <v>7348.99</v>
      </c>
      <c r="M38" s="6">
        <f>IF(NOT(M$15=0),ROUND(M37-(('Minimum Payment'!M38+'Extra Payment'!M38)-Interest!M38),2),0)</f>
        <v>8449.91</v>
      </c>
      <c r="O38" s="6">
        <f t="shared" si="0"/>
        <v>35705.369999999995</v>
      </c>
    </row>
    <row r="39" spans="1:15" x14ac:dyDescent="0.25">
      <c r="A39" s="3">
        <f t="shared" si="1"/>
        <v>24</v>
      </c>
      <c r="B39" s="51">
        <f t="shared" si="2"/>
        <v>42767</v>
      </c>
      <c r="D39" s="6">
        <f>IF(NOT(D$15=0),ROUND(D38-(('Minimum Payment'!D39+'Extra Payment'!D39)-Interest!D39),2),0)</f>
        <v>0</v>
      </c>
      <c r="E39" s="6">
        <f>IF(NOT(E$15=0),ROUND(E38-(('Minimum Payment'!E39+'Extra Payment'!E39)-Interest!E39),2),0)</f>
        <v>0</v>
      </c>
      <c r="F39" s="6">
        <f>IF(NOT(F$15=0),ROUND(F38-(('Minimum Payment'!F39+'Extra Payment'!F39)-Interest!F39),2),0)</f>
        <v>0</v>
      </c>
      <c r="G39" s="6">
        <f>IF(NOT(G$15=0),ROUND(G38-(('Minimum Payment'!G39+'Extra Payment'!G39)-Interest!G39),2),0)</f>
        <v>0</v>
      </c>
      <c r="H39" s="6">
        <f>IF(NOT(H$15=0),ROUND(H38-(('Minimum Payment'!H39+'Extra Payment'!H39)-Interest!H39),2),0)</f>
        <v>2083.16</v>
      </c>
      <c r="I39" s="6">
        <f>IF(NOT(I$15=0),ROUND(I38-(('Minimum Payment'!I39+'Extra Payment'!I39)-Interest!I39),2),0)</f>
        <v>4250.57</v>
      </c>
      <c r="J39" s="6">
        <f>IF(NOT(J$15=0),ROUND(J38-(('Minimum Payment'!J39+'Extra Payment'!J39)-Interest!J39),2),0)</f>
        <v>6365.16</v>
      </c>
      <c r="K39" s="6">
        <f>IF(NOT(K$15=0),ROUND(K38-(('Minimum Payment'!K39+'Extra Payment'!K39)-Interest!K39),2),0)</f>
        <v>7009.3</v>
      </c>
      <c r="L39" s="6">
        <f>IF(NOT(L$15=0),ROUND(L38-(('Minimum Payment'!L39+'Extra Payment'!L39)-Interest!L39),2),0)</f>
        <v>7321.67</v>
      </c>
      <c r="M39" s="6">
        <f>IF(NOT(M$15=0),ROUND(M38-(('Minimum Payment'!M39+'Extra Payment'!M39)-Interest!M39),2),0)</f>
        <v>8446.4500000000007</v>
      </c>
      <c r="O39" s="6">
        <f t="shared" si="0"/>
        <v>35476.31</v>
      </c>
    </row>
    <row r="40" spans="1:15" x14ac:dyDescent="0.25">
      <c r="A40" s="3">
        <f t="shared" si="1"/>
        <v>25</v>
      </c>
      <c r="B40" s="51">
        <f t="shared" si="2"/>
        <v>42795</v>
      </c>
      <c r="D40" s="6">
        <f>IF(NOT(D$15=0),ROUND(D39-(('Minimum Payment'!D40+'Extra Payment'!D40)-Interest!D40),2),0)</f>
        <v>0</v>
      </c>
      <c r="E40" s="6">
        <f>IF(NOT(E$15=0),ROUND(E39-(('Minimum Payment'!E40+'Extra Payment'!E40)-Interest!E40),2),0)</f>
        <v>0</v>
      </c>
      <c r="F40" s="6">
        <f>IF(NOT(F$15=0),ROUND(F39-(('Minimum Payment'!F40+'Extra Payment'!F40)-Interest!F40),2),0)</f>
        <v>0</v>
      </c>
      <c r="G40" s="6">
        <f>IF(NOT(G$15=0),ROUND(G39-(('Minimum Payment'!G40+'Extra Payment'!G40)-Interest!G40),2),0)</f>
        <v>0</v>
      </c>
      <c r="H40" s="6">
        <f>IF(NOT(H$15=0),ROUND(H39-(('Minimum Payment'!H40+'Extra Payment'!H40)-Interest!H40),2),0)</f>
        <v>1910.1</v>
      </c>
      <c r="I40" s="6">
        <f>IF(NOT(I$15=0),ROUND(I39-(('Minimum Payment'!I40+'Extra Payment'!I40)-Interest!I40),2),0)</f>
        <v>4239.74</v>
      </c>
      <c r="J40" s="6">
        <f>IF(NOT(J$15=0),ROUND(J39-(('Minimum Payment'!J40+'Extra Payment'!J40)-Interest!J40),2),0)</f>
        <v>6358.81</v>
      </c>
      <c r="K40" s="6">
        <f>IF(NOT(K$15=0),ROUND(K39-(('Minimum Payment'!K40+'Extra Payment'!K40)-Interest!K40),2),0)</f>
        <v>6999.7</v>
      </c>
      <c r="L40" s="6">
        <f>IF(NOT(L$15=0),ROUND(L39-(('Minimum Payment'!L40+'Extra Payment'!L40)-Interest!L40),2),0)</f>
        <v>7294.04</v>
      </c>
      <c r="M40" s="6">
        <f>IF(NOT(M$15=0),ROUND(M39-(('Minimum Payment'!M40+'Extra Payment'!M40)-Interest!M40),2),0)</f>
        <v>8442.9500000000007</v>
      </c>
      <c r="O40" s="6">
        <f t="shared" si="0"/>
        <v>35245.340000000004</v>
      </c>
    </row>
    <row r="41" spans="1:15" x14ac:dyDescent="0.25">
      <c r="A41" s="3">
        <f t="shared" si="1"/>
        <v>26</v>
      </c>
      <c r="B41" s="51">
        <f t="shared" si="2"/>
        <v>42826</v>
      </c>
      <c r="D41" s="6">
        <f>IF(NOT(D$15=0),ROUND(D40-(('Minimum Payment'!D41+'Extra Payment'!D41)-Interest!D41),2),0)</f>
        <v>0</v>
      </c>
      <c r="E41" s="6">
        <f>IF(NOT(E$15=0),ROUND(E40-(('Minimum Payment'!E41+'Extra Payment'!E41)-Interest!E41),2),0)</f>
        <v>0</v>
      </c>
      <c r="F41" s="6">
        <f>IF(NOT(F$15=0),ROUND(F40-(('Minimum Payment'!F41+'Extra Payment'!F41)-Interest!F41),2),0)</f>
        <v>0</v>
      </c>
      <c r="G41" s="6">
        <f>IF(NOT(G$15=0),ROUND(G40-(('Minimum Payment'!G41+'Extra Payment'!G41)-Interest!G41),2),0)</f>
        <v>0</v>
      </c>
      <c r="H41" s="6">
        <f>IF(NOT(H$15=0),ROUND(H40-(('Minimum Payment'!H41+'Extra Payment'!H41)-Interest!H41),2),0)</f>
        <v>1736.47</v>
      </c>
      <c r="I41" s="6">
        <f>IF(NOT(I$15=0),ROUND(I40-(('Minimum Payment'!I41+'Extra Payment'!I41)-Interest!I41),2),0)</f>
        <v>4228.87</v>
      </c>
      <c r="J41" s="6">
        <f>IF(NOT(J$15=0),ROUND(J40-(('Minimum Payment'!J41+'Extra Payment'!J41)-Interest!J41),2),0)</f>
        <v>6352.4</v>
      </c>
      <c r="K41" s="6">
        <f>IF(NOT(K$15=0),ROUND(K40-(('Minimum Payment'!K41+'Extra Payment'!K41)-Interest!K41),2),0)</f>
        <v>6989.95</v>
      </c>
      <c r="L41" s="6">
        <f>IF(NOT(L$15=0),ROUND(L40-(('Minimum Payment'!L41+'Extra Payment'!L41)-Interest!L41),2),0)</f>
        <v>7266.1</v>
      </c>
      <c r="M41" s="6">
        <f>IF(NOT(M$15=0),ROUND(M40-(('Minimum Payment'!M41+'Extra Payment'!M41)-Interest!M41),2),0)</f>
        <v>8439.42</v>
      </c>
      <c r="O41" s="6">
        <f t="shared" si="0"/>
        <v>35013.21</v>
      </c>
    </row>
    <row r="42" spans="1:15" x14ac:dyDescent="0.25">
      <c r="A42" s="3">
        <f t="shared" si="1"/>
        <v>27</v>
      </c>
      <c r="B42" s="51">
        <f t="shared" si="2"/>
        <v>42856</v>
      </c>
      <c r="D42" s="6">
        <f>IF(NOT(D$15=0),ROUND(D41-(('Minimum Payment'!D42+'Extra Payment'!D42)-Interest!D42),2),0)</f>
        <v>0</v>
      </c>
      <c r="E42" s="6">
        <f>IF(NOT(E$15=0),ROUND(E41-(('Minimum Payment'!E42+'Extra Payment'!E42)-Interest!E42),2),0)</f>
        <v>0</v>
      </c>
      <c r="F42" s="6">
        <f>IF(NOT(F$15=0),ROUND(F41-(('Minimum Payment'!F42+'Extra Payment'!F42)-Interest!F42),2),0)</f>
        <v>0</v>
      </c>
      <c r="G42" s="6">
        <f>IF(NOT(G$15=0),ROUND(G41-(('Minimum Payment'!G42+'Extra Payment'!G42)-Interest!G42),2),0)</f>
        <v>0</v>
      </c>
      <c r="H42" s="6">
        <f>IF(NOT(H$15=0),ROUND(H41-(('Minimum Payment'!H42+'Extra Payment'!H42)-Interest!H42),2),0)</f>
        <v>1562.26</v>
      </c>
      <c r="I42" s="6">
        <f>IF(NOT(I$15=0),ROUND(I41-(('Minimum Payment'!I42+'Extra Payment'!I42)-Interest!I42),2),0)</f>
        <v>4217.97</v>
      </c>
      <c r="J42" s="6">
        <f>IF(NOT(J$15=0),ROUND(J41-(('Minimum Payment'!J42+'Extra Payment'!J42)-Interest!J42),2),0)</f>
        <v>6345.92</v>
      </c>
      <c r="K42" s="6">
        <f>IF(NOT(K$15=0),ROUND(K41-(('Minimum Payment'!K42+'Extra Payment'!K42)-Interest!K42),2),0)</f>
        <v>6980.04</v>
      </c>
      <c r="L42" s="6">
        <f>IF(NOT(L$15=0),ROUND(L41-(('Minimum Payment'!L42+'Extra Payment'!L42)-Interest!L42),2),0)</f>
        <v>7237.84</v>
      </c>
      <c r="M42" s="6">
        <f>IF(NOT(M$15=0),ROUND(M41-(('Minimum Payment'!M42+'Extra Payment'!M42)-Interest!M42),2),0)</f>
        <v>8435.85</v>
      </c>
      <c r="O42" s="6">
        <f t="shared" si="0"/>
        <v>34779.880000000005</v>
      </c>
    </row>
    <row r="43" spans="1:15" x14ac:dyDescent="0.25">
      <c r="A43" s="3">
        <f t="shared" si="1"/>
        <v>28</v>
      </c>
      <c r="B43" s="51">
        <f t="shared" si="2"/>
        <v>42887</v>
      </c>
      <c r="D43" s="6">
        <f>IF(NOT(D$15=0),ROUND(D42-(('Minimum Payment'!D43+'Extra Payment'!D43)-Interest!D43),2),0)</f>
        <v>0</v>
      </c>
      <c r="E43" s="6">
        <f>IF(NOT(E$15=0),ROUND(E42-(('Minimum Payment'!E43+'Extra Payment'!E43)-Interest!E43),2),0)</f>
        <v>0</v>
      </c>
      <c r="F43" s="6">
        <f>IF(NOT(F$15=0),ROUND(F42-(('Minimum Payment'!F43+'Extra Payment'!F43)-Interest!F43),2),0)</f>
        <v>0</v>
      </c>
      <c r="G43" s="6">
        <f>IF(NOT(G$15=0),ROUND(G42-(('Minimum Payment'!G43+'Extra Payment'!G43)-Interest!G43),2),0)</f>
        <v>0</v>
      </c>
      <c r="H43" s="6">
        <f>IF(NOT(H$15=0),ROUND(H42-(('Minimum Payment'!H43+'Extra Payment'!H43)-Interest!H43),2),0)</f>
        <v>1387.47</v>
      </c>
      <c r="I43" s="6">
        <f>IF(NOT(I$15=0),ROUND(I42-(('Minimum Payment'!I43+'Extra Payment'!I43)-Interest!I43),2),0)</f>
        <v>4207.03</v>
      </c>
      <c r="J43" s="6">
        <f>IF(NOT(J$15=0),ROUND(J42-(('Minimum Payment'!J43+'Extra Payment'!J43)-Interest!J43),2),0)</f>
        <v>6339.38</v>
      </c>
      <c r="K43" s="6">
        <f>IF(NOT(K$15=0),ROUND(K42-(('Minimum Payment'!K43+'Extra Payment'!K43)-Interest!K43),2),0)</f>
        <v>6969.98</v>
      </c>
      <c r="L43" s="6">
        <f>IF(NOT(L$15=0),ROUND(L42-(('Minimum Payment'!L43+'Extra Payment'!L43)-Interest!L43),2),0)</f>
        <v>7209.27</v>
      </c>
      <c r="M43" s="6">
        <f>IF(NOT(M$15=0),ROUND(M42-(('Minimum Payment'!M43+'Extra Payment'!M43)-Interest!M43),2),0)</f>
        <v>8432.24</v>
      </c>
      <c r="O43" s="6">
        <f t="shared" si="0"/>
        <v>34545.370000000003</v>
      </c>
    </row>
    <row r="44" spans="1:15" x14ac:dyDescent="0.25">
      <c r="A44" s="3">
        <f t="shared" si="1"/>
        <v>29</v>
      </c>
      <c r="B44" s="51">
        <f t="shared" si="2"/>
        <v>42917</v>
      </c>
      <c r="D44" s="6">
        <f>IF(NOT(D$15=0),ROUND(D43-(('Minimum Payment'!D44+'Extra Payment'!D44)-Interest!D44),2),0)</f>
        <v>0</v>
      </c>
      <c r="E44" s="6">
        <f>IF(NOT(E$15=0),ROUND(E43-(('Minimum Payment'!E44+'Extra Payment'!E44)-Interest!E44),2),0)</f>
        <v>0</v>
      </c>
      <c r="F44" s="6">
        <f>IF(NOT(F$15=0),ROUND(F43-(('Minimum Payment'!F44+'Extra Payment'!F44)-Interest!F44),2),0)</f>
        <v>0</v>
      </c>
      <c r="G44" s="6">
        <f>IF(NOT(G$15=0),ROUND(G43-(('Minimum Payment'!G44+'Extra Payment'!G44)-Interest!G44),2),0)</f>
        <v>0</v>
      </c>
      <c r="H44" s="6">
        <f>IF(NOT(H$15=0),ROUND(H43-(('Minimum Payment'!H44+'Extra Payment'!H44)-Interest!H44),2),0)</f>
        <v>1212.0899999999999</v>
      </c>
      <c r="I44" s="6">
        <f>IF(NOT(I$15=0),ROUND(I43-(('Minimum Payment'!I44+'Extra Payment'!I44)-Interest!I44),2),0)</f>
        <v>4196.05</v>
      </c>
      <c r="J44" s="6">
        <f>IF(NOT(J$15=0),ROUND(J43-(('Minimum Payment'!J44+'Extra Payment'!J44)-Interest!J44),2),0)</f>
        <v>6332.77</v>
      </c>
      <c r="K44" s="6">
        <f>IF(NOT(K$15=0),ROUND(K43-(('Minimum Payment'!K44+'Extra Payment'!K44)-Interest!K44),2),0)</f>
        <v>6959.76</v>
      </c>
      <c r="L44" s="6">
        <f>IF(NOT(L$15=0),ROUND(L43-(('Minimum Payment'!L44+'Extra Payment'!L44)-Interest!L44),2),0)</f>
        <v>7180.37</v>
      </c>
      <c r="M44" s="6">
        <f>IF(NOT(M$15=0),ROUND(M43-(('Minimum Payment'!M44+'Extra Payment'!M44)-Interest!M44),2),0)</f>
        <v>8428.59</v>
      </c>
      <c r="O44" s="6">
        <f t="shared" si="0"/>
        <v>34309.629999999997</v>
      </c>
    </row>
    <row r="45" spans="1:15" x14ac:dyDescent="0.25">
      <c r="A45" s="3">
        <f t="shared" si="1"/>
        <v>30</v>
      </c>
      <c r="B45" s="51">
        <f t="shared" si="2"/>
        <v>42948</v>
      </c>
      <c r="D45" s="6">
        <f>IF(NOT(D$15=0),ROUND(D44-(('Minimum Payment'!D45+'Extra Payment'!D45)-Interest!D45),2),0)</f>
        <v>0</v>
      </c>
      <c r="E45" s="6">
        <f>IF(NOT(E$15=0),ROUND(E44-(('Minimum Payment'!E45+'Extra Payment'!E45)-Interest!E45),2),0)</f>
        <v>0</v>
      </c>
      <c r="F45" s="6">
        <f>IF(NOT(F$15=0),ROUND(F44-(('Minimum Payment'!F45+'Extra Payment'!F45)-Interest!F45),2),0)</f>
        <v>0</v>
      </c>
      <c r="G45" s="6">
        <f>IF(NOT(G$15=0),ROUND(G44-(('Minimum Payment'!G45+'Extra Payment'!G45)-Interest!G45),2),0)</f>
        <v>0</v>
      </c>
      <c r="H45" s="6">
        <f>IF(NOT(H$15=0),ROUND(H44-(('Minimum Payment'!H45+'Extra Payment'!H45)-Interest!H45),2),0)</f>
        <v>1036.1300000000001</v>
      </c>
      <c r="I45" s="6">
        <f>IF(NOT(I$15=0),ROUND(I44-(('Minimum Payment'!I45+'Extra Payment'!I45)-Interest!I45),2),0)</f>
        <v>4185.04</v>
      </c>
      <c r="J45" s="6">
        <f>IF(NOT(J$15=0),ROUND(J44-(('Minimum Payment'!J45+'Extra Payment'!J45)-Interest!J45),2),0)</f>
        <v>6326.1</v>
      </c>
      <c r="K45" s="6">
        <f>IF(NOT(K$15=0),ROUND(K44-(('Minimum Payment'!K45+'Extra Payment'!K45)-Interest!K45),2),0)</f>
        <v>6949.38</v>
      </c>
      <c r="L45" s="6">
        <f>IF(NOT(L$15=0),ROUND(L44-(('Minimum Payment'!L45+'Extra Payment'!L45)-Interest!L45),2),0)</f>
        <v>7151.15</v>
      </c>
      <c r="M45" s="6">
        <f>IF(NOT(M$15=0),ROUND(M44-(('Minimum Payment'!M45+'Extra Payment'!M45)-Interest!M45),2),0)</f>
        <v>8424.9</v>
      </c>
      <c r="O45" s="6">
        <f t="shared" si="0"/>
        <v>34072.700000000004</v>
      </c>
    </row>
    <row r="46" spans="1:15" x14ac:dyDescent="0.25">
      <c r="A46" s="3">
        <f t="shared" si="1"/>
        <v>31</v>
      </c>
      <c r="B46" s="51">
        <f t="shared" si="2"/>
        <v>42979</v>
      </c>
      <c r="D46" s="6">
        <f>IF(NOT(D$15=0),ROUND(D45-(('Minimum Payment'!D46+'Extra Payment'!D46)-Interest!D46),2),0)</f>
        <v>0</v>
      </c>
      <c r="E46" s="6">
        <f>IF(NOT(E$15=0),ROUND(E45-(('Minimum Payment'!E46+'Extra Payment'!E46)-Interest!E46),2),0)</f>
        <v>0</v>
      </c>
      <c r="F46" s="6">
        <f>IF(NOT(F$15=0),ROUND(F45-(('Minimum Payment'!F46+'Extra Payment'!F46)-Interest!F46),2),0)</f>
        <v>0</v>
      </c>
      <c r="G46" s="6">
        <f>IF(NOT(G$15=0),ROUND(G45-(('Minimum Payment'!G46+'Extra Payment'!G46)-Interest!G46),2),0)</f>
        <v>0</v>
      </c>
      <c r="H46" s="6">
        <f>IF(NOT(H$15=0),ROUND(H45-(('Minimum Payment'!H46+'Extra Payment'!H46)-Interest!H46),2),0)</f>
        <v>859.58</v>
      </c>
      <c r="I46" s="6">
        <f>IF(NOT(I$15=0),ROUND(I45-(('Minimum Payment'!I46+'Extra Payment'!I46)-Interest!I46),2),0)</f>
        <v>4173.99</v>
      </c>
      <c r="J46" s="6">
        <f>IF(NOT(J$15=0),ROUND(J45-(('Minimum Payment'!J46+'Extra Payment'!J46)-Interest!J46),2),0)</f>
        <v>6319.36</v>
      </c>
      <c r="K46" s="6">
        <f>IF(NOT(K$15=0),ROUND(K45-(('Minimum Payment'!K46+'Extra Payment'!K46)-Interest!K46),2),0)</f>
        <v>6938.83</v>
      </c>
      <c r="L46" s="6">
        <f>IF(NOT(L$15=0),ROUND(L45-(('Minimum Payment'!L46+'Extra Payment'!L46)-Interest!L46),2),0)</f>
        <v>7121.6</v>
      </c>
      <c r="M46" s="6">
        <f>IF(NOT(M$15=0),ROUND(M45-(('Minimum Payment'!M46+'Extra Payment'!M46)-Interest!M46),2),0)</f>
        <v>8421.17</v>
      </c>
      <c r="O46" s="6">
        <f t="shared" si="0"/>
        <v>33834.53</v>
      </c>
    </row>
    <row r="47" spans="1:15" x14ac:dyDescent="0.25">
      <c r="A47" s="3">
        <f t="shared" si="1"/>
        <v>32</v>
      </c>
      <c r="B47" s="51">
        <f t="shared" si="2"/>
        <v>43009</v>
      </c>
      <c r="D47" s="6">
        <f>IF(NOT(D$15=0),ROUND(D46-(('Minimum Payment'!D47+'Extra Payment'!D47)-Interest!D47),2),0)</f>
        <v>0</v>
      </c>
      <c r="E47" s="6">
        <f>IF(NOT(E$15=0),ROUND(E46-(('Minimum Payment'!E47+'Extra Payment'!E47)-Interest!E47),2),0)</f>
        <v>0</v>
      </c>
      <c r="F47" s="6">
        <f>IF(NOT(F$15=0),ROUND(F46-(('Minimum Payment'!F47+'Extra Payment'!F47)-Interest!F47),2),0)</f>
        <v>0</v>
      </c>
      <c r="G47" s="6">
        <f>IF(NOT(G$15=0),ROUND(G46-(('Minimum Payment'!G47+'Extra Payment'!G47)-Interest!G47),2),0)</f>
        <v>0</v>
      </c>
      <c r="H47" s="6">
        <f>IF(NOT(H$15=0),ROUND(H46-(('Minimum Payment'!H47+'Extra Payment'!H47)-Interest!H47),2),0)</f>
        <v>682.45</v>
      </c>
      <c r="I47" s="6">
        <f>IF(NOT(I$15=0),ROUND(I46-(('Minimum Payment'!I47+'Extra Payment'!I47)-Interest!I47),2),0)</f>
        <v>4162.8999999999996</v>
      </c>
      <c r="J47" s="6">
        <f>IF(NOT(J$15=0),ROUND(J46-(('Minimum Payment'!J47+'Extra Payment'!J47)-Interest!J47),2),0)</f>
        <v>6312.55</v>
      </c>
      <c r="K47" s="6">
        <f>IF(NOT(K$15=0),ROUND(K46-(('Minimum Payment'!K47+'Extra Payment'!K47)-Interest!K47),2),0)</f>
        <v>6928.12</v>
      </c>
      <c r="L47" s="6">
        <f>IF(NOT(L$15=0),ROUND(L46-(('Minimum Payment'!L47+'Extra Payment'!L47)-Interest!L47),2),0)</f>
        <v>7091.72</v>
      </c>
      <c r="M47" s="6">
        <f>IF(NOT(M$15=0),ROUND(M46-(('Minimum Payment'!M47+'Extra Payment'!M47)-Interest!M47),2),0)</f>
        <v>8417.4</v>
      </c>
      <c r="O47" s="6">
        <f t="shared" si="0"/>
        <v>33595.14</v>
      </c>
    </row>
    <row r="48" spans="1:15" x14ac:dyDescent="0.25">
      <c r="A48" s="3">
        <f t="shared" si="1"/>
        <v>33</v>
      </c>
      <c r="B48" s="51">
        <f t="shared" si="2"/>
        <v>43040</v>
      </c>
      <c r="D48" s="6">
        <f>IF(NOT(D$15=0),ROUND(D47-(('Minimum Payment'!D48+'Extra Payment'!D48)-Interest!D48),2),0)</f>
        <v>0</v>
      </c>
      <c r="E48" s="6">
        <f>IF(NOT(E$15=0),ROUND(E47-(('Minimum Payment'!E48+'Extra Payment'!E48)-Interest!E48),2),0)</f>
        <v>0</v>
      </c>
      <c r="F48" s="6">
        <f>IF(NOT(F$15=0),ROUND(F47-(('Minimum Payment'!F48+'Extra Payment'!F48)-Interest!F48),2),0)</f>
        <v>0</v>
      </c>
      <c r="G48" s="6">
        <f>IF(NOT(G$15=0),ROUND(G47-(('Minimum Payment'!G48+'Extra Payment'!G48)-Interest!G48),2),0)</f>
        <v>0</v>
      </c>
      <c r="H48" s="6">
        <f>IF(NOT(H$15=0),ROUND(H47-(('Minimum Payment'!H48+'Extra Payment'!H48)-Interest!H48),2),0)</f>
        <v>504.72</v>
      </c>
      <c r="I48" s="6">
        <f>IF(NOT(I$15=0),ROUND(I47-(('Minimum Payment'!I48+'Extra Payment'!I48)-Interest!I48),2),0)</f>
        <v>4151.78</v>
      </c>
      <c r="J48" s="6">
        <f>IF(NOT(J$15=0),ROUND(J47-(('Minimum Payment'!J48+'Extra Payment'!J48)-Interest!J48),2),0)</f>
        <v>6305.68</v>
      </c>
      <c r="K48" s="6">
        <f>IF(NOT(K$15=0),ROUND(K47-(('Minimum Payment'!K48+'Extra Payment'!K48)-Interest!K48),2),0)</f>
        <v>6917.24</v>
      </c>
      <c r="L48" s="6">
        <f>IF(NOT(L$15=0),ROUND(L47-(('Minimum Payment'!L48+'Extra Payment'!L48)-Interest!L48),2),0)</f>
        <v>7061.5</v>
      </c>
      <c r="M48" s="6">
        <f>IF(NOT(M$15=0),ROUND(M47-(('Minimum Payment'!M48+'Extra Payment'!M48)-Interest!M48),2),0)</f>
        <v>8413.59</v>
      </c>
      <c r="O48" s="6">
        <f t="shared" si="0"/>
        <v>33354.509999999995</v>
      </c>
    </row>
    <row r="49" spans="1:15" x14ac:dyDescent="0.25">
      <c r="A49" s="3">
        <f t="shared" si="1"/>
        <v>34</v>
      </c>
      <c r="B49" s="51">
        <f t="shared" si="2"/>
        <v>43070</v>
      </c>
      <c r="D49" s="6">
        <f>IF(NOT(D$15=0),ROUND(D48-(('Minimum Payment'!D49+'Extra Payment'!D49)-Interest!D49),2),0)</f>
        <v>0</v>
      </c>
      <c r="E49" s="6">
        <f>IF(NOT(E$15=0),ROUND(E48-(('Minimum Payment'!E49+'Extra Payment'!E49)-Interest!E49),2),0)</f>
        <v>0</v>
      </c>
      <c r="F49" s="6">
        <f>IF(NOT(F$15=0),ROUND(F48-(('Minimum Payment'!F49+'Extra Payment'!F49)-Interest!F49),2),0)</f>
        <v>0</v>
      </c>
      <c r="G49" s="6">
        <f>IF(NOT(G$15=0),ROUND(G48-(('Minimum Payment'!G49+'Extra Payment'!G49)-Interest!G49),2),0)</f>
        <v>0</v>
      </c>
      <c r="H49" s="6">
        <f>IF(NOT(H$15=0),ROUND(H48-(('Minimum Payment'!H49+'Extra Payment'!H49)-Interest!H49),2),0)</f>
        <v>326.39999999999998</v>
      </c>
      <c r="I49" s="6">
        <f>IF(NOT(I$15=0),ROUND(I48-(('Minimum Payment'!I49+'Extra Payment'!I49)-Interest!I49),2),0)</f>
        <v>4140.62</v>
      </c>
      <c r="J49" s="6">
        <f>IF(NOT(J$15=0),ROUND(J48-(('Minimum Payment'!J49+'Extra Payment'!J49)-Interest!J49),2),0)</f>
        <v>6298.74</v>
      </c>
      <c r="K49" s="6">
        <f>IF(NOT(K$15=0),ROUND(K48-(('Minimum Payment'!K49+'Extra Payment'!K49)-Interest!K49),2),0)</f>
        <v>6906.19</v>
      </c>
      <c r="L49" s="6">
        <f>IF(NOT(L$15=0),ROUND(L48-(('Minimum Payment'!L49+'Extra Payment'!L49)-Interest!L49),2),0)</f>
        <v>7030.94</v>
      </c>
      <c r="M49" s="6">
        <f>IF(NOT(M$15=0),ROUND(M48-(('Minimum Payment'!M49+'Extra Payment'!M49)-Interest!M49),2),0)</f>
        <v>8409.74</v>
      </c>
      <c r="O49" s="6">
        <f t="shared" si="0"/>
        <v>33112.629999999997</v>
      </c>
    </row>
    <row r="50" spans="1:15" x14ac:dyDescent="0.25">
      <c r="A50" s="3">
        <f t="shared" si="1"/>
        <v>35</v>
      </c>
      <c r="B50" s="51">
        <f t="shared" si="2"/>
        <v>43101</v>
      </c>
      <c r="D50" s="6">
        <f>IF(NOT(D$15=0),ROUND(D49-(('Minimum Payment'!D50+'Extra Payment'!D50)-Interest!D50),2),0)</f>
        <v>0</v>
      </c>
      <c r="E50" s="6">
        <f>IF(NOT(E$15=0),ROUND(E49-(('Minimum Payment'!E50+'Extra Payment'!E50)-Interest!E50),2),0)</f>
        <v>0</v>
      </c>
      <c r="F50" s="6">
        <f>IF(NOT(F$15=0),ROUND(F49-(('Minimum Payment'!F50+'Extra Payment'!F50)-Interest!F50),2),0)</f>
        <v>0</v>
      </c>
      <c r="G50" s="6">
        <f>IF(NOT(G$15=0),ROUND(G49-(('Minimum Payment'!G50+'Extra Payment'!G50)-Interest!G50),2),0)</f>
        <v>0</v>
      </c>
      <c r="H50" s="6">
        <f>IF(NOT(H$15=0),ROUND(H49-(('Minimum Payment'!H50+'Extra Payment'!H50)-Interest!H50),2),0)</f>
        <v>147.49</v>
      </c>
      <c r="I50" s="6">
        <f>IF(NOT(I$15=0),ROUND(I49-(('Minimum Payment'!I50+'Extra Payment'!I50)-Interest!I50),2),0)</f>
        <v>4129.42</v>
      </c>
      <c r="J50" s="6">
        <f>IF(NOT(J$15=0),ROUND(J49-(('Minimum Payment'!J50+'Extra Payment'!J50)-Interest!J50),2),0)</f>
        <v>6291.73</v>
      </c>
      <c r="K50" s="6">
        <f>IF(NOT(K$15=0),ROUND(K49-(('Minimum Payment'!K50+'Extra Payment'!K50)-Interest!K50),2),0)</f>
        <v>6894.96</v>
      </c>
      <c r="L50" s="6">
        <f>IF(NOT(L$15=0),ROUND(L49-(('Minimum Payment'!L50+'Extra Payment'!L50)-Interest!L50),2),0)</f>
        <v>7000.04</v>
      </c>
      <c r="M50" s="6">
        <f>IF(NOT(M$15=0),ROUND(M49-(('Minimum Payment'!M50+'Extra Payment'!M50)-Interest!M50),2),0)</f>
        <v>8405.85</v>
      </c>
      <c r="O50" s="6">
        <f t="shared" si="0"/>
        <v>32869.49</v>
      </c>
    </row>
    <row r="51" spans="1:15" x14ac:dyDescent="0.25">
      <c r="A51" s="3">
        <f t="shared" si="1"/>
        <v>36</v>
      </c>
      <c r="B51" s="51">
        <f t="shared" si="2"/>
        <v>43132</v>
      </c>
      <c r="D51" s="6">
        <f>IF(NOT(D$15=0),ROUND(D50-(('Minimum Payment'!D51+'Extra Payment'!D51)-Interest!D51),2),0)</f>
        <v>0</v>
      </c>
      <c r="E51" s="6">
        <f>IF(NOT(E$15=0),ROUND(E50-(('Minimum Payment'!E51+'Extra Payment'!E51)-Interest!E51),2),0)</f>
        <v>0</v>
      </c>
      <c r="F51" s="6">
        <f>IF(NOT(F$15=0),ROUND(F50-(('Minimum Payment'!F51+'Extra Payment'!F51)-Interest!F51),2),0)</f>
        <v>0</v>
      </c>
      <c r="G51" s="6">
        <f>IF(NOT(G$15=0),ROUND(G50-(('Minimum Payment'!G51+'Extra Payment'!G51)-Interest!G51),2),0)</f>
        <v>0</v>
      </c>
      <c r="H51" s="6">
        <f>IF(NOT(H$15=0),ROUND(H50-(('Minimum Payment'!H51+'Extra Payment'!H51)-Interest!H51),2),0)</f>
        <v>0</v>
      </c>
      <c r="I51" s="6">
        <f>IF(NOT(I$15=0),ROUND(I50-(('Minimum Payment'!I51+'Extra Payment'!I51)-Interest!I51),2),0)</f>
        <v>4086.17</v>
      </c>
      <c r="J51" s="6">
        <f>IF(NOT(J$15=0),ROUND(J50-(('Minimum Payment'!J51+'Extra Payment'!J51)-Interest!J51),2),0)</f>
        <v>6284.65</v>
      </c>
      <c r="K51" s="6">
        <f>IF(NOT(K$15=0),ROUND(K50-(('Minimum Payment'!K51+'Extra Payment'!K51)-Interest!K51),2),0)</f>
        <v>6883.56</v>
      </c>
      <c r="L51" s="6">
        <f>IF(NOT(L$15=0),ROUND(L50-(('Minimum Payment'!L51+'Extra Payment'!L51)-Interest!L51),2),0)</f>
        <v>6968.79</v>
      </c>
      <c r="M51" s="6">
        <f>IF(NOT(M$15=0),ROUND(M50-(('Minimum Payment'!M51+'Extra Payment'!M51)-Interest!M51),2),0)</f>
        <v>8401.91</v>
      </c>
      <c r="O51" s="6">
        <f t="shared" si="0"/>
        <v>32625.08</v>
      </c>
    </row>
    <row r="52" spans="1:15" x14ac:dyDescent="0.25">
      <c r="A52" s="3">
        <f t="shared" si="1"/>
        <v>37</v>
      </c>
      <c r="B52" s="51">
        <f t="shared" si="2"/>
        <v>43160</v>
      </c>
      <c r="D52" s="6">
        <f>IF(NOT(D$15=0),ROUND(D51-(('Minimum Payment'!D52+'Extra Payment'!D52)-Interest!D52),2),0)</f>
        <v>0</v>
      </c>
      <c r="E52" s="6">
        <f>IF(NOT(E$15=0),ROUND(E51-(('Minimum Payment'!E52+'Extra Payment'!E52)-Interest!E52),2),0)</f>
        <v>0</v>
      </c>
      <c r="F52" s="6">
        <f>IF(NOT(F$15=0),ROUND(F51-(('Minimum Payment'!F52+'Extra Payment'!F52)-Interest!F52),2),0)</f>
        <v>0</v>
      </c>
      <c r="G52" s="6">
        <f>IF(NOT(G$15=0),ROUND(G51-(('Minimum Payment'!G52+'Extra Payment'!G52)-Interest!G52),2),0)</f>
        <v>0</v>
      </c>
      <c r="H52" s="6">
        <f>IF(NOT(H$15=0),ROUND(H51-(('Minimum Payment'!H52+'Extra Payment'!H52)-Interest!H52),2),0)</f>
        <v>0</v>
      </c>
      <c r="I52" s="6">
        <f>IF(NOT(I$15=0),ROUND(I51-(('Minimum Payment'!I52+'Extra Payment'!I52)-Interest!I52),2),0)</f>
        <v>3894.79</v>
      </c>
      <c r="J52" s="6">
        <f>IF(NOT(J$15=0),ROUND(J51-(('Minimum Payment'!J52+'Extra Payment'!J52)-Interest!J52),2),0)</f>
        <v>6277.5</v>
      </c>
      <c r="K52" s="6">
        <f>IF(NOT(K$15=0),ROUND(K51-(('Minimum Payment'!K52+'Extra Payment'!K52)-Interest!K52),2),0)</f>
        <v>6871.98</v>
      </c>
      <c r="L52" s="6">
        <f>IF(NOT(L$15=0),ROUND(L51-(('Minimum Payment'!L52+'Extra Payment'!L52)-Interest!L52),2),0)</f>
        <v>6937.19</v>
      </c>
      <c r="M52" s="6">
        <f>IF(NOT(M$15=0),ROUND(M51-(('Minimum Payment'!M52+'Extra Payment'!M52)-Interest!M52),2),0)</f>
        <v>8397.93</v>
      </c>
      <c r="O52" s="6">
        <f t="shared" si="0"/>
        <v>32379.39</v>
      </c>
    </row>
    <row r="53" spans="1:15" x14ac:dyDescent="0.25">
      <c r="A53" s="3">
        <f t="shared" si="1"/>
        <v>38</v>
      </c>
      <c r="B53" s="51">
        <f t="shared" si="2"/>
        <v>43191</v>
      </c>
      <c r="D53" s="6">
        <f>IF(NOT(D$15=0),ROUND(D52-(('Minimum Payment'!D53+'Extra Payment'!D53)-Interest!D53),2),0)</f>
        <v>0</v>
      </c>
      <c r="E53" s="6">
        <f>IF(NOT(E$15=0),ROUND(E52-(('Minimum Payment'!E53+'Extra Payment'!E53)-Interest!E53),2),0)</f>
        <v>0</v>
      </c>
      <c r="F53" s="6">
        <f>IF(NOT(F$15=0),ROUND(F52-(('Minimum Payment'!F53+'Extra Payment'!F53)-Interest!F53),2),0)</f>
        <v>0</v>
      </c>
      <c r="G53" s="6">
        <f>IF(NOT(G$15=0),ROUND(G52-(('Minimum Payment'!G53+'Extra Payment'!G53)-Interest!G53),2),0)</f>
        <v>0</v>
      </c>
      <c r="H53" s="6">
        <f>IF(NOT(H$15=0),ROUND(H52-(('Minimum Payment'!H53+'Extra Payment'!H53)-Interest!H53),2),0)</f>
        <v>0</v>
      </c>
      <c r="I53" s="6">
        <f>IF(NOT(I$15=0),ROUND(I52-(('Minimum Payment'!I53+'Extra Payment'!I53)-Interest!I53),2),0)</f>
        <v>3702.77</v>
      </c>
      <c r="J53" s="6">
        <f>IF(NOT(J$15=0),ROUND(J52-(('Minimum Payment'!J53+'Extra Payment'!J53)-Interest!J53),2),0)</f>
        <v>6270.28</v>
      </c>
      <c r="K53" s="6">
        <f>IF(NOT(K$15=0),ROUND(K52-(('Minimum Payment'!K53+'Extra Payment'!K53)-Interest!K53),2),0)</f>
        <v>6860.21</v>
      </c>
      <c r="L53" s="6">
        <f>IF(NOT(L$15=0),ROUND(L52-(('Minimum Payment'!L53+'Extra Payment'!L53)-Interest!L53),2),0)</f>
        <v>6905.23</v>
      </c>
      <c r="M53" s="6">
        <f>IF(NOT(M$15=0),ROUND(M52-(('Minimum Payment'!M53+'Extra Payment'!M53)-Interest!M53),2),0)</f>
        <v>8393.91</v>
      </c>
      <c r="O53" s="6">
        <f t="shared" si="0"/>
        <v>32132.399999999998</v>
      </c>
    </row>
    <row r="54" spans="1:15" x14ac:dyDescent="0.25">
      <c r="A54" s="3">
        <f t="shared" si="1"/>
        <v>39</v>
      </c>
      <c r="B54" s="51">
        <f t="shared" si="2"/>
        <v>43221</v>
      </c>
      <c r="D54" s="6">
        <f>IF(NOT(D$15=0),ROUND(D53-(('Minimum Payment'!D54+'Extra Payment'!D54)-Interest!D54),2),0)</f>
        <v>0</v>
      </c>
      <c r="E54" s="6">
        <f>IF(NOT(E$15=0),ROUND(E53-(('Minimum Payment'!E54+'Extra Payment'!E54)-Interest!E54),2),0)</f>
        <v>0</v>
      </c>
      <c r="F54" s="6">
        <f>IF(NOT(F$15=0),ROUND(F53-(('Minimum Payment'!F54+'Extra Payment'!F54)-Interest!F54),2),0)</f>
        <v>0</v>
      </c>
      <c r="G54" s="6">
        <f>IF(NOT(G$15=0),ROUND(G53-(('Minimum Payment'!G54+'Extra Payment'!G54)-Interest!G54),2),0)</f>
        <v>0</v>
      </c>
      <c r="H54" s="6">
        <f>IF(NOT(H$15=0),ROUND(H53-(('Minimum Payment'!H54+'Extra Payment'!H54)-Interest!H54),2),0)</f>
        <v>0</v>
      </c>
      <c r="I54" s="6">
        <f>IF(NOT(I$15=0),ROUND(I53-(('Minimum Payment'!I54+'Extra Payment'!I54)-Interest!I54),2),0)</f>
        <v>3510.11</v>
      </c>
      <c r="J54" s="6">
        <f>IF(NOT(J$15=0),ROUND(J53-(('Minimum Payment'!J54+'Extra Payment'!J54)-Interest!J54),2),0)</f>
        <v>6262.98</v>
      </c>
      <c r="K54" s="6">
        <f>IF(NOT(K$15=0),ROUND(K53-(('Minimum Payment'!K54+'Extra Payment'!K54)-Interest!K54),2),0)</f>
        <v>6848.26</v>
      </c>
      <c r="L54" s="6">
        <f>IF(NOT(L$15=0),ROUND(L53-(('Minimum Payment'!L54+'Extra Payment'!L54)-Interest!L54),2),0)</f>
        <v>6872.91</v>
      </c>
      <c r="M54" s="6">
        <f>IF(NOT(M$15=0),ROUND(M53-(('Minimum Payment'!M54+'Extra Payment'!M54)-Interest!M54),2),0)</f>
        <v>8389.84</v>
      </c>
      <c r="O54" s="6">
        <f t="shared" si="0"/>
        <v>31884.1</v>
      </c>
    </row>
    <row r="55" spans="1:15" x14ac:dyDescent="0.25">
      <c r="A55" s="3">
        <f t="shared" si="1"/>
        <v>40</v>
      </c>
      <c r="B55" s="51">
        <f t="shared" si="2"/>
        <v>43252</v>
      </c>
      <c r="D55" s="6">
        <f>IF(NOT(D$15=0),ROUND(D54-(('Minimum Payment'!D55+'Extra Payment'!D55)-Interest!D55),2),0)</f>
        <v>0</v>
      </c>
      <c r="E55" s="6">
        <f>IF(NOT(E$15=0),ROUND(E54-(('Minimum Payment'!E55+'Extra Payment'!E55)-Interest!E55),2),0)</f>
        <v>0</v>
      </c>
      <c r="F55" s="6">
        <f>IF(NOT(F$15=0),ROUND(F54-(('Minimum Payment'!F55+'Extra Payment'!F55)-Interest!F55),2),0)</f>
        <v>0</v>
      </c>
      <c r="G55" s="6">
        <f>IF(NOT(G$15=0),ROUND(G54-(('Minimum Payment'!G55+'Extra Payment'!G55)-Interest!G55),2),0)</f>
        <v>0</v>
      </c>
      <c r="H55" s="6">
        <f>IF(NOT(H$15=0),ROUND(H54-(('Minimum Payment'!H55+'Extra Payment'!H55)-Interest!H55),2),0)</f>
        <v>0</v>
      </c>
      <c r="I55" s="6">
        <f>IF(NOT(I$15=0),ROUND(I54-(('Minimum Payment'!I55+'Extra Payment'!I55)-Interest!I55),2),0)</f>
        <v>3316.81</v>
      </c>
      <c r="J55" s="6">
        <f>IF(NOT(J$15=0),ROUND(J54-(('Minimum Payment'!J55+'Extra Payment'!J55)-Interest!J55),2),0)</f>
        <v>6255.61</v>
      </c>
      <c r="K55" s="6">
        <f>IF(NOT(K$15=0),ROUND(K54-(('Minimum Payment'!K55+'Extra Payment'!K55)-Interest!K55),2),0)</f>
        <v>6836.12</v>
      </c>
      <c r="L55" s="6">
        <f>IF(NOT(L$15=0),ROUND(L54-(('Minimum Payment'!L55+'Extra Payment'!L55)-Interest!L55),2),0)</f>
        <v>6840.23</v>
      </c>
      <c r="M55" s="6">
        <f>IF(NOT(M$15=0),ROUND(M54-(('Minimum Payment'!M55+'Extra Payment'!M55)-Interest!M55),2),0)</f>
        <v>8385.73</v>
      </c>
      <c r="O55" s="6">
        <f t="shared" si="0"/>
        <v>31634.5</v>
      </c>
    </row>
    <row r="56" spans="1:15" x14ac:dyDescent="0.25">
      <c r="A56" s="3">
        <f t="shared" si="1"/>
        <v>41</v>
      </c>
      <c r="B56" s="51">
        <f t="shared" si="2"/>
        <v>43282</v>
      </c>
      <c r="D56" s="6">
        <f>IF(NOT(D$15=0),ROUND(D55-(('Minimum Payment'!D56+'Extra Payment'!D56)-Interest!D56),2),0)</f>
        <v>0</v>
      </c>
      <c r="E56" s="6">
        <f>IF(NOT(E$15=0),ROUND(E55-(('Minimum Payment'!E56+'Extra Payment'!E56)-Interest!E56),2),0)</f>
        <v>0</v>
      </c>
      <c r="F56" s="6">
        <f>IF(NOT(F$15=0),ROUND(F55-(('Minimum Payment'!F56+'Extra Payment'!F56)-Interest!F56),2),0)</f>
        <v>0</v>
      </c>
      <c r="G56" s="6">
        <f>IF(NOT(G$15=0),ROUND(G55-(('Minimum Payment'!G56+'Extra Payment'!G56)-Interest!G56),2),0)</f>
        <v>0</v>
      </c>
      <c r="H56" s="6">
        <f>IF(NOT(H$15=0),ROUND(H55-(('Minimum Payment'!H56+'Extra Payment'!H56)-Interest!H56),2),0)</f>
        <v>0</v>
      </c>
      <c r="I56" s="6">
        <f>IF(NOT(I$15=0),ROUND(I55-(('Minimum Payment'!I56+'Extra Payment'!I56)-Interest!I56),2),0)</f>
        <v>3122.87</v>
      </c>
      <c r="J56" s="6">
        <f>IF(NOT(J$15=0),ROUND(J55-(('Minimum Payment'!J56+'Extra Payment'!J56)-Interest!J56),2),0)</f>
        <v>6248.17</v>
      </c>
      <c r="K56" s="6">
        <f>IF(NOT(K$15=0),ROUND(K55-(('Minimum Payment'!K56+'Extra Payment'!K56)-Interest!K56),2),0)</f>
        <v>6823.79</v>
      </c>
      <c r="L56" s="6">
        <f>IF(NOT(L$15=0),ROUND(L55-(('Minimum Payment'!L56+'Extra Payment'!L56)-Interest!L56),2),0)</f>
        <v>6807.18</v>
      </c>
      <c r="M56" s="6">
        <f>IF(NOT(M$15=0),ROUND(M55-(('Minimum Payment'!M56+'Extra Payment'!M56)-Interest!M56),2),0)</f>
        <v>8381.58</v>
      </c>
      <c r="O56" s="6">
        <f t="shared" si="0"/>
        <v>31383.590000000004</v>
      </c>
    </row>
    <row r="57" spans="1:15" x14ac:dyDescent="0.25">
      <c r="A57" s="3">
        <f t="shared" si="1"/>
        <v>42</v>
      </c>
      <c r="B57" s="51">
        <f t="shared" si="2"/>
        <v>43313</v>
      </c>
      <c r="D57" s="6">
        <f>IF(NOT(D$15=0),ROUND(D56-(('Minimum Payment'!D57+'Extra Payment'!D57)-Interest!D57),2),0)</f>
        <v>0</v>
      </c>
      <c r="E57" s="6">
        <f>IF(NOT(E$15=0),ROUND(E56-(('Minimum Payment'!E57+'Extra Payment'!E57)-Interest!E57),2),0)</f>
        <v>0</v>
      </c>
      <c r="F57" s="6">
        <f>IF(NOT(F$15=0),ROUND(F56-(('Minimum Payment'!F57+'Extra Payment'!F57)-Interest!F57),2),0)</f>
        <v>0</v>
      </c>
      <c r="G57" s="6">
        <f>IF(NOT(G$15=0),ROUND(G56-(('Minimum Payment'!G57+'Extra Payment'!G57)-Interest!G57),2),0)</f>
        <v>0</v>
      </c>
      <c r="H57" s="6">
        <f>IF(NOT(H$15=0),ROUND(H56-(('Minimum Payment'!H57+'Extra Payment'!H57)-Interest!H57),2),0)</f>
        <v>0</v>
      </c>
      <c r="I57" s="6">
        <f>IF(NOT(I$15=0),ROUND(I56-(('Minimum Payment'!I57+'Extra Payment'!I57)-Interest!I57),2),0)</f>
        <v>2928.28</v>
      </c>
      <c r="J57" s="6">
        <f>IF(NOT(J$15=0),ROUND(J56-(('Minimum Payment'!J57+'Extra Payment'!J57)-Interest!J57),2),0)</f>
        <v>6240.65</v>
      </c>
      <c r="K57" s="6">
        <f>IF(NOT(K$15=0),ROUND(K56-(('Minimum Payment'!K57+'Extra Payment'!K57)-Interest!K57),2),0)</f>
        <v>6811.26</v>
      </c>
      <c r="L57" s="6">
        <f>IF(NOT(L$15=0),ROUND(L56-(('Minimum Payment'!L57+'Extra Payment'!L57)-Interest!L57),2),0)</f>
        <v>6773.76</v>
      </c>
      <c r="M57" s="6">
        <f>IF(NOT(M$15=0),ROUND(M56-(('Minimum Payment'!M57+'Extra Payment'!M57)-Interest!M57),2),0)</f>
        <v>8377.3799999999992</v>
      </c>
      <c r="O57" s="6">
        <f t="shared" si="0"/>
        <v>31131.33</v>
      </c>
    </row>
    <row r="58" spans="1:15" x14ac:dyDescent="0.25">
      <c r="A58" s="3">
        <f t="shared" si="1"/>
        <v>43</v>
      </c>
      <c r="B58" s="51">
        <f t="shared" si="2"/>
        <v>43344</v>
      </c>
      <c r="D58" s="6">
        <f>IF(NOT(D$15=0),ROUND(D57-(('Minimum Payment'!D58+'Extra Payment'!D58)-Interest!D58),2),0)</f>
        <v>0</v>
      </c>
      <c r="E58" s="6">
        <f>IF(NOT(E$15=0),ROUND(E57-(('Minimum Payment'!E58+'Extra Payment'!E58)-Interest!E58),2),0)</f>
        <v>0</v>
      </c>
      <c r="F58" s="6">
        <f>IF(NOT(F$15=0),ROUND(F57-(('Minimum Payment'!F58+'Extra Payment'!F58)-Interest!F58),2),0)</f>
        <v>0</v>
      </c>
      <c r="G58" s="6">
        <f>IF(NOT(G$15=0),ROUND(G57-(('Minimum Payment'!G58+'Extra Payment'!G58)-Interest!G58),2),0)</f>
        <v>0</v>
      </c>
      <c r="H58" s="6">
        <f>IF(NOT(H$15=0),ROUND(H57-(('Minimum Payment'!H58+'Extra Payment'!H58)-Interest!H58),2),0)</f>
        <v>0</v>
      </c>
      <c r="I58" s="6">
        <f>IF(NOT(I$15=0),ROUND(I57-(('Minimum Payment'!I58+'Extra Payment'!I58)-Interest!I58),2),0)</f>
        <v>2733.04</v>
      </c>
      <c r="J58" s="6">
        <f>IF(NOT(J$15=0),ROUND(J57-(('Minimum Payment'!J58+'Extra Payment'!J58)-Interest!J58),2),0)</f>
        <v>6233.06</v>
      </c>
      <c r="K58" s="6">
        <f>IF(NOT(K$15=0),ROUND(K57-(('Minimum Payment'!K58+'Extra Payment'!K58)-Interest!K58),2),0)</f>
        <v>6798.54</v>
      </c>
      <c r="L58" s="6">
        <f>IF(NOT(L$15=0),ROUND(L57-(('Minimum Payment'!L58+'Extra Payment'!L58)-Interest!L58),2),0)</f>
        <v>6739.96</v>
      </c>
      <c r="M58" s="6">
        <f>IF(NOT(M$15=0),ROUND(M57-(('Minimum Payment'!M58+'Extra Payment'!M58)-Interest!M58),2),0)</f>
        <v>8373.1299999999992</v>
      </c>
      <c r="O58" s="6">
        <f t="shared" si="0"/>
        <v>30877.729999999996</v>
      </c>
    </row>
    <row r="59" spans="1:15" x14ac:dyDescent="0.25">
      <c r="A59" s="3">
        <f t="shared" si="1"/>
        <v>44</v>
      </c>
      <c r="B59" s="51">
        <f t="shared" si="2"/>
        <v>43374</v>
      </c>
      <c r="D59" s="6">
        <f>IF(NOT(D$15=0),ROUND(D58-(('Minimum Payment'!D59+'Extra Payment'!D59)-Interest!D59),2),0)</f>
        <v>0</v>
      </c>
      <c r="E59" s="6">
        <f>IF(NOT(E$15=0),ROUND(E58-(('Minimum Payment'!E59+'Extra Payment'!E59)-Interest!E59),2),0)</f>
        <v>0</v>
      </c>
      <c r="F59" s="6">
        <f>IF(NOT(F$15=0),ROUND(F58-(('Minimum Payment'!F59+'Extra Payment'!F59)-Interest!F59),2),0)</f>
        <v>0</v>
      </c>
      <c r="G59" s="6">
        <f>IF(NOT(G$15=0),ROUND(G58-(('Minimum Payment'!G59+'Extra Payment'!G59)-Interest!G59),2),0)</f>
        <v>0</v>
      </c>
      <c r="H59" s="6">
        <f>IF(NOT(H$15=0),ROUND(H58-(('Minimum Payment'!H59+'Extra Payment'!H59)-Interest!H59),2),0)</f>
        <v>0</v>
      </c>
      <c r="I59" s="6">
        <f>IF(NOT(I$15=0),ROUND(I58-(('Minimum Payment'!I59+'Extra Payment'!I59)-Interest!I59),2),0)</f>
        <v>2537.15</v>
      </c>
      <c r="J59" s="6">
        <f>IF(NOT(J$15=0),ROUND(J58-(('Minimum Payment'!J59+'Extra Payment'!J59)-Interest!J59),2),0)</f>
        <v>6225.39</v>
      </c>
      <c r="K59" s="6">
        <f>IF(NOT(K$15=0),ROUND(K58-(('Minimum Payment'!K59+'Extra Payment'!K59)-Interest!K59),2),0)</f>
        <v>6785.62</v>
      </c>
      <c r="L59" s="6">
        <f>IF(NOT(L$15=0),ROUND(L58-(('Minimum Payment'!L59+'Extra Payment'!L59)-Interest!L59),2),0)</f>
        <v>6705.78</v>
      </c>
      <c r="M59" s="6">
        <f>IF(NOT(M$15=0),ROUND(M58-(('Minimum Payment'!M59+'Extra Payment'!M59)-Interest!M59),2),0)</f>
        <v>8368.84</v>
      </c>
      <c r="O59" s="6">
        <f t="shared" si="0"/>
        <v>30622.78</v>
      </c>
    </row>
    <row r="60" spans="1:15" x14ac:dyDescent="0.25">
      <c r="A60" s="3">
        <f t="shared" si="1"/>
        <v>45</v>
      </c>
      <c r="B60" s="51">
        <f t="shared" si="2"/>
        <v>43405</v>
      </c>
      <c r="D60" s="6">
        <f>IF(NOT(D$15=0),ROUND(D59-(('Minimum Payment'!D60+'Extra Payment'!D60)-Interest!D60),2),0)</f>
        <v>0</v>
      </c>
      <c r="E60" s="6">
        <f>IF(NOT(E$15=0),ROUND(E59-(('Minimum Payment'!E60+'Extra Payment'!E60)-Interest!E60),2),0)</f>
        <v>0</v>
      </c>
      <c r="F60" s="6">
        <f>IF(NOT(F$15=0),ROUND(F59-(('Minimum Payment'!F60+'Extra Payment'!F60)-Interest!F60),2),0)</f>
        <v>0</v>
      </c>
      <c r="G60" s="6">
        <f>IF(NOT(G$15=0),ROUND(G59-(('Minimum Payment'!G60+'Extra Payment'!G60)-Interest!G60),2),0)</f>
        <v>0</v>
      </c>
      <c r="H60" s="6">
        <f>IF(NOT(H$15=0),ROUND(H59-(('Minimum Payment'!H60+'Extra Payment'!H60)-Interest!H60),2),0)</f>
        <v>0</v>
      </c>
      <c r="I60" s="6">
        <f>IF(NOT(I$15=0),ROUND(I59-(('Minimum Payment'!I60+'Extra Payment'!I60)-Interest!I60),2),0)</f>
        <v>2340.61</v>
      </c>
      <c r="J60" s="6">
        <f>IF(NOT(J$15=0),ROUND(J59-(('Minimum Payment'!J60+'Extra Payment'!J60)-Interest!J60),2),0)</f>
        <v>6217.64</v>
      </c>
      <c r="K60" s="6">
        <f>IF(NOT(K$15=0),ROUND(K59-(('Minimum Payment'!K60+'Extra Payment'!K60)-Interest!K60),2),0)</f>
        <v>6772.49</v>
      </c>
      <c r="L60" s="6">
        <f>IF(NOT(L$15=0),ROUND(L59-(('Minimum Payment'!L60+'Extra Payment'!L60)-Interest!L60),2),0)</f>
        <v>6671.22</v>
      </c>
      <c r="M60" s="6">
        <f>IF(NOT(M$15=0),ROUND(M59-(('Minimum Payment'!M60+'Extra Payment'!M60)-Interest!M60),2),0)</f>
        <v>8364.5</v>
      </c>
      <c r="O60" s="6">
        <f t="shared" si="0"/>
        <v>30366.46</v>
      </c>
    </row>
    <row r="61" spans="1:15" x14ac:dyDescent="0.25">
      <c r="A61" s="3">
        <f t="shared" si="1"/>
        <v>46</v>
      </c>
      <c r="B61" s="51">
        <f t="shared" si="2"/>
        <v>43435</v>
      </c>
      <c r="D61" s="6">
        <f>IF(NOT(D$15=0),ROUND(D60-(('Minimum Payment'!D61+'Extra Payment'!D61)-Interest!D61),2),0)</f>
        <v>0</v>
      </c>
      <c r="E61" s="6">
        <f>IF(NOT(E$15=0),ROUND(E60-(('Minimum Payment'!E61+'Extra Payment'!E61)-Interest!E61),2),0)</f>
        <v>0</v>
      </c>
      <c r="F61" s="6">
        <f>IF(NOT(F$15=0),ROUND(F60-(('Minimum Payment'!F61+'Extra Payment'!F61)-Interest!F61),2),0)</f>
        <v>0</v>
      </c>
      <c r="G61" s="6">
        <f>IF(NOT(G$15=0),ROUND(G60-(('Minimum Payment'!G61+'Extra Payment'!G61)-Interest!G61),2),0)</f>
        <v>0</v>
      </c>
      <c r="H61" s="6">
        <f>IF(NOT(H$15=0),ROUND(H60-(('Minimum Payment'!H61+'Extra Payment'!H61)-Interest!H61),2),0)</f>
        <v>0</v>
      </c>
      <c r="I61" s="6">
        <f>IF(NOT(I$15=0),ROUND(I60-(('Minimum Payment'!I61+'Extra Payment'!I61)-Interest!I61),2),0)</f>
        <v>2143.41</v>
      </c>
      <c r="J61" s="6">
        <f>IF(NOT(J$15=0),ROUND(J60-(('Minimum Payment'!J61+'Extra Payment'!J61)-Interest!J61),2),0)</f>
        <v>6209.82</v>
      </c>
      <c r="K61" s="6">
        <f>IF(NOT(K$15=0),ROUND(K60-(('Minimum Payment'!K61+'Extra Payment'!K61)-Interest!K61),2),0)</f>
        <v>6759.16</v>
      </c>
      <c r="L61" s="6">
        <f>IF(NOT(L$15=0),ROUND(L60-(('Minimum Payment'!L61+'Extra Payment'!L61)-Interest!L61),2),0)</f>
        <v>6636.27</v>
      </c>
      <c r="M61" s="6">
        <f>IF(NOT(M$15=0),ROUND(M60-(('Minimum Payment'!M61+'Extra Payment'!M61)-Interest!M61),2),0)</f>
        <v>8360.1200000000008</v>
      </c>
      <c r="O61" s="6">
        <f t="shared" si="0"/>
        <v>30108.78</v>
      </c>
    </row>
    <row r="62" spans="1:15" x14ac:dyDescent="0.25">
      <c r="A62" s="3">
        <f t="shared" si="1"/>
        <v>47</v>
      </c>
      <c r="B62" s="51">
        <f t="shared" si="2"/>
        <v>43466</v>
      </c>
      <c r="D62" s="6">
        <f>IF(NOT(D$15=0),ROUND(D61-(('Minimum Payment'!D62+'Extra Payment'!D62)-Interest!D62),2),0)</f>
        <v>0</v>
      </c>
      <c r="E62" s="6">
        <f>IF(NOT(E$15=0),ROUND(E61-(('Minimum Payment'!E62+'Extra Payment'!E62)-Interest!E62),2),0)</f>
        <v>0</v>
      </c>
      <c r="F62" s="6">
        <f>IF(NOT(F$15=0),ROUND(F61-(('Minimum Payment'!F62+'Extra Payment'!F62)-Interest!F62),2),0)</f>
        <v>0</v>
      </c>
      <c r="G62" s="6">
        <f>IF(NOT(G$15=0),ROUND(G61-(('Minimum Payment'!G62+'Extra Payment'!G62)-Interest!G62),2),0)</f>
        <v>0</v>
      </c>
      <c r="H62" s="6">
        <f>IF(NOT(H$15=0),ROUND(H61-(('Minimum Payment'!H62+'Extra Payment'!H62)-Interest!H62),2),0)</f>
        <v>0</v>
      </c>
      <c r="I62" s="6">
        <f>IF(NOT(I$15=0),ROUND(I61-(('Minimum Payment'!I62+'Extra Payment'!I62)-Interest!I62),2),0)</f>
        <v>1945.55</v>
      </c>
      <c r="J62" s="6">
        <f>IF(NOT(J$15=0),ROUND(J61-(('Minimum Payment'!J62+'Extra Payment'!J62)-Interest!J62),2),0)</f>
        <v>6201.92</v>
      </c>
      <c r="K62" s="6">
        <f>IF(NOT(K$15=0),ROUND(K61-(('Minimum Payment'!K62+'Extra Payment'!K62)-Interest!K62),2),0)</f>
        <v>6745.62</v>
      </c>
      <c r="L62" s="6">
        <f>IF(NOT(L$15=0),ROUND(L61-(('Minimum Payment'!L62+'Extra Payment'!L62)-Interest!L62),2),0)</f>
        <v>6600.93</v>
      </c>
      <c r="M62" s="6">
        <f>IF(NOT(M$15=0),ROUND(M61-(('Minimum Payment'!M62+'Extra Payment'!M62)-Interest!M62),2),0)</f>
        <v>8355.69</v>
      </c>
      <c r="O62" s="6">
        <f t="shared" si="0"/>
        <v>29849.71</v>
      </c>
    </row>
    <row r="63" spans="1:15" x14ac:dyDescent="0.25">
      <c r="A63" s="3">
        <f t="shared" si="1"/>
        <v>48</v>
      </c>
      <c r="B63" s="51">
        <f t="shared" si="2"/>
        <v>43497</v>
      </c>
      <c r="D63" s="6">
        <f>IF(NOT(D$15=0),ROUND(D62-(('Minimum Payment'!D63+'Extra Payment'!D63)-Interest!D63),2),0)</f>
        <v>0</v>
      </c>
      <c r="E63" s="6">
        <f>IF(NOT(E$15=0),ROUND(E62-(('Minimum Payment'!E63+'Extra Payment'!E63)-Interest!E63),2),0)</f>
        <v>0</v>
      </c>
      <c r="F63" s="6">
        <f>IF(NOT(F$15=0),ROUND(F62-(('Minimum Payment'!F63+'Extra Payment'!F63)-Interest!F63),2),0)</f>
        <v>0</v>
      </c>
      <c r="G63" s="6">
        <f>IF(NOT(G$15=0),ROUND(G62-(('Minimum Payment'!G63+'Extra Payment'!G63)-Interest!G63),2),0)</f>
        <v>0</v>
      </c>
      <c r="H63" s="6">
        <f>IF(NOT(H$15=0),ROUND(H62-(('Minimum Payment'!H63+'Extra Payment'!H63)-Interest!H63),2),0)</f>
        <v>0</v>
      </c>
      <c r="I63" s="6">
        <f>IF(NOT(I$15=0),ROUND(I62-(('Minimum Payment'!I63+'Extra Payment'!I63)-Interest!I63),2),0)</f>
        <v>1747.04</v>
      </c>
      <c r="J63" s="6">
        <f>IF(NOT(J$15=0),ROUND(J62-(('Minimum Payment'!J63+'Extra Payment'!J63)-Interest!J63),2),0)</f>
        <v>6193.94</v>
      </c>
      <c r="K63" s="6">
        <f>IF(NOT(K$15=0),ROUND(K62-(('Minimum Payment'!K63+'Extra Payment'!K63)-Interest!K63),2),0)</f>
        <v>6731.86</v>
      </c>
      <c r="L63" s="6">
        <f>IF(NOT(L$15=0),ROUND(L62-(('Minimum Payment'!L63+'Extra Payment'!L63)-Interest!L63),2),0)</f>
        <v>6565.19</v>
      </c>
      <c r="M63" s="6">
        <f>IF(NOT(M$15=0),ROUND(M62-(('Minimum Payment'!M63+'Extra Payment'!M63)-Interest!M63),2),0)</f>
        <v>8351.2099999999991</v>
      </c>
      <c r="O63" s="6">
        <f t="shared" si="0"/>
        <v>29589.239999999998</v>
      </c>
    </row>
    <row r="64" spans="1:15" x14ac:dyDescent="0.25">
      <c r="A64" s="3">
        <f t="shared" si="1"/>
        <v>49</v>
      </c>
      <c r="B64" s="51">
        <f t="shared" si="2"/>
        <v>43525</v>
      </c>
      <c r="D64" s="6">
        <f>IF(NOT(D$15=0),ROUND(D63-(('Minimum Payment'!D64+'Extra Payment'!D64)-Interest!D64),2),0)</f>
        <v>0</v>
      </c>
      <c r="E64" s="6">
        <f>IF(NOT(E$15=0),ROUND(E63-(('Minimum Payment'!E64+'Extra Payment'!E64)-Interest!E64),2),0)</f>
        <v>0</v>
      </c>
      <c r="F64" s="6">
        <f>IF(NOT(F$15=0),ROUND(F63-(('Minimum Payment'!F64+'Extra Payment'!F64)-Interest!F64),2),0)</f>
        <v>0</v>
      </c>
      <c r="G64" s="6">
        <f>IF(NOT(G$15=0),ROUND(G63-(('Minimum Payment'!G64+'Extra Payment'!G64)-Interest!G64),2),0)</f>
        <v>0</v>
      </c>
      <c r="H64" s="6">
        <f>IF(NOT(H$15=0),ROUND(H63-(('Minimum Payment'!H64+'Extra Payment'!H64)-Interest!H64),2),0)</f>
        <v>0</v>
      </c>
      <c r="I64" s="6">
        <f>IF(NOT(I$15=0),ROUND(I63-(('Minimum Payment'!I64+'Extra Payment'!I64)-Interest!I64),2),0)</f>
        <v>1547.86</v>
      </c>
      <c r="J64" s="6">
        <f>IF(NOT(J$15=0),ROUND(J63-(('Minimum Payment'!J64+'Extra Payment'!J64)-Interest!J64),2),0)</f>
        <v>6185.88</v>
      </c>
      <c r="K64" s="6">
        <f>IF(NOT(K$15=0),ROUND(K63-(('Minimum Payment'!K64+'Extra Payment'!K64)-Interest!K64),2),0)</f>
        <v>6717.89</v>
      </c>
      <c r="L64" s="6">
        <f>IF(NOT(L$15=0),ROUND(L63-(('Minimum Payment'!L64+'Extra Payment'!L64)-Interest!L64),2),0)</f>
        <v>6529.05</v>
      </c>
      <c r="M64" s="6">
        <f>IF(NOT(M$15=0),ROUND(M63-(('Minimum Payment'!M64+'Extra Payment'!M64)-Interest!M64),2),0)</f>
        <v>8346.68</v>
      </c>
      <c r="O64" s="6">
        <f t="shared" si="0"/>
        <v>29327.360000000001</v>
      </c>
    </row>
    <row r="65" spans="1:15" x14ac:dyDescent="0.25">
      <c r="A65" s="3">
        <f t="shared" si="1"/>
        <v>50</v>
      </c>
      <c r="B65" s="51">
        <f t="shared" si="2"/>
        <v>43556</v>
      </c>
      <c r="D65" s="6">
        <f>IF(NOT(D$15=0),ROUND(D64-(('Minimum Payment'!D65+'Extra Payment'!D65)-Interest!D65),2),0)</f>
        <v>0</v>
      </c>
      <c r="E65" s="6">
        <f>IF(NOT(E$15=0),ROUND(E64-(('Minimum Payment'!E65+'Extra Payment'!E65)-Interest!E65),2),0)</f>
        <v>0</v>
      </c>
      <c r="F65" s="6">
        <f>IF(NOT(F$15=0),ROUND(F64-(('Minimum Payment'!F65+'Extra Payment'!F65)-Interest!F65),2),0)</f>
        <v>0</v>
      </c>
      <c r="G65" s="6">
        <f>IF(NOT(G$15=0),ROUND(G64-(('Minimum Payment'!G65+'Extra Payment'!G65)-Interest!G65),2),0)</f>
        <v>0</v>
      </c>
      <c r="H65" s="6">
        <f>IF(NOT(H$15=0),ROUND(H64-(('Minimum Payment'!H65+'Extra Payment'!H65)-Interest!H65),2),0)</f>
        <v>0</v>
      </c>
      <c r="I65" s="6">
        <f>IF(NOT(I$15=0),ROUND(I64-(('Minimum Payment'!I65+'Extra Payment'!I65)-Interest!I65),2),0)</f>
        <v>1348.02</v>
      </c>
      <c r="J65" s="6">
        <f>IF(NOT(J$15=0),ROUND(J64-(('Minimum Payment'!J65+'Extra Payment'!J65)-Interest!J65),2),0)</f>
        <v>6177.74</v>
      </c>
      <c r="K65" s="6">
        <f>IF(NOT(K$15=0),ROUND(K64-(('Minimum Payment'!K65+'Extra Payment'!K65)-Interest!K65),2),0)</f>
        <v>6703.7</v>
      </c>
      <c r="L65" s="6">
        <f>IF(NOT(L$15=0),ROUND(L64-(('Minimum Payment'!L65+'Extra Payment'!L65)-Interest!L65),2),0)</f>
        <v>6492.5</v>
      </c>
      <c r="M65" s="6">
        <f>IF(NOT(M$15=0),ROUND(M64-(('Minimum Payment'!M65+'Extra Payment'!M65)-Interest!M65),2),0)</f>
        <v>8342.1</v>
      </c>
      <c r="O65" s="6">
        <f t="shared" si="0"/>
        <v>29064.059999999998</v>
      </c>
    </row>
    <row r="66" spans="1:15" x14ac:dyDescent="0.25">
      <c r="A66" s="3">
        <f t="shared" si="1"/>
        <v>51</v>
      </c>
      <c r="B66" s="51">
        <f t="shared" si="2"/>
        <v>43586</v>
      </c>
      <c r="D66" s="6">
        <f>IF(NOT(D$15=0),ROUND(D65-(('Minimum Payment'!D66+'Extra Payment'!D66)-Interest!D66),2),0)</f>
        <v>0</v>
      </c>
      <c r="E66" s="6">
        <f>IF(NOT(E$15=0),ROUND(E65-(('Minimum Payment'!E66+'Extra Payment'!E66)-Interest!E66),2),0)</f>
        <v>0</v>
      </c>
      <c r="F66" s="6">
        <f>IF(NOT(F$15=0),ROUND(F65-(('Minimum Payment'!F66+'Extra Payment'!F66)-Interest!F66),2),0)</f>
        <v>0</v>
      </c>
      <c r="G66" s="6">
        <f>IF(NOT(G$15=0),ROUND(G65-(('Minimum Payment'!G66+'Extra Payment'!G66)-Interest!G66),2),0)</f>
        <v>0</v>
      </c>
      <c r="H66" s="6">
        <f>IF(NOT(H$15=0),ROUND(H65-(('Minimum Payment'!H66+'Extra Payment'!H66)-Interest!H66),2),0)</f>
        <v>0</v>
      </c>
      <c r="I66" s="6">
        <f>IF(NOT(I$15=0),ROUND(I65-(('Minimum Payment'!I66+'Extra Payment'!I66)-Interest!I66),2),0)</f>
        <v>1147.51</v>
      </c>
      <c r="J66" s="6">
        <f>IF(NOT(J$15=0),ROUND(J65-(('Minimum Payment'!J66+'Extra Payment'!J66)-Interest!J66),2),0)</f>
        <v>6169.52</v>
      </c>
      <c r="K66" s="6">
        <f>IF(NOT(K$15=0),ROUND(K65-(('Minimum Payment'!K66+'Extra Payment'!K66)-Interest!K66),2),0)</f>
        <v>6689.28</v>
      </c>
      <c r="L66" s="6">
        <f>IF(NOT(L$15=0),ROUND(L65-(('Minimum Payment'!L66+'Extra Payment'!L66)-Interest!L66),2),0)</f>
        <v>6455.54</v>
      </c>
      <c r="M66" s="6">
        <f>IF(NOT(M$15=0),ROUND(M65-(('Minimum Payment'!M66+'Extra Payment'!M66)-Interest!M66),2),0)</f>
        <v>8337.4699999999993</v>
      </c>
      <c r="O66" s="6">
        <f t="shared" si="0"/>
        <v>28799.32</v>
      </c>
    </row>
    <row r="67" spans="1:15" x14ac:dyDescent="0.25">
      <c r="A67" s="3">
        <f t="shared" si="1"/>
        <v>52</v>
      </c>
      <c r="B67" s="51">
        <f t="shared" si="2"/>
        <v>43617</v>
      </c>
      <c r="D67" s="6">
        <f>IF(NOT(D$15=0),ROUND(D66-(('Minimum Payment'!D67+'Extra Payment'!D67)-Interest!D67),2),0)</f>
        <v>0</v>
      </c>
      <c r="E67" s="6">
        <f>IF(NOT(E$15=0),ROUND(E66-(('Minimum Payment'!E67+'Extra Payment'!E67)-Interest!E67),2),0)</f>
        <v>0</v>
      </c>
      <c r="F67" s="6">
        <f>IF(NOT(F$15=0),ROUND(F66-(('Minimum Payment'!F67+'Extra Payment'!F67)-Interest!F67),2),0)</f>
        <v>0</v>
      </c>
      <c r="G67" s="6">
        <f>IF(NOT(G$15=0),ROUND(G66-(('Minimum Payment'!G67+'Extra Payment'!G67)-Interest!G67),2),0)</f>
        <v>0</v>
      </c>
      <c r="H67" s="6">
        <f>IF(NOT(H$15=0),ROUND(H66-(('Minimum Payment'!H67+'Extra Payment'!H67)-Interest!H67),2),0)</f>
        <v>0</v>
      </c>
      <c r="I67" s="6">
        <f>IF(NOT(I$15=0),ROUND(I66-(('Minimum Payment'!I67+'Extra Payment'!I67)-Interest!I67),2),0)</f>
        <v>946.34</v>
      </c>
      <c r="J67" s="6">
        <f>IF(NOT(J$15=0),ROUND(J66-(('Minimum Payment'!J67+'Extra Payment'!J67)-Interest!J67),2),0)</f>
        <v>6161.22</v>
      </c>
      <c r="K67" s="6">
        <f>IF(NOT(K$15=0),ROUND(K66-(('Minimum Payment'!K67+'Extra Payment'!K67)-Interest!K67),2),0)</f>
        <v>6674.64</v>
      </c>
      <c r="L67" s="6">
        <f>IF(NOT(L$15=0),ROUND(L66-(('Minimum Payment'!L67+'Extra Payment'!L67)-Interest!L67),2),0)</f>
        <v>6418.16</v>
      </c>
      <c r="M67" s="6">
        <f>IF(NOT(M$15=0),ROUND(M66-(('Minimum Payment'!M67+'Extra Payment'!M67)-Interest!M67),2),0)</f>
        <v>8332.7900000000009</v>
      </c>
      <c r="O67" s="6">
        <f t="shared" si="0"/>
        <v>28533.15</v>
      </c>
    </row>
    <row r="68" spans="1:15" x14ac:dyDescent="0.25">
      <c r="A68" s="3">
        <f t="shared" si="1"/>
        <v>53</v>
      </c>
      <c r="B68" s="51">
        <f t="shared" si="2"/>
        <v>43647</v>
      </c>
      <c r="D68" s="6">
        <f>IF(NOT(D$15=0),ROUND(D67-(('Minimum Payment'!D68+'Extra Payment'!D68)-Interest!D68),2),0)</f>
        <v>0</v>
      </c>
      <c r="E68" s="6">
        <f>IF(NOT(E$15=0),ROUND(E67-(('Minimum Payment'!E68+'Extra Payment'!E68)-Interest!E68),2),0)</f>
        <v>0</v>
      </c>
      <c r="F68" s="6">
        <f>IF(NOT(F$15=0),ROUND(F67-(('Minimum Payment'!F68+'Extra Payment'!F68)-Interest!F68),2),0)</f>
        <v>0</v>
      </c>
      <c r="G68" s="6">
        <f>IF(NOT(G$15=0),ROUND(G67-(('Minimum Payment'!G68+'Extra Payment'!G68)-Interest!G68),2),0)</f>
        <v>0</v>
      </c>
      <c r="H68" s="6">
        <f>IF(NOT(H$15=0),ROUND(H67-(('Minimum Payment'!H68+'Extra Payment'!H68)-Interest!H68),2),0)</f>
        <v>0</v>
      </c>
      <c r="I68" s="6">
        <f>IF(NOT(I$15=0),ROUND(I67-(('Minimum Payment'!I68+'Extra Payment'!I68)-Interest!I68),2),0)</f>
        <v>744.49</v>
      </c>
      <c r="J68" s="6">
        <f>IF(NOT(J$15=0),ROUND(J67-(('Minimum Payment'!J68+'Extra Payment'!J68)-Interest!J68),2),0)</f>
        <v>6152.83</v>
      </c>
      <c r="K68" s="6">
        <f>IF(NOT(K$15=0),ROUND(K67-(('Minimum Payment'!K68+'Extra Payment'!K68)-Interest!K68),2),0)</f>
        <v>6659.77</v>
      </c>
      <c r="L68" s="6">
        <f>IF(NOT(L$15=0),ROUND(L67-(('Minimum Payment'!L68+'Extra Payment'!L68)-Interest!L68),2),0)</f>
        <v>6380.36</v>
      </c>
      <c r="M68" s="6">
        <f>IF(NOT(M$15=0),ROUND(M67-(('Minimum Payment'!M68+'Extra Payment'!M68)-Interest!M68),2),0)</f>
        <v>8328.06</v>
      </c>
      <c r="O68" s="6">
        <f t="shared" si="0"/>
        <v>28265.510000000002</v>
      </c>
    </row>
    <row r="69" spans="1:15" x14ac:dyDescent="0.25">
      <c r="A69" s="3">
        <f t="shared" si="1"/>
        <v>54</v>
      </c>
      <c r="B69" s="51">
        <f t="shared" si="2"/>
        <v>43678</v>
      </c>
      <c r="D69" s="6">
        <f>IF(NOT(D$15=0),ROUND(D68-(('Minimum Payment'!D69+'Extra Payment'!D69)-Interest!D69),2),0)</f>
        <v>0</v>
      </c>
      <c r="E69" s="6">
        <f>IF(NOT(E$15=0),ROUND(E68-(('Minimum Payment'!E69+'Extra Payment'!E69)-Interest!E69),2),0)</f>
        <v>0</v>
      </c>
      <c r="F69" s="6">
        <f>IF(NOT(F$15=0),ROUND(F68-(('Minimum Payment'!F69+'Extra Payment'!F69)-Interest!F69),2),0)</f>
        <v>0</v>
      </c>
      <c r="G69" s="6">
        <f>IF(NOT(G$15=0),ROUND(G68-(('Minimum Payment'!G69+'Extra Payment'!G69)-Interest!G69),2),0)</f>
        <v>0</v>
      </c>
      <c r="H69" s="6">
        <f>IF(NOT(H$15=0),ROUND(H68-(('Minimum Payment'!H69+'Extra Payment'!H69)-Interest!H69),2),0)</f>
        <v>0</v>
      </c>
      <c r="I69" s="6">
        <f>IF(NOT(I$15=0),ROUND(I68-(('Minimum Payment'!I69+'Extra Payment'!I69)-Interest!I69),2),0)</f>
        <v>541.97</v>
      </c>
      <c r="J69" s="6">
        <f>IF(NOT(J$15=0),ROUND(J68-(('Minimum Payment'!J69+'Extra Payment'!J69)-Interest!J69),2),0)</f>
        <v>6144.36</v>
      </c>
      <c r="K69" s="6">
        <f>IF(NOT(K$15=0),ROUND(K68-(('Minimum Payment'!K69+'Extra Payment'!K69)-Interest!K69),2),0)</f>
        <v>6644.66</v>
      </c>
      <c r="L69" s="6">
        <f>IF(NOT(L$15=0),ROUND(L68-(('Minimum Payment'!L69+'Extra Payment'!L69)-Interest!L69),2),0)</f>
        <v>6342.14</v>
      </c>
      <c r="M69" s="6">
        <f>IF(NOT(M$15=0),ROUND(M68-(('Minimum Payment'!M69+'Extra Payment'!M69)-Interest!M69),2),0)</f>
        <v>8323.2800000000007</v>
      </c>
      <c r="O69" s="6">
        <f t="shared" si="0"/>
        <v>27996.410000000003</v>
      </c>
    </row>
    <row r="70" spans="1:15" x14ac:dyDescent="0.25">
      <c r="A70" s="3">
        <f t="shared" si="1"/>
        <v>55</v>
      </c>
      <c r="B70" s="51">
        <f t="shared" si="2"/>
        <v>43709</v>
      </c>
      <c r="D70" s="6">
        <f>IF(NOT(D$15=0),ROUND(D69-(('Minimum Payment'!D70+'Extra Payment'!D70)-Interest!D70),2),0)</f>
        <v>0</v>
      </c>
      <c r="E70" s="6">
        <f>IF(NOT(E$15=0),ROUND(E69-(('Minimum Payment'!E70+'Extra Payment'!E70)-Interest!E70),2),0)</f>
        <v>0</v>
      </c>
      <c r="F70" s="6">
        <f>IF(NOT(F$15=0),ROUND(F69-(('Minimum Payment'!F70+'Extra Payment'!F70)-Interest!F70),2),0)</f>
        <v>0</v>
      </c>
      <c r="G70" s="6">
        <f>IF(NOT(G$15=0),ROUND(G69-(('Minimum Payment'!G70+'Extra Payment'!G70)-Interest!G70),2),0)</f>
        <v>0</v>
      </c>
      <c r="H70" s="6">
        <f>IF(NOT(H$15=0),ROUND(H69-(('Minimum Payment'!H70+'Extra Payment'!H70)-Interest!H70),2),0)</f>
        <v>0</v>
      </c>
      <c r="I70" s="6">
        <f>IF(NOT(I$15=0),ROUND(I69-(('Minimum Payment'!I70+'Extra Payment'!I70)-Interest!I70),2),0)</f>
        <v>338.78</v>
      </c>
      <c r="J70" s="6">
        <f>IF(NOT(J$15=0),ROUND(J69-(('Minimum Payment'!J70+'Extra Payment'!J70)-Interest!J70),2),0)</f>
        <v>6135.8</v>
      </c>
      <c r="K70" s="6">
        <f>IF(NOT(K$15=0),ROUND(K69-(('Minimum Payment'!K70+'Extra Payment'!K70)-Interest!K70),2),0)</f>
        <v>6629.31</v>
      </c>
      <c r="L70" s="6">
        <f>IF(NOT(L$15=0),ROUND(L69-(('Minimum Payment'!L70+'Extra Payment'!L70)-Interest!L70),2),0)</f>
        <v>6303.49</v>
      </c>
      <c r="M70" s="6">
        <f>IF(NOT(M$15=0),ROUND(M69-(('Minimum Payment'!M70+'Extra Payment'!M70)-Interest!M70),2),0)</f>
        <v>8318.4500000000007</v>
      </c>
      <c r="O70" s="6">
        <f t="shared" si="0"/>
        <v>27725.829999999998</v>
      </c>
    </row>
    <row r="71" spans="1:15" x14ac:dyDescent="0.25">
      <c r="A71" s="3">
        <f t="shared" si="1"/>
        <v>56</v>
      </c>
      <c r="B71" s="51">
        <f t="shared" si="2"/>
        <v>43739</v>
      </c>
      <c r="D71" s="6">
        <f>IF(NOT(D$15=0),ROUND(D70-(('Minimum Payment'!D71+'Extra Payment'!D71)-Interest!D71),2),0)</f>
        <v>0</v>
      </c>
      <c r="E71" s="6">
        <f>IF(NOT(E$15=0),ROUND(E70-(('Minimum Payment'!E71+'Extra Payment'!E71)-Interest!E71),2),0)</f>
        <v>0</v>
      </c>
      <c r="F71" s="6">
        <f>IF(NOT(F$15=0),ROUND(F70-(('Minimum Payment'!F71+'Extra Payment'!F71)-Interest!F71),2),0)</f>
        <v>0</v>
      </c>
      <c r="G71" s="6">
        <f>IF(NOT(G$15=0),ROUND(G70-(('Minimum Payment'!G71+'Extra Payment'!G71)-Interest!G71),2),0)</f>
        <v>0</v>
      </c>
      <c r="H71" s="6">
        <f>IF(NOT(H$15=0),ROUND(H70-(('Minimum Payment'!H71+'Extra Payment'!H71)-Interest!H71),2),0)</f>
        <v>0</v>
      </c>
      <c r="I71" s="6">
        <f>IF(NOT(I$15=0),ROUND(I70-(('Minimum Payment'!I71+'Extra Payment'!I71)-Interest!I71),2),0)</f>
        <v>134.91</v>
      </c>
      <c r="J71" s="6">
        <f>IF(NOT(J$15=0),ROUND(J70-(('Minimum Payment'!J71+'Extra Payment'!J71)-Interest!J71),2),0)</f>
        <v>6127.16</v>
      </c>
      <c r="K71" s="6">
        <f>IF(NOT(K$15=0),ROUND(K70-(('Minimum Payment'!K71+'Extra Payment'!K71)-Interest!K71),2),0)</f>
        <v>6613.72</v>
      </c>
      <c r="L71" s="6">
        <f>IF(NOT(L$15=0),ROUND(L70-(('Minimum Payment'!L71+'Extra Payment'!L71)-Interest!L71),2),0)</f>
        <v>6264.4</v>
      </c>
      <c r="M71" s="6">
        <f>IF(NOT(M$15=0),ROUND(M70-(('Minimum Payment'!M71+'Extra Payment'!M71)-Interest!M71),2),0)</f>
        <v>8313.57</v>
      </c>
      <c r="O71" s="6">
        <f t="shared" si="0"/>
        <v>27453.760000000002</v>
      </c>
    </row>
    <row r="72" spans="1:15" x14ac:dyDescent="0.25">
      <c r="A72" s="3">
        <f t="shared" si="1"/>
        <v>57</v>
      </c>
      <c r="B72" s="51">
        <f t="shared" si="2"/>
        <v>43770</v>
      </c>
      <c r="D72" s="6">
        <f>IF(NOT(D$15=0),ROUND(D71-(('Minimum Payment'!D72+'Extra Payment'!D72)-Interest!D72),2),0)</f>
        <v>0</v>
      </c>
      <c r="E72" s="6">
        <f>IF(NOT(E$15=0),ROUND(E71-(('Minimum Payment'!E72+'Extra Payment'!E72)-Interest!E72),2),0)</f>
        <v>0</v>
      </c>
      <c r="F72" s="6">
        <f>IF(NOT(F$15=0),ROUND(F71-(('Minimum Payment'!F72+'Extra Payment'!F72)-Interest!F72),2),0)</f>
        <v>0</v>
      </c>
      <c r="G72" s="6">
        <f>IF(NOT(G$15=0),ROUND(G71-(('Minimum Payment'!G72+'Extra Payment'!G72)-Interest!G72),2),0)</f>
        <v>0</v>
      </c>
      <c r="H72" s="6">
        <f>IF(NOT(H$15=0),ROUND(H71-(('Minimum Payment'!H72+'Extra Payment'!H72)-Interest!H72),2),0)</f>
        <v>0</v>
      </c>
      <c r="I72" s="6">
        <f>IF(NOT(I$15=0),ROUND(I71-(('Minimum Payment'!I72+'Extra Payment'!I72)-Interest!I72),2),0)</f>
        <v>0</v>
      </c>
      <c r="J72" s="6">
        <f>IF(NOT(J$15=0),ROUND(J71-(('Minimum Payment'!J72+'Extra Payment'!J72)-Interest!J72),2),0)</f>
        <v>6048.79</v>
      </c>
      <c r="K72" s="6">
        <f>IF(NOT(K$15=0),ROUND(K71-(('Minimum Payment'!K72+'Extra Payment'!K72)-Interest!K72),2),0)</f>
        <v>6597.89</v>
      </c>
      <c r="L72" s="6">
        <f>IF(NOT(L$15=0),ROUND(L71-(('Minimum Payment'!L72+'Extra Payment'!L72)-Interest!L72),2),0)</f>
        <v>6224.87</v>
      </c>
      <c r="M72" s="6">
        <f>IF(NOT(M$15=0),ROUND(M71-(('Minimum Payment'!M72+'Extra Payment'!M72)-Interest!M72),2),0)</f>
        <v>8308.6299999999992</v>
      </c>
      <c r="O72" s="6">
        <f t="shared" si="0"/>
        <v>27180.18</v>
      </c>
    </row>
    <row r="73" spans="1:15" x14ac:dyDescent="0.25">
      <c r="A73" s="3">
        <f t="shared" si="1"/>
        <v>58</v>
      </c>
      <c r="B73" s="51">
        <f t="shared" si="2"/>
        <v>43800</v>
      </c>
      <c r="D73" s="6">
        <f>IF(NOT(D$15=0),ROUND(D72-(('Minimum Payment'!D73+'Extra Payment'!D73)-Interest!D73),2),0)</f>
        <v>0</v>
      </c>
      <c r="E73" s="6">
        <f>IF(NOT(E$15=0),ROUND(E72-(('Minimum Payment'!E73+'Extra Payment'!E73)-Interest!E73),2),0)</f>
        <v>0</v>
      </c>
      <c r="F73" s="6">
        <f>IF(NOT(F$15=0),ROUND(F72-(('Minimum Payment'!F73+'Extra Payment'!F73)-Interest!F73),2),0)</f>
        <v>0</v>
      </c>
      <c r="G73" s="6">
        <f>IF(NOT(G$15=0),ROUND(G72-(('Minimum Payment'!G73+'Extra Payment'!G73)-Interest!G73),2),0)</f>
        <v>0</v>
      </c>
      <c r="H73" s="6">
        <f>IF(NOT(H$15=0),ROUND(H72-(('Minimum Payment'!H73+'Extra Payment'!H73)-Interest!H73),2),0)</f>
        <v>0</v>
      </c>
      <c r="I73" s="6">
        <f>IF(NOT(I$15=0),ROUND(I72-(('Minimum Payment'!I73+'Extra Payment'!I73)-Interest!I73),2),0)</f>
        <v>0</v>
      </c>
      <c r="J73" s="6">
        <f>IF(NOT(J$15=0),ROUND(J72-(('Minimum Payment'!J73+'Extra Payment'!J73)-Interest!J73),2),0)</f>
        <v>5834.28</v>
      </c>
      <c r="K73" s="6">
        <f>IF(NOT(K$15=0),ROUND(K72-(('Minimum Payment'!K73+'Extra Payment'!K73)-Interest!K73),2),0)</f>
        <v>6581.81</v>
      </c>
      <c r="L73" s="6">
        <f>IF(NOT(L$15=0),ROUND(L72-(('Minimum Payment'!L73+'Extra Payment'!L73)-Interest!L73),2),0)</f>
        <v>6184.9</v>
      </c>
      <c r="M73" s="6">
        <f>IF(NOT(M$15=0),ROUND(M72-(('Minimum Payment'!M73+'Extra Payment'!M73)-Interest!M73),2),0)</f>
        <v>8303.64</v>
      </c>
      <c r="O73" s="6">
        <f t="shared" si="0"/>
        <v>26904.629999999997</v>
      </c>
    </row>
    <row r="74" spans="1:15" x14ac:dyDescent="0.25">
      <c r="A74" s="3">
        <f t="shared" si="1"/>
        <v>59</v>
      </c>
      <c r="B74" s="51">
        <f t="shared" si="2"/>
        <v>43831</v>
      </c>
      <c r="D74" s="6">
        <f>IF(NOT(D$15=0),ROUND(D73-(('Minimum Payment'!D74+'Extra Payment'!D74)-Interest!D74),2),0)</f>
        <v>0</v>
      </c>
      <c r="E74" s="6">
        <f>IF(NOT(E$15=0),ROUND(E73-(('Minimum Payment'!E74+'Extra Payment'!E74)-Interest!E74),2),0)</f>
        <v>0</v>
      </c>
      <c r="F74" s="6">
        <f>IF(NOT(F$15=0),ROUND(F73-(('Minimum Payment'!F74+'Extra Payment'!F74)-Interest!F74),2),0)</f>
        <v>0</v>
      </c>
      <c r="G74" s="6">
        <f>IF(NOT(G$15=0),ROUND(G73-(('Minimum Payment'!G74+'Extra Payment'!G74)-Interest!G74),2),0)</f>
        <v>0</v>
      </c>
      <c r="H74" s="6">
        <f>IF(NOT(H$15=0),ROUND(H73-(('Minimum Payment'!H74+'Extra Payment'!H74)-Interest!H74),2),0)</f>
        <v>0</v>
      </c>
      <c r="I74" s="6">
        <f>IF(NOT(I$15=0),ROUND(I73-(('Minimum Payment'!I74+'Extra Payment'!I74)-Interest!I74),2),0)</f>
        <v>0</v>
      </c>
      <c r="J74" s="6">
        <f>IF(NOT(J$15=0),ROUND(J73-(('Minimum Payment'!J74+'Extra Payment'!J74)-Interest!J74),2),0)</f>
        <v>5617.62</v>
      </c>
      <c r="K74" s="6">
        <f>IF(NOT(K$15=0),ROUND(K73-(('Minimum Payment'!K74+'Extra Payment'!K74)-Interest!K74),2),0)</f>
        <v>6565.47</v>
      </c>
      <c r="L74" s="6">
        <f>IF(NOT(L$15=0),ROUND(L73-(('Minimum Payment'!L74+'Extra Payment'!L74)-Interest!L74),2),0)</f>
        <v>6144.48</v>
      </c>
      <c r="M74" s="6">
        <f>IF(NOT(M$15=0),ROUND(M73-(('Minimum Payment'!M74+'Extra Payment'!M74)-Interest!M74),2),0)</f>
        <v>8298.6</v>
      </c>
      <c r="O74" s="6">
        <f t="shared" si="0"/>
        <v>26626.17</v>
      </c>
    </row>
    <row r="75" spans="1:15" x14ac:dyDescent="0.25">
      <c r="A75" s="3">
        <f t="shared" si="1"/>
        <v>60</v>
      </c>
      <c r="B75" s="51">
        <f t="shared" si="2"/>
        <v>43862</v>
      </c>
      <c r="D75" s="6">
        <f>IF(NOT(D$15=0),ROUND(D74-(('Minimum Payment'!D75+'Extra Payment'!D75)-Interest!D75),2),0)</f>
        <v>0</v>
      </c>
      <c r="E75" s="6">
        <f>IF(NOT(E$15=0),ROUND(E74-(('Minimum Payment'!E75+'Extra Payment'!E75)-Interest!E75),2),0)</f>
        <v>0</v>
      </c>
      <c r="F75" s="6">
        <f>IF(NOT(F$15=0),ROUND(F74-(('Minimum Payment'!F75+'Extra Payment'!F75)-Interest!F75),2),0)</f>
        <v>0</v>
      </c>
      <c r="G75" s="6">
        <f>IF(NOT(G$15=0),ROUND(G74-(('Minimum Payment'!G75+'Extra Payment'!G75)-Interest!G75),2),0)</f>
        <v>0</v>
      </c>
      <c r="H75" s="6">
        <f>IF(NOT(H$15=0),ROUND(H74-(('Minimum Payment'!H75+'Extra Payment'!H75)-Interest!H75),2),0)</f>
        <v>0</v>
      </c>
      <c r="I75" s="6">
        <f>IF(NOT(I$15=0),ROUND(I74-(('Minimum Payment'!I75+'Extra Payment'!I75)-Interest!I75),2),0)</f>
        <v>0</v>
      </c>
      <c r="J75" s="6">
        <f>IF(NOT(J$15=0),ROUND(J74-(('Minimum Payment'!J75+'Extra Payment'!J75)-Interest!J75),2),0)</f>
        <v>5398.8</v>
      </c>
      <c r="K75" s="6">
        <f>IF(NOT(K$15=0),ROUND(K74-(('Minimum Payment'!K75+'Extra Payment'!K75)-Interest!K75),2),0)</f>
        <v>6548.88</v>
      </c>
      <c r="L75" s="6">
        <f>IF(NOT(L$15=0),ROUND(L74-(('Minimum Payment'!L75+'Extra Payment'!L75)-Interest!L75),2),0)</f>
        <v>6103.61</v>
      </c>
      <c r="M75" s="6">
        <f>IF(NOT(M$15=0),ROUND(M74-(('Minimum Payment'!M75+'Extra Payment'!M75)-Interest!M75),2),0)</f>
        <v>8293.5</v>
      </c>
      <c r="O75" s="6">
        <f t="shared" si="0"/>
        <v>26344.79</v>
      </c>
    </row>
    <row r="76" spans="1:15" x14ac:dyDescent="0.25">
      <c r="A76" s="3">
        <f t="shared" si="1"/>
        <v>61</v>
      </c>
      <c r="B76" s="51">
        <f t="shared" si="2"/>
        <v>43891</v>
      </c>
      <c r="D76" s="6">
        <f>IF(NOT(D$15=0),ROUND(D75-(('Minimum Payment'!D76+'Extra Payment'!D76)-Interest!D76),2),0)</f>
        <v>0</v>
      </c>
      <c r="E76" s="6">
        <f>IF(NOT(E$15=0),ROUND(E75-(('Minimum Payment'!E76+'Extra Payment'!E76)-Interest!E76),2),0)</f>
        <v>0</v>
      </c>
      <c r="F76" s="6">
        <f>IF(NOT(F$15=0),ROUND(F75-(('Minimum Payment'!F76+'Extra Payment'!F76)-Interest!F76),2),0)</f>
        <v>0</v>
      </c>
      <c r="G76" s="6">
        <f>IF(NOT(G$15=0),ROUND(G75-(('Minimum Payment'!G76+'Extra Payment'!G76)-Interest!G76),2),0)</f>
        <v>0</v>
      </c>
      <c r="H76" s="6">
        <f>IF(NOT(H$15=0),ROUND(H75-(('Minimum Payment'!H76+'Extra Payment'!H76)-Interest!H76),2),0)</f>
        <v>0</v>
      </c>
      <c r="I76" s="6">
        <f>IF(NOT(I$15=0),ROUND(I75-(('Minimum Payment'!I76+'Extra Payment'!I76)-Interest!I76),2),0)</f>
        <v>0</v>
      </c>
      <c r="J76" s="6">
        <f>IF(NOT(J$15=0),ROUND(J75-(('Minimum Payment'!J76+'Extra Payment'!J76)-Interest!J76),2),0)</f>
        <v>5177.79</v>
      </c>
      <c r="K76" s="6">
        <f>IF(NOT(K$15=0),ROUND(K75-(('Minimum Payment'!K76+'Extra Payment'!K76)-Interest!K76),2),0)</f>
        <v>6532.02</v>
      </c>
      <c r="L76" s="6">
        <f>IF(NOT(L$15=0),ROUND(L75-(('Minimum Payment'!L76+'Extra Payment'!L76)-Interest!L76),2),0)</f>
        <v>6062.28</v>
      </c>
      <c r="M76" s="6">
        <f>IF(NOT(M$15=0),ROUND(M75-(('Minimum Payment'!M76+'Extra Payment'!M76)-Interest!M76),2),0)</f>
        <v>8288.35</v>
      </c>
      <c r="O76" s="6">
        <f t="shared" si="0"/>
        <v>26060.440000000002</v>
      </c>
    </row>
    <row r="77" spans="1:15" x14ac:dyDescent="0.25">
      <c r="A77" s="3">
        <f t="shared" si="1"/>
        <v>62</v>
      </c>
      <c r="B77" s="51">
        <f t="shared" si="2"/>
        <v>43922</v>
      </c>
      <c r="D77" s="6">
        <f>IF(NOT(D$15=0),ROUND(D76-(('Minimum Payment'!D77+'Extra Payment'!D77)-Interest!D77),2),0)</f>
        <v>0</v>
      </c>
      <c r="E77" s="6">
        <f>IF(NOT(E$15=0),ROUND(E76-(('Minimum Payment'!E77+'Extra Payment'!E77)-Interest!E77),2),0)</f>
        <v>0</v>
      </c>
      <c r="F77" s="6">
        <f>IF(NOT(F$15=0),ROUND(F76-(('Minimum Payment'!F77+'Extra Payment'!F77)-Interest!F77),2),0)</f>
        <v>0</v>
      </c>
      <c r="G77" s="6">
        <f>IF(NOT(G$15=0),ROUND(G76-(('Minimum Payment'!G77+'Extra Payment'!G77)-Interest!G77),2),0)</f>
        <v>0</v>
      </c>
      <c r="H77" s="6">
        <f>IF(NOT(H$15=0),ROUND(H76-(('Minimum Payment'!H77+'Extra Payment'!H77)-Interest!H77),2),0)</f>
        <v>0</v>
      </c>
      <c r="I77" s="6">
        <f>IF(NOT(I$15=0),ROUND(I76-(('Minimum Payment'!I77+'Extra Payment'!I77)-Interest!I77),2),0)</f>
        <v>0</v>
      </c>
      <c r="J77" s="6">
        <f>IF(NOT(J$15=0),ROUND(J76-(('Minimum Payment'!J77+'Extra Payment'!J77)-Interest!J77),2),0)</f>
        <v>4954.57</v>
      </c>
      <c r="K77" s="6">
        <f>IF(NOT(K$15=0),ROUND(K76-(('Minimum Payment'!K77+'Extra Payment'!K77)-Interest!K77),2),0)</f>
        <v>6514.9</v>
      </c>
      <c r="L77" s="6">
        <f>IF(NOT(L$15=0),ROUND(L76-(('Minimum Payment'!L77+'Extra Payment'!L77)-Interest!L77),2),0)</f>
        <v>6020.48</v>
      </c>
      <c r="M77" s="6">
        <f>IF(NOT(M$15=0),ROUND(M76-(('Minimum Payment'!M77+'Extra Payment'!M77)-Interest!M77),2),0)</f>
        <v>8283.14</v>
      </c>
      <c r="O77" s="6">
        <f t="shared" si="0"/>
        <v>25773.089999999997</v>
      </c>
    </row>
    <row r="78" spans="1:15" x14ac:dyDescent="0.25">
      <c r="A78" s="3">
        <f t="shared" si="1"/>
        <v>63</v>
      </c>
      <c r="B78" s="51">
        <f t="shared" si="2"/>
        <v>43952</v>
      </c>
      <c r="D78" s="6">
        <f>IF(NOT(D$15=0),ROUND(D77-(('Minimum Payment'!D78+'Extra Payment'!D78)-Interest!D78),2),0)</f>
        <v>0</v>
      </c>
      <c r="E78" s="6">
        <f>IF(NOT(E$15=0),ROUND(E77-(('Minimum Payment'!E78+'Extra Payment'!E78)-Interest!E78),2),0)</f>
        <v>0</v>
      </c>
      <c r="F78" s="6">
        <f>IF(NOT(F$15=0),ROUND(F77-(('Minimum Payment'!F78+'Extra Payment'!F78)-Interest!F78),2),0)</f>
        <v>0</v>
      </c>
      <c r="G78" s="6">
        <f>IF(NOT(G$15=0),ROUND(G77-(('Minimum Payment'!G78+'Extra Payment'!G78)-Interest!G78),2),0)</f>
        <v>0</v>
      </c>
      <c r="H78" s="6">
        <f>IF(NOT(H$15=0),ROUND(H77-(('Minimum Payment'!H78+'Extra Payment'!H78)-Interest!H78),2),0)</f>
        <v>0</v>
      </c>
      <c r="I78" s="6">
        <f>IF(NOT(I$15=0),ROUND(I77-(('Minimum Payment'!I78+'Extra Payment'!I78)-Interest!I78),2),0)</f>
        <v>0</v>
      </c>
      <c r="J78" s="6">
        <f>IF(NOT(J$15=0),ROUND(J77-(('Minimum Payment'!J78+'Extra Payment'!J78)-Interest!J78),2),0)</f>
        <v>4729.12</v>
      </c>
      <c r="K78" s="6">
        <f>IF(NOT(K$15=0),ROUND(K77-(('Minimum Payment'!K78+'Extra Payment'!K78)-Interest!K78),2),0)</f>
        <v>6497.51</v>
      </c>
      <c r="L78" s="6">
        <f>IF(NOT(L$15=0),ROUND(L77-(('Minimum Payment'!L78+'Extra Payment'!L78)-Interest!L78),2),0)</f>
        <v>5978.21</v>
      </c>
      <c r="M78" s="6">
        <f>IF(NOT(M$15=0),ROUND(M77-(('Minimum Payment'!M78+'Extra Payment'!M78)-Interest!M78),2),0)</f>
        <v>8277.8700000000008</v>
      </c>
      <c r="O78" s="6">
        <f t="shared" si="0"/>
        <v>25482.71</v>
      </c>
    </row>
    <row r="79" spans="1:15" x14ac:dyDescent="0.25">
      <c r="A79" s="3">
        <f t="shared" si="1"/>
        <v>64</v>
      </c>
      <c r="B79" s="51">
        <f t="shared" si="2"/>
        <v>43983</v>
      </c>
      <c r="D79" s="6">
        <f>IF(NOT(D$15=0),ROUND(D78-(('Minimum Payment'!D79+'Extra Payment'!D79)-Interest!D79),2),0)</f>
        <v>0</v>
      </c>
      <c r="E79" s="6">
        <f>IF(NOT(E$15=0),ROUND(E78-(('Minimum Payment'!E79+'Extra Payment'!E79)-Interest!E79),2),0)</f>
        <v>0</v>
      </c>
      <c r="F79" s="6">
        <f>IF(NOT(F$15=0),ROUND(F78-(('Minimum Payment'!F79+'Extra Payment'!F79)-Interest!F79),2),0)</f>
        <v>0</v>
      </c>
      <c r="G79" s="6">
        <f>IF(NOT(G$15=0),ROUND(G78-(('Minimum Payment'!G79+'Extra Payment'!G79)-Interest!G79),2),0)</f>
        <v>0</v>
      </c>
      <c r="H79" s="6">
        <f>IF(NOT(H$15=0),ROUND(H78-(('Minimum Payment'!H79+'Extra Payment'!H79)-Interest!H79),2),0)</f>
        <v>0</v>
      </c>
      <c r="I79" s="6">
        <f>IF(NOT(I$15=0),ROUND(I78-(('Minimum Payment'!I79+'Extra Payment'!I79)-Interest!I79),2),0)</f>
        <v>0</v>
      </c>
      <c r="J79" s="6">
        <f>IF(NOT(J$15=0),ROUND(J78-(('Minimum Payment'!J79+'Extra Payment'!J79)-Interest!J79),2),0)</f>
        <v>4501.41</v>
      </c>
      <c r="K79" s="6">
        <f>IF(NOT(K$15=0),ROUND(K78-(('Minimum Payment'!K79+'Extra Payment'!K79)-Interest!K79),2),0)</f>
        <v>6479.85</v>
      </c>
      <c r="L79" s="6">
        <f>IF(NOT(L$15=0),ROUND(L78-(('Minimum Payment'!L79+'Extra Payment'!L79)-Interest!L79),2),0)</f>
        <v>5935.46</v>
      </c>
      <c r="M79" s="6">
        <f>IF(NOT(M$15=0),ROUND(M78-(('Minimum Payment'!M79+'Extra Payment'!M79)-Interest!M79),2),0)</f>
        <v>8272.5499999999993</v>
      </c>
      <c r="O79" s="6">
        <f t="shared" ref="O79:O142" si="3">SUM(D79:M79)</f>
        <v>25189.27</v>
      </c>
    </row>
    <row r="80" spans="1:15" x14ac:dyDescent="0.25">
      <c r="A80" s="3">
        <f t="shared" ref="A80:A143" si="4">IF(O79&lt;=0,"",A79+1)</f>
        <v>65</v>
      </c>
      <c r="B80" s="51">
        <f t="shared" si="2"/>
        <v>44013</v>
      </c>
      <c r="D80" s="6">
        <f>IF(NOT(D$15=0),ROUND(D79-(('Minimum Payment'!D80+'Extra Payment'!D80)-Interest!D80),2),0)</f>
        <v>0</v>
      </c>
      <c r="E80" s="6">
        <f>IF(NOT(E$15=0),ROUND(E79-(('Minimum Payment'!E80+'Extra Payment'!E80)-Interest!E80),2),0)</f>
        <v>0</v>
      </c>
      <c r="F80" s="6">
        <f>IF(NOT(F$15=0),ROUND(F79-(('Minimum Payment'!F80+'Extra Payment'!F80)-Interest!F80),2),0)</f>
        <v>0</v>
      </c>
      <c r="G80" s="6">
        <f>IF(NOT(G$15=0),ROUND(G79-(('Minimum Payment'!G80+'Extra Payment'!G80)-Interest!G80),2),0)</f>
        <v>0</v>
      </c>
      <c r="H80" s="6">
        <f>IF(NOT(H$15=0),ROUND(H79-(('Minimum Payment'!H80+'Extra Payment'!H80)-Interest!H80),2),0)</f>
        <v>0</v>
      </c>
      <c r="I80" s="6">
        <f>IF(NOT(I$15=0),ROUND(I79-(('Minimum Payment'!I80+'Extra Payment'!I80)-Interest!I80),2),0)</f>
        <v>0</v>
      </c>
      <c r="J80" s="6">
        <f>IF(NOT(J$15=0),ROUND(J79-(('Minimum Payment'!J80+'Extra Payment'!J80)-Interest!J80),2),0)</f>
        <v>4271.42</v>
      </c>
      <c r="K80" s="6">
        <f>IF(NOT(K$15=0),ROUND(K79-(('Minimum Payment'!K80+'Extra Payment'!K80)-Interest!K80),2),0)</f>
        <v>6461.91</v>
      </c>
      <c r="L80" s="6">
        <f>IF(NOT(L$15=0),ROUND(L79-(('Minimum Payment'!L80+'Extra Payment'!L80)-Interest!L80),2),0)</f>
        <v>5892.23</v>
      </c>
      <c r="M80" s="6">
        <f>IF(NOT(M$15=0),ROUND(M79-(('Minimum Payment'!M80+'Extra Payment'!M80)-Interest!M80),2),0)</f>
        <v>8267.17</v>
      </c>
      <c r="O80" s="6">
        <f t="shared" si="3"/>
        <v>24892.729999999996</v>
      </c>
    </row>
    <row r="81" spans="1:15" x14ac:dyDescent="0.25">
      <c r="A81" s="3">
        <f t="shared" si="4"/>
        <v>66</v>
      </c>
      <c r="B81" s="51">
        <f t="shared" ref="B81:B144" si="5">IF(A81="","",DATE(YEAR(B80),MONTH(B80)+1,1))</f>
        <v>44044</v>
      </c>
      <c r="D81" s="6">
        <f>IF(NOT(D$15=0),ROUND(D80-(('Minimum Payment'!D81+'Extra Payment'!D81)-Interest!D81),2),0)</f>
        <v>0</v>
      </c>
      <c r="E81" s="6">
        <f>IF(NOT(E$15=0),ROUND(E80-(('Minimum Payment'!E81+'Extra Payment'!E81)-Interest!E81),2),0)</f>
        <v>0</v>
      </c>
      <c r="F81" s="6">
        <f>IF(NOT(F$15=0),ROUND(F80-(('Minimum Payment'!F81+'Extra Payment'!F81)-Interest!F81),2),0)</f>
        <v>0</v>
      </c>
      <c r="G81" s="6">
        <f>IF(NOT(G$15=0),ROUND(G80-(('Minimum Payment'!G81+'Extra Payment'!G81)-Interest!G81),2),0)</f>
        <v>0</v>
      </c>
      <c r="H81" s="6">
        <f>IF(NOT(H$15=0),ROUND(H80-(('Minimum Payment'!H81+'Extra Payment'!H81)-Interest!H81),2),0)</f>
        <v>0</v>
      </c>
      <c r="I81" s="6">
        <f>IF(NOT(I$15=0),ROUND(I80-(('Minimum Payment'!I81+'Extra Payment'!I81)-Interest!I81),2),0)</f>
        <v>0</v>
      </c>
      <c r="J81" s="6">
        <f>IF(NOT(J$15=0),ROUND(J80-(('Minimum Payment'!J81+'Extra Payment'!J81)-Interest!J81),2),0)</f>
        <v>4039.13</v>
      </c>
      <c r="K81" s="6">
        <f>IF(NOT(K$15=0),ROUND(K80-(('Minimum Payment'!K81+'Extra Payment'!K81)-Interest!K81),2),0)</f>
        <v>6443.69</v>
      </c>
      <c r="L81" s="6">
        <f>IF(NOT(L$15=0),ROUND(L80-(('Minimum Payment'!L81+'Extra Payment'!L81)-Interest!L81),2),0)</f>
        <v>5848.52</v>
      </c>
      <c r="M81" s="6">
        <f>IF(NOT(M$15=0),ROUND(M80-(('Minimum Payment'!M81+'Extra Payment'!M81)-Interest!M81),2),0)</f>
        <v>8261.73</v>
      </c>
      <c r="O81" s="6">
        <f t="shared" si="3"/>
        <v>24593.07</v>
      </c>
    </row>
    <row r="82" spans="1:15" x14ac:dyDescent="0.25">
      <c r="A82" s="3">
        <f t="shared" si="4"/>
        <v>67</v>
      </c>
      <c r="B82" s="51">
        <f t="shared" si="5"/>
        <v>44075</v>
      </c>
      <c r="D82" s="6">
        <f>IF(NOT(D$15=0),ROUND(D81-(('Minimum Payment'!D82+'Extra Payment'!D82)-Interest!D82),2),0)</f>
        <v>0</v>
      </c>
      <c r="E82" s="6">
        <f>IF(NOT(E$15=0),ROUND(E81-(('Minimum Payment'!E82+'Extra Payment'!E82)-Interest!E82),2),0)</f>
        <v>0</v>
      </c>
      <c r="F82" s="6">
        <f>IF(NOT(F$15=0),ROUND(F81-(('Minimum Payment'!F82+'Extra Payment'!F82)-Interest!F82),2),0)</f>
        <v>0</v>
      </c>
      <c r="G82" s="6">
        <f>IF(NOT(G$15=0),ROUND(G81-(('Minimum Payment'!G82+'Extra Payment'!G82)-Interest!G82),2),0)</f>
        <v>0</v>
      </c>
      <c r="H82" s="6">
        <f>IF(NOT(H$15=0),ROUND(H81-(('Minimum Payment'!H82+'Extra Payment'!H82)-Interest!H82),2),0)</f>
        <v>0</v>
      </c>
      <c r="I82" s="6">
        <f>IF(NOT(I$15=0),ROUND(I81-(('Minimum Payment'!I82+'Extra Payment'!I82)-Interest!I82),2),0)</f>
        <v>0</v>
      </c>
      <c r="J82" s="6">
        <f>IF(NOT(J$15=0),ROUND(J81-(('Minimum Payment'!J82+'Extra Payment'!J82)-Interest!J82),2),0)</f>
        <v>3804.52</v>
      </c>
      <c r="K82" s="6">
        <f>IF(NOT(K$15=0),ROUND(K81-(('Minimum Payment'!K82+'Extra Payment'!K82)-Interest!K82),2),0)</f>
        <v>6425.18</v>
      </c>
      <c r="L82" s="6">
        <f>IF(NOT(L$15=0),ROUND(L81-(('Minimum Payment'!L82+'Extra Payment'!L82)-Interest!L82),2),0)</f>
        <v>5804.32</v>
      </c>
      <c r="M82" s="6">
        <f>IF(NOT(M$15=0),ROUND(M81-(('Minimum Payment'!M82+'Extra Payment'!M82)-Interest!M82),2),0)</f>
        <v>8256.23</v>
      </c>
      <c r="O82" s="6">
        <f t="shared" si="3"/>
        <v>24290.25</v>
      </c>
    </row>
    <row r="83" spans="1:15" x14ac:dyDescent="0.25">
      <c r="A83" s="3">
        <f t="shared" si="4"/>
        <v>68</v>
      </c>
      <c r="B83" s="51">
        <f t="shared" si="5"/>
        <v>44105</v>
      </c>
      <c r="D83" s="6">
        <f>IF(NOT(D$15=0),ROUND(D82-(('Minimum Payment'!D83+'Extra Payment'!D83)-Interest!D83),2),0)</f>
        <v>0</v>
      </c>
      <c r="E83" s="6">
        <f>IF(NOT(E$15=0),ROUND(E82-(('Minimum Payment'!E83+'Extra Payment'!E83)-Interest!E83),2),0)</f>
        <v>0</v>
      </c>
      <c r="F83" s="6">
        <f>IF(NOT(F$15=0),ROUND(F82-(('Minimum Payment'!F83+'Extra Payment'!F83)-Interest!F83),2),0)</f>
        <v>0</v>
      </c>
      <c r="G83" s="6">
        <f>IF(NOT(G$15=0),ROUND(G82-(('Minimum Payment'!G83+'Extra Payment'!G83)-Interest!G83),2),0)</f>
        <v>0</v>
      </c>
      <c r="H83" s="6">
        <f>IF(NOT(H$15=0),ROUND(H82-(('Minimum Payment'!H83+'Extra Payment'!H83)-Interest!H83),2),0)</f>
        <v>0</v>
      </c>
      <c r="I83" s="6">
        <f>IF(NOT(I$15=0),ROUND(I82-(('Minimum Payment'!I83+'Extra Payment'!I83)-Interest!I83),2),0)</f>
        <v>0</v>
      </c>
      <c r="J83" s="6">
        <f>IF(NOT(J$15=0),ROUND(J82-(('Minimum Payment'!J83+'Extra Payment'!J83)-Interest!J83),2),0)</f>
        <v>3567.57</v>
      </c>
      <c r="K83" s="6">
        <f>IF(NOT(K$15=0),ROUND(K82-(('Minimum Payment'!K83+'Extra Payment'!K83)-Interest!K83),2),0)</f>
        <v>6406.38</v>
      </c>
      <c r="L83" s="6">
        <f>IF(NOT(L$15=0),ROUND(L82-(('Minimum Payment'!L83+'Extra Payment'!L83)-Interest!L83),2),0)</f>
        <v>5759.62</v>
      </c>
      <c r="M83" s="6">
        <f>IF(NOT(M$15=0),ROUND(M82-(('Minimum Payment'!M83+'Extra Payment'!M83)-Interest!M83),2),0)</f>
        <v>8250.67</v>
      </c>
      <c r="O83" s="6">
        <f t="shared" si="3"/>
        <v>23984.239999999998</v>
      </c>
    </row>
    <row r="84" spans="1:15" x14ac:dyDescent="0.25">
      <c r="A84" s="3">
        <f t="shared" si="4"/>
        <v>69</v>
      </c>
      <c r="B84" s="51">
        <f t="shared" si="5"/>
        <v>44136</v>
      </c>
      <c r="D84" s="6">
        <f>IF(NOT(D$15=0),ROUND(D83-(('Minimum Payment'!D84+'Extra Payment'!D84)-Interest!D84),2),0)</f>
        <v>0</v>
      </c>
      <c r="E84" s="6">
        <f>IF(NOT(E$15=0),ROUND(E83-(('Minimum Payment'!E84+'Extra Payment'!E84)-Interest!E84),2),0)</f>
        <v>0</v>
      </c>
      <c r="F84" s="6">
        <f>IF(NOT(F$15=0),ROUND(F83-(('Minimum Payment'!F84+'Extra Payment'!F84)-Interest!F84),2),0)</f>
        <v>0</v>
      </c>
      <c r="G84" s="6">
        <f>IF(NOT(G$15=0),ROUND(G83-(('Minimum Payment'!G84+'Extra Payment'!G84)-Interest!G84),2),0)</f>
        <v>0</v>
      </c>
      <c r="H84" s="6">
        <f>IF(NOT(H$15=0),ROUND(H83-(('Minimum Payment'!H84+'Extra Payment'!H84)-Interest!H84),2),0)</f>
        <v>0</v>
      </c>
      <c r="I84" s="6">
        <f>IF(NOT(I$15=0),ROUND(I83-(('Minimum Payment'!I84+'Extra Payment'!I84)-Interest!I84),2),0)</f>
        <v>0</v>
      </c>
      <c r="J84" s="6">
        <f>IF(NOT(J$15=0),ROUND(J83-(('Minimum Payment'!J84+'Extra Payment'!J84)-Interest!J84),2),0)</f>
        <v>3328.25</v>
      </c>
      <c r="K84" s="6">
        <f>IF(NOT(K$15=0),ROUND(K83-(('Minimum Payment'!K84+'Extra Payment'!K84)-Interest!K84),2),0)</f>
        <v>6387.28</v>
      </c>
      <c r="L84" s="6">
        <f>IF(NOT(L$15=0),ROUND(L83-(('Minimum Payment'!L84+'Extra Payment'!L84)-Interest!L84),2),0)</f>
        <v>5714.42</v>
      </c>
      <c r="M84" s="6">
        <f>IF(NOT(M$15=0),ROUND(M83-(('Minimum Payment'!M84+'Extra Payment'!M84)-Interest!M84),2),0)</f>
        <v>8245.0499999999993</v>
      </c>
      <c r="O84" s="6">
        <f t="shared" si="3"/>
        <v>23675</v>
      </c>
    </row>
    <row r="85" spans="1:15" x14ac:dyDescent="0.25">
      <c r="A85" s="3">
        <f t="shared" si="4"/>
        <v>70</v>
      </c>
      <c r="B85" s="51">
        <f t="shared" si="5"/>
        <v>44166</v>
      </c>
      <c r="D85" s="6">
        <f>IF(NOT(D$15=0),ROUND(D84-(('Minimum Payment'!D85+'Extra Payment'!D85)-Interest!D85),2),0)</f>
        <v>0</v>
      </c>
      <c r="E85" s="6">
        <f>IF(NOT(E$15=0),ROUND(E84-(('Minimum Payment'!E85+'Extra Payment'!E85)-Interest!E85),2),0)</f>
        <v>0</v>
      </c>
      <c r="F85" s="6">
        <f>IF(NOT(F$15=0),ROUND(F84-(('Minimum Payment'!F85+'Extra Payment'!F85)-Interest!F85),2),0)</f>
        <v>0</v>
      </c>
      <c r="G85" s="6">
        <f>IF(NOT(G$15=0),ROUND(G84-(('Minimum Payment'!G85+'Extra Payment'!G85)-Interest!G85),2),0)</f>
        <v>0</v>
      </c>
      <c r="H85" s="6">
        <f>IF(NOT(H$15=0),ROUND(H84-(('Minimum Payment'!H85+'Extra Payment'!H85)-Interest!H85),2),0)</f>
        <v>0</v>
      </c>
      <c r="I85" s="6">
        <f>IF(NOT(I$15=0),ROUND(I84-(('Minimum Payment'!I85+'Extra Payment'!I85)-Interest!I85),2),0)</f>
        <v>0</v>
      </c>
      <c r="J85" s="6">
        <f>IF(NOT(J$15=0),ROUND(J84-(('Minimum Payment'!J85+'Extra Payment'!J85)-Interest!J85),2),0)</f>
        <v>3086.53</v>
      </c>
      <c r="K85" s="6">
        <f>IF(NOT(K$15=0),ROUND(K84-(('Minimum Payment'!K85+'Extra Payment'!K85)-Interest!K85),2),0)</f>
        <v>6367.88</v>
      </c>
      <c r="L85" s="6">
        <f>IF(NOT(L$15=0),ROUND(L84-(('Minimum Payment'!L85+'Extra Payment'!L85)-Interest!L85),2),0)</f>
        <v>5668.71</v>
      </c>
      <c r="M85" s="6">
        <f>IF(NOT(M$15=0),ROUND(M84-(('Minimum Payment'!M85+'Extra Payment'!M85)-Interest!M85),2),0)</f>
        <v>8239.3700000000008</v>
      </c>
      <c r="O85" s="6">
        <f t="shared" si="3"/>
        <v>23362.489999999998</v>
      </c>
    </row>
    <row r="86" spans="1:15" x14ac:dyDescent="0.25">
      <c r="A86" s="3">
        <f t="shared" si="4"/>
        <v>71</v>
      </c>
      <c r="B86" s="51">
        <f t="shared" si="5"/>
        <v>44197</v>
      </c>
      <c r="D86" s="6">
        <f>IF(NOT(D$15=0),ROUND(D85-(('Minimum Payment'!D86+'Extra Payment'!D86)-Interest!D86),2),0)</f>
        <v>0</v>
      </c>
      <c r="E86" s="6">
        <f>IF(NOT(E$15=0),ROUND(E85-(('Minimum Payment'!E86+'Extra Payment'!E86)-Interest!E86),2),0)</f>
        <v>0</v>
      </c>
      <c r="F86" s="6">
        <f>IF(NOT(F$15=0),ROUND(F85-(('Minimum Payment'!F86+'Extra Payment'!F86)-Interest!F86),2),0)</f>
        <v>0</v>
      </c>
      <c r="G86" s="6">
        <f>IF(NOT(G$15=0),ROUND(G85-(('Minimum Payment'!G86+'Extra Payment'!G86)-Interest!G86),2),0)</f>
        <v>0</v>
      </c>
      <c r="H86" s="6">
        <f>IF(NOT(H$15=0),ROUND(H85-(('Minimum Payment'!H86+'Extra Payment'!H86)-Interest!H86),2),0)</f>
        <v>0</v>
      </c>
      <c r="I86" s="6">
        <f>IF(NOT(I$15=0),ROUND(I85-(('Minimum Payment'!I86+'Extra Payment'!I86)-Interest!I86),2),0)</f>
        <v>0</v>
      </c>
      <c r="J86" s="6">
        <f>IF(NOT(J$15=0),ROUND(J85-(('Minimum Payment'!J86+'Extra Payment'!J86)-Interest!J86),2),0)</f>
        <v>2842.4</v>
      </c>
      <c r="K86" s="6">
        <f>IF(NOT(K$15=0),ROUND(K85-(('Minimum Payment'!K86+'Extra Payment'!K86)-Interest!K86),2),0)</f>
        <v>6348.17</v>
      </c>
      <c r="L86" s="6">
        <f>IF(NOT(L$15=0),ROUND(L85-(('Minimum Payment'!L86+'Extra Payment'!L86)-Interest!L86),2),0)</f>
        <v>5622.48</v>
      </c>
      <c r="M86" s="6">
        <f>IF(NOT(M$15=0),ROUND(M85-(('Minimum Payment'!M86+'Extra Payment'!M86)-Interest!M86),2),0)</f>
        <v>8233.6299999999992</v>
      </c>
      <c r="O86" s="6">
        <f t="shared" si="3"/>
        <v>23046.68</v>
      </c>
    </row>
    <row r="87" spans="1:15" x14ac:dyDescent="0.25">
      <c r="A87" s="3">
        <f t="shared" si="4"/>
        <v>72</v>
      </c>
      <c r="B87" s="51">
        <f t="shared" si="5"/>
        <v>44228</v>
      </c>
      <c r="D87" s="6">
        <f>IF(NOT(D$15=0),ROUND(D86-(('Minimum Payment'!D87+'Extra Payment'!D87)-Interest!D87),2),0)</f>
        <v>0</v>
      </c>
      <c r="E87" s="6">
        <f>IF(NOT(E$15=0),ROUND(E86-(('Minimum Payment'!E87+'Extra Payment'!E87)-Interest!E87),2),0)</f>
        <v>0</v>
      </c>
      <c r="F87" s="6">
        <f>IF(NOT(F$15=0),ROUND(F86-(('Minimum Payment'!F87+'Extra Payment'!F87)-Interest!F87),2),0)</f>
        <v>0</v>
      </c>
      <c r="G87" s="6">
        <f>IF(NOT(G$15=0),ROUND(G86-(('Minimum Payment'!G87+'Extra Payment'!G87)-Interest!G87),2),0)</f>
        <v>0</v>
      </c>
      <c r="H87" s="6">
        <f>IF(NOT(H$15=0),ROUND(H86-(('Minimum Payment'!H87+'Extra Payment'!H87)-Interest!H87),2),0)</f>
        <v>0</v>
      </c>
      <c r="I87" s="6">
        <f>IF(NOT(I$15=0),ROUND(I86-(('Minimum Payment'!I87+'Extra Payment'!I87)-Interest!I87),2),0)</f>
        <v>0</v>
      </c>
      <c r="J87" s="6">
        <f>IF(NOT(J$15=0),ROUND(J86-(('Minimum Payment'!J87+'Extra Payment'!J87)-Interest!J87),2),0)</f>
        <v>2595.8200000000002</v>
      </c>
      <c r="K87" s="6">
        <f>IF(NOT(K$15=0),ROUND(K86-(('Minimum Payment'!K87+'Extra Payment'!K87)-Interest!K87),2),0)</f>
        <v>6328.15</v>
      </c>
      <c r="L87" s="6">
        <f>IF(NOT(L$15=0),ROUND(L86-(('Minimum Payment'!L87+'Extra Payment'!L87)-Interest!L87),2),0)</f>
        <v>5575.73</v>
      </c>
      <c r="M87" s="6">
        <f>IF(NOT(M$15=0),ROUND(M86-(('Minimum Payment'!M87+'Extra Payment'!M87)-Interest!M87),2),0)</f>
        <v>8227.83</v>
      </c>
      <c r="O87" s="6">
        <f t="shared" si="3"/>
        <v>22727.53</v>
      </c>
    </row>
    <row r="88" spans="1:15" x14ac:dyDescent="0.25">
      <c r="A88" s="3">
        <f t="shared" si="4"/>
        <v>73</v>
      </c>
      <c r="B88" s="51">
        <f t="shared" si="5"/>
        <v>44256</v>
      </c>
      <c r="D88" s="6">
        <f>IF(NOT(D$15=0),ROUND(D87-(('Minimum Payment'!D88+'Extra Payment'!D88)-Interest!D88),2),0)</f>
        <v>0</v>
      </c>
      <c r="E88" s="6">
        <f>IF(NOT(E$15=0),ROUND(E87-(('Minimum Payment'!E88+'Extra Payment'!E88)-Interest!E88),2),0)</f>
        <v>0</v>
      </c>
      <c r="F88" s="6">
        <f>IF(NOT(F$15=0),ROUND(F87-(('Minimum Payment'!F88+'Extra Payment'!F88)-Interest!F88),2),0)</f>
        <v>0</v>
      </c>
      <c r="G88" s="6">
        <f>IF(NOT(G$15=0),ROUND(G87-(('Minimum Payment'!G88+'Extra Payment'!G88)-Interest!G88),2),0)</f>
        <v>0</v>
      </c>
      <c r="H88" s="6">
        <f>IF(NOT(H$15=0),ROUND(H87-(('Minimum Payment'!H88+'Extra Payment'!H88)-Interest!H88),2),0)</f>
        <v>0</v>
      </c>
      <c r="I88" s="6">
        <f>IF(NOT(I$15=0),ROUND(I87-(('Minimum Payment'!I88+'Extra Payment'!I88)-Interest!I88),2),0)</f>
        <v>0</v>
      </c>
      <c r="J88" s="6">
        <f>IF(NOT(J$15=0),ROUND(J87-(('Minimum Payment'!J88+'Extra Payment'!J88)-Interest!J88),2),0)</f>
        <v>2346.7800000000002</v>
      </c>
      <c r="K88" s="6">
        <f>IF(NOT(K$15=0),ROUND(K87-(('Minimum Payment'!K88+'Extra Payment'!K88)-Interest!K88),2),0)</f>
        <v>6307.82</v>
      </c>
      <c r="L88" s="6">
        <f>IF(NOT(L$15=0),ROUND(L87-(('Minimum Payment'!L88+'Extra Payment'!L88)-Interest!L88),2),0)</f>
        <v>5528.46</v>
      </c>
      <c r="M88" s="6">
        <f>IF(NOT(M$15=0),ROUND(M87-(('Minimum Payment'!M88+'Extra Payment'!M88)-Interest!M88),2),0)</f>
        <v>8221.9599999999991</v>
      </c>
      <c r="O88" s="6">
        <f t="shared" si="3"/>
        <v>22405.02</v>
      </c>
    </row>
    <row r="89" spans="1:15" x14ac:dyDescent="0.25">
      <c r="A89" s="3">
        <f t="shared" si="4"/>
        <v>74</v>
      </c>
      <c r="B89" s="51">
        <f t="shared" si="5"/>
        <v>44287</v>
      </c>
      <c r="D89" s="6">
        <f>IF(NOT(D$15=0),ROUND(D88-(('Minimum Payment'!D89+'Extra Payment'!D89)-Interest!D89),2),0)</f>
        <v>0</v>
      </c>
      <c r="E89" s="6">
        <f>IF(NOT(E$15=0),ROUND(E88-(('Minimum Payment'!E89+'Extra Payment'!E89)-Interest!E89),2),0)</f>
        <v>0</v>
      </c>
      <c r="F89" s="6">
        <f>IF(NOT(F$15=0),ROUND(F88-(('Minimum Payment'!F89+'Extra Payment'!F89)-Interest!F89),2),0)</f>
        <v>0</v>
      </c>
      <c r="G89" s="6">
        <f>IF(NOT(G$15=0),ROUND(G88-(('Minimum Payment'!G89+'Extra Payment'!G89)-Interest!G89),2),0)</f>
        <v>0</v>
      </c>
      <c r="H89" s="6">
        <f>IF(NOT(H$15=0),ROUND(H88-(('Minimum Payment'!H89+'Extra Payment'!H89)-Interest!H89),2),0)</f>
        <v>0</v>
      </c>
      <c r="I89" s="6">
        <f>IF(NOT(I$15=0),ROUND(I88-(('Minimum Payment'!I89+'Extra Payment'!I89)-Interest!I89),2),0)</f>
        <v>0</v>
      </c>
      <c r="J89" s="6">
        <f>IF(NOT(J$15=0),ROUND(J88-(('Minimum Payment'!J89+'Extra Payment'!J89)-Interest!J89),2),0)</f>
        <v>2095.25</v>
      </c>
      <c r="K89" s="6">
        <f>IF(NOT(K$15=0),ROUND(K88-(('Minimum Payment'!K89+'Extra Payment'!K89)-Interest!K89),2),0)</f>
        <v>6287.17</v>
      </c>
      <c r="L89" s="6">
        <f>IF(NOT(L$15=0),ROUND(L88-(('Minimum Payment'!L89+'Extra Payment'!L89)-Interest!L89),2),0)</f>
        <v>5480.66</v>
      </c>
      <c r="M89" s="6">
        <f>IF(NOT(M$15=0),ROUND(M88-(('Minimum Payment'!M89+'Extra Payment'!M89)-Interest!M89),2),0)</f>
        <v>8216.0300000000007</v>
      </c>
      <c r="O89" s="6">
        <f t="shared" si="3"/>
        <v>22079.11</v>
      </c>
    </row>
    <row r="90" spans="1:15" x14ac:dyDescent="0.25">
      <c r="A90" s="3">
        <f t="shared" si="4"/>
        <v>75</v>
      </c>
      <c r="B90" s="51">
        <f t="shared" si="5"/>
        <v>44317</v>
      </c>
      <c r="D90" s="6">
        <f>IF(NOT(D$15=0),ROUND(D89-(('Minimum Payment'!D90+'Extra Payment'!D90)-Interest!D90),2),0)</f>
        <v>0</v>
      </c>
      <c r="E90" s="6">
        <f>IF(NOT(E$15=0),ROUND(E89-(('Minimum Payment'!E90+'Extra Payment'!E90)-Interest!E90),2),0)</f>
        <v>0</v>
      </c>
      <c r="F90" s="6">
        <f>IF(NOT(F$15=0),ROUND(F89-(('Minimum Payment'!F90+'Extra Payment'!F90)-Interest!F90),2),0)</f>
        <v>0</v>
      </c>
      <c r="G90" s="6">
        <f>IF(NOT(G$15=0),ROUND(G89-(('Minimum Payment'!G90+'Extra Payment'!G90)-Interest!G90),2),0)</f>
        <v>0</v>
      </c>
      <c r="H90" s="6">
        <f>IF(NOT(H$15=0),ROUND(H89-(('Minimum Payment'!H90+'Extra Payment'!H90)-Interest!H90),2),0)</f>
        <v>0</v>
      </c>
      <c r="I90" s="6">
        <f>IF(NOT(I$15=0),ROUND(I89-(('Minimum Payment'!I90+'Extra Payment'!I90)-Interest!I90),2),0)</f>
        <v>0</v>
      </c>
      <c r="J90" s="6">
        <f>IF(NOT(J$15=0),ROUND(J89-(('Minimum Payment'!J90+'Extra Payment'!J90)-Interest!J90),2),0)</f>
        <v>1841.2</v>
      </c>
      <c r="K90" s="6">
        <f>IF(NOT(K$15=0),ROUND(K89-(('Minimum Payment'!K90+'Extra Payment'!K90)-Interest!K90),2),0)</f>
        <v>6266.19</v>
      </c>
      <c r="L90" s="6">
        <f>IF(NOT(L$15=0),ROUND(L89-(('Minimum Payment'!L90+'Extra Payment'!L90)-Interest!L90),2),0)</f>
        <v>5432.32</v>
      </c>
      <c r="M90" s="6">
        <f>IF(NOT(M$15=0),ROUND(M89-(('Minimum Payment'!M90+'Extra Payment'!M90)-Interest!M90),2),0)</f>
        <v>8210.0400000000009</v>
      </c>
      <c r="O90" s="6">
        <f t="shared" si="3"/>
        <v>21749.75</v>
      </c>
    </row>
    <row r="91" spans="1:15" x14ac:dyDescent="0.25">
      <c r="A91" s="3">
        <f t="shared" si="4"/>
        <v>76</v>
      </c>
      <c r="B91" s="51">
        <f t="shared" si="5"/>
        <v>44348</v>
      </c>
      <c r="D91" s="6">
        <f>IF(NOT(D$15=0),ROUND(D90-(('Minimum Payment'!D91+'Extra Payment'!D91)-Interest!D91),2),0)</f>
        <v>0</v>
      </c>
      <c r="E91" s="6">
        <f>IF(NOT(E$15=0),ROUND(E90-(('Minimum Payment'!E91+'Extra Payment'!E91)-Interest!E91),2),0)</f>
        <v>0</v>
      </c>
      <c r="F91" s="6">
        <f>IF(NOT(F$15=0),ROUND(F90-(('Minimum Payment'!F91+'Extra Payment'!F91)-Interest!F91),2),0)</f>
        <v>0</v>
      </c>
      <c r="G91" s="6">
        <f>IF(NOT(G$15=0),ROUND(G90-(('Minimum Payment'!G91+'Extra Payment'!G91)-Interest!G91),2),0)</f>
        <v>0</v>
      </c>
      <c r="H91" s="6">
        <f>IF(NOT(H$15=0),ROUND(H90-(('Minimum Payment'!H91+'Extra Payment'!H91)-Interest!H91),2),0)</f>
        <v>0</v>
      </c>
      <c r="I91" s="6">
        <f>IF(NOT(I$15=0),ROUND(I90-(('Minimum Payment'!I91+'Extra Payment'!I91)-Interest!I91),2),0)</f>
        <v>0</v>
      </c>
      <c r="J91" s="6">
        <f>IF(NOT(J$15=0),ROUND(J90-(('Minimum Payment'!J91+'Extra Payment'!J91)-Interest!J91),2),0)</f>
        <v>1584.61</v>
      </c>
      <c r="K91" s="6">
        <f>IF(NOT(K$15=0),ROUND(K90-(('Minimum Payment'!K91+'Extra Payment'!K91)-Interest!K91),2),0)</f>
        <v>6244.88</v>
      </c>
      <c r="L91" s="6">
        <f>IF(NOT(L$15=0),ROUND(L90-(('Minimum Payment'!L91+'Extra Payment'!L91)-Interest!L91),2),0)</f>
        <v>5383.43</v>
      </c>
      <c r="M91" s="6">
        <f>IF(NOT(M$15=0),ROUND(M90-(('Minimum Payment'!M91+'Extra Payment'!M91)-Interest!M91),2),0)</f>
        <v>8203.98</v>
      </c>
      <c r="O91" s="6">
        <f t="shared" si="3"/>
        <v>21416.9</v>
      </c>
    </row>
    <row r="92" spans="1:15" x14ac:dyDescent="0.25">
      <c r="A92" s="3">
        <f t="shared" si="4"/>
        <v>77</v>
      </c>
      <c r="B92" s="51">
        <f t="shared" si="5"/>
        <v>44378</v>
      </c>
      <c r="D92" s="6">
        <f>IF(NOT(D$15=0),ROUND(D91-(('Minimum Payment'!D92+'Extra Payment'!D92)-Interest!D92),2),0)</f>
        <v>0</v>
      </c>
      <c r="E92" s="6">
        <f>IF(NOT(E$15=0),ROUND(E91-(('Minimum Payment'!E92+'Extra Payment'!E92)-Interest!E92),2),0)</f>
        <v>0</v>
      </c>
      <c r="F92" s="6">
        <f>IF(NOT(F$15=0),ROUND(F91-(('Minimum Payment'!F92+'Extra Payment'!F92)-Interest!F92),2),0)</f>
        <v>0</v>
      </c>
      <c r="G92" s="6">
        <f>IF(NOT(G$15=0),ROUND(G91-(('Minimum Payment'!G92+'Extra Payment'!G92)-Interest!G92),2),0)</f>
        <v>0</v>
      </c>
      <c r="H92" s="6">
        <f>IF(NOT(H$15=0),ROUND(H91-(('Minimum Payment'!H92+'Extra Payment'!H92)-Interest!H92),2),0)</f>
        <v>0</v>
      </c>
      <c r="I92" s="6">
        <f>IF(NOT(I$15=0),ROUND(I91-(('Minimum Payment'!I92+'Extra Payment'!I92)-Interest!I92),2),0)</f>
        <v>0</v>
      </c>
      <c r="J92" s="6">
        <f>IF(NOT(J$15=0),ROUND(J91-(('Minimum Payment'!J92+'Extra Payment'!J92)-Interest!J92),2),0)</f>
        <v>1325.46</v>
      </c>
      <c r="K92" s="6">
        <f>IF(NOT(K$15=0),ROUND(K91-(('Minimum Payment'!K92+'Extra Payment'!K92)-Interest!K92),2),0)</f>
        <v>6223.24</v>
      </c>
      <c r="L92" s="6">
        <f>IF(NOT(L$15=0),ROUND(L91-(('Minimum Payment'!L92+'Extra Payment'!L92)-Interest!L92),2),0)</f>
        <v>5333.99</v>
      </c>
      <c r="M92" s="6">
        <f>IF(NOT(M$15=0),ROUND(M91-(('Minimum Payment'!M92+'Extra Payment'!M92)-Interest!M92),2),0)</f>
        <v>8197.86</v>
      </c>
      <c r="O92" s="6">
        <f t="shared" si="3"/>
        <v>21080.55</v>
      </c>
    </row>
    <row r="93" spans="1:15" x14ac:dyDescent="0.25">
      <c r="A93" s="3">
        <f t="shared" si="4"/>
        <v>78</v>
      </c>
      <c r="B93" s="51">
        <f t="shared" si="5"/>
        <v>44409</v>
      </c>
      <c r="D93" s="6">
        <f>IF(NOT(D$15=0),ROUND(D92-(('Minimum Payment'!D93+'Extra Payment'!D93)-Interest!D93),2),0)</f>
        <v>0</v>
      </c>
      <c r="E93" s="6">
        <f>IF(NOT(E$15=0),ROUND(E92-(('Minimum Payment'!E93+'Extra Payment'!E93)-Interest!E93),2),0)</f>
        <v>0</v>
      </c>
      <c r="F93" s="6">
        <f>IF(NOT(F$15=0),ROUND(F92-(('Minimum Payment'!F93+'Extra Payment'!F93)-Interest!F93),2),0)</f>
        <v>0</v>
      </c>
      <c r="G93" s="6">
        <f>IF(NOT(G$15=0),ROUND(G92-(('Minimum Payment'!G93+'Extra Payment'!G93)-Interest!G93),2),0)</f>
        <v>0</v>
      </c>
      <c r="H93" s="6">
        <f>IF(NOT(H$15=0),ROUND(H92-(('Minimum Payment'!H93+'Extra Payment'!H93)-Interest!H93),2),0)</f>
        <v>0</v>
      </c>
      <c r="I93" s="6">
        <f>IF(NOT(I$15=0),ROUND(I92-(('Minimum Payment'!I93+'Extra Payment'!I93)-Interest!I93),2),0)</f>
        <v>0</v>
      </c>
      <c r="J93" s="6">
        <f>IF(NOT(J$15=0),ROUND(J92-(('Minimum Payment'!J93+'Extra Payment'!J93)-Interest!J93),2),0)</f>
        <v>1063.71</v>
      </c>
      <c r="K93" s="6">
        <f>IF(NOT(K$15=0),ROUND(K92-(('Minimum Payment'!K93+'Extra Payment'!K93)-Interest!K93),2),0)</f>
        <v>6201.26</v>
      </c>
      <c r="L93" s="6">
        <f>IF(NOT(L$15=0),ROUND(L92-(('Minimum Payment'!L93+'Extra Payment'!L93)-Interest!L93),2),0)</f>
        <v>5284</v>
      </c>
      <c r="M93" s="6">
        <f>IF(NOT(M$15=0),ROUND(M92-(('Minimum Payment'!M93+'Extra Payment'!M93)-Interest!M93),2),0)</f>
        <v>8191.67</v>
      </c>
      <c r="O93" s="6">
        <f t="shared" si="3"/>
        <v>20740.64</v>
      </c>
    </row>
    <row r="94" spans="1:15" x14ac:dyDescent="0.25">
      <c r="A94" s="3">
        <f t="shared" si="4"/>
        <v>79</v>
      </c>
      <c r="B94" s="51">
        <f t="shared" si="5"/>
        <v>44440</v>
      </c>
      <c r="D94" s="6">
        <f>IF(NOT(D$15=0),ROUND(D93-(('Minimum Payment'!D94+'Extra Payment'!D94)-Interest!D94),2),0)</f>
        <v>0</v>
      </c>
      <c r="E94" s="6">
        <f>IF(NOT(E$15=0),ROUND(E93-(('Minimum Payment'!E94+'Extra Payment'!E94)-Interest!E94),2),0)</f>
        <v>0</v>
      </c>
      <c r="F94" s="6">
        <f>IF(NOT(F$15=0),ROUND(F93-(('Minimum Payment'!F94+'Extra Payment'!F94)-Interest!F94),2),0)</f>
        <v>0</v>
      </c>
      <c r="G94" s="6">
        <f>IF(NOT(G$15=0),ROUND(G93-(('Minimum Payment'!G94+'Extra Payment'!G94)-Interest!G94),2),0)</f>
        <v>0</v>
      </c>
      <c r="H94" s="6">
        <f>IF(NOT(H$15=0),ROUND(H93-(('Minimum Payment'!H94+'Extra Payment'!H94)-Interest!H94),2),0)</f>
        <v>0</v>
      </c>
      <c r="I94" s="6">
        <f>IF(NOT(I$15=0),ROUND(I93-(('Minimum Payment'!I94+'Extra Payment'!I94)-Interest!I94),2),0)</f>
        <v>0</v>
      </c>
      <c r="J94" s="6">
        <f>IF(NOT(J$15=0),ROUND(J93-(('Minimum Payment'!J94+'Extra Payment'!J94)-Interest!J94),2),0)</f>
        <v>799.35</v>
      </c>
      <c r="K94" s="6">
        <f>IF(NOT(K$15=0),ROUND(K93-(('Minimum Payment'!K94+'Extra Payment'!K94)-Interest!K94),2),0)</f>
        <v>6178.93</v>
      </c>
      <c r="L94" s="6">
        <f>IF(NOT(L$15=0),ROUND(L93-(('Minimum Payment'!L94+'Extra Payment'!L94)-Interest!L94),2),0)</f>
        <v>5233.45</v>
      </c>
      <c r="M94" s="6">
        <f>IF(NOT(M$15=0),ROUND(M93-(('Minimum Payment'!M94+'Extra Payment'!M94)-Interest!M94),2),0)</f>
        <v>8185.41</v>
      </c>
      <c r="O94" s="6">
        <f t="shared" si="3"/>
        <v>20397.14</v>
      </c>
    </row>
    <row r="95" spans="1:15" x14ac:dyDescent="0.25">
      <c r="A95" s="3">
        <f t="shared" si="4"/>
        <v>80</v>
      </c>
      <c r="B95" s="51">
        <f t="shared" si="5"/>
        <v>44470</v>
      </c>
      <c r="D95" s="6">
        <f>IF(NOT(D$15=0),ROUND(D94-(('Minimum Payment'!D95+'Extra Payment'!D95)-Interest!D95),2),0)</f>
        <v>0</v>
      </c>
      <c r="E95" s="6">
        <f>IF(NOT(E$15=0),ROUND(E94-(('Minimum Payment'!E95+'Extra Payment'!E95)-Interest!E95),2),0)</f>
        <v>0</v>
      </c>
      <c r="F95" s="6">
        <f>IF(NOT(F$15=0),ROUND(F94-(('Minimum Payment'!F95+'Extra Payment'!F95)-Interest!F95),2),0)</f>
        <v>0</v>
      </c>
      <c r="G95" s="6">
        <f>IF(NOT(G$15=0),ROUND(G94-(('Minimum Payment'!G95+'Extra Payment'!G95)-Interest!G95),2),0)</f>
        <v>0</v>
      </c>
      <c r="H95" s="6">
        <f>IF(NOT(H$15=0),ROUND(H94-(('Minimum Payment'!H95+'Extra Payment'!H95)-Interest!H95),2),0)</f>
        <v>0</v>
      </c>
      <c r="I95" s="6">
        <f>IF(NOT(I$15=0),ROUND(I94-(('Minimum Payment'!I95+'Extra Payment'!I95)-Interest!I95),2),0)</f>
        <v>0</v>
      </c>
      <c r="J95" s="6">
        <f>IF(NOT(J$15=0),ROUND(J94-(('Minimum Payment'!J95+'Extra Payment'!J95)-Interest!J95),2),0)</f>
        <v>532.34</v>
      </c>
      <c r="K95" s="6">
        <f>IF(NOT(K$15=0),ROUND(K94-(('Minimum Payment'!K95+'Extra Payment'!K95)-Interest!K95),2),0)</f>
        <v>6156.25</v>
      </c>
      <c r="L95" s="6">
        <f>IF(NOT(L$15=0),ROUND(L94-(('Minimum Payment'!L95+'Extra Payment'!L95)-Interest!L95),2),0)</f>
        <v>5182.33</v>
      </c>
      <c r="M95" s="6">
        <f>IF(NOT(M$15=0),ROUND(M94-(('Minimum Payment'!M95+'Extra Payment'!M95)-Interest!M95),2),0)</f>
        <v>8179.09</v>
      </c>
      <c r="O95" s="6">
        <f t="shared" si="3"/>
        <v>20050.010000000002</v>
      </c>
    </row>
    <row r="96" spans="1:15" x14ac:dyDescent="0.25">
      <c r="A96" s="3">
        <f t="shared" si="4"/>
        <v>81</v>
      </c>
      <c r="B96" s="51">
        <f t="shared" si="5"/>
        <v>44501</v>
      </c>
      <c r="D96" s="6">
        <f>IF(NOT(D$15=0),ROUND(D95-(('Minimum Payment'!D96+'Extra Payment'!D96)-Interest!D96),2),0)</f>
        <v>0</v>
      </c>
      <c r="E96" s="6">
        <f>IF(NOT(E$15=0),ROUND(E95-(('Minimum Payment'!E96+'Extra Payment'!E96)-Interest!E96),2),0)</f>
        <v>0</v>
      </c>
      <c r="F96" s="6">
        <f>IF(NOT(F$15=0),ROUND(F95-(('Minimum Payment'!F96+'Extra Payment'!F96)-Interest!F96),2),0)</f>
        <v>0</v>
      </c>
      <c r="G96" s="6">
        <f>IF(NOT(G$15=0),ROUND(G95-(('Minimum Payment'!G96+'Extra Payment'!G96)-Interest!G96),2),0)</f>
        <v>0</v>
      </c>
      <c r="H96" s="6">
        <f>IF(NOT(H$15=0),ROUND(H95-(('Minimum Payment'!H96+'Extra Payment'!H96)-Interest!H96),2),0)</f>
        <v>0</v>
      </c>
      <c r="I96" s="6">
        <f>IF(NOT(I$15=0),ROUND(I95-(('Minimum Payment'!I96+'Extra Payment'!I96)-Interest!I96),2),0)</f>
        <v>0</v>
      </c>
      <c r="J96" s="6">
        <f>IF(NOT(J$15=0),ROUND(J95-(('Minimum Payment'!J96+'Extra Payment'!J96)-Interest!J96),2),0)</f>
        <v>262.66000000000003</v>
      </c>
      <c r="K96" s="6">
        <f>IF(NOT(K$15=0),ROUND(K95-(('Minimum Payment'!K96+'Extra Payment'!K96)-Interest!K96),2),0)</f>
        <v>6133.21</v>
      </c>
      <c r="L96" s="6">
        <f>IF(NOT(L$15=0),ROUND(L95-(('Minimum Payment'!L96+'Extra Payment'!L96)-Interest!L96),2),0)</f>
        <v>5130.63</v>
      </c>
      <c r="M96" s="6">
        <f>IF(NOT(M$15=0),ROUND(M95-(('Minimum Payment'!M96+'Extra Payment'!M96)-Interest!M96),2),0)</f>
        <v>8172.7</v>
      </c>
      <c r="O96" s="6">
        <f t="shared" si="3"/>
        <v>19699.2</v>
      </c>
    </row>
    <row r="97" spans="1:15" x14ac:dyDescent="0.25">
      <c r="A97" s="3">
        <f t="shared" si="4"/>
        <v>82</v>
      </c>
      <c r="B97" s="51">
        <f t="shared" si="5"/>
        <v>44531</v>
      </c>
      <c r="D97" s="6">
        <f>IF(NOT(D$15=0),ROUND(D96-(('Minimum Payment'!D97+'Extra Payment'!D97)-Interest!D97),2),0)</f>
        <v>0</v>
      </c>
      <c r="E97" s="6">
        <f>IF(NOT(E$15=0),ROUND(E96-(('Minimum Payment'!E97+'Extra Payment'!E97)-Interest!E97),2),0)</f>
        <v>0</v>
      </c>
      <c r="F97" s="6">
        <f>IF(NOT(F$15=0),ROUND(F96-(('Minimum Payment'!F97+'Extra Payment'!F97)-Interest!F97),2),0)</f>
        <v>0</v>
      </c>
      <c r="G97" s="6">
        <f>IF(NOT(G$15=0),ROUND(G96-(('Minimum Payment'!G97+'Extra Payment'!G97)-Interest!G97),2),0)</f>
        <v>0</v>
      </c>
      <c r="H97" s="6">
        <f>IF(NOT(H$15=0),ROUND(H96-(('Minimum Payment'!H97+'Extra Payment'!H97)-Interest!H97),2),0)</f>
        <v>0</v>
      </c>
      <c r="I97" s="6">
        <f>IF(NOT(I$15=0),ROUND(I96-(('Minimum Payment'!I97+'Extra Payment'!I97)-Interest!I97),2),0)</f>
        <v>0</v>
      </c>
      <c r="J97" s="6">
        <f>IF(NOT(J$15=0),ROUND(J96-(('Minimum Payment'!J97+'Extra Payment'!J97)-Interest!J97),2),0)</f>
        <v>0</v>
      </c>
      <c r="K97" s="6">
        <f>IF(NOT(K$15=0),ROUND(K96-(('Minimum Payment'!K97+'Extra Payment'!K97)-Interest!K97),2),0)</f>
        <v>6100.09</v>
      </c>
      <c r="L97" s="6">
        <f>IF(NOT(L$15=0),ROUND(L96-(('Minimum Payment'!L97+'Extra Payment'!L97)-Interest!L97),2),0)</f>
        <v>5078.3500000000004</v>
      </c>
      <c r="M97" s="6">
        <f>IF(NOT(M$15=0),ROUND(M96-(('Minimum Payment'!M97+'Extra Payment'!M97)-Interest!M97),2),0)</f>
        <v>8166.24</v>
      </c>
      <c r="O97" s="6">
        <f t="shared" si="3"/>
        <v>19344.68</v>
      </c>
    </row>
    <row r="98" spans="1:15" x14ac:dyDescent="0.25">
      <c r="A98" s="3">
        <f t="shared" si="4"/>
        <v>83</v>
      </c>
      <c r="B98" s="51">
        <f t="shared" si="5"/>
        <v>44562</v>
      </c>
      <c r="D98" s="6">
        <f>IF(NOT(D$15=0),ROUND(D97-(('Minimum Payment'!D98+'Extra Payment'!D98)-Interest!D98),2),0)</f>
        <v>0</v>
      </c>
      <c r="E98" s="6">
        <f>IF(NOT(E$15=0),ROUND(E97-(('Minimum Payment'!E98+'Extra Payment'!E98)-Interest!E98),2),0)</f>
        <v>0</v>
      </c>
      <c r="F98" s="6">
        <f>IF(NOT(F$15=0),ROUND(F97-(('Minimum Payment'!F98+'Extra Payment'!F98)-Interest!F98),2),0)</f>
        <v>0</v>
      </c>
      <c r="G98" s="6">
        <f>IF(NOT(G$15=0),ROUND(G97-(('Minimum Payment'!G98+'Extra Payment'!G98)-Interest!G98),2),0)</f>
        <v>0</v>
      </c>
      <c r="H98" s="6">
        <f>IF(NOT(H$15=0),ROUND(H97-(('Minimum Payment'!H98+'Extra Payment'!H98)-Interest!H98),2),0)</f>
        <v>0</v>
      </c>
      <c r="I98" s="6">
        <f>IF(NOT(I$15=0),ROUND(I97-(('Minimum Payment'!I98+'Extra Payment'!I98)-Interest!I98),2),0)</f>
        <v>0</v>
      </c>
      <c r="J98" s="6">
        <f>IF(NOT(J$15=0),ROUND(J97-(('Minimum Payment'!J98+'Extra Payment'!J98)-Interest!J98),2),0)</f>
        <v>0</v>
      </c>
      <c r="K98" s="6">
        <f>IF(NOT(K$15=0),ROUND(K97-(('Minimum Payment'!K98+'Extra Payment'!K98)-Interest!K98),2),0)</f>
        <v>5801.17</v>
      </c>
      <c r="L98" s="6">
        <f>IF(NOT(L$15=0),ROUND(L97-(('Minimum Payment'!L98+'Extra Payment'!L98)-Interest!L98),2),0)</f>
        <v>5025.4799999999996</v>
      </c>
      <c r="M98" s="6">
        <f>IF(NOT(M$15=0),ROUND(M97-(('Minimum Payment'!M98+'Extra Payment'!M98)-Interest!M98),2),0)</f>
        <v>8159.71</v>
      </c>
      <c r="O98" s="6">
        <f t="shared" si="3"/>
        <v>18986.36</v>
      </c>
    </row>
    <row r="99" spans="1:15" x14ac:dyDescent="0.25">
      <c r="A99" s="3">
        <f t="shared" si="4"/>
        <v>84</v>
      </c>
      <c r="B99" s="51">
        <f t="shared" si="5"/>
        <v>44593</v>
      </c>
      <c r="D99" s="6">
        <f>IF(NOT(D$15=0),ROUND(D98-(('Minimum Payment'!D99+'Extra Payment'!D99)-Interest!D99),2),0)</f>
        <v>0</v>
      </c>
      <c r="E99" s="6">
        <f>IF(NOT(E$15=0),ROUND(E98-(('Minimum Payment'!E99+'Extra Payment'!E99)-Interest!E99),2),0)</f>
        <v>0</v>
      </c>
      <c r="F99" s="6">
        <f>IF(NOT(F$15=0),ROUND(F98-(('Minimum Payment'!F99+'Extra Payment'!F99)-Interest!F99),2),0)</f>
        <v>0</v>
      </c>
      <c r="G99" s="6">
        <f>IF(NOT(G$15=0),ROUND(G98-(('Minimum Payment'!G99+'Extra Payment'!G99)-Interest!G99),2),0)</f>
        <v>0</v>
      </c>
      <c r="H99" s="6">
        <f>IF(NOT(H$15=0),ROUND(H98-(('Minimum Payment'!H99+'Extra Payment'!H99)-Interest!H99),2),0)</f>
        <v>0</v>
      </c>
      <c r="I99" s="6">
        <f>IF(NOT(I$15=0),ROUND(I98-(('Minimum Payment'!I99+'Extra Payment'!I99)-Interest!I99),2),0)</f>
        <v>0</v>
      </c>
      <c r="J99" s="6">
        <f>IF(NOT(J$15=0),ROUND(J98-(('Minimum Payment'!J99+'Extra Payment'!J99)-Interest!J99),2),0)</f>
        <v>0</v>
      </c>
      <c r="K99" s="6">
        <f>IF(NOT(K$15=0),ROUND(K98-(('Minimum Payment'!K99+'Extra Payment'!K99)-Interest!K99),2),0)</f>
        <v>5497.54</v>
      </c>
      <c r="L99" s="6">
        <f>IF(NOT(L$15=0),ROUND(L98-(('Minimum Payment'!L99+'Extra Payment'!L99)-Interest!L99),2),0)</f>
        <v>4972.0200000000004</v>
      </c>
      <c r="M99" s="6">
        <f>IF(NOT(M$15=0),ROUND(M98-(('Minimum Payment'!M99+'Extra Payment'!M99)-Interest!M99),2),0)</f>
        <v>8153.11</v>
      </c>
      <c r="O99" s="6">
        <f t="shared" si="3"/>
        <v>18622.670000000002</v>
      </c>
    </row>
    <row r="100" spans="1:15" x14ac:dyDescent="0.25">
      <c r="A100" s="3">
        <f t="shared" si="4"/>
        <v>85</v>
      </c>
      <c r="B100" s="51">
        <f t="shared" si="5"/>
        <v>44621</v>
      </c>
      <c r="D100" s="6">
        <f>IF(NOT(D$15=0),ROUND(D99-(('Minimum Payment'!D100+'Extra Payment'!D100)-Interest!D100),2),0)</f>
        <v>0</v>
      </c>
      <c r="E100" s="6">
        <f>IF(NOT(E$15=0),ROUND(E99-(('Minimum Payment'!E100+'Extra Payment'!E100)-Interest!E100),2),0)</f>
        <v>0</v>
      </c>
      <c r="F100" s="6">
        <f>IF(NOT(F$15=0),ROUND(F99-(('Minimum Payment'!F100+'Extra Payment'!F100)-Interest!F100),2),0)</f>
        <v>0</v>
      </c>
      <c r="G100" s="6">
        <f>IF(NOT(G$15=0),ROUND(G99-(('Minimum Payment'!G100+'Extra Payment'!G100)-Interest!G100),2),0)</f>
        <v>0</v>
      </c>
      <c r="H100" s="6">
        <f>IF(NOT(H$15=0),ROUND(H99-(('Minimum Payment'!H100+'Extra Payment'!H100)-Interest!H100),2),0)</f>
        <v>0</v>
      </c>
      <c r="I100" s="6">
        <f>IF(NOT(I$15=0),ROUND(I99-(('Minimum Payment'!I100+'Extra Payment'!I100)-Interest!I100),2),0)</f>
        <v>0</v>
      </c>
      <c r="J100" s="6">
        <f>IF(NOT(J$15=0),ROUND(J99-(('Minimum Payment'!J100+'Extra Payment'!J100)-Interest!J100),2),0)</f>
        <v>0</v>
      </c>
      <c r="K100" s="6">
        <f>IF(NOT(K$15=0),ROUND(K99-(('Minimum Payment'!K100+'Extra Payment'!K100)-Interest!K100),2),0)</f>
        <v>5189.13</v>
      </c>
      <c r="L100" s="6">
        <f>IF(NOT(L$15=0),ROUND(L99-(('Minimum Payment'!L100+'Extra Payment'!L100)-Interest!L100),2),0)</f>
        <v>4917.96</v>
      </c>
      <c r="M100" s="6">
        <f>IF(NOT(M$15=0),ROUND(M99-(('Minimum Payment'!M100+'Extra Payment'!M100)-Interest!M100),2),0)</f>
        <v>8146.44</v>
      </c>
      <c r="O100" s="6">
        <f t="shared" si="3"/>
        <v>18253.53</v>
      </c>
    </row>
    <row r="101" spans="1:15" x14ac:dyDescent="0.25">
      <c r="A101" s="3">
        <f t="shared" si="4"/>
        <v>86</v>
      </c>
      <c r="B101" s="51">
        <f t="shared" si="5"/>
        <v>44652</v>
      </c>
      <c r="D101" s="6">
        <f>IF(NOT(D$15=0),ROUND(D100-(('Minimum Payment'!D101+'Extra Payment'!D101)-Interest!D101),2),0)</f>
        <v>0</v>
      </c>
      <c r="E101" s="6">
        <f>IF(NOT(E$15=0),ROUND(E100-(('Minimum Payment'!E101+'Extra Payment'!E101)-Interest!E101),2),0)</f>
        <v>0</v>
      </c>
      <c r="F101" s="6">
        <f>IF(NOT(F$15=0),ROUND(F100-(('Minimum Payment'!F101+'Extra Payment'!F101)-Interest!F101),2),0)</f>
        <v>0</v>
      </c>
      <c r="G101" s="6">
        <f>IF(NOT(G$15=0),ROUND(G100-(('Minimum Payment'!G101+'Extra Payment'!G101)-Interest!G101),2),0)</f>
        <v>0</v>
      </c>
      <c r="H101" s="6">
        <f>IF(NOT(H$15=0),ROUND(H100-(('Minimum Payment'!H101+'Extra Payment'!H101)-Interest!H101),2),0)</f>
        <v>0</v>
      </c>
      <c r="I101" s="6">
        <f>IF(NOT(I$15=0),ROUND(I100-(('Minimum Payment'!I101+'Extra Payment'!I101)-Interest!I101),2),0)</f>
        <v>0</v>
      </c>
      <c r="J101" s="6">
        <f>IF(NOT(J$15=0),ROUND(J100-(('Minimum Payment'!J101+'Extra Payment'!J101)-Interest!J101),2),0)</f>
        <v>0</v>
      </c>
      <c r="K101" s="6">
        <f>IF(NOT(K$15=0),ROUND(K100-(('Minimum Payment'!K101+'Extra Payment'!K101)-Interest!K101),2),0)</f>
        <v>4875.8599999999997</v>
      </c>
      <c r="L101" s="6">
        <f>IF(NOT(L$15=0),ROUND(L100-(('Minimum Payment'!L101+'Extra Payment'!L101)-Interest!L101),2),0)</f>
        <v>4863.29</v>
      </c>
      <c r="M101" s="6">
        <f>IF(NOT(M$15=0),ROUND(M100-(('Minimum Payment'!M101+'Extra Payment'!M101)-Interest!M101),2),0)</f>
        <v>8139.69</v>
      </c>
      <c r="O101" s="6">
        <f t="shared" si="3"/>
        <v>17878.84</v>
      </c>
    </row>
    <row r="102" spans="1:15" x14ac:dyDescent="0.25">
      <c r="A102" s="3">
        <f t="shared" si="4"/>
        <v>87</v>
      </c>
      <c r="B102" s="51">
        <f t="shared" si="5"/>
        <v>44682</v>
      </c>
      <c r="D102" s="6">
        <f>IF(NOT(D$15=0),ROUND(D101-(('Minimum Payment'!D102+'Extra Payment'!D102)-Interest!D102),2),0)</f>
        <v>0</v>
      </c>
      <c r="E102" s="6">
        <f>IF(NOT(E$15=0),ROUND(E101-(('Minimum Payment'!E102+'Extra Payment'!E102)-Interest!E102),2),0)</f>
        <v>0</v>
      </c>
      <c r="F102" s="6">
        <f>IF(NOT(F$15=0),ROUND(F101-(('Minimum Payment'!F102+'Extra Payment'!F102)-Interest!F102),2),0)</f>
        <v>0</v>
      </c>
      <c r="G102" s="6">
        <f>IF(NOT(G$15=0),ROUND(G101-(('Minimum Payment'!G102+'Extra Payment'!G102)-Interest!G102),2),0)</f>
        <v>0</v>
      </c>
      <c r="H102" s="6">
        <f>IF(NOT(H$15=0),ROUND(H101-(('Minimum Payment'!H102+'Extra Payment'!H102)-Interest!H102),2),0)</f>
        <v>0</v>
      </c>
      <c r="I102" s="6">
        <f>IF(NOT(I$15=0),ROUND(I101-(('Minimum Payment'!I102+'Extra Payment'!I102)-Interest!I102),2),0)</f>
        <v>0</v>
      </c>
      <c r="J102" s="6">
        <f>IF(NOT(J$15=0),ROUND(J101-(('Minimum Payment'!J102+'Extra Payment'!J102)-Interest!J102),2),0)</f>
        <v>0</v>
      </c>
      <c r="K102" s="6">
        <f>IF(NOT(K$15=0),ROUND(K101-(('Minimum Payment'!K102+'Extra Payment'!K102)-Interest!K102),2),0)</f>
        <v>4557.6499999999996</v>
      </c>
      <c r="L102" s="6">
        <f>IF(NOT(L$15=0),ROUND(L101-(('Minimum Payment'!L102+'Extra Payment'!L102)-Interest!L102),2),0)</f>
        <v>4808</v>
      </c>
      <c r="M102" s="6">
        <f>IF(NOT(M$15=0),ROUND(M101-(('Minimum Payment'!M102+'Extra Payment'!M102)-Interest!M102),2),0)</f>
        <v>8132.87</v>
      </c>
      <c r="O102" s="6">
        <f t="shared" si="3"/>
        <v>17498.52</v>
      </c>
    </row>
    <row r="103" spans="1:15" x14ac:dyDescent="0.25">
      <c r="A103" s="3">
        <f t="shared" si="4"/>
        <v>88</v>
      </c>
      <c r="B103" s="51">
        <f t="shared" si="5"/>
        <v>44713</v>
      </c>
      <c r="D103" s="6">
        <f>IF(NOT(D$15=0),ROUND(D102-(('Minimum Payment'!D103+'Extra Payment'!D103)-Interest!D103),2),0)</f>
        <v>0</v>
      </c>
      <c r="E103" s="6">
        <f>IF(NOT(E$15=0),ROUND(E102-(('Minimum Payment'!E103+'Extra Payment'!E103)-Interest!E103),2),0)</f>
        <v>0</v>
      </c>
      <c r="F103" s="6">
        <f>IF(NOT(F$15=0),ROUND(F102-(('Minimum Payment'!F103+'Extra Payment'!F103)-Interest!F103),2),0)</f>
        <v>0</v>
      </c>
      <c r="G103" s="6">
        <f>IF(NOT(G$15=0),ROUND(G102-(('Minimum Payment'!G103+'Extra Payment'!G103)-Interest!G103),2),0)</f>
        <v>0</v>
      </c>
      <c r="H103" s="6">
        <f>IF(NOT(H$15=0),ROUND(H102-(('Minimum Payment'!H103+'Extra Payment'!H103)-Interest!H103),2),0)</f>
        <v>0</v>
      </c>
      <c r="I103" s="6">
        <f>IF(NOT(I$15=0),ROUND(I102-(('Minimum Payment'!I103+'Extra Payment'!I103)-Interest!I103),2),0)</f>
        <v>0</v>
      </c>
      <c r="J103" s="6">
        <f>IF(NOT(J$15=0),ROUND(J102-(('Minimum Payment'!J103+'Extra Payment'!J103)-Interest!J103),2),0)</f>
        <v>0</v>
      </c>
      <c r="K103" s="6">
        <f>IF(NOT(K$15=0),ROUND(K102-(('Minimum Payment'!K103+'Extra Payment'!K103)-Interest!K103),2),0)</f>
        <v>4234.43</v>
      </c>
      <c r="L103" s="6">
        <f>IF(NOT(L$15=0),ROUND(L102-(('Minimum Payment'!L103+'Extra Payment'!L103)-Interest!L103),2),0)</f>
        <v>4752.09</v>
      </c>
      <c r="M103" s="6">
        <f>IF(NOT(M$15=0),ROUND(M102-(('Minimum Payment'!M103+'Extra Payment'!M103)-Interest!M103),2),0)</f>
        <v>8125.98</v>
      </c>
      <c r="O103" s="6">
        <f t="shared" si="3"/>
        <v>17112.5</v>
      </c>
    </row>
    <row r="104" spans="1:15" x14ac:dyDescent="0.25">
      <c r="A104" s="3">
        <f t="shared" si="4"/>
        <v>89</v>
      </c>
      <c r="B104" s="51">
        <f t="shared" si="5"/>
        <v>44743</v>
      </c>
      <c r="D104" s="6">
        <f>IF(NOT(D$15=0),ROUND(D103-(('Minimum Payment'!D104+'Extra Payment'!D104)-Interest!D104),2),0)</f>
        <v>0</v>
      </c>
      <c r="E104" s="6">
        <f>IF(NOT(E$15=0),ROUND(E103-(('Minimum Payment'!E104+'Extra Payment'!E104)-Interest!E104),2),0)</f>
        <v>0</v>
      </c>
      <c r="F104" s="6">
        <f>IF(NOT(F$15=0),ROUND(F103-(('Minimum Payment'!F104+'Extra Payment'!F104)-Interest!F104),2),0)</f>
        <v>0</v>
      </c>
      <c r="G104" s="6">
        <f>IF(NOT(G$15=0),ROUND(G103-(('Minimum Payment'!G104+'Extra Payment'!G104)-Interest!G104),2),0)</f>
        <v>0</v>
      </c>
      <c r="H104" s="6">
        <f>IF(NOT(H$15=0),ROUND(H103-(('Minimum Payment'!H104+'Extra Payment'!H104)-Interest!H104),2),0)</f>
        <v>0</v>
      </c>
      <c r="I104" s="6">
        <f>IF(NOT(I$15=0),ROUND(I103-(('Minimum Payment'!I104+'Extra Payment'!I104)-Interest!I104),2),0)</f>
        <v>0</v>
      </c>
      <c r="J104" s="6">
        <f>IF(NOT(J$15=0),ROUND(J103-(('Minimum Payment'!J104+'Extra Payment'!J104)-Interest!J104),2),0)</f>
        <v>0</v>
      </c>
      <c r="K104" s="6">
        <f>IF(NOT(K$15=0),ROUND(K103-(('Minimum Payment'!K104+'Extra Payment'!K104)-Interest!K104),2),0)</f>
        <v>3906.12</v>
      </c>
      <c r="L104" s="6">
        <f>IF(NOT(L$15=0),ROUND(L103-(('Minimum Payment'!L104+'Extra Payment'!L104)-Interest!L104),2),0)</f>
        <v>4695.55</v>
      </c>
      <c r="M104" s="6">
        <f>IF(NOT(M$15=0),ROUND(M103-(('Minimum Payment'!M104+'Extra Payment'!M104)-Interest!M104),2),0)</f>
        <v>8119.01</v>
      </c>
      <c r="O104" s="6">
        <f t="shared" si="3"/>
        <v>16720.68</v>
      </c>
    </row>
    <row r="105" spans="1:15" x14ac:dyDescent="0.25">
      <c r="A105" s="3">
        <f t="shared" si="4"/>
        <v>90</v>
      </c>
      <c r="B105" s="51">
        <f t="shared" si="5"/>
        <v>44774</v>
      </c>
      <c r="D105" s="6">
        <f>IF(NOT(D$15=0),ROUND(D104-(('Minimum Payment'!D105+'Extra Payment'!D105)-Interest!D105),2),0)</f>
        <v>0</v>
      </c>
      <c r="E105" s="6">
        <f>IF(NOT(E$15=0),ROUND(E104-(('Minimum Payment'!E105+'Extra Payment'!E105)-Interest!E105),2),0)</f>
        <v>0</v>
      </c>
      <c r="F105" s="6">
        <f>IF(NOT(F$15=0),ROUND(F104-(('Minimum Payment'!F105+'Extra Payment'!F105)-Interest!F105),2),0)</f>
        <v>0</v>
      </c>
      <c r="G105" s="6">
        <f>IF(NOT(G$15=0),ROUND(G104-(('Minimum Payment'!G105+'Extra Payment'!G105)-Interest!G105),2),0)</f>
        <v>0</v>
      </c>
      <c r="H105" s="6">
        <f>IF(NOT(H$15=0),ROUND(H104-(('Minimum Payment'!H105+'Extra Payment'!H105)-Interest!H105),2),0)</f>
        <v>0</v>
      </c>
      <c r="I105" s="6">
        <f>IF(NOT(I$15=0),ROUND(I104-(('Minimum Payment'!I105+'Extra Payment'!I105)-Interest!I105),2),0)</f>
        <v>0</v>
      </c>
      <c r="J105" s="6">
        <f>IF(NOT(J$15=0),ROUND(J104-(('Minimum Payment'!J105+'Extra Payment'!J105)-Interest!J105),2),0)</f>
        <v>0</v>
      </c>
      <c r="K105" s="6">
        <f>IF(NOT(K$15=0),ROUND(K104-(('Minimum Payment'!K105+'Extra Payment'!K105)-Interest!K105),2),0)</f>
        <v>3572.64</v>
      </c>
      <c r="L105" s="6">
        <f>IF(NOT(L$15=0),ROUND(L104-(('Minimum Payment'!L105+'Extra Payment'!L105)-Interest!L105),2),0)</f>
        <v>4638.37</v>
      </c>
      <c r="M105" s="6">
        <f>IF(NOT(M$15=0),ROUND(M104-(('Minimum Payment'!M105+'Extra Payment'!M105)-Interest!M105),2),0)</f>
        <v>8111.97</v>
      </c>
      <c r="O105" s="6">
        <f t="shared" si="3"/>
        <v>16322.98</v>
      </c>
    </row>
    <row r="106" spans="1:15" x14ac:dyDescent="0.25">
      <c r="A106" s="3">
        <f t="shared" si="4"/>
        <v>91</v>
      </c>
      <c r="B106" s="51">
        <f t="shared" si="5"/>
        <v>44805</v>
      </c>
      <c r="D106" s="6">
        <f>IF(NOT(D$15=0),ROUND(D105-(('Minimum Payment'!D106+'Extra Payment'!D106)-Interest!D106),2),0)</f>
        <v>0</v>
      </c>
      <c r="E106" s="6">
        <f>IF(NOT(E$15=0),ROUND(E105-(('Minimum Payment'!E106+'Extra Payment'!E106)-Interest!E106),2),0)</f>
        <v>0</v>
      </c>
      <c r="F106" s="6">
        <f>IF(NOT(F$15=0),ROUND(F105-(('Minimum Payment'!F106+'Extra Payment'!F106)-Interest!F106),2),0)</f>
        <v>0</v>
      </c>
      <c r="G106" s="6">
        <f>IF(NOT(G$15=0),ROUND(G105-(('Minimum Payment'!G106+'Extra Payment'!G106)-Interest!G106),2),0)</f>
        <v>0</v>
      </c>
      <c r="H106" s="6">
        <f>IF(NOT(H$15=0),ROUND(H105-(('Minimum Payment'!H106+'Extra Payment'!H106)-Interest!H106),2),0)</f>
        <v>0</v>
      </c>
      <c r="I106" s="6">
        <f>IF(NOT(I$15=0),ROUND(I105-(('Minimum Payment'!I106+'Extra Payment'!I106)-Interest!I106),2),0)</f>
        <v>0</v>
      </c>
      <c r="J106" s="6">
        <f>IF(NOT(J$15=0),ROUND(J105-(('Minimum Payment'!J106+'Extra Payment'!J106)-Interest!J106),2),0)</f>
        <v>0</v>
      </c>
      <c r="K106" s="6">
        <f>IF(NOT(K$15=0),ROUND(K105-(('Minimum Payment'!K106+'Extra Payment'!K106)-Interest!K106),2),0)</f>
        <v>3233.91</v>
      </c>
      <c r="L106" s="6">
        <f>IF(NOT(L$15=0),ROUND(L105-(('Minimum Payment'!L106+'Extra Payment'!L106)-Interest!L106),2),0)</f>
        <v>4580.55</v>
      </c>
      <c r="M106" s="6">
        <f>IF(NOT(M$15=0),ROUND(M105-(('Minimum Payment'!M106+'Extra Payment'!M106)-Interest!M106),2),0)</f>
        <v>8104.85</v>
      </c>
      <c r="O106" s="6">
        <f t="shared" si="3"/>
        <v>15919.310000000001</v>
      </c>
    </row>
    <row r="107" spans="1:15" x14ac:dyDescent="0.25">
      <c r="A107" s="3">
        <f t="shared" si="4"/>
        <v>92</v>
      </c>
      <c r="B107" s="51">
        <f t="shared" si="5"/>
        <v>44835</v>
      </c>
      <c r="D107" s="6">
        <f>IF(NOT(D$15=0),ROUND(D106-(('Minimum Payment'!D107+'Extra Payment'!D107)-Interest!D107),2),0)</f>
        <v>0</v>
      </c>
      <c r="E107" s="6">
        <f>IF(NOT(E$15=0),ROUND(E106-(('Minimum Payment'!E107+'Extra Payment'!E107)-Interest!E107),2),0)</f>
        <v>0</v>
      </c>
      <c r="F107" s="6">
        <f>IF(NOT(F$15=0),ROUND(F106-(('Minimum Payment'!F107+'Extra Payment'!F107)-Interest!F107),2),0)</f>
        <v>0</v>
      </c>
      <c r="G107" s="6">
        <f>IF(NOT(G$15=0),ROUND(G106-(('Minimum Payment'!G107+'Extra Payment'!G107)-Interest!G107),2),0)</f>
        <v>0</v>
      </c>
      <c r="H107" s="6">
        <f>IF(NOT(H$15=0),ROUND(H106-(('Minimum Payment'!H107+'Extra Payment'!H107)-Interest!H107),2),0)</f>
        <v>0</v>
      </c>
      <c r="I107" s="6">
        <f>IF(NOT(I$15=0),ROUND(I106-(('Minimum Payment'!I107+'Extra Payment'!I107)-Interest!I107),2),0)</f>
        <v>0</v>
      </c>
      <c r="J107" s="6">
        <f>IF(NOT(J$15=0),ROUND(J106-(('Minimum Payment'!J107+'Extra Payment'!J107)-Interest!J107),2),0)</f>
        <v>0</v>
      </c>
      <c r="K107" s="6">
        <f>IF(NOT(K$15=0),ROUND(K106-(('Minimum Payment'!K107+'Extra Payment'!K107)-Interest!K107),2),0)</f>
        <v>2889.84</v>
      </c>
      <c r="L107" s="6">
        <f>IF(NOT(L$15=0),ROUND(L106-(('Minimum Payment'!L107+'Extra Payment'!L107)-Interest!L107),2),0)</f>
        <v>4522.08</v>
      </c>
      <c r="M107" s="6">
        <f>IF(NOT(M$15=0),ROUND(M106-(('Minimum Payment'!M107+'Extra Payment'!M107)-Interest!M107),2),0)</f>
        <v>8097.65</v>
      </c>
      <c r="O107" s="6">
        <f t="shared" si="3"/>
        <v>15509.57</v>
      </c>
    </row>
    <row r="108" spans="1:15" x14ac:dyDescent="0.25">
      <c r="A108" s="3">
        <f t="shared" si="4"/>
        <v>93</v>
      </c>
      <c r="B108" s="51">
        <f t="shared" si="5"/>
        <v>44866</v>
      </c>
      <c r="D108" s="6">
        <f>IF(NOT(D$15=0),ROUND(D107-(('Minimum Payment'!D108+'Extra Payment'!D108)-Interest!D108),2),0)</f>
        <v>0</v>
      </c>
      <c r="E108" s="6">
        <f>IF(NOT(E$15=0),ROUND(E107-(('Minimum Payment'!E108+'Extra Payment'!E108)-Interest!E108),2),0)</f>
        <v>0</v>
      </c>
      <c r="F108" s="6">
        <f>IF(NOT(F$15=0),ROUND(F107-(('Minimum Payment'!F108+'Extra Payment'!F108)-Interest!F108),2),0)</f>
        <v>0</v>
      </c>
      <c r="G108" s="6">
        <f>IF(NOT(G$15=0),ROUND(G107-(('Minimum Payment'!G108+'Extra Payment'!G108)-Interest!G108),2),0)</f>
        <v>0</v>
      </c>
      <c r="H108" s="6">
        <f>IF(NOT(H$15=0),ROUND(H107-(('Minimum Payment'!H108+'Extra Payment'!H108)-Interest!H108),2),0)</f>
        <v>0</v>
      </c>
      <c r="I108" s="6">
        <f>IF(NOT(I$15=0),ROUND(I107-(('Minimum Payment'!I108+'Extra Payment'!I108)-Interest!I108),2),0)</f>
        <v>0</v>
      </c>
      <c r="J108" s="6">
        <f>IF(NOT(J$15=0),ROUND(J107-(('Minimum Payment'!J108+'Extra Payment'!J108)-Interest!J108),2),0)</f>
        <v>0</v>
      </c>
      <c r="K108" s="6">
        <f>IF(NOT(K$15=0),ROUND(K107-(('Minimum Payment'!K108+'Extra Payment'!K108)-Interest!K108),2),0)</f>
        <v>2540.35</v>
      </c>
      <c r="L108" s="6">
        <f>IF(NOT(L$15=0),ROUND(L107-(('Minimum Payment'!L108+'Extra Payment'!L108)-Interest!L108),2),0)</f>
        <v>4462.95</v>
      </c>
      <c r="M108" s="6">
        <f>IF(NOT(M$15=0),ROUND(M107-(('Minimum Payment'!M108+'Extra Payment'!M108)-Interest!M108),2),0)</f>
        <v>8090.37</v>
      </c>
      <c r="O108" s="6">
        <f t="shared" si="3"/>
        <v>15093.669999999998</v>
      </c>
    </row>
    <row r="109" spans="1:15" x14ac:dyDescent="0.25">
      <c r="A109" s="3">
        <f t="shared" si="4"/>
        <v>94</v>
      </c>
      <c r="B109" s="51">
        <f t="shared" si="5"/>
        <v>44896</v>
      </c>
      <c r="D109" s="6">
        <f>IF(NOT(D$15=0),ROUND(D108-(('Minimum Payment'!D109+'Extra Payment'!D109)-Interest!D109),2),0)</f>
        <v>0</v>
      </c>
      <c r="E109" s="6">
        <f>IF(NOT(E$15=0),ROUND(E108-(('Minimum Payment'!E109+'Extra Payment'!E109)-Interest!E109),2),0)</f>
        <v>0</v>
      </c>
      <c r="F109" s="6">
        <f>IF(NOT(F$15=0),ROUND(F108-(('Minimum Payment'!F109+'Extra Payment'!F109)-Interest!F109),2),0)</f>
        <v>0</v>
      </c>
      <c r="G109" s="6">
        <f>IF(NOT(G$15=0),ROUND(G108-(('Minimum Payment'!G109+'Extra Payment'!G109)-Interest!G109),2),0)</f>
        <v>0</v>
      </c>
      <c r="H109" s="6">
        <f>IF(NOT(H$15=0),ROUND(H108-(('Minimum Payment'!H109+'Extra Payment'!H109)-Interest!H109),2),0)</f>
        <v>0</v>
      </c>
      <c r="I109" s="6">
        <f>IF(NOT(I$15=0),ROUND(I108-(('Minimum Payment'!I109+'Extra Payment'!I109)-Interest!I109),2),0)</f>
        <v>0</v>
      </c>
      <c r="J109" s="6">
        <f>IF(NOT(J$15=0),ROUND(J108-(('Minimum Payment'!J109+'Extra Payment'!J109)-Interest!J109),2),0)</f>
        <v>0</v>
      </c>
      <c r="K109" s="6">
        <f>IF(NOT(K$15=0),ROUND(K108-(('Minimum Payment'!K109+'Extra Payment'!K109)-Interest!K109),2),0)</f>
        <v>2185.36</v>
      </c>
      <c r="L109" s="6">
        <f>IF(NOT(L$15=0),ROUND(L108-(('Minimum Payment'!L109+'Extra Payment'!L109)-Interest!L109),2),0)</f>
        <v>4403.16</v>
      </c>
      <c r="M109" s="6">
        <f>IF(NOT(M$15=0),ROUND(M108-(('Minimum Payment'!M109+'Extra Payment'!M109)-Interest!M109),2),0)</f>
        <v>8083.02</v>
      </c>
      <c r="O109" s="6">
        <f t="shared" si="3"/>
        <v>14671.54</v>
      </c>
    </row>
    <row r="110" spans="1:15" x14ac:dyDescent="0.25">
      <c r="A110" s="3">
        <f t="shared" si="4"/>
        <v>95</v>
      </c>
      <c r="B110" s="51">
        <f t="shared" si="5"/>
        <v>44927</v>
      </c>
      <c r="D110" s="6">
        <f>IF(NOT(D$15=0),ROUND(D109-(('Minimum Payment'!D110+'Extra Payment'!D110)-Interest!D110),2),0)</f>
        <v>0</v>
      </c>
      <c r="E110" s="6">
        <f>IF(NOT(E$15=0),ROUND(E109-(('Minimum Payment'!E110+'Extra Payment'!E110)-Interest!E110),2),0)</f>
        <v>0</v>
      </c>
      <c r="F110" s="6">
        <f>IF(NOT(F$15=0),ROUND(F109-(('Minimum Payment'!F110+'Extra Payment'!F110)-Interest!F110),2),0)</f>
        <v>0</v>
      </c>
      <c r="G110" s="6">
        <f>IF(NOT(G$15=0),ROUND(G109-(('Minimum Payment'!G110+'Extra Payment'!G110)-Interest!G110),2),0)</f>
        <v>0</v>
      </c>
      <c r="H110" s="6">
        <f>IF(NOT(H$15=0),ROUND(H109-(('Minimum Payment'!H110+'Extra Payment'!H110)-Interest!H110),2),0)</f>
        <v>0</v>
      </c>
      <c r="I110" s="6">
        <f>IF(NOT(I$15=0),ROUND(I109-(('Minimum Payment'!I110+'Extra Payment'!I110)-Interest!I110),2),0)</f>
        <v>0</v>
      </c>
      <c r="J110" s="6">
        <f>IF(NOT(J$15=0),ROUND(J109-(('Minimum Payment'!J110+'Extra Payment'!J110)-Interest!J110),2),0)</f>
        <v>0</v>
      </c>
      <c r="K110" s="6">
        <f>IF(NOT(K$15=0),ROUND(K109-(('Minimum Payment'!K110+'Extra Payment'!K110)-Interest!K110),2),0)</f>
        <v>1824.78</v>
      </c>
      <c r="L110" s="6">
        <f>IF(NOT(L$15=0),ROUND(L109-(('Minimum Payment'!L110+'Extra Payment'!L110)-Interest!L110),2),0)</f>
        <v>4342.7</v>
      </c>
      <c r="M110" s="6">
        <f>IF(NOT(M$15=0),ROUND(M109-(('Minimum Payment'!M110+'Extra Payment'!M110)-Interest!M110),2),0)</f>
        <v>8075.59</v>
      </c>
      <c r="O110" s="6">
        <f t="shared" si="3"/>
        <v>14243.07</v>
      </c>
    </row>
    <row r="111" spans="1:15" x14ac:dyDescent="0.25">
      <c r="A111" s="3">
        <f t="shared" si="4"/>
        <v>96</v>
      </c>
      <c r="B111" s="51">
        <f t="shared" si="5"/>
        <v>44958</v>
      </c>
      <c r="D111" s="6">
        <f>IF(NOT(D$15=0),ROUND(D110-(('Minimum Payment'!D111+'Extra Payment'!D111)-Interest!D111),2),0)</f>
        <v>0</v>
      </c>
      <c r="E111" s="6">
        <f>IF(NOT(E$15=0),ROUND(E110-(('Minimum Payment'!E111+'Extra Payment'!E111)-Interest!E111),2),0)</f>
        <v>0</v>
      </c>
      <c r="F111" s="6">
        <f>IF(NOT(F$15=0),ROUND(F110-(('Minimum Payment'!F111+'Extra Payment'!F111)-Interest!F111),2),0)</f>
        <v>0</v>
      </c>
      <c r="G111" s="6">
        <f>IF(NOT(G$15=0),ROUND(G110-(('Minimum Payment'!G111+'Extra Payment'!G111)-Interest!G111),2),0)</f>
        <v>0</v>
      </c>
      <c r="H111" s="6">
        <f>IF(NOT(H$15=0),ROUND(H110-(('Minimum Payment'!H111+'Extra Payment'!H111)-Interest!H111),2),0)</f>
        <v>0</v>
      </c>
      <c r="I111" s="6">
        <f>IF(NOT(I$15=0),ROUND(I110-(('Minimum Payment'!I111+'Extra Payment'!I111)-Interest!I111),2),0)</f>
        <v>0</v>
      </c>
      <c r="J111" s="6">
        <f>IF(NOT(J$15=0),ROUND(J110-(('Minimum Payment'!J111+'Extra Payment'!J111)-Interest!J111),2),0)</f>
        <v>0</v>
      </c>
      <c r="K111" s="6">
        <f>IF(NOT(K$15=0),ROUND(K110-(('Minimum Payment'!K111+'Extra Payment'!K111)-Interest!K111),2),0)</f>
        <v>1458.52</v>
      </c>
      <c r="L111" s="6">
        <f>IF(NOT(L$15=0),ROUND(L110-(('Minimum Payment'!L111+'Extra Payment'!L111)-Interest!L111),2),0)</f>
        <v>4281.5600000000004</v>
      </c>
      <c r="M111" s="6">
        <f>IF(NOT(M$15=0),ROUND(M110-(('Minimum Payment'!M111+'Extra Payment'!M111)-Interest!M111),2),0)</f>
        <v>8068.08</v>
      </c>
      <c r="O111" s="6">
        <f t="shared" si="3"/>
        <v>13808.16</v>
      </c>
    </row>
    <row r="112" spans="1:15" x14ac:dyDescent="0.25">
      <c r="A112" s="3">
        <f t="shared" si="4"/>
        <v>97</v>
      </c>
      <c r="B112" s="51">
        <f t="shared" si="5"/>
        <v>44986</v>
      </c>
      <c r="D112" s="6">
        <f>IF(NOT(D$15=0),ROUND(D111-(('Minimum Payment'!D112+'Extra Payment'!D112)-Interest!D112),2),0)</f>
        <v>0</v>
      </c>
      <c r="E112" s="6">
        <f>IF(NOT(E$15=0),ROUND(E111-(('Minimum Payment'!E112+'Extra Payment'!E112)-Interest!E112),2),0)</f>
        <v>0</v>
      </c>
      <c r="F112" s="6">
        <f>IF(NOT(F$15=0),ROUND(F111-(('Minimum Payment'!F112+'Extra Payment'!F112)-Interest!F112),2),0)</f>
        <v>0</v>
      </c>
      <c r="G112" s="6">
        <f>IF(NOT(G$15=0),ROUND(G111-(('Minimum Payment'!G112+'Extra Payment'!G112)-Interest!G112),2),0)</f>
        <v>0</v>
      </c>
      <c r="H112" s="6">
        <f>IF(NOT(H$15=0),ROUND(H111-(('Minimum Payment'!H112+'Extra Payment'!H112)-Interest!H112),2),0)</f>
        <v>0</v>
      </c>
      <c r="I112" s="6">
        <f>IF(NOT(I$15=0),ROUND(I111-(('Minimum Payment'!I112+'Extra Payment'!I112)-Interest!I112),2),0)</f>
        <v>0</v>
      </c>
      <c r="J112" s="6">
        <f>IF(NOT(J$15=0),ROUND(J111-(('Minimum Payment'!J112+'Extra Payment'!J112)-Interest!J112),2),0)</f>
        <v>0</v>
      </c>
      <c r="K112" s="6">
        <f>IF(NOT(K$15=0),ROUND(K111-(('Minimum Payment'!K112+'Extra Payment'!K112)-Interest!K112),2),0)</f>
        <v>1086.49</v>
      </c>
      <c r="L112" s="6">
        <f>IF(NOT(L$15=0),ROUND(L111-(('Minimum Payment'!L112+'Extra Payment'!L112)-Interest!L112),2),0)</f>
        <v>4219.7299999999996</v>
      </c>
      <c r="M112" s="6">
        <f>IF(NOT(M$15=0),ROUND(M111-(('Minimum Payment'!M112+'Extra Payment'!M112)-Interest!M112),2),0)</f>
        <v>8060.48</v>
      </c>
      <c r="O112" s="6">
        <f t="shared" si="3"/>
        <v>13366.699999999999</v>
      </c>
    </row>
    <row r="113" spans="1:15" x14ac:dyDescent="0.25">
      <c r="A113" s="3">
        <f t="shared" si="4"/>
        <v>98</v>
      </c>
      <c r="B113" s="51">
        <f t="shared" si="5"/>
        <v>45017</v>
      </c>
      <c r="D113" s="6">
        <f>IF(NOT(D$15=0),ROUND(D112-(('Minimum Payment'!D113+'Extra Payment'!D113)-Interest!D113),2),0)</f>
        <v>0</v>
      </c>
      <c r="E113" s="6">
        <f>IF(NOT(E$15=0),ROUND(E112-(('Minimum Payment'!E113+'Extra Payment'!E113)-Interest!E113),2),0)</f>
        <v>0</v>
      </c>
      <c r="F113" s="6">
        <f>IF(NOT(F$15=0),ROUND(F112-(('Minimum Payment'!F113+'Extra Payment'!F113)-Interest!F113),2),0)</f>
        <v>0</v>
      </c>
      <c r="G113" s="6">
        <f>IF(NOT(G$15=0),ROUND(G112-(('Minimum Payment'!G113+'Extra Payment'!G113)-Interest!G113),2),0)</f>
        <v>0</v>
      </c>
      <c r="H113" s="6">
        <f>IF(NOT(H$15=0),ROUND(H112-(('Minimum Payment'!H113+'Extra Payment'!H113)-Interest!H113),2),0)</f>
        <v>0</v>
      </c>
      <c r="I113" s="6">
        <f>IF(NOT(I$15=0),ROUND(I112-(('Minimum Payment'!I113+'Extra Payment'!I113)-Interest!I113),2),0)</f>
        <v>0</v>
      </c>
      <c r="J113" s="6">
        <f>IF(NOT(J$15=0),ROUND(J112-(('Minimum Payment'!J113+'Extra Payment'!J113)-Interest!J113),2),0)</f>
        <v>0</v>
      </c>
      <c r="K113" s="6">
        <f>IF(NOT(K$15=0),ROUND(K112-(('Minimum Payment'!K113+'Extra Payment'!K113)-Interest!K113),2),0)</f>
        <v>708.6</v>
      </c>
      <c r="L113" s="6">
        <f>IF(NOT(L$15=0),ROUND(L112-(('Minimum Payment'!L113+'Extra Payment'!L113)-Interest!L113),2),0)</f>
        <v>4157.2</v>
      </c>
      <c r="M113" s="6">
        <f>IF(NOT(M$15=0),ROUND(M112-(('Minimum Payment'!M113+'Extra Payment'!M113)-Interest!M113),2),0)</f>
        <v>8052.8</v>
      </c>
      <c r="O113" s="6">
        <f t="shared" si="3"/>
        <v>12918.6</v>
      </c>
    </row>
    <row r="114" spans="1:15" x14ac:dyDescent="0.25">
      <c r="A114" s="3">
        <f t="shared" si="4"/>
        <v>99</v>
      </c>
      <c r="B114" s="51">
        <f t="shared" si="5"/>
        <v>45047</v>
      </c>
      <c r="D114" s="6">
        <f>IF(NOT(D$15=0),ROUND(D113-(('Minimum Payment'!D114+'Extra Payment'!D114)-Interest!D114),2),0)</f>
        <v>0</v>
      </c>
      <c r="E114" s="6">
        <f>IF(NOT(E$15=0),ROUND(E113-(('Minimum Payment'!E114+'Extra Payment'!E114)-Interest!E114),2),0)</f>
        <v>0</v>
      </c>
      <c r="F114" s="6">
        <f>IF(NOT(F$15=0),ROUND(F113-(('Minimum Payment'!F114+'Extra Payment'!F114)-Interest!F114),2),0)</f>
        <v>0</v>
      </c>
      <c r="G114" s="6">
        <f>IF(NOT(G$15=0),ROUND(G113-(('Minimum Payment'!G114+'Extra Payment'!G114)-Interest!G114),2),0)</f>
        <v>0</v>
      </c>
      <c r="H114" s="6">
        <f>IF(NOT(H$15=0),ROUND(H113-(('Minimum Payment'!H114+'Extra Payment'!H114)-Interest!H114),2),0)</f>
        <v>0</v>
      </c>
      <c r="I114" s="6">
        <f>IF(NOT(I$15=0),ROUND(I113-(('Minimum Payment'!I114+'Extra Payment'!I114)-Interest!I114),2),0)</f>
        <v>0</v>
      </c>
      <c r="J114" s="6">
        <f>IF(NOT(J$15=0),ROUND(J113-(('Minimum Payment'!J114+'Extra Payment'!J114)-Interest!J114),2),0)</f>
        <v>0</v>
      </c>
      <c r="K114" s="6">
        <f>IF(NOT(K$15=0),ROUND(K113-(('Minimum Payment'!K114+'Extra Payment'!K114)-Interest!K114),2),0)</f>
        <v>324.76</v>
      </c>
      <c r="L114" s="6">
        <f>IF(NOT(L$15=0),ROUND(L113-(('Minimum Payment'!L114+'Extra Payment'!L114)-Interest!L114),2),0)</f>
        <v>4093.97</v>
      </c>
      <c r="M114" s="6">
        <f>IF(NOT(M$15=0),ROUND(M113-(('Minimum Payment'!M114+'Extra Payment'!M114)-Interest!M114),2),0)</f>
        <v>8045.04</v>
      </c>
      <c r="O114" s="6">
        <f t="shared" si="3"/>
        <v>12463.77</v>
      </c>
    </row>
    <row r="115" spans="1:15" x14ac:dyDescent="0.25">
      <c r="A115" s="3">
        <f t="shared" si="4"/>
        <v>100</v>
      </c>
      <c r="B115" s="51">
        <f t="shared" si="5"/>
        <v>45078</v>
      </c>
      <c r="D115" s="6">
        <f>IF(NOT(D$15=0),ROUND(D114-(('Minimum Payment'!D115+'Extra Payment'!D115)-Interest!D115),2),0)</f>
        <v>0</v>
      </c>
      <c r="E115" s="6">
        <f>IF(NOT(E$15=0),ROUND(E114-(('Minimum Payment'!E115+'Extra Payment'!E115)-Interest!E115),2),0)</f>
        <v>0</v>
      </c>
      <c r="F115" s="6">
        <f>IF(NOT(F$15=0),ROUND(F114-(('Minimum Payment'!F115+'Extra Payment'!F115)-Interest!F115),2),0)</f>
        <v>0</v>
      </c>
      <c r="G115" s="6">
        <f>IF(NOT(G$15=0),ROUND(G114-(('Minimum Payment'!G115+'Extra Payment'!G115)-Interest!G115),2),0)</f>
        <v>0</v>
      </c>
      <c r="H115" s="6">
        <f>IF(NOT(H$15=0),ROUND(H114-(('Minimum Payment'!H115+'Extra Payment'!H115)-Interest!H115),2),0)</f>
        <v>0</v>
      </c>
      <c r="I115" s="6">
        <f>IF(NOT(I$15=0),ROUND(I114-(('Minimum Payment'!I115+'Extra Payment'!I115)-Interest!I115),2),0)</f>
        <v>0</v>
      </c>
      <c r="J115" s="6">
        <f>IF(NOT(J$15=0),ROUND(J114-(('Minimum Payment'!J115+'Extra Payment'!J115)-Interest!J115),2),0)</f>
        <v>0</v>
      </c>
      <c r="K115" s="6">
        <f>IF(NOT(K$15=0),ROUND(K114-(('Minimum Payment'!K115+'Extra Payment'!K115)-Interest!K115),2),0)</f>
        <v>0</v>
      </c>
      <c r="L115" s="6">
        <f>IF(NOT(L$15=0),ROUND(L114-(('Minimum Payment'!L115+'Extra Payment'!L115)-Interest!L115),2),0)</f>
        <v>3964.9</v>
      </c>
      <c r="M115" s="6">
        <f>IF(NOT(M$15=0),ROUND(M114-(('Minimum Payment'!M115+'Extra Payment'!M115)-Interest!M115),2),0)</f>
        <v>8037.19</v>
      </c>
      <c r="O115" s="6">
        <f t="shared" si="3"/>
        <v>12002.09</v>
      </c>
    </row>
    <row r="116" spans="1:15" x14ac:dyDescent="0.25">
      <c r="A116" s="3">
        <f t="shared" si="4"/>
        <v>101</v>
      </c>
      <c r="B116" s="51">
        <f t="shared" si="5"/>
        <v>45108</v>
      </c>
      <c r="D116" s="6">
        <f>IF(NOT(D$15=0),ROUND(D115-(('Minimum Payment'!D116+'Extra Payment'!D116)-Interest!D116),2),0)</f>
        <v>0</v>
      </c>
      <c r="E116" s="6">
        <f>IF(NOT(E$15=0),ROUND(E115-(('Minimum Payment'!E116+'Extra Payment'!E116)-Interest!E116),2),0)</f>
        <v>0</v>
      </c>
      <c r="F116" s="6">
        <f>IF(NOT(F$15=0),ROUND(F115-(('Minimum Payment'!F116+'Extra Payment'!F116)-Interest!F116),2),0)</f>
        <v>0</v>
      </c>
      <c r="G116" s="6">
        <f>IF(NOT(G$15=0),ROUND(G115-(('Minimum Payment'!G116+'Extra Payment'!G116)-Interest!G116),2),0)</f>
        <v>0</v>
      </c>
      <c r="H116" s="6">
        <f>IF(NOT(H$15=0),ROUND(H115-(('Minimum Payment'!H116+'Extra Payment'!H116)-Interest!H116),2),0)</f>
        <v>0</v>
      </c>
      <c r="I116" s="6">
        <f>IF(NOT(I$15=0),ROUND(I115-(('Minimum Payment'!I116+'Extra Payment'!I116)-Interest!I116),2),0)</f>
        <v>0</v>
      </c>
      <c r="J116" s="6">
        <f>IF(NOT(J$15=0),ROUND(J115-(('Minimum Payment'!J116+'Extra Payment'!J116)-Interest!J116),2),0)</f>
        <v>0</v>
      </c>
      <c r="K116" s="6">
        <f>IF(NOT(K$15=0),ROUND(K115-(('Minimum Payment'!K116+'Extra Payment'!K116)-Interest!K116),2),0)</f>
        <v>0</v>
      </c>
      <c r="L116" s="6">
        <f>IF(NOT(L$15=0),ROUND(L115-(('Minimum Payment'!L116+'Extra Payment'!L116)-Interest!L116),2),0)</f>
        <v>3504.51</v>
      </c>
      <c r="M116" s="6">
        <f>IF(NOT(M$15=0),ROUND(M115-(('Minimum Payment'!M116+'Extra Payment'!M116)-Interest!M116),2),0)</f>
        <v>8029.26</v>
      </c>
      <c r="O116" s="6">
        <f t="shared" si="3"/>
        <v>11533.77</v>
      </c>
    </row>
    <row r="117" spans="1:15" x14ac:dyDescent="0.25">
      <c r="A117" s="3">
        <f t="shared" si="4"/>
        <v>102</v>
      </c>
      <c r="B117" s="51">
        <f t="shared" si="5"/>
        <v>45139</v>
      </c>
      <c r="D117" s="6">
        <f>IF(NOT(D$15=0),ROUND(D116-(('Minimum Payment'!D117+'Extra Payment'!D117)-Interest!D117),2),0)</f>
        <v>0</v>
      </c>
      <c r="E117" s="6">
        <f>IF(NOT(E$15=0),ROUND(E116-(('Minimum Payment'!E117+'Extra Payment'!E117)-Interest!E117),2),0)</f>
        <v>0</v>
      </c>
      <c r="F117" s="6">
        <f>IF(NOT(F$15=0),ROUND(F116-(('Minimum Payment'!F117+'Extra Payment'!F117)-Interest!F117),2),0)</f>
        <v>0</v>
      </c>
      <c r="G117" s="6">
        <f>IF(NOT(G$15=0),ROUND(G116-(('Minimum Payment'!G117+'Extra Payment'!G117)-Interest!G117),2),0)</f>
        <v>0</v>
      </c>
      <c r="H117" s="6">
        <f>IF(NOT(H$15=0),ROUND(H116-(('Minimum Payment'!H117+'Extra Payment'!H117)-Interest!H117),2),0)</f>
        <v>0</v>
      </c>
      <c r="I117" s="6">
        <f>IF(NOT(I$15=0),ROUND(I116-(('Minimum Payment'!I117+'Extra Payment'!I117)-Interest!I117),2),0)</f>
        <v>0</v>
      </c>
      <c r="J117" s="6">
        <f>IF(NOT(J$15=0),ROUND(J116-(('Minimum Payment'!J117+'Extra Payment'!J117)-Interest!J117),2),0)</f>
        <v>0</v>
      </c>
      <c r="K117" s="6">
        <f>IF(NOT(K$15=0),ROUND(K116-(('Minimum Payment'!K117+'Extra Payment'!K117)-Interest!K117),2),0)</f>
        <v>0</v>
      </c>
      <c r="L117" s="6">
        <f>IF(NOT(L$15=0),ROUND(L116-(('Minimum Payment'!L117+'Extra Payment'!L117)-Interest!L117),2),0)</f>
        <v>3038.94</v>
      </c>
      <c r="M117" s="6">
        <f>IF(NOT(M$15=0),ROUND(M116-(('Minimum Payment'!M117+'Extra Payment'!M117)-Interest!M117),2),0)</f>
        <v>8021.24</v>
      </c>
      <c r="O117" s="6">
        <f t="shared" si="3"/>
        <v>11060.18</v>
      </c>
    </row>
    <row r="118" spans="1:15" x14ac:dyDescent="0.25">
      <c r="A118" s="3">
        <f t="shared" si="4"/>
        <v>103</v>
      </c>
      <c r="B118" s="51">
        <f t="shared" si="5"/>
        <v>45170</v>
      </c>
      <c r="D118" s="6">
        <f>IF(NOT(D$15=0),ROUND(D117-(('Minimum Payment'!D118+'Extra Payment'!D118)-Interest!D118),2),0)</f>
        <v>0</v>
      </c>
      <c r="E118" s="6">
        <f>IF(NOT(E$15=0),ROUND(E117-(('Minimum Payment'!E118+'Extra Payment'!E118)-Interest!E118),2),0)</f>
        <v>0</v>
      </c>
      <c r="F118" s="6">
        <f>IF(NOT(F$15=0),ROUND(F117-(('Minimum Payment'!F118+'Extra Payment'!F118)-Interest!F118),2),0)</f>
        <v>0</v>
      </c>
      <c r="G118" s="6">
        <f>IF(NOT(G$15=0),ROUND(G117-(('Minimum Payment'!G118+'Extra Payment'!G118)-Interest!G118),2),0)</f>
        <v>0</v>
      </c>
      <c r="H118" s="6">
        <f>IF(NOT(H$15=0),ROUND(H117-(('Minimum Payment'!H118+'Extra Payment'!H118)-Interest!H118),2),0)</f>
        <v>0</v>
      </c>
      <c r="I118" s="6">
        <f>IF(NOT(I$15=0),ROUND(I117-(('Minimum Payment'!I118+'Extra Payment'!I118)-Interest!I118),2),0)</f>
        <v>0</v>
      </c>
      <c r="J118" s="6">
        <f>IF(NOT(J$15=0),ROUND(J117-(('Minimum Payment'!J118+'Extra Payment'!J118)-Interest!J118),2),0)</f>
        <v>0</v>
      </c>
      <c r="K118" s="6">
        <f>IF(NOT(K$15=0),ROUND(K117-(('Minimum Payment'!K118+'Extra Payment'!K118)-Interest!K118),2),0)</f>
        <v>0</v>
      </c>
      <c r="L118" s="6">
        <f>IF(NOT(L$15=0),ROUND(L117-(('Minimum Payment'!L118+'Extra Payment'!L118)-Interest!L118),2),0)</f>
        <v>2568.13</v>
      </c>
      <c r="M118" s="6">
        <f>IF(NOT(M$15=0),ROUND(M117-(('Minimum Payment'!M118+'Extra Payment'!M118)-Interest!M118),2),0)</f>
        <v>8013.14</v>
      </c>
      <c r="O118" s="6">
        <f t="shared" si="3"/>
        <v>10581.27</v>
      </c>
    </row>
    <row r="119" spans="1:15" x14ac:dyDescent="0.25">
      <c r="A119" s="3">
        <f t="shared" si="4"/>
        <v>104</v>
      </c>
      <c r="B119" s="51">
        <f t="shared" si="5"/>
        <v>45200</v>
      </c>
      <c r="D119" s="6">
        <f>IF(NOT(D$15=0),ROUND(D118-(('Minimum Payment'!D119+'Extra Payment'!D119)-Interest!D119),2),0)</f>
        <v>0</v>
      </c>
      <c r="E119" s="6">
        <f>IF(NOT(E$15=0),ROUND(E118-(('Minimum Payment'!E119+'Extra Payment'!E119)-Interest!E119),2),0)</f>
        <v>0</v>
      </c>
      <c r="F119" s="6">
        <f>IF(NOT(F$15=0),ROUND(F118-(('Minimum Payment'!F119+'Extra Payment'!F119)-Interest!F119),2),0)</f>
        <v>0</v>
      </c>
      <c r="G119" s="6">
        <f>IF(NOT(G$15=0),ROUND(G118-(('Minimum Payment'!G119+'Extra Payment'!G119)-Interest!G119),2),0)</f>
        <v>0</v>
      </c>
      <c r="H119" s="6">
        <f>IF(NOT(H$15=0),ROUND(H118-(('Minimum Payment'!H119+'Extra Payment'!H119)-Interest!H119),2),0)</f>
        <v>0</v>
      </c>
      <c r="I119" s="6">
        <f>IF(NOT(I$15=0),ROUND(I118-(('Minimum Payment'!I119+'Extra Payment'!I119)-Interest!I119),2),0)</f>
        <v>0</v>
      </c>
      <c r="J119" s="6">
        <f>IF(NOT(J$15=0),ROUND(J118-(('Minimum Payment'!J119+'Extra Payment'!J119)-Interest!J119),2),0)</f>
        <v>0</v>
      </c>
      <c r="K119" s="6">
        <f>IF(NOT(K$15=0),ROUND(K118-(('Minimum Payment'!K119+'Extra Payment'!K119)-Interest!K119),2),0)</f>
        <v>0</v>
      </c>
      <c r="L119" s="6">
        <f>IF(NOT(L$15=0),ROUND(L118-(('Minimum Payment'!L119+'Extra Payment'!L119)-Interest!L119),2),0)</f>
        <v>2092.02</v>
      </c>
      <c r="M119" s="6">
        <f>IF(NOT(M$15=0),ROUND(M118-(('Minimum Payment'!M119+'Extra Payment'!M119)-Interest!M119),2),0)</f>
        <v>8004.95</v>
      </c>
      <c r="O119" s="6">
        <f t="shared" si="3"/>
        <v>10096.969999999999</v>
      </c>
    </row>
    <row r="120" spans="1:15" x14ac:dyDescent="0.25">
      <c r="A120" s="3">
        <f t="shared" si="4"/>
        <v>105</v>
      </c>
      <c r="B120" s="51">
        <f t="shared" si="5"/>
        <v>45231</v>
      </c>
      <c r="D120" s="6">
        <f>IF(NOT(D$15=0),ROUND(D119-(('Minimum Payment'!D120+'Extra Payment'!D120)-Interest!D120),2),0)</f>
        <v>0</v>
      </c>
      <c r="E120" s="6">
        <f>IF(NOT(E$15=0),ROUND(E119-(('Minimum Payment'!E120+'Extra Payment'!E120)-Interest!E120),2),0)</f>
        <v>0</v>
      </c>
      <c r="F120" s="6">
        <f>IF(NOT(F$15=0),ROUND(F119-(('Minimum Payment'!F120+'Extra Payment'!F120)-Interest!F120),2),0)</f>
        <v>0</v>
      </c>
      <c r="G120" s="6">
        <f>IF(NOT(G$15=0),ROUND(G119-(('Minimum Payment'!G120+'Extra Payment'!G120)-Interest!G120),2),0)</f>
        <v>0</v>
      </c>
      <c r="H120" s="6">
        <f>IF(NOT(H$15=0),ROUND(H119-(('Minimum Payment'!H120+'Extra Payment'!H120)-Interest!H120),2),0)</f>
        <v>0</v>
      </c>
      <c r="I120" s="6">
        <f>IF(NOT(I$15=0),ROUND(I119-(('Minimum Payment'!I120+'Extra Payment'!I120)-Interest!I120),2),0)</f>
        <v>0</v>
      </c>
      <c r="J120" s="6">
        <f>IF(NOT(J$15=0),ROUND(J119-(('Minimum Payment'!J120+'Extra Payment'!J120)-Interest!J120),2),0)</f>
        <v>0</v>
      </c>
      <c r="K120" s="6">
        <f>IF(NOT(K$15=0),ROUND(K119-(('Minimum Payment'!K120+'Extra Payment'!K120)-Interest!K120),2),0)</f>
        <v>0</v>
      </c>
      <c r="L120" s="6">
        <f>IF(NOT(L$15=0),ROUND(L119-(('Minimum Payment'!L120+'Extra Payment'!L120)-Interest!L120),2),0)</f>
        <v>1610.56</v>
      </c>
      <c r="M120" s="6">
        <f>IF(NOT(M$15=0),ROUND(M119-(('Minimum Payment'!M120+'Extra Payment'!M120)-Interest!M120),2),0)</f>
        <v>7996.67</v>
      </c>
      <c r="O120" s="6">
        <f t="shared" si="3"/>
        <v>9607.23</v>
      </c>
    </row>
    <row r="121" spans="1:15" x14ac:dyDescent="0.25">
      <c r="A121" s="3">
        <f t="shared" si="4"/>
        <v>106</v>
      </c>
      <c r="B121" s="51">
        <f t="shared" si="5"/>
        <v>45261</v>
      </c>
      <c r="D121" s="6">
        <f>IF(NOT(D$15=0),ROUND(D120-(('Minimum Payment'!D121+'Extra Payment'!D121)-Interest!D121),2),0)</f>
        <v>0</v>
      </c>
      <c r="E121" s="6">
        <f>IF(NOT(E$15=0),ROUND(E120-(('Minimum Payment'!E121+'Extra Payment'!E121)-Interest!E121),2),0)</f>
        <v>0</v>
      </c>
      <c r="F121" s="6">
        <f>IF(NOT(F$15=0),ROUND(F120-(('Minimum Payment'!F121+'Extra Payment'!F121)-Interest!F121),2),0)</f>
        <v>0</v>
      </c>
      <c r="G121" s="6">
        <f>IF(NOT(G$15=0),ROUND(G120-(('Minimum Payment'!G121+'Extra Payment'!G121)-Interest!G121),2),0)</f>
        <v>0</v>
      </c>
      <c r="H121" s="6">
        <f>IF(NOT(H$15=0),ROUND(H120-(('Minimum Payment'!H121+'Extra Payment'!H121)-Interest!H121),2),0)</f>
        <v>0</v>
      </c>
      <c r="I121" s="6">
        <f>IF(NOT(I$15=0),ROUND(I120-(('Minimum Payment'!I121+'Extra Payment'!I121)-Interest!I121),2),0)</f>
        <v>0</v>
      </c>
      <c r="J121" s="6">
        <f>IF(NOT(J$15=0),ROUND(J120-(('Minimum Payment'!J121+'Extra Payment'!J121)-Interest!J121),2),0)</f>
        <v>0</v>
      </c>
      <c r="K121" s="6">
        <f>IF(NOT(K$15=0),ROUND(K120-(('Minimum Payment'!K121+'Extra Payment'!K121)-Interest!K121),2),0)</f>
        <v>0</v>
      </c>
      <c r="L121" s="6">
        <f>IF(NOT(L$15=0),ROUND(L120-(('Minimum Payment'!L121+'Extra Payment'!L121)-Interest!L121),2),0)</f>
        <v>1123.68</v>
      </c>
      <c r="M121" s="6">
        <f>IF(NOT(M$15=0),ROUND(M120-(('Minimum Payment'!M121+'Extra Payment'!M121)-Interest!M121),2),0)</f>
        <v>7988.3</v>
      </c>
      <c r="O121" s="6">
        <f t="shared" si="3"/>
        <v>9111.98</v>
      </c>
    </row>
    <row r="122" spans="1:15" x14ac:dyDescent="0.25">
      <c r="A122" s="3">
        <f t="shared" si="4"/>
        <v>107</v>
      </c>
      <c r="B122" s="51">
        <f t="shared" si="5"/>
        <v>45292</v>
      </c>
      <c r="D122" s="6">
        <f>IF(NOT(D$15=0),ROUND(D121-(('Minimum Payment'!D122+'Extra Payment'!D122)-Interest!D122),2),0)</f>
        <v>0</v>
      </c>
      <c r="E122" s="6">
        <f>IF(NOT(E$15=0),ROUND(E121-(('Minimum Payment'!E122+'Extra Payment'!E122)-Interest!E122),2),0)</f>
        <v>0</v>
      </c>
      <c r="F122" s="6">
        <f>IF(NOT(F$15=0),ROUND(F121-(('Minimum Payment'!F122+'Extra Payment'!F122)-Interest!F122),2),0)</f>
        <v>0</v>
      </c>
      <c r="G122" s="6">
        <f>IF(NOT(G$15=0),ROUND(G121-(('Minimum Payment'!G122+'Extra Payment'!G122)-Interest!G122),2),0)</f>
        <v>0</v>
      </c>
      <c r="H122" s="6">
        <f>IF(NOT(H$15=0),ROUND(H121-(('Minimum Payment'!H122+'Extra Payment'!H122)-Interest!H122),2),0)</f>
        <v>0</v>
      </c>
      <c r="I122" s="6">
        <f>IF(NOT(I$15=0),ROUND(I121-(('Minimum Payment'!I122+'Extra Payment'!I122)-Interest!I122),2),0)</f>
        <v>0</v>
      </c>
      <c r="J122" s="6">
        <f>IF(NOT(J$15=0),ROUND(J121-(('Minimum Payment'!J122+'Extra Payment'!J122)-Interest!J122),2),0)</f>
        <v>0</v>
      </c>
      <c r="K122" s="6">
        <f>IF(NOT(K$15=0),ROUND(K121-(('Minimum Payment'!K122+'Extra Payment'!K122)-Interest!K122),2),0)</f>
        <v>0</v>
      </c>
      <c r="L122" s="6">
        <f>IF(NOT(L$15=0),ROUND(L121-(('Minimum Payment'!L122+'Extra Payment'!L122)-Interest!L122),2),0)</f>
        <v>631.32000000000005</v>
      </c>
      <c r="M122" s="6">
        <f>IF(NOT(M$15=0),ROUND(M121-(('Minimum Payment'!M122+'Extra Payment'!M122)-Interest!M122),2),0)</f>
        <v>7979.84</v>
      </c>
      <c r="O122" s="6">
        <f t="shared" si="3"/>
        <v>8611.16</v>
      </c>
    </row>
    <row r="123" spans="1:15" x14ac:dyDescent="0.25">
      <c r="A123" s="3">
        <f t="shared" si="4"/>
        <v>108</v>
      </c>
      <c r="B123" s="51">
        <f t="shared" si="5"/>
        <v>45323</v>
      </c>
      <c r="D123" s="6">
        <f>IF(NOT(D$15=0),ROUND(D122-(('Minimum Payment'!D123+'Extra Payment'!D123)-Interest!D123),2),0)</f>
        <v>0</v>
      </c>
      <c r="E123" s="6">
        <f>IF(NOT(E$15=0),ROUND(E122-(('Minimum Payment'!E123+'Extra Payment'!E123)-Interest!E123),2),0)</f>
        <v>0</v>
      </c>
      <c r="F123" s="6">
        <f>IF(NOT(F$15=0),ROUND(F122-(('Minimum Payment'!F123+'Extra Payment'!F123)-Interest!F123),2),0)</f>
        <v>0</v>
      </c>
      <c r="G123" s="6">
        <f>IF(NOT(G$15=0),ROUND(G122-(('Minimum Payment'!G123+'Extra Payment'!G123)-Interest!G123),2),0)</f>
        <v>0</v>
      </c>
      <c r="H123" s="6">
        <f>IF(NOT(H$15=0),ROUND(H122-(('Minimum Payment'!H123+'Extra Payment'!H123)-Interest!H123),2),0)</f>
        <v>0</v>
      </c>
      <c r="I123" s="6">
        <f>IF(NOT(I$15=0),ROUND(I122-(('Minimum Payment'!I123+'Extra Payment'!I123)-Interest!I123),2),0)</f>
        <v>0</v>
      </c>
      <c r="J123" s="6">
        <f>IF(NOT(J$15=0),ROUND(J122-(('Minimum Payment'!J123+'Extra Payment'!J123)-Interest!J123),2),0)</f>
        <v>0</v>
      </c>
      <c r="K123" s="6">
        <f>IF(NOT(K$15=0),ROUND(K122-(('Minimum Payment'!K123+'Extra Payment'!K123)-Interest!K123),2),0)</f>
        <v>0</v>
      </c>
      <c r="L123" s="6">
        <f>IF(NOT(L$15=0),ROUND(L122-(('Minimum Payment'!L123+'Extra Payment'!L123)-Interest!L123),2),0)</f>
        <v>133.41999999999999</v>
      </c>
      <c r="M123" s="6">
        <f>IF(NOT(M$15=0),ROUND(M122-(('Minimum Payment'!M123+'Extra Payment'!M123)-Interest!M123),2),0)</f>
        <v>7971.29</v>
      </c>
      <c r="O123" s="6">
        <f t="shared" si="3"/>
        <v>8104.71</v>
      </c>
    </row>
    <row r="124" spans="1:15" x14ac:dyDescent="0.25">
      <c r="A124" s="3">
        <f t="shared" si="4"/>
        <v>109</v>
      </c>
      <c r="B124" s="51">
        <f t="shared" si="5"/>
        <v>45352</v>
      </c>
      <c r="D124" s="6">
        <f>IF(NOT(D$15=0),ROUND(D123-(('Minimum Payment'!D124+'Extra Payment'!D124)-Interest!D124),2),0)</f>
        <v>0</v>
      </c>
      <c r="E124" s="6">
        <f>IF(NOT(E$15=0),ROUND(E123-(('Minimum Payment'!E124+'Extra Payment'!E124)-Interest!E124),2),0)</f>
        <v>0</v>
      </c>
      <c r="F124" s="6">
        <f>IF(NOT(F$15=0),ROUND(F123-(('Minimum Payment'!F124+'Extra Payment'!F124)-Interest!F124),2),0)</f>
        <v>0</v>
      </c>
      <c r="G124" s="6">
        <f>IF(NOT(G$15=0),ROUND(G123-(('Minimum Payment'!G124+'Extra Payment'!G124)-Interest!G124),2),0)</f>
        <v>0</v>
      </c>
      <c r="H124" s="6">
        <f>IF(NOT(H$15=0),ROUND(H123-(('Minimum Payment'!H124+'Extra Payment'!H124)-Interest!H124),2),0)</f>
        <v>0</v>
      </c>
      <c r="I124" s="6">
        <f>IF(NOT(I$15=0),ROUND(I123-(('Minimum Payment'!I124+'Extra Payment'!I124)-Interest!I124),2),0)</f>
        <v>0</v>
      </c>
      <c r="J124" s="6">
        <f>IF(NOT(J$15=0),ROUND(J123-(('Minimum Payment'!J124+'Extra Payment'!J124)-Interest!J124),2),0)</f>
        <v>0</v>
      </c>
      <c r="K124" s="6">
        <f>IF(NOT(K$15=0),ROUND(K123-(('Minimum Payment'!K124+'Extra Payment'!K124)-Interest!K124),2),0)</f>
        <v>0</v>
      </c>
      <c r="L124" s="6">
        <f>IF(NOT(L$15=0),ROUND(L123-(('Minimum Payment'!L124+'Extra Payment'!L124)-Interest!L124),2),0)</f>
        <v>0</v>
      </c>
      <c r="M124" s="6">
        <f>IF(NOT(M$15=0),ROUND(M123-(('Minimum Payment'!M124+'Extra Payment'!M124)-Interest!M124),2),0)</f>
        <v>7592.57</v>
      </c>
      <c r="O124" s="6">
        <f t="shared" si="3"/>
        <v>7592.57</v>
      </c>
    </row>
    <row r="125" spans="1:15" x14ac:dyDescent="0.25">
      <c r="A125" s="3">
        <f t="shared" si="4"/>
        <v>110</v>
      </c>
      <c r="B125" s="51">
        <f t="shared" si="5"/>
        <v>45383</v>
      </c>
      <c r="D125" s="6">
        <f>IF(NOT(D$15=0),ROUND(D124-(('Minimum Payment'!D125+'Extra Payment'!D125)-Interest!D125),2),0)</f>
        <v>0</v>
      </c>
      <c r="E125" s="6">
        <f>IF(NOT(E$15=0),ROUND(E124-(('Minimum Payment'!E125+'Extra Payment'!E125)-Interest!E125),2),0)</f>
        <v>0</v>
      </c>
      <c r="F125" s="6">
        <f>IF(NOT(F$15=0),ROUND(F124-(('Minimum Payment'!F125+'Extra Payment'!F125)-Interest!F125),2),0)</f>
        <v>0</v>
      </c>
      <c r="G125" s="6">
        <f>IF(NOT(G$15=0),ROUND(G124-(('Minimum Payment'!G125+'Extra Payment'!G125)-Interest!G125),2),0)</f>
        <v>0</v>
      </c>
      <c r="H125" s="6">
        <f>IF(NOT(H$15=0),ROUND(H124-(('Minimum Payment'!H125+'Extra Payment'!H125)-Interest!H125),2),0)</f>
        <v>0</v>
      </c>
      <c r="I125" s="6">
        <f>IF(NOT(I$15=0),ROUND(I124-(('Minimum Payment'!I125+'Extra Payment'!I125)-Interest!I125),2),0)</f>
        <v>0</v>
      </c>
      <c r="J125" s="6">
        <f>IF(NOT(J$15=0),ROUND(J124-(('Minimum Payment'!J125+'Extra Payment'!J125)-Interest!J125),2),0)</f>
        <v>0</v>
      </c>
      <c r="K125" s="6">
        <f>IF(NOT(K$15=0),ROUND(K124-(('Minimum Payment'!K125+'Extra Payment'!K125)-Interest!K125),2),0)</f>
        <v>0</v>
      </c>
      <c r="L125" s="6">
        <f>IF(NOT(L$15=0),ROUND(L124-(('Minimum Payment'!L125+'Extra Payment'!L125)-Interest!L125),2),0)</f>
        <v>0</v>
      </c>
      <c r="M125" s="6">
        <f>IF(NOT(M$15=0),ROUND(M124-(('Minimum Payment'!M125+'Extra Payment'!M125)-Interest!M125),2),0)</f>
        <v>7074.82</v>
      </c>
      <c r="O125" s="6">
        <f t="shared" si="3"/>
        <v>7074.82</v>
      </c>
    </row>
    <row r="126" spans="1:15" x14ac:dyDescent="0.25">
      <c r="A126" s="3">
        <f t="shared" si="4"/>
        <v>111</v>
      </c>
      <c r="B126" s="51">
        <f t="shared" si="5"/>
        <v>45413</v>
      </c>
      <c r="D126" s="6">
        <f>IF(NOT(D$15=0),ROUND(D125-(('Minimum Payment'!D126+'Extra Payment'!D126)-Interest!D126),2),0)</f>
        <v>0</v>
      </c>
      <c r="E126" s="6">
        <f>IF(NOT(E$15=0),ROUND(E125-(('Minimum Payment'!E126+'Extra Payment'!E126)-Interest!E126),2),0)</f>
        <v>0</v>
      </c>
      <c r="F126" s="6">
        <f>IF(NOT(F$15=0),ROUND(F125-(('Minimum Payment'!F126+'Extra Payment'!F126)-Interest!F126),2),0)</f>
        <v>0</v>
      </c>
      <c r="G126" s="6">
        <f>IF(NOT(G$15=0),ROUND(G125-(('Minimum Payment'!G126+'Extra Payment'!G126)-Interest!G126),2),0)</f>
        <v>0</v>
      </c>
      <c r="H126" s="6">
        <f>IF(NOT(H$15=0),ROUND(H125-(('Minimum Payment'!H126+'Extra Payment'!H126)-Interest!H126),2),0)</f>
        <v>0</v>
      </c>
      <c r="I126" s="6">
        <f>IF(NOT(I$15=0),ROUND(I125-(('Minimum Payment'!I126+'Extra Payment'!I126)-Interest!I126),2),0)</f>
        <v>0</v>
      </c>
      <c r="J126" s="6">
        <f>IF(NOT(J$15=0),ROUND(J125-(('Minimum Payment'!J126+'Extra Payment'!J126)-Interest!J126),2),0)</f>
        <v>0</v>
      </c>
      <c r="K126" s="6">
        <f>IF(NOT(K$15=0),ROUND(K125-(('Minimum Payment'!K126+'Extra Payment'!K126)-Interest!K126),2),0)</f>
        <v>0</v>
      </c>
      <c r="L126" s="6">
        <f>IF(NOT(L$15=0),ROUND(L125-(('Minimum Payment'!L126+'Extra Payment'!L126)-Interest!L126),2),0)</f>
        <v>0</v>
      </c>
      <c r="M126" s="6">
        <f>IF(NOT(M$15=0),ROUND(M125-(('Minimum Payment'!M126+'Extra Payment'!M126)-Interest!M126),2),0)</f>
        <v>6551.46</v>
      </c>
      <c r="O126" s="6">
        <f t="shared" si="3"/>
        <v>6551.46</v>
      </c>
    </row>
    <row r="127" spans="1:15" x14ac:dyDescent="0.25">
      <c r="A127" s="3">
        <f t="shared" si="4"/>
        <v>112</v>
      </c>
      <c r="B127" s="51">
        <f t="shared" si="5"/>
        <v>45444</v>
      </c>
      <c r="D127" s="6">
        <f>IF(NOT(D$15=0),ROUND(D126-(('Minimum Payment'!D127+'Extra Payment'!D127)-Interest!D127),2),0)</f>
        <v>0</v>
      </c>
      <c r="E127" s="6">
        <f>IF(NOT(E$15=0),ROUND(E126-(('Minimum Payment'!E127+'Extra Payment'!E127)-Interest!E127),2),0)</f>
        <v>0</v>
      </c>
      <c r="F127" s="6">
        <f>IF(NOT(F$15=0),ROUND(F126-(('Minimum Payment'!F127+'Extra Payment'!F127)-Interest!F127),2),0)</f>
        <v>0</v>
      </c>
      <c r="G127" s="6">
        <f>IF(NOT(G$15=0),ROUND(G126-(('Minimum Payment'!G127+'Extra Payment'!G127)-Interest!G127),2),0)</f>
        <v>0</v>
      </c>
      <c r="H127" s="6">
        <f>IF(NOT(H$15=0),ROUND(H126-(('Minimum Payment'!H127+'Extra Payment'!H127)-Interest!H127),2),0)</f>
        <v>0</v>
      </c>
      <c r="I127" s="6">
        <f>IF(NOT(I$15=0),ROUND(I126-(('Minimum Payment'!I127+'Extra Payment'!I127)-Interest!I127),2),0)</f>
        <v>0</v>
      </c>
      <c r="J127" s="6">
        <f>IF(NOT(J$15=0),ROUND(J126-(('Minimum Payment'!J127+'Extra Payment'!J127)-Interest!J127),2),0)</f>
        <v>0</v>
      </c>
      <c r="K127" s="6">
        <f>IF(NOT(K$15=0),ROUND(K126-(('Minimum Payment'!K127+'Extra Payment'!K127)-Interest!K127),2),0)</f>
        <v>0</v>
      </c>
      <c r="L127" s="6">
        <f>IF(NOT(L$15=0),ROUND(L126-(('Minimum Payment'!L127+'Extra Payment'!L127)-Interest!L127),2),0)</f>
        <v>0</v>
      </c>
      <c r="M127" s="6">
        <f>IF(NOT(M$15=0),ROUND(M126-(('Minimum Payment'!M127+'Extra Payment'!M127)-Interest!M127),2),0)</f>
        <v>6022.43</v>
      </c>
      <c r="O127" s="6">
        <f t="shared" si="3"/>
        <v>6022.43</v>
      </c>
    </row>
    <row r="128" spans="1:15" x14ac:dyDescent="0.25">
      <c r="A128" s="3">
        <f t="shared" si="4"/>
        <v>113</v>
      </c>
      <c r="B128" s="51">
        <f t="shared" si="5"/>
        <v>45474</v>
      </c>
      <c r="D128" s="6">
        <f>IF(NOT(D$15=0),ROUND(D127-(('Minimum Payment'!D128+'Extra Payment'!D128)-Interest!D128),2),0)</f>
        <v>0</v>
      </c>
      <c r="E128" s="6">
        <f>IF(NOT(E$15=0),ROUND(E127-(('Minimum Payment'!E128+'Extra Payment'!E128)-Interest!E128),2),0)</f>
        <v>0</v>
      </c>
      <c r="F128" s="6">
        <f>IF(NOT(F$15=0),ROUND(F127-(('Minimum Payment'!F128+'Extra Payment'!F128)-Interest!F128),2),0)</f>
        <v>0</v>
      </c>
      <c r="G128" s="6">
        <f>IF(NOT(G$15=0),ROUND(G127-(('Minimum Payment'!G128+'Extra Payment'!G128)-Interest!G128),2),0)</f>
        <v>0</v>
      </c>
      <c r="H128" s="6">
        <f>IF(NOT(H$15=0),ROUND(H127-(('Minimum Payment'!H128+'Extra Payment'!H128)-Interest!H128),2),0)</f>
        <v>0</v>
      </c>
      <c r="I128" s="6">
        <f>IF(NOT(I$15=0),ROUND(I127-(('Minimum Payment'!I128+'Extra Payment'!I128)-Interest!I128),2),0)</f>
        <v>0</v>
      </c>
      <c r="J128" s="6">
        <f>IF(NOT(J$15=0),ROUND(J127-(('Minimum Payment'!J128+'Extra Payment'!J128)-Interest!J128),2),0)</f>
        <v>0</v>
      </c>
      <c r="K128" s="6">
        <f>IF(NOT(K$15=0),ROUND(K127-(('Minimum Payment'!K128+'Extra Payment'!K128)-Interest!K128),2),0)</f>
        <v>0</v>
      </c>
      <c r="L128" s="6">
        <f>IF(NOT(L$15=0),ROUND(L127-(('Minimum Payment'!L128+'Extra Payment'!L128)-Interest!L128),2),0)</f>
        <v>0</v>
      </c>
      <c r="M128" s="6">
        <f>IF(NOT(M$15=0),ROUND(M127-(('Minimum Payment'!M128+'Extra Payment'!M128)-Interest!M128),2),0)</f>
        <v>5487.67</v>
      </c>
      <c r="O128" s="6">
        <f t="shared" si="3"/>
        <v>5487.67</v>
      </c>
    </row>
    <row r="129" spans="1:15" x14ac:dyDescent="0.25">
      <c r="A129" s="3">
        <f t="shared" si="4"/>
        <v>114</v>
      </c>
      <c r="B129" s="51">
        <f t="shared" si="5"/>
        <v>45505</v>
      </c>
      <c r="D129" s="6">
        <f>IF(NOT(D$15=0),ROUND(D128-(('Minimum Payment'!D129+'Extra Payment'!D129)-Interest!D129),2),0)</f>
        <v>0</v>
      </c>
      <c r="E129" s="6">
        <f>IF(NOT(E$15=0),ROUND(E128-(('Minimum Payment'!E129+'Extra Payment'!E129)-Interest!E129),2),0)</f>
        <v>0</v>
      </c>
      <c r="F129" s="6">
        <f>IF(NOT(F$15=0),ROUND(F128-(('Minimum Payment'!F129+'Extra Payment'!F129)-Interest!F129),2),0)</f>
        <v>0</v>
      </c>
      <c r="G129" s="6">
        <f>IF(NOT(G$15=0),ROUND(G128-(('Minimum Payment'!G129+'Extra Payment'!G129)-Interest!G129),2),0)</f>
        <v>0</v>
      </c>
      <c r="H129" s="6">
        <f>IF(NOT(H$15=0),ROUND(H128-(('Minimum Payment'!H129+'Extra Payment'!H129)-Interest!H129),2),0)</f>
        <v>0</v>
      </c>
      <c r="I129" s="6">
        <f>IF(NOT(I$15=0),ROUND(I128-(('Minimum Payment'!I129+'Extra Payment'!I129)-Interest!I129),2),0)</f>
        <v>0</v>
      </c>
      <c r="J129" s="6">
        <f>IF(NOT(J$15=0),ROUND(J128-(('Minimum Payment'!J129+'Extra Payment'!J129)-Interest!J129),2),0)</f>
        <v>0</v>
      </c>
      <c r="K129" s="6">
        <f>IF(NOT(K$15=0),ROUND(K128-(('Minimum Payment'!K129+'Extra Payment'!K129)-Interest!K129),2),0)</f>
        <v>0</v>
      </c>
      <c r="L129" s="6">
        <f>IF(NOT(L$15=0),ROUND(L128-(('Minimum Payment'!L129+'Extra Payment'!L129)-Interest!L129),2),0)</f>
        <v>0</v>
      </c>
      <c r="M129" s="6">
        <f>IF(NOT(M$15=0),ROUND(M128-(('Minimum Payment'!M129+'Extra Payment'!M129)-Interest!M129),2),0)</f>
        <v>4947.12</v>
      </c>
      <c r="O129" s="6">
        <f t="shared" si="3"/>
        <v>4947.12</v>
      </c>
    </row>
    <row r="130" spans="1:15" x14ac:dyDescent="0.25">
      <c r="A130" s="3">
        <f t="shared" si="4"/>
        <v>115</v>
      </c>
      <c r="B130" s="51">
        <f t="shared" si="5"/>
        <v>45536</v>
      </c>
      <c r="D130" s="6">
        <f>IF(NOT(D$15=0),ROUND(D129-(('Minimum Payment'!D130+'Extra Payment'!D130)-Interest!D130),2),0)</f>
        <v>0</v>
      </c>
      <c r="E130" s="6">
        <f>IF(NOT(E$15=0),ROUND(E129-(('Minimum Payment'!E130+'Extra Payment'!E130)-Interest!E130),2),0)</f>
        <v>0</v>
      </c>
      <c r="F130" s="6">
        <f>IF(NOT(F$15=0),ROUND(F129-(('Minimum Payment'!F130+'Extra Payment'!F130)-Interest!F130),2),0)</f>
        <v>0</v>
      </c>
      <c r="G130" s="6">
        <f>IF(NOT(G$15=0),ROUND(G129-(('Minimum Payment'!G130+'Extra Payment'!G130)-Interest!G130),2),0)</f>
        <v>0</v>
      </c>
      <c r="H130" s="6">
        <f>IF(NOT(H$15=0),ROUND(H129-(('Minimum Payment'!H130+'Extra Payment'!H130)-Interest!H130),2),0)</f>
        <v>0</v>
      </c>
      <c r="I130" s="6">
        <f>IF(NOT(I$15=0),ROUND(I129-(('Minimum Payment'!I130+'Extra Payment'!I130)-Interest!I130),2),0)</f>
        <v>0</v>
      </c>
      <c r="J130" s="6">
        <f>IF(NOT(J$15=0),ROUND(J129-(('Minimum Payment'!J130+'Extra Payment'!J130)-Interest!J130),2),0)</f>
        <v>0</v>
      </c>
      <c r="K130" s="6">
        <f>IF(NOT(K$15=0),ROUND(K129-(('Minimum Payment'!K130+'Extra Payment'!K130)-Interest!K130),2),0)</f>
        <v>0</v>
      </c>
      <c r="L130" s="6">
        <f>IF(NOT(L$15=0),ROUND(L129-(('Minimum Payment'!L130+'Extra Payment'!L130)-Interest!L130),2),0)</f>
        <v>0</v>
      </c>
      <c r="M130" s="6">
        <f>IF(NOT(M$15=0),ROUND(M129-(('Minimum Payment'!M130+'Extra Payment'!M130)-Interest!M130),2),0)</f>
        <v>4400.71</v>
      </c>
      <c r="O130" s="6">
        <f t="shared" si="3"/>
        <v>4400.71</v>
      </c>
    </row>
    <row r="131" spans="1:15" x14ac:dyDescent="0.25">
      <c r="A131" s="3">
        <f t="shared" si="4"/>
        <v>116</v>
      </c>
      <c r="B131" s="51">
        <f t="shared" si="5"/>
        <v>45566</v>
      </c>
      <c r="D131" s="6">
        <f>IF(NOT(D$15=0),ROUND(D130-(('Minimum Payment'!D131+'Extra Payment'!D131)-Interest!D131),2),0)</f>
        <v>0</v>
      </c>
      <c r="E131" s="6">
        <f>IF(NOT(E$15=0),ROUND(E130-(('Minimum Payment'!E131+'Extra Payment'!E131)-Interest!E131),2),0)</f>
        <v>0</v>
      </c>
      <c r="F131" s="6">
        <f>IF(NOT(F$15=0),ROUND(F130-(('Minimum Payment'!F131+'Extra Payment'!F131)-Interest!F131),2),0)</f>
        <v>0</v>
      </c>
      <c r="G131" s="6">
        <f>IF(NOT(G$15=0),ROUND(G130-(('Minimum Payment'!G131+'Extra Payment'!G131)-Interest!G131),2),0)</f>
        <v>0</v>
      </c>
      <c r="H131" s="6">
        <f>IF(NOT(H$15=0),ROUND(H130-(('Minimum Payment'!H131+'Extra Payment'!H131)-Interest!H131),2),0)</f>
        <v>0</v>
      </c>
      <c r="I131" s="6">
        <f>IF(NOT(I$15=0),ROUND(I130-(('Minimum Payment'!I131+'Extra Payment'!I131)-Interest!I131),2),0)</f>
        <v>0</v>
      </c>
      <c r="J131" s="6">
        <f>IF(NOT(J$15=0),ROUND(J130-(('Minimum Payment'!J131+'Extra Payment'!J131)-Interest!J131),2),0)</f>
        <v>0</v>
      </c>
      <c r="K131" s="6">
        <f>IF(NOT(K$15=0),ROUND(K130-(('Minimum Payment'!K131+'Extra Payment'!K131)-Interest!K131),2),0)</f>
        <v>0</v>
      </c>
      <c r="L131" s="6">
        <f>IF(NOT(L$15=0),ROUND(L130-(('Minimum Payment'!L131+'Extra Payment'!L131)-Interest!L131),2),0)</f>
        <v>0</v>
      </c>
      <c r="M131" s="6">
        <f>IF(NOT(M$15=0),ROUND(M130-(('Minimum Payment'!M131+'Extra Payment'!M131)-Interest!M131),2),0)</f>
        <v>3848.38</v>
      </c>
      <c r="O131" s="6">
        <f t="shared" si="3"/>
        <v>3848.38</v>
      </c>
    </row>
    <row r="132" spans="1:15" x14ac:dyDescent="0.25">
      <c r="A132" s="3">
        <f t="shared" si="4"/>
        <v>117</v>
      </c>
      <c r="B132" s="51">
        <f t="shared" si="5"/>
        <v>45597</v>
      </c>
      <c r="D132" s="6">
        <f>IF(NOT(D$15=0),ROUND(D131-(('Minimum Payment'!D132+'Extra Payment'!D132)-Interest!D132),2),0)</f>
        <v>0</v>
      </c>
      <c r="E132" s="6">
        <f>IF(NOT(E$15=0),ROUND(E131-(('Minimum Payment'!E132+'Extra Payment'!E132)-Interest!E132),2),0)</f>
        <v>0</v>
      </c>
      <c r="F132" s="6">
        <f>IF(NOT(F$15=0),ROUND(F131-(('Minimum Payment'!F132+'Extra Payment'!F132)-Interest!F132),2),0)</f>
        <v>0</v>
      </c>
      <c r="G132" s="6">
        <f>IF(NOT(G$15=0),ROUND(G131-(('Minimum Payment'!G132+'Extra Payment'!G132)-Interest!G132),2),0)</f>
        <v>0</v>
      </c>
      <c r="H132" s="6">
        <f>IF(NOT(H$15=0),ROUND(H131-(('Minimum Payment'!H132+'Extra Payment'!H132)-Interest!H132),2),0)</f>
        <v>0</v>
      </c>
      <c r="I132" s="6">
        <f>IF(NOT(I$15=0),ROUND(I131-(('Minimum Payment'!I132+'Extra Payment'!I132)-Interest!I132),2),0)</f>
        <v>0</v>
      </c>
      <c r="J132" s="6">
        <f>IF(NOT(J$15=0),ROUND(J131-(('Minimum Payment'!J132+'Extra Payment'!J132)-Interest!J132),2),0)</f>
        <v>0</v>
      </c>
      <c r="K132" s="6">
        <f>IF(NOT(K$15=0),ROUND(K131-(('Minimum Payment'!K132+'Extra Payment'!K132)-Interest!K132),2),0)</f>
        <v>0</v>
      </c>
      <c r="L132" s="6">
        <f>IF(NOT(L$15=0),ROUND(L131-(('Minimum Payment'!L132+'Extra Payment'!L132)-Interest!L132),2),0)</f>
        <v>0</v>
      </c>
      <c r="M132" s="6">
        <f>IF(NOT(M$15=0),ROUND(M131-(('Minimum Payment'!M132+'Extra Payment'!M132)-Interest!M132),2),0)</f>
        <v>3290.07</v>
      </c>
      <c r="O132" s="6">
        <f t="shared" si="3"/>
        <v>3290.07</v>
      </c>
    </row>
    <row r="133" spans="1:15" x14ac:dyDescent="0.25">
      <c r="A133" s="3">
        <f t="shared" si="4"/>
        <v>118</v>
      </c>
      <c r="B133" s="51">
        <f t="shared" si="5"/>
        <v>45627</v>
      </c>
      <c r="D133" s="6">
        <f>IF(NOT(D$15=0),ROUND(D132-(('Minimum Payment'!D133+'Extra Payment'!D133)-Interest!D133),2),0)</f>
        <v>0</v>
      </c>
      <c r="E133" s="6">
        <f>IF(NOT(E$15=0),ROUND(E132-(('Minimum Payment'!E133+'Extra Payment'!E133)-Interest!E133),2),0)</f>
        <v>0</v>
      </c>
      <c r="F133" s="6">
        <f>IF(NOT(F$15=0),ROUND(F132-(('Minimum Payment'!F133+'Extra Payment'!F133)-Interest!F133),2),0)</f>
        <v>0</v>
      </c>
      <c r="G133" s="6">
        <f>IF(NOT(G$15=0),ROUND(G132-(('Minimum Payment'!G133+'Extra Payment'!G133)-Interest!G133),2),0)</f>
        <v>0</v>
      </c>
      <c r="H133" s="6">
        <f>IF(NOT(H$15=0),ROUND(H132-(('Minimum Payment'!H133+'Extra Payment'!H133)-Interest!H133),2),0)</f>
        <v>0</v>
      </c>
      <c r="I133" s="6">
        <f>IF(NOT(I$15=0),ROUND(I132-(('Minimum Payment'!I133+'Extra Payment'!I133)-Interest!I133),2),0)</f>
        <v>0</v>
      </c>
      <c r="J133" s="6">
        <f>IF(NOT(J$15=0),ROUND(J132-(('Minimum Payment'!J133+'Extra Payment'!J133)-Interest!J133),2),0)</f>
        <v>0</v>
      </c>
      <c r="K133" s="6">
        <f>IF(NOT(K$15=0),ROUND(K132-(('Minimum Payment'!K133+'Extra Payment'!K133)-Interest!K133),2),0)</f>
        <v>0</v>
      </c>
      <c r="L133" s="6">
        <f>IF(NOT(L$15=0),ROUND(L132-(('Minimum Payment'!L133+'Extra Payment'!L133)-Interest!L133),2),0)</f>
        <v>0</v>
      </c>
      <c r="M133" s="6">
        <f>IF(NOT(M$15=0),ROUND(M132-(('Minimum Payment'!M133+'Extra Payment'!M133)-Interest!M133),2),0)</f>
        <v>2725.71</v>
      </c>
      <c r="O133" s="6">
        <f t="shared" si="3"/>
        <v>2725.71</v>
      </c>
    </row>
    <row r="134" spans="1:15" x14ac:dyDescent="0.25">
      <c r="A134" s="3">
        <f t="shared" si="4"/>
        <v>119</v>
      </c>
      <c r="B134" s="51">
        <f t="shared" si="5"/>
        <v>45658</v>
      </c>
      <c r="D134" s="6">
        <f>IF(NOT(D$15=0),ROUND(D133-(('Minimum Payment'!D134+'Extra Payment'!D134)-Interest!D134),2),0)</f>
        <v>0</v>
      </c>
      <c r="E134" s="6">
        <f>IF(NOT(E$15=0),ROUND(E133-(('Minimum Payment'!E134+'Extra Payment'!E134)-Interest!E134),2),0)</f>
        <v>0</v>
      </c>
      <c r="F134" s="6">
        <f>IF(NOT(F$15=0),ROUND(F133-(('Minimum Payment'!F134+'Extra Payment'!F134)-Interest!F134),2),0)</f>
        <v>0</v>
      </c>
      <c r="G134" s="6">
        <f>IF(NOT(G$15=0),ROUND(G133-(('Minimum Payment'!G134+'Extra Payment'!G134)-Interest!G134),2),0)</f>
        <v>0</v>
      </c>
      <c r="H134" s="6">
        <f>IF(NOT(H$15=0),ROUND(H133-(('Minimum Payment'!H134+'Extra Payment'!H134)-Interest!H134),2),0)</f>
        <v>0</v>
      </c>
      <c r="I134" s="6">
        <f>IF(NOT(I$15=0),ROUND(I133-(('Minimum Payment'!I134+'Extra Payment'!I134)-Interest!I134),2),0)</f>
        <v>0</v>
      </c>
      <c r="J134" s="6">
        <f>IF(NOT(J$15=0),ROUND(J133-(('Minimum Payment'!J134+'Extra Payment'!J134)-Interest!J134),2),0)</f>
        <v>0</v>
      </c>
      <c r="K134" s="6">
        <f>IF(NOT(K$15=0),ROUND(K133-(('Minimum Payment'!K134+'Extra Payment'!K134)-Interest!K134),2),0)</f>
        <v>0</v>
      </c>
      <c r="L134" s="6">
        <f>IF(NOT(L$15=0),ROUND(L133-(('Minimum Payment'!L134+'Extra Payment'!L134)-Interest!L134),2),0)</f>
        <v>0</v>
      </c>
      <c r="M134" s="6">
        <f>IF(NOT(M$15=0),ROUND(M133-(('Minimum Payment'!M134+'Extra Payment'!M134)-Interest!M134),2),0)</f>
        <v>2155.2399999999998</v>
      </c>
      <c r="O134" s="6">
        <f t="shared" si="3"/>
        <v>2155.2399999999998</v>
      </c>
    </row>
    <row r="135" spans="1:15" x14ac:dyDescent="0.25">
      <c r="A135" s="3">
        <f t="shared" si="4"/>
        <v>120</v>
      </c>
      <c r="B135" s="51">
        <f t="shared" si="5"/>
        <v>45689</v>
      </c>
      <c r="D135" s="6">
        <f>IF(NOT(D$15=0),ROUND(D134-(('Minimum Payment'!D135+'Extra Payment'!D135)-Interest!D135),2),0)</f>
        <v>0</v>
      </c>
      <c r="E135" s="6">
        <f>IF(NOT(E$15=0),ROUND(E134-(('Minimum Payment'!E135+'Extra Payment'!E135)-Interest!E135),2),0)</f>
        <v>0</v>
      </c>
      <c r="F135" s="6">
        <f>IF(NOT(F$15=0),ROUND(F134-(('Minimum Payment'!F135+'Extra Payment'!F135)-Interest!F135),2),0)</f>
        <v>0</v>
      </c>
      <c r="G135" s="6">
        <f>IF(NOT(G$15=0),ROUND(G134-(('Minimum Payment'!G135+'Extra Payment'!G135)-Interest!G135),2),0)</f>
        <v>0</v>
      </c>
      <c r="H135" s="6">
        <f>IF(NOT(H$15=0),ROUND(H134-(('Minimum Payment'!H135+'Extra Payment'!H135)-Interest!H135),2),0)</f>
        <v>0</v>
      </c>
      <c r="I135" s="6">
        <f>IF(NOT(I$15=0),ROUND(I134-(('Minimum Payment'!I135+'Extra Payment'!I135)-Interest!I135),2),0)</f>
        <v>0</v>
      </c>
      <c r="J135" s="6">
        <f>IF(NOT(J$15=0),ROUND(J134-(('Minimum Payment'!J135+'Extra Payment'!J135)-Interest!J135),2),0)</f>
        <v>0</v>
      </c>
      <c r="K135" s="6">
        <f>IF(NOT(K$15=0),ROUND(K134-(('Minimum Payment'!K135+'Extra Payment'!K135)-Interest!K135),2),0)</f>
        <v>0</v>
      </c>
      <c r="L135" s="6">
        <f>IF(NOT(L$15=0),ROUND(L134-(('Minimum Payment'!L135+'Extra Payment'!L135)-Interest!L135),2),0)</f>
        <v>0</v>
      </c>
      <c r="M135" s="6">
        <f>IF(NOT(M$15=0),ROUND(M134-(('Minimum Payment'!M135+'Extra Payment'!M135)-Interest!M135),2),0)</f>
        <v>1578.59</v>
      </c>
      <c r="O135" s="6">
        <f t="shared" si="3"/>
        <v>1578.59</v>
      </c>
    </row>
    <row r="136" spans="1:15" x14ac:dyDescent="0.25">
      <c r="A136" s="3">
        <f t="shared" si="4"/>
        <v>121</v>
      </c>
      <c r="B136" s="51">
        <f t="shared" si="5"/>
        <v>45717</v>
      </c>
      <c r="D136" s="6">
        <f>IF(NOT(D$15=0),ROUND(D135-(('Minimum Payment'!D136+'Extra Payment'!D136)-Interest!D136),2),0)</f>
        <v>0</v>
      </c>
      <c r="E136" s="6">
        <f>IF(NOT(E$15=0),ROUND(E135-(('Minimum Payment'!E136+'Extra Payment'!E136)-Interest!E136),2),0)</f>
        <v>0</v>
      </c>
      <c r="F136" s="6">
        <f>IF(NOT(F$15=0),ROUND(F135-(('Minimum Payment'!F136+'Extra Payment'!F136)-Interest!F136),2),0)</f>
        <v>0</v>
      </c>
      <c r="G136" s="6">
        <f>IF(NOT(G$15=0),ROUND(G135-(('Minimum Payment'!G136+'Extra Payment'!G136)-Interest!G136),2),0)</f>
        <v>0</v>
      </c>
      <c r="H136" s="6">
        <f>IF(NOT(H$15=0),ROUND(H135-(('Minimum Payment'!H136+'Extra Payment'!H136)-Interest!H136),2),0)</f>
        <v>0</v>
      </c>
      <c r="I136" s="6">
        <f>IF(NOT(I$15=0),ROUND(I135-(('Minimum Payment'!I136+'Extra Payment'!I136)-Interest!I136),2),0)</f>
        <v>0</v>
      </c>
      <c r="J136" s="6">
        <f>IF(NOT(J$15=0),ROUND(J135-(('Minimum Payment'!J136+'Extra Payment'!J136)-Interest!J136),2),0)</f>
        <v>0</v>
      </c>
      <c r="K136" s="6">
        <f>IF(NOT(K$15=0),ROUND(K135-(('Minimum Payment'!K136+'Extra Payment'!K136)-Interest!K136),2),0)</f>
        <v>0</v>
      </c>
      <c r="L136" s="6">
        <f>IF(NOT(L$15=0),ROUND(L135-(('Minimum Payment'!L136+'Extra Payment'!L136)-Interest!L136),2),0)</f>
        <v>0</v>
      </c>
      <c r="M136" s="6">
        <f>IF(NOT(M$15=0),ROUND(M135-(('Minimum Payment'!M136+'Extra Payment'!M136)-Interest!M136),2),0)</f>
        <v>995.69</v>
      </c>
      <c r="O136" s="6">
        <f t="shared" si="3"/>
        <v>995.69</v>
      </c>
    </row>
    <row r="137" spans="1:15" x14ac:dyDescent="0.25">
      <c r="A137" s="3">
        <f t="shared" si="4"/>
        <v>122</v>
      </c>
      <c r="B137" s="51">
        <f t="shared" si="5"/>
        <v>45748</v>
      </c>
      <c r="D137" s="6">
        <f>IF(NOT(D$15=0),ROUND(D136-(('Minimum Payment'!D137+'Extra Payment'!D137)-Interest!D137),2),0)</f>
        <v>0</v>
      </c>
      <c r="E137" s="6">
        <f>IF(NOT(E$15=0),ROUND(E136-(('Minimum Payment'!E137+'Extra Payment'!E137)-Interest!E137),2),0)</f>
        <v>0</v>
      </c>
      <c r="F137" s="6">
        <f>IF(NOT(F$15=0),ROUND(F136-(('Minimum Payment'!F137+'Extra Payment'!F137)-Interest!F137),2),0)</f>
        <v>0</v>
      </c>
      <c r="G137" s="6">
        <f>IF(NOT(G$15=0),ROUND(G136-(('Minimum Payment'!G137+'Extra Payment'!G137)-Interest!G137),2),0)</f>
        <v>0</v>
      </c>
      <c r="H137" s="6">
        <f>IF(NOT(H$15=0),ROUND(H136-(('Minimum Payment'!H137+'Extra Payment'!H137)-Interest!H137),2),0)</f>
        <v>0</v>
      </c>
      <c r="I137" s="6">
        <f>IF(NOT(I$15=0),ROUND(I136-(('Minimum Payment'!I137+'Extra Payment'!I137)-Interest!I137),2),0)</f>
        <v>0</v>
      </c>
      <c r="J137" s="6">
        <f>IF(NOT(J$15=0),ROUND(J136-(('Minimum Payment'!J137+'Extra Payment'!J137)-Interest!J137),2),0)</f>
        <v>0</v>
      </c>
      <c r="K137" s="6">
        <f>IF(NOT(K$15=0),ROUND(K136-(('Minimum Payment'!K137+'Extra Payment'!K137)-Interest!K137),2),0)</f>
        <v>0</v>
      </c>
      <c r="L137" s="6">
        <f>IF(NOT(L$15=0),ROUND(L136-(('Minimum Payment'!L137+'Extra Payment'!L137)-Interest!L137),2),0)</f>
        <v>0</v>
      </c>
      <c r="M137" s="6">
        <f>IF(NOT(M$15=0),ROUND(M136-(('Minimum Payment'!M137+'Extra Payment'!M137)-Interest!M137),2),0)</f>
        <v>406.48</v>
      </c>
      <c r="O137" s="6">
        <f t="shared" si="3"/>
        <v>406.48</v>
      </c>
    </row>
    <row r="138" spans="1:15" x14ac:dyDescent="0.25">
      <c r="A138" s="3">
        <f t="shared" si="4"/>
        <v>123</v>
      </c>
      <c r="B138" s="51">
        <f t="shared" si="5"/>
        <v>45778</v>
      </c>
      <c r="D138" s="6">
        <f>IF(NOT(D$15=0),ROUND(D137-(('Minimum Payment'!D138+'Extra Payment'!D138)-Interest!D138),2),0)</f>
        <v>0</v>
      </c>
      <c r="E138" s="6">
        <f>IF(NOT(E$15=0),ROUND(E137-(('Minimum Payment'!E138+'Extra Payment'!E138)-Interest!E138),2),0)</f>
        <v>0</v>
      </c>
      <c r="F138" s="6">
        <f>IF(NOT(F$15=0),ROUND(F137-(('Minimum Payment'!F138+'Extra Payment'!F138)-Interest!F138),2),0)</f>
        <v>0</v>
      </c>
      <c r="G138" s="6">
        <f>IF(NOT(G$15=0),ROUND(G137-(('Minimum Payment'!G138+'Extra Payment'!G138)-Interest!G138),2),0)</f>
        <v>0</v>
      </c>
      <c r="H138" s="6">
        <f>IF(NOT(H$15=0),ROUND(H137-(('Minimum Payment'!H138+'Extra Payment'!H138)-Interest!H138),2),0)</f>
        <v>0</v>
      </c>
      <c r="I138" s="6">
        <f>IF(NOT(I$15=0),ROUND(I137-(('Minimum Payment'!I138+'Extra Payment'!I138)-Interest!I138),2),0)</f>
        <v>0</v>
      </c>
      <c r="J138" s="6">
        <f>IF(NOT(J$15=0),ROUND(J137-(('Minimum Payment'!J138+'Extra Payment'!J138)-Interest!J138),2),0)</f>
        <v>0</v>
      </c>
      <c r="K138" s="6">
        <f>IF(NOT(K$15=0),ROUND(K137-(('Minimum Payment'!K138+'Extra Payment'!K138)-Interest!K138),2),0)</f>
        <v>0</v>
      </c>
      <c r="L138" s="6">
        <f>IF(NOT(L$15=0),ROUND(L137-(('Minimum Payment'!L138+'Extra Payment'!L138)-Interest!L138),2),0)</f>
        <v>0</v>
      </c>
      <c r="M138" s="6">
        <f>IF(NOT(M$15=0),ROUND(M137-(('Minimum Payment'!M138+'Extra Payment'!M138)-Interest!M138),2),0)</f>
        <v>0</v>
      </c>
      <c r="O138" s="6">
        <f t="shared" si="3"/>
        <v>0</v>
      </c>
    </row>
    <row r="139" spans="1:15" x14ac:dyDescent="0.25">
      <c r="A139" s="3" t="str">
        <f t="shared" si="4"/>
        <v/>
      </c>
      <c r="B139" s="51" t="str">
        <f t="shared" si="5"/>
        <v/>
      </c>
      <c r="D139" s="6">
        <f>IF(NOT(D$15=0),ROUND(D138-(('Minimum Payment'!D139+'Extra Payment'!D139)-Interest!D139),2),0)</f>
        <v>0</v>
      </c>
      <c r="E139" s="6">
        <f>IF(NOT(E$15=0),ROUND(E138-(('Minimum Payment'!E139+'Extra Payment'!E139)-Interest!E139),2),0)</f>
        <v>0</v>
      </c>
      <c r="F139" s="6">
        <f>IF(NOT(F$15=0),ROUND(F138-(('Minimum Payment'!F139+'Extra Payment'!F139)-Interest!F139),2),0)</f>
        <v>0</v>
      </c>
      <c r="G139" s="6">
        <f>IF(NOT(G$15=0),ROUND(G138-(('Minimum Payment'!G139+'Extra Payment'!G139)-Interest!G139),2),0)</f>
        <v>0</v>
      </c>
      <c r="H139" s="6">
        <f>IF(NOT(H$15=0),ROUND(H138-(('Minimum Payment'!H139+'Extra Payment'!H139)-Interest!H139),2),0)</f>
        <v>0</v>
      </c>
      <c r="I139" s="6">
        <f>IF(NOT(I$15=0),ROUND(I138-(('Minimum Payment'!I139+'Extra Payment'!I139)-Interest!I139),2),0)</f>
        <v>0</v>
      </c>
      <c r="J139" s="6">
        <f>IF(NOT(J$15=0),ROUND(J138-(('Minimum Payment'!J139+'Extra Payment'!J139)-Interest!J139),2),0)</f>
        <v>0</v>
      </c>
      <c r="K139" s="6">
        <f>IF(NOT(K$15=0),ROUND(K138-(('Minimum Payment'!K139+'Extra Payment'!K139)-Interest!K139),2),0)</f>
        <v>0</v>
      </c>
      <c r="L139" s="6">
        <f>IF(NOT(L$15=0),ROUND(L138-(('Minimum Payment'!L139+'Extra Payment'!L139)-Interest!L139),2),0)</f>
        <v>0</v>
      </c>
      <c r="M139" s="6">
        <f>IF(NOT(M$15=0),ROUND(M138-(('Minimum Payment'!M139+'Extra Payment'!M139)-Interest!M139),2),0)</f>
        <v>0</v>
      </c>
      <c r="O139" s="6">
        <f t="shared" si="3"/>
        <v>0</v>
      </c>
    </row>
    <row r="140" spans="1:15" x14ac:dyDescent="0.25">
      <c r="A140" s="3" t="str">
        <f t="shared" si="4"/>
        <v/>
      </c>
      <c r="B140" s="51" t="str">
        <f t="shared" si="5"/>
        <v/>
      </c>
      <c r="D140" s="6">
        <f>IF(NOT(D$15=0),ROUND(D139-(('Minimum Payment'!D140+'Extra Payment'!D140)-Interest!D140),2),0)</f>
        <v>0</v>
      </c>
      <c r="E140" s="6">
        <f>IF(NOT(E$15=0),ROUND(E139-(('Minimum Payment'!E140+'Extra Payment'!E140)-Interest!E140),2),0)</f>
        <v>0</v>
      </c>
      <c r="F140" s="6">
        <f>IF(NOT(F$15=0),ROUND(F139-(('Minimum Payment'!F140+'Extra Payment'!F140)-Interest!F140),2),0)</f>
        <v>0</v>
      </c>
      <c r="G140" s="6">
        <f>IF(NOT(G$15=0),ROUND(G139-(('Minimum Payment'!G140+'Extra Payment'!G140)-Interest!G140),2),0)</f>
        <v>0</v>
      </c>
      <c r="H140" s="6">
        <f>IF(NOT(H$15=0),ROUND(H139-(('Minimum Payment'!H140+'Extra Payment'!H140)-Interest!H140),2),0)</f>
        <v>0</v>
      </c>
      <c r="I140" s="6">
        <f>IF(NOT(I$15=0),ROUND(I139-(('Minimum Payment'!I140+'Extra Payment'!I140)-Interest!I140),2),0)</f>
        <v>0</v>
      </c>
      <c r="J140" s="6">
        <f>IF(NOT(J$15=0),ROUND(J139-(('Minimum Payment'!J140+'Extra Payment'!J140)-Interest!J140),2),0)</f>
        <v>0</v>
      </c>
      <c r="K140" s="6">
        <f>IF(NOT(K$15=0),ROUND(K139-(('Minimum Payment'!K140+'Extra Payment'!K140)-Interest!K140),2),0)</f>
        <v>0</v>
      </c>
      <c r="L140" s="6">
        <f>IF(NOT(L$15=0),ROUND(L139-(('Minimum Payment'!L140+'Extra Payment'!L140)-Interest!L140),2),0)</f>
        <v>0</v>
      </c>
      <c r="M140" s="6">
        <f>IF(NOT(M$15=0),ROUND(M139-(('Minimum Payment'!M140+'Extra Payment'!M140)-Interest!M140),2),0)</f>
        <v>0</v>
      </c>
      <c r="O140" s="6">
        <f t="shared" si="3"/>
        <v>0</v>
      </c>
    </row>
    <row r="141" spans="1:15" x14ac:dyDescent="0.25">
      <c r="A141" s="3" t="str">
        <f t="shared" si="4"/>
        <v/>
      </c>
      <c r="B141" s="51" t="str">
        <f t="shared" si="5"/>
        <v/>
      </c>
      <c r="D141" s="6">
        <f>IF(NOT(D$15=0),ROUND(D140-(('Minimum Payment'!D141+'Extra Payment'!D141)-Interest!D141),2),0)</f>
        <v>0</v>
      </c>
      <c r="E141" s="6">
        <f>IF(NOT(E$15=0),ROUND(E140-(('Minimum Payment'!E141+'Extra Payment'!E141)-Interest!E141),2),0)</f>
        <v>0</v>
      </c>
      <c r="F141" s="6">
        <f>IF(NOT(F$15=0),ROUND(F140-(('Minimum Payment'!F141+'Extra Payment'!F141)-Interest!F141),2),0)</f>
        <v>0</v>
      </c>
      <c r="G141" s="6">
        <f>IF(NOT(G$15=0),ROUND(G140-(('Minimum Payment'!G141+'Extra Payment'!G141)-Interest!G141),2),0)</f>
        <v>0</v>
      </c>
      <c r="H141" s="6">
        <f>IF(NOT(H$15=0),ROUND(H140-(('Minimum Payment'!H141+'Extra Payment'!H141)-Interest!H141),2),0)</f>
        <v>0</v>
      </c>
      <c r="I141" s="6">
        <f>IF(NOT(I$15=0),ROUND(I140-(('Minimum Payment'!I141+'Extra Payment'!I141)-Interest!I141),2),0)</f>
        <v>0</v>
      </c>
      <c r="J141" s="6">
        <f>IF(NOT(J$15=0),ROUND(J140-(('Minimum Payment'!J141+'Extra Payment'!J141)-Interest!J141),2),0)</f>
        <v>0</v>
      </c>
      <c r="K141" s="6">
        <f>IF(NOT(K$15=0),ROUND(K140-(('Minimum Payment'!K141+'Extra Payment'!K141)-Interest!K141),2),0)</f>
        <v>0</v>
      </c>
      <c r="L141" s="6">
        <f>IF(NOT(L$15=0),ROUND(L140-(('Minimum Payment'!L141+'Extra Payment'!L141)-Interest!L141),2),0)</f>
        <v>0</v>
      </c>
      <c r="M141" s="6">
        <f>IF(NOT(M$15=0),ROUND(M140-(('Minimum Payment'!M141+'Extra Payment'!M141)-Interest!M141),2),0)</f>
        <v>0</v>
      </c>
      <c r="O141" s="6">
        <f t="shared" si="3"/>
        <v>0</v>
      </c>
    </row>
    <row r="142" spans="1:15" x14ac:dyDescent="0.25">
      <c r="A142" s="3" t="str">
        <f t="shared" si="4"/>
        <v/>
      </c>
      <c r="B142" s="51" t="str">
        <f t="shared" si="5"/>
        <v/>
      </c>
      <c r="D142" s="6">
        <f>IF(NOT(D$15=0),ROUND(D141-(('Minimum Payment'!D142+'Extra Payment'!D142)-Interest!D142),2),0)</f>
        <v>0</v>
      </c>
      <c r="E142" s="6">
        <f>IF(NOT(E$15=0),ROUND(E141-(('Minimum Payment'!E142+'Extra Payment'!E142)-Interest!E142),2),0)</f>
        <v>0</v>
      </c>
      <c r="F142" s="6">
        <f>IF(NOT(F$15=0),ROUND(F141-(('Minimum Payment'!F142+'Extra Payment'!F142)-Interest!F142),2),0)</f>
        <v>0</v>
      </c>
      <c r="G142" s="6">
        <f>IF(NOT(G$15=0),ROUND(G141-(('Minimum Payment'!G142+'Extra Payment'!G142)-Interest!G142),2),0)</f>
        <v>0</v>
      </c>
      <c r="H142" s="6">
        <f>IF(NOT(H$15=0),ROUND(H141-(('Minimum Payment'!H142+'Extra Payment'!H142)-Interest!H142),2),0)</f>
        <v>0</v>
      </c>
      <c r="I142" s="6">
        <f>IF(NOT(I$15=0),ROUND(I141-(('Minimum Payment'!I142+'Extra Payment'!I142)-Interest!I142),2),0)</f>
        <v>0</v>
      </c>
      <c r="J142" s="6">
        <f>IF(NOT(J$15=0),ROUND(J141-(('Minimum Payment'!J142+'Extra Payment'!J142)-Interest!J142),2),0)</f>
        <v>0</v>
      </c>
      <c r="K142" s="6">
        <f>IF(NOT(K$15=0),ROUND(K141-(('Minimum Payment'!K142+'Extra Payment'!K142)-Interest!K142),2),0)</f>
        <v>0</v>
      </c>
      <c r="L142" s="6">
        <f>IF(NOT(L$15=0),ROUND(L141-(('Minimum Payment'!L142+'Extra Payment'!L142)-Interest!L142),2),0)</f>
        <v>0</v>
      </c>
      <c r="M142" s="6">
        <f>IF(NOT(M$15=0),ROUND(M141-(('Minimum Payment'!M142+'Extra Payment'!M142)-Interest!M142),2),0)</f>
        <v>0</v>
      </c>
      <c r="O142" s="6">
        <f t="shared" si="3"/>
        <v>0</v>
      </c>
    </row>
    <row r="143" spans="1:15" x14ac:dyDescent="0.25">
      <c r="A143" s="3" t="str">
        <f t="shared" si="4"/>
        <v/>
      </c>
      <c r="B143" s="51" t="str">
        <f t="shared" si="5"/>
        <v/>
      </c>
      <c r="D143" s="6">
        <f>IF(NOT(D$15=0),ROUND(D142-(('Minimum Payment'!D143+'Extra Payment'!D143)-Interest!D143),2),0)</f>
        <v>0</v>
      </c>
      <c r="E143" s="6">
        <f>IF(NOT(E$15=0),ROUND(E142-(('Minimum Payment'!E143+'Extra Payment'!E143)-Interest!E143),2),0)</f>
        <v>0</v>
      </c>
      <c r="F143" s="6">
        <f>IF(NOT(F$15=0),ROUND(F142-(('Minimum Payment'!F143+'Extra Payment'!F143)-Interest!F143),2),0)</f>
        <v>0</v>
      </c>
      <c r="G143" s="6">
        <f>IF(NOT(G$15=0),ROUND(G142-(('Minimum Payment'!G143+'Extra Payment'!G143)-Interest!G143),2),0)</f>
        <v>0</v>
      </c>
      <c r="H143" s="6">
        <f>IF(NOT(H$15=0),ROUND(H142-(('Minimum Payment'!H143+'Extra Payment'!H143)-Interest!H143),2),0)</f>
        <v>0</v>
      </c>
      <c r="I143" s="6">
        <f>IF(NOT(I$15=0),ROUND(I142-(('Minimum Payment'!I143+'Extra Payment'!I143)-Interest!I143),2),0)</f>
        <v>0</v>
      </c>
      <c r="J143" s="6">
        <f>IF(NOT(J$15=0),ROUND(J142-(('Minimum Payment'!J143+'Extra Payment'!J143)-Interest!J143),2),0)</f>
        <v>0</v>
      </c>
      <c r="K143" s="6">
        <f>IF(NOT(K$15=0),ROUND(K142-(('Minimum Payment'!K143+'Extra Payment'!K143)-Interest!K143),2),0)</f>
        <v>0</v>
      </c>
      <c r="L143" s="6">
        <f>IF(NOT(L$15=0),ROUND(L142-(('Minimum Payment'!L143+'Extra Payment'!L143)-Interest!L143),2),0)</f>
        <v>0</v>
      </c>
      <c r="M143" s="6">
        <f>IF(NOT(M$15=0),ROUND(M142-(('Minimum Payment'!M143+'Extra Payment'!M143)-Interest!M143),2),0)</f>
        <v>0</v>
      </c>
      <c r="O143" s="6">
        <f t="shared" ref="O143:O206" si="6">SUM(D143:M143)</f>
        <v>0</v>
      </c>
    </row>
    <row r="144" spans="1:15" x14ac:dyDescent="0.25">
      <c r="A144" s="3" t="str">
        <f t="shared" ref="A144:A207" si="7">IF(O143&lt;=0,"",A143+1)</f>
        <v/>
      </c>
      <c r="B144" s="51" t="str">
        <f t="shared" si="5"/>
        <v/>
      </c>
      <c r="D144" s="6">
        <f>IF(NOT(D$15=0),ROUND(D143-(('Minimum Payment'!D144+'Extra Payment'!D144)-Interest!D144),2),0)</f>
        <v>0</v>
      </c>
      <c r="E144" s="6">
        <f>IF(NOT(E$15=0),ROUND(E143-(('Minimum Payment'!E144+'Extra Payment'!E144)-Interest!E144),2),0)</f>
        <v>0</v>
      </c>
      <c r="F144" s="6">
        <f>IF(NOT(F$15=0),ROUND(F143-(('Minimum Payment'!F144+'Extra Payment'!F144)-Interest!F144),2),0)</f>
        <v>0</v>
      </c>
      <c r="G144" s="6">
        <f>IF(NOT(G$15=0),ROUND(G143-(('Minimum Payment'!G144+'Extra Payment'!G144)-Interest!G144),2),0)</f>
        <v>0</v>
      </c>
      <c r="H144" s="6">
        <f>IF(NOT(H$15=0),ROUND(H143-(('Minimum Payment'!H144+'Extra Payment'!H144)-Interest!H144),2),0)</f>
        <v>0</v>
      </c>
      <c r="I144" s="6">
        <f>IF(NOT(I$15=0),ROUND(I143-(('Minimum Payment'!I144+'Extra Payment'!I144)-Interest!I144),2),0)</f>
        <v>0</v>
      </c>
      <c r="J144" s="6">
        <f>IF(NOT(J$15=0),ROUND(J143-(('Minimum Payment'!J144+'Extra Payment'!J144)-Interest!J144),2),0)</f>
        <v>0</v>
      </c>
      <c r="K144" s="6">
        <f>IF(NOT(K$15=0),ROUND(K143-(('Minimum Payment'!K144+'Extra Payment'!K144)-Interest!K144),2),0)</f>
        <v>0</v>
      </c>
      <c r="L144" s="6">
        <f>IF(NOT(L$15=0),ROUND(L143-(('Minimum Payment'!L144+'Extra Payment'!L144)-Interest!L144),2),0)</f>
        <v>0</v>
      </c>
      <c r="M144" s="6">
        <f>IF(NOT(M$15=0),ROUND(M143-(('Minimum Payment'!M144+'Extra Payment'!M144)-Interest!M144),2),0)</f>
        <v>0</v>
      </c>
      <c r="O144" s="6">
        <f t="shared" si="6"/>
        <v>0</v>
      </c>
    </row>
    <row r="145" spans="1:15" x14ac:dyDescent="0.25">
      <c r="A145" s="3" t="str">
        <f t="shared" si="7"/>
        <v/>
      </c>
      <c r="B145" s="51" t="str">
        <f t="shared" ref="B145:B208" si="8">IF(A145="","",DATE(YEAR(B144),MONTH(B144)+1,1))</f>
        <v/>
      </c>
      <c r="D145" s="6">
        <f>IF(NOT(D$15=0),ROUND(D144-(('Minimum Payment'!D145+'Extra Payment'!D145)-Interest!D145),2),0)</f>
        <v>0</v>
      </c>
      <c r="E145" s="6">
        <f>IF(NOT(E$15=0),ROUND(E144-(('Minimum Payment'!E145+'Extra Payment'!E145)-Interest!E145),2),0)</f>
        <v>0</v>
      </c>
      <c r="F145" s="6">
        <f>IF(NOT(F$15=0),ROUND(F144-(('Minimum Payment'!F145+'Extra Payment'!F145)-Interest!F145),2),0)</f>
        <v>0</v>
      </c>
      <c r="G145" s="6">
        <f>IF(NOT(G$15=0),ROUND(G144-(('Minimum Payment'!G145+'Extra Payment'!G145)-Interest!G145),2),0)</f>
        <v>0</v>
      </c>
      <c r="H145" s="6">
        <f>IF(NOT(H$15=0),ROUND(H144-(('Minimum Payment'!H145+'Extra Payment'!H145)-Interest!H145),2),0)</f>
        <v>0</v>
      </c>
      <c r="I145" s="6">
        <f>IF(NOT(I$15=0),ROUND(I144-(('Minimum Payment'!I145+'Extra Payment'!I145)-Interest!I145),2),0)</f>
        <v>0</v>
      </c>
      <c r="J145" s="6">
        <f>IF(NOT(J$15=0),ROUND(J144-(('Minimum Payment'!J145+'Extra Payment'!J145)-Interest!J145),2),0)</f>
        <v>0</v>
      </c>
      <c r="K145" s="6">
        <f>IF(NOT(K$15=0),ROUND(K144-(('Minimum Payment'!K145+'Extra Payment'!K145)-Interest!K145),2),0)</f>
        <v>0</v>
      </c>
      <c r="L145" s="6">
        <f>IF(NOT(L$15=0),ROUND(L144-(('Minimum Payment'!L145+'Extra Payment'!L145)-Interest!L145),2),0)</f>
        <v>0</v>
      </c>
      <c r="M145" s="6">
        <f>IF(NOT(M$15=0),ROUND(M144-(('Minimum Payment'!M145+'Extra Payment'!M145)-Interest!M145),2),0)</f>
        <v>0</v>
      </c>
      <c r="O145" s="6">
        <f t="shared" si="6"/>
        <v>0</v>
      </c>
    </row>
    <row r="146" spans="1:15" x14ac:dyDescent="0.25">
      <c r="A146" s="3" t="str">
        <f t="shared" si="7"/>
        <v/>
      </c>
      <c r="B146" s="51" t="str">
        <f t="shared" si="8"/>
        <v/>
      </c>
      <c r="D146" s="6">
        <f>IF(NOT(D$15=0),ROUND(D145-(('Minimum Payment'!D146+'Extra Payment'!D146)-Interest!D146),2),0)</f>
        <v>0</v>
      </c>
      <c r="E146" s="6">
        <f>IF(NOT(E$15=0),ROUND(E145-(('Minimum Payment'!E146+'Extra Payment'!E146)-Interest!E146),2),0)</f>
        <v>0</v>
      </c>
      <c r="F146" s="6">
        <f>IF(NOT(F$15=0),ROUND(F145-(('Minimum Payment'!F146+'Extra Payment'!F146)-Interest!F146),2),0)</f>
        <v>0</v>
      </c>
      <c r="G146" s="6">
        <f>IF(NOT(G$15=0),ROUND(G145-(('Minimum Payment'!G146+'Extra Payment'!G146)-Interest!G146),2),0)</f>
        <v>0</v>
      </c>
      <c r="H146" s="6">
        <f>IF(NOT(H$15=0),ROUND(H145-(('Minimum Payment'!H146+'Extra Payment'!H146)-Interest!H146),2),0)</f>
        <v>0</v>
      </c>
      <c r="I146" s="6">
        <f>IF(NOT(I$15=0),ROUND(I145-(('Minimum Payment'!I146+'Extra Payment'!I146)-Interest!I146),2),0)</f>
        <v>0</v>
      </c>
      <c r="J146" s="6">
        <f>IF(NOT(J$15=0),ROUND(J145-(('Minimum Payment'!J146+'Extra Payment'!J146)-Interest!J146),2),0)</f>
        <v>0</v>
      </c>
      <c r="K146" s="6">
        <f>IF(NOT(K$15=0),ROUND(K145-(('Minimum Payment'!K146+'Extra Payment'!K146)-Interest!K146),2),0)</f>
        <v>0</v>
      </c>
      <c r="L146" s="6">
        <f>IF(NOT(L$15=0),ROUND(L145-(('Minimum Payment'!L146+'Extra Payment'!L146)-Interest!L146),2),0)</f>
        <v>0</v>
      </c>
      <c r="M146" s="6">
        <f>IF(NOT(M$15=0),ROUND(M145-(('Minimum Payment'!M146+'Extra Payment'!M146)-Interest!M146),2),0)</f>
        <v>0</v>
      </c>
      <c r="O146" s="6">
        <f t="shared" si="6"/>
        <v>0</v>
      </c>
    </row>
    <row r="147" spans="1:15" x14ac:dyDescent="0.25">
      <c r="A147" s="3" t="str">
        <f t="shared" si="7"/>
        <v/>
      </c>
      <c r="B147" s="51" t="str">
        <f t="shared" si="8"/>
        <v/>
      </c>
      <c r="D147" s="6">
        <f>IF(NOT(D$15=0),ROUND(D146-(('Minimum Payment'!D147+'Extra Payment'!D147)-Interest!D147),2),0)</f>
        <v>0</v>
      </c>
      <c r="E147" s="6">
        <f>IF(NOT(E$15=0),ROUND(E146-(('Minimum Payment'!E147+'Extra Payment'!E147)-Interest!E147),2),0)</f>
        <v>0</v>
      </c>
      <c r="F147" s="6">
        <f>IF(NOT(F$15=0),ROUND(F146-(('Minimum Payment'!F147+'Extra Payment'!F147)-Interest!F147),2),0)</f>
        <v>0</v>
      </c>
      <c r="G147" s="6">
        <f>IF(NOT(G$15=0),ROUND(G146-(('Minimum Payment'!G147+'Extra Payment'!G147)-Interest!G147),2),0)</f>
        <v>0</v>
      </c>
      <c r="H147" s="6">
        <f>IF(NOT(H$15=0),ROUND(H146-(('Minimum Payment'!H147+'Extra Payment'!H147)-Interest!H147),2),0)</f>
        <v>0</v>
      </c>
      <c r="I147" s="6">
        <f>IF(NOT(I$15=0),ROUND(I146-(('Minimum Payment'!I147+'Extra Payment'!I147)-Interest!I147),2),0)</f>
        <v>0</v>
      </c>
      <c r="J147" s="6">
        <f>IF(NOT(J$15=0),ROUND(J146-(('Minimum Payment'!J147+'Extra Payment'!J147)-Interest!J147),2),0)</f>
        <v>0</v>
      </c>
      <c r="K147" s="6">
        <f>IF(NOT(K$15=0),ROUND(K146-(('Minimum Payment'!K147+'Extra Payment'!K147)-Interest!K147),2),0)</f>
        <v>0</v>
      </c>
      <c r="L147" s="6">
        <f>IF(NOT(L$15=0),ROUND(L146-(('Minimum Payment'!L147+'Extra Payment'!L147)-Interest!L147),2),0)</f>
        <v>0</v>
      </c>
      <c r="M147" s="6">
        <f>IF(NOT(M$15=0),ROUND(M146-(('Minimum Payment'!M147+'Extra Payment'!M147)-Interest!M147),2),0)</f>
        <v>0</v>
      </c>
      <c r="O147" s="6">
        <f t="shared" si="6"/>
        <v>0</v>
      </c>
    </row>
    <row r="148" spans="1:15" x14ac:dyDescent="0.25">
      <c r="A148" s="3" t="str">
        <f t="shared" si="7"/>
        <v/>
      </c>
      <c r="B148" s="51" t="str">
        <f t="shared" si="8"/>
        <v/>
      </c>
      <c r="D148" s="6">
        <f>IF(NOT(D$15=0),ROUND(D147-(('Minimum Payment'!D148+'Extra Payment'!D148)-Interest!D148),2),0)</f>
        <v>0</v>
      </c>
      <c r="E148" s="6">
        <f>IF(NOT(E$15=0),ROUND(E147-(('Minimum Payment'!E148+'Extra Payment'!E148)-Interest!E148),2),0)</f>
        <v>0</v>
      </c>
      <c r="F148" s="6">
        <f>IF(NOT(F$15=0),ROUND(F147-(('Minimum Payment'!F148+'Extra Payment'!F148)-Interest!F148),2),0)</f>
        <v>0</v>
      </c>
      <c r="G148" s="6">
        <f>IF(NOT(G$15=0),ROUND(G147-(('Minimum Payment'!G148+'Extra Payment'!G148)-Interest!G148),2),0)</f>
        <v>0</v>
      </c>
      <c r="H148" s="6">
        <f>IF(NOT(H$15=0),ROUND(H147-(('Minimum Payment'!H148+'Extra Payment'!H148)-Interest!H148),2),0)</f>
        <v>0</v>
      </c>
      <c r="I148" s="6">
        <f>IF(NOT(I$15=0),ROUND(I147-(('Minimum Payment'!I148+'Extra Payment'!I148)-Interest!I148),2),0)</f>
        <v>0</v>
      </c>
      <c r="J148" s="6">
        <f>IF(NOT(J$15=0),ROUND(J147-(('Minimum Payment'!J148+'Extra Payment'!J148)-Interest!J148),2),0)</f>
        <v>0</v>
      </c>
      <c r="K148" s="6">
        <f>IF(NOT(K$15=0),ROUND(K147-(('Minimum Payment'!K148+'Extra Payment'!K148)-Interest!K148),2),0)</f>
        <v>0</v>
      </c>
      <c r="L148" s="6">
        <f>IF(NOT(L$15=0),ROUND(L147-(('Minimum Payment'!L148+'Extra Payment'!L148)-Interest!L148),2),0)</f>
        <v>0</v>
      </c>
      <c r="M148" s="6">
        <f>IF(NOT(M$15=0),ROUND(M147-(('Minimum Payment'!M148+'Extra Payment'!M148)-Interest!M148),2),0)</f>
        <v>0</v>
      </c>
      <c r="O148" s="6">
        <f t="shared" si="6"/>
        <v>0</v>
      </c>
    </row>
    <row r="149" spans="1:15" x14ac:dyDescent="0.25">
      <c r="A149" s="3" t="str">
        <f t="shared" si="7"/>
        <v/>
      </c>
      <c r="B149" s="51" t="str">
        <f t="shared" si="8"/>
        <v/>
      </c>
      <c r="D149" s="6">
        <f>IF(NOT(D$15=0),ROUND(D148-(('Minimum Payment'!D149+'Extra Payment'!D149)-Interest!D149),2),0)</f>
        <v>0</v>
      </c>
      <c r="E149" s="6">
        <f>IF(NOT(E$15=0),ROUND(E148-(('Minimum Payment'!E149+'Extra Payment'!E149)-Interest!E149),2),0)</f>
        <v>0</v>
      </c>
      <c r="F149" s="6">
        <f>IF(NOT(F$15=0),ROUND(F148-(('Minimum Payment'!F149+'Extra Payment'!F149)-Interest!F149),2),0)</f>
        <v>0</v>
      </c>
      <c r="G149" s="6">
        <f>IF(NOT(G$15=0),ROUND(G148-(('Minimum Payment'!G149+'Extra Payment'!G149)-Interest!G149),2),0)</f>
        <v>0</v>
      </c>
      <c r="H149" s="6">
        <f>IF(NOT(H$15=0),ROUND(H148-(('Minimum Payment'!H149+'Extra Payment'!H149)-Interest!H149),2),0)</f>
        <v>0</v>
      </c>
      <c r="I149" s="6">
        <f>IF(NOT(I$15=0),ROUND(I148-(('Minimum Payment'!I149+'Extra Payment'!I149)-Interest!I149),2),0)</f>
        <v>0</v>
      </c>
      <c r="J149" s="6">
        <f>IF(NOT(J$15=0),ROUND(J148-(('Minimum Payment'!J149+'Extra Payment'!J149)-Interest!J149),2),0)</f>
        <v>0</v>
      </c>
      <c r="K149" s="6">
        <f>IF(NOT(K$15=0),ROUND(K148-(('Minimum Payment'!K149+'Extra Payment'!K149)-Interest!K149),2),0)</f>
        <v>0</v>
      </c>
      <c r="L149" s="6">
        <f>IF(NOT(L$15=0),ROUND(L148-(('Minimum Payment'!L149+'Extra Payment'!L149)-Interest!L149),2),0)</f>
        <v>0</v>
      </c>
      <c r="M149" s="6">
        <f>IF(NOT(M$15=0),ROUND(M148-(('Minimum Payment'!M149+'Extra Payment'!M149)-Interest!M149),2),0)</f>
        <v>0</v>
      </c>
      <c r="O149" s="6">
        <f t="shared" si="6"/>
        <v>0</v>
      </c>
    </row>
    <row r="150" spans="1:15" x14ac:dyDescent="0.25">
      <c r="A150" s="3" t="str">
        <f t="shared" si="7"/>
        <v/>
      </c>
      <c r="B150" s="51" t="str">
        <f t="shared" si="8"/>
        <v/>
      </c>
      <c r="D150" s="6">
        <f>IF(NOT(D$15=0),ROUND(D149-(('Minimum Payment'!D150+'Extra Payment'!D150)-Interest!D150),2),0)</f>
        <v>0</v>
      </c>
      <c r="E150" s="6">
        <f>IF(NOT(E$15=0),ROUND(E149-(('Minimum Payment'!E150+'Extra Payment'!E150)-Interest!E150),2),0)</f>
        <v>0</v>
      </c>
      <c r="F150" s="6">
        <f>IF(NOT(F$15=0),ROUND(F149-(('Minimum Payment'!F150+'Extra Payment'!F150)-Interest!F150),2),0)</f>
        <v>0</v>
      </c>
      <c r="G150" s="6">
        <f>IF(NOT(G$15=0),ROUND(G149-(('Minimum Payment'!G150+'Extra Payment'!G150)-Interest!G150),2),0)</f>
        <v>0</v>
      </c>
      <c r="H150" s="6">
        <f>IF(NOT(H$15=0),ROUND(H149-(('Minimum Payment'!H150+'Extra Payment'!H150)-Interest!H150),2),0)</f>
        <v>0</v>
      </c>
      <c r="I150" s="6">
        <f>IF(NOT(I$15=0),ROUND(I149-(('Minimum Payment'!I150+'Extra Payment'!I150)-Interest!I150),2),0)</f>
        <v>0</v>
      </c>
      <c r="J150" s="6">
        <f>IF(NOT(J$15=0),ROUND(J149-(('Minimum Payment'!J150+'Extra Payment'!J150)-Interest!J150),2),0)</f>
        <v>0</v>
      </c>
      <c r="K150" s="6">
        <f>IF(NOT(K$15=0),ROUND(K149-(('Minimum Payment'!K150+'Extra Payment'!K150)-Interest!K150),2),0)</f>
        <v>0</v>
      </c>
      <c r="L150" s="6">
        <f>IF(NOT(L$15=0),ROUND(L149-(('Minimum Payment'!L150+'Extra Payment'!L150)-Interest!L150),2),0)</f>
        <v>0</v>
      </c>
      <c r="M150" s="6">
        <f>IF(NOT(M$15=0),ROUND(M149-(('Minimum Payment'!M150+'Extra Payment'!M150)-Interest!M150),2),0)</f>
        <v>0</v>
      </c>
      <c r="O150" s="6">
        <f t="shared" si="6"/>
        <v>0</v>
      </c>
    </row>
    <row r="151" spans="1:15" x14ac:dyDescent="0.25">
      <c r="A151" s="3" t="str">
        <f t="shared" si="7"/>
        <v/>
      </c>
      <c r="B151" s="51" t="str">
        <f t="shared" si="8"/>
        <v/>
      </c>
      <c r="D151" s="6">
        <f>IF(NOT(D$15=0),ROUND(D150-(('Minimum Payment'!D151+'Extra Payment'!D151)-Interest!D151),2),0)</f>
        <v>0</v>
      </c>
      <c r="E151" s="6">
        <f>IF(NOT(E$15=0),ROUND(E150-(('Minimum Payment'!E151+'Extra Payment'!E151)-Interest!E151),2),0)</f>
        <v>0</v>
      </c>
      <c r="F151" s="6">
        <f>IF(NOT(F$15=0),ROUND(F150-(('Minimum Payment'!F151+'Extra Payment'!F151)-Interest!F151),2),0)</f>
        <v>0</v>
      </c>
      <c r="G151" s="6">
        <f>IF(NOT(G$15=0),ROUND(G150-(('Minimum Payment'!G151+'Extra Payment'!G151)-Interest!G151),2),0)</f>
        <v>0</v>
      </c>
      <c r="H151" s="6">
        <f>IF(NOT(H$15=0),ROUND(H150-(('Minimum Payment'!H151+'Extra Payment'!H151)-Interest!H151),2),0)</f>
        <v>0</v>
      </c>
      <c r="I151" s="6">
        <f>IF(NOT(I$15=0),ROUND(I150-(('Minimum Payment'!I151+'Extra Payment'!I151)-Interest!I151),2),0)</f>
        <v>0</v>
      </c>
      <c r="J151" s="6">
        <f>IF(NOT(J$15=0),ROUND(J150-(('Minimum Payment'!J151+'Extra Payment'!J151)-Interest!J151),2),0)</f>
        <v>0</v>
      </c>
      <c r="K151" s="6">
        <f>IF(NOT(K$15=0),ROUND(K150-(('Minimum Payment'!K151+'Extra Payment'!K151)-Interest!K151),2),0)</f>
        <v>0</v>
      </c>
      <c r="L151" s="6">
        <f>IF(NOT(L$15=0),ROUND(L150-(('Minimum Payment'!L151+'Extra Payment'!L151)-Interest!L151),2),0)</f>
        <v>0</v>
      </c>
      <c r="M151" s="6">
        <f>IF(NOT(M$15=0),ROUND(M150-(('Minimum Payment'!M151+'Extra Payment'!M151)-Interest!M151),2),0)</f>
        <v>0</v>
      </c>
      <c r="O151" s="6">
        <f t="shared" si="6"/>
        <v>0</v>
      </c>
    </row>
    <row r="152" spans="1:15" x14ac:dyDescent="0.25">
      <c r="A152" s="3" t="str">
        <f t="shared" si="7"/>
        <v/>
      </c>
      <c r="B152" s="51" t="str">
        <f t="shared" si="8"/>
        <v/>
      </c>
      <c r="D152" s="6">
        <f>IF(NOT(D$15=0),ROUND(D151-(('Minimum Payment'!D152+'Extra Payment'!D152)-Interest!D152),2),0)</f>
        <v>0</v>
      </c>
      <c r="E152" s="6">
        <f>IF(NOT(E$15=0),ROUND(E151-(('Minimum Payment'!E152+'Extra Payment'!E152)-Interest!E152),2),0)</f>
        <v>0</v>
      </c>
      <c r="F152" s="6">
        <f>IF(NOT(F$15=0),ROUND(F151-(('Minimum Payment'!F152+'Extra Payment'!F152)-Interest!F152),2),0)</f>
        <v>0</v>
      </c>
      <c r="G152" s="6">
        <f>IF(NOT(G$15=0),ROUND(G151-(('Minimum Payment'!G152+'Extra Payment'!G152)-Interest!G152),2),0)</f>
        <v>0</v>
      </c>
      <c r="H152" s="6">
        <f>IF(NOT(H$15=0),ROUND(H151-(('Minimum Payment'!H152+'Extra Payment'!H152)-Interest!H152),2),0)</f>
        <v>0</v>
      </c>
      <c r="I152" s="6">
        <f>IF(NOT(I$15=0),ROUND(I151-(('Minimum Payment'!I152+'Extra Payment'!I152)-Interest!I152),2),0)</f>
        <v>0</v>
      </c>
      <c r="J152" s="6">
        <f>IF(NOT(J$15=0),ROUND(J151-(('Minimum Payment'!J152+'Extra Payment'!J152)-Interest!J152),2),0)</f>
        <v>0</v>
      </c>
      <c r="K152" s="6">
        <f>IF(NOT(K$15=0),ROUND(K151-(('Minimum Payment'!K152+'Extra Payment'!K152)-Interest!K152),2),0)</f>
        <v>0</v>
      </c>
      <c r="L152" s="6">
        <f>IF(NOT(L$15=0),ROUND(L151-(('Minimum Payment'!L152+'Extra Payment'!L152)-Interest!L152),2),0)</f>
        <v>0</v>
      </c>
      <c r="M152" s="6">
        <f>IF(NOT(M$15=0),ROUND(M151-(('Minimum Payment'!M152+'Extra Payment'!M152)-Interest!M152),2),0)</f>
        <v>0</v>
      </c>
      <c r="O152" s="6">
        <f t="shared" si="6"/>
        <v>0</v>
      </c>
    </row>
    <row r="153" spans="1:15" x14ac:dyDescent="0.25">
      <c r="A153" s="3" t="str">
        <f t="shared" si="7"/>
        <v/>
      </c>
      <c r="B153" s="51" t="str">
        <f t="shared" si="8"/>
        <v/>
      </c>
      <c r="D153" s="6">
        <f>IF(NOT(D$15=0),ROUND(D152-(('Minimum Payment'!D153+'Extra Payment'!D153)-Interest!D153),2),0)</f>
        <v>0</v>
      </c>
      <c r="E153" s="6">
        <f>IF(NOT(E$15=0),ROUND(E152-(('Minimum Payment'!E153+'Extra Payment'!E153)-Interest!E153),2),0)</f>
        <v>0</v>
      </c>
      <c r="F153" s="6">
        <f>IF(NOT(F$15=0),ROUND(F152-(('Minimum Payment'!F153+'Extra Payment'!F153)-Interest!F153),2),0)</f>
        <v>0</v>
      </c>
      <c r="G153" s="6">
        <f>IF(NOT(G$15=0),ROUND(G152-(('Minimum Payment'!G153+'Extra Payment'!G153)-Interest!G153),2),0)</f>
        <v>0</v>
      </c>
      <c r="H153" s="6">
        <f>IF(NOT(H$15=0),ROUND(H152-(('Minimum Payment'!H153+'Extra Payment'!H153)-Interest!H153),2),0)</f>
        <v>0</v>
      </c>
      <c r="I153" s="6">
        <f>IF(NOT(I$15=0),ROUND(I152-(('Minimum Payment'!I153+'Extra Payment'!I153)-Interest!I153),2),0)</f>
        <v>0</v>
      </c>
      <c r="J153" s="6">
        <f>IF(NOT(J$15=0),ROUND(J152-(('Minimum Payment'!J153+'Extra Payment'!J153)-Interest!J153),2),0)</f>
        <v>0</v>
      </c>
      <c r="K153" s="6">
        <f>IF(NOT(K$15=0),ROUND(K152-(('Minimum Payment'!K153+'Extra Payment'!K153)-Interest!K153),2),0)</f>
        <v>0</v>
      </c>
      <c r="L153" s="6">
        <f>IF(NOT(L$15=0),ROUND(L152-(('Minimum Payment'!L153+'Extra Payment'!L153)-Interest!L153),2),0)</f>
        <v>0</v>
      </c>
      <c r="M153" s="6">
        <f>IF(NOT(M$15=0),ROUND(M152-(('Minimum Payment'!M153+'Extra Payment'!M153)-Interest!M153),2),0)</f>
        <v>0</v>
      </c>
      <c r="O153" s="6">
        <f t="shared" si="6"/>
        <v>0</v>
      </c>
    </row>
    <row r="154" spans="1:15" x14ac:dyDescent="0.25">
      <c r="A154" s="3" t="str">
        <f t="shared" si="7"/>
        <v/>
      </c>
      <c r="B154" s="51" t="str">
        <f t="shared" si="8"/>
        <v/>
      </c>
      <c r="D154" s="6">
        <f>IF(NOT(D$15=0),ROUND(D153-(('Minimum Payment'!D154+'Extra Payment'!D154)-Interest!D154),2),0)</f>
        <v>0</v>
      </c>
      <c r="E154" s="6">
        <f>IF(NOT(E$15=0),ROUND(E153-(('Minimum Payment'!E154+'Extra Payment'!E154)-Interest!E154),2),0)</f>
        <v>0</v>
      </c>
      <c r="F154" s="6">
        <f>IF(NOT(F$15=0),ROUND(F153-(('Minimum Payment'!F154+'Extra Payment'!F154)-Interest!F154),2),0)</f>
        <v>0</v>
      </c>
      <c r="G154" s="6">
        <f>IF(NOT(G$15=0),ROUND(G153-(('Minimum Payment'!G154+'Extra Payment'!G154)-Interest!G154),2),0)</f>
        <v>0</v>
      </c>
      <c r="H154" s="6">
        <f>IF(NOT(H$15=0),ROUND(H153-(('Minimum Payment'!H154+'Extra Payment'!H154)-Interest!H154),2),0)</f>
        <v>0</v>
      </c>
      <c r="I154" s="6">
        <f>IF(NOT(I$15=0),ROUND(I153-(('Minimum Payment'!I154+'Extra Payment'!I154)-Interest!I154),2),0)</f>
        <v>0</v>
      </c>
      <c r="J154" s="6">
        <f>IF(NOT(J$15=0),ROUND(J153-(('Minimum Payment'!J154+'Extra Payment'!J154)-Interest!J154),2),0)</f>
        <v>0</v>
      </c>
      <c r="K154" s="6">
        <f>IF(NOT(K$15=0),ROUND(K153-(('Minimum Payment'!K154+'Extra Payment'!K154)-Interest!K154),2),0)</f>
        <v>0</v>
      </c>
      <c r="L154" s="6">
        <f>IF(NOT(L$15=0),ROUND(L153-(('Minimum Payment'!L154+'Extra Payment'!L154)-Interest!L154),2),0)</f>
        <v>0</v>
      </c>
      <c r="M154" s="6">
        <f>IF(NOT(M$15=0),ROUND(M153-(('Minimum Payment'!M154+'Extra Payment'!M154)-Interest!M154),2),0)</f>
        <v>0</v>
      </c>
      <c r="O154" s="6">
        <f t="shared" si="6"/>
        <v>0</v>
      </c>
    </row>
    <row r="155" spans="1:15" x14ac:dyDescent="0.25">
      <c r="A155" s="3" t="str">
        <f t="shared" si="7"/>
        <v/>
      </c>
      <c r="B155" s="51" t="str">
        <f t="shared" si="8"/>
        <v/>
      </c>
      <c r="D155" s="6">
        <f>IF(NOT(D$15=0),ROUND(D154-(('Minimum Payment'!D155+'Extra Payment'!D155)-Interest!D155),2),0)</f>
        <v>0</v>
      </c>
      <c r="E155" s="6">
        <f>IF(NOT(E$15=0),ROUND(E154-(('Minimum Payment'!E155+'Extra Payment'!E155)-Interest!E155),2),0)</f>
        <v>0</v>
      </c>
      <c r="F155" s="6">
        <f>IF(NOT(F$15=0),ROUND(F154-(('Minimum Payment'!F155+'Extra Payment'!F155)-Interest!F155),2),0)</f>
        <v>0</v>
      </c>
      <c r="G155" s="6">
        <f>IF(NOT(G$15=0),ROUND(G154-(('Minimum Payment'!G155+'Extra Payment'!G155)-Interest!G155),2),0)</f>
        <v>0</v>
      </c>
      <c r="H155" s="6">
        <f>IF(NOT(H$15=0),ROUND(H154-(('Minimum Payment'!H155+'Extra Payment'!H155)-Interest!H155),2),0)</f>
        <v>0</v>
      </c>
      <c r="I155" s="6">
        <f>IF(NOT(I$15=0),ROUND(I154-(('Minimum Payment'!I155+'Extra Payment'!I155)-Interest!I155),2),0)</f>
        <v>0</v>
      </c>
      <c r="J155" s="6">
        <f>IF(NOT(J$15=0),ROUND(J154-(('Minimum Payment'!J155+'Extra Payment'!J155)-Interest!J155),2),0)</f>
        <v>0</v>
      </c>
      <c r="K155" s="6">
        <f>IF(NOT(K$15=0),ROUND(K154-(('Minimum Payment'!K155+'Extra Payment'!K155)-Interest!K155),2),0)</f>
        <v>0</v>
      </c>
      <c r="L155" s="6">
        <f>IF(NOT(L$15=0),ROUND(L154-(('Minimum Payment'!L155+'Extra Payment'!L155)-Interest!L155),2),0)</f>
        <v>0</v>
      </c>
      <c r="M155" s="6">
        <f>IF(NOT(M$15=0),ROUND(M154-(('Minimum Payment'!M155+'Extra Payment'!M155)-Interest!M155),2),0)</f>
        <v>0</v>
      </c>
      <c r="O155" s="6">
        <f t="shared" si="6"/>
        <v>0</v>
      </c>
    </row>
    <row r="156" spans="1:15" x14ac:dyDescent="0.25">
      <c r="A156" s="3" t="str">
        <f t="shared" si="7"/>
        <v/>
      </c>
      <c r="B156" s="51" t="str">
        <f t="shared" si="8"/>
        <v/>
      </c>
      <c r="D156" s="6">
        <f>IF(NOT(D$15=0),ROUND(D155-(('Minimum Payment'!D156+'Extra Payment'!D156)-Interest!D156),2),0)</f>
        <v>0</v>
      </c>
      <c r="E156" s="6">
        <f>IF(NOT(E$15=0),ROUND(E155-(('Minimum Payment'!E156+'Extra Payment'!E156)-Interest!E156),2),0)</f>
        <v>0</v>
      </c>
      <c r="F156" s="6">
        <f>IF(NOT(F$15=0),ROUND(F155-(('Minimum Payment'!F156+'Extra Payment'!F156)-Interest!F156),2),0)</f>
        <v>0</v>
      </c>
      <c r="G156" s="6">
        <f>IF(NOT(G$15=0),ROUND(G155-(('Minimum Payment'!G156+'Extra Payment'!G156)-Interest!G156),2),0)</f>
        <v>0</v>
      </c>
      <c r="H156" s="6">
        <f>IF(NOT(H$15=0),ROUND(H155-(('Minimum Payment'!H156+'Extra Payment'!H156)-Interest!H156),2),0)</f>
        <v>0</v>
      </c>
      <c r="I156" s="6">
        <f>IF(NOT(I$15=0),ROUND(I155-(('Minimum Payment'!I156+'Extra Payment'!I156)-Interest!I156),2),0)</f>
        <v>0</v>
      </c>
      <c r="J156" s="6">
        <f>IF(NOT(J$15=0),ROUND(J155-(('Minimum Payment'!J156+'Extra Payment'!J156)-Interest!J156),2),0)</f>
        <v>0</v>
      </c>
      <c r="K156" s="6">
        <f>IF(NOT(K$15=0),ROUND(K155-(('Minimum Payment'!K156+'Extra Payment'!K156)-Interest!K156),2),0)</f>
        <v>0</v>
      </c>
      <c r="L156" s="6">
        <f>IF(NOT(L$15=0),ROUND(L155-(('Minimum Payment'!L156+'Extra Payment'!L156)-Interest!L156),2),0)</f>
        <v>0</v>
      </c>
      <c r="M156" s="6">
        <f>IF(NOT(M$15=0),ROUND(M155-(('Minimum Payment'!M156+'Extra Payment'!M156)-Interest!M156),2),0)</f>
        <v>0</v>
      </c>
      <c r="O156" s="6">
        <f t="shared" si="6"/>
        <v>0</v>
      </c>
    </row>
    <row r="157" spans="1:15" x14ac:dyDescent="0.25">
      <c r="A157" s="3" t="str">
        <f t="shared" si="7"/>
        <v/>
      </c>
      <c r="B157" s="51" t="str">
        <f t="shared" si="8"/>
        <v/>
      </c>
      <c r="D157" s="6">
        <f>IF(NOT(D$15=0),ROUND(D156-(('Minimum Payment'!D157+'Extra Payment'!D157)-Interest!D157),2),0)</f>
        <v>0</v>
      </c>
      <c r="E157" s="6">
        <f>IF(NOT(E$15=0),ROUND(E156-(('Minimum Payment'!E157+'Extra Payment'!E157)-Interest!E157),2),0)</f>
        <v>0</v>
      </c>
      <c r="F157" s="6">
        <f>IF(NOT(F$15=0),ROUND(F156-(('Minimum Payment'!F157+'Extra Payment'!F157)-Interest!F157),2),0)</f>
        <v>0</v>
      </c>
      <c r="G157" s="6">
        <f>IF(NOT(G$15=0),ROUND(G156-(('Minimum Payment'!G157+'Extra Payment'!G157)-Interest!G157),2),0)</f>
        <v>0</v>
      </c>
      <c r="H157" s="6">
        <f>IF(NOT(H$15=0),ROUND(H156-(('Minimum Payment'!H157+'Extra Payment'!H157)-Interest!H157),2),0)</f>
        <v>0</v>
      </c>
      <c r="I157" s="6">
        <f>IF(NOT(I$15=0),ROUND(I156-(('Minimum Payment'!I157+'Extra Payment'!I157)-Interest!I157),2),0)</f>
        <v>0</v>
      </c>
      <c r="J157" s="6">
        <f>IF(NOT(J$15=0),ROUND(J156-(('Minimum Payment'!J157+'Extra Payment'!J157)-Interest!J157),2),0)</f>
        <v>0</v>
      </c>
      <c r="K157" s="6">
        <f>IF(NOT(K$15=0),ROUND(K156-(('Minimum Payment'!K157+'Extra Payment'!K157)-Interest!K157),2),0)</f>
        <v>0</v>
      </c>
      <c r="L157" s="6">
        <f>IF(NOT(L$15=0),ROUND(L156-(('Minimum Payment'!L157+'Extra Payment'!L157)-Interest!L157),2),0)</f>
        <v>0</v>
      </c>
      <c r="M157" s="6">
        <f>IF(NOT(M$15=0),ROUND(M156-(('Minimum Payment'!M157+'Extra Payment'!M157)-Interest!M157),2),0)</f>
        <v>0</v>
      </c>
      <c r="O157" s="6">
        <f t="shared" si="6"/>
        <v>0</v>
      </c>
    </row>
    <row r="158" spans="1:15" x14ac:dyDescent="0.25">
      <c r="A158" s="3" t="str">
        <f t="shared" si="7"/>
        <v/>
      </c>
      <c r="B158" s="51" t="str">
        <f t="shared" si="8"/>
        <v/>
      </c>
      <c r="D158" s="6">
        <f>IF(NOT(D$15=0),ROUND(D157-(('Minimum Payment'!D158+'Extra Payment'!D158)-Interest!D158),2),0)</f>
        <v>0</v>
      </c>
      <c r="E158" s="6">
        <f>IF(NOT(E$15=0),ROUND(E157-(('Minimum Payment'!E158+'Extra Payment'!E158)-Interest!E158),2),0)</f>
        <v>0</v>
      </c>
      <c r="F158" s="6">
        <f>IF(NOT(F$15=0),ROUND(F157-(('Minimum Payment'!F158+'Extra Payment'!F158)-Interest!F158),2),0)</f>
        <v>0</v>
      </c>
      <c r="G158" s="6">
        <f>IF(NOT(G$15=0),ROUND(G157-(('Minimum Payment'!G158+'Extra Payment'!G158)-Interest!G158),2),0)</f>
        <v>0</v>
      </c>
      <c r="H158" s="6">
        <f>IF(NOT(H$15=0),ROUND(H157-(('Minimum Payment'!H158+'Extra Payment'!H158)-Interest!H158),2),0)</f>
        <v>0</v>
      </c>
      <c r="I158" s="6">
        <f>IF(NOT(I$15=0),ROUND(I157-(('Minimum Payment'!I158+'Extra Payment'!I158)-Interest!I158),2),0)</f>
        <v>0</v>
      </c>
      <c r="J158" s="6">
        <f>IF(NOT(J$15=0),ROUND(J157-(('Minimum Payment'!J158+'Extra Payment'!J158)-Interest!J158),2),0)</f>
        <v>0</v>
      </c>
      <c r="K158" s="6">
        <f>IF(NOT(K$15=0),ROUND(K157-(('Minimum Payment'!K158+'Extra Payment'!K158)-Interest!K158),2),0)</f>
        <v>0</v>
      </c>
      <c r="L158" s="6">
        <f>IF(NOT(L$15=0),ROUND(L157-(('Minimum Payment'!L158+'Extra Payment'!L158)-Interest!L158),2),0)</f>
        <v>0</v>
      </c>
      <c r="M158" s="6">
        <f>IF(NOT(M$15=0),ROUND(M157-(('Minimum Payment'!M158+'Extra Payment'!M158)-Interest!M158),2),0)</f>
        <v>0</v>
      </c>
      <c r="O158" s="6">
        <f t="shared" si="6"/>
        <v>0</v>
      </c>
    </row>
    <row r="159" spans="1:15" x14ac:dyDescent="0.25">
      <c r="A159" s="3" t="str">
        <f t="shared" si="7"/>
        <v/>
      </c>
      <c r="B159" s="51" t="str">
        <f t="shared" si="8"/>
        <v/>
      </c>
      <c r="D159" s="6">
        <f>IF(NOT(D$15=0),ROUND(D158-(('Minimum Payment'!D159+'Extra Payment'!D159)-Interest!D159),2),0)</f>
        <v>0</v>
      </c>
      <c r="E159" s="6">
        <f>IF(NOT(E$15=0),ROUND(E158-(('Minimum Payment'!E159+'Extra Payment'!E159)-Interest!E159),2),0)</f>
        <v>0</v>
      </c>
      <c r="F159" s="6">
        <f>IF(NOT(F$15=0),ROUND(F158-(('Minimum Payment'!F159+'Extra Payment'!F159)-Interest!F159),2),0)</f>
        <v>0</v>
      </c>
      <c r="G159" s="6">
        <f>IF(NOT(G$15=0),ROUND(G158-(('Minimum Payment'!G159+'Extra Payment'!G159)-Interest!G159),2),0)</f>
        <v>0</v>
      </c>
      <c r="H159" s="6">
        <f>IF(NOT(H$15=0),ROUND(H158-(('Minimum Payment'!H159+'Extra Payment'!H159)-Interest!H159),2),0)</f>
        <v>0</v>
      </c>
      <c r="I159" s="6">
        <f>IF(NOT(I$15=0),ROUND(I158-(('Minimum Payment'!I159+'Extra Payment'!I159)-Interest!I159),2),0)</f>
        <v>0</v>
      </c>
      <c r="J159" s="6">
        <f>IF(NOT(J$15=0),ROUND(J158-(('Minimum Payment'!J159+'Extra Payment'!J159)-Interest!J159),2),0)</f>
        <v>0</v>
      </c>
      <c r="K159" s="6">
        <f>IF(NOT(K$15=0),ROUND(K158-(('Minimum Payment'!K159+'Extra Payment'!K159)-Interest!K159),2),0)</f>
        <v>0</v>
      </c>
      <c r="L159" s="6">
        <f>IF(NOT(L$15=0),ROUND(L158-(('Minimum Payment'!L159+'Extra Payment'!L159)-Interest!L159),2),0)</f>
        <v>0</v>
      </c>
      <c r="M159" s="6">
        <f>IF(NOT(M$15=0),ROUND(M158-(('Minimum Payment'!M159+'Extra Payment'!M159)-Interest!M159),2),0)</f>
        <v>0</v>
      </c>
      <c r="O159" s="6">
        <f t="shared" si="6"/>
        <v>0</v>
      </c>
    </row>
    <row r="160" spans="1:15" x14ac:dyDescent="0.25">
      <c r="A160" s="3" t="str">
        <f t="shared" si="7"/>
        <v/>
      </c>
      <c r="B160" s="51" t="str">
        <f t="shared" si="8"/>
        <v/>
      </c>
      <c r="D160" s="6">
        <f>IF(NOT(D$15=0),ROUND(D159-(('Minimum Payment'!D160+'Extra Payment'!D160)-Interest!D160),2),0)</f>
        <v>0</v>
      </c>
      <c r="E160" s="6">
        <f>IF(NOT(E$15=0),ROUND(E159-(('Minimum Payment'!E160+'Extra Payment'!E160)-Interest!E160),2),0)</f>
        <v>0</v>
      </c>
      <c r="F160" s="6">
        <f>IF(NOT(F$15=0),ROUND(F159-(('Minimum Payment'!F160+'Extra Payment'!F160)-Interest!F160),2),0)</f>
        <v>0</v>
      </c>
      <c r="G160" s="6">
        <f>IF(NOT(G$15=0),ROUND(G159-(('Minimum Payment'!G160+'Extra Payment'!G160)-Interest!G160),2),0)</f>
        <v>0</v>
      </c>
      <c r="H160" s="6">
        <f>IF(NOT(H$15=0),ROUND(H159-(('Minimum Payment'!H160+'Extra Payment'!H160)-Interest!H160),2),0)</f>
        <v>0</v>
      </c>
      <c r="I160" s="6">
        <f>IF(NOT(I$15=0),ROUND(I159-(('Minimum Payment'!I160+'Extra Payment'!I160)-Interest!I160),2),0)</f>
        <v>0</v>
      </c>
      <c r="J160" s="6">
        <f>IF(NOT(J$15=0),ROUND(J159-(('Minimum Payment'!J160+'Extra Payment'!J160)-Interest!J160),2),0)</f>
        <v>0</v>
      </c>
      <c r="K160" s="6">
        <f>IF(NOT(K$15=0),ROUND(K159-(('Minimum Payment'!K160+'Extra Payment'!K160)-Interest!K160),2),0)</f>
        <v>0</v>
      </c>
      <c r="L160" s="6">
        <f>IF(NOT(L$15=0),ROUND(L159-(('Minimum Payment'!L160+'Extra Payment'!L160)-Interest!L160),2),0)</f>
        <v>0</v>
      </c>
      <c r="M160" s="6">
        <f>IF(NOT(M$15=0),ROUND(M159-(('Minimum Payment'!M160+'Extra Payment'!M160)-Interest!M160),2),0)</f>
        <v>0</v>
      </c>
      <c r="O160" s="6">
        <f t="shared" si="6"/>
        <v>0</v>
      </c>
    </row>
    <row r="161" spans="1:15" x14ac:dyDescent="0.25">
      <c r="A161" s="3" t="str">
        <f t="shared" si="7"/>
        <v/>
      </c>
      <c r="B161" s="51" t="str">
        <f t="shared" si="8"/>
        <v/>
      </c>
      <c r="D161" s="6">
        <f>IF(NOT(D$15=0),ROUND(D160-(('Minimum Payment'!D161+'Extra Payment'!D161)-Interest!D161),2),0)</f>
        <v>0</v>
      </c>
      <c r="E161" s="6">
        <f>IF(NOT(E$15=0),ROUND(E160-(('Minimum Payment'!E161+'Extra Payment'!E161)-Interest!E161),2),0)</f>
        <v>0</v>
      </c>
      <c r="F161" s="6">
        <f>IF(NOT(F$15=0),ROUND(F160-(('Minimum Payment'!F161+'Extra Payment'!F161)-Interest!F161),2),0)</f>
        <v>0</v>
      </c>
      <c r="G161" s="6">
        <f>IF(NOT(G$15=0),ROUND(G160-(('Minimum Payment'!G161+'Extra Payment'!G161)-Interest!G161),2),0)</f>
        <v>0</v>
      </c>
      <c r="H161" s="6">
        <f>IF(NOT(H$15=0),ROUND(H160-(('Minimum Payment'!H161+'Extra Payment'!H161)-Interest!H161),2),0)</f>
        <v>0</v>
      </c>
      <c r="I161" s="6">
        <f>IF(NOT(I$15=0),ROUND(I160-(('Minimum Payment'!I161+'Extra Payment'!I161)-Interest!I161),2),0)</f>
        <v>0</v>
      </c>
      <c r="J161" s="6">
        <f>IF(NOT(J$15=0),ROUND(J160-(('Minimum Payment'!J161+'Extra Payment'!J161)-Interest!J161),2),0)</f>
        <v>0</v>
      </c>
      <c r="K161" s="6">
        <f>IF(NOT(K$15=0),ROUND(K160-(('Minimum Payment'!K161+'Extra Payment'!K161)-Interest!K161),2),0)</f>
        <v>0</v>
      </c>
      <c r="L161" s="6">
        <f>IF(NOT(L$15=0),ROUND(L160-(('Minimum Payment'!L161+'Extra Payment'!L161)-Interest!L161),2),0)</f>
        <v>0</v>
      </c>
      <c r="M161" s="6">
        <f>IF(NOT(M$15=0),ROUND(M160-(('Minimum Payment'!M161+'Extra Payment'!M161)-Interest!M161),2),0)</f>
        <v>0</v>
      </c>
      <c r="O161" s="6">
        <f t="shared" si="6"/>
        <v>0</v>
      </c>
    </row>
    <row r="162" spans="1:15" x14ac:dyDescent="0.25">
      <c r="A162" s="3" t="str">
        <f t="shared" si="7"/>
        <v/>
      </c>
      <c r="B162" s="51" t="str">
        <f t="shared" si="8"/>
        <v/>
      </c>
      <c r="D162" s="6">
        <f>IF(NOT(D$15=0),ROUND(D161-(('Minimum Payment'!D162+'Extra Payment'!D162)-Interest!D162),2),0)</f>
        <v>0</v>
      </c>
      <c r="E162" s="6">
        <f>IF(NOT(E$15=0),ROUND(E161-(('Minimum Payment'!E162+'Extra Payment'!E162)-Interest!E162),2),0)</f>
        <v>0</v>
      </c>
      <c r="F162" s="6">
        <f>IF(NOT(F$15=0),ROUND(F161-(('Minimum Payment'!F162+'Extra Payment'!F162)-Interest!F162),2),0)</f>
        <v>0</v>
      </c>
      <c r="G162" s="6">
        <f>IF(NOT(G$15=0),ROUND(G161-(('Minimum Payment'!G162+'Extra Payment'!G162)-Interest!G162),2),0)</f>
        <v>0</v>
      </c>
      <c r="H162" s="6">
        <f>IF(NOT(H$15=0),ROUND(H161-(('Minimum Payment'!H162+'Extra Payment'!H162)-Interest!H162),2),0)</f>
        <v>0</v>
      </c>
      <c r="I162" s="6">
        <f>IF(NOT(I$15=0),ROUND(I161-(('Minimum Payment'!I162+'Extra Payment'!I162)-Interest!I162),2),0)</f>
        <v>0</v>
      </c>
      <c r="J162" s="6">
        <f>IF(NOT(J$15=0),ROUND(J161-(('Minimum Payment'!J162+'Extra Payment'!J162)-Interest!J162),2),0)</f>
        <v>0</v>
      </c>
      <c r="K162" s="6">
        <f>IF(NOT(K$15=0),ROUND(K161-(('Minimum Payment'!K162+'Extra Payment'!K162)-Interest!K162),2),0)</f>
        <v>0</v>
      </c>
      <c r="L162" s="6">
        <f>IF(NOT(L$15=0),ROUND(L161-(('Minimum Payment'!L162+'Extra Payment'!L162)-Interest!L162),2),0)</f>
        <v>0</v>
      </c>
      <c r="M162" s="6">
        <f>IF(NOT(M$15=0),ROUND(M161-(('Minimum Payment'!M162+'Extra Payment'!M162)-Interest!M162),2),0)</f>
        <v>0</v>
      </c>
      <c r="O162" s="6">
        <f t="shared" si="6"/>
        <v>0</v>
      </c>
    </row>
    <row r="163" spans="1:15" x14ac:dyDescent="0.25">
      <c r="A163" s="3" t="str">
        <f t="shared" si="7"/>
        <v/>
      </c>
      <c r="B163" s="51" t="str">
        <f t="shared" si="8"/>
        <v/>
      </c>
      <c r="D163" s="6">
        <f>IF(NOT(D$15=0),ROUND(D162-(('Minimum Payment'!D163+'Extra Payment'!D163)-Interest!D163),2),0)</f>
        <v>0</v>
      </c>
      <c r="E163" s="6">
        <f>IF(NOT(E$15=0),ROUND(E162-(('Minimum Payment'!E163+'Extra Payment'!E163)-Interest!E163),2),0)</f>
        <v>0</v>
      </c>
      <c r="F163" s="6">
        <f>IF(NOT(F$15=0),ROUND(F162-(('Minimum Payment'!F163+'Extra Payment'!F163)-Interest!F163),2),0)</f>
        <v>0</v>
      </c>
      <c r="G163" s="6">
        <f>IF(NOT(G$15=0),ROUND(G162-(('Minimum Payment'!G163+'Extra Payment'!G163)-Interest!G163),2),0)</f>
        <v>0</v>
      </c>
      <c r="H163" s="6">
        <f>IF(NOT(H$15=0),ROUND(H162-(('Minimum Payment'!H163+'Extra Payment'!H163)-Interest!H163),2),0)</f>
        <v>0</v>
      </c>
      <c r="I163" s="6">
        <f>IF(NOT(I$15=0),ROUND(I162-(('Minimum Payment'!I163+'Extra Payment'!I163)-Interest!I163),2),0)</f>
        <v>0</v>
      </c>
      <c r="J163" s="6">
        <f>IF(NOT(J$15=0),ROUND(J162-(('Minimum Payment'!J163+'Extra Payment'!J163)-Interest!J163),2),0)</f>
        <v>0</v>
      </c>
      <c r="K163" s="6">
        <f>IF(NOT(K$15=0),ROUND(K162-(('Minimum Payment'!K163+'Extra Payment'!K163)-Interest!K163),2),0)</f>
        <v>0</v>
      </c>
      <c r="L163" s="6">
        <f>IF(NOT(L$15=0),ROUND(L162-(('Minimum Payment'!L163+'Extra Payment'!L163)-Interest!L163),2),0)</f>
        <v>0</v>
      </c>
      <c r="M163" s="6">
        <f>IF(NOT(M$15=0),ROUND(M162-(('Minimum Payment'!M163+'Extra Payment'!M163)-Interest!M163),2),0)</f>
        <v>0</v>
      </c>
      <c r="O163" s="6">
        <f t="shared" si="6"/>
        <v>0</v>
      </c>
    </row>
    <row r="164" spans="1:15" x14ac:dyDescent="0.25">
      <c r="A164" s="3" t="str">
        <f t="shared" si="7"/>
        <v/>
      </c>
      <c r="B164" s="51" t="str">
        <f t="shared" si="8"/>
        <v/>
      </c>
      <c r="D164" s="6">
        <f>IF(NOT(D$15=0),ROUND(D163-(('Minimum Payment'!D164+'Extra Payment'!D164)-Interest!D164),2),0)</f>
        <v>0</v>
      </c>
      <c r="E164" s="6">
        <f>IF(NOT(E$15=0),ROUND(E163-(('Minimum Payment'!E164+'Extra Payment'!E164)-Interest!E164),2),0)</f>
        <v>0</v>
      </c>
      <c r="F164" s="6">
        <f>IF(NOT(F$15=0),ROUND(F163-(('Minimum Payment'!F164+'Extra Payment'!F164)-Interest!F164),2),0)</f>
        <v>0</v>
      </c>
      <c r="G164" s="6">
        <f>IF(NOT(G$15=0),ROUND(G163-(('Minimum Payment'!G164+'Extra Payment'!G164)-Interest!G164),2),0)</f>
        <v>0</v>
      </c>
      <c r="H164" s="6">
        <f>IF(NOT(H$15=0),ROUND(H163-(('Minimum Payment'!H164+'Extra Payment'!H164)-Interest!H164),2),0)</f>
        <v>0</v>
      </c>
      <c r="I164" s="6">
        <f>IF(NOT(I$15=0),ROUND(I163-(('Minimum Payment'!I164+'Extra Payment'!I164)-Interest!I164),2),0)</f>
        <v>0</v>
      </c>
      <c r="J164" s="6">
        <f>IF(NOT(J$15=0),ROUND(J163-(('Minimum Payment'!J164+'Extra Payment'!J164)-Interest!J164),2),0)</f>
        <v>0</v>
      </c>
      <c r="K164" s="6">
        <f>IF(NOT(K$15=0),ROUND(K163-(('Minimum Payment'!K164+'Extra Payment'!K164)-Interest!K164),2),0)</f>
        <v>0</v>
      </c>
      <c r="L164" s="6">
        <f>IF(NOT(L$15=0),ROUND(L163-(('Minimum Payment'!L164+'Extra Payment'!L164)-Interest!L164),2),0)</f>
        <v>0</v>
      </c>
      <c r="M164" s="6">
        <f>IF(NOT(M$15=0),ROUND(M163-(('Minimum Payment'!M164+'Extra Payment'!M164)-Interest!M164),2),0)</f>
        <v>0</v>
      </c>
      <c r="O164" s="6">
        <f t="shared" si="6"/>
        <v>0</v>
      </c>
    </row>
    <row r="165" spans="1:15" x14ac:dyDescent="0.25">
      <c r="A165" s="3" t="str">
        <f t="shared" si="7"/>
        <v/>
      </c>
      <c r="B165" s="51" t="str">
        <f t="shared" si="8"/>
        <v/>
      </c>
      <c r="D165" s="6">
        <f>IF(NOT(D$15=0),ROUND(D164-(('Minimum Payment'!D165+'Extra Payment'!D165)-Interest!D165),2),0)</f>
        <v>0</v>
      </c>
      <c r="E165" s="6">
        <f>IF(NOT(E$15=0),ROUND(E164-(('Minimum Payment'!E165+'Extra Payment'!E165)-Interest!E165),2),0)</f>
        <v>0</v>
      </c>
      <c r="F165" s="6">
        <f>IF(NOT(F$15=0),ROUND(F164-(('Minimum Payment'!F165+'Extra Payment'!F165)-Interest!F165),2),0)</f>
        <v>0</v>
      </c>
      <c r="G165" s="6">
        <f>IF(NOT(G$15=0),ROUND(G164-(('Minimum Payment'!G165+'Extra Payment'!G165)-Interest!G165),2),0)</f>
        <v>0</v>
      </c>
      <c r="H165" s="6">
        <f>IF(NOT(H$15=0),ROUND(H164-(('Minimum Payment'!H165+'Extra Payment'!H165)-Interest!H165),2),0)</f>
        <v>0</v>
      </c>
      <c r="I165" s="6">
        <f>IF(NOT(I$15=0),ROUND(I164-(('Minimum Payment'!I165+'Extra Payment'!I165)-Interest!I165),2),0)</f>
        <v>0</v>
      </c>
      <c r="J165" s="6">
        <f>IF(NOT(J$15=0),ROUND(J164-(('Minimum Payment'!J165+'Extra Payment'!J165)-Interest!J165),2),0)</f>
        <v>0</v>
      </c>
      <c r="K165" s="6">
        <f>IF(NOT(K$15=0),ROUND(K164-(('Minimum Payment'!K165+'Extra Payment'!K165)-Interest!K165),2),0)</f>
        <v>0</v>
      </c>
      <c r="L165" s="6">
        <f>IF(NOT(L$15=0),ROUND(L164-(('Minimum Payment'!L165+'Extra Payment'!L165)-Interest!L165),2),0)</f>
        <v>0</v>
      </c>
      <c r="M165" s="6">
        <f>IF(NOT(M$15=0),ROUND(M164-(('Minimum Payment'!M165+'Extra Payment'!M165)-Interest!M165),2),0)</f>
        <v>0</v>
      </c>
      <c r="O165" s="6">
        <f t="shared" si="6"/>
        <v>0</v>
      </c>
    </row>
    <row r="166" spans="1:15" x14ac:dyDescent="0.25">
      <c r="A166" s="3" t="str">
        <f t="shared" si="7"/>
        <v/>
      </c>
      <c r="B166" s="51" t="str">
        <f t="shared" si="8"/>
        <v/>
      </c>
      <c r="D166" s="6">
        <f>IF(NOT(D$15=0),ROUND(D165-(('Minimum Payment'!D166+'Extra Payment'!D166)-Interest!D166),2),0)</f>
        <v>0</v>
      </c>
      <c r="E166" s="6">
        <f>IF(NOT(E$15=0),ROUND(E165-(('Minimum Payment'!E166+'Extra Payment'!E166)-Interest!E166),2),0)</f>
        <v>0</v>
      </c>
      <c r="F166" s="6">
        <f>IF(NOT(F$15=0),ROUND(F165-(('Minimum Payment'!F166+'Extra Payment'!F166)-Interest!F166),2),0)</f>
        <v>0</v>
      </c>
      <c r="G166" s="6">
        <f>IF(NOT(G$15=0),ROUND(G165-(('Minimum Payment'!G166+'Extra Payment'!G166)-Interest!G166),2),0)</f>
        <v>0</v>
      </c>
      <c r="H166" s="6">
        <f>IF(NOT(H$15=0),ROUND(H165-(('Minimum Payment'!H166+'Extra Payment'!H166)-Interest!H166),2),0)</f>
        <v>0</v>
      </c>
      <c r="I166" s="6">
        <f>IF(NOT(I$15=0),ROUND(I165-(('Minimum Payment'!I166+'Extra Payment'!I166)-Interest!I166),2),0)</f>
        <v>0</v>
      </c>
      <c r="J166" s="6">
        <f>IF(NOT(J$15=0),ROUND(J165-(('Minimum Payment'!J166+'Extra Payment'!J166)-Interest!J166),2),0)</f>
        <v>0</v>
      </c>
      <c r="K166" s="6">
        <f>IF(NOT(K$15=0),ROUND(K165-(('Minimum Payment'!K166+'Extra Payment'!K166)-Interest!K166),2),0)</f>
        <v>0</v>
      </c>
      <c r="L166" s="6">
        <f>IF(NOT(L$15=0),ROUND(L165-(('Minimum Payment'!L166+'Extra Payment'!L166)-Interest!L166),2),0)</f>
        <v>0</v>
      </c>
      <c r="M166" s="6">
        <f>IF(NOT(M$15=0),ROUND(M165-(('Minimum Payment'!M166+'Extra Payment'!M166)-Interest!M166),2),0)</f>
        <v>0</v>
      </c>
      <c r="O166" s="6">
        <f t="shared" si="6"/>
        <v>0</v>
      </c>
    </row>
    <row r="167" spans="1:15" x14ac:dyDescent="0.25">
      <c r="A167" s="3" t="str">
        <f t="shared" si="7"/>
        <v/>
      </c>
      <c r="B167" s="51" t="str">
        <f t="shared" si="8"/>
        <v/>
      </c>
      <c r="D167" s="6">
        <f>IF(NOT(D$15=0),ROUND(D166-(('Minimum Payment'!D167+'Extra Payment'!D167)-Interest!D167),2),0)</f>
        <v>0</v>
      </c>
      <c r="E167" s="6">
        <f>IF(NOT(E$15=0),ROUND(E166-(('Minimum Payment'!E167+'Extra Payment'!E167)-Interest!E167),2),0)</f>
        <v>0</v>
      </c>
      <c r="F167" s="6">
        <f>IF(NOT(F$15=0),ROUND(F166-(('Minimum Payment'!F167+'Extra Payment'!F167)-Interest!F167),2),0)</f>
        <v>0</v>
      </c>
      <c r="G167" s="6">
        <f>IF(NOT(G$15=0),ROUND(G166-(('Minimum Payment'!G167+'Extra Payment'!G167)-Interest!G167),2),0)</f>
        <v>0</v>
      </c>
      <c r="H167" s="6">
        <f>IF(NOT(H$15=0),ROUND(H166-(('Minimum Payment'!H167+'Extra Payment'!H167)-Interest!H167),2),0)</f>
        <v>0</v>
      </c>
      <c r="I167" s="6">
        <f>IF(NOT(I$15=0),ROUND(I166-(('Minimum Payment'!I167+'Extra Payment'!I167)-Interest!I167),2),0)</f>
        <v>0</v>
      </c>
      <c r="J167" s="6">
        <f>IF(NOT(J$15=0),ROUND(J166-(('Minimum Payment'!J167+'Extra Payment'!J167)-Interest!J167),2),0)</f>
        <v>0</v>
      </c>
      <c r="K167" s="6">
        <f>IF(NOT(K$15=0),ROUND(K166-(('Minimum Payment'!K167+'Extra Payment'!K167)-Interest!K167),2),0)</f>
        <v>0</v>
      </c>
      <c r="L167" s="6">
        <f>IF(NOT(L$15=0),ROUND(L166-(('Minimum Payment'!L167+'Extra Payment'!L167)-Interest!L167),2),0)</f>
        <v>0</v>
      </c>
      <c r="M167" s="6">
        <f>IF(NOT(M$15=0),ROUND(M166-(('Minimum Payment'!M167+'Extra Payment'!M167)-Interest!M167),2),0)</f>
        <v>0</v>
      </c>
      <c r="O167" s="6">
        <f t="shared" si="6"/>
        <v>0</v>
      </c>
    </row>
    <row r="168" spans="1:15" x14ac:dyDescent="0.25">
      <c r="A168" s="3" t="str">
        <f t="shared" si="7"/>
        <v/>
      </c>
      <c r="B168" s="51" t="str">
        <f t="shared" si="8"/>
        <v/>
      </c>
      <c r="D168" s="6">
        <f>IF(NOT(D$15=0),ROUND(D167-(('Minimum Payment'!D168+'Extra Payment'!D168)-Interest!D168),2),0)</f>
        <v>0</v>
      </c>
      <c r="E168" s="6">
        <f>IF(NOT(E$15=0),ROUND(E167-(('Minimum Payment'!E168+'Extra Payment'!E168)-Interest!E168),2),0)</f>
        <v>0</v>
      </c>
      <c r="F168" s="6">
        <f>IF(NOT(F$15=0),ROUND(F167-(('Minimum Payment'!F168+'Extra Payment'!F168)-Interest!F168),2),0)</f>
        <v>0</v>
      </c>
      <c r="G168" s="6">
        <f>IF(NOT(G$15=0),ROUND(G167-(('Minimum Payment'!G168+'Extra Payment'!G168)-Interest!G168),2),0)</f>
        <v>0</v>
      </c>
      <c r="H168" s="6">
        <f>IF(NOT(H$15=0),ROUND(H167-(('Minimum Payment'!H168+'Extra Payment'!H168)-Interest!H168),2),0)</f>
        <v>0</v>
      </c>
      <c r="I168" s="6">
        <f>IF(NOT(I$15=0),ROUND(I167-(('Minimum Payment'!I168+'Extra Payment'!I168)-Interest!I168),2),0)</f>
        <v>0</v>
      </c>
      <c r="J168" s="6">
        <f>IF(NOT(J$15=0),ROUND(J167-(('Minimum Payment'!J168+'Extra Payment'!J168)-Interest!J168),2),0)</f>
        <v>0</v>
      </c>
      <c r="K168" s="6">
        <f>IF(NOT(K$15=0),ROUND(K167-(('Minimum Payment'!K168+'Extra Payment'!K168)-Interest!K168),2),0)</f>
        <v>0</v>
      </c>
      <c r="L168" s="6">
        <f>IF(NOT(L$15=0),ROUND(L167-(('Minimum Payment'!L168+'Extra Payment'!L168)-Interest!L168),2),0)</f>
        <v>0</v>
      </c>
      <c r="M168" s="6">
        <f>IF(NOT(M$15=0),ROUND(M167-(('Minimum Payment'!M168+'Extra Payment'!M168)-Interest!M168),2),0)</f>
        <v>0</v>
      </c>
      <c r="O168" s="6">
        <f t="shared" si="6"/>
        <v>0</v>
      </c>
    </row>
    <row r="169" spans="1:15" x14ac:dyDescent="0.25">
      <c r="A169" s="3" t="str">
        <f t="shared" si="7"/>
        <v/>
      </c>
      <c r="B169" s="51" t="str">
        <f t="shared" si="8"/>
        <v/>
      </c>
      <c r="D169" s="6">
        <f>IF(NOT(D$15=0),ROUND(D168-(('Minimum Payment'!D169+'Extra Payment'!D169)-Interest!D169),2),0)</f>
        <v>0</v>
      </c>
      <c r="E169" s="6">
        <f>IF(NOT(E$15=0),ROUND(E168-(('Minimum Payment'!E169+'Extra Payment'!E169)-Interest!E169),2),0)</f>
        <v>0</v>
      </c>
      <c r="F169" s="6">
        <f>IF(NOT(F$15=0),ROUND(F168-(('Minimum Payment'!F169+'Extra Payment'!F169)-Interest!F169),2),0)</f>
        <v>0</v>
      </c>
      <c r="G169" s="6">
        <f>IF(NOT(G$15=0),ROUND(G168-(('Minimum Payment'!G169+'Extra Payment'!G169)-Interest!G169),2),0)</f>
        <v>0</v>
      </c>
      <c r="H169" s="6">
        <f>IF(NOT(H$15=0),ROUND(H168-(('Minimum Payment'!H169+'Extra Payment'!H169)-Interest!H169),2),0)</f>
        <v>0</v>
      </c>
      <c r="I169" s="6">
        <f>IF(NOT(I$15=0),ROUND(I168-(('Minimum Payment'!I169+'Extra Payment'!I169)-Interest!I169),2),0)</f>
        <v>0</v>
      </c>
      <c r="J169" s="6">
        <f>IF(NOT(J$15=0),ROUND(J168-(('Minimum Payment'!J169+'Extra Payment'!J169)-Interest!J169),2),0)</f>
        <v>0</v>
      </c>
      <c r="K169" s="6">
        <f>IF(NOT(K$15=0),ROUND(K168-(('Minimum Payment'!K169+'Extra Payment'!K169)-Interest!K169),2),0)</f>
        <v>0</v>
      </c>
      <c r="L169" s="6">
        <f>IF(NOT(L$15=0),ROUND(L168-(('Minimum Payment'!L169+'Extra Payment'!L169)-Interest!L169),2),0)</f>
        <v>0</v>
      </c>
      <c r="M169" s="6">
        <f>IF(NOT(M$15=0),ROUND(M168-(('Minimum Payment'!M169+'Extra Payment'!M169)-Interest!M169),2),0)</f>
        <v>0</v>
      </c>
      <c r="O169" s="6">
        <f t="shared" si="6"/>
        <v>0</v>
      </c>
    </row>
    <row r="170" spans="1:15" x14ac:dyDescent="0.25">
      <c r="A170" s="3" t="str">
        <f t="shared" si="7"/>
        <v/>
      </c>
      <c r="B170" s="51" t="str">
        <f t="shared" si="8"/>
        <v/>
      </c>
      <c r="D170" s="6">
        <f>IF(NOT(D$15=0),ROUND(D169-(('Minimum Payment'!D170+'Extra Payment'!D170)-Interest!D170),2),0)</f>
        <v>0</v>
      </c>
      <c r="E170" s="6">
        <f>IF(NOT(E$15=0),ROUND(E169-(('Minimum Payment'!E170+'Extra Payment'!E170)-Interest!E170),2),0)</f>
        <v>0</v>
      </c>
      <c r="F170" s="6">
        <f>IF(NOT(F$15=0),ROUND(F169-(('Minimum Payment'!F170+'Extra Payment'!F170)-Interest!F170),2),0)</f>
        <v>0</v>
      </c>
      <c r="G170" s="6">
        <f>IF(NOT(G$15=0),ROUND(G169-(('Minimum Payment'!G170+'Extra Payment'!G170)-Interest!G170),2),0)</f>
        <v>0</v>
      </c>
      <c r="H170" s="6">
        <f>IF(NOT(H$15=0),ROUND(H169-(('Minimum Payment'!H170+'Extra Payment'!H170)-Interest!H170),2),0)</f>
        <v>0</v>
      </c>
      <c r="I170" s="6">
        <f>IF(NOT(I$15=0),ROUND(I169-(('Minimum Payment'!I170+'Extra Payment'!I170)-Interest!I170),2),0)</f>
        <v>0</v>
      </c>
      <c r="J170" s="6">
        <f>IF(NOT(J$15=0),ROUND(J169-(('Minimum Payment'!J170+'Extra Payment'!J170)-Interest!J170),2),0)</f>
        <v>0</v>
      </c>
      <c r="K170" s="6">
        <f>IF(NOT(K$15=0),ROUND(K169-(('Minimum Payment'!K170+'Extra Payment'!K170)-Interest!K170),2),0)</f>
        <v>0</v>
      </c>
      <c r="L170" s="6">
        <f>IF(NOT(L$15=0),ROUND(L169-(('Minimum Payment'!L170+'Extra Payment'!L170)-Interest!L170),2),0)</f>
        <v>0</v>
      </c>
      <c r="M170" s="6">
        <f>IF(NOT(M$15=0),ROUND(M169-(('Minimum Payment'!M170+'Extra Payment'!M170)-Interest!M170),2),0)</f>
        <v>0</v>
      </c>
      <c r="O170" s="6">
        <f t="shared" si="6"/>
        <v>0</v>
      </c>
    </row>
    <row r="171" spans="1:15" x14ac:dyDescent="0.25">
      <c r="A171" s="3" t="str">
        <f t="shared" si="7"/>
        <v/>
      </c>
      <c r="B171" s="51" t="str">
        <f t="shared" si="8"/>
        <v/>
      </c>
      <c r="D171" s="6">
        <f>IF(NOT(D$15=0),ROUND(D170-(('Minimum Payment'!D171+'Extra Payment'!D171)-Interest!D171),2),0)</f>
        <v>0</v>
      </c>
      <c r="E171" s="6">
        <f>IF(NOT(E$15=0),ROUND(E170-(('Minimum Payment'!E171+'Extra Payment'!E171)-Interest!E171),2),0)</f>
        <v>0</v>
      </c>
      <c r="F171" s="6">
        <f>IF(NOT(F$15=0),ROUND(F170-(('Minimum Payment'!F171+'Extra Payment'!F171)-Interest!F171),2),0)</f>
        <v>0</v>
      </c>
      <c r="G171" s="6">
        <f>IF(NOT(G$15=0),ROUND(G170-(('Minimum Payment'!G171+'Extra Payment'!G171)-Interest!G171),2),0)</f>
        <v>0</v>
      </c>
      <c r="H171" s="6">
        <f>IF(NOT(H$15=0),ROUND(H170-(('Minimum Payment'!H171+'Extra Payment'!H171)-Interest!H171),2),0)</f>
        <v>0</v>
      </c>
      <c r="I171" s="6">
        <f>IF(NOT(I$15=0),ROUND(I170-(('Minimum Payment'!I171+'Extra Payment'!I171)-Interest!I171),2),0)</f>
        <v>0</v>
      </c>
      <c r="J171" s="6">
        <f>IF(NOT(J$15=0),ROUND(J170-(('Minimum Payment'!J171+'Extra Payment'!J171)-Interest!J171),2),0)</f>
        <v>0</v>
      </c>
      <c r="K171" s="6">
        <f>IF(NOT(K$15=0),ROUND(K170-(('Minimum Payment'!K171+'Extra Payment'!K171)-Interest!K171),2),0)</f>
        <v>0</v>
      </c>
      <c r="L171" s="6">
        <f>IF(NOT(L$15=0),ROUND(L170-(('Minimum Payment'!L171+'Extra Payment'!L171)-Interest!L171),2),0)</f>
        <v>0</v>
      </c>
      <c r="M171" s="6">
        <f>IF(NOT(M$15=0),ROUND(M170-(('Minimum Payment'!M171+'Extra Payment'!M171)-Interest!M171),2),0)</f>
        <v>0</v>
      </c>
      <c r="O171" s="6">
        <f t="shared" si="6"/>
        <v>0</v>
      </c>
    </row>
    <row r="172" spans="1:15" x14ac:dyDescent="0.25">
      <c r="A172" s="3" t="str">
        <f t="shared" si="7"/>
        <v/>
      </c>
      <c r="B172" s="51" t="str">
        <f t="shared" si="8"/>
        <v/>
      </c>
      <c r="D172" s="6">
        <f>IF(NOT(D$15=0),ROUND(D171-(('Minimum Payment'!D172+'Extra Payment'!D172)-Interest!D172),2),0)</f>
        <v>0</v>
      </c>
      <c r="E172" s="6">
        <f>IF(NOT(E$15=0),ROUND(E171-(('Minimum Payment'!E172+'Extra Payment'!E172)-Interest!E172),2),0)</f>
        <v>0</v>
      </c>
      <c r="F172" s="6">
        <f>IF(NOT(F$15=0),ROUND(F171-(('Minimum Payment'!F172+'Extra Payment'!F172)-Interest!F172),2),0)</f>
        <v>0</v>
      </c>
      <c r="G172" s="6">
        <f>IF(NOT(G$15=0),ROUND(G171-(('Minimum Payment'!G172+'Extra Payment'!G172)-Interest!G172),2),0)</f>
        <v>0</v>
      </c>
      <c r="H172" s="6">
        <f>IF(NOT(H$15=0),ROUND(H171-(('Minimum Payment'!H172+'Extra Payment'!H172)-Interest!H172),2),0)</f>
        <v>0</v>
      </c>
      <c r="I172" s="6">
        <f>IF(NOT(I$15=0),ROUND(I171-(('Minimum Payment'!I172+'Extra Payment'!I172)-Interest!I172),2),0)</f>
        <v>0</v>
      </c>
      <c r="J172" s="6">
        <f>IF(NOT(J$15=0),ROUND(J171-(('Minimum Payment'!J172+'Extra Payment'!J172)-Interest!J172),2),0)</f>
        <v>0</v>
      </c>
      <c r="K172" s="6">
        <f>IF(NOT(K$15=0),ROUND(K171-(('Minimum Payment'!K172+'Extra Payment'!K172)-Interest!K172),2),0)</f>
        <v>0</v>
      </c>
      <c r="L172" s="6">
        <f>IF(NOT(L$15=0),ROUND(L171-(('Minimum Payment'!L172+'Extra Payment'!L172)-Interest!L172),2),0)</f>
        <v>0</v>
      </c>
      <c r="M172" s="6">
        <f>IF(NOT(M$15=0),ROUND(M171-(('Minimum Payment'!M172+'Extra Payment'!M172)-Interest!M172),2),0)</f>
        <v>0</v>
      </c>
      <c r="O172" s="6">
        <f t="shared" si="6"/>
        <v>0</v>
      </c>
    </row>
    <row r="173" spans="1:15" x14ac:dyDescent="0.25">
      <c r="A173" s="3" t="str">
        <f t="shared" si="7"/>
        <v/>
      </c>
      <c r="B173" s="51" t="str">
        <f t="shared" si="8"/>
        <v/>
      </c>
      <c r="D173" s="6">
        <f>IF(NOT(D$15=0),ROUND(D172-(('Minimum Payment'!D173+'Extra Payment'!D173)-Interest!D173),2),0)</f>
        <v>0</v>
      </c>
      <c r="E173" s="6">
        <f>IF(NOT(E$15=0),ROUND(E172-(('Minimum Payment'!E173+'Extra Payment'!E173)-Interest!E173),2),0)</f>
        <v>0</v>
      </c>
      <c r="F173" s="6">
        <f>IF(NOT(F$15=0),ROUND(F172-(('Minimum Payment'!F173+'Extra Payment'!F173)-Interest!F173),2),0)</f>
        <v>0</v>
      </c>
      <c r="G173" s="6">
        <f>IF(NOT(G$15=0),ROUND(G172-(('Minimum Payment'!G173+'Extra Payment'!G173)-Interest!G173),2),0)</f>
        <v>0</v>
      </c>
      <c r="H173" s="6">
        <f>IF(NOT(H$15=0),ROUND(H172-(('Minimum Payment'!H173+'Extra Payment'!H173)-Interest!H173),2),0)</f>
        <v>0</v>
      </c>
      <c r="I173" s="6">
        <f>IF(NOT(I$15=0),ROUND(I172-(('Minimum Payment'!I173+'Extra Payment'!I173)-Interest!I173),2),0)</f>
        <v>0</v>
      </c>
      <c r="J173" s="6">
        <f>IF(NOT(J$15=0),ROUND(J172-(('Minimum Payment'!J173+'Extra Payment'!J173)-Interest!J173),2),0)</f>
        <v>0</v>
      </c>
      <c r="K173" s="6">
        <f>IF(NOT(K$15=0),ROUND(K172-(('Minimum Payment'!K173+'Extra Payment'!K173)-Interest!K173),2),0)</f>
        <v>0</v>
      </c>
      <c r="L173" s="6">
        <f>IF(NOT(L$15=0),ROUND(L172-(('Minimum Payment'!L173+'Extra Payment'!L173)-Interest!L173),2),0)</f>
        <v>0</v>
      </c>
      <c r="M173" s="6">
        <f>IF(NOT(M$15=0),ROUND(M172-(('Minimum Payment'!M173+'Extra Payment'!M173)-Interest!M173),2),0)</f>
        <v>0</v>
      </c>
      <c r="O173" s="6">
        <f t="shared" si="6"/>
        <v>0</v>
      </c>
    </row>
    <row r="174" spans="1:15" x14ac:dyDescent="0.25">
      <c r="A174" s="3" t="str">
        <f t="shared" si="7"/>
        <v/>
      </c>
      <c r="B174" s="51" t="str">
        <f t="shared" si="8"/>
        <v/>
      </c>
      <c r="D174" s="6">
        <f>IF(NOT(D$15=0),ROUND(D173-(('Minimum Payment'!D174+'Extra Payment'!D174)-Interest!D174),2),0)</f>
        <v>0</v>
      </c>
      <c r="E174" s="6">
        <f>IF(NOT(E$15=0),ROUND(E173-(('Minimum Payment'!E174+'Extra Payment'!E174)-Interest!E174),2),0)</f>
        <v>0</v>
      </c>
      <c r="F174" s="6">
        <f>IF(NOT(F$15=0),ROUND(F173-(('Minimum Payment'!F174+'Extra Payment'!F174)-Interest!F174),2),0)</f>
        <v>0</v>
      </c>
      <c r="G174" s="6">
        <f>IF(NOT(G$15=0),ROUND(G173-(('Minimum Payment'!G174+'Extra Payment'!G174)-Interest!G174),2),0)</f>
        <v>0</v>
      </c>
      <c r="H174" s="6">
        <f>IF(NOT(H$15=0),ROUND(H173-(('Minimum Payment'!H174+'Extra Payment'!H174)-Interest!H174),2),0)</f>
        <v>0</v>
      </c>
      <c r="I174" s="6">
        <f>IF(NOT(I$15=0),ROUND(I173-(('Minimum Payment'!I174+'Extra Payment'!I174)-Interest!I174),2),0)</f>
        <v>0</v>
      </c>
      <c r="J174" s="6">
        <f>IF(NOT(J$15=0),ROUND(J173-(('Minimum Payment'!J174+'Extra Payment'!J174)-Interest!J174),2),0)</f>
        <v>0</v>
      </c>
      <c r="K174" s="6">
        <f>IF(NOT(K$15=0),ROUND(K173-(('Minimum Payment'!K174+'Extra Payment'!K174)-Interest!K174),2),0)</f>
        <v>0</v>
      </c>
      <c r="L174" s="6">
        <f>IF(NOT(L$15=0),ROUND(L173-(('Minimum Payment'!L174+'Extra Payment'!L174)-Interest!L174),2),0)</f>
        <v>0</v>
      </c>
      <c r="M174" s="6">
        <f>IF(NOT(M$15=0),ROUND(M173-(('Minimum Payment'!M174+'Extra Payment'!M174)-Interest!M174),2),0)</f>
        <v>0</v>
      </c>
      <c r="O174" s="6">
        <f t="shared" si="6"/>
        <v>0</v>
      </c>
    </row>
    <row r="175" spans="1:15" x14ac:dyDescent="0.25">
      <c r="A175" s="3" t="str">
        <f t="shared" si="7"/>
        <v/>
      </c>
      <c r="B175" s="51" t="str">
        <f t="shared" si="8"/>
        <v/>
      </c>
      <c r="D175" s="6">
        <f>IF(NOT(D$15=0),ROUND(D174-(('Minimum Payment'!D175+'Extra Payment'!D175)-Interest!D175),2),0)</f>
        <v>0</v>
      </c>
      <c r="E175" s="6">
        <f>IF(NOT(E$15=0),ROUND(E174-(('Minimum Payment'!E175+'Extra Payment'!E175)-Interest!E175),2),0)</f>
        <v>0</v>
      </c>
      <c r="F175" s="6">
        <f>IF(NOT(F$15=0),ROUND(F174-(('Minimum Payment'!F175+'Extra Payment'!F175)-Interest!F175),2),0)</f>
        <v>0</v>
      </c>
      <c r="G175" s="6">
        <f>IF(NOT(G$15=0),ROUND(G174-(('Minimum Payment'!G175+'Extra Payment'!G175)-Interest!G175),2),0)</f>
        <v>0</v>
      </c>
      <c r="H175" s="6">
        <f>IF(NOT(H$15=0),ROUND(H174-(('Minimum Payment'!H175+'Extra Payment'!H175)-Interest!H175),2),0)</f>
        <v>0</v>
      </c>
      <c r="I175" s="6">
        <f>IF(NOT(I$15=0),ROUND(I174-(('Minimum Payment'!I175+'Extra Payment'!I175)-Interest!I175),2),0)</f>
        <v>0</v>
      </c>
      <c r="J175" s="6">
        <f>IF(NOT(J$15=0),ROUND(J174-(('Minimum Payment'!J175+'Extra Payment'!J175)-Interest!J175),2),0)</f>
        <v>0</v>
      </c>
      <c r="K175" s="6">
        <f>IF(NOT(K$15=0),ROUND(K174-(('Minimum Payment'!K175+'Extra Payment'!K175)-Interest!K175),2),0)</f>
        <v>0</v>
      </c>
      <c r="L175" s="6">
        <f>IF(NOT(L$15=0),ROUND(L174-(('Minimum Payment'!L175+'Extra Payment'!L175)-Interest!L175),2),0)</f>
        <v>0</v>
      </c>
      <c r="M175" s="6">
        <f>IF(NOT(M$15=0),ROUND(M174-(('Minimum Payment'!M175+'Extra Payment'!M175)-Interest!M175),2),0)</f>
        <v>0</v>
      </c>
      <c r="O175" s="6">
        <f t="shared" si="6"/>
        <v>0</v>
      </c>
    </row>
    <row r="176" spans="1:15" x14ac:dyDescent="0.25">
      <c r="A176" s="3" t="str">
        <f t="shared" si="7"/>
        <v/>
      </c>
      <c r="B176" s="51" t="str">
        <f t="shared" si="8"/>
        <v/>
      </c>
      <c r="D176" s="6">
        <f>IF(NOT(D$15=0),ROUND(D175-(('Minimum Payment'!D176+'Extra Payment'!D176)-Interest!D176),2),0)</f>
        <v>0</v>
      </c>
      <c r="E176" s="6">
        <f>IF(NOT(E$15=0),ROUND(E175-(('Minimum Payment'!E176+'Extra Payment'!E176)-Interest!E176),2),0)</f>
        <v>0</v>
      </c>
      <c r="F176" s="6">
        <f>IF(NOT(F$15=0),ROUND(F175-(('Minimum Payment'!F176+'Extra Payment'!F176)-Interest!F176),2),0)</f>
        <v>0</v>
      </c>
      <c r="G176" s="6">
        <f>IF(NOT(G$15=0),ROUND(G175-(('Minimum Payment'!G176+'Extra Payment'!G176)-Interest!G176),2),0)</f>
        <v>0</v>
      </c>
      <c r="H176" s="6">
        <f>IF(NOT(H$15=0),ROUND(H175-(('Minimum Payment'!H176+'Extra Payment'!H176)-Interest!H176),2),0)</f>
        <v>0</v>
      </c>
      <c r="I176" s="6">
        <f>IF(NOT(I$15=0),ROUND(I175-(('Minimum Payment'!I176+'Extra Payment'!I176)-Interest!I176),2),0)</f>
        <v>0</v>
      </c>
      <c r="J176" s="6">
        <f>IF(NOT(J$15=0),ROUND(J175-(('Minimum Payment'!J176+'Extra Payment'!J176)-Interest!J176),2),0)</f>
        <v>0</v>
      </c>
      <c r="K176" s="6">
        <f>IF(NOT(K$15=0),ROUND(K175-(('Minimum Payment'!K176+'Extra Payment'!K176)-Interest!K176),2),0)</f>
        <v>0</v>
      </c>
      <c r="L176" s="6">
        <f>IF(NOT(L$15=0),ROUND(L175-(('Minimum Payment'!L176+'Extra Payment'!L176)-Interest!L176),2),0)</f>
        <v>0</v>
      </c>
      <c r="M176" s="6">
        <f>IF(NOT(M$15=0),ROUND(M175-(('Minimum Payment'!M176+'Extra Payment'!M176)-Interest!M176),2),0)</f>
        <v>0</v>
      </c>
      <c r="O176" s="6">
        <f t="shared" si="6"/>
        <v>0</v>
      </c>
    </row>
    <row r="177" spans="1:15" x14ac:dyDescent="0.25">
      <c r="A177" s="3" t="str">
        <f t="shared" si="7"/>
        <v/>
      </c>
      <c r="B177" s="51" t="str">
        <f t="shared" si="8"/>
        <v/>
      </c>
      <c r="D177" s="6">
        <f>IF(NOT(D$15=0),ROUND(D176-(('Minimum Payment'!D177+'Extra Payment'!D177)-Interest!D177),2),0)</f>
        <v>0</v>
      </c>
      <c r="E177" s="6">
        <f>IF(NOT(E$15=0),ROUND(E176-(('Minimum Payment'!E177+'Extra Payment'!E177)-Interest!E177),2),0)</f>
        <v>0</v>
      </c>
      <c r="F177" s="6">
        <f>IF(NOT(F$15=0),ROUND(F176-(('Minimum Payment'!F177+'Extra Payment'!F177)-Interest!F177),2),0)</f>
        <v>0</v>
      </c>
      <c r="G177" s="6">
        <f>IF(NOT(G$15=0),ROUND(G176-(('Minimum Payment'!G177+'Extra Payment'!G177)-Interest!G177),2),0)</f>
        <v>0</v>
      </c>
      <c r="H177" s="6">
        <f>IF(NOT(H$15=0),ROUND(H176-(('Minimum Payment'!H177+'Extra Payment'!H177)-Interest!H177),2),0)</f>
        <v>0</v>
      </c>
      <c r="I177" s="6">
        <f>IF(NOT(I$15=0),ROUND(I176-(('Minimum Payment'!I177+'Extra Payment'!I177)-Interest!I177),2),0)</f>
        <v>0</v>
      </c>
      <c r="J177" s="6">
        <f>IF(NOT(J$15=0),ROUND(J176-(('Minimum Payment'!J177+'Extra Payment'!J177)-Interest!J177),2),0)</f>
        <v>0</v>
      </c>
      <c r="K177" s="6">
        <f>IF(NOT(K$15=0),ROUND(K176-(('Minimum Payment'!K177+'Extra Payment'!K177)-Interest!K177),2),0)</f>
        <v>0</v>
      </c>
      <c r="L177" s="6">
        <f>IF(NOT(L$15=0),ROUND(L176-(('Minimum Payment'!L177+'Extra Payment'!L177)-Interest!L177),2),0)</f>
        <v>0</v>
      </c>
      <c r="M177" s="6">
        <f>IF(NOT(M$15=0),ROUND(M176-(('Minimum Payment'!M177+'Extra Payment'!M177)-Interest!M177),2),0)</f>
        <v>0</v>
      </c>
      <c r="O177" s="6">
        <f t="shared" si="6"/>
        <v>0</v>
      </c>
    </row>
    <row r="178" spans="1:15" x14ac:dyDescent="0.25">
      <c r="A178" s="3" t="str">
        <f t="shared" si="7"/>
        <v/>
      </c>
      <c r="B178" s="51" t="str">
        <f t="shared" si="8"/>
        <v/>
      </c>
      <c r="D178" s="6">
        <f>IF(NOT(D$15=0),ROUND(D177-(('Minimum Payment'!D178+'Extra Payment'!D178)-Interest!D178),2),0)</f>
        <v>0</v>
      </c>
      <c r="E178" s="6">
        <f>IF(NOT(E$15=0),ROUND(E177-(('Minimum Payment'!E178+'Extra Payment'!E178)-Interest!E178),2),0)</f>
        <v>0</v>
      </c>
      <c r="F178" s="6">
        <f>IF(NOT(F$15=0),ROUND(F177-(('Minimum Payment'!F178+'Extra Payment'!F178)-Interest!F178),2),0)</f>
        <v>0</v>
      </c>
      <c r="G178" s="6">
        <f>IF(NOT(G$15=0),ROUND(G177-(('Minimum Payment'!G178+'Extra Payment'!G178)-Interest!G178),2),0)</f>
        <v>0</v>
      </c>
      <c r="H178" s="6">
        <f>IF(NOT(H$15=0),ROUND(H177-(('Minimum Payment'!H178+'Extra Payment'!H178)-Interest!H178),2),0)</f>
        <v>0</v>
      </c>
      <c r="I178" s="6">
        <f>IF(NOT(I$15=0),ROUND(I177-(('Minimum Payment'!I178+'Extra Payment'!I178)-Interest!I178),2),0)</f>
        <v>0</v>
      </c>
      <c r="J178" s="6">
        <f>IF(NOT(J$15=0),ROUND(J177-(('Minimum Payment'!J178+'Extra Payment'!J178)-Interest!J178),2),0)</f>
        <v>0</v>
      </c>
      <c r="K178" s="6">
        <f>IF(NOT(K$15=0),ROUND(K177-(('Minimum Payment'!K178+'Extra Payment'!K178)-Interest!K178),2),0)</f>
        <v>0</v>
      </c>
      <c r="L178" s="6">
        <f>IF(NOT(L$15=0),ROUND(L177-(('Minimum Payment'!L178+'Extra Payment'!L178)-Interest!L178),2),0)</f>
        <v>0</v>
      </c>
      <c r="M178" s="6">
        <f>IF(NOT(M$15=0),ROUND(M177-(('Minimum Payment'!M178+'Extra Payment'!M178)-Interest!M178),2),0)</f>
        <v>0</v>
      </c>
      <c r="O178" s="6">
        <f t="shared" si="6"/>
        <v>0</v>
      </c>
    </row>
    <row r="179" spans="1:15" x14ac:dyDescent="0.25">
      <c r="A179" s="3" t="str">
        <f t="shared" si="7"/>
        <v/>
      </c>
      <c r="B179" s="51" t="str">
        <f t="shared" si="8"/>
        <v/>
      </c>
      <c r="D179" s="6">
        <f>IF(NOT(D$15=0),ROUND(D178-(('Minimum Payment'!D179+'Extra Payment'!D179)-Interest!D179),2),0)</f>
        <v>0</v>
      </c>
      <c r="E179" s="6">
        <f>IF(NOT(E$15=0),ROUND(E178-(('Minimum Payment'!E179+'Extra Payment'!E179)-Interest!E179),2),0)</f>
        <v>0</v>
      </c>
      <c r="F179" s="6">
        <f>IF(NOT(F$15=0),ROUND(F178-(('Minimum Payment'!F179+'Extra Payment'!F179)-Interest!F179),2),0)</f>
        <v>0</v>
      </c>
      <c r="G179" s="6">
        <f>IF(NOT(G$15=0),ROUND(G178-(('Minimum Payment'!G179+'Extra Payment'!G179)-Interest!G179),2),0)</f>
        <v>0</v>
      </c>
      <c r="H179" s="6">
        <f>IF(NOT(H$15=0),ROUND(H178-(('Minimum Payment'!H179+'Extra Payment'!H179)-Interest!H179),2),0)</f>
        <v>0</v>
      </c>
      <c r="I179" s="6">
        <f>IF(NOT(I$15=0),ROUND(I178-(('Minimum Payment'!I179+'Extra Payment'!I179)-Interest!I179),2),0)</f>
        <v>0</v>
      </c>
      <c r="J179" s="6">
        <f>IF(NOT(J$15=0),ROUND(J178-(('Minimum Payment'!J179+'Extra Payment'!J179)-Interest!J179),2),0)</f>
        <v>0</v>
      </c>
      <c r="K179" s="6">
        <f>IF(NOT(K$15=0),ROUND(K178-(('Minimum Payment'!K179+'Extra Payment'!K179)-Interest!K179),2),0)</f>
        <v>0</v>
      </c>
      <c r="L179" s="6">
        <f>IF(NOT(L$15=0),ROUND(L178-(('Minimum Payment'!L179+'Extra Payment'!L179)-Interest!L179),2),0)</f>
        <v>0</v>
      </c>
      <c r="M179" s="6">
        <f>IF(NOT(M$15=0),ROUND(M178-(('Minimum Payment'!M179+'Extra Payment'!M179)-Interest!M179),2),0)</f>
        <v>0</v>
      </c>
      <c r="O179" s="6">
        <f t="shared" si="6"/>
        <v>0</v>
      </c>
    </row>
    <row r="180" spans="1:15" x14ac:dyDescent="0.25">
      <c r="A180" s="3" t="str">
        <f t="shared" si="7"/>
        <v/>
      </c>
      <c r="B180" s="51" t="str">
        <f t="shared" si="8"/>
        <v/>
      </c>
      <c r="D180" s="6">
        <f>IF(NOT(D$15=0),ROUND(D179-(('Minimum Payment'!D180+'Extra Payment'!D180)-Interest!D180),2),0)</f>
        <v>0</v>
      </c>
      <c r="E180" s="6">
        <f>IF(NOT(E$15=0),ROUND(E179-(('Minimum Payment'!E180+'Extra Payment'!E180)-Interest!E180),2),0)</f>
        <v>0</v>
      </c>
      <c r="F180" s="6">
        <f>IF(NOT(F$15=0),ROUND(F179-(('Minimum Payment'!F180+'Extra Payment'!F180)-Interest!F180),2),0)</f>
        <v>0</v>
      </c>
      <c r="G180" s="6">
        <f>IF(NOT(G$15=0),ROUND(G179-(('Minimum Payment'!G180+'Extra Payment'!G180)-Interest!G180),2),0)</f>
        <v>0</v>
      </c>
      <c r="H180" s="6">
        <f>IF(NOT(H$15=0),ROUND(H179-(('Minimum Payment'!H180+'Extra Payment'!H180)-Interest!H180),2),0)</f>
        <v>0</v>
      </c>
      <c r="I180" s="6">
        <f>IF(NOT(I$15=0),ROUND(I179-(('Minimum Payment'!I180+'Extra Payment'!I180)-Interest!I180),2),0)</f>
        <v>0</v>
      </c>
      <c r="J180" s="6">
        <f>IF(NOT(J$15=0),ROUND(J179-(('Minimum Payment'!J180+'Extra Payment'!J180)-Interest!J180),2),0)</f>
        <v>0</v>
      </c>
      <c r="K180" s="6">
        <f>IF(NOT(K$15=0),ROUND(K179-(('Minimum Payment'!K180+'Extra Payment'!K180)-Interest!K180),2),0)</f>
        <v>0</v>
      </c>
      <c r="L180" s="6">
        <f>IF(NOT(L$15=0),ROUND(L179-(('Minimum Payment'!L180+'Extra Payment'!L180)-Interest!L180),2),0)</f>
        <v>0</v>
      </c>
      <c r="M180" s="6">
        <f>IF(NOT(M$15=0),ROUND(M179-(('Minimum Payment'!M180+'Extra Payment'!M180)-Interest!M180),2),0)</f>
        <v>0</v>
      </c>
      <c r="O180" s="6">
        <f t="shared" si="6"/>
        <v>0</v>
      </c>
    </row>
    <row r="181" spans="1:15" x14ac:dyDescent="0.25">
      <c r="A181" s="3" t="str">
        <f t="shared" si="7"/>
        <v/>
      </c>
      <c r="B181" s="51" t="str">
        <f t="shared" si="8"/>
        <v/>
      </c>
      <c r="D181" s="6">
        <f>IF(NOT(D$15=0),ROUND(D180-(('Minimum Payment'!D181+'Extra Payment'!D181)-Interest!D181),2),0)</f>
        <v>0</v>
      </c>
      <c r="E181" s="6">
        <f>IF(NOT(E$15=0),ROUND(E180-(('Minimum Payment'!E181+'Extra Payment'!E181)-Interest!E181),2),0)</f>
        <v>0</v>
      </c>
      <c r="F181" s="6">
        <f>IF(NOT(F$15=0),ROUND(F180-(('Minimum Payment'!F181+'Extra Payment'!F181)-Interest!F181),2),0)</f>
        <v>0</v>
      </c>
      <c r="G181" s="6">
        <f>IF(NOT(G$15=0),ROUND(G180-(('Minimum Payment'!G181+'Extra Payment'!G181)-Interest!G181),2),0)</f>
        <v>0</v>
      </c>
      <c r="H181" s="6">
        <f>IF(NOT(H$15=0),ROUND(H180-(('Minimum Payment'!H181+'Extra Payment'!H181)-Interest!H181),2),0)</f>
        <v>0</v>
      </c>
      <c r="I181" s="6">
        <f>IF(NOT(I$15=0),ROUND(I180-(('Minimum Payment'!I181+'Extra Payment'!I181)-Interest!I181),2),0)</f>
        <v>0</v>
      </c>
      <c r="J181" s="6">
        <f>IF(NOT(J$15=0),ROUND(J180-(('Minimum Payment'!J181+'Extra Payment'!J181)-Interest!J181),2),0)</f>
        <v>0</v>
      </c>
      <c r="K181" s="6">
        <f>IF(NOT(K$15=0),ROUND(K180-(('Minimum Payment'!K181+'Extra Payment'!K181)-Interest!K181),2),0)</f>
        <v>0</v>
      </c>
      <c r="L181" s="6">
        <f>IF(NOT(L$15=0),ROUND(L180-(('Minimum Payment'!L181+'Extra Payment'!L181)-Interest!L181),2),0)</f>
        <v>0</v>
      </c>
      <c r="M181" s="6">
        <f>IF(NOT(M$15=0),ROUND(M180-(('Minimum Payment'!M181+'Extra Payment'!M181)-Interest!M181),2),0)</f>
        <v>0</v>
      </c>
      <c r="O181" s="6">
        <f t="shared" si="6"/>
        <v>0</v>
      </c>
    </row>
    <row r="182" spans="1:15" x14ac:dyDescent="0.25">
      <c r="A182" s="3" t="str">
        <f t="shared" si="7"/>
        <v/>
      </c>
      <c r="B182" s="51" t="str">
        <f t="shared" si="8"/>
        <v/>
      </c>
      <c r="D182" s="6">
        <f>IF(NOT(D$15=0),ROUND(D181-(('Minimum Payment'!D182+'Extra Payment'!D182)-Interest!D182),2),0)</f>
        <v>0</v>
      </c>
      <c r="E182" s="6">
        <f>IF(NOT(E$15=0),ROUND(E181-(('Minimum Payment'!E182+'Extra Payment'!E182)-Interest!E182),2),0)</f>
        <v>0</v>
      </c>
      <c r="F182" s="6">
        <f>IF(NOT(F$15=0),ROUND(F181-(('Minimum Payment'!F182+'Extra Payment'!F182)-Interest!F182),2),0)</f>
        <v>0</v>
      </c>
      <c r="G182" s="6">
        <f>IF(NOT(G$15=0),ROUND(G181-(('Minimum Payment'!G182+'Extra Payment'!G182)-Interest!G182),2),0)</f>
        <v>0</v>
      </c>
      <c r="H182" s="6">
        <f>IF(NOT(H$15=0),ROUND(H181-(('Minimum Payment'!H182+'Extra Payment'!H182)-Interest!H182),2),0)</f>
        <v>0</v>
      </c>
      <c r="I182" s="6">
        <f>IF(NOT(I$15=0),ROUND(I181-(('Minimum Payment'!I182+'Extra Payment'!I182)-Interest!I182),2),0)</f>
        <v>0</v>
      </c>
      <c r="J182" s="6">
        <f>IF(NOT(J$15=0),ROUND(J181-(('Minimum Payment'!J182+'Extra Payment'!J182)-Interest!J182),2),0)</f>
        <v>0</v>
      </c>
      <c r="K182" s="6">
        <f>IF(NOT(K$15=0),ROUND(K181-(('Minimum Payment'!K182+'Extra Payment'!K182)-Interest!K182),2),0)</f>
        <v>0</v>
      </c>
      <c r="L182" s="6">
        <f>IF(NOT(L$15=0),ROUND(L181-(('Minimum Payment'!L182+'Extra Payment'!L182)-Interest!L182),2),0)</f>
        <v>0</v>
      </c>
      <c r="M182" s="6">
        <f>IF(NOT(M$15=0),ROUND(M181-(('Minimum Payment'!M182+'Extra Payment'!M182)-Interest!M182),2),0)</f>
        <v>0</v>
      </c>
      <c r="O182" s="6">
        <f t="shared" si="6"/>
        <v>0</v>
      </c>
    </row>
    <row r="183" spans="1:15" x14ac:dyDescent="0.25">
      <c r="A183" s="3" t="str">
        <f t="shared" si="7"/>
        <v/>
      </c>
      <c r="B183" s="51" t="str">
        <f t="shared" si="8"/>
        <v/>
      </c>
      <c r="D183" s="6">
        <f>IF(NOT(D$15=0),ROUND(D182-(('Minimum Payment'!D183+'Extra Payment'!D183)-Interest!D183),2),0)</f>
        <v>0</v>
      </c>
      <c r="E183" s="6">
        <f>IF(NOT(E$15=0),ROUND(E182-(('Minimum Payment'!E183+'Extra Payment'!E183)-Interest!E183),2),0)</f>
        <v>0</v>
      </c>
      <c r="F183" s="6">
        <f>IF(NOT(F$15=0),ROUND(F182-(('Minimum Payment'!F183+'Extra Payment'!F183)-Interest!F183),2),0)</f>
        <v>0</v>
      </c>
      <c r="G183" s="6">
        <f>IF(NOT(G$15=0),ROUND(G182-(('Minimum Payment'!G183+'Extra Payment'!G183)-Interest!G183),2),0)</f>
        <v>0</v>
      </c>
      <c r="H183" s="6">
        <f>IF(NOT(H$15=0),ROUND(H182-(('Minimum Payment'!H183+'Extra Payment'!H183)-Interest!H183),2),0)</f>
        <v>0</v>
      </c>
      <c r="I183" s="6">
        <f>IF(NOT(I$15=0),ROUND(I182-(('Minimum Payment'!I183+'Extra Payment'!I183)-Interest!I183),2),0)</f>
        <v>0</v>
      </c>
      <c r="J183" s="6">
        <f>IF(NOT(J$15=0),ROUND(J182-(('Minimum Payment'!J183+'Extra Payment'!J183)-Interest!J183),2),0)</f>
        <v>0</v>
      </c>
      <c r="K183" s="6">
        <f>IF(NOT(K$15=0),ROUND(K182-(('Minimum Payment'!K183+'Extra Payment'!K183)-Interest!K183),2),0)</f>
        <v>0</v>
      </c>
      <c r="L183" s="6">
        <f>IF(NOT(L$15=0),ROUND(L182-(('Minimum Payment'!L183+'Extra Payment'!L183)-Interest!L183),2),0)</f>
        <v>0</v>
      </c>
      <c r="M183" s="6">
        <f>IF(NOT(M$15=0),ROUND(M182-(('Minimum Payment'!M183+'Extra Payment'!M183)-Interest!M183),2),0)</f>
        <v>0</v>
      </c>
      <c r="O183" s="6">
        <f t="shared" si="6"/>
        <v>0</v>
      </c>
    </row>
    <row r="184" spans="1:15" x14ac:dyDescent="0.25">
      <c r="A184" s="3" t="str">
        <f t="shared" si="7"/>
        <v/>
      </c>
      <c r="B184" s="51" t="str">
        <f t="shared" si="8"/>
        <v/>
      </c>
      <c r="D184" s="6">
        <f>IF(NOT(D$15=0),ROUND(D183-(('Minimum Payment'!D184+'Extra Payment'!D184)-Interest!D184),2),0)</f>
        <v>0</v>
      </c>
      <c r="E184" s="6">
        <f>IF(NOT(E$15=0),ROUND(E183-(('Minimum Payment'!E184+'Extra Payment'!E184)-Interest!E184),2),0)</f>
        <v>0</v>
      </c>
      <c r="F184" s="6">
        <f>IF(NOT(F$15=0),ROUND(F183-(('Minimum Payment'!F184+'Extra Payment'!F184)-Interest!F184),2),0)</f>
        <v>0</v>
      </c>
      <c r="G184" s="6">
        <f>IF(NOT(G$15=0),ROUND(G183-(('Minimum Payment'!G184+'Extra Payment'!G184)-Interest!G184),2),0)</f>
        <v>0</v>
      </c>
      <c r="H184" s="6">
        <f>IF(NOT(H$15=0),ROUND(H183-(('Minimum Payment'!H184+'Extra Payment'!H184)-Interest!H184),2),0)</f>
        <v>0</v>
      </c>
      <c r="I184" s="6">
        <f>IF(NOT(I$15=0),ROUND(I183-(('Minimum Payment'!I184+'Extra Payment'!I184)-Interest!I184),2),0)</f>
        <v>0</v>
      </c>
      <c r="J184" s="6">
        <f>IF(NOT(J$15=0),ROUND(J183-(('Minimum Payment'!J184+'Extra Payment'!J184)-Interest!J184),2),0)</f>
        <v>0</v>
      </c>
      <c r="K184" s="6">
        <f>IF(NOT(K$15=0),ROUND(K183-(('Minimum Payment'!K184+'Extra Payment'!K184)-Interest!K184),2),0)</f>
        <v>0</v>
      </c>
      <c r="L184" s="6">
        <f>IF(NOT(L$15=0),ROUND(L183-(('Minimum Payment'!L184+'Extra Payment'!L184)-Interest!L184),2),0)</f>
        <v>0</v>
      </c>
      <c r="M184" s="6">
        <f>IF(NOT(M$15=0),ROUND(M183-(('Minimum Payment'!M184+'Extra Payment'!M184)-Interest!M184),2),0)</f>
        <v>0</v>
      </c>
      <c r="O184" s="6">
        <f t="shared" si="6"/>
        <v>0</v>
      </c>
    </row>
    <row r="185" spans="1:15" x14ac:dyDescent="0.25">
      <c r="A185" s="3" t="str">
        <f t="shared" si="7"/>
        <v/>
      </c>
      <c r="B185" s="51" t="str">
        <f t="shared" si="8"/>
        <v/>
      </c>
      <c r="D185" s="6">
        <f>IF(NOT(D$15=0),ROUND(D184-(('Minimum Payment'!D185+'Extra Payment'!D185)-Interest!D185),2),0)</f>
        <v>0</v>
      </c>
      <c r="E185" s="6">
        <f>IF(NOT(E$15=0),ROUND(E184-(('Minimum Payment'!E185+'Extra Payment'!E185)-Interest!E185),2),0)</f>
        <v>0</v>
      </c>
      <c r="F185" s="6">
        <f>IF(NOT(F$15=0),ROUND(F184-(('Minimum Payment'!F185+'Extra Payment'!F185)-Interest!F185),2),0)</f>
        <v>0</v>
      </c>
      <c r="G185" s="6">
        <f>IF(NOT(G$15=0),ROUND(G184-(('Minimum Payment'!G185+'Extra Payment'!G185)-Interest!G185),2),0)</f>
        <v>0</v>
      </c>
      <c r="H185" s="6">
        <f>IF(NOT(H$15=0),ROUND(H184-(('Minimum Payment'!H185+'Extra Payment'!H185)-Interest!H185),2),0)</f>
        <v>0</v>
      </c>
      <c r="I185" s="6">
        <f>IF(NOT(I$15=0),ROUND(I184-(('Minimum Payment'!I185+'Extra Payment'!I185)-Interest!I185),2),0)</f>
        <v>0</v>
      </c>
      <c r="J185" s="6">
        <f>IF(NOT(J$15=0),ROUND(J184-(('Minimum Payment'!J185+'Extra Payment'!J185)-Interest!J185),2),0)</f>
        <v>0</v>
      </c>
      <c r="K185" s="6">
        <f>IF(NOT(K$15=0),ROUND(K184-(('Minimum Payment'!K185+'Extra Payment'!K185)-Interest!K185),2),0)</f>
        <v>0</v>
      </c>
      <c r="L185" s="6">
        <f>IF(NOT(L$15=0),ROUND(L184-(('Minimum Payment'!L185+'Extra Payment'!L185)-Interest!L185),2),0)</f>
        <v>0</v>
      </c>
      <c r="M185" s="6">
        <f>IF(NOT(M$15=0),ROUND(M184-(('Minimum Payment'!M185+'Extra Payment'!M185)-Interest!M185),2),0)</f>
        <v>0</v>
      </c>
      <c r="O185" s="6">
        <f t="shared" si="6"/>
        <v>0</v>
      </c>
    </row>
    <row r="186" spans="1:15" x14ac:dyDescent="0.25">
      <c r="A186" s="3" t="str">
        <f t="shared" si="7"/>
        <v/>
      </c>
      <c r="B186" s="51" t="str">
        <f t="shared" si="8"/>
        <v/>
      </c>
      <c r="D186" s="6">
        <f>IF(NOT(D$15=0),ROUND(D185-(('Minimum Payment'!D186+'Extra Payment'!D186)-Interest!D186),2),0)</f>
        <v>0</v>
      </c>
      <c r="E186" s="6">
        <f>IF(NOT(E$15=0),ROUND(E185-(('Minimum Payment'!E186+'Extra Payment'!E186)-Interest!E186),2),0)</f>
        <v>0</v>
      </c>
      <c r="F186" s="6">
        <f>IF(NOT(F$15=0),ROUND(F185-(('Minimum Payment'!F186+'Extra Payment'!F186)-Interest!F186),2),0)</f>
        <v>0</v>
      </c>
      <c r="G186" s="6">
        <f>IF(NOT(G$15=0),ROUND(G185-(('Minimum Payment'!G186+'Extra Payment'!G186)-Interest!G186),2),0)</f>
        <v>0</v>
      </c>
      <c r="H186" s="6">
        <f>IF(NOT(H$15=0),ROUND(H185-(('Minimum Payment'!H186+'Extra Payment'!H186)-Interest!H186),2),0)</f>
        <v>0</v>
      </c>
      <c r="I186" s="6">
        <f>IF(NOT(I$15=0),ROUND(I185-(('Minimum Payment'!I186+'Extra Payment'!I186)-Interest!I186),2),0)</f>
        <v>0</v>
      </c>
      <c r="J186" s="6">
        <f>IF(NOT(J$15=0),ROUND(J185-(('Minimum Payment'!J186+'Extra Payment'!J186)-Interest!J186),2),0)</f>
        <v>0</v>
      </c>
      <c r="K186" s="6">
        <f>IF(NOT(K$15=0),ROUND(K185-(('Minimum Payment'!K186+'Extra Payment'!K186)-Interest!K186),2),0)</f>
        <v>0</v>
      </c>
      <c r="L186" s="6">
        <f>IF(NOT(L$15=0),ROUND(L185-(('Minimum Payment'!L186+'Extra Payment'!L186)-Interest!L186),2),0)</f>
        <v>0</v>
      </c>
      <c r="M186" s="6">
        <f>IF(NOT(M$15=0),ROUND(M185-(('Minimum Payment'!M186+'Extra Payment'!M186)-Interest!M186),2),0)</f>
        <v>0</v>
      </c>
      <c r="O186" s="6">
        <f t="shared" si="6"/>
        <v>0</v>
      </c>
    </row>
    <row r="187" spans="1:15" x14ac:dyDescent="0.25">
      <c r="A187" s="3" t="str">
        <f t="shared" si="7"/>
        <v/>
      </c>
      <c r="B187" s="51" t="str">
        <f t="shared" si="8"/>
        <v/>
      </c>
      <c r="D187" s="6">
        <f>IF(NOT(D$15=0),ROUND(D186-(('Minimum Payment'!D187+'Extra Payment'!D187)-Interest!D187),2),0)</f>
        <v>0</v>
      </c>
      <c r="E187" s="6">
        <f>IF(NOT(E$15=0),ROUND(E186-(('Minimum Payment'!E187+'Extra Payment'!E187)-Interest!E187),2),0)</f>
        <v>0</v>
      </c>
      <c r="F187" s="6">
        <f>IF(NOT(F$15=0),ROUND(F186-(('Minimum Payment'!F187+'Extra Payment'!F187)-Interest!F187),2),0)</f>
        <v>0</v>
      </c>
      <c r="G187" s="6">
        <f>IF(NOT(G$15=0),ROUND(G186-(('Minimum Payment'!G187+'Extra Payment'!G187)-Interest!G187),2),0)</f>
        <v>0</v>
      </c>
      <c r="H187" s="6">
        <f>IF(NOT(H$15=0),ROUND(H186-(('Minimum Payment'!H187+'Extra Payment'!H187)-Interest!H187),2),0)</f>
        <v>0</v>
      </c>
      <c r="I187" s="6">
        <f>IF(NOT(I$15=0),ROUND(I186-(('Minimum Payment'!I187+'Extra Payment'!I187)-Interest!I187),2),0)</f>
        <v>0</v>
      </c>
      <c r="J187" s="6">
        <f>IF(NOT(J$15=0),ROUND(J186-(('Minimum Payment'!J187+'Extra Payment'!J187)-Interest!J187),2),0)</f>
        <v>0</v>
      </c>
      <c r="K187" s="6">
        <f>IF(NOT(K$15=0),ROUND(K186-(('Minimum Payment'!K187+'Extra Payment'!K187)-Interest!K187),2),0)</f>
        <v>0</v>
      </c>
      <c r="L187" s="6">
        <f>IF(NOT(L$15=0),ROUND(L186-(('Minimum Payment'!L187+'Extra Payment'!L187)-Interest!L187),2),0)</f>
        <v>0</v>
      </c>
      <c r="M187" s="6">
        <f>IF(NOT(M$15=0),ROUND(M186-(('Minimum Payment'!M187+'Extra Payment'!M187)-Interest!M187),2),0)</f>
        <v>0</v>
      </c>
      <c r="O187" s="6">
        <f t="shared" si="6"/>
        <v>0</v>
      </c>
    </row>
    <row r="188" spans="1:15" x14ac:dyDescent="0.25">
      <c r="A188" s="3" t="str">
        <f t="shared" si="7"/>
        <v/>
      </c>
      <c r="B188" s="51" t="str">
        <f t="shared" si="8"/>
        <v/>
      </c>
      <c r="D188" s="6">
        <f>IF(NOT(D$15=0),ROUND(D187-(('Minimum Payment'!D188+'Extra Payment'!D188)-Interest!D188),2),0)</f>
        <v>0</v>
      </c>
      <c r="E188" s="6">
        <f>IF(NOT(E$15=0),ROUND(E187-(('Minimum Payment'!E188+'Extra Payment'!E188)-Interest!E188),2),0)</f>
        <v>0</v>
      </c>
      <c r="F188" s="6">
        <f>IF(NOT(F$15=0),ROUND(F187-(('Minimum Payment'!F188+'Extra Payment'!F188)-Interest!F188),2),0)</f>
        <v>0</v>
      </c>
      <c r="G188" s="6">
        <f>IF(NOT(G$15=0),ROUND(G187-(('Minimum Payment'!G188+'Extra Payment'!G188)-Interest!G188),2),0)</f>
        <v>0</v>
      </c>
      <c r="H188" s="6">
        <f>IF(NOT(H$15=0),ROUND(H187-(('Minimum Payment'!H188+'Extra Payment'!H188)-Interest!H188),2),0)</f>
        <v>0</v>
      </c>
      <c r="I188" s="6">
        <f>IF(NOT(I$15=0),ROUND(I187-(('Minimum Payment'!I188+'Extra Payment'!I188)-Interest!I188),2),0)</f>
        <v>0</v>
      </c>
      <c r="J188" s="6">
        <f>IF(NOT(J$15=0),ROUND(J187-(('Minimum Payment'!J188+'Extra Payment'!J188)-Interest!J188),2),0)</f>
        <v>0</v>
      </c>
      <c r="K188" s="6">
        <f>IF(NOT(K$15=0),ROUND(K187-(('Minimum Payment'!K188+'Extra Payment'!K188)-Interest!K188),2),0)</f>
        <v>0</v>
      </c>
      <c r="L188" s="6">
        <f>IF(NOT(L$15=0),ROUND(L187-(('Minimum Payment'!L188+'Extra Payment'!L188)-Interest!L188),2),0)</f>
        <v>0</v>
      </c>
      <c r="M188" s="6">
        <f>IF(NOT(M$15=0),ROUND(M187-(('Minimum Payment'!M188+'Extra Payment'!M188)-Interest!M188),2),0)</f>
        <v>0</v>
      </c>
      <c r="O188" s="6">
        <f t="shared" si="6"/>
        <v>0</v>
      </c>
    </row>
    <row r="189" spans="1:15" x14ac:dyDescent="0.25">
      <c r="A189" s="3" t="str">
        <f t="shared" si="7"/>
        <v/>
      </c>
      <c r="B189" s="51" t="str">
        <f t="shared" si="8"/>
        <v/>
      </c>
      <c r="D189" s="6">
        <f>IF(NOT(D$15=0),ROUND(D188-(('Minimum Payment'!D189+'Extra Payment'!D189)-Interest!D189),2),0)</f>
        <v>0</v>
      </c>
      <c r="E189" s="6">
        <f>IF(NOT(E$15=0),ROUND(E188-(('Minimum Payment'!E189+'Extra Payment'!E189)-Interest!E189),2),0)</f>
        <v>0</v>
      </c>
      <c r="F189" s="6">
        <f>IF(NOT(F$15=0),ROUND(F188-(('Minimum Payment'!F189+'Extra Payment'!F189)-Interest!F189),2),0)</f>
        <v>0</v>
      </c>
      <c r="G189" s="6">
        <f>IF(NOT(G$15=0),ROUND(G188-(('Minimum Payment'!G189+'Extra Payment'!G189)-Interest!G189),2),0)</f>
        <v>0</v>
      </c>
      <c r="H189" s="6">
        <f>IF(NOT(H$15=0),ROUND(H188-(('Minimum Payment'!H189+'Extra Payment'!H189)-Interest!H189),2),0)</f>
        <v>0</v>
      </c>
      <c r="I189" s="6">
        <f>IF(NOT(I$15=0),ROUND(I188-(('Minimum Payment'!I189+'Extra Payment'!I189)-Interest!I189),2),0)</f>
        <v>0</v>
      </c>
      <c r="J189" s="6">
        <f>IF(NOT(J$15=0),ROUND(J188-(('Minimum Payment'!J189+'Extra Payment'!J189)-Interest!J189),2),0)</f>
        <v>0</v>
      </c>
      <c r="K189" s="6">
        <f>IF(NOT(K$15=0),ROUND(K188-(('Minimum Payment'!K189+'Extra Payment'!K189)-Interest!K189),2),0)</f>
        <v>0</v>
      </c>
      <c r="L189" s="6">
        <f>IF(NOT(L$15=0),ROUND(L188-(('Minimum Payment'!L189+'Extra Payment'!L189)-Interest!L189),2),0)</f>
        <v>0</v>
      </c>
      <c r="M189" s="6">
        <f>IF(NOT(M$15=0),ROUND(M188-(('Minimum Payment'!M189+'Extra Payment'!M189)-Interest!M189),2),0)</f>
        <v>0</v>
      </c>
      <c r="O189" s="6">
        <f t="shared" si="6"/>
        <v>0</v>
      </c>
    </row>
    <row r="190" spans="1:15" x14ac:dyDescent="0.25">
      <c r="A190" s="3" t="str">
        <f t="shared" si="7"/>
        <v/>
      </c>
      <c r="B190" s="51" t="str">
        <f t="shared" si="8"/>
        <v/>
      </c>
      <c r="D190" s="6">
        <f>IF(NOT(D$15=0),ROUND(D189-(('Minimum Payment'!D190+'Extra Payment'!D190)-Interest!D190),2),0)</f>
        <v>0</v>
      </c>
      <c r="E190" s="6">
        <f>IF(NOT(E$15=0),ROUND(E189-(('Minimum Payment'!E190+'Extra Payment'!E190)-Interest!E190),2),0)</f>
        <v>0</v>
      </c>
      <c r="F190" s="6">
        <f>IF(NOT(F$15=0),ROUND(F189-(('Minimum Payment'!F190+'Extra Payment'!F190)-Interest!F190),2),0)</f>
        <v>0</v>
      </c>
      <c r="G190" s="6">
        <f>IF(NOT(G$15=0),ROUND(G189-(('Minimum Payment'!G190+'Extra Payment'!G190)-Interest!G190),2),0)</f>
        <v>0</v>
      </c>
      <c r="H190" s="6">
        <f>IF(NOT(H$15=0),ROUND(H189-(('Minimum Payment'!H190+'Extra Payment'!H190)-Interest!H190),2),0)</f>
        <v>0</v>
      </c>
      <c r="I190" s="6">
        <f>IF(NOT(I$15=0),ROUND(I189-(('Minimum Payment'!I190+'Extra Payment'!I190)-Interest!I190),2),0)</f>
        <v>0</v>
      </c>
      <c r="J190" s="6">
        <f>IF(NOT(J$15=0),ROUND(J189-(('Minimum Payment'!J190+'Extra Payment'!J190)-Interest!J190),2),0)</f>
        <v>0</v>
      </c>
      <c r="K190" s="6">
        <f>IF(NOT(K$15=0),ROUND(K189-(('Minimum Payment'!K190+'Extra Payment'!K190)-Interest!K190),2),0)</f>
        <v>0</v>
      </c>
      <c r="L190" s="6">
        <f>IF(NOT(L$15=0),ROUND(L189-(('Minimum Payment'!L190+'Extra Payment'!L190)-Interest!L190),2),0)</f>
        <v>0</v>
      </c>
      <c r="M190" s="6">
        <f>IF(NOT(M$15=0),ROUND(M189-(('Minimum Payment'!M190+'Extra Payment'!M190)-Interest!M190),2),0)</f>
        <v>0</v>
      </c>
      <c r="O190" s="6">
        <f t="shared" si="6"/>
        <v>0</v>
      </c>
    </row>
    <row r="191" spans="1:15" x14ac:dyDescent="0.25">
      <c r="A191" s="3" t="str">
        <f t="shared" si="7"/>
        <v/>
      </c>
      <c r="B191" s="51" t="str">
        <f t="shared" si="8"/>
        <v/>
      </c>
      <c r="D191" s="6">
        <f>IF(NOT(D$15=0),ROUND(D190-(('Minimum Payment'!D191+'Extra Payment'!D191)-Interest!D191),2),0)</f>
        <v>0</v>
      </c>
      <c r="E191" s="6">
        <f>IF(NOT(E$15=0),ROUND(E190-(('Minimum Payment'!E191+'Extra Payment'!E191)-Interest!E191),2),0)</f>
        <v>0</v>
      </c>
      <c r="F191" s="6">
        <f>IF(NOT(F$15=0),ROUND(F190-(('Minimum Payment'!F191+'Extra Payment'!F191)-Interest!F191),2),0)</f>
        <v>0</v>
      </c>
      <c r="G191" s="6">
        <f>IF(NOT(G$15=0),ROUND(G190-(('Minimum Payment'!G191+'Extra Payment'!G191)-Interest!G191),2),0)</f>
        <v>0</v>
      </c>
      <c r="H191" s="6">
        <f>IF(NOT(H$15=0),ROUND(H190-(('Minimum Payment'!H191+'Extra Payment'!H191)-Interest!H191),2),0)</f>
        <v>0</v>
      </c>
      <c r="I191" s="6">
        <f>IF(NOT(I$15=0),ROUND(I190-(('Minimum Payment'!I191+'Extra Payment'!I191)-Interest!I191),2),0)</f>
        <v>0</v>
      </c>
      <c r="J191" s="6">
        <f>IF(NOT(J$15=0),ROUND(J190-(('Minimum Payment'!J191+'Extra Payment'!J191)-Interest!J191),2),0)</f>
        <v>0</v>
      </c>
      <c r="K191" s="6">
        <f>IF(NOT(K$15=0),ROUND(K190-(('Minimum Payment'!K191+'Extra Payment'!K191)-Interest!K191),2),0)</f>
        <v>0</v>
      </c>
      <c r="L191" s="6">
        <f>IF(NOT(L$15=0),ROUND(L190-(('Minimum Payment'!L191+'Extra Payment'!L191)-Interest!L191),2),0)</f>
        <v>0</v>
      </c>
      <c r="M191" s="6">
        <f>IF(NOT(M$15=0),ROUND(M190-(('Minimum Payment'!M191+'Extra Payment'!M191)-Interest!M191),2),0)</f>
        <v>0</v>
      </c>
      <c r="O191" s="6">
        <f t="shared" si="6"/>
        <v>0</v>
      </c>
    </row>
    <row r="192" spans="1:15" x14ac:dyDescent="0.25">
      <c r="A192" s="3" t="str">
        <f t="shared" si="7"/>
        <v/>
      </c>
      <c r="B192" s="51" t="str">
        <f t="shared" si="8"/>
        <v/>
      </c>
      <c r="D192" s="6">
        <f>IF(NOT(D$15=0),ROUND(D191-(('Minimum Payment'!D192+'Extra Payment'!D192)-Interest!D192),2),0)</f>
        <v>0</v>
      </c>
      <c r="E192" s="6">
        <f>IF(NOT(E$15=0),ROUND(E191-(('Minimum Payment'!E192+'Extra Payment'!E192)-Interest!E192),2),0)</f>
        <v>0</v>
      </c>
      <c r="F192" s="6">
        <f>IF(NOT(F$15=0),ROUND(F191-(('Minimum Payment'!F192+'Extra Payment'!F192)-Interest!F192),2),0)</f>
        <v>0</v>
      </c>
      <c r="G192" s="6">
        <f>IF(NOT(G$15=0),ROUND(G191-(('Minimum Payment'!G192+'Extra Payment'!G192)-Interest!G192),2),0)</f>
        <v>0</v>
      </c>
      <c r="H192" s="6">
        <f>IF(NOT(H$15=0),ROUND(H191-(('Minimum Payment'!H192+'Extra Payment'!H192)-Interest!H192),2),0)</f>
        <v>0</v>
      </c>
      <c r="I192" s="6">
        <f>IF(NOT(I$15=0),ROUND(I191-(('Minimum Payment'!I192+'Extra Payment'!I192)-Interest!I192),2),0)</f>
        <v>0</v>
      </c>
      <c r="J192" s="6">
        <f>IF(NOT(J$15=0),ROUND(J191-(('Minimum Payment'!J192+'Extra Payment'!J192)-Interest!J192),2),0)</f>
        <v>0</v>
      </c>
      <c r="K192" s="6">
        <f>IF(NOT(K$15=0),ROUND(K191-(('Minimum Payment'!K192+'Extra Payment'!K192)-Interest!K192),2),0)</f>
        <v>0</v>
      </c>
      <c r="L192" s="6">
        <f>IF(NOT(L$15=0),ROUND(L191-(('Minimum Payment'!L192+'Extra Payment'!L192)-Interest!L192),2),0)</f>
        <v>0</v>
      </c>
      <c r="M192" s="6">
        <f>IF(NOT(M$15=0),ROUND(M191-(('Minimum Payment'!M192+'Extra Payment'!M192)-Interest!M192),2),0)</f>
        <v>0</v>
      </c>
      <c r="O192" s="6">
        <f t="shared" si="6"/>
        <v>0</v>
      </c>
    </row>
    <row r="193" spans="1:15" x14ac:dyDescent="0.25">
      <c r="A193" s="3" t="str">
        <f t="shared" si="7"/>
        <v/>
      </c>
      <c r="B193" s="51" t="str">
        <f t="shared" si="8"/>
        <v/>
      </c>
      <c r="D193" s="6">
        <f>IF(NOT(D$15=0),ROUND(D192-(('Minimum Payment'!D193+'Extra Payment'!D193)-Interest!D193),2),0)</f>
        <v>0</v>
      </c>
      <c r="E193" s="6">
        <f>IF(NOT(E$15=0),ROUND(E192-(('Minimum Payment'!E193+'Extra Payment'!E193)-Interest!E193),2),0)</f>
        <v>0</v>
      </c>
      <c r="F193" s="6">
        <f>IF(NOT(F$15=0),ROUND(F192-(('Minimum Payment'!F193+'Extra Payment'!F193)-Interest!F193),2),0)</f>
        <v>0</v>
      </c>
      <c r="G193" s="6">
        <f>IF(NOT(G$15=0),ROUND(G192-(('Minimum Payment'!G193+'Extra Payment'!G193)-Interest!G193),2),0)</f>
        <v>0</v>
      </c>
      <c r="H193" s="6">
        <f>IF(NOT(H$15=0),ROUND(H192-(('Minimum Payment'!H193+'Extra Payment'!H193)-Interest!H193),2),0)</f>
        <v>0</v>
      </c>
      <c r="I193" s="6">
        <f>IF(NOT(I$15=0),ROUND(I192-(('Minimum Payment'!I193+'Extra Payment'!I193)-Interest!I193),2),0)</f>
        <v>0</v>
      </c>
      <c r="J193" s="6">
        <f>IF(NOT(J$15=0),ROUND(J192-(('Minimum Payment'!J193+'Extra Payment'!J193)-Interest!J193),2),0)</f>
        <v>0</v>
      </c>
      <c r="K193" s="6">
        <f>IF(NOT(K$15=0),ROUND(K192-(('Minimum Payment'!K193+'Extra Payment'!K193)-Interest!K193),2),0)</f>
        <v>0</v>
      </c>
      <c r="L193" s="6">
        <f>IF(NOT(L$15=0),ROUND(L192-(('Minimum Payment'!L193+'Extra Payment'!L193)-Interest!L193),2),0)</f>
        <v>0</v>
      </c>
      <c r="M193" s="6">
        <f>IF(NOT(M$15=0),ROUND(M192-(('Minimum Payment'!M193+'Extra Payment'!M193)-Interest!M193),2),0)</f>
        <v>0</v>
      </c>
      <c r="O193" s="6">
        <f t="shared" si="6"/>
        <v>0</v>
      </c>
    </row>
    <row r="194" spans="1:15" x14ac:dyDescent="0.25">
      <c r="A194" s="3" t="str">
        <f t="shared" si="7"/>
        <v/>
      </c>
      <c r="B194" s="51" t="str">
        <f t="shared" si="8"/>
        <v/>
      </c>
      <c r="D194" s="6">
        <f>IF(NOT(D$15=0),ROUND(D193-(('Minimum Payment'!D194+'Extra Payment'!D194)-Interest!D194),2),0)</f>
        <v>0</v>
      </c>
      <c r="E194" s="6">
        <f>IF(NOT(E$15=0),ROUND(E193-(('Minimum Payment'!E194+'Extra Payment'!E194)-Interest!E194),2),0)</f>
        <v>0</v>
      </c>
      <c r="F194" s="6">
        <f>IF(NOT(F$15=0),ROUND(F193-(('Minimum Payment'!F194+'Extra Payment'!F194)-Interest!F194),2),0)</f>
        <v>0</v>
      </c>
      <c r="G194" s="6">
        <f>IF(NOT(G$15=0),ROUND(G193-(('Minimum Payment'!G194+'Extra Payment'!G194)-Interest!G194),2),0)</f>
        <v>0</v>
      </c>
      <c r="H194" s="6">
        <f>IF(NOT(H$15=0),ROUND(H193-(('Minimum Payment'!H194+'Extra Payment'!H194)-Interest!H194),2),0)</f>
        <v>0</v>
      </c>
      <c r="I194" s="6">
        <f>IF(NOT(I$15=0),ROUND(I193-(('Minimum Payment'!I194+'Extra Payment'!I194)-Interest!I194),2),0)</f>
        <v>0</v>
      </c>
      <c r="J194" s="6">
        <f>IF(NOT(J$15=0),ROUND(J193-(('Minimum Payment'!J194+'Extra Payment'!J194)-Interest!J194),2),0)</f>
        <v>0</v>
      </c>
      <c r="K194" s="6">
        <f>IF(NOT(K$15=0),ROUND(K193-(('Minimum Payment'!K194+'Extra Payment'!K194)-Interest!K194),2),0)</f>
        <v>0</v>
      </c>
      <c r="L194" s="6">
        <f>IF(NOT(L$15=0),ROUND(L193-(('Minimum Payment'!L194+'Extra Payment'!L194)-Interest!L194),2),0)</f>
        <v>0</v>
      </c>
      <c r="M194" s="6">
        <f>IF(NOT(M$15=0),ROUND(M193-(('Minimum Payment'!M194+'Extra Payment'!M194)-Interest!M194),2),0)</f>
        <v>0</v>
      </c>
      <c r="O194" s="6">
        <f t="shared" si="6"/>
        <v>0</v>
      </c>
    </row>
    <row r="195" spans="1:15" x14ac:dyDescent="0.25">
      <c r="A195" s="3" t="str">
        <f t="shared" si="7"/>
        <v/>
      </c>
      <c r="B195" s="51" t="str">
        <f t="shared" si="8"/>
        <v/>
      </c>
      <c r="D195" s="6">
        <f>IF(NOT(D$15=0),ROUND(D194-(('Minimum Payment'!D195+'Extra Payment'!D195)-Interest!D195),2),0)</f>
        <v>0</v>
      </c>
      <c r="E195" s="6">
        <f>IF(NOT(E$15=0),ROUND(E194-(('Minimum Payment'!E195+'Extra Payment'!E195)-Interest!E195),2),0)</f>
        <v>0</v>
      </c>
      <c r="F195" s="6">
        <f>IF(NOT(F$15=0),ROUND(F194-(('Minimum Payment'!F195+'Extra Payment'!F195)-Interest!F195),2),0)</f>
        <v>0</v>
      </c>
      <c r="G195" s="6">
        <f>IF(NOT(G$15=0),ROUND(G194-(('Minimum Payment'!G195+'Extra Payment'!G195)-Interest!G195),2),0)</f>
        <v>0</v>
      </c>
      <c r="H195" s="6">
        <f>IF(NOT(H$15=0),ROUND(H194-(('Minimum Payment'!H195+'Extra Payment'!H195)-Interest!H195),2),0)</f>
        <v>0</v>
      </c>
      <c r="I195" s="6">
        <f>IF(NOT(I$15=0),ROUND(I194-(('Minimum Payment'!I195+'Extra Payment'!I195)-Interest!I195),2),0)</f>
        <v>0</v>
      </c>
      <c r="J195" s="6">
        <f>IF(NOT(J$15=0),ROUND(J194-(('Minimum Payment'!J195+'Extra Payment'!J195)-Interest!J195),2),0)</f>
        <v>0</v>
      </c>
      <c r="K195" s="6">
        <f>IF(NOT(K$15=0),ROUND(K194-(('Minimum Payment'!K195+'Extra Payment'!K195)-Interest!K195),2),0)</f>
        <v>0</v>
      </c>
      <c r="L195" s="6">
        <f>IF(NOT(L$15=0),ROUND(L194-(('Minimum Payment'!L195+'Extra Payment'!L195)-Interest!L195),2),0)</f>
        <v>0</v>
      </c>
      <c r="M195" s="6">
        <f>IF(NOT(M$15=0),ROUND(M194-(('Minimum Payment'!M195+'Extra Payment'!M195)-Interest!M195),2),0)</f>
        <v>0</v>
      </c>
      <c r="O195" s="6">
        <f t="shared" si="6"/>
        <v>0</v>
      </c>
    </row>
    <row r="196" spans="1:15" x14ac:dyDescent="0.25">
      <c r="A196" s="3" t="str">
        <f t="shared" si="7"/>
        <v/>
      </c>
      <c r="B196" s="51" t="str">
        <f t="shared" si="8"/>
        <v/>
      </c>
      <c r="D196" s="6">
        <f>IF(NOT(D$15=0),ROUND(D195-(('Minimum Payment'!D196+'Extra Payment'!D196)-Interest!D196),2),0)</f>
        <v>0</v>
      </c>
      <c r="E196" s="6">
        <f>IF(NOT(E$15=0),ROUND(E195-(('Minimum Payment'!E196+'Extra Payment'!E196)-Interest!E196),2),0)</f>
        <v>0</v>
      </c>
      <c r="F196" s="6">
        <f>IF(NOT(F$15=0),ROUND(F195-(('Minimum Payment'!F196+'Extra Payment'!F196)-Interest!F196),2),0)</f>
        <v>0</v>
      </c>
      <c r="G196" s="6">
        <f>IF(NOT(G$15=0),ROUND(G195-(('Minimum Payment'!G196+'Extra Payment'!G196)-Interest!G196),2),0)</f>
        <v>0</v>
      </c>
      <c r="H196" s="6">
        <f>IF(NOT(H$15=0),ROUND(H195-(('Minimum Payment'!H196+'Extra Payment'!H196)-Interest!H196),2),0)</f>
        <v>0</v>
      </c>
      <c r="I196" s="6">
        <f>IF(NOT(I$15=0),ROUND(I195-(('Minimum Payment'!I196+'Extra Payment'!I196)-Interest!I196),2),0)</f>
        <v>0</v>
      </c>
      <c r="J196" s="6">
        <f>IF(NOT(J$15=0),ROUND(J195-(('Minimum Payment'!J196+'Extra Payment'!J196)-Interest!J196),2),0)</f>
        <v>0</v>
      </c>
      <c r="K196" s="6">
        <f>IF(NOT(K$15=0),ROUND(K195-(('Minimum Payment'!K196+'Extra Payment'!K196)-Interest!K196),2),0)</f>
        <v>0</v>
      </c>
      <c r="L196" s="6">
        <f>IF(NOT(L$15=0),ROUND(L195-(('Minimum Payment'!L196+'Extra Payment'!L196)-Interest!L196),2),0)</f>
        <v>0</v>
      </c>
      <c r="M196" s="6">
        <f>IF(NOT(M$15=0),ROUND(M195-(('Minimum Payment'!M196+'Extra Payment'!M196)-Interest!M196),2),0)</f>
        <v>0</v>
      </c>
      <c r="O196" s="6">
        <f t="shared" si="6"/>
        <v>0</v>
      </c>
    </row>
    <row r="197" spans="1:15" x14ac:dyDescent="0.25">
      <c r="A197" s="3" t="str">
        <f t="shared" si="7"/>
        <v/>
      </c>
      <c r="B197" s="51" t="str">
        <f t="shared" si="8"/>
        <v/>
      </c>
      <c r="D197" s="6">
        <f>IF(NOT(D$15=0),ROUND(D196-(('Minimum Payment'!D197+'Extra Payment'!D197)-Interest!D197),2),0)</f>
        <v>0</v>
      </c>
      <c r="E197" s="6">
        <f>IF(NOT(E$15=0),ROUND(E196-(('Minimum Payment'!E197+'Extra Payment'!E197)-Interest!E197),2),0)</f>
        <v>0</v>
      </c>
      <c r="F197" s="6">
        <f>IF(NOT(F$15=0),ROUND(F196-(('Minimum Payment'!F197+'Extra Payment'!F197)-Interest!F197),2),0)</f>
        <v>0</v>
      </c>
      <c r="G197" s="6">
        <f>IF(NOT(G$15=0),ROUND(G196-(('Minimum Payment'!G197+'Extra Payment'!G197)-Interest!G197),2),0)</f>
        <v>0</v>
      </c>
      <c r="H197" s="6">
        <f>IF(NOT(H$15=0),ROUND(H196-(('Minimum Payment'!H197+'Extra Payment'!H197)-Interest!H197),2),0)</f>
        <v>0</v>
      </c>
      <c r="I197" s="6">
        <f>IF(NOT(I$15=0),ROUND(I196-(('Minimum Payment'!I197+'Extra Payment'!I197)-Interest!I197),2),0)</f>
        <v>0</v>
      </c>
      <c r="J197" s="6">
        <f>IF(NOT(J$15=0),ROUND(J196-(('Minimum Payment'!J197+'Extra Payment'!J197)-Interest!J197),2),0)</f>
        <v>0</v>
      </c>
      <c r="K197" s="6">
        <f>IF(NOT(K$15=0),ROUND(K196-(('Minimum Payment'!K197+'Extra Payment'!K197)-Interest!K197),2),0)</f>
        <v>0</v>
      </c>
      <c r="L197" s="6">
        <f>IF(NOT(L$15=0),ROUND(L196-(('Minimum Payment'!L197+'Extra Payment'!L197)-Interest!L197),2),0)</f>
        <v>0</v>
      </c>
      <c r="M197" s="6">
        <f>IF(NOT(M$15=0),ROUND(M196-(('Minimum Payment'!M197+'Extra Payment'!M197)-Interest!M197),2),0)</f>
        <v>0</v>
      </c>
      <c r="O197" s="6">
        <f t="shared" si="6"/>
        <v>0</v>
      </c>
    </row>
    <row r="198" spans="1:15" x14ac:dyDescent="0.25">
      <c r="A198" s="3" t="str">
        <f t="shared" si="7"/>
        <v/>
      </c>
      <c r="B198" s="51" t="str">
        <f t="shared" si="8"/>
        <v/>
      </c>
      <c r="D198" s="6">
        <f>IF(NOT(D$15=0),ROUND(D197-(('Minimum Payment'!D198+'Extra Payment'!D198)-Interest!D198),2),0)</f>
        <v>0</v>
      </c>
      <c r="E198" s="6">
        <f>IF(NOT(E$15=0),ROUND(E197-(('Minimum Payment'!E198+'Extra Payment'!E198)-Interest!E198),2),0)</f>
        <v>0</v>
      </c>
      <c r="F198" s="6">
        <f>IF(NOT(F$15=0),ROUND(F197-(('Minimum Payment'!F198+'Extra Payment'!F198)-Interest!F198),2),0)</f>
        <v>0</v>
      </c>
      <c r="G198" s="6">
        <f>IF(NOT(G$15=0),ROUND(G197-(('Minimum Payment'!G198+'Extra Payment'!G198)-Interest!G198),2),0)</f>
        <v>0</v>
      </c>
      <c r="H198" s="6">
        <f>IF(NOT(H$15=0),ROUND(H197-(('Minimum Payment'!H198+'Extra Payment'!H198)-Interest!H198),2),0)</f>
        <v>0</v>
      </c>
      <c r="I198" s="6">
        <f>IF(NOT(I$15=0),ROUND(I197-(('Minimum Payment'!I198+'Extra Payment'!I198)-Interest!I198),2),0)</f>
        <v>0</v>
      </c>
      <c r="J198" s="6">
        <f>IF(NOT(J$15=0),ROUND(J197-(('Minimum Payment'!J198+'Extra Payment'!J198)-Interest!J198),2),0)</f>
        <v>0</v>
      </c>
      <c r="K198" s="6">
        <f>IF(NOT(K$15=0),ROUND(K197-(('Minimum Payment'!K198+'Extra Payment'!K198)-Interest!K198),2),0)</f>
        <v>0</v>
      </c>
      <c r="L198" s="6">
        <f>IF(NOT(L$15=0),ROUND(L197-(('Minimum Payment'!L198+'Extra Payment'!L198)-Interest!L198),2),0)</f>
        <v>0</v>
      </c>
      <c r="M198" s="6">
        <f>IF(NOT(M$15=0),ROUND(M197-(('Minimum Payment'!M198+'Extra Payment'!M198)-Interest!M198),2),0)</f>
        <v>0</v>
      </c>
      <c r="O198" s="6">
        <f t="shared" si="6"/>
        <v>0</v>
      </c>
    </row>
    <row r="199" spans="1:15" x14ac:dyDescent="0.25">
      <c r="A199" s="3" t="str">
        <f t="shared" si="7"/>
        <v/>
      </c>
      <c r="B199" s="51" t="str">
        <f t="shared" si="8"/>
        <v/>
      </c>
      <c r="D199" s="6">
        <f>IF(NOT(D$15=0),ROUND(D198-(('Minimum Payment'!D199+'Extra Payment'!D199)-Interest!D199),2),0)</f>
        <v>0</v>
      </c>
      <c r="E199" s="6">
        <f>IF(NOT(E$15=0),ROUND(E198-(('Minimum Payment'!E199+'Extra Payment'!E199)-Interest!E199),2),0)</f>
        <v>0</v>
      </c>
      <c r="F199" s="6">
        <f>IF(NOT(F$15=0),ROUND(F198-(('Minimum Payment'!F199+'Extra Payment'!F199)-Interest!F199),2),0)</f>
        <v>0</v>
      </c>
      <c r="G199" s="6">
        <f>IF(NOT(G$15=0),ROUND(G198-(('Minimum Payment'!G199+'Extra Payment'!G199)-Interest!G199),2),0)</f>
        <v>0</v>
      </c>
      <c r="H199" s="6">
        <f>IF(NOT(H$15=0),ROUND(H198-(('Minimum Payment'!H199+'Extra Payment'!H199)-Interest!H199),2),0)</f>
        <v>0</v>
      </c>
      <c r="I199" s="6">
        <f>IF(NOT(I$15=0),ROUND(I198-(('Minimum Payment'!I199+'Extra Payment'!I199)-Interest!I199),2),0)</f>
        <v>0</v>
      </c>
      <c r="J199" s="6">
        <f>IF(NOT(J$15=0),ROUND(J198-(('Minimum Payment'!J199+'Extra Payment'!J199)-Interest!J199),2),0)</f>
        <v>0</v>
      </c>
      <c r="K199" s="6">
        <f>IF(NOT(K$15=0),ROUND(K198-(('Minimum Payment'!K199+'Extra Payment'!K199)-Interest!K199),2),0)</f>
        <v>0</v>
      </c>
      <c r="L199" s="6">
        <f>IF(NOT(L$15=0),ROUND(L198-(('Minimum Payment'!L199+'Extra Payment'!L199)-Interest!L199),2),0)</f>
        <v>0</v>
      </c>
      <c r="M199" s="6">
        <f>IF(NOT(M$15=0),ROUND(M198-(('Minimum Payment'!M199+'Extra Payment'!M199)-Interest!M199),2),0)</f>
        <v>0</v>
      </c>
      <c r="O199" s="6">
        <f t="shared" si="6"/>
        <v>0</v>
      </c>
    </row>
    <row r="200" spans="1:15" x14ac:dyDescent="0.25">
      <c r="A200" s="3" t="str">
        <f t="shared" si="7"/>
        <v/>
      </c>
      <c r="B200" s="51" t="str">
        <f t="shared" si="8"/>
        <v/>
      </c>
      <c r="D200" s="6">
        <f>IF(NOT(D$15=0),ROUND(D199-(('Minimum Payment'!D200+'Extra Payment'!D200)-Interest!D200),2),0)</f>
        <v>0</v>
      </c>
      <c r="E200" s="6">
        <f>IF(NOT(E$15=0),ROUND(E199-(('Minimum Payment'!E200+'Extra Payment'!E200)-Interest!E200),2),0)</f>
        <v>0</v>
      </c>
      <c r="F200" s="6">
        <f>IF(NOT(F$15=0),ROUND(F199-(('Minimum Payment'!F200+'Extra Payment'!F200)-Interest!F200),2),0)</f>
        <v>0</v>
      </c>
      <c r="G200" s="6">
        <f>IF(NOT(G$15=0),ROUND(G199-(('Minimum Payment'!G200+'Extra Payment'!G200)-Interest!G200),2),0)</f>
        <v>0</v>
      </c>
      <c r="H200" s="6">
        <f>IF(NOT(H$15=0),ROUND(H199-(('Minimum Payment'!H200+'Extra Payment'!H200)-Interest!H200),2),0)</f>
        <v>0</v>
      </c>
      <c r="I200" s="6">
        <f>IF(NOT(I$15=0),ROUND(I199-(('Minimum Payment'!I200+'Extra Payment'!I200)-Interest!I200),2),0)</f>
        <v>0</v>
      </c>
      <c r="J200" s="6">
        <f>IF(NOT(J$15=0),ROUND(J199-(('Minimum Payment'!J200+'Extra Payment'!J200)-Interest!J200),2),0)</f>
        <v>0</v>
      </c>
      <c r="K200" s="6">
        <f>IF(NOT(K$15=0),ROUND(K199-(('Minimum Payment'!K200+'Extra Payment'!K200)-Interest!K200),2),0)</f>
        <v>0</v>
      </c>
      <c r="L200" s="6">
        <f>IF(NOT(L$15=0),ROUND(L199-(('Minimum Payment'!L200+'Extra Payment'!L200)-Interest!L200),2),0)</f>
        <v>0</v>
      </c>
      <c r="M200" s="6">
        <f>IF(NOT(M$15=0),ROUND(M199-(('Minimum Payment'!M200+'Extra Payment'!M200)-Interest!M200),2),0)</f>
        <v>0</v>
      </c>
      <c r="O200" s="6">
        <f t="shared" si="6"/>
        <v>0</v>
      </c>
    </row>
    <row r="201" spans="1:15" x14ac:dyDescent="0.25">
      <c r="A201" s="3" t="str">
        <f t="shared" si="7"/>
        <v/>
      </c>
      <c r="B201" s="51" t="str">
        <f t="shared" si="8"/>
        <v/>
      </c>
      <c r="D201" s="6">
        <f>IF(NOT(D$15=0),ROUND(D200-(('Minimum Payment'!D201+'Extra Payment'!D201)-Interest!D201),2),0)</f>
        <v>0</v>
      </c>
      <c r="E201" s="6">
        <f>IF(NOT(E$15=0),ROUND(E200-(('Minimum Payment'!E201+'Extra Payment'!E201)-Interest!E201),2),0)</f>
        <v>0</v>
      </c>
      <c r="F201" s="6">
        <f>IF(NOT(F$15=0),ROUND(F200-(('Minimum Payment'!F201+'Extra Payment'!F201)-Interest!F201),2),0)</f>
        <v>0</v>
      </c>
      <c r="G201" s="6">
        <f>IF(NOT(G$15=0),ROUND(G200-(('Minimum Payment'!G201+'Extra Payment'!G201)-Interest!G201),2),0)</f>
        <v>0</v>
      </c>
      <c r="H201" s="6">
        <f>IF(NOT(H$15=0),ROUND(H200-(('Minimum Payment'!H201+'Extra Payment'!H201)-Interest!H201),2),0)</f>
        <v>0</v>
      </c>
      <c r="I201" s="6">
        <f>IF(NOT(I$15=0),ROUND(I200-(('Minimum Payment'!I201+'Extra Payment'!I201)-Interest!I201),2),0)</f>
        <v>0</v>
      </c>
      <c r="J201" s="6">
        <f>IF(NOT(J$15=0),ROUND(J200-(('Minimum Payment'!J201+'Extra Payment'!J201)-Interest!J201),2),0)</f>
        <v>0</v>
      </c>
      <c r="K201" s="6">
        <f>IF(NOT(K$15=0),ROUND(K200-(('Minimum Payment'!K201+'Extra Payment'!K201)-Interest!K201),2),0)</f>
        <v>0</v>
      </c>
      <c r="L201" s="6">
        <f>IF(NOT(L$15=0),ROUND(L200-(('Minimum Payment'!L201+'Extra Payment'!L201)-Interest!L201),2),0)</f>
        <v>0</v>
      </c>
      <c r="M201" s="6">
        <f>IF(NOT(M$15=0),ROUND(M200-(('Minimum Payment'!M201+'Extra Payment'!M201)-Interest!M201),2),0)</f>
        <v>0</v>
      </c>
      <c r="O201" s="6">
        <f t="shared" si="6"/>
        <v>0</v>
      </c>
    </row>
    <row r="202" spans="1:15" x14ac:dyDescent="0.25">
      <c r="A202" s="3" t="str">
        <f t="shared" si="7"/>
        <v/>
      </c>
      <c r="B202" s="51" t="str">
        <f t="shared" si="8"/>
        <v/>
      </c>
      <c r="D202" s="6">
        <f>IF(NOT(D$15=0),ROUND(D201-(('Minimum Payment'!D202+'Extra Payment'!D202)-Interest!D202),2),0)</f>
        <v>0</v>
      </c>
      <c r="E202" s="6">
        <f>IF(NOT(E$15=0),ROUND(E201-(('Minimum Payment'!E202+'Extra Payment'!E202)-Interest!E202),2),0)</f>
        <v>0</v>
      </c>
      <c r="F202" s="6">
        <f>IF(NOT(F$15=0),ROUND(F201-(('Minimum Payment'!F202+'Extra Payment'!F202)-Interest!F202),2),0)</f>
        <v>0</v>
      </c>
      <c r="G202" s="6">
        <f>IF(NOT(G$15=0),ROUND(G201-(('Minimum Payment'!G202+'Extra Payment'!G202)-Interest!G202),2),0)</f>
        <v>0</v>
      </c>
      <c r="H202" s="6">
        <f>IF(NOT(H$15=0),ROUND(H201-(('Minimum Payment'!H202+'Extra Payment'!H202)-Interest!H202),2),0)</f>
        <v>0</v>
      </c>
      <c r="I202" s="6">
        <f>IF(NOT(I$15=0),ROUND(I201-(('Minimum Payment'!I202+'Extra Payment'!I202)-Interest!I202),2),0)</f>
        <v>0</v>
      </c>
      <c r="J202" s="6">
        <f>IF(NOT(J$15=0),ROUND(J201-(('Minimum Payment'!J202+'Extra Payment'!J202)-Interest!J202),2),0)</f>
        <v>0</v>
      </c>
      <c r="K202" s="6">
        <f>IF(NOT(K$15=0),ROUND(K201-(('Minimum Payment'!K202+'Extra Payment'!K202)-Interest!K202),2),0)</f>
        <v>0</v>
      </c>
      <c r="L202" s="6">
        <f>IF(NOT(L$15=0),ROUND(L201-(('Minimum Payment'!L202+'Extra Payment'!L202)-Interest!L202),2),0)</f>
        <v>0</v>
      </c>
      <c r="M202" s="6">
        <f>IF(NOT(M$15=0),ROUND(M201-(('Minimum Payment'!M202+'Extra Payment'!M202)-Interest!M202),2),0)</f>
        <v>0</v>
      </c>
      <c r="O202" s="6">
        <f t="shared" si="6"/>
        <v>0</v>
      </c>
    </row>
    <row r="203" spans="1:15" x14ac:dyDescent="0.25">
      <c r="A203" s="3" t="str">
        <f t="shared" si="7"/>
        <v/>
      </c>
      <c r="B203" s="51" t="str">
        <f t="shared" si="8"/>
        <v/>
      </c>
      <c r="D203" s="6">
        <f>IF(NOT(D$15=0),ROUND(D202-(('Minimum Payment'!D203+'Extra Payment'!D203)-Interest!D203),2),0)</f>
        <v>0</v>
      </c>
      <c r="E203" s="6">
        <f>IF(NOT(E$15=0),ROUND(E202-(('Minimum Payment'!E203+'Extra Payment'!E203)-Interest!E203),2),0)</f>
        <v>0</v>
      </c>
      <c r="F203" s="6">
        <f>IF(NOT(F$15=0),ROUND(F202-(('Minimum Payment'!F203+'Extra Payment'!F203)-Interest!F203),2),0)</f>
        <v>0</v>
      </c>
      <c r="G203" s="6">
        <f>IF(NOT(G$15=0),ROUND(G202-(('Minimum Payment'!G203+'Extra Payment'!G203)-Interest!G203),2),0)</f>
        <v>0</v>
      </c>
      <c r="H203" s="6">
        <f>IF(NOT(H$15=0),ROUND(H202-(('Minimum Payment'!H203+'Extra Payment'!H203)-Interest!H203),2),0)</f>
        <v>0</v>
      </c>
      <c r="I203" s="6">
        <f>IF(NOT(I$15=0),ROUND(I202-(('Minimum Payment'!I203+'Extra Payment'!I203)-Interest!I203),2),0)</f>
        <v>0</v>
      </c>
      <c r="J203" s="6">
        <f>IF(NOT(J$15=0),ROUND(J202-(('Minimum Payment'!J203+'Extra Payment'!J203)-Interest!J203),2),0)</f>
        <v>0</v>
      </c>
      <c r="K203" s="6">
        <f>IF(NOT(K$15=0),ROUND(K202-(('Minimum Payment'!K203+'Extra Payment'!K203)-Interest!K203),2),0)</f>
        <v>0</v>
      </c>
      <c r="L203" s="6">
        <f>IF(NOT(L$15=0),ROUND(L202-(('Minimum Payment'!L203+'Extra Payment'!L203)-Interest!L203),2),0)</f>
        <v>0</v>
      </c>
      <c r="M203" s="6">
        <f>IF(NOT(M$15=0),ROUND(M202-(('Minimum Payment'!M203+'Extra Payment'!M203)-Interest!M203),2),0)</f>
        <v>0</v>
      </c>
      <c r="O203" s="6">
        <f t="shared" si="6"/>
        <v>0</v>
      </c>
    </row>
    <row r="204" spans="1:15" x14ac:dyDescent="0.25">
      <c r="A204" s="3" t="str">
        <f t="shared" si="7"/>
        <v/>
      </c>
      <c r="B204" s="51" t="str">
        <f t="shared" si="8"/>
        <v/>
      </c>
      <c r="D204" s="6">
        <f>IF(NOT(D$15=0),ROUND(D203-(('Minimum Payment'!D204+'Extra Payment'!D204)-Interest!D204),2),0)</f>
        <v>0</v>
      </c>
      <c r="E204" s="6">
        <f>IF(NOT(E$15=0),ROUND(E203-(('Minimum Payment'!E204+'Extra Payment'!E204)-Interest!E204),2),0)</f>
        <v>0</v>
      </c>
      <c r="F204" s="6">
        <f>IF(NOT(F$15=0),ROUND(F203-(('Minimum Payment'!F204+'Extra Payment'!F204)-Interest!F204),2),0)</f>
        <v>0</v>
      </c>
      <c r="G204" s="6">
        <f>IF(NOT(G$15=0),ROUND(G203-(('Minimum Payment'!G204+'Extra Payment'!G204)-Interest!G204),2),0)</f>
        <v>0</v>
      </c>
      <c r="H204" s="6">
        <f>IF(NOT(H$15=0),ROUND(H203-(('Minimum Payment'!H204+'Extra Payment'!H204)-Interest!H204),2),0)</f>
        <v>0</v>
      </c>
      <c r="I204" s="6">
        <f>IF(NOT(I$15=0),ROUND(I203-(('Minimum Payment'!I204+'Extra Payment'!I204)-Interest!I204),2),0)</f>
        <v>0</v>
      </c>
      <c r="J204" s="6">
        <f>IF(NOT(J$15=0),ROUND(J203-(('Minimum Payment'!J204+'Extra Payment'!J204)-Interest!J204),2),0)</f>
        <v>0</v>
      </c>
      <c r="K204" s="6">
        <f>IF(NOT(K$15=0),ROUND(K203-(('Minimum Payment'!K204+'Extra Payment'!K204)-Interest!K204),2),0)</f>
        <v>0</v>
      </c>
      <c r="L204" s="6">
        <f>IF(NOT(L$15=0),ROUND(L203-(('Minimum Payment'!L204+'Extra Payment'!L204)-Interest!L204),2),0)</f>
        <v>0</v>
      </c>
      <c r="M204" s="6">
        <f>IF(NOT(M$15=0),ROUND(M203-(('Minimum Payment'!M204+'Extra Payment'!M204)-Interest!M204),2),0)</f>
        <v>0</v>
      </c>
      <c r="O204" s="6">
        <f t="shared" si="6"/>
        <v>0</v>
      </c>
    </row>
    <row r="205" spans="1:15" x14ac:dyDescent="0.25">
      <c r="A205" s="3" t="str">
        <f t="shared" si="7"/>
        <v/>
      </c>
      <c r="B205" s="51" t="str">
        <f t="shared" si="8"/>
        <v/>
      </c>
      <c r="D205" s="6">
        <f>IF(NOT(D$15=0),ROUND(D204-(('Minimum Payment'!D205+'Extra Payment'!D205)-Interest!D205),2),0)</f>
        <v>0</v>
      </c>
      <c r="E205" s="6">
        <f>IF(NOT(E$15=0),ROUND(E204-(('Minimum Payment'!E205+'Extra Payment'!E205)-Interest!E205),2),0)</f>
        <v>0</v>
      </c>
      <c r="F205" s="6">
        <f>IF(NOT(F$15=0),ROUND(F204-(('Minimum Payment'!F205+'Extra Payment'!F205)-Interest!F205),2),0)</f>
        <v>0</v>
      </c>
      <c r="G205" s="6">
        <f>IF(NOT(G$15=0),ROUND(G204-(('Minimum Payment'!G205+'Extra Payment'!G205)-Interest!G205),2),0)</f>
        <v>0</v>
      </c>
      <c r="H205" s="6">
        <f>IF(NOT(H$15=0),ROUND(H204-(('Minimum Payment'!H205+'Extra Payment'!H205)-Interest!H205),2),0)</f>
        <v>0</v>
      </c>
      <c r="I205" s="6">
        <f>IF(NOT(I$15=0),ROUND(I204-(('Minimum Payment'!I205+'Extra Payment'!I205)-Interest!I205),2),0)</f>
        <v>0</v>
      </c>
      <c r="J205" s="6">
        <f>IF(NOT(J$15=0),ROUND(J204-(('Minimum Payment'!J205+'Extra Payment'!J205)-Interest!J205),2),0)</f>
        <v>0</v>
      </c>
      <c r="K205" s="6">
        <f>IF(NOT(K$15=0),ROUND(K204-(('Minimum Payment'!K205+'Extra Payment'!K205)-Interest!K205),2),0)</f>
        <v>0</v>
      </c>
      <c r="L205" s="6">
        <f>IF(NOT(L$15=0),ROUND(L204-(('Minimum Payment'!L205+'Extra Payment'!L205)-Interest!L205),2),0)</f>
        <v>0</v>
      </c>
      <c r="M205" s="6">
        <f>IF(NOT(M$15=0),ROUND(M204-(('Minimum Payment'!M205+'Extra Payment'!M205)-Interest!M205),2),0)</f>
        <v>0</v>
      </c>
      <c r="O205" s="6">
        <f t="shared" si="6"/>
        <v>0</v>
      </c>
    </row>
    <row r="206" spans="1:15" x14ac:dyDescent="0.25">
      <c r="A206" s="3" t="str">
        <f t="shared" si="7"/>
        <v/>
      </c>
      <c r="B206" s="51" t="str">
        <f t="shared" si="8"/>
        <v/>
      </c>
      <c r="D206" s="6">
        <f>IF(NOT(D$15=0),ROUND(D205-(('Minimum Payment'!D206+'Extra Payment'!D206)-Interest!D206),2),0)</f>
        <v>0</v>
      </c>
      <c r="E206" s="6">
        <f>IF(NOT(E$15=0),ROUND(E205-(('Minimum Payment'!E206+'Extra Payment'!E206)-Interest!E206),2),0)</f>
        <v>0</v>
      </c>
      <c r="F206" s="6">
        <f>IF(NOT(F$15=0),ROUND(F205-(('Minimum Payment'!F206+'Extra Payment'!F206)-Interest!F206),2),0)</f>
        <v>0</v>
      </c>
      <c r="G206" s="6">
        <f>IF(NOT(G$15=0),ROUND(G205-(('Minimum Payment'!G206+'Extra Payment'!G206)-Interest!G206),2),0)</f>
        <v>0</v>
      </c>
      <c r="H206" s="6">
        <f>IF(NOT(H$15=0),ROUND(H205-(('Minimum Payment'!H206+'Extra Payment'!H206)-Interest!H206),2),0)</f>
        <v>0</v>
      </c>
      <c r="I206" s="6">
        <f>IF(NOT(I$15=0),ROUND(I205-(('Minimum Payment'!I206+'Extra Payment'!I206)-Interest!I206),2),0)</f>
        <v>0</v>
      </c>
      <c r="J206" s="6">
        <f>IF(NOT(J$15=0),ROUND(J205-(('Minimum Payment'!J206+'Extra Payment'!J206)-Interest!J206),2),0)</f>
        <v>0</v>
      </c>
      <c r="K206" s="6">
        <f>IF(NOT(K$15=0),ROUND(K205-(('Minimum Payment'!K206+'Extra Payment'!K206)-Interest!K206),2),0)</f>
        <v>0</v>
      </c>
      <c r="L206" s="6">
        <f>IF(NOT(L$15=0),ROUND(L205-(('Minimum Payment'!L206+'Extra Payment'!L206)-Interest!L206),2),0)</f>
        <v>0</v>
      </c>
      <c r="M206" s="6">
        <f>IF(NOT(M$15=0),ROUND(M205-(('Minimum Payment'!M206+'Extra Payment'!M206)-Interest!M206),2),0)</f>
        <v>0</v>
      </c>
      <c r="O206" s="6">
        <f t="shared" si="6"/>
        <v>0</v>
      </c>
    </row>
    <row r="207" spans="1:15" x14ac:dyDescent="0.25">
      <c r="A207" s="3" t="str">
        <f t="shared" si="7"/>
        <v/>
      </c>
      <c r="B207" s="51" t="str">
        <f t="shared" si="8"/>
        <v/>
      </c>
      <c r="D207" s="6">
        <f>IF(NOT(D$15=0),ROUND(D206-(('Minimum Payment'!D207+'Extra Payment'!D207)-Interest!D207),2),0)</f>
        <v>0</v>
      </c>
      <c r="E207" s="6">
        <f>IF(NOT(E$15=0),ROUND(E206-(('Minimum Payment'!E207+'Extra Payment'!E207)-Interest!E207),2),0)</f>
        <v>0</v>
      </c>
      <c r="F207" s="6">
        <f>IF(NOT(F$15=0),ROUND(F206-(('Minimum Payment'!F207+'Extra Payment'!F207)-Interest!F207),2),0)</f>
        <v>0</v>
      </c>
      <c r="G207" s="6">
        <f>IF(NOT(G$15=0),ROUND(G206-(('Minimum Payment'!G207+'Extra Payment'!G207)-Interest!G207),2),0)</f>
        <v>0</v>
      </c>
      <c r="H207" s="6">
        <f>IF(NOT(H$15=0),ROUND(H206-(('Minimum Payment'!H207+'Extra Payment'!H207)-Interest!H207),2),0)</f>
        <v>0</v>
      </c>
      <c r="I207" s="6">
        <f>IF(NOT(I$15=0),ROUND(I206-(('Minimum Payment'!I207+'Extra Payment'!I207)-Interest!I207),2),0)</f>
        <v>0</v>
      </c>
      <c r="J207" s="6">
        <f>IF(NOT(J$15=0),ROUND(J206-(('Minimum Payment'!J207+'Extra Payment'!J207)-Interest!J207),2),0)</f>
        <v>0</v>
      </c>
      <c r="K207" s="6">
        <f>IF(NOT(K$15=0),ROUND(K206-(('Minimum Payment'!K207+'Extra Payment'!K207)-Interest!K207),2),0)</f>
        <v>0</v>
      </c>
      <c r="L207" s="6">
        <f>IF(NOT(L$15=0),ROUND(L206-(('Minimum Payment'!L207+'Extra Payment'!L207)-Interest!L207),2),0)</f>
        <v>0</v>
      </c>
      <c r="M207" s="6">
        <f>IF(NOT(M$15=0),ROUND(M206-(('Minimum Payment'!M207+'Extra Payment'!M207)-Interest!M207),2),0)</f>
        <v>0</v>
      </c>
      <c r="O207" s="6">
        <f t="shared" ref="O207:O270" si="9">SUM(D207:M207)</f>
        <v>0</v>
      </c>
    </row>
    <row r="208" spans="1:15" x14ac:dyDescent="0.25">
      <c r="A208" s="3" t="str">
        <f t="shared" ref="A208:A271" si="10">IF(O207&lt;=0,"",A207+1)</f>
        <v/>
      </c>
      <c r="B208" s="51" t="str">
        <f t="shared" si="8"/>
        <v/>
      </c>
      <c r="D208" s="6">
        <f>IF(NOT(D$15=0),ROUND(D207-(('Minimum Payment'!D208+'Extra Payment'!D208)-Interest!D208),2),0)</f>
        <v>0</v>
      </c>
      <c r="E208" s="6">
        <f>IF(NOT(E$15=0),ROUND(E207-(('Minimum Payment'!E208+'Extra Payment'!E208)-Interest!E208),2),0)</f>
        <v>0</v>
      </c>
      <c r="F208" s="6">
        <f>IF(NOT(F$15=0),ROUND(F207-(('Minimum Payment'!F208+'Extra Payment'!F208)-Interest!F208),2),0)</f>
        <v>0</v>
      </c>
      <c r="G208" s="6">
        <f>IF(NOT(G$15=0),ROUND(G207-(('Minimum Payment'!G208+'Extra Payment'!G208)-Interest!G208),2),0)</f>
        <v>0</v>
      </c>
      <c r="H208" s="6">
        <f>IF(NOT(H$15=0),ROUND(H207-(('Minimum Payment'!H208+'Extra Payment'!H208)-Interest!H208),2),0)</f>
        <v>0</v>
      </c>
      <c r="I208" s="6">
        <f>IF(NOT(I$15=0),ROUND(I207-(('Minimum Payment'!I208+'Extra Payment'!I208)-Interest!I208),2),0)</f>
        <v>0</v>
      </c>
      <c r="J208" s="6">
        <f>IF(NOT(J$15=0),ROUND(J207-(('Minimum Payment'!J208+'Extra Payment'!J208)-Interest!J208),2),0)</f>
        <v>0</v>
      </c>
      <c r="K208" s="6">
        <f>IF(NOT(K$15=0),ROUND(K207-(('Minimum Payment'!K208+'Extra Payment'!K208)-Interest!K208),2),0)</f>
        <v>0</v>
      </c>
      <c r="L208" s="6">
        <f>IF(NOT(L$15=0),ROUND(L207-(('Minimum Payment'!L208+'Extra Payment'!L208)-Interest!L208),2),0)</f>
        <v>0</v>
      </c>
      <c r="M208" s="6">
        <f>IF(NOT(M$15=0),ROUND(M207-(('Minimum Payment'!M208+'Extra Payment'!M208)-Interest!M208),2),0)</f>
        <v>0</v>
      </c>
      <c r="O208" s="6">
        <f t="shared" si="9"/>
        <v>0</v>
      </c>
    </row>
    <row r="209" spans="1:15" x14ac:dyDescent="0.25">
      <c r="A209" s="3" t="str">
        <f t="shared" si="10"/>
        <v/>
      </c>
      <c r="B209" s="51" t="str">
        <f t="shared" ref="B209:B272" si="11">IF(A209="","",DATE(YEAR(B208),MONTH(B208)+1,1))</f>
        <v/>
      </c>
      <c r="D209" s="6">
        <f>IF(NOT(D$15=0),ROUND(D208-(('Minimum Payment'!D209+'Extra Payment'!D209)-Interest!D209),2),0)</f>
        <v>0</v>
      </c>
      <c r="E209" s="6">
        <f>IF(NOT(E$15=0),ROUND(E208-(('Minimum Payment'!E209+'Extra Payment'!E209)-Interest!E209),2),0)</f>
        <v>0</v>
      </c>
      <c r="F209" s="6">
        <f>IF(NOT(F$15=0),ROUND(F208-(('Minimum Payment'!F209+'Extra Payment'!F209)-Interest!F209),2),0)</f>
        <v>0</v>
      </c>
      <c r="G209" s="6">
        <f>IF(NOT(G$15=0),ROUND(G208-(('Minimum Payment'!G209+'Extra Payment'!G209)-Interest!G209),2),0)</f>
        <v>0</v>
      </c>
      <c r="H209" s="6">
        <f>IF(NOT(H$15=0),ROUND(H208-(('Minimum Payment'!H209+'Extra Payment'!H209)-Interest!H209),2),0)</f>
        <v>0</v>
      </c>
      <c r="I209" s="6">
        <f>IF(NOT(I$15=0),ROUND(I208-(('Minimum Payment'!I209+'Extra Payment'!I209)-Interest!I209),2),0)</f>
        <v>0</v>
      </c>
      <c r="J209" s="6">
        <f>IF(NOT(J$15=0),ROUND(J208-(('Minimum Payment'!J209+'Extra Payment'!J209)-Interest!J209),2),0)</f>
        <v>0</v>
      </c>
      <c r="K209" s="6">
        <f>IF(NOT(K$15=0),ROUND(K208-(('Minimum Payment'!K209+'Extra Payment'!K209)-Interest!K209),2),0)</f>
        <v>0</v>
      </c>
      <c r="L209" s="6">
        <f>IF(NOT(L$15=0),ROUND(L208-(('Minimum Payment'!L209+'Extra Payment'!L209)-Interest!L209),2),0)</f>
        <v>0</v>
      </c>
      <c r="M209" s="6">
        <f>IF(NOT(M$15=0),ROUND(M208-(('Minimum Payment'!M209+'Extra Payment'!M209)-Interest!M209),2),0)</f>
        <v>0</v>
      </c>
      <c r="O209" s="6">
        <f t="shared" si="9"/>
        <v>0</v>
      </c>
    </row>
    <row r="210" spans="1:15" x14ac:dyDescent="0.25">
      <c r="A210" s="3" t="str">
        <f t="shared" si="10"/>
        <v/>
      </c>
      <c r="B210" s="51" t="str">
        <f t="shared" si="11"/>
        <v/>
      </c>
      <c r="D210" s="6">
        <f>IF(NOT(D$15=0),ROUND(D209-(('Minimum Payment'!D210+'Extra Payment'!D210)-Interest!D210),2),0)</f>
        <v>0</v>
      </c>
      <c r="E210" s="6">
        <f>IF(NOT(E$15=0),ROUND(E209-(('Minimum Payment'!E210+'Extra Payment'!E210)-Interest!E210),2),0)</f>
        <v>0</v>
      </c>
      <c r="F210" s="6">
        <f>IF(NOT(F$15=0),ROUND(F209-(('Minimum Payment'!F210+'Extra Payment'!F210)-Interest!F210),2),0)</f>
        <v>0</v>
      </c>
      <c r="G210" s="6">
        <f>IF(NOT(G$15=0),ROUND(G209-(('Minimum Payment'!G210+'Extra Payment'!G210)-Interest!G210),2),0)</f>
        <v>0</v>
      </c>
      <c r="H210" s="6">
        <f>IF(NOT(H$15=0),ROUND(H209-(('Minimum Payment'!H210+'Extra Payment'!H210)-Interest!H210),2),0)</f>
        <v>0</v>
      </c>
      <c r="I210" s="6">
        <f>IF(NOT(I$15=0),ROUND(I209-(('Minimum Payment'!I210+'Extra Payment'!I210)-Interest!I210),2),0)</f>
        <v>0</v>
      </c>
      <c r="J210" s="6">
        <f>IF(NOT(J$15=0),ROUND(J209-(('Minimum Payment'!J210+'Extra Payment'!J210)-Interest!J210),2),0)</f>
        <v>0</v>
      </c>
      <c r="K210" s="6">
        <f>IF(NOT(K$15=0),ROUND(K209-(('Minimum Payment'!K210+'Extra Payment'!K210)-Interest!K210),2),0)</f>
        <v>0</v>
      </c>
      <c r="L210" s="6">
        <f>IF(NOT(L$15=0),ROUND(L209-(('Minimum Payment'!L210+'Extra Payment'!L210)-Interest!L210),2),0)</f>
        <v>0</v>
      </c>
      <c r="M210" s="6">
        <f>IF(NOT(M$15=0),ROUND(M209-(('Minimum Payment'!M210+'Extra Payment'!M210)-Interest!M210),2),0)</f>
        <v>0</v>
      </c>
      <c r="O210" s="6">
        <f t="shared" si="9"/>
        <v>0</v>
      </c>
    </row>
    <row r="211" spans="1:15" x14ac:dyDescent="0.25">
      <c r="A211" s="3" t="str">
        <f t="shared" si="10"/>
        <v/>
      </c>
      <c r="B211" s="51" t="str">
        <f t="shared" si="11"/>
        <v/>
      </c>
      <c r="D211" s="6">
        <f>IF(NOT(D$15=0),ROUND(D210-(('Minimum Payment'!D211+'Extra Payment'!D211)-Interest!D211),2),0)</f>
        <v>0</v>
      </c>
      <c r="E211" s="6">
        <f>IF(NOT(E$15=0),ROUND(E210-(('Minimum Payment'!E211+'Extra Payment'!E211)-Interest!E211),2),0)</f>
        <v>0</v>
      </c>
      <c r="F211" s="6">
        <f>IF(NOT(F$15=0),ROUND(F210-(('Minimum Payment'!F211+'Extra Payment'!F211)-Interest!F211),2),0)</f>
        <v>0</v>
      </c>
      <c r="G211" s="6">
        <f>IF(NOT(G$15=0),ROUND(G210-(('Minimum Payment'!G211+'Extra Payment'!G211)-Interest!G211),2),0)</f>
        <v>0</v>
      </c>
      <c r="H211" s="6">
        <f>IF(NOT(H$15=0),ROUND(H210-(('Minimum Payment'!H211+'Extra Payment'!H211)-Interest!H211),2),0)</f>
        <v>0</v>
      </c>
      <c r="I211" s="6">
        <f>IF(NOT(I$15=0),ROUND(I210-(('Minimum Payment'!I211+'Extra Payment'!I211)-Interest!I211),2),0)</f>
        <v>0</v>
      </c>
      <c r="J211" s="6">
        <f>IF(NOT(J$15=0),ROUND(J210-(('Minimum Payment'!J211+'Extra Payment'!J211)-Interest!J211),2),0)</f>
        <v>0</v>
      </c>
      <c r="K211" s="6">
        <f>IF(NOT(K$15=0),ROUND(K210-(('Minimum Payment'!K211+'Extra Payment'!K211)-Interest!K211),2),0)</f>
        <v>0</v>
      </c>
      <c r="L211" s="6">
        <f>IF(NOT(L$15=0),ROUND(L210-(('Minimum Payment'!L211+'Extra Payment'!L211)-Interest!L211),2),0)</f>
        <v>0</v>
      </c>
      <c r="M211" s="6">
        <f>IF(NOT(M$15=0),ROUND(M210-(('Minimum Payment'!M211+'Extra Payment'!M211)-Interest!M211),2),0)</f>
        <v>0</v>
      </c>
      <c r="O211" s="6">
        <f t="shared" si="9"/>
        <v>0</v>
      </c>
    </row>
    <row r="212" spans="1:15" x14ac:dyDescent="0.25">
      <c r="A212" s="3" t="str">
        <f t="shared" si="10"/>
        <v/>
      </c>
      <c r="B212" s="51" t="str">
        <f t="shared" si="11"/>
        <v/>
      </c>
      <c r="D212" s="6">
        <f>IF(NOT(D$15=0),ROUND(D211-(('Minimum Payment'!D212+'Extra Payment'!D212)-Interest!D212),2),0)</f>
        <v>0</v>
      </c>
      <c r="E212" s="6">
        <f>IF(NOT(E$15=0),ROUND(E211-(('Minimum Payment'!E212+'Extra Payment'!E212)-Interest!E212),2),0)</f>
        <v>0</v>
      </c>
      <c r="F212" s="6">
        <f>IF(NOT(F$15=0),ROUND(F211-(('Minimum Payment'!F212+'Extra Payment'!F212)-Interest!F212),2),0)</f>
        <v>0</v>
      </c>
      <c r="G212" s="6">
        <f>IF(NOT(G$15=0),ROUND(G211-(('Minimum Payment'!G212+'Extra Payment'!G212)-Interest!G212),2),0)</f>
        <v>0</v>
      </c>
      <c r="H212" s="6">
        <f>IF(NOT(H$15=0),ROUND(H211-(('Minimum Payment'!H212+'Extra Payment'!H212)-Interest!H212),2),0)</f>
        <v>0</v>
      </c>
      <c r="I212" s="6">
        <f>IF(NOT(I$15=0),ROUND(I211-(('Minimum Payment'!I212+'Extra Payment'!I212)-Interest!I212),2),0)</f>
        <v>0</v>
      </c>
      <c r="J212" s="6">
        <f>IF(NOT(J$15=0),ROUND(J211-(('Minimum Payment'!J212+'Extra Payment'!J212)-Interest!J212),2),0)</f>
        <v>0</v>
      </c>
      <c r="K212" s="6">
        <f>IF(NOT(K$15=0),ROUND(K211-(('Minimum Payment'!K212+'Extra Payment'!K212)-Interest!K212),2),0)</f>
        <v>0</v>
      </c>
      <c r="L212" s="6">
        <f>IF(NOT(L$15=0),ROUND(L211-(('Minimum Payment'!L212+'Extra Payment'!L212)-Interest!L212),2),0)</f>
        <v>0</v>
      </c>
      <c r="M212" s="6">
        <f>IF(NOT(M$15=0),ROUND(M211-(('Minimum Payment'!M212+'Extra Payment'!M212)-Interest!M212),2),0)</f>
        <v>0</v>
      </c>
      <c r="O212" s="6">
        <f t="shared" si="9"/>
        <v>0</v>
      </c>
    </row>
    <row r="213" spans="1:15" x14ac:dyDescent="0.25">
      <c r="A213" s="3" t="str">
        <f t="shared" si="10"/>
        <v/>
      </c>
      <c r="B213" s="51" t="str">
        <f t="shared" si="11"/>
        <v/>
      </c>
      <c r="D213" s="6">
        <f>IF(NOT(D$15=0),ROUND(D212-(('Minimum Payment'!D213+'Extra Payment'!D213)-Interest!D213),2),0)</f>
        <v>0</v>
      </c>
      <c r="E213" s="6">
        <f>IF(NOT(E$15=0),ROUND(E212-(('Minimum Payment'!E213+'Extra Payment'!E213)-Interest!E213),2),0)</f>
        <v>0</v>
      </c>
      <c r="F213" s="6">
        <f>IF(NOT(F$15=0),ROUND(F212-(('Minimum Payment'!F213+'Extra Payment'!F213)-Interest!F213),2),0)</f>
        <v>0</v>
      </c>
      <c r="G213" s="6">
        <f>IF(NOT(G$15=0),ROUND(G212-(('Minimum Payment'!G213+'Extra Payment'!G213)-Interest!G213),2),0)</f>
        <v>0</v>
      </c>
      <c r="H213" s="6">
        <f>IF(NOT(H$15=0),ROUND(H212-(('Minimum Payment'!H213+'Extra Payment'!H213)-Interest!H213),2),0)</f>
        <v>0</v>
      </c>
      <c r="I213" s="6">
        <f>IF(NOT(I$15=0),ROUND(I212-(('Minimum Payment'!I213+'Extra Payment'!I213)-Interest!I213),2),0)</f>
        <v>0</v>
      </c>
      <c r="J213" s="6">
        <f>IF(NOT(J$15=0),ROUND(J212-(('Minimum Payment'!J213+'Extra Payment'!J213)-Interest!J213),2),0)</f>
        <v>0</v>
      </c>
      <c r="K213" s="6">
        <f>IF(NOT(K$15=0),ROUND(K212-(('Minimum Payment'!K213+'Extra Payment'!K213)-Interest!K213),2),0)</f>
        <v>0</v>
      </c>
      <c r="L213" s="6">
        <f>IF(NOT(L$15=0),ROUND(L212-(('Minimum Payment'!L213+'Extra Payment'!L213)-Interest!L213),2),0)</f>
        <v>0</v>
      </c>
      <c r="M213" s="6">
        <f>IF(NOT(M$15=0),ROUND(M212-(('Minimum Payment'!M213+'Extra Payment'!M213)-Interest!M213),2),0)</f>
        <v>0</v>
      </c>
      <c r="O213" s="6">
        <f t="shared" si="9"/>
        <v>0</v>
      </c>
    </row>
    <row r="214" spans="1:15" x14ac:dyDescent="0.25">
      <c r="A214" s="3" t="str">
        <f t="shared" si="10"/>
        <v/>
      </c>
      <c r="B214" s="51" t="str">
        <f t="shared" si="11"/>
        <v/>
      </c>
      <c r="D214" s="6">
        <f>IF(NOT(D$15=0),ROUND(D213-(('Minimum Payment'!D214+'Extra Payment'!D214)-Interest!D214),2),0)</f>
        <v>0</v>
      </c>
      <c r="E214" s="6">
        <f>IF(NOT(E$15=0),ROUND(E213-(('Minimum Payment'!E214+'Extra Payment'!E214)-Interest!E214),2),0)</f>
        <v>0</v>
      </c>
      <c r="F214" s="6">
        <f>IF(NOT(F$15=0),ROUND(F213-(('Minimum Payment'!F214+'Extra Payment'!F214)-Interest!F214),2),0)</f>
        <v>0</v>
      </c>
      <c r="G214" s="6">
        <f>IF(NOT(G$15=0),ROUND(G213-(('Minimum Payment'!G214+'Extra Payment'!G214)-Interest!G214),2),0)</f>
        <v>0</v>
      </c>
      <c r="H214" s="6">
        <f>IF(NOT(H$15=0),ROUND(H213-(('Minimum Payment'!H214+'Extra Payment'!H214)-Interest!H214),2),0)</f>
        <v>0</v>
      </c>
      <c r="I214" s="6">
        <f>IF(NOT(I$15=0),ROUND(I213-(('Minimum Payment'!I214+'Extra Payment'!I214)-Interest!I214),2),0)</f>
        <v>0</v>
      </c>
      <c r="J214" s="6">
        <f>IF(NOT(J$15=0),ROUND(J213-(('Minimum Payment'!J214+'Extra Payment'!J214)-Interest!J214),2),0)</f>
        <v>0</v>
      </c>
      <c r="K214" s="6">
        <f>IF(NOT(K$15=0),ROUND(K213-(('Minimum Payment'!K214+'Extra Payment'!K214)-Interest!K214),2),0)</f>
        <v>0</v>
      </c>
      <c r="L214" s="6">
        <f>IF(NOT(L$15=0),ROUND(L213-(('Minimum Payment'!L214+'Extra Payment'!L214)-Interest!L214),2),0)</f>
        <v>0</v>
      </c>
      <c r="M214" s="6">
        <f>IF(NOT(M$15=0),ROUND(M213-(('Minimum Payment'!M214+'Extra Payment'!M214)-Interest!M214),2),0)</f>
        <v>0</v>
      </c>
      <c r="O214" s="6">
        <f t="shared" si="9"/>
        <v>0</v>
      </c>
    </row>
    <row r="215" spans="1:15" x14ac:dyDescent="0.25">
      <c r="A215" s="3" t="str">
        <f t="shared" si="10"/>
        <v/>
      </c>
      <c r="B215" s="51" t="str">
        <f t="shared" si="11"/>
        <v/>
      </c>
      <c r="D215" s="6">
        <f>IF(NOT(D$15=0),ROUND(D214-(('Minimum Payment'!D215+'Extra Payment'!D215)-Interest!D215),2),0)</f>
        <v>0</v>
      </c>
      <c r="E215" s="6">
        <f>IF(NOT(E$15=0),ROUND(E214-(('Minimum Payment'!E215+'Extra Payment'!E215)-Interest!E215),2),0)</f>
        <v>0</v>
      </c>
      <c r="F215" s="6">
        <f>IF(NOT(F$15=0),ROUND(F214-(('Minimum Payment'!F215+'Extra Payment'!F215)-Interest!F215),2),0)</f>
        <v>0</v>
      </c>
      <c r="G215" s="6">
        <f>IF(NOT(G$15=0),ROUND(G214-(('Minimum Payment'!G215+'Extra Payment'!G215)-Interest!G215),2),0)</f>
        <v>0</v>
      </c>
      <c r="H215" s="6">
        <f>IF(NOT(H$15=0),ROUND(H214-(('Minimum Payment'!H215+'Extra Payment'!H215)-Interest!H215),2),0)</f>
        <v>0</v>
      </c>
      <c r="I215" s="6">
        <f>IF(NOT(I$15=0),ROUND(I214-(('Minimum Payment'!I215+'Extra Payment'!I215)-Interest!I215),2),0)</f>
        <v>0</v>
      </c>
      <c r="J215" s="6">
        <f>IF(NOT(J$15=0),ROUND(J214-(('Minimum Payment'!J215+'Extra Payment'!J215)-Interest!J215),2),0)</f>
        <v>0</v>
      </c>
      <c r="K215" s="6">
        <f>IF(NOT(K$15=0),ROUND(K214-(('Minimum Payment'!K215+'Extra Payment'!K215)-Interest!K215),2),0)</f>
        <v>0</v>
      </c>
      <c r="L215" s="6">
        <f>IF(NOT(L$15=0),ROUND(L214-(('Minimum Payment'!L215+'Extra Payment'!L215)-Interest!L215),2),0)</f>
        <v>0</v>
      </c>
      <c r="M215" s="6">
        <f>IF(NOT(M$15=0),ROUND(M214-(('Minimum Payment'!M215+'Extra Payment'!M215)-Interest!M215),2),0)</f>
        <v>0</v>
      </c>
      <c r="O215" s="6">
        <f t="shared" si="9"/>
        <v>0</v>
      </c>
    </row>
    <row r="216" spans="1:15" x14ac:dyDescent="0.25">
      <c r="A216" s="3" t="str">
        <f t="shared" si="10"/>
        <v/>
      </c>
      <c r="B216" s="51" t="str">
        <f t="shared" si="11"/>
        <v/>
      </c>
      <c r="D216" s="6">
        <f>IF(NOT(D$15=0),ROUND(D215-(('Minimum Payment'!D216+'Extra Payment'!D216)-Interest!D216),2),0)</f>
        <v>0</v>
      </c>
      <c r="E216" s="6">
        <f>IF(NOT(E$15=0),ROUND(E215-(('Minimum Payment'!E216+'Extra Payment'!E216)-Interest!E216),2),0)</f>
        <v>0</v>
      </c>
      <c r="F216" s="6">
        <f>IF(NOT(F$15=0),ROUND(F215-(('Minimum Payment'!F216+'Extra Payment'!F216)-Interest!F216),2),0)</f>
        <v>0</v>
      </c>
      <c r="G216" s="6">
        <f>IF(NOT(G$15=0),ROUND(G215-(('Minimum Payment'!G216+'Extra Payment'!G216)-Interest!G216),2),0)</f>
        <v>0</v>
      </c>
      <c r="H216" s="6">
        <f>IF(NOT(H$15=0),ROUND(H215-(('Minimum Payment'!H216+'Extra Payment'!H216)-Interest!H216),2),0)</f>
        <v>0</v>
      </c>
      <c r="I216" s="6">
        <f>IF(NOT(I$15=0),ROUND(I215-(('Minimum Payment'!I216+'Extra Payment'!I216)-Interest!I216),2),0)</f>
        <v>0</v>
      </c>
      <c r="J216" s="6">
        <f>IF(NOT(J$15=0),ROUND(J215-(('Minimum Payment'!J216+'Extra Payment'!J216)-Interest!J216),2),0)</f>
        <v>0</v>
      </c>
      <c r="K216" s="6">
        <f>IF(NOT(K$15=0),ROUND(K215-(('Minimum Payment'!K216+'Extra Payment'!K216)-Interest!K216),2),0)</f>
        <v>0</v>
      </c>
      <c r="L216" s="6">
        <f>IF(NOT(L$15=0),ROUND(L215-(('Minimum Payment'!L216+'Extra Payment'!L216)-Interest!L216),2),0)</f>
        <v>0</v>
      </c>
      <c r="M216" s="6">
        <f>IF(NOT(M$15=0),ROUND(M215-(('Minimum Payment'!M216+'Extra Payment'!M216)-Interest!M216),2),0)</f>
        <v>0</v>
      </c>
      <c r="O216" s="6">
        <f t="shared" si="9"/>
        <v>0</v>
      </c>
    </row>
    <row r="217" spans="1:15" x14ac:dyDescent="0.25">
      <c r="A217" s="3" t="str">
        <f t="shared" si="10"/>
        <v/>
      </c>
      <c r="B217" s="51" t="str">
        <f t="shared" si="11"/>
        <v/>
      </c>
      <c r="D217" s="6">
        <f>IF(NOT(D$15=0),ROUND(D216-(('Minimum Payment'!D217+'Extra Payment'!D217)-Interest!D217),2),0)</f>
        <v>0</v>
      </c>
      <c r="E217" s="6">
        <f>IF(NOT(E$15=0),ROUND(E216-(('Minimum Payment'!E217+'Extra Payment'!E217)-Interest!E217),2),0)</f>
        <v>0</v>
      </c>
      <c r="F217" s="6">
        <f>IF(NOT(F$15=0),ROUND(F216-(('Minimum Payment'!F217+'Extra Payment'!F217)-Interest!F217),2),0)</f>
        <v>0</v>
      </c>
      <c r="G217" s="6">
        <f>IF(NOT(G$15=0),ROUND(G216-(('Minimum Payment'!G217+'Extra Payment'!G217)-Interest!G217),2),0)</f>
        <v>0</v>
      </c>
      <c r="H217" s="6">
        <f>IF(NOT(H$15=0),ROUND(H216-(('Minimum Payment'!H217+'Extra Payment'!H217)-Interest!H217),2),0)</f>
        <v>0</v>
      </c>
      <c r="I217" s="6">
        <f>IF(NOT(I$15=0),ROUND(I216-(('Minimum Payment'!I217+'Extra Payment'!I217)-Interest!I217),2),0)</f>
        <v>0</v>
      </c>
      <c r="J217" s="6">
        <f>IF(NOT(J$15=0),ROUND(J216-(('Minimum Payment'!J217+'Extra Payment'!J217)-Interest!J217),2),0)</f>
        <v>0</v>
      </c>
      <c r="K217" s="6">
        <f>IF(NOT(K$15=0),ROUND(K216-(('Minimum Payment'!K217+'Extra Payment'!K217)-Interest!K217),2),0)</f>
        <v>0</v>
      </c>
      <c r="L217" s="6">
        <f>IF(NOT(L$15=0),ROUND(L216-(('Minimum Payment'!L217+'Extra Payment'!L217)-Interest!L217),2),0)</f>
        <v>0</v>
      </c>
      <c r="M217" s="6">
        <f>IF(NOT(M$15=0),ROUND(M216-(('Minimum Payment'!M217+'Extra Payment'!M217)-Interest!M217),2),0)</f>
        <v>0</v>
      </c>
      <c r="O217" s="6">
        <f t="shared" si="9"/>
        <v>0</v>
      </c>
    </row>
    <row r="218" spans="1:15" x14ac:dyDescent="0.25">
      <c r="A218" s="3" t="str">
        <f t="shared" si="10"/>
        <v/>
      </c>
      <c r="B218" s="51" t="str">
        <f t="shared" si="11"/>
        <v/>
      </c>
      <c r="D218" s="6">
        <f>IF(NOT(D$15=0),ROUND(D217-(('Minimum Payment'!D218+'Extra Payment'!D218)-Interest!D218),2),0)</f>
        <v>0</v>
      </c>
      <c r="E218" s="6">
        <f>IF(NOT(E$15=0),ROUND(E217-(('Minimum Payment'!E218+'Extra Payment'!E218)-Interest!E218),2),0)</f>
        <v>0</v>
      </c>
      <c r="F218" s="6">
        <f>IF(NOT(F$15=0),ROUND(F217-(('Minimum Payment'!F218+'Extra Payment'!F218)-Interest!F218),2),0)</f>
        <v>0</v>
      </c>
      <c r="G218" s="6">
        <f>IF(NOT(G$15=0),ROUND(G217-(('Minimum Payment'!G218+'Extra Payment'!G218)-Interest!G218),2),0)</f>
        <v>0</v>
      </c>
      <c r="H218" s="6">
        <f>IF(NOT(H$15=0),ROUND(H217-(('Minimum Payment'!H218+'Extra Payment'!H218)-Interest!H218),2),0)</f>
        <v>0</v>
      </c>
      <c r="I218" s="6">
        <f>IF(NOT(I$15=0),ROUND(I217-(('Minimum Payment'!I218+'Extra Payment'!I218)-Interest!I218),2),0)</f>
        <v>0</v>
      </c>
      <c r="J218" s="6">
        <f>IF(NOT(J$15=0),ROUND(J217-(('Minimum Payment'!J218+'Extra Payment'!J218)-Interest!J218),2),0)</f>
        <v>0</v>
      </c>
      <c r="K218" s="6">
        <f>IF(NOT(K$15=0),ROUND(K217-(('Minimum Payment'!K218+'Extra Payment'!K218)-Interest!K218),2),0)</f>
        <v>0</v>
      </c>
      <c r="L218" s="6">
        <f>IF(NOT(L$15=0),ROUND(L217-(('Minimum Payment'!L218+'Extra Payment'!L218)-Interest!L218),2),0)</f>
        <v>0</v>
      </c>
      <c r="M218" s="6">
        <f>IF(NOT(M$15=0),ROUND(M217-(('Minimum Payment'!M218+'Extra Payment'!M218)-Interest!M218),2),0)</f>
        <v>0</v>
      </c>
      <c r="O218" s="6">
        <f t="shared" si="9"/>
        <v>0</v>
      </c>
    </row>
    <row r="219" spans="1:15" x14ac:dyDescent="0.25">
      <c r="A219" s="3" t="str">
        <f t="shared" si="10"/>
        <v/>
      </c>
      <c r="B219" s="51" t="str">
        <f t="shared" si="11"/>
        <v/>
      </c>
      <c r="D219" s="6">
        <f>IF(NOT(D$15=0),ROUND(D218-(('Minimum Payment'!D219+'Extra Payment'!D219)-Interest!D219),2),0)</f>
        <v>0</v>
      </c>
      <c r="E219" s="6">
        <f>IF(NOT(E$15=0),ROUND(E218-(('Minimum Payment'!E219+'Extra Payment'!E219)-Interest!E219),2),0)</f>
        <v>0</v>
      </c>
      <c r="F219" s="6">
        <f>IF(NOT(F$15=0),ROUND(F218-(('Minimum Payment'!F219+'Extra Payment'!F219)-Interest!F219),2),0)</f>
        <v>0</v>
      </c>
      <c r="G219" s="6">
        <f>IF(NOT(G$15=0),ROUND(G218-(('Minimum Payment'!G219+'Extra Payment'!G219)-Interest!G219),2),0)</f>
        <v>0</v>
      </c>
      <c r="H219" s="6">
        <f>IF(NOT(H$15=0),ROUND(H218-(('Minimum Payment'!H219+'Extra Payment'!H219)-Interest!H219),2),0)</f>
        <v>0</v>
      </c>
      <c r="I219" s="6">
        <f>IF(NOT(I$15=0),ROUND(I218-(('Minimum Payment'!I219+'Extra Payment'!I219)-Interest!I219),2),0)</f>
        <v>0</v>
      </c>
      <c r="J219" s="6">
        <f>IF(NOT(J$15=0),ROUND(J218-(('Minimum Payment'!J219+'Extra Payment'!J219)-Interest!J219),2),0)</f>
        <v>0</v>
      </c>
      <c r="K219" s="6">
        <f>IF(NOT(K$15=0),ROUND(K218-(('Minimum Payment'!K219+'Extra Payment'!K219)-Interest!K219),2),0)</f>
        <v>0</v>
      </c>
      <c r="L219" s="6">
        <f>IF(NOT(L$15=0),ROUND(L218-(('Minimum Payment'!L219+'Extra Payment'!L219)-Interest!L219),2),0)</f>
        <v>0</v>
      </c>
      <c r="M219" s="6">
        <f>IF(NOT(M$15=0),ROUND(M218-(('Minimum Payment'!M219+'Extra Payment'!M219)-Interest!M219),2),0)</f>
        <v>0</v>
      </c>
      <c r="O219" s="6">
        <f t="shared" si="9"/>
        <v>0</v>
      </c>
    </row>
    <row r="220" spans="1:15" x14ac:dyDescent="0.25">
      <c r="A220" s="3" t="str">
        <f t="shared" si="10"/>
        <v/>
      </c>
      <c r="B220" s="51" t="str">
        <f t="shared" si="11"/>
        <v/>
      </c>
      <c r="D220" s="6">
        <f>IF(NOT(D$15=0),ROUND(D219-(('Minimum Payment'!D220+'Extra Payment'!D220)-Interest!D220),2),0)</f>
        <v>0</v>
      </c>
      <c r="E220" s="6">
        <f>IF(NOT(E$15=0),ROUND(E219-(('Minimum Payment'!E220+'Extra Payment'!E220)-Interest!E220),2),0)</f>
        <v>0</v>
      </c>
      <c r="F220" s="6">
        <f>IF(NOT(F$15=0),ROUND(F219-(('Minimum Payment'!F220+'Extra Payment'!F220)-Interest!F220),2),0)</f>
        <v>0</v>
      </c>
      <c r="G220" s="6">
        <f>IF(NOT(G$15=0),ROUND(G219-(('Minimum Payment'!G220+'Extra Payment'!G220)-Interest!G220),2),0)</f>
        <v>0</v>
      </c>
      <c r="H220" s="6">
        <f>IF(NOT(H$15=0),ROUND(H219-(('Minimum Payment'!H220+'Extra Payment'!H220)-Interest!H220),2),0)</f>
        <v>0</v>
      </c>
      <c r="I220" s="6">
        <f>IF(NOT(I$15=0),ROUND(I219-(('Minimum Payment'!I220+'Extra Payment'!I220)-Interest!I220),2),0)</f>
        <v>0</v>
      </c>
      <c r="J220" s="6">
        <f>IF(NOT(J$15=0),ROUND(J219-(('Minimum Payment'!J220+'Extra Payment'!J220)-Interest!J220),2),0)</f>
        <v>0</v>
      </c>
      <c r="K220" s="6">
        <f>IF(NOT(K$15=0),ROUND(K219-(('Minimum Payment'!K220+'Extra Payment'!K220)-Interest!K220),2),0)</f>
        <v>0</v>
      </c>
      <c r="L220" s="6">
        <f>IF(NOT(L$15=0),ROUND(L219-(('Minimum Payment'!L220+'Extra Payment'!L220)-Interest!L220),2),0)</f>
        <v>0</v>
      </c>
      <c r="M220" s="6">
        <f>IF(NOT(M$15=0),ROUND(M219-(('Minimum Payment'!M220+'Extra Payment'!M220)-Interest!M220),2),0)</f>
        <v>0</v>
      </c>
      <c r="O220" s="6">
        <f t="shared" si="9"/>
        <v>0</v>
      </c>
    </row>
    <row r="221" spans="1:15" x14ac:dyDescent="0.25">
      <c r="A221" s="3" t="str">
        <f t="shared" si="10"/>
        <v/>
      </c>
      <c r="B221" s="51" t="str">
        <f t="shared" si="11"/>
        <v/>
      </c>
      <c r="D221" s="6">
        <f>IF(NOT(D$15=0),ROUND(D220-(('Minimum Payment'!D221+'Extra Payment'!D221)-Interest!D221),2),0)</f>
        <v>0</v>
      </c>
      <c r="E221" s="6">
        <f>IF(NOT(E$15=0),ROUND(E220-(('Minimum Payment'!E221+'Extra Payment'!E221)-Interest!E221),2),0)</f>
        <v>0</v>
      </c>
      <c r="F221" s="6">
        <f>IF(NOT(F$15=0),ROUND(F220-(('Minimum Payment'!F221+'Extra Payment'!F221)-Interest!F221),2),0)</f>
        <v>0</v>
      </c>
      <c r="G221" s="6">
        <f>IF(NOT(G$15=0),ROUND(G220-(('Minimum Payment'!G221+'Extra Payment'!G221)-Interest!G221),2),0)</f>
        <v>0</v>
      </c>
      <c r="H221" s="6">
        <f>IF(NOT(H$15=0),ROUND(H220-(('Minimum Payment'!H221+'Extra Payment'!H221)-Interest!H221),2),0)</f>
        <v>0</v>
      </c>
      <c r="I221" s="6">
        <f>IF(NOT(I$15=0),ROUND(I220-(('Minimum Payment'!I221+'Extra Payment'!I221)-Interest!I221),2),0)</f>
        <v>0</v>
      </c>
      <c r="J221" s="6">
        <f>IF(NOT(J$15=0),ROUND(J220-(('Minimum Payment'!J221+'Extra Payment'!J221)-Interest!J221),2),0)</f>
        <v>0</v>
      </c>
      <c r="K221" s="6">
        <f>IF(NOT(K$15=0),ROUND(K220-(('Minimum Payment'!K221+'Extra Payment'!K221)-Interest!K221),2),0)</f>
        <v>0</v>
      </c>
      <c r="L221" s="6">
        <f>IF(NOT(L$15=0),ROUND(L220-(('Minimum Payment'!L221+'Extra Payment'!L221)-Interest!L221),2),0)</f>
        <v>0</v>
      </c>
      <c r="M221" s="6">
        <f>IF(NOT(M$15=0),ROUND(M220-(('Minimum Payment'!M221+'Extra Payment'!M221)-Interest!M221),2),0)</f>
        <v>0</v>
      </c>
      <c r="O221" s="6">
        <f t="shared" si="9"/>
        <v>0</v>
      </c>
    </row>
    <row r="222" spans="1:15" x14ac:dyDescent="0.25">
      <c r="A222" s="3" t="str">
        <f t="shared" si="10"/>
        <v/>
      </c>
      <c r="B222" s="51" t="str">
        <f t="shared" si="11"/>
        <v/>
      </c>
      <c r="D222" s="6">
        <f>IF(NOT(D$15=0),ROUND(D221-(('Minimum Payment'!D222+'Extra Payment'!D222)-Interest!D222),2),0)</f>
        <v>0</v>
      </c>
      <c r="E222" s="6">
        <f>IF(NOT(E$15=0),ROUND(E221-(('Minimum Payment'!E222+'Extra Payment'!E222)-Interest!E222),2),0)</f>
        <v>0</v>
      </c>
      <c r="F222" s="6">
        <f>IF(NOT(F$15=0),ROUND(F221-(('Minimum Payment'!F222+'Extra Payment'!F222)-Interest!F222),2),0)</f>
        <v>0</v>
      </c>
      <c r="G222" s="6">
        <f>IF(NOT(G$15=0),ROUND(G221-(('Minimum Payment'!G222+'Extra Payment'!G222)-Interest!G222),2),0)</f>
        <v>0</v>
      </c>
      <c r="H222" s="6">
        <f>IF(NOT(H$15=0),ROUND(H221-(('Minimum Payment'!H222+'Extra Payment'!H222)-Interest!H222),2),0)</f>
        <v>0</v>
      </c>
      <c r="I222" s="6">
        <f>IF(NOT(I$15=0),ROUND(I221-(('Minimum Payment'!I222+'Extra Payment'!I222)-Interest!I222),2),0)</f>
        <v>0</v>
      </c>
      <c r="J222" s="6">
        <f>IF(NOT(J$15=0),ROUND(J221-(('Minimum Payment'!J222+'Extra Payment'!J222)-Interest!J222),2),0)</f>
        <v>0</v>
      </c>
      <c r="K222" s="6">
        <f>IF(NOT(K$15=0),ROUND(K221-(('Minimum Payment'!K222+'Extra Payment'!K222)-Interest!K222),2),0)</f>
        <v>0</v>
      </c>
      <c r="L222" s="6">
        <f>IF(NOT(L$15=0),ROUND(L221-(('Minimum Payment'!L222+'Extra Payment'!L222)-Interest!L222),2),0)</f>
        <v>0</v>
      </c>
      <c r="M222" s="6">
        <f>IF(NOT(M$15=0),ROUND(M221-(('Minimum Payment'!M222+'Extra Payment'!M222)-Interest!M222),2),0)</f>
        <v>0</v>
      </c>
      <c r="O222" s="6">
        <f t="shared" si="9"/>
        <v>0</v>
      </c>
    </row>
    <row r="223" spans="1:15" x14ac:dyDescent="0.25">
      <c r="A223" s="3" t="str">
        <f t="shared" si="10"/>
        <v/>
      </c>
      <c r="B223" s="51" t="str">
        <f t="shared" si="11"/>
        <v/>
      </c>
      <c r="D223" s="6">
        <f>IF(NOT(D$15=0),ROUND(D222-(('Minimum Payment'!D223+'Extra Payment'!D223)-Interest!D223),2),0)</f>
        <v>0</v>
      </c>
      <c r="E223" s="6">
        <f>IF(NOT(E$15=0),ROUND(E222-(('Minimum Payment'!E223+'Extra Payment'!E223)-Interest!E223),2),0)</f>
        <v>0</v>
      </c>
      <c r="F223" s="6">
        <f>IF(NOT(F$15=0),ROUND(F222-(('Minimum Payment'!F223+'Extra Payment'!F223)-Interest!F223),2),0)</f>
        <v>0</v>
      </c>
      <c r="G223" s="6">
        <f>IF(NOT(G$15=0),ROUND(G222-(('Minimum Payment'!G223+'Extra Payment'!G223)-Interest!G223),2),0)</f>
        <v>0</v>
      </c>
      <c r="H223" s="6">
        <f>IF(NOT(H$15=0),ROUND(H222-(('Minimum Payment'!H223+'Extra Payment'!H223)-Interest!H223),2),0)</f>
        <v>0</v>
      </c>
      <c r="I223" s="6">
        <f>IF(NOT(I$15=0),ROUND(I222-(('Minimum Payment'!I223+'Extra Payment'!I223)-Interest!I223),2),0)</f>
        <v>0</v>
      </c>
      <c r="J223" s="6">
        <f>IF(NOT(J$15=0),ROUND(J222-(('Minimum Payment'!J223+'Extra Payment'!J223)-Interest!J223),2),0)</f>
        <v>0</v>
      </c>
      <c r="K223" s="6">
        <f>IF(NOT(K$15=0),ROUND(K222-(('Minimum Payment'!K223+'Extra Payment'!K223)-Interest!K223),2),0)</f>
        <v>0</v>
      </c>
      <c r="L223" s="6">
        <f>IF(NOT(L$15=0),ROUND(L222-(('Minimum Payment'!L223+'Extra Payment'!L223)-Interest!L223),2),0)</f>
        <v>0</v>
      </c>
      <c r="M223" s="6">
        <f>IF(NOT(M$15=0),ROUND(M222-(('Minimum Payment'!M223+'Extra Payment'!M223)-Interest!M223),2),0)</f>
        <v>0</v>
      </c>
      <c r="O223" s="6">
        <f t="shared" si="9"/>
        <v>0</v>
      </c>
    </row>
    <row r="224" spans="1:15" x14ac:dyDescent="0.25">
      <c r="A224" s="3" t="str">
        <f t="shared" si="10"/>
        <v/>
      </c>
      <c r="B224" s="51" t="str">
        <f t="shared" si="11"/>
        <v/>
      </c>
      <c r="D224" s="6">
        <f>IF(NOT(D$15=0),ROUND(D223-(('Minimum Payment'!D224+'Extra Payment'!D224)-Interest!D224),2),0)</f>
        <v>0</v>
      </c>
      <c r="E224" s="6">
        <f>IF(NOT(E$15=0),ROUND(E223-(('Minimum Payment'!E224+'Extra Payment'!E224)-Interest!E224),2),0)</f>
        <v>0</v>
      </c>
      <c r="F224" s="6">
        <f>IF(NOT(F$15=0),ROUND(F223-(('Minimum Payment'!F224+'Extra Payment'!F224)-Interest!F224),2),0)</f>
        <v>0</v>
      </c>
      <c r="G224" s="6">
        <f>IF(NOT(G$15=0),ROUND(G223-(('Minimum Payment'!G224+'Extra Payment'!G224)-Interest!G224),2),0)</f>
        <v>0</v>
      </c>
      <c r="H224" s="6">
        <f>IF(NOT(H$15=0),ROUND(H223-(('Minimum Payment'!H224+'Extra Payment'!H224)-Interest!H224),2),0)</f>
        <v>0</v>
      </c>
      <c r="I224" s="6">
        <f>IF(NOT(I$15=0),ROUND(I223-(('Minimum Payment'!I224+'Extra Payment'!I224)-Interest!I224),2),0)</f>
        <v>0</v>
      </c>
      <c r="J224" s="6">
        <f>IF(NOT(J$15=0),ROUND(J223-(('Minimum Payment'!J224+'Extra Payment'!J224)-Interest!J224),2),0)</f>
        <v>0</v>
      </c>
      <c r="K224" s="6">
        <f>IF(NOT(K$15=0),ROUND(K223-(('Minimum Payment'!K224+'Extra Payment'!K224)-Interest!K224),2),0)</f>
        <v>0</v>
      </c>
      <c r="L224" s="6">
        <f>IF(NOT(L$15=0),ROUND(L223-(('Minimum Payment'!L224+'Extra Payment'!L224)-Interest!L224),2),0)</f>
        <v>0</v>
      </c>
      <c r="M224" s="6">
        <f>IF(NOT(M$15=0),ROUND(M223-(('Minimum Payment'!M224+'Extra Payment'!M224)-Interest!M224),2),0)</f>
        <v>0</v>
      </c>
      <c r="O224" s="6">
        <f t="shared" si="9"/>
        <v>0</v>
      </c>
    </row>
    <row r="225" spans="1:15" x14ac:dyDescent="0.25">
      <c r="A225" s="3" t="str">
        <f t="shared" si="10"/>
        <v/>
      </c>
      <c r="B225" s="51" t="str">
        <f t="shared" si="11"/>
        <v/>
      </c>
      <c r="D225" s="6">
        <f>IF(NOT(D$15=0),ROUND(D224-(('Minimum Payment'!D225+'Extra Payment'!D225)-Interest!D225),2),0)</f>
        <v>0</v>
      </c>
      <c r="E225" s="6">
        <f>IF(NOT(E$15=0),ROUND(E224-(('Minimum Payment'!E225+'Extra Payment'!E225)-Interest!E225),2),0)</f>
        <v>0</v>
      </c>
      <c r="F225" s="6">
        <f>IF(NOT(F$15=0),ROUND(F224-(('Minimum Payment'!F225+'Extra Payment'!F225)-Interest!F225),2),0)</f>
        <v>0</v>
      </c>
      <c r="G225" s="6">
        <f>IF(NOT(G$15=0),ROUND(G224-(('Minimum Payment'!G225+'Extra Payment'!G225)-Interest!G225),2),0)</f>
        <v>0</v>
      </c>
      <c r="H225" s="6">
        <f>IF(NOT(H$15=0),ROUND(H224-(('Minimum Payment'!H225+'Extra Payment'!H225)-Interest!H225),2),0)</f>
        <v>0</v>
      </c>
      <c r="I225" s="6">
        <f>IF(NOT(I$15=0),ROUND(I224-(('Minimum Payment'!I225+'Extra Payment'!I225)-Interest!I225),2),0)</f>
        <v>0</v>
      </c>
      <c r="J225" s="6">
        <f>IF(NOT(J$15=0),ROUND(J224-(('Minimum Payment'!J225+'Extra Payment'!J225)-Interest!J225),2),0)</f>
        <v>0</v>
      </c>
      <c r="K225" s="6">
        <f>IF(NOT(K$15=0),ROUND(K224-(('Minimum Payment'!K225+'Extra Payment'!K225)-Interest!K225),2),0)</f>
        <v>0</v>
      </c>
      <c r="L225" s="6">
        <f>IF(NOT(L$15=0),ROUND(L224-(('Minimum Payment'!L225+'Extra Payment'!L225)-Interest!L225),2),0)</f>
        <v>0</v>
      </c>
      <c r="M225" s="6">
        <f>IF(NOT(M$15=0),ROUND(M224-(('Minimum Payment'!M225+'Extra Payment'!M225)-Interest!M225),2),0)</f>
        <v>0</v>
      </c>
      <c r="O225" s="6">
        <f t="shared" si="9"/>
        <v>0</v>
      </c>
    </row>
    <row r="226" spans="1:15" x14ac:dyDescent="0.25">
      <c r="A226" s="3" t="str">
        <f t="shared" si="10"/>
        <v/>
      </c>
      <c r="B226" s="51" t="str">
        <f t="shared" si="11"/>
        <v/>
      </c>
      <c r="D226" s="6">
        <f>IF(NOT(D$15=0),ROUND(D225-(('Minimum Payment'!D226+'Extra Payment'!D226)-Interest!D226),2),0)</f>
        <v>0</v>
      </c>
      <c r="E226" s="6">
        <f>IF(NOT(E$15=0),ROUND(E225-(('Minimum Payment'!E226+'Extra Payment'!E226)-Interest!E226),2),0)</f>
        <v>0</v>
      </c>
      <c r="F226" s="6">
        <f>IF(NOT(F$15=0),ROUND(F225-(('Minimum Payment'!F226+'Extra Payment'!F226)-Interest!F226),2),0)</f>
        <v>0</v>
      </c>
      <c r="G226" s="6">
        <f>IF(NOT(G$15=0),ROUND(G225-(('Minimum Payment'!G226+'Extra Payment'!G226)-Interest!G226),2),0)</f>
        <v>0</v>
      </c>
      <c r="H226" s="6">
        <f>IF(NOT(H$15=0),ROUND(H225-(('Minimum Payment'!H226+'Extra Payment'!H226)-Interest!H226),2),0)</f>
        <v>0</v>
      </c>
      <c r="I226" s="6">
        <f>IF(NOT(I$15=0),ROUND(I225-(('Minimum Payment'!I226+'Extra Payment'!I226)-Interest!I226),2),0)</f>
        <v>0</v>
      </c>
      <c r="J226" s="6">
        <f>IF(NOT(J$15=0),ROUND(J225-(('Minimum Payment'!J226+'Extra Payment'!J226)-Interest!J226),2),0)</f>
        <v>0</v>
      </c>
      <c r="K226" s="6">
        <f>IF(NOT(K$15=0),ROUND(K225-(('Minimum Payment'!K226+'Extra Payment'!K226)-Interest!K226),2),0)</f>
        <v>0</v>
      </c>
      <c r="L226" s="6">
        <f>IF(NOT(L$15=0),ROUND(L225-(('Minimum Payment'!L226+'Extra Payment'!L226)-Interest!L226),2),0)</f>
        <v>0</v>
      </c>
      <c r="M226" s="6">
        <f>IF(NOT(M$15=0),ROUND(M225-(('Minimum Payment'!M226+'Extra Payment'!M226)-Interest!M226),2),0)</f>
        <v>0</v>
      </c>
      <c r="O226" s="6">
        <f t="shared" si="9"/>
        <v>0</v>
      </c>
    </row>
    <row r="227" spans="1:15" x14ac:dyDescent="0.25">
      <c r="A227" s="3" t="str">
        <f t="shared" si="10"/>
        <v/>
      </c>
      <c r="B227" s="51" t="str">
        <f t="shared" si="11"/>
        <v/>
      </c>
      <c r="D227" s="6">
        <f>IF(NOT(D$15=0),ROUND(D226-(('Minimum Payment'!D227+'Extra Payment'!D227)-Interest!D227),2),0)</f>
        <v>0</v>
      </c>
      <c r="E227" s="6">
        <f>IF(NOT(E$15=0),ROUND(E226-(('Minimum Payment'!E227+'Extra Payment'!E227)-Interest!E227),2),0)</f>
        <v>0</v>
      </c>
      <c r="F227" s="6">
        <f>IF(NOT(F$15=0),ROUND(F226-(('Minimum Payment'!F227+'Extra Payment'!F227)-Interest!F227),2),0)</f>
        <v>0</v>
      </c>
      <c r="G227" s="6">
        <f>IF(NOT(G$15=0),ROUND(G226-(('Minimum Payment'!G227+'Extra Payment'!G227)-Interest!G227),2),0)</f>
        <v>0</v>
      </c>
      <c r="H227" s="6">
        <f>IF(NOT(H$15=0),ROUND(H226-(('Minimum Payment'!H227+'Extra Payment'!H227)-Interest!H227),2),0)</f>
        <v>0</v>
      </c>
      <c r="I227" s="6">
        <f>IF(NOT(I$15=0),ROUND(I226-(('Minimum Payment'!I227+'Extra Payment'!I227)-Interest!I227),2),0)</f>
        <v>0</v>
      </c>
      <c r="J227" s="6">
        <f>IF(NOT(J$15=0),ROUND(J226-(('Minimum Payment'!J227+'Extra Payment'!J227)-Interest!J227),2),0)</f>
        <v>0</v>
      </c>
      <c r="K227" s="6">
        <f>IF(NOT(K$15=0),ROUND(K226-(('Minimum Payment'!K227+'Extra Payment'!K227)-Interest!K227),2),0)</f>
        <v>0</v>
      </c>
      <c r="L227" s="6">
        <f>IF(NOT(L$15=0),ROUND(L226-(('Minimum Payment'!L227+'Extra Payment'!L227)-Interest!L227),2),0)</f>
        <v>0</v>
      </c>
      <c r="M227" s="6">
        <f>IF(NOT(M$15=0),ROUND(M226-(('Minimum Payment'!M227+'Extra Payment'!M227)-Interest!M227),2),0)</f>
        <v>0</v>
      </c>
      <c r="O227" s="6">
        <f t="shared" si="9"/>
        <v>0</v>
      </c>
    </row>
    <row r="228" spans="1:15" x14ac:dyDescent="0.25">
      <c r="A228" s="3" t="str">
        <f t="shared" si="10"/>
        <v/>
      </c>
      <c r="B228" s="51" t="str">
        <f t="shared" si="11"/>
        <v/>
      </c>
      <c r="D228" s="6">
        <f>IF(NOT(D$15=0),ROUND(D227-(('Minimum Payment'!D228+'Extra Payment'!D228)-Interest!D228),2),0)</f>
        <v>0</v>
      </c>
      <c r="E228" s="6">
        <f>IF(NOT(E$15=0),ROUND(E227-(('Minimum Payment'!E228+'Extra Payment'!E228)-Interest!E228),2),0)</f>
        <v>0</v>
      </c>
      <c r="F228" s="6">
        <f>IF(NOT(F$15=0),ROUND(F227-(('Minimum Payment'!F228+'Extra Payment'!F228)-Interest!F228),2),0)</f>
        <v>0</v>
      </c>
      <c r="G228" s="6">
        <f>IF(NOT(G$15=0),ROUND(G227-(('Minimum Payment'!G228+'Extra Payment'!G228)-Interest!G228),2),0)</f>
        <v>0</v>
      </c>
      <c r="H228" s="6">
        <f>IF(NOT(H$15=0),ROUND(H227-(('Minimum Payment'!H228+'Extra Payment'!H228)-Interest!H228),2),0)</f>
        <v>0</v>
      </c>
      <c r="I228" s="6">
        <f>IF(NOT(I$15=0),ROUND(I227-(('Minimum Payment'!I228+'Extra Payment'!I228)-Interest!I228),2),0)</f>
        <v>0</v>
      </c>
      <c r="J228" s="6">
        <f>IF(NOT(J$15=0),ROUND(J227-(('Minimum Payment'!J228+'Extra Payment'!J228)-Interest!J228),2),0)</f>
        <v>0</v>
      </c>
      <c r="K228" s="6">
        <f>IF(NOT(K$15=0),ROUND(K227-(('Minimum Payment'!K228+'Extra Payment'!K228)-Interest!K228),2),0)</f>
        <v>0</v>
      </c>
      <c r="L228" s="6">
        <f>IF(NOT(L$15=0),ROUND(L227-(('Minimum Payment'!L228+'Extra Payment'!L228)-Interest!L228),2),0)</f>
        <v>0</v>
      </c>
      <c r="M228" s="6">
        <f>IF(NOT(M$15=0),ROUND(M227-(('Minimum Payment'!M228+'Extra Payment'!M228)-Interest!M228),2),0)</f>
        <v>0</v>
      </c>
      <c r="O228" s="6">
        <f t="shared" si="9"/>
        <v>0</v>
      </c>
    </row>
    <row r="229" spans="1:15" x14ac:dyDescent="0.25">
      <c r="A229" s="3" t="str">
        <f t="shared" si="10"/>
        <v/>
      </c>
      <c r="B229" s="51" t="str">
        <f t="shared" si="11"/>
        <v/>
      </c>
      <c r="D229" s="6">
        <f>IF(NOT(D$15=0),ROUND(D228-(('Minimum Payment'!D229+'Extra Payment'!D229)-Interest!D229),2),0)</f>
        <v>0</v>
      </c>
      <c r="E229" s="6">
        <f>IF(NOT(E$15=0),ROUND(E228-(('Minimum Payment'!E229+'Extra Payment'!E229)-Interest!E229),2),0)</f>
        <v>0</v>
      </c>
      <c r="F229" s="6">
        <f>IF(NOT(F$15=0),ROUND(F228-(('Minimum Payment'!F229+'Extra Payment'!F229)-Interest!F229),2),0)</f>
        <v>0</v>
      </c>
      <c r="G229" s="6">
        <f>IF(NOT(G$15=0),ROUND(G228-(('Minimum Payment'!G229+'Extra Payment'!G229)-Interest!G229),2),0)</f>
        <v>0</v>
      </c>
      <c r="H229" s="6">
        <f>IF(NOT(H$15=0),ROUND(H228-(('Minimum Payment'!H229+'Extra Payment'!H229)-Interest!H229),2),0)</f>
        <v>0</v>
      </c>
      <c r="I229" s="6">
        <f>IF(NOT(I$15=0),ROUND(I228-(('Minimum Payment'!I229+'Extra Payment'!I229)-Interest!I229),2),0)</f>
        <v>0</v>
      </c>
      <c r="J229" s="6">
        <f>IF(NOT(J$15=0),ROUND(J228-(('Minimum Payment'!J229+'Extra Payment'!J229)-Interest!J229),2),0)</f>
        <v>0</v>
      </c>
      <c r="K229" s="6">
        <f>IF(NOT(K$15=0),ROUND(K228-(('Minimum Payment'!K229+'Extra Payment'!K229)-Interest!K229),2),0)</f>
        <v>0</v>
      </c>
      <c r="L229" s="6">
        <f>IF(NOT(L$15=0),ROUND(L228-(('Minimum Payment'!L229+'Extra Payment'!L229)-Interest!L229),2),0)</f>
        <v>0</v>
      </c>
      <c r="M229" s="6">
        <f>IF(NOT(M$15=0),ROUND(M228-(('Minimum Payment'!M229+'Extra Payment'!M229)-Interest!M229),2),0)</f>
        <v>0</v>
      </c>
      <c r="O229" s="6">
        <f t="shared" si="9"/>
        <v>0</v>
      </c>
    </row>
    <row r="230" spans="1:15" x14ac:dyDescent="0.25">
      <c r="A230" s="3" t="str">
        <f t="shared" si="10"/>
        <v/>
      </c>
      <c r="B230" s="51" t="str">
        <f t="shared" si="11"/>
        <v/>
      </c>
      <c r="D230" s="6">
        <f>IF(NOT(D$15=0),ROUND(D229-(('Minimum Payment'!D230+'Extra Payment'!D230)-Interest!D230),2),0)</f>
        <v>0</v>
      </c>
      <c r="E230" s="6">
        <f>IF(NOT(E$15=0),ROUND(E229-(('Minimum Payment'!E230+'Extra Payment'!E230)-Interest!E230),2),0)</f>
        <v>0</v>
      </c>
      <c r="F230" s="6">
        <f>IF(NOT(F$15=0),ROUND(F229-(('Minimum Payment'!F230+'Extra Payment'!F230)-Interest!F230),2),0)</f>
        <v>0</v>
      </c>
      <c r="G230" s="6">
        <f>IF(NOT(G$15=0),ROUND(G229-(('Minimum Payment'!G230+'Extra Payment'!G230)-Interest!G230),2),0)</f>
        <v>0</v>
      </c>
      <c r="H230" s="6">
        <f>IF(NOT(H$15=0),ROUND(H229-(('Minimum Payment'!H230+'Extra Payment'!H230)-Interest!H230),2),0)</f>
        <v>0</v>
      </c>
      <c r="I230" s="6">
        <f>IF(NOT(I$15=0),ROUND(I229-(('Minimum Payment'!I230+'Extra Payment'!I230)-Interest!I230),2),0)</f>
        <v>0</v>
      </c>
      <c r="J230" s="6">
        <f>IF(NOT(J$15=0),ROUND(J229-(('Minimum Payment'!J230+'Extra Payment'!J230)-Interest!J230),2),0)</f>
        <v>0</v>
      </c>
      <c r="K230" s="6">
        <f>IF(NOT(K$15=0),ROUND(K229-(('Minimum Payment'!K230+'Extra Payment'!K230)-Interest!K230),2),0)</f>
        <v>0</v>
      </c>
      <c r="L230" s="6">
        <f>IF(NOT(L$15=0),ROUND(L229-(('Minimum Payment'!L230+'Extra Payment'!L230)-Interest!L230),2),0)</f>
        <v>0</v>
      </c>
      <c r="M230" s="6">
        <f>IF(NOT(M$15=0),ROUND(M229-(('Minimum Payment'!M230+'Extra Payment'!M230)-Interest!M230),2),0)</f>
        <v>0</v>
      </c>
      <c r="O230" s="6">
        <f t="shared" si="9"/>
        <v>0</v>
      </c>
    </row>
    <row r="231" spans="1:15" x14ac:dyDescent="0.25">
      <c r="A231" s="3" t="str">
        <f t="shared" si="10"/>
        <v/>
      </c>
      <c r="B231" s="51" t="str">
        <f t="shared" si="11"/>
        <v/>
      </c>
      <c r="D231" s="6">
        <f>IF(NOT(D$15=0),ROUND(D230-(('Minimum Payment'!D231+'Extra Payment'!D231)-Interest!D231),2),0)</f>
        <v>0</v>
      </c>
      <c r="E231" s="6">
        <f>IF(NOT(E$15=0),ROUND(E230-(('Minimum Payment'!E231+'Extra Payment'!E231)-Interest!E231),2),0)</f>
        <v>0</v>
      </c>
      <c r="F231" s="6">
        <f>IF(NOT(F$15=0),ROUND(F230-(('Minimum Payment'!F231+'Extra Payment'!F231)-Interest!F231),2),0)</f>
        <v>0</v>
      </c>
      <c r="G231" s="6">
        <f>IF(NOT(G$15=0),ROUND(G230-(('Minimum Payment'!G231+'Extra Payment'!G231)-Interest!G231),2),0)</f>
        <v>0</v>
      </c>
      <c r="H231" s="6">
        <f>IF(NOT(H$15=0),ROUND(H230-(('Minimum Payment'!H231+'Extra Payment'!H231)-Interest!H231),2),0)</f>
        <v>0</v>
      </c>
      <c r="I231" s="6">
        <f>IF(NOT(I$15=0),ROUND(I230-(('Minimum Payment'!I231+'Extra Payment'!I231)-Interest!I231),2),0)</f>
        <v>0</v>
      </c>
      <c r="J231" s="6">
        <f>IF(NOT(J$15=0),ROUND(J230-(('Minimum Payment'!J231+'Extra Payment'!J231)-Interest!J231),2),0)</f>
        <v>0</v>
      </c>
      <c r="K231" s="6">
        <f>IF(NOT(K$15=0),ROUND(K230-(('Minimum Payment'!K231+'Extra Payment'!K231)-Interest!K231),2),0)</f>
        <v>0</v>
      </c>
      <c r="L231" s="6">
        <f>IF(NOT(L$15=0),ROUND(L230-(('Minimum Payment'!L231+'Extra Payment'!L231)-Interest!L231),2),0)</f>
        <v>0</v>
      </c>
      <c r="M231" s="6">
        <f>IF(NOT(M$15=0),ROUND(M230-(('Minimum Payment'!M231+'Extra Payment'!M231)-Interest!M231),2),0)</f>
        <v>0</v>
      </c>
      <c r="O231" s="6">
        <f t="shared" si="9"/>
        <v>0</v>
      </c>
    </row>
    <row r="232" spans="1:15" x14ac:dyDescent="0.25">
      <c r="A232" s="3" t="str">
        <f t="shared" si="10"/>
        <v/>
      </c>
      <c r="B232" s="51" t="str">
        <f t="shared" si="11"/>
        <v/>
      </c>
      <c r="D232" s="6">
        <f>IF(NOT(D$15=0),ROUND(D231-(('Minimum Payment'!D232+'Extra Payment'!D232)-Interest!D232),2),0)</f>
        <v>0</v>
      </c>
      <c r="E232" s="6">
        <f>IF(NOT(E$15=0),ROUND(E231-(('Minimum Payment'!E232+'Extra Payment'!E232)-Interest!E232),2),0)</f>
        <v>0</v>
      </c>
      <c r="F232" s="6">
        <f>IF(NOT(F$15=0),ROUND(F231-(('Minimum Payment'!F232+'Extra Payment'!F232)-Interest!F232),2),0)</f>
        <v>0</v>
      </c>
      <c r="G232" s="6">
        <f>IF(NOT(G$15=0),ROUND(G231-(('Minimum Payment'!G232+'Extra Payment'!G232)-Interest!G232),2),0)</f>
        <v>0</v>
      </c>
      <c r="H232" s="6">
        <f>IF(NOT(H$15=0),ROUND(H231-(('Minimum Payment'!H232+'Extra Payment'!H232)-Interest!H232),2),0)</f>
        <v>0</v>
      </c>
      <c r="I232" s="6">
        <f>IF(NOT(I$15=0),ROUND(I231-(('Minimum Payment'!I232+'Extra Payment'!I232)-Interest!I232),2),0)</f>
        <v>0</v>
      </c>
      <c r="J232" s="6">
        <f>IF(NOT(J$15=0),ROUND(J231-(('Minimum Payment'!J232+'Extra Payment'!J232)-Interest!J232),2),0)</f>
        <v>0</v>
      </c>
      <c r="K232" s="6">
        <f>IF(NOT(K$15=0),ROUND(K231-(('Minimum Payment'!K232+'Extra Payment'!K232)-Interest!K232),2),0)</f>
        <v>0</v>
      </c>
      <c r="L232" s="6">
        <f>IF(NOT(L$15=0),ROUND(L231-(('Minimum Payment'!L232+'Extra Payment'!L232)-Interest!L232),2),0)</f>
        <v>0</v>
      </c>
      <c r="M232" s="6">
        <f>IF(NOT(M$15=0),ROUND(M231-(('Minimum Payment'!M232+'Extra Payment'!M232)-Interest!M232),2),0)</f>
        <v>0</v>
      </c>
      <c r="O232" s="6">
        <f t="shared" si="9"/>
        <v>0</v>
      </c>
    </row>
    <row r="233" spans="1:15" x14ac:dyDescent="0.25">
      <c r="A233" s="3" t="str">
        <f t="shared" si="10"/>
        <v/>
      </c>
      <c r="B233" s="51" t="str">
        <f t="shared" si="11"/>
        <v/>
      </c>
      <c r="D233" s="6">
        <f>IF(NOT(D$15=0),ROUND(D232-(('Minimum Payment'!D233+'Extra Payment'!D233)-Interest!D233),2),0)</f>
        <v>0</v>
      </c>
      <c r="E233" s="6">
        <f>IF(NOT(E$15=0),ROUND(E232-(('Minimum Payment'!E233+'Extra Payment'!E233)-Interest!E233),2),0)</f>
        <v>0</v>
      </c>
      <c r="F233" s="6">
        <f>IF(NOT(F$15=0),ROUND(F232-(('Minimum Payment'!F233+'Extra Payment'!F233)-Interest!F233),2),0)</f>
        <v>0</v>
      </c>
      <c r="G233" s="6">
        <f>IF(NOT(G$15=0),ROUND(G232-(('Minimum Payment'!G233+'Extra Payment'!G233)-Interest!G233),2),0)</f>
        <v>0</v>
      </c>
      <c r="H233" s="6">
        <f>IF(NOT(H$15=0),ROUND(H232-(('Minimum Payment'!H233+'Extra Payment'!H233)-Interest!H233),2),0)</f>
        <v>0</v>
      </c>
      <c r="I233" s="6">
        <f>IF(NOT(I$15=0),ROUND(I232-(('Minimum Payment'!I233+'Extra Payment'!I233)-Interest!I233),2),0)</f>
        <v>0</v>
      </c>
      <c r="J233" s="6">
        <f>IF(NOT(J$15=0),ROUND(J232-(('Minimum Payment'!J233+'Extra Payment'!J233)-Interest!J233),2),0)</f>
        <v>0</v>
      </c>
      <c r="K233" s="6">
        <f>IF(NOT(K$15=0),ROUND(K232-(('Minimum Payment'!K233+'Extra Payment'!K233)-Interest!K233),2),0)</f>
        <v>0</v>
      </c>
      <c r="L233" s="6">
        <f>IF(NOT(L$15=0),ROUND(L232-(('Minimum Payment'!L233+'Extra Payment'!L233)-Interest!L233),2),0)</f>
        <v>0</v>
      </c>
      <c r="M233" s="6">
        <f>IF(NOT(M$15=0),ROUND(M232-(('Minimum Payment'!M233+'Extra Payment'!M233)-Interest!M233),2),0)</f>
        <v>0</v>
      </c>
      <c r="O233" s="6">
        <f t="shared" si="9"/>
        <v>0</v>
      </c>
    </row>
    <row r="234" spans="1:15" x14ac:dyDescent="0.25">
      <c r="A234" s="3" t="str">
        <f t="shared" si="10"/>
        <v/>
      </c>
      <c r="B234" s="51" t="str">
        <f t="shared" si="11"/>
        <v/>
      </c>
      <c r="D234" s="6">
        <f>IF(NOT(D$15=0),ROUND(D233-(('Minimum Payment'!D234+'Extra Payment'!D234)-Interest!D234),2),0)</f>
        <v>0</v>
      </c>
      <c r="E234" s="6">
        <f>IF(NOT(E$15=0),ROUND(E233-(('Minimum Payment'!E234+'Extra Payment'!E234)-Interest!E234),2),0)</f>
        <v>0</v>
      </c>
      <c r="F234" s="6">
        <f>IF(NOT(F$15=0),ROUND(F233-(('Minimum Payment'!F234+'Extra Payment'!F234)-Interest!F234),2),0)</f>
        <v>0</v>
      </c>
      <c r="G234" s="6">
        <f>IF(NOT(G$15=0),ROUND(G233-(('Minimum Payment'!G234+'Extra Payment'!G234)-Interest!G234),2),0)</f>
        <v>0</v>
      </c>
      <c r="H234" s="6">
        <f>IF(NOT(H$15=0),ROUND(H233-(('Minimum Payment'!H234+'Extra Payment'!H234)-Interest!H234),2),0)</f>
        <v>0</v>
      </c>
      <c r="I234" s="6">
        <f>IF(NOT(I$15=0),ROUND(I233-(('Minimum Payment'!I234+'Extra Payment'!I234)-Interest!I234),2),0)</f>
        <v>0</v>
      </c>
      <c r="J234" s="6">
        <f>IF(NOT(J$15=0),ROUND(J233-(('Minimum Payment'!J234+'Extra Payment'!J234)-Interest!J234),2),0)</f>
        <v>0</v>
      </c>
      <c r="K234" s="6">
        <f>IF(NOT(K$15=0),ROUND(K233-(('Minimum Payment'!K234+'Extra Payment'!K234)-Interest!K234),2),0)</f>
        <v>0</v>
      </c>
      <c r="L234" s="6">
        <f>IF(NOT(L$15=0),ROUND(L233-(('Minimum Payment'!L234+'Extra Payment'!L234)-Interest!L234),2),0)</f>
        <v>0</v>
      </c>
      <c r="M234" s="6">
        <f>IF(NOT(M$15=0),ROUND(M233-(('Minimum Payment'!M234+'Extra Payment'!M234)-Interest!M234),2),0)</f>
        <v>0</v>
      </c>
      <c r="O234" s="6">
        <f t="shared" si="9"/>
        <v>0</v>
      </c>
    </row>
    <row r="235" spans="1:15" x14ac:dyDescent="0.25">
      <c r="A235" s="3" t="str">
        <f t="shared" si="10"/>
        <v/>
      </c>
      <c r="B235" s="51" t="str">
        <f t="shared" si="11"/>
        <v/>
      </c>
      <c r="D235" s="6">
        <f>IF(NOT(D$15=0),ROUND(D234-(('Minimum Payment'!D235+'Extra Payment'!D235)-Interest!D235),2),0)</f>
        <v>0</v>
      </c>
      <c r="E235" s="6">
        <f>IF(NOT(E$15=0),ROUND(E234-(('Minimum Payment'!E235+'Extra Payment'!E235)-Interest!E235),2),0)</f>
        <v>0</v>
      </c>
      <c r="F235" s="6">
        <f>IF(NOT(F$15=0),ROUND(F234-(('Minimum Payment'!F235+'Extra Payment'!F235)-Interest!F235),2),0)</f>
        <v>0</v>
      </c>
      <c r="G235" s="6">
        <f>IF(NOT(G$15=0),ROUND(G234-(('Minimum Payment'!G235+'Extra Payment'!G235)-Interest!G235),2),0)</f>
        <v>0</v>
      </c>
      <c r="H235" s="6">
        <f>IF(NOT(H$15=0),ROUND(H234-(('Minimum Payment'!H235+'Extra Payment'!H235)-Interest!H235),2),0)</f>
        <v>0</v>
      </c>
      <c r="I235" s="6">
        <f>IF(NOT(I$15=0),ROUND(I234-(('Minimum Payment'!I235+'Extra Payment'!I235)-Interest!I235),2),0)</f>
        <v>0</v>
      </c>
      <c r="J235" s="6">
        <f>IF(NOT(J$15=0),ROUND(J234-(('Minimum Payment'!J235+'Extra Payment'!J235)-Interest!J235),2),0)</f>
        <v>0</v>
      </c>
      <c r="K235" s="6">
        <f>IF(NOT(K$15=0),ROUND(K234-(('Minimum Payment'!K235+'Extra Payment'!K235)-Interest!K235),2),0)</f>
        <v>0</v>
      </c>
      <c r="L235" s="6">
        <f>IF(NOT(L$15=0),ROUND(L234-(('Minimum Payment'!L235+'Extra Payment'!L235)-Interest!L235),2),0)</f>
        <v>0</v>
      </c>
      <c r="M235" s="6">
        <f>IF(NOT(M$15=0),ROUND(M234-(('Minimum Payment'!M235+'Extra Payment'!M235)-Interest!M235),2),0)</f>
        <v>0</v>
      </c>
      <c r="O235" s="6">
        <f t="shared" si="9"/>
        <v>0</v>
      </c>
    </row>
    <row r="236" spans="1:15" x14ac:dyDescent="0.25">
      <c r="A236" s="3" t="str">
        <f t="shared" si="10"/>
        <v/>
      </c>
      <c r="B236" s="51" t="str">
        <f t="shared" si="11"/>
        <v/>
      </c>
      <c r="D236" s="6">
        <f>IF(NOT(D$15=0),ROUND(D235-(('Minimum Payment'!D236+'Extra Payment'!D236)-Interest!D236),2),0)</f>
        <v>0</v>
      </c>
      <c r="E236" s="6">
        <f>IF(NOT(E$15=0),ROUND(E235-(('Minimum Payment'!E236+'Extra Payment'!E236)-Interest!E236),2),0)</f>
        <v>0</v>
      </c>
      <c r="F236" s="6">
        <f>IF(NOT(F$15=0),ROUND(F235-(('Minimum Payment'!F236+'Extra Payment'!F236)-Interest!F236),2),0)</f>
        <v>0</v>
      </c>
      <c r="G236" s="6">
        <f>IF(NOT(G$15=0),ROUND(G235-(('Minimum Payment'!G236+'Extra Payment'!G236)-Interest!G236),2),0)</f>
        <v>0</v>
      </c>
      <c r="H236" s="6">
        <f>IF(NOT(H$15=0),ROUND(H235-(('Minimum Payment'!H236+'Extra Payment'!H236)-Interest!H236),2),0)</f>
        <v>0</v>
      </c>
      <c r="I236" s="6">
        <f>IF(NOT(I$15=0),ROUND(I235-(('Minimum Payment'!I236+'Extra Payment'!I236)-Interest!I236),2),0)</f>
        <v>0</v>
      </c>
      <c r="J236" s="6">
        <f>IF(NOT(J$15=0),ROUND(J235-(('Minimum Payment'!J236+'Extra Payment'!J236)-Interest!J236),2),0)</f>
        <v>0</v>
      </c>
      <c r="K236" s="6">
        <f>IF(NOT(K$15=0),ROUND(K235-(('Minimum Payment'!K236+'Extra Payment'!K236)-Interest!K236),2),0)</f>
        <v>0</v>
      </c>
      <c r="L236" s="6">
        <f>IF(NOT(L$15=0),ROUND(L235-(('Minimum Payment'!L236+'Extra Payment'!L236)-Interest!L236),2),0)</f>
        <v>0</v>
      </c>
      <c r="M236" s="6">
        <f>IF(NOT(M$15=0),ROUND(M235-(('Minimum Payment'!M236+'Extra Payment'!M236)-Interest!M236),2),0)</f>
        <v>0</v>
      </c>
      <c r="O236" s="6">
        <f t="shared" si="9"/>
        <v>0</v>
      </c>
    </row>
    <row r="237" spans="1:15" x14ac:dyDescent="0.25">
      <c r="A237" s="3" t="str">
        <f t="shared" si="10"/>
        <v/>
      </c>
      <c r="B237" s="51" t="str">
        <f t="shared" si="11"/>
        <v/>
      </c>
      <c r="D237" s="6">
        <f>IF(NOT(D$15=0),ROUND(D236-(('Minimum Payment'!D237+'Extra Payment'!D237)-Interest!D237),2),0)</f>
        <v>0</v>
      </c>
      <c r="E237" s="6">
        <f>IF(NOT(E$15=0),ROUND(E236-(('Minimum Payment'!E237+'Extra Payment'!E237)-Interest!E237),2),0)</f>
        <v>0</v>
      </c>
      <c r="F237" s="6">
        <f>IF(NOT(F$15=0),ROUND(F236-(('Minimum Payment'!F237+'Extra Payment'!F237)-Interest!F237),2),0)</f>
        <v>0</v>
      </c>
      <c r="G237" s="6">
        <f>IF(NOT(G$15=0),ROUND(G236-(('Minimum Payment'!G237+'Extra Payment'!G237)-Interest!G237),2),0)</f>
        <v>0</v>
      </c>
      <c r="H237" s="6">
        <f>IF(NOT(H$15=0),ROUND(H236-(('Minimum Payment'!H237+'Extra Payment'!H237)-Interest!H237),2),0)</f>
        <v>0</v>
      </c>
      <c r="I237" s="6">
        <f>IF(NOT(I$15=0),ROUND(I236-(('Minimum Payment'!I237+'Extra Payment'!I237)-Interest!I237),2),0)</f>
        <v>0</v>
      </c>
      <c r="J237" s="6">
        <f>IF(NOT(J$15=0),ROUND(J236-(('Minimum Payment'!J237+'Extra Payment'!J237)-Interest!J237),2),0)</f>
        <v>0</v>
      </c>
      <c r="K237" s="6">
        <f>IF(NOT(K$15=0),ROUND(K236-(('Minimum Payment'!K237+'Extra Payment'!K237)-Interest!K237),2),0)</f>
        <v>0</v>
      </c>
      <c r="L237" s="6">
        <f>IF(NOT(L$15=0),ROUND(L236-(('Minimum Payment'!L237+'Extra Payment'!L237)-Interest!L237),2),0)</f>
        <v>0</v>
      </c>
      <c r="M237" s="6">
        <f>IF(NOT(M$15=0),ROUND(M236-(('Minimum Payment'!M237+'Extra Payment'!M237)-Interest!M237),2),0)</f>
        <v>0</v>
      </c>
      <c r="O237" s="6">
        <f t="shared" si="9"/>
        <v>0</v>
      </c>
    </row>
    <row r="238" spans="1:15" x14ac:dyDescent="0.25">
      <c r="A238" s="3" t="str">
        <f t="shared" si="10"/>
        <v/>
      </c>
      <c r="B238" s="51" t="str">
        <f t="shared" si="11"/>
        <v/>
      </c>
      <c r="D238" s="6">
        <f>IF(NOT(D$15=0),ROUND(D237-(('Minimum Payment'!D238+'Extra Payment'!D238)-Interest!D238),2),0)</f>
        <v>0</v>
      </c>
      <c r="E238" s="6">
        <f>IF(NOT(E$15=0),ROUND(E237-(('Minimum Payment'!E238+'Extra Payment'!E238)-Interest!E238),2),0)</f>
        <v>0</v>
      </c>
      <c r="F238" s="6">
        <f>IF(NOT(F$15=0),ROUND(F237-(('Minimum Payment'!F238+'Extra Payment'!F238)-Interest!F238),2),0)</f>
        <v>0</v>
      </c>
      <c r="G238" s="6">
        <f>IF(NOT(G$15=0),ROUND(G237-(('Minimum Payment'!G238+'Extra Payment'!G238)-Interest!G238),2),0)</f>
        <v>0</v>
      </c>
      <c r="H238" s="6">
        <f>IF(NOT(H$15=0),ROUND(H237-(('Minimum Payment'!H238+'Extra Payment'!H238)-Interest!H238),2),0)</f>
        <v>0</v>
      </c>
      <c r="I238" s="6">
        <f>IF(NOT(I$15=0),ROUND(I237-(('Minimum Payment'!I238+'Extra Payment'!I238)-Interest!I238),2),0)</f>
        <v>0</v>
      </c>
      <c r="J238" s="6">
        <f>IF(NOT(J$15=0),ROUND(J237-(('Minimum Payment'!J238+'Extra Payment'!J238)-Interest!J238),2),0)</f>
        <v>0</v>
      </c>
      <c r="K238" s="6">
        <f>IF(NOT(K$15=0),ROUND(K237-(('Minimum Payment'!K238+'Extra Payment'!K238)-Interest!K238),2),0)</f>
        <v>0</v>
      </c>
      <c r="L238" s="6">
        <f>IF(NOT(L$15=0),ROUND(L237-(('Minimum Payment'!L238+'Extra Payment'!L238)-Interest!L238),2),0)</f>
        <v>0</v>
      </c>
      <c r="M238" s="6">
        <f>IF(NOT(M$15=0),ROUND(M237-(('Minimum Payment'!M238+'Extra Payment'!M238)-Interest!M238),2),0)</f>
        <v>0</v>
      </c>
      <c r="O238" s="6">
        <f t="shared" si="9"/>
        <v>0</v>
      </c>
    </row>
    <row r="239" spans="1:15" x14ac:dyDescent="0.25">
      <c r="A239" s="3" t="str">
        <f t="shared" si="10"/>
        <v/>
      </c>
      <c r="B239" s="51" t="str">
        <f t="shared" si="11"/>
        <v/>
      </c>
      <c r="D239" s="6">
        <f>IF(NOT(D$15=0),ROUND(D238-(('Minimum Payment'!D239+'Extra Payment'!D239)-Interest!D239),2),0)</f>
        <v>0</v>
      </c>
      <c r="E239" s="6">
        <f>IF(NOT(E$15=0),ROUND(E238-(('Minimum Payment'!E239+'Extra Payment'!E239)-Interest!E239),2),0)</f>
        <v>0</v>
      </c>
      <c r="F239" s="6">
        <f>IF(NOT(F$15=0),ROUND(F238-(('Minimum Payment'!F239+'Extra Payment'!F239)-Interest!F239),2),0)</f>
        <v>0</v>
      </c>
      <c r="G239" s="6">
        <f>IF(NOT(G$15=0),ROUND(G238-(('Minimum Payment'!G239+'Extra Payment'!G239)-Interest!G239),2),0)</f>
        <v>0</v>
      </c>
      <c r="H239" s="6">
        <f>IF(NOT(H$15=0),ROUND(H238-(('Minimum Payment'!H239+'Extra Payment'!H239)-Interest!H239),2),0)</f>
        <v>0</v>
      </c>
      <c r="I239" s="6">
        <f>IF(NOT(I$15=0),ROUND(I238-(('Minimum Payment'!I239+'Extra Payment'!I239)-Interest!I239),2),0)</f>
        <v>0</v>
      </c>
      <c r="J239" s="6">
        <f>IF(NOT(J$15=0),ROUND(J238-(('Minimum Payment'!J239+'Extra Payment'!J239)-Interest!J239),2),0)</f>
        <v>0</v>
      </c>
      <c r="K239" s="6">
        <f>IF(NOT(K$15=0),ROUND(K238-(('Minimum Payment'!K239+'Extra Payment'!K239)-Interest!K239),2),0)</f>
        <v>0</v>
      </c>
      <c r="L239" s="6">
        <f>IF(NOT(L$15=0),ROUND(L238-(('Minimum Payment'!L239+'Extra Payment'!L239)-Interest!L239),2),0)</f>
        <v>0</v>
      </c>
      <c r="M239" s="6">
        <f>IF(NOT(M$15=0),ROUND(M238-(('Minimum Payment'!M239+'Extra Payment'!M239)-Interest!M239),2),0)</f>
        <v>0</v>
      </c>
      <c r="O239" s="6">
        <f t="shared" si="9"/>
        <v>0</v>
      </c>
    </row>
    <row r="240" spans="1:15" x14ac:dyDescent="0.25">
      <c r="A240" s="3" t="str">
        <f t="shared" si="10"/>
        <v/>
      </c>
      <c r="B240" s="51" t="str">
        <f t="shared" si="11"/>
        <v/>
      </c>
      <c r="D240" s="6">
        <f>IF(NOT(D$15=0),ROUND(D239-(('Minimum Payment'!D240+'Extra Payment'!D240)-Interest!D240),2),0)</f>
        <v>0</v>
      </c>
      <c r="E240" s="6">
        <f>IF(NOT(E$15=0),ROUND(E239-(('Minimum Payment'!E240+'Extra Payment'!E240)-Interest!E240),2),0)</f>
        <v>0</v>
      </c>
      <c r="F240" s="6">
        <f>IF(NOT(F$15=0),ROUND(F239-(('Minimum Payment'!F240+'Extra Payment'!F240)-Interest!F240),2),0)</f>
        <v>0</v>
      </c>
      <c r="G240" s="6">
        <f>IF(NOT(G$15=0),ROUND(G239-(('Minimum Payment'!G240+'Extra Payment'!G240)-Interest!G240),2),0)</f>
        <v>0</v>
      </c>
      <c r="H240" s="6">
        <f>IF(NOT(H$15=0),ROUND(H239-(('Minimum Payment'!H240+'Extra Payment'!H240)-Interest!H240),2),0)</f>
        <v>0</v>
      </c>
      <c r="I240" s="6">
        <f>IF(NOT(I$15=0),ROUND(I239-(('Minimum Payment'!I240+'Extra Payment'!I240)-Interest!I240),2),0)</f>
        <v>0</v>
      </c>
      <c r="J240" s="6">
        <f>IF(NOT(J$15=0),ROUND(J239-(('Minimum Payment'!J240+'Extra Payment'!J240)-Interest!J240),2),0)</f>
        <v>0</v>
      </c>
      <c r="K240" s="6">
        <f>IF(NOT(K$15=0),ROUND(K239-(('Minimum Payment'!K240+'Extra Payment'!K240)-Interest!K240),2),0)</f>
        <v>0</v>
      </c>
      <c r="L240" s="6">
        <f>IF(NOT(L$15=0),ROUND(L239-(('Minimum Payment'!L240+'Extra Payment'!L240)-Interest!L240),2),0)</f>
        <v>0</v>
      </c>
      <c r="M240" s="6">
        <f>IF(NOT(M$15=0),ROUND(M239-(('Minimum Payment'!M240+'Extra Payment'!M240)-Interest!M240),2),0)</f>
        <v>0</v>
      </c>
      <c r="O240" s="6">
        <f t="shared" si="9"/>
        <v>0</v>
      </c>
    </row>
    <row r="241" spans="1:15" x14ac:dyDescent="0.25">
      <c r="A241" s="3" t="str">
        <f t="shared" si="10"/>
        <v/>
      </c>
      <c r="B241" s="51" t="str">
        <f t="shared" si="11"/>
        <v/>
      </c>
      <c r="D241" s="6">
        <f>IF(NOT(D$15=0),ROUND(D240-(('Minimum Payment'!D241+'Extra Payment'!D241)-Interest!D241),2),0)</f>
        <v>0</v>
      </c>
      <c r="E241" s="6">
        <f>IF(NOT(E$15=0),ROUND(E240-(('Minimum Payment'!E241+'Extra Payment'!E241)-Interest!E241),2),0)</f>
        <v>0</v>
      </c>
      <c r="F241" s="6">
        <f>IF(NOT(F$15=0),ROUND(F240-(('Minimum Payment'!F241+'Extra Payment'!F241)-Interest!F241),2),0)</f>
        <v>0</v>
      </c>
      <c r="G241" s="6">
        <f>IF(NOT(G$15=0),ROUND(G240-(('Minimum Payment'!G241+'Extra Payment'!G241)-Interest!G241),2),0)</f>
        <v>0</v>
      </c>
      <c r="H241" s="6">
        <f>IF(NOT(H$15=0),ROUND(H240-(('Minimum Payment'!H241+'Extra Payment'!H241)-Interest!H241),2),0)</f>
        <v>0</v>
      </c>
      <c r="I241" s="6">
        <f>IF(NOT(I$15=0),ROUND(I240-(('Minimum Payment'!I241+'Extra Payment'!I241)-Interest!I241),2),0)</f>
        <v>0</v>
      </c>
      <c r="J241" s="6">
        <f>IF(NOT(J$15=0),ROUND(J240-(('Minimum Payment'!J241+'Extra Payment'!J241)-Interest!J241),2),0)</f>
        <v>0</v>
      </c>
      <c r="K241" s="6">
        <f>IF(NOT(K$15=0),ROUND(K240-(('Minimum Payment'!K241+'Extra Payment'!K241)-Interest!K241),2),0)</f>
        <v>0</v>
      </c>
      <c r="L241" s="6">
        <f>IF(NOT(L$15=0),ROUND(L240-(('Minimum Payment'!L241+'Extra Payment'!L241)-Interest!L241),2),0)</f>
        <v>0</v>
      </c>
      <c r="M241" s="6">
        <f>IF(NOT(M$15=0),ROUND(M240-(('Minimum Payment'!M241+'Extra Payment'!M241)-Interest!M241),2),0)</f>
        <v>0</v>
      </c>
      <c r="O241" s="6">
        <f t="shared" si="9"/>
        <v>0</v>
      </c>
    </row>
    <row r="242" spans="1:15" x14ac:dyDescent="0.25">
      <c r="A242" s="3" t="str">
        <f t="shared" si="10"/>
        <v/>
      </c>
      <c r="B242" s="51" t="str">
        <f t="shared" si="11"/>
        <v/>
      </c>
      <c r="D242" s="6">
        <f>IF(NOT(D$15=0),ROUND(D241-(('Minimum Payment'!D242+'Extra Payment'!D242)-Interest!D242),2),0)</f>
        <v>0</v>
      </c>
      <c r="E242" s="6">
        <f>IF(NOT(E$15=0),ROUND(E241-(('Minimum Payment'!E242+'Extra Payment'!E242)-Interest!E242),2),0)</f>
        <v>0</v>
      </c>
      <c r="F242" s="6">
        <f>IF(NOT(F$15=0),ROUND(F241-(('Minimum Payment'!F242+'Extra Payment'!F242)-Interest!F242),2),0)</f>
        <v>0</v>
      </c>
      <c r="G242" s="6">
        <f>IF(NOT(G$15=0),ROUND(G241-(('Minimum Payment'!G242+'Extra Payment'!G242)-Interest!G242),2),0)</f>
        <v>0</v>
      </c>
      <c r="H242" s="6">
        <f>IF(NOT(H$15=0),ROUND(H241-(('Minimum Payment'!H242+'Extra Payment'!H242)-Interest!H242),2),0)</f>
        <v>0</v>
      </c>
      <c r="I242" s="6">
        <f>IF(NOT(I$15=0),ROUND(I241-(('Minimum Payment'!I242+'Extra Payment'!I242)-Interest!I242),2),0)</f>
        <v>0</v>
      </c>
      <c r="J242" s="6">
        <f>IF(NOT(J$15=0),ROUND(J241-(('Minimum Payment'!J242+'Extra Payment'!J242)-Interest!J242),2),0)</f>
        <v>0</v>
      </c>
      <c r="K242" s="6">
        <f>IF(NOT(K$15=0),ROUND(K241-(('Minimum Payment'!K242+'Extra Payment'!K242)-Interest!K242),2),0)</f>
        <v>0</v>
      </c>
      <c r="L242" s="6">
        <f>IF(NOT(L$15=0),ROUND(L241-(('Minimum Payment'!L242+'Extra Payment'!L242)-Interest!L242),2),0)</f>
        <v>0</v>
      </c>
      <c r="M242" s="6">
        <f>IF(NOT(M$15=0),ROUND(M241-(('Minimum Payment'!M242+'Extra Payment'!M242)-Interest!M242),2),0)</f>
        <v>0</v>
      </c>
      <c r="O242" s="6">
        <f t="shared" si="9"/>
        <v>0</v>
      </c>
    </row>
    <row r="243" spans="1:15" x14ac:dyDescent="0.25">
      <c r="A243" s="3" t="str">
        <f t="shared" si="10"/>
        <v/>
      </c>
      <c r="B243" s="51" t="str">
        <f t="shared" si="11"/>
        <v/>
      </c>
      <c r="D243" s="6">
        <f>IF(NOT(D$15=0),ROUND(D242-(('Minimum Payment'!D243+'Extra Payment'!D243)-Interest!D243),2),0)</f>
        <v>0</v>
      </c>
      <c r="E243" s="6">
        <f>IF(NOT(E$15=0),ROUND(E242-(('Minimum Payment'!E243+'Extra Payment'!E243)-Interest!E243),2),0)</f>
        <v>0</v>
      </c>
      <c r="F243" s="6">
        <f>IF(NOT(F$15=0),ROUND(F242-(('Minimum Payment'!F243+'Extra Payment'!F243)-Interest!F243),2),0)</f>
        <v>0</v>
      </c>
      <c r="G243" s="6">
        <f>IF(NOT(G$15=0),ROUND(G242-(('Minimum Payment'!G243+'Extra Payment'!G243)-Interest!G243),2),0)</f>
        <v>0</v>
      </c>
      <c r="H243" s="6">
        <f>IF(NOT(H$15=0),ROUND(H242-(('Minimum Payment'!H243+'Extra Payment'!H243)-Interest!H243),2),0)</f>
        <v>0</v>
      </c>
      <c r="I243" s="6">
        <f>IF(NOT(I$15=0),ROUND(I242-(('Minimum Payment'!I243+'Extra Payment'!I243)-Interest!I243),2),0)</f>
        <v>0</v>
      </c>
      <c r="J243" s="6">
        <f>IF(NOT(J$15=0),ROUND(J242-(('Minimum Payment'!J243+'Extra Payment'!J243)-Interest!J243),2),0)</f>
        <v>0</v>
      </c>
      <c r="K243" s="6">
        <f>IF(NOT(K$15=0),ROUND(K242-(('Minimum Payment'!K243+'Extra Payment'!K243)-Interest!K243),2),0)</f>
        <v>0</v>
      </c>
      <c r="L243" s="6">
        <f>IF(NOT(L$15=0),ROUND(L242-(('Minimum Payment'!L243+'Extra Payment'!L243)-Interest!L243),2),0)</f>
        <v>0</v>
      </c>
      <c r="M243" s="6">
        <f>IF(NOT(M$15=0),ROUND(M242-(('Minimum Payment'!M243+'Extra Payment'!M243)-Interest!M243),2),0)</f>
        <v>0</v>
      </c>
      <c r="O243" s="6">
        <f t="shared" si="9"/>
        <v>0</v>
      </c>
    </row>
    <row r="244" spans="1:15" x14ac:dyDescent="0.25">
      <c r="A244" s="3" t="str">
        <f t="shared" si="10"/>
        <v/>
      </c>
      <c r="B244" s="51" t="str">
        <f t="shared" si="11"/>
        <v/>
      </c>
      <c r="D244" s="6">
        <f>IF(NOT(D$15=0),ROUND(D243-(('Minimum Payment'!D244+'Extra Payment'!D244)-Interest!D244),2),0)</f>
        <v>0</v>
      </c>
      <c r="E244" s="6">
        <f>IF(NOT(E$15=0),ROUND(E243-(('Minimum Payment'!E244+'Extra Payment'!E244)-Interest!E244),2),0)</f>
        <v>0</v>
      </c>
      <c r="F244" s="6">
        <f>IF(NOT(F$15=0),ROUND(F243-(('Minimum Payment'!F244+'Extra Payment'!F244)-Interest!F244),2),0)</f>
        <v>0</v>
      </c>
      <c r="G244" s="6">
        <f>IF(NOT(G$15=0),ROUND(G243-(('Minimum Payment'!G244+'Extra Payment'!G244)-Interest!G244),2),0)</f>
        <v>0</v>
      </c>
      <c r="H244" s="6">
        <f>IF(NOT(H$15=0),ROUND(H243-(('Minimum Payment'!H244+'Extra Payment'!H244)-Interest!H244),2),0)</f>
        <v>0</v>
      </c>
      <c r="I244" s="6">
        <f>IF(NOT(I$15=0),ROUND(I243-(('Minimum Payment'!I244+'Extra Payment'!I244)-Interest!I244),2),0)</f>
        <v>0</v>
      </c>
      <c r="J244" s="6">
        <f>IF(NOT(J$15=0),ROUND(J243-(('Minimum Payment'!J244+'Extra Payment'!J244)-Interest!J244),2),0)</f>
        <v>0</v>
      </c>
      <c r="K244" s="6">
        <f>IF(NOT(K$15=0),ROUND(K243-(('Minimum Payment'!K244+'Extra Payment'!K244)-Interest!K244),2),0)</f>
        <v>0</v>
      </c>
      <c r="L244" s="6">
        <f>IF(NOT(L$15=0),ROUND(L243-(('Minimum Payment'!L244+'Extra Payment'!L244)-Interest!L244),2),0)</f>
        <v>0</v>
      </c>
      <c r="M244" s="6">
        <f>IF(NOT(M$15=0),ROUND(M243-(('Minimum Payment'!M244+'Extra Payment'!M244)-Interest!M244),2),0)</f>
        <v>0</v>
      </c>
      <c r="O244" s="6">
        <f t="shared" si="9"/>
        <v>0</v>
      </c>
    </row>
    <row r="245" spans="1:15" x14ac:dyDescent="0.25">
      <c r="A245" s="3" t="str">
        <f t="shared" si="10"/>
        <v/>
      </c>
      <c r="B245" s="51" t="str">
        <f t="shared" si="11"/>
        <v/>
      </c>
      <c r="D245" s="6">
        <f>IF(NOT(D$15=0),ROUND(D244-(('Minimum Payment'!D245+'Extra Payment'!D245)-Interest!D245),2),0)</f>
        <v>0</v>
      </c>
      <c r="E245" s="6">
        <f>IF(NOT(E$15=0),ROUND(E244-(('Minimum Payment'!E245+'Extra Payment'!E245)-Interest!E245),2),0)</f>
        <v>0</v>
      </c>
      <c r="F245" s="6">
        <f>IF(NOT(F$15=0),ROUND(F244-(('Minimum Payment'!F245+'Extra Payment'!F245)-Interest!F245),2),0)</f>
        <v>0</v>
      </c>
      <c r="G245" s="6">
        <f>IF(NOT(G$15=0),ROUND(G244-(('Minimum Payment'!G245+'Extra Payment'!G245)-Interest!G245),2),0)</f>
        <v>0</v>
      </c>
      <c r="H245" s="6">
        <f>IF(NOT(H$15=0),ROUND(H244-(('Minimum Payment'!H245+'Extra Payment'!H245)-Interest!H245),2),0)</f>
        <v>0</v>
      </c>
      <c r="I245" s="6">
        <f>IF(NOT(I$15=0),ROUND(I244-(('Minimum Payment'!I245+'Extra Payment'!I245)-Interest!I245),2),0)</f>
        <v>0</v>
      </c>
      <c r="J245" s="6">
        <f>IF(NOT(J$15=0),ROUND(J244-(('Minimum Payment'!J245+'Extra Payment'!J245)-Interest!J245),2),0)</f>
        <v>0</v>
      </c>
      <c r="K245" s="6">
        <f>IF(NOT(K$15=0),ROUND(K244-(('Minimum Payment'!K245+'Extra Payment'!K245)-Interest!K245),2),0)</f>
        <v>0</v>
      </c>
      <c r="L245" s="6">
        <f>IF(NOT(L$15=0),ROUND(L244-(('Minimum Payment'!L245+'Extra Payment'!L245)-Interest!L245),2),0)</f>
        <v>0</v>
      </c>
      <c r="M245" s="6">
        <f>IF(NOT(M$15=0),ROUND(M244-(('Minimum Payment'!M245+'Extra Payment'!M245)-Interest!M245),2),0)</f>
        <v>0</v>
      </c>
      <c r="O245" s="6">
        <f t="shared" si="9"/>
        <v>0</v>
      </c>
    </row>
    <row r="246" spans="1:15" x14ac:dyDescent="0.25">
      <c r="A246" s="3" t="str">
        <f t="shared" si="10"/>
        <v/>
      </c>
      <c r="B246" s="51" t="str">
        <f t="shared" si="11"/>
        <v/>
      </c>
      <c r="D246" s="6">
        <f>IF(NOT(D$15=0),ROUND(D245-(('Minimum Payment'!D246+'Extra Payment'!D246)-Interest!D246),2),0)</f>
        <v>0</v>
      </c>
      <c r="E246" s="6">
        <f>IF(NOT(E$15=0),ROUND(E245-(('Minimum Payment'!E246+'Extra Payment'!E246)-Interest!E246),2),0)</f>
        <v>0</v>
      </c>
      <c r="F246" s="6">
        <f>IF(NOT(F$15=0),ROUND(F245-(('Minimum Payment'!F246+'Extra Payment'!F246)-Interest!F246),2),0)</f>
        <v>0</v>
      </c>
      <c r="G246" s="6">
        <f>IF(NOT(G$15=0),ROUND(G245-(('Minimum Payment'!G246+'Extra Payment'!G246)-Interest!G246),2),0)</f>
        <v>0</v>
      </c>
      <c r="H246" s="6">
        <f>IF(NOT(H$15=0),ROUND(H245-(('Minimum Payment'!H246+'Extra Payment'!H246)-Interest!H246),2),0)</f>
        <v>0</v>
      </c>
      <c r="I246" s="6">
        <f>IF(NOT(I$15=0),ROUND(I245-(('Minimum Payment'!I246+'Extra Payment'!I246)-Interest!I246),2),0)</f>
        <v>0</v>
      </c>
      <c r="J246" s="6">
        <f>IF(NOT(J$15=0),ROUND(J245-(('Minimum Payment'!J246+'Extra Payment'!J246)-Interest!J246),2),0)</f>
        <v>0</v>
      </c>
      <c r="K246" s="6">
        <f>IF(NOT(K$15=0),ROUND(K245-(('Minimum Payment'!K246+'Extra Payment'!K246)-Interest!K246),2),0)</f>
        <v>0</v>
      </c>
      <c r="L246" s="6">
        <f>IF(NOT(L$15=0),ROUND(L245-(('Minimum Payment'!L246+'Extra Payment'!L246)-Interest!L246),2),0)</f>
        <v>0</v>
      </c>
      <c r="M246" s="6">
        <f>IF(NOT(M$15=0),ROUND(M245-(('Minimum Payment'!M246+'Extra Payment'!M246)-Interest!M246),2),0)</f>
        <v>0</v>
      </c>
      <c r="O246" s="6">
        <f t="shared" si="9"/>
        <v>0</v>
      </c>
    </row>
    <row r="247" spans="1:15" x14ac:dyDescent="0.25">
      <c r="A247" s="3" t="str">
        <f t="shared" si="10"/>
        <v/>
      </c>
      <c r="B247" s="51" t="str">
        <f t="shared" si="11"/>
        <v/>
      </c>
      <c r="D247" s="6">
        <f>IF(NOT(D$15=0),ROUND(D246-(('Minimum Payment'!D247+'Extra Payment'!D247)-Interest!D247),2),0)</f>
        <v>0</v>
      </c>
      <c r="E247" s="6">
        <f>IF(NOT(E$15=0),ROUND(E246-(('Minimum Payment'!E247+'Extra Payment'!E247)-Interest!E247),2),0)</f>
        <v>0</v>
      </c>
      <c r="F247" s="6">
        <f>IF(NOT(F$15=0),ROUND(F246-(('Minimum Payment'!F247+'Extra Payment'!F247)-Interest!F247),2),0)</f>
        <v>0</v>
      </c>
      <c r="G247" s="6">
        <f>IF(NOT(G$15=0),ROUND(G246-(('Minimum Payment'!G247+'Extra Payment'!G247)-Interest!G247),2),0)</f>
        <v>0</v>
      </c>
      <c r="H247" s="6">
        <f>IF(NOT(H$15=0),ROUND(H246-(('Minimum Payment'!H247+'Extra Payment'!H247)-Interest!H247),2),0)</f>
        <v>0</v>
      </c>
      <c r="I247" s="6">
        <f>IF(NOT(I$15=0),ROUND(I246-(('Minimum Payment'!I247+'Extra Payment'!I247)-Interest!I247),2),0)</f>
        <v>0</v>
      </c>
      <c r="J247" s="6">
        <f>IF(NOT(J$15=0),ROUND(J246-(('Minimum Payment'!J247+'Extra Payment'!J247)-Interest!J247),2),0)</f>
        <v>0</v>
      </c>
      <c r="K247" s="6">
        <f>IF(NOT(K$15=0),ROUND(K246-(('Minimum Payment'!K247+'Extra Payment'!K247)-Interest!K247),2),0)</f>
        <v>0</v>
      </c>
      <c r="L247" s="6">
        <f>IF(NOT(L$15=0),ROUND(L246-(('Minimum Payment'!L247+'Extra Payment'!L247)-Interest!L247),2),0)</f>
        <v>0</v>
      </c>
      <c r="M247" s="6">
        <f>IF(NOT(M$15=0),ROUND(M246-(('Minimum Payment'!M247+'Extra Payment'!M247)-Interest!M247),2),0)</f>
        <v>0</v>
      </c>
      <c r="O247" s="6">
        <f t="shared" si="9"/>
        <v>0</v>
      </c>
    </row>
    <row r="248" spans="1:15" x14ac:dyDescent="0.25">
      <c r="A248" s="3" t="str">
        <f t="shared" si="10"/>
        <v/>
      </c>
      <c r="B248" s="51" t="str">
        <f t="shared" si="11"/>
        <v/>
      </c>
      <c r="D248" s="6">
        <f>IF(NOT(D$15=0),ROUND(D247-(('Minimum Payment'!D248+'Extra Payment'!D248)-Interest!D248),2),0)</f>
        <v>0</v>
      </c>
      <c r="E248" s="6">
        <f>IF(NOT(E$15=0),ROUND(E247-(('Minimum Payment'!E248+'Extra Payment'!E248)-Interest!E248),2),0)</f>
        <v>0</v>
      </c>
      <c r="F248" s="6">
        <f>IF(NOT(F$15=0),ROUND(F247-(('Minimum Payment'!F248+'Extra Payment'!F248)-Interest!F248),2),0)</f>
        <v>0</v>
      </c>
      <c r="G248" s="6">
        <f>IF(NOT(G$15=0),ROUND(G247-(('Minimum Payment'!G248+'Extra Payment'!G248)-Interest!G248),2),0)</f>
        <v>0</v>
      </c>
      <c r="H248" s="6">
        <f>IF(NOT(H$15=0),ROUND(H247-(('Minimum Payment'!H248+'Extra Payment'!H248)-Interest!H248),2),0)</f>
        <v>0</v>
      </c>
      <c r="I248" s="6">
        <f>IF(NOT(I$15=0),ROUND(I247-(('Minimum Payment'!I248+'Extra Payment'!I248)-Interest!I248),2),0)</f>
        <v>0</v>
      </c>
      <c r="J248" s="6">
        <f>IF(NOT(J$15=0),ROUND(J247-(('Minimum Payment'!J248+'Extra Payment'!J248)-Interest!J248),2),0)</f>
        <v>0</v>
      </c>
      <c r="K248" s="6">
        <f>IF(NOT(K$15=0),ROUND(K247-(('Minimum Payment'!K248+'Extra Payment'!K248)-Interest!K248),2),0)</f>
        <v>0</v>
      </c>
      <c r="L248" s="6">
        <f>IF(NOT(L$15=0),ROUND(L247-(('Minimum Payment'!L248+'Extra Payment'!L248)-Interest!L248),2),0)</f>
        <v>0</v>
      </c>
      <c r="M248" s="6">
        <f>IF(NOT(M$15=0),ROUND(M247-(('Minimum Payment'!M248+'Extra Payment'!M248)-Interest!M248),2),0)</f>
        <v>0</v>
      </c>
      <c r="O248" s="6">
        <f t="shared" si="9"/>
        <v>0</v>
      </c>
    </row>
    <row r="249" spans="1:15" x14ac:dyDescent="0.25">
      <c r="A249" s="3" t="str">
        <f t="shared" si="10"/>
        <v/>
      </c>
      <c r="B249" s="51" t="str">
        <f t="shared" si="11"/>
        <v/>
      </c>
      <c r="D249" s="6">
        <f>IF(NOT(D$15=0),ROUND(D248-(('Minimum Payment'!D249+'Extra Payment'!D249)-Interest!D249),2),0)</f>
        <v>0</v>
      </c>
      <c r="E249" s="6">
        <f>IF(NOT(E$15=0),ROUND(E248-(('Minimum Payment'!E249+'Extra Payment'!E249)-Interest!E249),2),0)</f>
        <v>0</v>
      </c>
      <c r="F249" s="6">
        <f>IF(NOT(F$15=0),ROUND(F248-(('Minimum Payment'!F249+'Extra Payment'!F249)-Interest!F249),2),0)</f>
        <v>0</v>
      </c>
      <c r="G249" s="6">
        <f>IF(NOT(G$15=0),ROUND(G248-(('Minimum Payment'!G249+'Extra Payment'!G249)-Interest!G249),2),0)</f>
        <v>0</v>
      </c>
      <c r="H249" s="6">
        <f>IF(NOT(H$15=0),ROUND(H248-(('Minimum Payment'!H249+'Extra Payment'!H249)-Interest!H249),2),0)</f>
        <v>0</v>
      </c>
      <c r="I249" s="6">
        <f>IF(NOT(I$15=0),ROUND(I248-(('Minimum Payment'!I249+'Extra Payment'!I249)-Interest!I249),2),0)</f>
        <v>0</v>
      </c>
      <c r="J249" s="6">
        <f>IF(NOT(J$15=0),ROUND(J248-(('Minimum Payment'!J249+'Extra Payment'!J249)-Interest!J249),2),0)</f>
        <v>0</v>
      </c>
      <c r="K249" s="6">
        <f>IF(NOT(K$15=0),ROUND(K248-(('Minimum Payment'!K249+'Extra Payment'!K249)-Interest!K249),2),0)</f>
        <v>0</v>
      </c>
      <c r="L249" s="6">
        <f>IF(NOT(L$15=0),ROUND(L248-(('Minimum Payment'!L249+'Extra Payment'!L249)-Interest!L249),2),0)</f>
        <v>0</v>
      </c>
      <c r="M249" s="6">
        <f>IF(NOT(M$15=0),ROUND(M248-(('Minimum Payment'!M249+'Extra Payment'!M249)-Interest!M249),2),0)</f>
        <v>0</v>
      </c>
      <c r="O249" s="6">
        <f t="shared" si="9"/>
        <v>0</v>
      </c>
    </row>
    <row r="250" spans="1:15" x14ac:dyDescent="0.25">
      <c r="A250" s="3" t="str">
        <f t="shared" si="10"/>
        <v/>
      </c>
      <c r="B250" s="51" t="str">
        <f t="shared" si="11"/>
        <v/>
      </c>
      <c r="D250" s="6">
        <f>IF(NOT(D$15=0),ROUND(D249-(('Minimum Payment'!D250+'Extra Payment'!D250)-Interest!D250),2),0)</f>
        <v>0</v>
      </c>
      <c r="E250" s="6">
        <f>IF(NOT(E$15=0),ROUND(E249-(('Minimum Payment'!E250+'Extra Payment'!E250)-Interest!E250),2),0)</f>
        <v>0</v>
      </c>
      <c r="F250" s="6">
        <f>IF(NOT(F$15=0),ROUND(F249-(('Minimum Payment'!F250+'Extra Payment'!F250)-Interest!F250),2),0)</f>
        <v>0</v>
      </c>
      <c r="G250" s="6">
        <f>IF(NOT(G$15=0),ROUND(G249-(('Minimum Payment'!G250+'Extra Payment'!G250)-Interest!G250),2),0)</f>
        <v>0</v>
      </c>
      <c r="H250" s="6">
        <f>IF(NOT(H$15=0),ROUND(H249-(('Minimum Payment'!H250+'Extra Payment'!H250)-Interest!H250),2),0)</f>
        <v>0</v>
      </c>
      <c r="I250" s="6">
        <f>IF(NOT(I$15=0),ROUND(I249-(('Minimum Payment'!I250+'Extra Payment'!I250)-Interest!I250),2),0)</f>
        <v>0</v>
      </c>
      <c r="J250" s="6">
        <f>IF(NOT(J$15=0),ROUND(J249-(('Minimum Payment'!J250+'Extra Payment'!J250)-Interest!J250),2),0)</f>
        <v>0</v>
      </c>
      <c r="K250" s="6">
        <f>IF(NOT(K$15=0),ROUND(K249-(('Minimum Payment'!K250+'Extra Payment'!K250)-Interest!K250),2),0)</f>
        <v>0</v>
      </c>
      <c r="L250" s="6">
        <f>IF(NOT(L$15=0),ROUND(L249-(('Minimum Payment'!L250+'Extra Payment'!L250)-Interest!L250),2),0)</f>
        <v>0</v>
      </c>
      <c r="M250" s="6">
        <f>IF(NOT(M$15=0),ROUND(M249-(('Minimum Payment'!M250+'Extra Payment'!M250)-Interest!M250),2),0)</f>
        <v>0</v>
      </c>
      <c r="O250" s="6">
        <f t="shared" si="9"/>
        <v>0</v>
      </c>
    </row>
    <row r="251" spans="1:15" x14ac:dyDescent="0.25">
      <c r="A251" s="3" t="str">
        <f t="shared" si="10"/>
        <v/>
      </c>
      <c r="B251" s="51" t="str">
        <f t="shared" si="11"/>
        <v/>
      </c>
      <c r="D251" s="6">
        <f>IF(NOT(D$15=0),ROUND(D250-(('Minimum Payment'!D251+'Extra Payment'!D251)-Interest!D251),2),0)</f>
        <v>0</v>
      </c>
      <c r="E251" s="6">
        <f>IF(NOT(E$15=0),ROUND(E250-(('Minimum Payment'!E251+'Extra Payment'!E251)-Interest!E251),2),0)</f>
        <v>0</v>
      </c>
      <c r="F251" s="6">
        <f>IF(NOT(F$15=0),ROUND(F250-(('Minimum Payment'!F251+'Extra Payment'!F251)-Interest!F251),2),0)</f>
        <v>0</v>
      </c>
      <c r="G251" s="6">
        <f>IF(NOT(G$15=0),ROUND(G250-(('Minimum Payment'!G251+'Extra Payment'!G251)-Interest!G251),2),0)</f>
        <v>0</v>
      </c>
      <c r="H251" s="6">
        <f>IF(NOT(H$15=0),ROUND(H250-(('Minimum Payment'!H251+'Extra Payment'!H251)-Interest!H251),2),0)</f>
        <v>0</v>
      </c>
      <c r="I251" s="6">
        <f>IF(NOT(I$15=0),ROUND(I250-(('Minimum Payment'!I251+'Extra Payment'!I251)-Interest!I251),2),0)</f>
        <v>0</v>
      </c>
      <c r="J251" s="6">
        <f>IF(NOT(J$15=0),ROUND(J250-(('Minimum Payment'!J251+'Extra Payment'!J251)-Interest!J251),2),0)</f>
        <v>0</v>
      </c>
      <c r="K251" s="6">
        <f>IF(NOT(K$15=0),ROUND(K250-(('Minimum Payment'!K251+'Extra Payment'!K251)-Interest!K251),2),0)</f>
        <v>0</v>
      </c>
      <c r="L251" s="6">
        <f>IF(NOT(L$15=0),ROUND(L250-(('Minimum Payment'!L251+'Extra Payment'!L251)-Interest!L251),2),0)</f>
        <v>0</v>
      </c>
      <c r="M251" s="6">
        <f>IF(NOT(M$15=0),ROUND(M250-(('Minimum Payment'!M251+'Extra Payment'!M251)-Interest!M251),2),0)</f>
        <v>0</v>
      </c>
      <c r="O251" s="6">
        <f t="shared" si="9"/>
        <v>0</v>
      </c>
    </row>
    <row r="252" spans="1:15" x14ac:dyDescent="0.25">
      <c r="A252" s="3" t="str">
        <f t="shared" si="10"/>
        <v/>
      </c>
      <c r="B252" s="51" t="str">
        <f t="shared" si="11"/>
        <v/>
      </c>
      <c r="D252" s="6">
        <f>IF(NOT(D$15=0),ROUND(D251-(('Minimum Payment'!D252+'Extra Payment'!D252)-Interest!D252),2),0)</f>
        <v>0</v>
      </c>
      <c r="E252" s="6">
        <f>IF(NOT(E$15=0),ROUND(E251-(('Minimum Payment'!E252+'Extra Payment'!E252)-Interest!E252),2),0)</f>
        <v>0</v>
      </c>
      <c r="F252" s="6">
        <f>IF(NOT(F$15=0),ROUND(F251-(('Minimum Payment'!F252+'Extra Payment'!F252)-Interest!F252),2),0)</f>
        <v>0</v>
      </c>
      <c r="G252" s="6">
        <f>IF(NOT(G$15=0),ROUND(G251-(('Minimum Payment'!G252+'Extra Payment'!G252)-Interest!G252),2),0)</f>
        <v>0</v>
      </c>
      <c r="H252" s="6">
        <f>IF(NOT(H$15=0),ROUND(H251-(('Minimum Payment'!H252+'Extra Payment'!H252)-Interest!H252),2),0)</f>
        <v>0</v>
      </c>
      <c r="I252" s="6">
        <f>IF(NOT(I$15=0),ROUND(I251-(('Minimum Payment'!I252+'Extra Payment'!I252)-Interest!I252),2),0)</f>
        <v>0</v>
      </c>
      <c r="J252" s="6">
        <f>IF(NOT(J$15=0),ROUND(J251-(('Minimum Payment'!J252+'Extra Payment'!J252)-Interest!J252),2),0)</f>
        <v>0</v>
      </c>
      <c r="K252" s="6">
        <f>IF(NOT(K$15=0),ROUND(K251-(('Minimum Payment'!K252+'Extra Payment'!K252)-Interest!K252),2),0)</f>
        <v>0</v>
      </c>
      <c r="L252" s="6">
        <f>IF(NOT(L$15=0),ROUND(L251-(('Minimum Payment'!L252+'Extra Payment'!L252)-Interest!L252),2),0)</f>
        <v>0</v>
      </c>
      <c r="M252" s="6">
        <f>IF(NOT(M$15=0),ROUND(M251-(('Minimum Payment'!M252+'Extra Payment'!M252)-Interest!M252),2),0)</f>
        <v>0</v>
      </c>
      <c r="O252" s="6">
        <f t="shared" si="9"/>
        <v>0</v>
      </c>
    </row>
    <row r="253" spans="1:15" x14ac:dyDescent="0.25">
      <c r="A253" s="3" t="str">
        <f t="shared" si="10"/>
        <v/>
      </c>
      <c r="B253" s="51" t="str">
        <f t="shared" si="11"/>
        <v/>
      </c>
      <c r="D253" s="6">
        <f>IF(NOT(D$15=0),ROUND(D252-(('Minimum Payment'!D253+'Extra Payment'!D253)-Interest!D253),2),0)</f>
        <v>0</v>
      </c>
      <c r="E253" s="6">
        <f>IF(NOT(E$15=0),ROUND(E252-(('Minimum Payment'!E253+'Extra Payment'!E253)-Interest!E253),2),0)</f>
        <v>0</v>
      </c>
      <c r="F253" s="6">
        <f>IF(NOT(F$15=0),ROUND(F252-(('Minimum Payment'!F253+'Extra Payment'!F253)-Interest!F253),2),0)</f>
        <v>0</v>
      </c>
      <c r="G253" s="6">
        <f>IF(NOT(G$15=0),ROUND(G252-(('Minimum Payment'!G253+'Extra Payment'!G253)-Interest!G253),2),0)</f>
        <v>0</v>
      </c>
      <c r="H253" s="6">
        <f>IF(NOT(H$15=0),ROUND(H252-(('Minimum Payment'!H253+'Extra Payment'!H253)-Interest!H253),2),0)</f>
        <v>0</v>
      </c>
      <c r="I253" s="6">
        <f>IF(NOT(I$15=0),ROUND(I252-(('Minimum Payment'!I253+'Extra Payment'!I253)-Interest!I253),2),0)</f>
        <v>0</v>
      </c>
      <c r="J253" s="6">
        <f>IF(NOT(J$15=0),ROUND(J252-(('Minimum Payment'!J253+'Extra Payment'!J253)-Interest!J253),2),0)</f>
        <v>0</v>
      </c>
      <c r="K253" s="6">
        <f>IF(NOT(K$15=0),ROUND(K252-(('Minimum Payment'!K253+'Extra Payment'!K253)-Interest!K253),2),0)</f>
        <v>0</v>
      </c>
      <c r="L253" s="6">
        <f>IF(NOT(L$15=0),ROUND(L252-(('Minimum Payment'!L253+'Extra Payment'!L253)-Interest!L253),2),0)</f>
        <v>0</v>
      </c>
      <c r="M253" s="6">
        <f>IF(NOT(M$15=0),ROUND(M252-(('Minimum Payment'!M253+'Extra Payment'!M253)-Interest!M253),2),0)</f>
        <v>0</v>
      </c>
      <c r="O253" s="6">
        <f t="shared" si="9"/>
        <v>0</v>
      </c>
    </row>
    <row r="254" spans="1:15" x14ac:dyDescent="0.25">
      <c r="A254" s="3" t="str">
        <f t="shared" si="10"/>
        <v/>
      </c>
      <c r="B254" s="51" t="str">
        <f t="shared" si="11"/>
        <v/>
      </c>
      <c r="D254" s="6">
        <f>IF(NOT(D$15=0),ROUND(D253-(('Minimum Payment'!D254+'Extra Payment'!D254)-Interest!D254),2),0)</f>
        <v>0</v>
      </c>
      <c r="E254" s="6">
        <f>IF(NOT(E$15=0),ROUND(E253-(('Minimum Payment'!E254+'Extra Payment'!E254)-Interest!E254),2),0)</f>
        <v>0</v>
      </c>
      <c r="F254" s="6">
        <f>IF(NOT(F$15=0),ROUND(F253-(('Minimum Payment'!F254+'Extra Payment'!F254)-Interest!F254),2),0)</f>
        <v>0</v>
      </c>
      <c r="G254" s="6">
        <f>IF(NOT(G$15=0),ROUND(G253-(('Minimum Payment'!G254+'Extra Payment'!G254)-Interest!G254),2),0)</f>
        <v>0</v>
      </c>
      <c r="H254" s="6">
        <f>IF(NOT(H$15=0),ROUND(H253-(('Minimum Payment'!H254+'Extra Payment'!H254)-Interest!H254),2),0)</f>
        <v>0</v>
      </c>
      <c r="I254" s="6">
        <f>IF(NOT(I$15=0),ROUND(I253-(('Minimum Payment'!I254+'Extra Payment'!I254)-Interest!I254),2),0)</f>
        <v>0</v>
      </c>
      <c r="J254" s="6">
        <f>IF(NOT(J$15=0),ROUND(J253-(('Minimum Payment'!J254+'Extra Payment'!J254)-Interest!J254),2),0)</f>
        <v>0</v>
      </c>
      <c r="K254" s="6">
        <f>IF(NOT(K$15=0),ROUND(K253-(('Minimum Payment'!K254+'Extra Payment'!K254)-Interest!K254),2),0)</f>
        <v>0</v>
      </c>
      <c r="L254" s="6">
        <f>IF(NOT(L$15=0),ROUND(L253-(('Minimum Payment'!L254+'Extra Payment'!L254)-Interest!L254),2),0)</f>
        <v>0</v>
      </c>
      <c r="M254" s="6">
        <f>IF(NOT(M$15=0),ROUND(M253-(('Minimum Payment'!M254+'Extra Payment'!M254)-Interest!M254),2),0)</f>
        <v>0</v>
      </c>
      <c r="O254" s="6">
        <f t="shared" si="9"/>
        <v>0</v>
      </c>
    </row>
    <row r="255" spans="1:15" x14ac:dyDescent="0.25">
      <c r="A255" s="3" t="str">
        <f t="shared" si="10"/>
        <v/>
      </c>
      <c r="B255" s="51" t="str">
        <f t="shared" si="11"/>
        <v/>
      </c>
      <c r="D255" s="6">
        <f>IF(NOT(D$15=0),ROUND(D254-(('Minimum Payment'!D255+'Extra Payment'!D255)-Interest!D255),2),0)</f>
        <v>0</v>
      </c>
      <c r="E255" s="6">
        <f>IF(NOT(E$15=0),ROUND(E254-(('Minimum Payment'!E255+'Extra Payment'!E255)-Interest!E255),2),0)</f>
        <v>0</v>
      </c>
      <c r="F255" s="6">
        <f>IF(NOT(F$15=0),ROUND(F254-(('Minimum Payment'!F255+'Extra Payment'!F255)-Interest!F255),2),0)</f>
        <v>0</v>
      </c>
      <c r="G255" s="6">
        <f>IF(NOT(G$15=0),ROUND(G254-(('Minimum Payment'!G255+'Extra Payment'!G255)-Interest!G255),2),0)</f>
        <v>0</v>
      </c>
      <c r="H255" s="6">
        <f>IF(NOT(H$15=0),ROUND(H254-(('Minimum Payment'!H255+'Extra Payment'!H255)-Interest!H255),2),0)</f>
        <v>0</v>
      </c>
      <c r="I255" s="6">
        <f>IF(NOT(I$15=0),ROUND(I254-(('Minimum Payment'!I255+'Extra Payment'!I255)-Interest!I255),2),0)</f>
        <v>0</v>
      </c>
      <c r="J255" s="6">
        <f>IF(NOT(J$15=0),ROUND(J254-(('Minimum Payment'!J255+'Extra Payment'!J255)-Interest!J255),2),0)</f>
        <v>0</v>
      </c>
      <c r="K255" s="6">
        <f>IF(NOT(K$15=0),ROUND(K254-(('Minimum Payment'!K255+'Extra Payment'!K255)-Interest!K255),2),0)</f>
        <v>0</v>
      </c>
      <c r="L255" s="6">
        <f>IF(NOT(L$15=0),ROUND(L254-(('Minimum Payment'!L255+'Extra Payment'!L255)-Interest!L255),2),0)</f>
        <v>0</v>
      </c>
      <c r="M255" s="6">
        <f>IF(NOT(M$15=0),ROUND(M254-(('Minimum Payment'!M255+'Extra Payment'!M255)-Interest!M255),2),0)</f>
        <v>0</v>
      </c>
      <c r="O255" s="6">
        <f t="shared" si="9"/>
        <v>0</v>
      </c>
    </row>
    <row r="256" spans="1:15" x14ac:dyDescent="0.25">
      <c r="A256" s="3" t="str">
        <f t="shared" si="10"/>
        <v/>
      </c>
      <c r="B256" s="51" t="str">
        <f t="shared" si="11"/>
        <v/>
      </c>
      <c r="D256" s="6">
        <f>IF(NOT(D$15=0),ROUND(D255-(('Minimum Payment'!D256+'Extra Payment'!D256)-Interest!D256),2),0)</f>
        <v>0</v>
      </c>
      <c r="E256" s="6">
        <f>IF(NOT(E$15=0),ROUND(E255-(('Minimum Payment'!E256+'Extra Payment'!E256)-Interest!E256),2),0)</f>
        <v>0</v>
      </c>
      <c r="F256" s="6">
        <f>IF(NOT(F$15=0),ROUND(F255-(('Minimum Payment'!F256+'Extra Payment'!F256)-Interest!F256),2),0)</f>
        <v>0</v>
      </c>
      <c r="G256" s="6">
        <f>IF(NOT(G$15=0),ROUND(G255-(('Minimum Payment'!G256+'Extra Payment'!G256)-Interest!G256),2),0)</f>
        <v>0</v>
      </c>
      <c r="H256" s="6">
        <f>IF(NOT(H$15=0),ROUND(H255-(('Minimum Payment'!H256+'Extra Payment'!H256)-Interest!H256),2),0)</f>
        <v>0</v>
      </c>
      <c r="I256" s="6">
        <f>IF(NOT(I$15=0),ROUND(I255-(('Minimum Payment'!I256+'Extra Payment'!I256)-Interest!I256),2),0)</f>
        <v>0</v>
      </c>
      <c r="J256" s="6">
        <f>IF(NOT(J$15=0),ROUND(J255-(('Minimum Payment'!J256+'Extra Payment'!J256)-Interest!J256),2),0)</f>
        <v>0</v>
      </c>
      <c r="K256" s="6">
        <f>IF(NOT(K$15=0),ROUND(K255-(('Minimum Payment'!K256+'Extra Payment'!K256)-Interest!K256),2),0)</f>
        <v>0</v>
      </c>
      <c r="L256" s="6">
        <f>IF(NOT(L$15=0),ROUND(L255-(('Minimum Payment'!L256+'Extra Payment'!L256)-Interest!L256),2),0)</f>
        <v>0</v>
      </c>
      <c r="M256" s="6">
        <f>IF(NOT(M$15=0),ROUND(M255-(('Minimum Payment'!M256+'Extra Payment'!M256)-Interest!M256),2),0)</f>
        <v>0</v>
      </c>
      <c r="O256" s="6">
        <f t="shared" si="9"/>
        <v>0</v>
      </c>
    </row>
    <row r="257" spans="1:15" x14ac:dyDescent="0.25">
      <c r="A257" s="3" t="str">
        <f t="shared" si="10"/>
        <v/>
      </c>
      <c r="B257" s="51" t="str">
        <f t="shared" si="11"/>
        <v/>
      </c>
      <c r="D257" s="6">
        <f>IF(NOT(D$15=0),ROUND(D256-(('Minimum Payment'!D257+'Extra Payment'!D257)-Interest!D257),2),0)</f>
        <v>0</v>
      </c>
      <c r="E257" s="6">
        <f>IF(NOT(E$15=0),ROUND(E256-(('Minimum Payment'!E257+'Extra Payment'!E257)-Interest!E257),2),0)</f>
        <v>0</v>
      </c>
      <c r="F257" s="6">
        <f>IF(NOT(F$15=0),ROUND(F256-(('Minimum Payment'!F257+'Extra Payment'!F257)-Interest!F257),2),0)</f>
        <v>0</v>
      </c>
      <c r="G257" s="6">
        <f>IF(NOT(G$15=0),ROUND(G256-(('Minimum Payment'!G257+'Extra Payment'!G257)-Interest!G257),2),0)</f>
        <v>0</v>
      </c>
      <c r="H257" s="6">
        <f>IF(NOT(H$15=0),ROUND(H256-(('Minimum Payment'!H257+'Extra Payment'!H257)-Interest!H257),2),0)</f>
        <v>0</v>
      </c>
      <c r="I257" s="6">
        <f>IF(NOT(I$15=0),ROUND(I256-(('Minimum Payment'!I257+'Extra Payment'!I257)-Interest!I257),2),0)</f>
        <v>0</v>
      </c>
      <c r="J257" s="6">
        <f>IF(NOT(J$15=0),ROUND(J256-(('Minimum Payment'!J257+'Extra Payment'!J257)-Interest!J257),2),0)</f>
        <v>0</v>
      </c>
      <c r="K257" s="6">
        <f>IF(NOT(K$15=0),ROUND(K256-(('Minimum Payment'!K257+'Extra Payment'!K257)-Interest!K257),2),0)</f>
        <v>0</v>
      </c>
      <c r="L257" s="6">
        <f>IF(NOT(L$15=0),ROUND(L256-(('Minimum Payment'!L257+'Extra Payment'!L257)-Interest!L257),2),0)</f>
        <v>0</v>
      </c>
      <c r="M257" s="6">
        <f>IF(NOT(M$15=0),ROUND(M256-(('Minimum Payment'!M257+'Extra Payment'!M257)-Interest!M257),2),0)</f>
        <v>0</v>
      </c>
      <c r="O257" s="6">
        <f t="shared" si="9"/>
        <v>0</v>
      </c>
    </row>
    <row r="258" spans="1:15" x14ac:dyDescent="0.25">
      <c r="A258" s="3" t="str">
        <f t="shared" si="10"/>
        <v/>
      </c>
      <c r="B258" s="51" t="str">
        <f t="shared" si="11"/>
        <v/>
      </c>
      <c r="D258" s="6">
        <f>IF(NOT(D$15=0),ROUND(D257-(('Minimum Payment'!D258+'Extra Payment'!D258)-Interest!D258),2),0)</f>
        <v>0</v>
      </c>
      <c r="E258" s="6">
        <f>IF(NOT(E$15=0),ROUND(E257-(('Minimum Payment'!E258+'Extra Payment'!E258)-Interest!E258),2),0)</f>
        <v>0</v>
      </c>
      <c r="F258" s="6">
        <f>IF(NOT(F$15=0),ROUND(F257-(('Minimum Payment'!F258+'Extra Payment'!F258)-Interest!F258),2),0)</f>
        <v>0</v>
      </c>
      <c r="G258" s="6">
        <f>IF(NOT(G$15=0),ROUND(G257-(('Minimum Payment'!G258+'Extra Payment'!G258)-Interest!G258),2),0)</f>
        <v>0</v>
      </c>
      <c r="H258" s="6">
        <f>IF(NOT(H$15=0),ROUND(H257-(('Minimum Payment'!H258+'Extra Payment'!H258)-Interest!H258),2),0)</f>
        <v>0</v>
      </c>
      <c r="I258" s="6">
        <f>IF(NOT(I$15=0),ROUND(I257-(('Minimum Payment'!I258+'Extra Payment'!I258)-Interest!I258),2),0)</f>
        <v>0</v>
      </c>
      <c r="J258" s="6">
        <f>IF(NOT(J$15=0),ROUND(J257-(('Minimum Payment'!J258+'Extra Payment'!J258)-Interest!J258),2),0)</f>
        <v>0</v>
      </c>
      <c r="K258" s="6">
        <f>IF(NOT(K$15=0),ROUND(K257-(('Minimum Payment'!K258+'Extra Payment'!K258)-Interest!K258),2),0)</f>
        <v>0</v>
      </c>
      <c r="L258" s="6">
        <f>IF(NOT(L$15=0),ROUND(L257-(('Minimum Payment'!L258+'Extra Payment'!L258)-Interest!L258),2),0)</f>
        <v>0</v>
      </c>
      <c r="M258" s="6">
        <f>IF(NOT(M$15=0),ROUND(M257-(('Minimum Payment'!M258+'Extra Payment'!M258)-Interest!M258),2),0)</f>
        <v>0</v>
      </c>
      <c r="O258" s="6">
        <f t="shared" si="9"/>
        <v>0</v>
      </c>
    </row>
    <row r="259" spans="1:15" x14ac:dyDescent="0.25">
      <c r="A259" s="3" t="str">
        <f t="shared" si="10"/>
        <v/>
      </c>
      <c r="B259" s="51" t="str">
        <f t="shared" si="11"/>
        <v/>
      </c>
      <c r="D259" s="6">
        <f>IF(NOT(D$15=0),ROUND(D258-(('Minimum Payment'!D259+'Extra Payment'!D259)-Interest!D259),2),0)</f>
        <v>0</v>
      </c>
      <c r="E259" s="6">
        <f>IF(NOT(E$15=0),ROUND(E258-(('Minimum Payment'!E259+'Extra Payment'!E259)-Interest!E259),2),0)</f>
        <v>0</v>
      </c>
      <c r="F259" s="6">
        <f>IF(NOT(F$15=0),ROUND(F258-(('Minimum Payment'!F259+'Extra Payment'!F259)-Interest!F259),2),0)</f>
        <v>0</v>
      </c>
      <c r="G259" s="6">
        <f>IF(NOT(G$15=0),ROUND(G258-(('Minimum Payment'!G259+'Extra Payment'!G259)-Interest!G259),2),0)</f>
        <v>0</v>
      </c>
      <c r="H259" s="6">
        <f>IF(NOT(H$15=0),ROUND(H258-(('Minimum Payment'!H259+'Extra Payment'!H259)-Interest!H259),2),0)</f>
        <v>0</v>
      </c>
      <c r="I259" s="6">
        <f>IF(NOT(I$15=0),ROUND(I258-(('Minimum Payment'!I259+'Extra Payment'!I259)-Interest!I259),2),0)</f>
        <v>0</v>
      </c>
      <c r="J259" s="6">
        <f>IF(NOT(J$15=0),ROUND(J258-(('Minimum Payment'!J259+'Extra Payment'!J259)-Interest!J259),2),0)</f>
        <v>0</v>
      </c>
      <c r="K259" s="6">
        <f>IF(NOT(K$15=0),ROUND(K258-(('Minimum Payment'!K259+'Extra Payment'!K259)-Interest!K259),2),0)</f>
        <v>0</v>
      </c>
      <c r="L259" s="6">
        <f>IF(NOT(L$15=0),ROUND(L258-(('Minimum Payment'!L259+'Extra Payment'!L259)-Interest!L259),2),0)</f>
        <v>0</v>
      </c>
      <c r="M259" s="6">
        <f>IF(NOT(M$15=0),ROUND(M258-(('Minimum Payment'!M259+'Extra Payment'!M259)-Interest!M259),2),0)</f>
        <v>0</v>
      </c>
      <c r="O259" s="6">
        <f t="shared" si="9"/>
        <v>0</v>
      </c>
    </row>
    <row r="260" spans="1:15" x14ac:dyDescent="0.25">
      <c r="A260" s="3" t="str">
        <f t="shared" si="10"/>
        <v/>
      </c>
      <c r="B260" s="51" t="str">
        <f t="shared" si="11"/>
        <v/>
      </c>
      <c r="D260" s="6">
        <f>IF(NOT(D$15=0),ROUND(D259-(('Minimum Payment'!D260+'Extra Payment'!D260)-Interest!D260),2),0)</f>
        <v>0</v>
      </c>
      <c r="E260" s="6">
        <f>IF(NOT(E$15=0),ROUND(E259-(('Minimum Payment'!E260+'Extra Payment'!E260)-Interest!E260),2),0)</f>
        <v>0</v>
      </c>
      <c r="F260" s="6">
        <f>IF(NOT(F$15=0),ROUND(F259-(('Minimum Payment'!F260+'Extra Payment'!F260)-Interest!F260),2),0)</f>
        <v>0</v>
      </c>
      <c r="G260" s="6">
        <f>IF(NOT(G$15=0),ROUND(G259-(('Minimum Payment'!G260+'Extra Payment'!G260)-Interest!G260),2),0)</f>
        <v>0</v>
      </c>
      <c r="H260" s="6">
        <f>IF(NOT(H$15=0),ROUND(H259-(('Minimum Payment'!H260+'Extra Payment'!H260)-Interest!H260),2),0)</f>
        <v>0</v>
      </c>
      <c r="I260" s="6">
        <f>IF(NOT(I$15=0),ROUND(I259-(('Minimum Payment'!I260+'Extra Payment'!I260)-Interest!I260),2),0)</f>
        <v>0</v>
      </c>
      <c r="J260" s="6">
        <f>IF(NOT(J$15=0),ROUND(J259-(('Minimum Payment'!J260+'Extra Payment'!J260)-Interest!J260),2),0)</f>
        <v>0</v>
      </c>
      <c r="K260" s="6">
        <f>IF(NOT(K$15=0),ROUND(K259-(('Minimum Payment'!K260+'Extra Payment'!K260)-Interest!K260),2),0)</f>
        <v>0</v>
      </c>
      <c r="L260" s="6">
        <f>IF(NOT(L$15=0),ROUND(L259-(('Minimum Payment'!L260+'Extra Payment'!L260)-Interest!L260),2),0)</f>
        <v>0</v>
      </c>
      <c r="M260" s="6">
        <f>IF(NOT(M$15=0),ROUND(M259-(('Minimum Payment'!M260+'Extra Payment'!M260)-Interest!M260),2),0)</f>
        <v>0</v>
      </c>
      <c r="O260" s="6">
        <f t="shared" si="9"/>
        <v>0</v>
      </c>
    </row>
    <row r="261" spans="1:15" x14ac:dyDescent="0.25">
      <c r="A261" s="3" t="str">
        <f t="shared" si="10"/>
        <v/>
      </c>
      <c r="B261" s="51" t="str">
        <f t="shared" si="11"/>
        <v/>
      </c>
      <c r="D261" s="6">
        <f>IF(NOT(D$15=0),ROUND(D260-(('Minimum Payment'!D261+'Extra Payment'!D261)-Interest!D261),2),0)</f>
        <v>0</v>
      </c>
      <c r="E261" s="6">
        <f>IF(NOT(E$15=0),ROUND(E260-(('Minimum Payment'!E261+'Extra Payment'!E261)-Interest!E261),2),0)</f>
        <v>0</v>
      </c>
      <c r="F261" s="6">
        <f>IF(NOT(F$15=0),ROUND(F260-(('Minimum Payment'!F261+'Extra Payment'!F261)-Interest!F261),2),0)</f>
        <v>0</v>
      </c>
      <c r="G261" s="6">
        <f>IF(NOT(G$15=0),ROUND(G260-(('Minimum Payment'!G261+'Extra Payment'!G261)-Interest!G261),2),0)</f>
        <v>0</v>
      </c>
      <c r="H261" s="6">
        <f>IF(NOT(H$15=0),ROUND(H260-(('Minimum Payment'!H261+'Extra Payment'!H261)-Interest!H261),2),0)</f>
        <v>0</v>
      </c>
      <c r="I261" s="6">
        <f>IF(NOT(I$15=0),ROUND(I260-(('Minimum Payment'!I261+'Extra Payment'!I261)-Interest!I261),2),0)</f>
        <v>0</v>
      </c>
      <c r="J261" s="6">
        <f>IF(NOT(J$15=0),ROUND(J260-(('Minimum Payment'!J261+'Extra Payment'!J261)-Interest!J261),2),0)</f>
        <v>0</v>
      </c>
      <c r="K261" s="6">
        <f>IF(NOT(K$15=0),ROUND(K260-(('Minimum Payment'!K261+'Extra Payment'!K261)-Interest!K261),2),0)</f>
        <v>0</v>
      </c>
      <c r="L261" s="6">
        <f>IF(NOT(L$15=0),ROUND(L260-(('Minimum Payment'!L261+'Extra Payment'!L261)-Interest!L261),2),0)</f>
        <v>0</v>
      </c>
      <c r="M261" s="6">
        <f>IF(NOT(M$15=0),ROUND(M260-(('Minimum Payment'!M261+'Extra Payment'!M261)-Interest!M261),2),0)</f>
        <v>0</v>
      </c>
      <c r="O261" s="6">
        <f t="shared" si="9"/>
        <v>0</v>
      </c>
    </row>
    <row r="262" spans="1:15" x14ac:dyDescent="0.25">
      <c r="A262" s="3" t="str">
        <f t="shared" si="10"/>
        <v/>
      </c>
      <c r="B262" s="51" t="str">
        <f t="shared" si="11"/>
        <v/>
      </c>
      <c r="D262" s="6">
        <f>IF(NOT(D$15=0),ROUND(D261-(('Minimum Payment'!D262+'Extra Payment'!D262)-Interest!D262),2),0)</f>
        <v>0</v>
      </c>
      <c r="E262" s="6">
        <f>IF(NOT(E$15=0),ROUND(E261-(('Minimum Payment'!E262+'Extra Payment'!E262)-Interest!E262),2),0)</f>
        <v>0</v>
      </c>
      <c r="F262" s="6">
        <f>IF(NOT(F$15=0),ROUND(F261-(('Minimum Payment'!F262+'Extra Payment'!F262)-Interest!F262),2),0)</f>
        <v>0</v>
      </c>
      <c r="G262" s="6">
        <f>IF(NOT(G$15=0),ROUND(G261-(('Minimum Payment'!G262+'Extra Payment'!G262)-Interest!G262),2),0)</f>
        <v>0</v>
      </c>
      <c r="H262" s="6">
        <f>IF(NOT(H$15=0),ROUND(H261-(('Minimum Payment'!H262+'Extra Payment'!H262)-Interest!H262),2),0)</f>
        <v>0</v>
      </c>
      <c r="I262" s="6">
        <f>IF(NOT(I$15=0),ROUND(I261-(('Minimum Payment'!I262+'Extra Payment'!I262)-Interest!I262),2),0)</f>
        <v>0</v>
      </c>
      <c r="J262" s="6">
        <f>IF(NOT(J$15=0),ROUND(J261-(('Minimum Payment'!J262+'Extra Payment'!J262)-Interest!J262),2),0)</f>
        <v>0</v>
      </c>
      <c r="K262" s="6">
        <f>IF(NOT(K$15=0),ROUND(K261-(('Minimum Payment'!K262+'Extra Payment'!K262)-Interest!K262),2),0)</f>
        <v>0</v>
      </c>
      <c r="L262" s="6">
        <f>IF(NOT(L$15=0),ROUND(L261-(('Minimum Payment'!L262+'Extra Payment'!L262)-Interest!L262),2),0)</f>
        <v>0</v>
      </c>
      <c r="M262" s="6">
        <f>IF(NOT(M$15=0),ROUND(M261-(('Minimum Payment'!M262+'Extra Payment'!M262)-Interest!M262),2),0)</f>
        <v>0</v>
      </c>
      <c r="O262" s="6">
        <f t="shared" si="9"/>
        <v>0</v>
      </c>
    </row>
    <row r="263" spans="1:15" x14ac:dyDescent="0.25">
      <c r="A263" s="3" t="str">
        <f t="shared" si="10"/>
        <v/>
      </c>
      <c r="B263" s="51" t="str">
        <f t="shared" si="11"/>
        <v/>
      </c>
      <c r="D263" s="6">
        <f>IF(NOT(D$15=0),ROUND(D262-(('Minimum Payment'!D263+'Extra Payment'!D263)-Interest!D263),2),0)</f>
        <v>0</v>
      </c>
      <c r="E263" s="6">
        <f>IF(NOT(E$15=0),ROUND(E262-(('Minimum Payment'!E263+'Extra Payment'!E263)-Interest!E263),2),0)</f>
        <v>0</v>
      </c>
      <c r="F263" s="6">
        <f>IF(NOT(F$15=0),ROUND(F262-(('Minimum Payment'!F263+'Extra Payment'!F263)-Interest!F263),2),0)</f>
        <v>0</v>
      </c>
      <c r="G263" s="6">
        <f>IF(NOT(G$15=0),ROUND(G262-(('Minimum Payment'!G263+'Extra Payment'!G263)-Interest!G263),2),0)</f>
        <v>0</v>
      </c>
      <c r="H263" s="6">
        <f>IF(NOT(H$15=0),ROUND(H262-(('Minimum Payment'!H263+'Extra Payment'!H263)-Interest!H263),2),0)</f>
        <v>0</v>
      </c>
      <c r="I263" s="6">
        <f>IF(NOT(I$15=0),ROUND(I262-(('Minimum Payment'!I263+'Extra Payment'!I263)-Interest!I263),2),0)</f>
        <v>0</v>
      </c>
      <c r="J263" s="6">
        <f>IF(NOT(J$15=0),ROUND(J262-(('Minimum Payment'!J263+'Extra Payment'!J263)-Interest!J263),2),0)</f>
        <v>0</v>
      </c>
      <c r="K263" s="6">
        <f>IF(NOT(K$15=0),ROUND(K262-(('Minimum Payment'!K263+'Extra Payment'!K263)-Interest!K263),2),0)</f>
        <v>0</v>
      </c>
      <c r="L263" s="6">
        <f>IF(NOT(L$15=0),ROUND(L262-(('Minimum Payment'!L263+'Extra Payment'!L263)-Interest!L263),2),0)</f>
        <v>0</v>
      </c>
      <c r="M263" s="6">
        <f>IF(NOT(M$15=0),ROUND(M262-(('Minimum Payment'!M263+'Extra Payment'!M263)-Interest!M263),2),0)</f>
        <v>0</v>
      </c>
      <c r="O263" s="6">
        <f t="shared" si="9"/>
        <v>0</v>
      </c>
    </row>
    <row r="264" spans="1:15" x14ac:dyDescent="0.25">
      <c r="A264" s="3" t="str">
        <f t="shared" si="10"/>
        <v/>
      </c>
      <c r="B264" s="51" t="str">
        <f t="shared" si="11"/>
        <v/>
      </c>
      <c r="D264" s="6">
        <f>IF(NOT(D$15=0),ROUND(D263-(('Minimum Payment'!D264+'Extra Payment'!D264)-Interest!D264),2),0)</f>
        <v>0</v>
      </c>
      <c r="E264" s="6">
        <f>IF(NOT(E$15=0),ROUND(E263-(('Minimum Payment'!E264+'Extra Payment'!E264)-Interest!E264),2),0)</f>
        <v>0</v>
      </c>
      <c r="F264" s="6">
        <f>IF(NOT(F$15=0),ROUND(F263-(('Minimum Payment'!F264+'Extra Payment'!F264)-Interest!F264),2),0)</f>
        <v>0</v>
      </c>
      <c r="G264" s="6">
        <f>IF(NOT(G$15=0),ROUND(G263-(('Minimum Payment'!G264+'Extra Payment'!G264)-Interest!G264),2),0)</f>
        <v>0</v>
      </c>
      <c r="H264" s="6">
        <f>IF(NOT(H$15=0),ROUND(H263-(('Minimum Payment'!H264+'Extra Payment'!H264)-Interest!H264),2),0)</f>
        <v>0</v>
      </c>
      <c r="I264" s="6">
        <f>IF(NOT(I$15=0),ROUND(I263-(('Minimum Payment'!I264+'Extra Payment'!I264)-Interest!I264),2),0)</f>
        <v>0</v>
      </c>
      <c r="J264" s="6">
        <f>IF(NOT(J$15=0),ROUND(J263-(('Minimum Payment'!J264+'Extra Payment'!J264)-Interest!J264),2),0)</f>
        <v>0</v>
      </c>
      <c r="K264" s="6">
        <f>IF(NOT(K$15=0),ROUND(K263-(('Minimum Payment'!K264+'Extra Payment'!K264)-Interest!K264),2),0)</f>
        <v>0</v>
      </c>
      <c r="L264" s="6">
        <f>IF(NOT(L$15=0),ROUND(L263-(('Minimum Payment'!L264+'Extra Payment'!L264)-Interest!L264),2),0)</f>
        <v>0</v>
      </c>
      <c r="M264" s="6">
        <f>IF(NOT(M$15=0),ROUND(M263-(('Minimum Payment'!M264+'Extra Payment'!M264)-Interest!M264),2),0)</f>
        <v>0</v>
      </c>
      <c r="O264" s="6">
        <f t="shared" si="9"/>
        <v>0</v>
      </c>
    </row>
    <row r="265" spans="1:15" x14ac:dyDescent="0.25">
      <c r="A265" s="3" t="str">
        <f t="shared" si="10"/>
        <v/>
      </c>
      <c r="B265" s="51" t="str">
        <f t="shared" si="11"/>
        <v/>
      </c>
      <c r="D265" s="6">
        <f>IF(NOT(D$15=0),ROUND(D264-(('Minimum Payment'!D265+'Extra Payment'!D265)-Interest!D265),2),0)</f>
        <v>0</v>
      </c>
      <c r="E265" s="6">
        <f>IF(NOT(E$15=0),ROUND(E264-(('Minimum Payment'!E265+'Extra Payment'!E265)-Interest!E265),2),0)</f>
        <v>0</v>
      </c>
      <c r="F265" s="6">
        <f>IF(NOT(F$15=0),ROUND(F264-(('Minimum Payment'!F265+'Extra Payment'!F265)-Interest!F265),2),0)</f>
        <v>0</v>
      </c>
      <c r="G265" s="6">
        <f>IF(NOT(G$15=0),ROUND(G264-(('Minimum Payment'!G265+'Extra Payment'!G265)-Interest!G265),2),0)</f>
        <v>0</v>
      </c>
      <c r="H265" s="6">
        <f>IF(NOT(H$15=0),ROUND(H264-(('Minimum Payment'!H265+'Extra Payment'!H265)-Interest!H265),2),0)</f>
        <v>0</v>
      </c>
      <c r="I265" s="6">
        <f>IF(NOT(I$15=0),ROUND(I264-(('Minimum Payment'!I265+'Extra Payment'!I265)-Interest!I265),2),0)</f>
        <v>0</v>
      </c>
      <c r="J265" s="6">
        <f>IF(NOT(J$15=0),ROUND(J264-(('Minimum Payment'!J265+'Extra Payment'!J265)-Interest!J265),2),0)</f>
        <v>0</v>
      </c>
      <c r="K265" s="6">
        <f>IF(NOT(K$15=0),ROUND(K264-(('Minimum Payment'!K265+'Extra Payment'!K265)-Interest!K265),2),0)</f>
        <v>0</v>
      </c>
      <c r="L265" s="6">
        <f>IF(NOT(L$15=0),ROUND(L264-(('Minimum Payment'!L265+'Extra Payment'!L265)-Interest!L265),2),0)</f>
        <v>0</v>
      </c>
      <c r="M265" s="6">
        <f>IF(NOT(M$15=0),ROUND(M264-(('Minimum Payment'!M265+'Extra Payment'!M265)-Interest!M265),2),0)</f>
        <v>0</v>
      </c>
      <c r="O265" s="6">
        <f t="shared" si="9"/>
        <v>0</v>
      </c>
    </row>
    <row r="266" spans="1:15" x14ac:dyDescent="0.25">
      <c r="A266" s="3" t="str">
        <f t="shared" si="10"/>
        <v/>
      </c>
      <c r="B266" s="51" t="str">
        <f t="shared" si="11"/>
        <v/>
      </c>
      <c r="D266" s="6">
        <f>IF(NOT(D$15=0),ROUND(D265-(('Minimum Payment'!D266+'Extra Payment'!D266)-Interest!D266),2),0)</f>
        <v>0</v>
      </c>
      <c r="E266" s="6">
        <f>IF(NOT(E$15=0),ROUND(E265-(('Minimum Payment'!E266+'Extra Payment'!E266)-Interest!E266),2),0)</f>
        <v>0</v>
      </c>
      <c r="F266" s="6">
        <f>IF(NOT(F$15=0),ROUND(F265-(('Minimum Payment'!F266+'Extra Payment'!F266)-Interest!F266),2),0)</f>
        <v>0</v>
      </c>
      <c r="G266" s="6">
        <f>IF(NOT(G$15=0),ROUND(G265-(('Minimum Payment'!G266+'Extra Payment'!G266)-Interest!G266),2),0)</f>
        <v>0</v>
      </c>
      <c r="H266" s="6">
        <f>IF(NOT(H$15=0),ROUND(H265-(('Minimum Payment'!H266+'Extra Payment'!H266)-Interest!H266),2),0)</f>
        <v>0</v>
      </c>
      <c r="I266" s="6">
        <f>IF(NOT(I$15=0),ROUND(I265-(('Minimum Payment'!I266+'Extra Payment'!I266)-Interest!I266),2),0)</f>
        <v>0</v>
      </c>
      <c r="J266" s="6">
        <f>IF(NOT(J$15=0),ROUND(J265-(('Minimum Payment'!J266+'Extra Payment'!J266)-Interest!J266),2),0)</f>
        <v>0</v>
      </c>
      <c r="K266" s="6">
        <f>IF(NOT(K$15=0),ROUND(K265-(('Minimum Payment'!K266+'Extra Payment'!K266)-Interest!K266),2),0)</f>
        <v>0</v>
      </c>
      <c r="L266" s="6">
        <f>IF(NOT(L$15=0),ROUND(L265-(('Minimum Payment'!L266+'Extra Payment'!L266)-Interest!L266),2),0)</f>
        <v>0</v>
      </c>
      <c r="M266" s="6">
        <f>IF(NOT(M$15=0),ROUND(M265-(('Minimum Payment'!M266+'Extra Payment'!M266)-Interest!M266),2),0)</f>
        <v>0</v>
      </c>
      <c r="O266" s="6">
        <f t="shared" si="9"/>
        <v>0</v>
      </c>
    </row>
    <row r="267" spans="1:15" x14ac:dyDescent="0.25">
      <c r="A267" s="3" t="str">
        <f t="shared" si="10"/>
        <v/>
      </c>
      <c r="B267" s="51" t="str">
        <f t="shared" si="11"/>
        <v/>
      </c>
      <c r="D267" s="6">
        <f>IF(NOT(D$15=0),ROUND(D266-(('Minimum Payment'!D267+'Extra Payment'!D267)-Interest!D267),2),0)</f>
        <v>0</v>
      </c>
      <c r="E267" s="6">
        <f>IF(NOT(E$15=0),ROUND(E266-(('Minimum Payment'!E267+'Extra Payment'!E267)-Interest!E267),2),0)</f>
        <v>0</v>
      </c>
      <c r="F267" s="6">
        <f>IF(NOT(F$15=0),ROUND(F266-(('Minimum Payment'!F267+'Extra Payment'!F267)-Interest!F267),2),0)</f>
        <v>0</v>
      </c>
      <c r="G267" s="6">
        <f>IF(NOT(G$15=0),ROUND(G266-(('Minimum Payment'!G267+'Extra Payment'!G267)-Interest!G267),2),0)</f>
        <v>0</v>
      </c>
      <c r="H267" s="6">
        <f>IF(NOT(H$15=0),ROUND(H266-(('Minimum Payment'!H267+'Extra Payment'!H267)-Interest!H267),2),0)</f>
        <v>0</v>
      </c>
      <c r="I267" s="6">
        <f>IF(NOT(I$15=0),ROUND(I266-(('Minimum Payment'!I267+'Extra Payment'!I267)-Interest!I267),2),0)</f>
        <v>0</v>
      </c>
      <c r="J267" s="6">
        <f>IF(NOT(J$15=0),ROUND(J266-(('Minimum Payment'!J267+'Extra Payment'!J267)-Interest!J267),2),0)</f>
        <v>0</v>
      </c>
      <c r="K267" s="6">
        <f>IF(NOT(K$15=0),ROUND(K266-(('Minimum Payment'!K267+'Extra Payment'!K267)-Interest!K267),2),0)</f>
        <v>0</v>
      </c>
      <c r="L267" s="6">
        <f>IF(NOT(L$15=0),ROUND(L266-(('Minimum Payment'!L267+'Extra Payment'!L267)-Interest!L267),2),0)</f>
        <v>0</v>
      </c>
      <c r="M267" s="6">
        <f>IF(NOT(M$15=0),ROUND(M266-(('Minimum Payment'!M267+'Extra Payment'!M267)-Interest!M267),2),0)</f>
        <v>0</v>
      </c>
      <c r="O267" s="6">
        <f t="shared" si="9"/>
        <v>0</v>
      </c>
    </row>
    <row r="268" spans="1:15" x14ac:dyDescent="0.25">
      <c r="A268" s="3" t="str">
        <f t="shared" si="10"/>
        <v/>
      </c>
      <c r="B268" s="51" t="str">
        <f t="shared" si="11"/>
        <v/>
      </c>
      <c r="D268" s="6">
        <f>IF(NOT(D$15=0),ROUND(D267-(('Minimum Payment'!D268+'Extra Payment'!D268)-Interest!D268),2),0)</f>
        <v>0</v>
      </c>
      <c r="E268" s="6">
        <f>IF(NOT(E$15=0),ROUND(E267-(('Minimum Payment'!E268+'Extra Payment'!E268)-Interest!E268),2),0)</f>
        <v>0</v>
      </c>
      <c r="F268" s="6">
        <f>IF(NOT(F$15=0),ROUND(F267-(('Minimum Payment'!F268+'Extra Payment'!F268)-Interest!F268),2),0)</f>
        <v>0</v>
      </c>
      <c r="G268" s="6">
        <f>IF(NOT(G$15=0),ROUND(G267-(('Minimum Payment'!G268+'Extra Payment'!G268)-Interest!G268),2),0)</f>
        <v>0</v>
      </c>
      <c r="H268" s="6">
        <f>IF(NOT(H$15=0),ROUND(H267-(('Minimum Payment'!H268+'Extra Payment'!H268)-Interest!H268),2),0)</f>
        <v>0</v>
      </c>
      <c r="I268" s="6">
        <f>IF(NOT(I$15=0),ROUND(I267-(('Minimum Payment'!I268+'Extra Payment'!I268)-Interest!I268),2),0)</f>
        <v>0</v>
      </c>
      <c r="J268" s="6">
        <f>IF(NOT(J$15=0),ROUND(J267-(('Minimum Payment'!J268+'Extra Payment'!J268)-Interest!J268),2),0)</f>
        <v>0</v>
      </c>
      <c r="K268" s="6">
        <f>IF(NOT(K$15=0),ROUND(K267-(('Minimum Payment'!K268+'Extra Payment'!K268)-Interest!K268),2),0)</f>
        <v>0</v>
      </c>
      <c r="L268" s="6">
        <f>IF(NOT(L$15=0),ROUND(L267-(('Minimum Payment'!L268+'Extra Payment'!L268)-Interest!L268),2),0)</f>
        <v>0</v>
      </c>
      <c r="M268" s="6">
        <f>IF(NOT(M$15=0),ROUND(M267-(('Minimum Payment'!M268+'Extra Payment'!M268)-Interest!M268),2),0)</f>
        <v>0</v>
      </c>
      <c r="O268" s="6">
        <f t="shared" si="9"/>
        <v>0</v>
      </c>
    </row>
    <row r="269" spans="1:15" x14ac:dyDescent="0.25">
      <c r="A269" s="3" t="str">
        <f t="shared" si="10"/>
        <v/>
      </c>
      <c r="B269" s="51" t="str">
        <f t="shared" si="11"/>
        <v/>
      </c>
      <c r="D269" s="6">
        <f>IF(NOT(D$15=0),ROUND(D268-(('Minimum Payment'!D269+'Extra Payment'!D269)-Interest!D269),2),0)</f>
        <v>0</v>
      </c>
      <c r="E269" s="6">
        <f>IF(NOT(E$15=0),ROUND(E268-(('Minimum Payment'!E269+'Extra Payment'!E269)-Interest!E269),2),0)</f>
        <v>0</v>
      </c>
      <c r="F269" s="6">
        <f>IF(NOT(F$15=0),ROUND(F268-(('Minimum Payment'!F269+'Extra Payment'!F269)-Interest!F269),2),0)</f>
        <v>0</v>
      </c>
      <c r="G269" s="6">
        <f>IF(NOT(G$15=0),ROUND(G268-(('Minimum Payment'!G269+'Extra Payment'!G269)-Interest!G269),2),0)</f>
        <v>0</v>
      </c>
      <c r="H269" s="6">
        <f>IF(NOT(H$15=0),ROUND(H268-(('Minimum Payment'!H269+'Extra Payment'!H269)-Interest!H269),2),0)</f>
        <v>0</v>
      </c>
      <c r="I269" s="6">
        <f>IF(NOT(I$15=0),ROUND(I268-(('Minimum Payment'!I269+'Extra Payment'!I269)-Interest!I269),2),0)</f>
        <v>0</v>
      </c>
      <c r="J269" s="6">
        <f>IF(NOT(J$15=0),ROUND(J268-(('Minimum Payment'!J269+'Extra Payment'!J269)-Interest!J269),2),0)</f>
        <v>0</v>
      </c>
      <c r="K269" s="6">
        <f>IF(NOT(K$15=0),ROUND(K268-(('Minimum Payment'!K269+'Extra Payment'!K269)-Interest!K269),2),0)</f>
        <v>0</v>
      </c>
      <c r="L269" s="6">
        <f>IF(NOT(L$15=0),ROUND(L268-(('Minimum Payment'!L269+'Extra Payment'!L269)-Interest!L269),2),0)</f>
        <v>0</v>
      </c>
      <c r="M269" s="6">
        <f>IF(NOT(M$15=0),ROUND(M268-(('Minimum Payment'!M269+'Extra Payment'!M269)-Interest!M269),2),0)</f>
        <v>0</v>
      </c>
      <c r="O269" s="6">
        <f t="shared" si="9"/>
        <v>0</v>
      </c>
    </row>
    <row r="270" spans="1:15" x14ac:dyDescent="0.25">
      <c r="A270" s="3" t="str">
        <f t="shared" si="10"/>
        <v/>
      </c>
      <c r="B270" s="51" t="str">
        <f t="shared" si="11"/>
        <v/>
      </c>
      <c r="D270" s="6">
        <f>IF(NOT(D$15=0),ROUND(D269-(('Minimum Payment'!D270+'Extra Payment'!D270)-Interest!D270),2),0)</f>
        <v>0</v>
      </c>
      <c r="E270" s="6">
        <f>IF(NOT(E$15=0),ROUND(E269-(('Minimum Payment'!E270+'Extra Payment'!E270)-Interest!E270),2),0)</f>
        <v>0</v>
      </c>
      <c r="F270" s="6">
        <f>IF(NOT(F$15=0),ROUND(F269-(('Minimum Payment'!F270+'Extra Payment'!F270)-Interest!F270),2),0)</f>
        <v>0</v>
      </c>
      <c r="G270" s="6">
        <f>IF(NOT(G$15=0),ROUND(G269-(('Minimum Payment'!G270+'Extra Payment'!G270)-Interest!G270),2),0)</f>
        <v>0</v>
      </c>
      <c r="H270" s="6">
        <f>IF(NOT(H$15=0),ROUND(H269-(('Minimum Payment'!H270+'Extra Payment'!H270)-Interest!H270),2),0)</f>
        <v>0</v>
      </c>
      <c r="I270" s="6">
        <f>IF(NOT(I$15=0),ROUND(I269-(('Minimum Payment'!I270+'Extra Payment'!I270)-Interest!I270),2),0)</f>
        <v>0</v>
      </c>
      <c r="J270" s="6">
        <f>IF(NOT(J$15=0),ROUND(J269-(('Minimum Payment'!J270+'Extra Payment'!J270)-Interest!J270),2),0)</f>
        <v>0</v>
      </c>
      <c r="K270" s="6">
        <f>IF(NOT(K$15=0),ROUND(K269-(('Minimum Payment'!K270+'Extra Payment'!K270)-Interest!K270),2),0)</f>
        <v>0</v>
      </c>
      <c r="L270" s="6">
        <f>IF(NOT(L$15=0),ROUND(L269-(('Minimum Payment'!L270+'Extra Payment'!L270)-Interest!L270),2),0)</f>
        <v>0</v>
      </c>
      <c r="M270" s="6">
        <f>IF(NOT(M$15=0),ROUND(M269-(('Minimum Payment'!M270+'Extra Payment'!M270)-Interest!M270),2),0)</f>
        <v>0</v>
      </c>
      <c r="O270" s="6">
        <f t="shared" si="9"/>
        <v>0</v>
      </c>
    </row>
    <row r="271" spans="1:15" x14ac:dyDescent="0.25">
      <c r="A271" s="3" t="str">
        <f t="shared" si="10"/>
        <v/>
      </c>
      <c r="B271" s="51" t="str">
        <f t="shared" si="11"/>
        <v/>
      </c>
      <c r="D271" s="6">
        <f>IF(NOT(D$15=0),ROUND(D270-(('Minimum Payment'!D271+'Extra Payment'!D271)-Interest!D271),2),0)</f>
        <v>0</v>
      </c>
      <c r="E271" s="6">
        <f>IF(NOT(E$15=0),ROUND(E270-(('Minimum Payment'!E271+'Extra Payment'!E271)-Interest!E271),2),0)</f>
        <v>0</v>
      </c>
      <c r="F271" s="6">
        <f>IF(NOT(F$15=0),ROUND(F270-(('Minimum Payment'!F271+'Extra Payment'!F271)-Interest!F271),2),0)</f>
        <v>0</v>
      </c>
      <c r="G271" s="6">
        <f>IF(NOT(G$15=0),ROUND(G270-(('Minimum Payment'!G271+'Extra Payment'!G271)-Interest!G271),2),0)</f>
        <v>0</v>
      </c>
      <c r="H271" s="6">
        <f>IF(NOT(H$15=0),ROUND(H270-(('Minimum Payment'!H271+'Extra Payment'!H271)-Interest!H271),2),0)</f>
        <v>0</v>
      </c>
      <c r="I271" s="6">
        <f>IF(NOT(I$15=0),ROUND(I270-(('Minimum Payment'!I271+'Extra Payment'!I271)-Interest!I271),2),0)</f>
        <v>0</v>
      </c>
      <c r="J271" s="6">
        <f>IF(NOT(J$15=0),ROUND(J270-(('Minimum Payment'!J271+'Extra Payment'!J271)-Interest!J271),2),0)</f>
        <v>0</v>
      </c>
      <c r="K271" s="6">
        <f>IF(NOT(K$15=0),ROUND(K270-(('Minimum Payment'!K271+'Extra Payment'!K271)-Interest!K271),2),0)</f>
        <v>0</v>
      </c>
      <c r="L271" s="6">
        <f>IF(NOT(L$15=0),ROUND(L270-(('Minimum Payment'!L271+'Extra Payment'!L271)-Interest!L271),2),0)</f>
        <v>0</v>
      </c>
      <c r="M271" s="6">
        <f>IF(NOT(M$15=0),ROUND(M270-(('Minimum Payment'!M271+'Extra Payment'!M271)-Interest!M271),2),0)</f>
        <v>0</v>
      </c>
      <c r="O271" s="6">
        <f t="shared" ref="O271:O334" si="12">SUM(D271:M271)</f>
        <v>0</v>
      </c>
    </row>
    <row r="272" spans="1:15" x14ac:dyDescent="0.25">
      <c r="A272" s="3" t="str">
        <f t="shared" ref="A272:A335" si="13">IF(O271&lt;=0,"",A271+1)</f>
        <v/>
      </c>
      <c r="B272" s="51" t="str">
        <f t="shared" si="11"/>
        <v/>
      </c>
      <c r="D272" s="6">
        <f>IF(NOT(D$15=0),ROUND(D271-(('Minimum Payment'!D272+'Extra Payment'!D272)-Interest!D272),2),0)</f>
        <v>0</v>
      </c>
      <c r="E272" s="6">
        <f>IF(NOT(E$15=0),ROUND(E271-(('Minimum Payment'!E272+'Extra Payment'!E272)-Interest!E272),2),0)</f>
        <v>0</v>
      </c>
      <c r="F272" s="6">
        <f>IF(NOT(F$15=0),ROUND(F271-(('Minimum Payment'!F272+'Extra Payment'!F272)-Interest!F272),2),0)</f>
        <v>0</v>
      </c>
      <c r="G272" s="6">
        <f>IF(NOT(G$15=0),ROUND(G271-(('Minimum Payment'!G272+'Extra Payment'!G272)-Interest!G272),2),0)</f>
        <v>0</v>
      </c>
      <c r="H272" s="6">
        <f>IF(NOT(H$15=0),ROUND(H271-(('Minimum Payment'!H272+'Extra Payment'!H272)-Interest!H272),2),0)</f>
        <v>0</v>
      </c>
      <c r="I272" s="6">
        <f>IF(NOT(I$15=0),ROUND(I271-(('Minimum Payment'!I272+'Extra Payment'!I272)-Interest!I272),2),0)</f>
        <v>0</v>
      </c>
      <c r="J272" s="6">
        <f>IF(NOT(J$15=0),ROUND(J271-(('Minimum Payment'!J272+'Extra Payment'!J272)-Interest!J272),2),0)</f>
        <v>0</v>
      </c>
      <c r="K272" s="6">
        <f>IF(NOT(K$15=0),ROUND(K271-(('Minimum Payment'!K272+'Extra Payment'!K272)-Interest!K272),2),0)</f>
        <v>0</v>
      </c>
      <c r="L272" s="6">
        <f>IF(NOT(L$15=0),ROUND(L271-(('Minimum Payment'!L272+'Extra Payment'!L272)-Interest!L272),2),0)</f>
        <v>0</v>
      </c>
      <c r="M272" s="6">
        <f>IF(NOT(M$15=0),ROUND(M271-(('Minimum Payment'!M272+'Extra Payment'!M272)-Interest!M272),2),0)</f>
        <v>0</v>
      </c>
      <c r="O272" s="6">
        <f t="shared" si="12"/>
        <v>0</v>
      </c>
    </row>
    <row r="273" spans="1:15" x14ac:dyDescent="0.25">
      <c r="A273" s="3" t="str">
        <f t="shared" si="13"/>
        <v/>
      </c>
      <c r="B273" s="51" t="str">
        <f t="shared" ref="B273:B336" si="14">IF(A273="","",DATE(YEAR(B272),MONTH(B272)+1,1))</f>
        <v/>
      </c>
      <c r="D273" s="6">
        <f>IF(NOT(D$15=0),ROUND(D272-(('Minimum Payment'!D273+'Extra Payment'!D273)-Interest!D273),2),0)</f>
        <v>0</v>
      </c>
      <c r="E273" s="6">
        <f>IF(NOT(E$15=0),ROUND(E272-(('Minimum Payment'!E273+'Extra Payment'!E273)-Interest!E273),2),0)</f>
        <v>0</v>
      </c>
      <c r="F273" s="6">
        <f>IF(NOT(F$15=0),ROUND(F272-(('Minimum Payment'!F273+'Extra Payment'!F273)-Interest!F273),2),0)</f>
        <v>0</v>
      </c>
      <c r="G273" s="6">
        <f>IF(NOT(G$15=0),ROUND(G272-(('Minimum Payment'!G273+'Extra Payment'!G273)-Interest!G273),2),0)</f>
        <v>0</v>
      </c>
      <c r="H273" s="6">
        <f>IF(NOT(H$15=0),ROUND(H272-(('Minimum Payment'!H273+'Extra Payment'!H273)-Interest!H273),2),0)</f>
        <v>0</v>
      </c>
      <c r="I273" s="6">
        <f>IF(NOT(I$15=0),ROUND(I272-(('Minimum Payment'!I273+'Extra Payment'!I273)-Interest!I273),2),0)</f>
        <v>0</v>
      </c>
      <c r="J273" s="6">
        <f>IF(NOT(J$15=0),ROUND(J272-(('Minimum Payment'!J273+'Extra Payment'!J273)-Interest!J273),2),0)</f>
        <v>0</v>
      </c>
      <c r="K273" s="6">
        <f>IF(NOT(K$15=0),ROUND(K272-(('Minimum Payment'!K273+'Extra Payment'!K273)-Interest!K273),2),0)</f>
        <v>0</v>
      </c>
      <c r="L273" s="6">
        <f>IF(NOT(L$15=0),ROUND(L272-(('Minimum Payment'!L273+'Extra Payment'!L273)-Interest!L273),2),0)</f>
        <v>0</v>
      </c>
      <c r="M273" s="6">
        <f>IF(NOT(M$15=0),ROUND(M272-(('Minimum Payment'!M273+'Extra Payment'!M273)-Interest!M273),2),0)</f>
        <v>0</v>
      </c>
      <c r="O273" s="6">
        <f t="shared" si="12"/>
        <v>0</v>
      </c>
    </row>
    <row r="274" spans="1:15" x14ac:dyDescent="0.25">
      <c r="A274" s="3" t="str">
        <f t="shared" si="13"/>
        <v/>
      </c>
      <c r="B274" s="51" t="str">
        <f t="shared" si="14"/>
        <v/>
      </c>
      <c r="D274" s="6">
        <f>IF(NOT(D$15=0),ROUND(D273-(('Minimum Payment'!D274+'Extra Payment'!D274)-Interest!D274),2),0)</f>
        <v>0</v>
      </c>
      <c r="E274" s="6">
        <f>IF(NOT(E$15=0),ROUND(E273-(('Minimum Payment'!E274+'Extra Payment'!E274)-Interest!E274),2),0)</f>
        <v>0</v>
      </c>
      <c r="F274" s="6">
        <f>IF(NOT(F$15=0),ROUND(F273-(('Minimum Payment'!F274+'Extra Payment'!F274)-Interest!F274),2),0)</f>
        <v>0</v>
      </c>
      <c r="G274" s="6">
        <f>IF(NOT(G$15=0),ROUND(G273-(('Minimum Payment'!G274+'Extra Payment'!G274)-Interest!G274),2),0)</f>
        <v>0</v>
      </c>
      <c r="H274" s="6">
        <f>IF(NOT(H$15=0),ROUND(H273-(('Minimum Payment'!H274+'Extra Payment'!H274)-Interest!H274),2),0)</f>
        <v>0</v>
      </c>
      <c r="I274" s="6">
        <f>IF(NOT(I$15=0),ROUND(I273-(('Minimum Payment'!I274+'Extra Payment'!I274)-Interest!I274),2),0)</f>
        <v>0</v>
      </c>
      <c r="J274" s="6">
        <f>IF(NOT(J$15=0),ROUND(J273-(('Minimum Payment'!J274+'Extra Payment'!J274)-Interest!J274),2),0)</f>
        <v>0</v>
      </c>
      <c r="K274" s="6">
        <f>IF(NOT(K$15=0),ROUND(K273-(('Minimum Payment'!K274+'Extra Payment'!K274)-Interest!K274),2),0)</f>
        <v>0</v>
      </c>
      <c r="L274" s="6">
        <f>IF(NOT(L$15=0),ROUND(L273-(('Minimum Payment'!L274+'Extra Payment'!L274)-Interest!L274),2),0)</f>
        <v>0</v>
      </c>
      <c r="M274" s="6">
        <f>IF(NOT(M$15=0),ROUND(M273-(('Minimum Payment'!M274+'Extra Payment'!M274)-Interest!M274),2),0)</f>
        <v>0</v>
      </c>
      <c r="O274" s="6">
        <f t="shared" si="12"/>
        <v>0</v>
      </c>
    </row>
    <row r="275" spans="1:15" x14ac:dyDescent="0.25">
      <c r="A275" s="3" t="str">
        <f t="shared" si="13"/>
        <v/>
      </c>
      <c r="B275" s="51" t="str">
        <f t="shared" si="14"/>
        <v/>
      </c>
      <c r="D275" s="6">
        <f>IF(NOT(D$15=0),ROUND(D274-(('Minimum Payment'!D275+'Extra Payment'!D275)-Interest!D275),2),0)</f>
        <v>0</v>
      </c>
      <c r="E275" s="6">
        <f>IF(NOT(E$15=0),ROUND(E274-(('Minimum Payment'!E275+'Extra Payment'!E275)-Interest!E275),2),0)</f>
        <v>0</v>
      </c>
      <c r="F275" s="6">
        <f>IF(NOT(F$15=0),ROUND(F274-(('Minimum Payment'!F275+'Extra Payment'!F275)-Interest!F275),2),0)</f>
        <v>0</v>
      </c>
      <c r="G275" s="6">
        <f>IF(NOT(G$15=0),ROUND(G274-(('Minimum Payment'!G275+'Extra Payment'!G275)-Interest!G275),2),0)</f>
        <v>0</v>
      </c>
      <c r="H275" s="6">
        <f>IF(NOT(H$15=0),ROUND(H274-(('Minimum Payment'!H275+'Extra Payment'!H275)-Interest!H275),2),0)</f>
        <v>0</v>
      </c>
      <c r="I275" s="6">
        <f>IF(NOT(I$15=0),ROUND(I274-(('Minimum Payment'!I275+'Extra Payment'!I275)-Interest!I275),2),0)</f>
        <v>0</v>
      </c>
      <c r="J275" s="6">
        <f>IF(NOT(J$15=0),ROUND(J274-(('Minimum Payment'!J275+'Extra Payment'!J275)-Interest!J275),2),0)</f>
        <v>0</v>
      </c>
      <c r="K275" s="6">
        <f>IF(NOT(K$15=0),ROUND(K274-(('Minimum Payment'!K275+'Extra Payment'!K275)-Interest!K275),2),0)</f>
        <v>0</v>
      </c>
      <c r="L275" s="6">
        <f>IF(NOT(L$15=0),ROUND(L274-(('Minimum Payment'!L275+'Extra Payment'!L275)-Interest!L275),2),0)</f>
        <v>0</v>
      </c>
      <c r="M275" s="6">
        <f>IF(NOT(M$15=0),ROUND(M274-(('Minimum Payment'!M275+'Extra Payment'!M275)-Interest!M275),2),0)</f>
        <v>0</v>
      </c>
      <c r="O275" s="6">
        <f t="shared" si="12"/>
        <v>0</v>
      </c>
    </row>
    <row r="276" spans="1:15" x14ac:dyDescent="0.25">
      <c r="A276" s="3" t="str">
        <f t="shared" si="13"/>
        <v/>
      </c>
      <c r="B276" s="51" t="str">
        <f t="shared" si="14"/>
        <v/>
      </c>
      <c r="D276" s="6">
        <f>IF(NOT(D$15=0),ROUND(D275-(('Minimum Payment'!D276+'Extra Payment'!D276)-Interest!D276),2),0)</f>
        <v>0</v>
      </c>
      <c r="E276" s="6">
        <f>IF(NOT(E$15=0),ROUND(E275-(('Minimum Payment'!E276+'Extra Payment'!E276)-Interest!E276),2),0)</f>
        <v>0</v>
      </c>
      <c r="F276" s="6">
        <f>IF(NOT(F$15=0),ROUND(F275-(('Minimum Payment'!F276+'Extra Payment'!F276)-Interest!F276),2),0)</f>
        <v>0</v>
      </c>
      <c r="G276" s="6">
        <f>IF(NOT(G$15=0),ROUND(G275-(('Minimum Payment'!G276+'Extra Payment'!G276)-Interest!G276),2),0)</f>
        <v>0</v>
      </c>
      <c r="H276" s="6">
        <f>IF(NOT(H$15=0),ROUND(H275-(('Minimum Payment'!H276+'Extra Payment'!H276)-Interest!H276),2),0)</f>
        <v>0</v>
      </c>
      <c r="I276" s="6">
        <f>IF(NOT(I$15=0),ROUND(I275-(('Minimum Payment'!I276+'Extra Payment'!I276)-Interest!I276),2),0)</f>
        <v>0</v>
      </c>
      <c r="J276" s="6">
        <f>IF(NOT(J$15=0),ROUND(J275-(('Minimum Payment'!J276+'Extra Payment'!J276)-Interest!J276),2),0)</f>
        <v>0</v>
      </c>
      <c r="K276" s="6">
        <f>IF(NOT(K$15=0),ROUND(K275-(('Minimum Payment'!K276+'Extra Payment'!K276)-Interest!K276),2),0)</f>
        <v>0</v>
      </c>
      <c r="L276" s="6">
        <f>IF(NOT(L$15=0),ROUND(L275-(('Minimum Payment'!L276+'Extra Payment'!L276)-Interest!L276),2),0)</f>
        <v>0</v>
      </c>
      <c r="M276" s="6">
        <f>IF(NOT(M$15=0),ROUND(M275-(('Minimum Payment'!M276+'Extra Payment'!M276)-Interest!M276),2),0)</f>
        <v>0</v>
      </c>
      <c r="O276" s="6">
        <f t="shared" si="12"/>
        <v>0</v>
      </c>
    </row>
    <row r="277" spans="1:15" x14ac:dyDescent="0.25">
      <c r="A277" s="3" t="str">
        <f t="shared" si="13"/>
        <v/>
      </c>
      <c r="B277" s="51" t="str">
        <f t="shared" si="14"/>
        <v/>
      </c>
      <c r="D277" s="6">
        <f>IF(NOT(D$15=0),ROUND(D276-(('Minimum Payment'!D277+'Extra Payment'!D277)-Interest!D277),2),0)</f>
        <v>0</v>
      </c>
      <c r="E277" s="6">
        <f>IF(NOT(E$15=0),ROUND(E276-(('Minimum Payment'!E277+'Extra Payment'!E277)-Interest!E277),2),0)</f>
        <v>0</v>
      </c>
      <c r="F277" s="6">
        <f>IF(NOT(F$15=0),ROUND(F276-(('Minimum Payment'!F277+'Extra Payment'!F277)-Interest!F277),2),0)</f>
        <v>0</v>
      </c>
      <c r="G277" s="6">
        <f>IF(NOT(G$15=0),ROUND(G276-(('Minimum Payment'!G277+'Extra Payment'!G277)-Interest!G277),2),0)</f>
        <v>0</v>
      </c>
      <c r="H277" s="6">
        <f>IF(NOT(H$15=0),ROUND(H276-(('Minimum Payment'!H277+'Extra Payment'!H277)-Interest!H277),2),0)</f>
        <v>0</v>
      </c>
      <c r="I277" s="6">
        <f>IF(NOT(I$15=0),ROUND(I276-(('Minimum Payment'!I277+'Extra Payment'!I277)-Interest!I277),2),0)</f>
        <v>0</v>
      </c>
      <c r="J277" s="6">
        <f>IF(NOT(J$15=0),ROUND(J276-(('Minimum Payment'!J277+'Extra Payment'!J277)-Interest!J277),2),0)</f>
        <v>0</v>
      </c>
      <c r="K277" s="6">
        <f>IF(NOT(K$15=0),ROUND(K276-(('Minimum Payment'!K277+'Extra Payment'!K277)-Interest!K277),2),0)</f>
        <v>0</v>
      </c>
      <c r="L277" s="6">
        <f>IF(NOT(L$15=0),ROUND(L276-(('Minimum Payment'!L277+'Extra Payment'!L277)-Interest!L277),2),0)</f>
        <v>0</v>
      </c>
      <c r="M277" s="6">
        <f>IF(NOT(M$15=0),ROUND(M276-(('Minimum Payment'!M277+'Extra Payment'!M277)-Interest!M277),2),0)</f>
        <v>0</v>
      </c>
      <c r="O277" s="6">
        <f t="shared" si="12"/>
        <v>0</v>
      </c>
    </row>
    <row r="278" spans="1:15" x14ac:dyDescent="0.25">
      <c r="A278" s="3" t="str">
        <f t="shared" si="13"/>
        <v/>
      </c>
      <c r="B278" s="51" t="str">
        <f t="shared" si="14"/>
        <v/>
      </c>
      <c r="D278" s="6">
        <f>IF(NOT(D$15=0),ROUND(D277-(('Minimum Payment'!D278+'Extra Payment'!D278)-Interest!D278),2),0)</f>
        <v>0</v>
      </c>
      <c r="E278" s="6">
        <f>IF(NOT(E$15=0),ROUND(E277-(('Minimum Payment'!E278+'Extra Payment'!E278)-Interest!E278),2),0)</f>
        <v>0</v>
      </c>
      <c r="F278" s="6">
        <f>IF(NOT(F$15=0),ROUND(F277-(('Minimum Payment'!F278+'Extra Payment'!F278)-Interest!F278),2),0)</f>
        <v>0</v>
      </c>
      <c r="G278" s="6">
        <f>IF(NOT(G$15=0),ROUND(G277-(('Minimum Payment'!G278+'Extra Payment'!G278)-Interest!G278),2),0)</f>
        <v>0</v>
      </c>
      <c r="H278" s="6">
        <f>IF(NOT(H$15=0),ROUND(H277-(('Minimum Payment'!H278+'Extra Payment'!H278)-Interest!H278),2),0)</f>
        <v>0</v>
      </c>
      <c r="I278" s="6">
        <f>IF(NOT(I$15=0),ROUND(I277-(('Minimum Payment'!I278+'Extra Payment'!I278)-Interest!I278),2),0)</f>
        <v>0</v>
      </c>
      <c r="J278" s="6">
        <f>IF(NOT(J$15=0),ROUND(J277-(('Minimum Payment'!J278+'Extra Payment'!J278)-Interest!J278),2),0)</f>
        <v>0</v>
      </c>
      <c r="K278" s="6">
        <f>IF(NOT(K$15=0),ROUND(K277-(('Minimum Payment'!K278+'Extra Payment'!K278)-Interest!K278),2),0)</f>
        <v>0</v>
      </c>
      <c r="L278" s="6">
        <f>IF(NOT(L$15=0),ROUND(L277-(('Minimum Payment'!L278+'Extra Payment'!L278)-Interest!L278),2),0)</f>
        <v>0</v>
      </c>
      <c r="M278" s="6">
        <f>IF(NOT(M$15=0),ROUND(M277-(('Minimum Payment'!M278+'Extra Payment'!M278)-Interest!M278),2),0)</f>
        <v>0</v>
      </c>
      <c r="O278" s="6">
        <f t="shared" si="12"/>
        <v>0</v>
      </c>
    </row>
    <row r="279" spans="1:15" x14ac:dyDescent="0.25">
      <c r="A279" s="3" t="str">
        <f t="shared" si="13"/>
        <v/>
      </c>
      <c r="B279" s="51" t="str">
        <f t="shared" si="14"/>
        <v/>
      </c>
      <c r="D279" s="6">
        <f>IF(NOT(D$15=0),ROUND(D278-(('Minimum Payment'!D279+'Extra Payment'!D279)-Interest!D279),2),0)</f>
        <v>0</v>
      </c>
      <c r="E279" s="6">
        <f>IF(NOT(E$15=0),ROUND(E278-(('Minimum Payment'!E279+'Extra Payment'!E279)-Interest!E279),2),0)</f>
        <v>0</v>
      </c>
      <c r="F279" s="6">
        <f>IF(NOT(F$15=0),ROUND(F278-(('Minimum Payment'!F279+'Extra Payment'!F279)-Interest!F279),2),0)</f>
        <v>0</v>
      </c>
      <c r="G279" s="6">
        <f>IF(NOT(G$15=0),ROUND(G278-(('Minimum Payment'!G279+'Extra Payment'!G279)-Interest!G279),2),0)</f>
        <v>0</v>
      </c>
      <c r="H279" s="6">
        <f>IF(NOT(H$15=0),ROUND(H278-(('Minimum Payment'!H279+'Extra Payment'!H279)-Interest!H279),2),0)</f>
        <v>0</v>
      </c>
      <c r="I279" s="6">
        <f>IF(NOT(I$15=0),ROUND(I278-(('Minimum Payment'!I279+'Extra Payment'!I279)-Interest!I279),2),0)</f>
        <v>0</v>
      </c>
      <c r="J279" s="6">
        <f>IF(NOT(J$15=0),ROUND(J278-(('Minimum Payment'!J279+'Extra Payment'!J279)-Interest!J279),2),0)</f>
        <v>0</v>
      </c>
      <c r="K279" s="6">
        <f>IF(NOT(K$15=0),ROUND(K278-(('Minimum Payment'!K279+'Extra Payment'!K279)-Interest!K279),2),0)</f>
        <v>0</v>
      </c>
      <c r="L279" s="6">
        <f>IF(NOT(L$15=0),ROUND(L278-(('Minimum Payment'!L279+'Extra Payment'!L279)-Interest!L279),2),0)</f>
        <v>0</v>
      </c>
      <c r="M279" s="6">
        <f>IF(NOT(M$15=0),ROUND(M278-(('Minimum Payment'!M279+'Extra Payment'!M279)-Interest!M279),2),0)</f>
        <v>0</v>
      </c>
      <c r="O279" s="6">
        <f t="shared" si="12"/>
        <v>0</v>
      </c>
    </row>
    <row r="280" spans="1:15" x14ac:dyDescent="0.25">
      <c r="A280" s="3" t="str">
        <f t="shared" si="13"/>
        <v/>
      </c>
      <c r="B280" s="51" t="str">
        <f t="shared" si="14"/>
        <v/>
      </c>
      <c r="D280" s="6">
        <f>IF(NOT(D$15=0),ROUND(D279-(('Minimum Payment'!D280+'Extra Payment'!D280)-Interest!D280),2),0)</f>
        <v>0</v>
      </c>
      <c r="E280" s="6">
        <f>IF(NOT(E$15=0),ROUND(E279-(('Minimum Payment'!E280+'Extra Payment'!E280)-Interest!E280),2),0)</f>
        <v>0</v>
      </c>
      <c r="F280" s="6">
        <f>IF(NOT(F$15=0),ROUND(F279-(('Minimum Payment'!F280+'Extra Payment'!F280)-Interest!F280),2),0)</f>
        <v>0</v>
      </c>
      <c r="G280" s="6">
        <f>IF(NOT(G$15=0),ROUND(G279-(('Minimum Payment'!G280+'Extra Payment'!G280)-Interest!G280),2),0)</f>
        <v>0</v>
      </c>
      <c r="H280" s="6">
        <f>IF(NOT(H$15=0),ROUND(H279-(('Minimum Payment'!H280+'Extra Payment'!H280)-Interest!H280),2),0)</f>
        <v>0</v>
      </c>
      <c r="I280" s="6">
        <f>IF(NOT(I$15=0),ROUND(I279-(('Minimum Payment'!I280+'Extra Payment'!I280)-Interest!I280),2),0)</f>
        <v>0</v>
      </c>
      <c r="J280" s="6">
        <f>IF(NOT(J$15=0),ROUND(J279-(('Minimum Payment'!J280+'Extra Payment'!J280)-Interest!J280),2),0)</f>
        <v>0</v>
      </c>
      <c r="K280" s="6">
        <f>IF(NOT(K$15=0),ROUND(K279-(('Minimum Payment'!K280+'Extra Payment'!K280)-Interest!K280),2),0)</f>
        <v>0</v>
      </c>
      <c r="L280" s="6">
        <f>IF(NOT(L$15=0),ROUND(L279-(('Minimum Payment'!L280+'Extra Payment'!L280)-Interest!L280),2),0)</f>
        <v>0</v>
      </c>
      <c r="M280" s="6">
        <f>IF(NOT(M$15=0),ROUND(M279-(('Minimum Payment'!M280+'Extra Payment'!M280)-Interest!M280),2),0)</f>
        <v>0</v>
      </c>
      <c r="O280" s="6">
        <f t="shared" si="12"/>
        <v>0</v>
      </c>
    </row>
    <row r="281" spans="1:15" x14ac:dyDescent="0.25">
      <c r="A281" s="3" t="str">
        <f t="shared" si="13"/>
        <v/>
      </c>
      <c r="B281" s="51" t="str">
        <f t="shared" si="14"/>
        <v/>
      </c>
      <c r="D281" s="6">
        <f>IF(NOT(D$15=0),ROUND(D280-(('Minimum Payment'!D281+'Extra Payment'!D281)-Interest!D281),2),0)</f>
        <v>0</v>
      </c>
      <c r="E281" s="6">
        <f>IF(NOT(E$15=0),ROUND(E280-(('Minimum Payment'!E281+'Extra Payment'!E281)-Interest!E281),2),0)</f>
        <v>0</v>
      </c>
      <c r="F281" s="6">
        <f>IF(NOT(F$15=0),ROUND(F280-(('Minimum Payment'!F281+'Extra Payment'!F281)-Interest!F281),2),0)</f>
        <v>0</v>
      </c>
      <c r="G281" s="6">
        <f>IF(NOT(G$15=0),ROUND(G280-(('Minimum Payment'!G281+'Extra Payment'!G281)-Interest!G281),2),0)</f>
        <v>0</v>
      </c>
      <c r="H281" s="6">
        <f>IF(NOT(H$15=0),ROUND(H280-(('Minimum Payment'!H281+'Extra Payment'!H281)-Interest!H281),2),0)</f>
        <v>0</v>
      </c>
      <c r="I281" s="6">
        <f>IF(NOT(I$15=0),ROUND(I280-(('Minimum Payment'!I281+'Extra Payment'!I281)-Interest!I281),2),0)</f>
        <v>0</v>
      </c>
      <c r="J281" s="6">
        <f>IF(NOT(J$15=0),ROUND(J280-(('Minimum Payment'!J281+'Extra Payment'!J281)-Interest!J281),2),0)</f>
        <v>0</v>
      </c>
      <c r="K281" s="6">
        <f>IF(NOT(K$15=0),ROUND(K280-(('Minimum Payment'!K281+'Extra Payment'!K281)-Interest!K281),2),0)</f>
        <v>0</v>
      </c>
      <c r="L281" s="6">
        <f>IF(NOT(L$15=0),ROUND(L280-(('Minimum Payment'!L281+'Extra Payment'!L281)-Interest!L281),2),0)</f>
        <v>0</v>
      </c>
      <c r="M281" s="6">
        <f>IF(NOT(M$15=0),ROUND(M280-(('Minimum Payment'!M281+'Extra Payment'!M281)-Interest!M281),2),0)</f>
        <v>0</v>
      </c>
      <c r="O281" s="6">
        <f t="shared" si="12"/>
        <v>0</v>
      </c>
    </row>
    <row r="282" spans="1:15" x14ac:dyDescent="0.25">
      <c r="A282" s="3" t="str">
        <f t="shared" si="13"/>
        <v/>
      </c>
      <c r="B282" s="51" t="str">
        <f t="shared" si="14"/>
        <v/>
      </c>
      <c r="D282" s="6">
        <f>IF(NOT(D$15=0),ROUND(D281-(('Minimum Payment'!D282+'Extra Payment'!D282)-Interest!D282),2),0)</f>
        <v>0</v>
      </c>
      <c r="E282" s="6">
        <f>IF(NOT(E$15=0),ROUND(E281-(('Minimum Payment'!E282+'Extra Payment'!E282)-Interest!E282),2),0)</f>
        <v>0</v>
      </c>
      <c r="F282" s="6">
        <f>IF(NOT(F$15=0),ROUND(F281-(('Minimum Payment'!F282+'Extra Payment'!F282)-Interest!F282),2),0)</f>
        <v>0</v>
      </c>
      <c r="G282" s="6">
        <f>IF(NOT(G$15=0),ROUND(G281-(('Minimum Payment'!G282+'Extra Payment'!G282)-Interest!G282),2),0)</f>
        <v>0</v>
      </c>
      <c r="H282" s="6">
        <f>IF(NOT(H$15=0),ROUND(H281-(('Minimum Payment'!H282+'Extra Payment'!H282)-Interest!H282),2),0)</f>
        <v>0</v>
      </c>
      <c r="I282" s="6">
        <f>IF(NOT(I$15=0),ROUND(I281-(('Minimum Payment'!I282+'Extra Payment'!I282)-Interest!I282),2),0)</f>
        <v>0</v>
      </c>
      <c r="J282" s="6">
        <f>IF(NOT(J$15=0),ROUND(J281-(('Minimum Payment'!J282+'Extra Payment'!J282)-Interest!J282),2),0)</f>
        <v>0</v>
      </c>
      <c r="K282" s="6">
        <f>IF(NOT(K$15=0),ROUND(K281-(('Minimum Payment'!K282+'Extra Payment'!K282)-Interest!K282),2),0)</f>
        <v>0</v>
      </c>
      <c r="L282" s="6">
        <f>IF(NOT(L$15=0),ROUND(L281-(('Minimum Payment'!L282+'Extra Payment'!L282)-Interest!L282),2),0)</f>
        <v>0</v>
      </c>
      <c r="M282" s="6">
        <f>IF(NOT(M$15=0),ROUND(M281-(('Minimum Payment'!M282+'Extra Payment'!M282)-Interest!M282),2),0)</f>
        <v>0</v>
      </c>
      <c r="O282" s="6">
        <f t="shared" si="12"/>
        <v>0</v>
      </c>
    </row>
    <row r="283" spans="1:15" x14ac:dyDescent="0.25">
      <c r="A283" s="3" t="str">
        <f t="shared" si="13"/>
        <v/>
      </c>
      <c r="B283" s="51" t="str">
        <f t="shared" si="14"/>
        <v/>
      </c>
      <c r="D283" s="6">
        <f>IF(NOT(D$15=0),ROUND(D282-(('Minimum Payment'!D283+'Extra Payment'!D283)-Interest!D283),2),0)</f>
        <v>0</v>
      </c>
      <c r="E283" s="6">
        <f>IF(NOT(E$15=0),ROUND(E282-(('Minimum Payment'!E283+'Extra Payment'!E283)-Interest!E283),2),0)</f>
        <v>0</v>
      </c>
      <c r="F283" s="6">
        <f>IF(NOT(F$15=0),ROUND(F282-(('Minimum Payment'!F283+'Extra Payment'!F283)-Interest!F283),2),0)</f>
        <v>0</v>
      </c>
      <c r="G283" s="6">
        <f>IF(NOT(G$15=0),ROUND(G282-(('Minimum Payment'!G283+'Extra Payment'!G283)-Interest!G283),2),0)</f>
        <v>0</v>
      </c>
      <c r="H283" s="6">
        <f>IF(NOT(H$15=0),ROUND(H282-(('Minimum Payment'!H283+'Extra Payment'!H283)-Interest!H283),2),0)</f>
        <v>0</v>
      </c>
      <c r="I283" s="6">
        <f>IF(NOT(I$15=0),ROUND(I282-(('Minimum Payment'!I283+'Extra Payment'!I283)-Interest!I283),2),0)</f>
        <v>0</v>
      </c>
      <c r="J283" s="6">
        <f>IF(NOT(J$15=0),ROUND(J282-(('Minimum Payment'!J283+'Extra Payment'!J283)-Interest!J283),2),0)</f>
        <v>0</v>
      </c>
      <c r="K283" s="6">
        <f>IF(NOT(K$15=0),ROUND(K282-(('Minimum Payment'!K283+'Extra Payment'!K283)-Interest!K283),2),0)</f>
        <v>0</v>
      </c>
      <c r="L283" s="6">
        <f>IF(NOT(L$15=0),ROUND(L282-(('Minimum Payment'!L283+'Extra Payment'!L283)-Interest!L283),2),0)</f>
        <v>0</v>
      </c>
      <c r="M283" s="6">
        <f>IF(NOT(M$15=0),ROUND(M282-(('Minimum Payment'!M283+'Extra Payment'!M283)-Interest!M283),2),0)</f>
        <v>0</v>
      </c>
      <c r="O283" s="6">
        <f t="shared" si="12"/>
        <v>0</v>
      </c>
    </row>
    <row r="284" spans="1:15" x14ac:dyDescent="0.25">
      <c r="A284" s="3" t="str">
        <f t="shared" si="13"/>
        <v/>
      </c>
      <c r="B284" s="51" t="str">
        <f t="shared" si="14"/>
        <v/>
      </c>
      <c r="D284" s="6">
        <f>IF(NOT(D$15=0),ROUND(D283-(('Minimum Payment'!D284+'Extra Payment'!D284)-Interest!D284),2),0)</f>
        <v>0</v>
      </c>
      <c r="E284" s="6">
        <f>IF(NOT(E$15=0),ROUND(E283-(('Minimum Payment'!E284+'Extra Payment'!E284)-Interest!E284),2),0)</f>
        <v>0</v>
      </c>
      <c r="F284" s="6">
        <f>IF(NOT(F$15=0),ROUND(F283-(('Minimum Payment'!F284+'Extra Payment'!F284)-Interest!F284),2),0)</f>
        <v>0</v>
      </c>
      <c r="G284" s="6">
        <f>IF(NOT(G$15=0),ROUND(G283-(('Minimum Payment'!G284+'Extra Payment'!G284)-Interest!G284),2),0)</f>
        <v>0</v>
      </c>
      <c r="H284" s="6">
        <f>IF(NOT(H$15=0),ROUND(H283-(('Minimum Payment'!H284+'Extra Payment'!H284)-Interest!H284),2),0)</f>
        <v>0</v>
      </c>
      <c r="I284" s="6">
        <f>IF(NOT(I$15=0),ROUND(I283-(('Minimum Payment'!I284+'Extra Payment'!I284)-Interest!I284),2),0)</f>
        <v>0</v>
      </c>
      <c r="J284" s="6">
        <f>IF(NOT(J$15=0),ROUND(J283-(('Minimum Payment'!J284+'Extra Payment'!J284)-Interest!J284),2),0)</f>
        <v>0</v>
      </c>
      <c r="K284" s="6">
        <f>IF(NOT(K$15=0),ROUND(K283-(('Minimum Payment'!K284+'Extra Payment'!K284)-Interest!K284),2),0)</f>
        <v>0</v>
      </c>
      <c r="L284" s="6">
        <f>IF(NOT(L$15=0),ROUND(L283-(('Minimum Payment'!L284+'Extra Payment'!L284)-Interest!L284),2),0)</f>
        <v>0</v>
      </c>
      <c r="M284" s="6">
        <f>IF(NOT(M$15=0),ROUND(M283-(('Minimum Payment'!M284+'Extra Payment'!M284)-Interest!M284),2),0)</f>
        <v>0</v>
      </c>
      <c r="O284" s="6">
        <f t="shared" si="12"/>
        <v>0</v>
      </c>
    </row>
    <row r="285" spans="1:15" x14ac:dyDescent="0.25">
      <c r="A285" s="3" t="str">
        <f t="shared" si="13"/>
        <v/>
      </c>
      <c r="B285" s="51" t="str">
        <f t="shared" si="14"/>
        <v/>
      </c>
      <c r="D285" s="6">
        <f>IF(NOT(D$15=0),ROUND(D284-(('Minimum Payment'!D285+'Extra Payment'!D285)-Interest!D285),2),0)</f>
        <v>0</v>
      </c>
      <c r="E285" s="6">
        <f>IF(NOT(E$15=0),ROUND(E284-(('Minimum Payment'!E285+'Extra Payment'!E285)-Interest!E285),2),0)</f>
        <v>0</v>
      </c>
      <c r="F285" s="6">
        <f>IF(NOT(F$15=0),ROUND(F284-(('Minimum Payment'!F285+'Extra Payment'!F285)-Interest!F285),2),0)</f>
        <v>0</v>
      </c>
      <c r="G285" s="6">
        <f>IF(NOT(G$15=0),ROUND(G284-(('Minimum Payment'!G285+'Extra Payment'!G285)-Interest!G285),2),0)</f>
        <v>0</v>
      </c>
      <c r="H285" s="6">
        <f>IF(NOT(H$15=0),ROUND(H284-(('Minimum Payment'!H285+'Extra Payment'!H285)-Interest!H285),2),0)</f>
        <v>0</v>
      </c>
      <c r="I285" s="6">
        <f>IF(NOT(I$15=0),ROUND(I284-(('Minimum Payment'!I285+'Extra Payment'!I285)-Interest!I285),2),0)</f>
        <v>0</v>
      </c>
      <c r="J285" s="6">
        <f>IF(NOT(J$15=0),ROUND(J284-(('Minimum Payment'!J285+'Extra Payment'!J285)-Interest!J285),2),0)</f>
        <v>0</v>
      </c>
      <c r="K285" s="6">
        <f>IF(NOT(K$15=0),ROUND(K284-(('Minimum Payment'!K285+'Extra Payment'!K285)-Interest!K285),2),0)</f>
        <v>0</v>
      </c>
      <c r="L285" s="6">
        <f>IF(NOT(L$15=0),ROUND(L284-(('Minimum Payment'!L285+'Extra Payment'!L285)-Interest!L285),2),0)</f>
        <v>0</v>
      </c>
      <c r="M285" s="6">
        <f>IF(NOT(M$15=0),ROUND(M284-(('Minimum Payment'!M285+'Extra Payment'!M285)-Interest!M285),2),0)</f>
        <v>0</v>
      </c>
      <c r="O285" s="6">
        <f t="shared" si="12"/>
        <v>0</v>
      </c>
    </row>
    <row r="286" spans="1:15" x14ac:dyDescent="0.25">
      <c r="A286" s="3" t="str">
        <f t="shared" si="13"/>
        <v/>
      </c>
      <c r="B286" s="51" t="str">
        <f t="shared" si="14"/>
        <v/>
      </c>
      <c r="D286" s="6">
        <f>IF(NOT(D$15=0),ROUND(D285-(('Minimum Payment'!D286+'Extra Payment'!D286)-Interest!D286),2),0)</f>
        <v>0</v>
      </c>
      <c r="E286" s="6">
        <f>IF(NOT(E$15=0),ROUND(E285-(('Minimum Payment'!E286+'Extra Payment'!E286)-Interest!E286),2),0)</f>
        <v>0</v>
      </c>
      <c r="F286" s="6">
        <f>IF(NOT(F$15=0),ROUND(F285-(('Minimum Payment'!F286+'Extra Payment'!F286)-Interest!F286),2),0)</f>
        <v>0</v>
      </c>
      <c r="G286" s="6">
        <f>IF(NOT(G$15=0),ROUND(G285-(('Minimum Payment'!G286+'Extra Payment'!G286)-Interest!G286),2),0)</f>
        <v>0</v>
      </c>
      <c r="H286" s="6">
        <f>IF(NOT(H$15=0),ROUND(H285-(('Minimum Payment'!H286+'Extra Payment'!H286)-Interest!H286),2),0)</f>
        <v>0</v>
      </c>
      <c r="I286" s="6">
        <f>IF(NOT(I$15=0),ROUND(I285-(('Minimum Payment'!I286+'Extra Payment'!I286)-Interest!I286),2),0)</f>
        <v>0</v>
      </c>
      <c r="J286" s="6">
        <f>IF(NOT(J$15=0),ROUND(J285-(('Minimum Payment'!J286+'Extra Payment'!J286)-Interest!J286),2),0)</f>
        <v>0</v>
      </c>
      <c r="K286" s="6">
        <f>IF(NOT(K$15=0),ROUND(K285-(('Minimum Payment'!K286+'Extra Payment'!K286)-Interest!K286),2),0)</f>
        <v>0</v>
      </c>
      <c r="L286" s="6">
        <f>IF(NOT(L$15=0),ROUND(L285-(('Minimum Payment'!L286+'Extra Payment'!L286)-Interest!L286),2),0)</f>
        <v>0</v>
      </c>
      <c r="M286" s="6">
        <f>IF(NOT(M$15=0),ROUND(M285-(('Minimum Payment'!M286+'Extra Payment'!M286)-Interest!M286),2),0)</f>
        <v>0</v>
      </c>
      <c r="O286" s="6">
        <f t="shared" si="12"/>
        <v>0</v>
      </c>
    </row>
    <row r="287" spans="1:15" x14ac:dyDescent="0.25">
      <c r="A287" s="3" t="str">
        <f t="shared" si="13"/>
        <v/>
      </c>
      <c r="B287" s="51" t="str">
        <f t="shared" si="14"/>
        <v/>
      </c>
      <c r="D287" s="6">
        <f>IF(NOT(D$15=0),ROUND(D286-(('Minimum Payment'!D287+'Extra Payment'!D287)-Interest!D287),2),0)</f>
        <v>0</v>
      </c>
      <c r="E287" s="6">
        <f>IF(NOT(E$15=0),ROUND(E286-(('Minimum Payment'!E287+'Extra Payment'!E287)-Interest!E287),2),0)</f>
        <v>0</v>
      </c>
      <c r="F287" s="6">
        <f>IF(NOT(F$15=0),ROUND(F286-(('Minimum Payment'!F287+'Extra Payment'!F287)-Interest!F287),2),0)</f>
        <v>0</v>
      </c>
      <c r="G287" s="6">
        <f>IF(NOT(G$15=0),ROUND(G286-(('Minimum Payment'!G287+'Extra Payment'!G287)-Interest!G287),2),0)</f>
        <v>0</v>
      </c>
      <c r="H287" s="6">
        <f>IF(NOT(H$15=0),ROUND(H286-(('Minimum Payment'!H287+'Extra Payment'!H287)-Interest!H287),2),0)</f>
        <v>0</v>
      </c>
      <c r="I287" s="6">
        <f>IF(NOT(I$15=0),ROUND(I286-(('Minimum Payment'!I287+'Extra Payment'!I287)-Interest!I287),2),0)</f>
        <v>0</v>
      </c>
      <c r="J287" s="6">
        <f>IF(NOT(J$15=0),ROUND(J286-(('Minimum Payment'!J287+'Extra Payment'!J287)-Interest!J287),2),0)</f>
        <v>0</v>
      </c>
      <c r="K287" s="6">
        <f>IF(NOT(K$15=0),ROUND(K286-(('Minimum Payment'!K287+'Extra Payment'!K287)-Interest!K287),2),0)</f>
        <v>0</v>
      </c>
      <c r="L287" s="6">
        <f>IF(NOT(L$15=0),ROUND(L286-(('Minimum Payment'!L287+'Extra Payment'!L287)-Interest!L287),2),0)</f>
        <v>0</v>
      </c>
      <c r="M287" s="6">
        <f>IF(NOT(M$15=0),ROUND(M286-(('Minimum Payment'!M287+'Extra Payment'!M287)-Interest!M287),2),0)</f>
        <v>0</v>
      </c>
      <c r="O287" s="6">
        <f t="shared" si="12"/>
        <v>0</v>
      </c>
    </row>
    <row r="288" spans="1:15" x14ac:dyDescent="0.25">
      <c r="A288" s="3" t="str">
        <f t="shared" si="13"/>
        <v/>
      </c>
      <c r="B288" s="51" t="str">
        <f t="shared" si="14"/>
        <v/>
      </c>
      <c r="D288" s="6">
        <f>IF(NOT(D$15=0),ROUND(D287-(('Minimum Payment'!D288+'Extra Payment'!D288)-Interest!D288),2),0)</f>
        <v>0</v>
      </c>
      <c r="E288" s="6">
        <f>IF(NOT(E$15=0),ROUND(E287-(('Minimum Payment'!E288+'Extra Payment'!E288)-Interest!E288),2),0)</f>
        <v>0</v>
      </c>
      <c r="F288" s="6">
        <f>IF(NOT(F$15=0),ROUND(F287-(('Minimum Payment'!F288+'Extra Payment'!F288)-Interest!F288),2),0)</f>
        <v>0</v>
      </c>
      <c r="G288" s="6">
        <f>IF(NOT(G$15=0),ROUND(G287-(('Minimum Payment'!G288+'Extra Payment'!G288)-Interest!G288),2),0)</f>
        <v>0</v>
      </c>
      <c r="H288" s="6">
        <f>IF(NOT(H$15=0),ROUND(H287-(('Minimum Payment'!H288+'Extra Payment'!H288)-Interest!H288),2),0)</f>
        <v>0</v>
      </c>
      <c r="I288" s="6">
        <f>IF(NOT(I$15=0),ROUND(I287-(('Minimum Payment'!I288+'Extra Payment'!I288)-Interest!I288),2),0)</f>
        <v>0</v>
      </c>
      <c r="J288" s="6">
        <f>IF(NOT(J$15=0),ROUND(J287-(('Minimum Payment'!J288+'Extra Payment'!J288)-Interest!J288),2),0)</f>
        <v>0</v>
      </c>
      <c r="K288" s="6">
        <f>IF(NOT(K$15=0),ROUND(K287-(('Minimum Payment'!K288+'Extra Payment'!K288)-Interest!K288),2),0)</f>
        <v>0</v>
      </c>
      <c r="L288" s="6">
        <f>IF(NOT(L$15=0),ROUND(L287-(('Minimum Payment'!L288+'Extra Payment'!L288)-Interest!L288),2),0)</f>
        <v>0</v>
      </c>
      <c r="M288" s="6">
        <f>IF(NOT(M$15=0),ROUND(M287-(('Minimum Payment'!M288+'Extra Payment'!M288)-Interest!M288),2),0)</f>
        <v>0</v>
      </c>
      <c r="O288" s="6">
        <f t="shared" si="12"/>
        <v>0</v>
      </c>
    </row>
    <row r="289" spans="1:15" x14ac:dyDescent="0.25">
      <c r="A289" s="3" t="str">
        <f t="shared" si="13"/>
        <v/>
      </c>
      <c r="B289" s="51" t="str">
        <f t="shared" si="14"/>
        <v/>
      </c>
      <c r="D289" s="6">
        <f>IF(NOT(D$15=0),ROUND(D288-(('Minimum Payment'!D289+'Extra Payment'!D289)-Interest!D289),2),0)</f>
        <v>0</v>
      </c>
      <c r="E289" s="6">
        <f>IF(NOT(E$15=0),ROUND(E288-(('Minimum Payment'!E289+'Extra Payment'!E289)-Interest!E289),2),0)</f>
        <v>0</v>
      </c>
      <c r="F289" s="6">
        <f>IF(NOT(F$15=0),ROUND(F288-(('Minimum Payment'!F289+'Extra Payment'!F289)-Interest!F289),2),0)</f>
        <v>0</v>
      </c>
      <c r="G289" s="6">
        <f>IF(NOT(G$15=0),ROUND(G288-(('Minimum Payment'!G289+'Extra Payment'!G289)-Interest!G289),2),0)</f>
        <v>0</v>
      </c>
      <c r="H289" s="6">
        <f>IF(NOT(H$15=0),ROUND(H288-(('Minimum Payment'!H289+'Extra Payment'!H289)-Interest!H289),2),0)</f>
        <v>0</v>
      </c>
      <c r="I289" s="6">
        <f>IF(NOT(I$15=0),ROUND(I288-(('Minimum Payment'!I289+'Extra Payment'!I289)-Interest!I289),2),0)</f>
        <v>0</v>
      </c>
      <c r="J289" s="6">
        <f>IF(NOT(J$15=0),ROUND(J288-(('Minimum Payment'!J289+'Extra Payment'!J289)-Interest!J289),2),0)</f>
        <v>0</v>
      </c>
      <c r="K289" s="6">
        <f>IF(NOT(K$15=0),ROUND(K288-(('Minimum Payment'!K289+'Extra Payment'!K289)-Interest!K289),2),0)</f>
        <v>0</v>
      </c>
      <c r="L289" s="6">
        <f>IF(NOT(L$15=0),ROUND(L288-(('Minimum Payment'!L289+'Extra Payment'!L289)-Interest!L289),2),0)</f>
        <v>0</v>
      </c>
      <c r="M289" s="6">
        <f>IF(NOT(M$15=0),ROUND(M288-(('Minimum Payment'!M289+'Extra Payment'!M289)-Interest!M289),2),0)</f>
        <v>0</v>
      </c>
      <c r="O289" s="6">
        <f t="shared" si="12"/>
        <v>0</v>
      </c>
    </row>
    <row r="290" spans="1:15" x14ac:dyDescent="0.25">
      <c r="A290" s="3" t="str">
        <f t="shared" si="13"/>
        <v/>
      </c>
      <c r="B290" s="51" t="str">
        <f t="shared" si="14"/>
        <v/>
      </c>
      <c r="D290" s="6">
        <f>IF(NOT(D$15=0),ROUND(D289-(('Minimum Payment'!D290+'Extra Payment'!D290)-Interest!D290),2),0)</f>
        <v>0</v>
      </c>
      <c r="E290" s="6">
        <f>IF(NOT(E$15=0),ROUND(E289-(('Minimum Payment'!E290+'Extra Payment'!E290)-Interest!E290),2),0)</f>
        <v>0</v>
      </c>
      <c r="F290" s="6">
        <f>IF(NOT(F$15=0),ROUND(F289-(('Minimum Payment'!F290+'Extra Payment'!F290)-Interest!F290),2),0)</f>
        <v>0</v>
      </c>
      <c r="G290" s="6">
        <f>IF(NOT(G$15=0),ROUND(G289-(('Minimum Payment'!G290+'Extra Payment'!G290)-Interest!G290),2),0)</f>
        <v>0</v>
      </c>
      <c r="H290" s="6">
        <f>IF(NOT(H$15=0),ROUND(H289-(('Minimum Payment'!H290+'Extra Payment'!H290)-Interest!H290),2),0)</f>
        <v>0</v>
      </c>
      <c r="I290" s="6">
        <f>IF(NOT(I$15=0),ROUND(I289-(('Minimum Payment'!I290+'Extra Payment'!I290)-Interest!I290),2),0)</f>
        <v>0</v>
      </c>
      <c r="J290" s="6">
        <f>IF(NOT(J$15=0),ROUND(J289-(('Minimum Payment'!J290+'Extra Payment'!J290)-Interest!J290),2),0)</f>
        <v>0</v>
      </c>
      <c r="K290" s="6">
        <f>IF(NOT(K$15=0),ROUND(K289-(('Minimum Payment'!K290+'Extra Payment'!K290)-Interest!K290),2),0)</f>
        <v>0</v>
      </c>
      <c r="L290" s="6">
        <f>IF(NOT(L$15=0),ROUND(L289-(('Minimum Payment'!L290+'Extra Payment'!L290)-Interest!L290),2),0)</f>
        <v>0</v>
      </c>
      <c r="M290" s="6">
        <f>IF(NOT(M$15=0),ROUND(M289-(('Minimum Payment'!M290+'Extra Payment'!M290)-Interest!M290),2),0)</f>
        <v>0</v>
      </c>
      <c r="O290" s="6">
        <f t="shared" si="12"/>
        <v>0</v>
      </c>
    </row>
    <row r="291" spans="1:15" x14ac:dyDescent="0.25">
      <c r="A291" s="3" t="str">
        <f t="shared" si="13"/>
        <v/>
      </c>
      <c r="B291" s="51" t="str">
        <f t="shared" si="14"/>
        <v/>
      </c>
      <c r="D291" s="6">
        <f>IF(NOT(D$15=0),ROUND(D290-(('Minimum Payment'!D291+'Extra Payment'!D291)-Interest!D291),2),0)</f>
        <v>0</v>
      </c>
      <c r="E291" s="6">
        <f>IF(NOT(E$15=0),ROUND(E290-(('Minimum Payment'!E291+'Extra Payment'!E291)-Interest!E291),2),0)</f>
        <v>0</v>
      </c>
      <c r="F291" s="6">
        <f>IF(NOT(F$15=0),ROUND(F290-(('Minimum Payment'!F291+'Extra Payment'!F291)-Interest!F291),2),0)</f>
        <v>0</v>
      </c>
      <c r="G291" s="6">
        <f>IF(NOT(G$15=0),ROUND(G290-(('Minimum Payment'!G291+'Extra Payment'!G291)-Interest!G291),2),0)</f>
        <v>0</v>
      </c>
      <c r="H291" s="6">
        <f>IF(NOT(H$15=0),ROUND(H290-(('Minimum Payment'!H291+'Extra Payment'!H291)-Interest!H291),2),0)</f>
        <v>0</v>
      </c>
      <c r="I291" s="6">
        <f>IF(NOT(I$15=0),ROUND(I290-(('Minimum Payment'!I291+'Extra Payment'!I291)-Interest!I291),2),0)</f>
        <v>0</v>
      </c>
      <c r="J291" s="6">
        <f>IF(NOT(J$15=0),ROUND(J290-(('Minimum Payment'!J291+'Extra Payment'!J291)-Interest!J291),2),0)</f>
        <v>0</v>
      </c>
      <c r="K291" s="6">
        <f>IF(NOT(K$15=0),ROUND(K290-(('Minimum Payment'!K291+'Extra Payment'!K291)-Interest!K291),2),0)</f>
        <v>0</v>
      </c>
      <c r="L291" s="6">
        <f>IF(NOT(L$15=0),ROUND(L290-(('Minimum Payment'!L291+'Extra Payment'!L291)-Interest!L291),2),0)</f>
        <v>0</v>
      </c>
      <c r="M291" s="6">
        <f>IF(NOT(M$15=0),ROUND(M290-(('Minimum Payment'!M291+'Extra Payment'!M291)-Interest!M291),2),0)</f>
        <v>0</v>
      </c>
      <c r="O291" s="6">
        <f t="shared" si="12"/>
        <v>0</v>
      </c>
    </row>
    <row r="292" spans="1:15" x14ac:dyDescent="0.25">
      <c r="A292" s="3" t="str">
        <f t="shared" si="13"/>
        <v/>
      </c>
      <c r="B292" s="51" t="str">
        <f t="shared" si="14"/>
        <v/>
      </c>
      <c r="D292" s="6">
        <f>IF(NOT(D$15=0),ROUND(D291-(('Minimum Payment'!D292+'Extra Payment'!D292)-Interest!D292),2),0)</f>
        <v>0</v>
      </c>
      <c r="E292" s="6">
        <f>IF(NOT(E$15=0),ROUND(E291-(('Minimum Payment'!E292+'Extra Payment'!E292)-Interest!E292),2),0)</f>
        <v>0</v>
      </c>
      <c r="F292" s="6">
        <f>IF(NOT(F$15=0),ROUND(F291-(('Minimum Payment'!F292+'Extra Payment'!F292)-Interest!F292),2),0)</f>
        <v>0</v>
      </c>
      <c r="G292" s="6">
        <f>IF(NOT(G$15=0),ROUND(G291-(('Minimum Payment'!G292+'Extra Payment'!G292)-Interest!G292),2),0)</f>
        <v>0</v>
      </c>
      <c r="H292" s="6">
        <f>IF(NOT(H$15=0),ROUND(H291-(('Minimum Payment'!H292+'Extra Payment'!H292)-Interest!H292),2),0)</f>
        <v>0</v>
      </c>
      <c r="I292" s="6">
        <f>IF(NOT(I$15=0),ROUND(I291-(('Minimum Payment'!I292+'Extra Payment'!I292)-Interest!I292),2),0)</f>
        <v>0</v>
      </c>
      <c r="J292" s="6">
        <f>IF(NOT(J$15=0),ROUND(J291-(('Minimum Payment'!J292+'Extra Payment'!J292)-Interest!J292),2),0)</f>
        <v>0</v>
      </c>
      <c r="K292" s="6">
        <f>IF(NOT(K$15=0),ROUND(K291-(('Minimum Payment'!K292+'Extra Payment'!K292)-Interest!K292),2),0)</f>
        <v>0</v>
      </c>
      <c r="L292" s="6">
        <f>IF(NOT(L$15=0),ROUND(L291-(('Minimum Payment'!L292+'Extra Payment'!L292)-Interest!L292),2),0)</f>
        <v>0</v>
      </c>
      <c r="M292" s="6">
        <f>IF(NOT(M$15=0),ROUND(M291-(('Minimum Payment'!M292+'Extra Payment'!M292)-Interest!M292),2),0)</f>
        <v>0</v>
      </c>
      <c r="O292" s="6">
        <f t="shared" si="12"/>
        <v>0</v>
      </c>
    </row>
    <row r="293" spans="1:15" x14ac:dyDescent="0.25">
      <c r="A293" s="3" t="str">
        <f t="shared" si="13"/>
        <v/>
      </c>
      <c r="B293" s="51" t="str">
        <f t="shared" si="14"/>
        <v/>
      </c>
      <c r="D293" s="6">
        <f>IF(NOT(D$15=0),ROUND(D292-(('Minimum Payment'!D293+'Extra Payment'!D293)-Interest!D293),2),0)</f>
        <v>0</v>
      </c>
      <c r="E293" s="6">
        <f>IF(NOT(E$15=0),ROUND(E292-(('Minimum Payment'!E293+'Extra Payment'!E293)-Interest!E293),2),0)</f>
        <v>0</v>
      </c>
      <c r="F293" s="6">
        <f>IF(NOT(F$15=0),ROUND(F292-(('Minimum Payment'!F293+'Extra Payment'!F293)-Interest!F293),2),0)</f>
        <v>0</v>
      </c>
      <c r="G293" s="6">
        <f>IF(NOT(G$15=0),ROUND(G292-(('Minimum Payment'!G293+'Extra Payment'!G293)-Interest!G293),2),0)</f>
        <v>0</v>
      </c>
      <c r="H293" s="6">
        <f>IF(NOT(H$15=0),ROUND(H292-(('Minimum Payment'!H293+'Extra Payment'!H293)-Interest!H293),2),0)</f>
        <v>0</v>
      </c>
      <c r="I293" s="6">
        <f>IF(NOT(I$15=0),ROUND(I292-(('Minimum Payment'!I293+'Extra Payment'!I293)-Interest!I293),2),0)</f>
        <v>0</v>
      </c>
      <c r="J293" s="6">
        <f>IF(NOT(J$15=0),ROUND(J292-(('Minimum Payment'!J293+'Extra Payment'!J293)-Interest!J293),2),0)</f>
        <v>0</v>
      </c>
      <c r="K293" s="6">
        <f>IF(NOT(K$15=0),ROUND(K292-(('Minimum Payment'!K293+'Extra Payment'!K293)-Interest!K293),2),0)</f>
        <v>0</v>
      </c>
      <c r="L293" s="6">
        <f>IF(NOT(L$15=0),ROUND(L292-(('Minimum Payment'!L293+'Extra Payment'!L293)-Interest!L293),2),0)</f>
        <v>0</v>
      </c>
      <c r="M293" s="6">
        <f>IF(NOT(M$15=0),ROUND(M292-(('Minimum Payment'!M293+'Extra Payment'!M293)-Interest!M293),2),0)</f>
        <v>0</v>
      </c>
      <c r="O293" s="6">
        <f t="shared" si="12"/>
        <v>0</v>
      </c>
    </row>
    <row r="294" spans="1:15" x14ac:dyDescent="0.25">
      <c r="A294" s="3" t="str">
        <f t="shared" si="13"/>
        <v/>
      </c>
      <c r="B294" s="51" t="str">
        <f t="shared" si="14"/>
        <v/>
      </c>
      <c r="D294" s="6">
        <f>IF(NOT(D$15=0),ROUND(D293-(('Minimum Payment'!D294+'Extra Payment'!D294)-Interest!D294),2),0)</f>
        <v>0</v>
      </c>
      <c r="E294" s="6">
        <f>IF(NOT(E$15=0),ROUND(E293-(('Minimum Payment'!E294+'Extra Payment'!E294)-Interest!E294),2),0)</f>
        <v>0</v>
      </c>
      <c r="F294" s="6">
        <f>IF(NOT(F$15=0),ROUND(F293-(('Minimum Payment'!F294+'Extra Payment'!F294)-Interest!F294),2),0)</f>
        <v>0</v>
      </c>
      <c r="G294" s="6">
        <f>IF(NOT(G$15=0),ROUND(G293-(('Minimum Payment'!G294+'Extra Payment'!G294)-Interest!G294),2),0)</f>
        <v>0</v>
      </c>
      <c r="H294" s="6">
        <f>IF(NOT(H$15=0),ROUND(H293-(('Minimum Payment'!H294+'Extra Payment'!H294)-Interest!H294),2),0)</f>
        <v>0</v>
      </c>
      <c r="I294" s="6">
        <f>IF(NOT(I$15=0),ROUND(I293-(('Minimum Payment'!I294+'Extra Payment'!I294)-Interest!I294),2),0)</f>
        <v>0</v>
      </c>
      <c r="J294" s="6">
        <f>IF(NOT(J$15=0),ROUND(J293-(('Minimum Payment'!J294+'Extra Payment'!J294)-Interest!J294),2),0)</f>
        <v>0</v>
      </c>
      <c r="K294" s="6">
        <f>IF(NOT(K$15=0),ROUND(K293-(('Minimum Payment'!K294+'Extra Payment'!K294)-Interest!K294),2),0)</f>
        <v>0</v>
      </c>
      <c r="L294" s="6">
        <f>IF(NOT(L$15=0),ROUND(L293-(('Minimum Payment'!L294+'Extra Payment'!L294)-Interest!L294),2),0)</f>
        <v>0</v>
      </c>
      <c r="M294" s="6">
        <f>IF(NOT(M$15=0),ROUND(M293-(('Minimum Payment'!M294+'Extra Payment'!M294)-Interest!M294),2),0)</f>
        <v>0</v>
      </c>
      <c r="O294" s="6">
        <f t="shared" si="12"/>
        <v>0</v>
      </c>
    </row>
    <row r="295" spans="1:15" x14ac:dyDescent="0.25">
      <c r="A295" s="3" t="str">
        <f t="shared" si="13"/>
        <v/>
      </c>
      <c r="B295" s="51" t="str">
        <f t="shared" si="14"/>
        <v/>
      </c>
      <c r="D295" s="6">
        <f>IF(NOT(D$15=0),ROUND(D294-(('Minimum Payment'!D295+'Extra Payment'!D295)-Interest!D295),2),0)</f>
        <v>0</v>
      </c>
      <c r="E295" s="6">
        <f>IF(NOT(E$15=0),ROUND(E294-(('Minimum Payment'!E295+'Extra Payment'!E295)-Interest!E295),2),0)</f>
        <v>0</v>
      </c>
      <c r="F295" s="6">
        <f>IF(NOT(F$15=0),ROUND(F294-(('Minimum Payment'!F295+'Extra Payment'!F295)-Interest!F295),2),0)</f>
        <v>0</v>
      </c>
      <c r="G295" s="6">
        <f>IF(NOT(G$15=0),ROUND(G294-(('Minimum Payment'!G295+'Extra Payment'!G295)-Interest!G295),2),0)</f>
        <v>0</v>
      </c>
      <c r="H295" s="6">
        <f>IF(NOT(H$15=0),ROUND(H294-(('Minimum Payment'!H295+'Extra Payment'!H295)-Interest!H295),2),0)</f>
        <v>0</v>
      </c>
      <c r="I295" s="6">
        <f>IF(NOT(I$15=0),ROUND(I294-(('Minimum Payment'!I295+'Extra Payment'!I295)-Interest!I295),2),0)</f>
        <v>0</v>
      </c>
      <c r="J295" s="6">
        <f>IF(NOT(J$15=0),ROUND(J294-(('Minimum Payment'!J295+'Extra Payment'!J295)-Interest!J295),2),0)</f>
        <v>0</v>
      </c>
      <c r="K295" s="6">
        <f>IF(NOT(K$15=0),ROUND(K294-(('Minimum Payment'!K295+'Extra Payment'!K295)-Interest!K295),2),0)</f>
        <v>0</v>
      </c>
      <c r="L295" s="6">
        <f>IF(NOT(L$15=0),ROUND(L294-(('Minimum Payment'!L295+'Extra Payment'!L295)-Interest!L295),2),0)</f>
        <v>0</v>
      </c>
      <c r="M295" s="6">
        <f>IF(NOT(M$15=0),ROUND(M294-(('Minimum Payment'!M295+'Extra Payment'!M295)-Interest!M295),2),0)</f>
        <v>0</v>
      </c>
      <c r="O295" s="6">
        <f t="shared" si="12"/>
        <v>0</v>
      </c>
    </row>
    <row r="296" spans="1:15" x14ac:dyDescent="0.25">
      <c r="A296" s="3" t="str">
        <f t="shared" si="13"/>
        <v/>
      </c>
      <c r="B296" s="51" t="str">
        <f t="shared" si="14"/>
        <v/>
      </c>
      <c r="D296" s="6">
        <f>IF(NOT(D$15=0),ROUND(D295-(('Minimum Payment'!D296+'Extra Payment'!D296)-Interest!D296),2),0)</f>
        <v>0</v>
      </c>
      <c r="E296" s="6">
        <f>IF(NOT(E$15=0),ROUND(E295-(('Minimum Payment'!E296+'Extra Payment'!E296)-Interest!E296),2),0)</f>
        <v>0</v>
      </c>
      <c r="F296" s="6">
        <f>IF(NOT(F$15=0),ROUND(F295-(('Minimum Payment'!F296+'Extra Payment'!F296)-Interest!F296),2),0)</f>
        <v>0</v>
      </c>
      <c r="G296" s="6">
        <f>IF(NOT(G$15=0),ROUND(G295-(('Minimum Payment'!G296+'Extra Payment'!G296)-Interest!G296),2),0)</f>
        <v>0</v>
      </c>
      <c r="H296" s="6">
        <f>IF(NOT(H$15=0),ROUND(H295-(('Minimum Payment'!H296+'Extra Payment'!H296)-Interest!H296),2),0)</f>
        <v>0</v>
      </c>
      <c r="I296" s="6">
        <f>IF(NOT(I$15=0),ROUND(I295-(('Minimum Payment'!I296+'Extra Payment'!I296)-Interest!I296),2),0)</f>
        <v>0</v>
      </c>
      <c r="J296" s="6">
        <f>IF(NOT(J$15=0),ROUND(J295-(('Minimum Payment'!J296+'Extra Payment'!J296)-Interest!J296),2),0)</f>
        <v>0</v>
      </c>
      <c r="K296" s="6">
        <f>IF(NOT(K$15=0),ROUND(K295-(('Minimum Payment'!K296+'Extra Payment'!K296)-Interest!K296),2),0)</f>
        <v>0</v>
      </c>
      <c r="L296" s="6">
        <f>IF(NOT(L$15=0),ROUND(L295-(('Minimum Payment'!L296+'Extra Payment'!L296)-Interest!L296),2),0)</f>
        <v>0</v>
      </c>
      <c r="M296" s="6">
        <f>IF(NOT(M$15=0),ROUND(M295-(('Minimum Payment'!M296+'Extra Payment'!M296)-Interest!M296),2),0)</f>
        <v>0</v>
      </c>
      <c r="O296" s="6">
        <f t="shared" si="12"/>
        <v>0</v>
      </c>
    </row>
    <row r="297" spans="1:15" x14ac:dyDescent="0.25">
      <c r="A297" s="3" t="str">
        <f t="shared" si="13"/>
        <v/>
      </c>
      <c r="B297" s="51" t="str">
        <f t="shared" si="14"/>
        <v/>
      </c>
      <c r="D297" s="6">
        <f>IF(NOT(D$15=0),ROUND(D296-(('Minimum Payment'!D297+'Extra Payment'!D297)-Interest!D297),2),0)</f>
        <v>0</v>
      </c>
      <c r="E297" s="6">
        <f>IF(NOT(E$15=0),ROUND(E296-(('Minimum Payment'!E297+'Extra Payment'!E297)-Interest!E297),2),0)</f>
        <v>0</v>
      </c>
      <c r="F297" s="6">
        <f>IF(NOT(F$15=0),ROUND(F296-(('Minimum Payment'!F297+'Extra Payment'!F297)-Interest!F297),2),0)</f>
        <v>0</v>
      </c>
      <c r="G297" s="6">
        <f>IF(NOT(G$15=0),ROUND(G296-(('Minimum Payment'!G297+'Extra Payment'!G297)-Interest!G297),2),0)</f>
        <v>0</v>
      </c>
      <c r="H297" s="6">
        <f>IF(NOT(H$15=0),ROUND(H296-(('Minimum Payment'!H297+'Extra Payment'!H297)-Interest!H297),2),0)</f>
        <v>0</v>
      </c>
      <c r="I297" s="6">
        <f>IF(NOT(I$15=0),ROUND(I296-(('Minimum Payment'!I297+'Extra Payment'!I297)-Interest!I297),2),0)</f>
        <v>0</v>
      </c>
      <c r="J297" s="6">
        <f>IF(NOT(J$15=0),ROUND(J296-(('Minimum Payment'!J297+'Extra Payment'!J297)-Interest!J297),2),0)</f>
        <v>0</v>
      </c>
      <c r="K297" s="6">
        <f>IF(NOT(K$15=0),ROUND(K296-(('Minimum Payment'!K297+'Extra Payment'!K297)-Interest!K297),2),0)</f>
        <v>0</v>
      </c>
      <c r="L297" s="6">
        <f>IF(NOT(L$15=0),ROUND(L296-(('Minimum Payment'!L297+'Extra Payment'!L297)-Interest!L297),2),0)</f>
        <v>0</v>
      </c>
      <c r="M297" s="6">
        <f>IF(NOT(M$15=0),ROUND(M296-(('Minimum Payment'!M297+'Extra Payment'!M297)-Interest!M297),2),0)</f>
        <v>0</v>
      </c>
      <c r="O297" s="6">
        <f t="shared" si="12"/>
        <v>0</v>
      </c>
    </row>
    <row r="298" spans="1:15" x14ac:dyDescent="0.25">
      <c r="A298" s="3" t="str">
        <f t="shared" si="13"/>
        <v/>
      </c>
      <c r="B298" s="51" t="str">
        <f t="shared" si="14"/>
        <v/>
      </c>
      <c r="D298" s="6">
        <f>IF(NOT(D$15=0),ROUND(D297-(('Minimum Payment'!D298+'Extra Payment'!D298)-Interest!D298),2),0)</f>
        <v>0</v>
      </c>
      <c r="E298" s="6">
        <f>IF(NOT(E$15=0),ROUND(E297-(('Minimum Payment'!E298+'Extra Payment'!E298)-Interest!E298),2),0)</f>
        <v>0</v>
      </c>
      <c r="F298" s="6">
        <f>IF(NOT(F$15=0),ROUND(F297-(('Minimum Payment'!F298+'Extra Payment'!F298)-Interest!F298),2),0)</f>
        <v>0</v>
      </c>
      <c r="G298" s="6">
        <f>IF(NOT(G$15=0),ROUND(G297-(('Minimum Payment'!G298+'Extra Payment'!G298)-Interest!G298),2),0)</f>
        <v>0</v>
      </c>
      <c r="H298" s="6">
        <f>IF(NOT(H$15=0),ROUND(H297-(('Minimum Payment'!H298+'Extra Payment'!H298)-Interest!H298),2),0)</f>
        <v>0</v>
      </c>
      <c r="I298" s="6">
        <f>IF(NOT(I$15=0),ROUND(I297-(('Minimum Payment'!I298+'Extra Payment'!I298)-Interest!I298),2),0)</f>
        <v>0</v>
      </c>
      <c r="J298" s="6">
        <f>IF(NOT(J$15=0),ROUND(J297-(('Minimum Payment'!J298+'Extra Payment'!J298)-Interest!J298),2),0)</f>
        <v>0</v>
      </c>
      <c r="K298" s="6">
        <f>IF(NOT(K$15=0),ROUND(K297-(('Minimum Payment'!K298+'Extra Payment'!K298)-Interest!K298),2),0)</f>
        <v>0</v>
      </c>
      <c r="L298" s="6">
        <f>IF(NOT(L$15=0),ROUND(L297-(('Minimum Payment'!L298+'Extra Payment'!L298)-Interest!L298),2),0)</f>
        <v>0</v>
      </c>
      <c r="M298" s="6">
        <f>IF(NOT(M$15=0),ROUND(M297-(('Minimum Payment'!M298+'Extra Payment'!M298)-Interest!M298),2),0)</f>
        <v>0</v>
      </c>
      <c r="O298" s="6">
        <f t="shared" si="12"/>
        <v>0</v>
      </c>
    </row>
    <row r="299" spans="1:15" x14ac:dyDescent="0.25">
      <c r="A299" s="3" t="str">
        <f t="shared" si="13"/>
        <v/>
      </c>
      <c r="B299" s="51" t="str">
        <f t="shared" si="14"/>
        <v/>
      </c>
      <c r="D299" s="6">
        <f>IF(NOT(D$15=0),ROUND(D298-(('Minimum Payment'!D299+'Extra Payment'!D299)-Interest!D299),2),0)</f>
        <v>0</v>
      </c>
      <c r="E299" s="6">
        <f>IF(NOT(E$15=0),ROUND(E298-(('Minimum Payment'!E299+'Extra Payment'!E299)-Interest!E299),2),0)</f>
        <v>0</v>
      </c>
      <c r="F299" s="6">
        <f>IF(NOT(F$15=0),ROUND(F298-(('Minimum Payment'!F299+'Extra Payment'!F299)-Interest!F299),2),0)</f>
        <v>0</v>
      </c>
      <c r="G299" s="6">
        <f>IF(NOT(G$15=0),ROUND(G298-(('Minimum Payment'!G299+'Extra Payment'!G299)-Interest!G299),2),0)</f>
        <v>0</v>
      </c>
      <c r="H299" s="6">
        <f>IF(NOT(H$15=0),ROUND(H298-(('Minimum Payment'!H299+'Extra Payment'!H299)-Interest!H299),2),0)</f>
        <v>0</v>
      </c>
      <c r="I299" s="6">
        <f>IF(NOT(I$15=0),ROUND(I298-(('Minimum Payment'!I299+'Extra Payment'!I299)-Interest!I299),2),0)</f>
        <v>0</v>
      </c>
      <c r="J299" s="6">
        <f>IF(NOT(J$15=0),ROUND(J298-(('Minimum Payment'!J299+'Extra Payment'!J299)-Interest!J299),2),0)</f>
        <v>0</v>
      </c>
      <c r="K299" s="6">
        <f>IF(NOT(K$15=0),ROUND(K298-(('Minimum Payment'!K299+'Extra Payment'!K299)-Interest!K299),2),0)</f>
        <v>0</v>
      </c>
      <c r="L299" s="6">
        <f>IF(NOT(L$15=0),ROUND(L298-(('Minimum Payment'!L299+'Extra Payment'!L299)-Interest!L299),2),0)</f>
        <v>0</v>
      </c>
      <c r="M299" s="6">
        <f>IF(NOT(M$15=0),ROUND(M298-(('Minimum Payment'!M299+'Extra Payment'!M299)-Interest!M299),2),0)</f>
        <v>0</v>
      </c>
      <c r="O299" s="6">
        <f t="shared" si="12"/>
        <v>0</v>
      </c>
    </row>
    <row r="300" spans="1:15" x14ac:dyDescent="0.25">
      <c r="A300" s="3" t="str">
        <f t="shared" si="13"/>
        <v/>
      </c>
      <c r="B300" s="51" t="str">
        <f t="shared" si="14"/>
        <v/>
      </c>
      <c r="D300" s="6">
        <f>IF(NOT(D$15=0),ROUND(D299-(('Minimum Payment'!D300+'Extra Payment'!D300)-Interest!D300),2),0)</f>
        <v>0</v>
      </c>
      <c r="E300" s="6">
        <f>IF(NOT(E$15=0),ROUND(E299-(('Minimum Payment'!E300+'Extra Payment'!E300)-Interest!E300),2),0)</f>
        <v>0</v>
      </c>
      <c r="F300" s="6">
        <f>IF(NOT(F$15=0),ROUND(F299-(('Minimum Payment'!F300+'Extra Payment'!F300)-Interest!F300),2),0)</f>
        <v>0</v>
      </c>
      <c r="G300" s="6">
        <f>IF(NOT(G$15=0),ROUND(G299-(('Minimum Payment'!G300+'Extra Payment'!G300)-Interest!G300),2),0)</f>
        <v>0</v>
      </c>
      <c r="H300" s="6">
        <f>IF(NOT(H$15=0),ROUND(H299-(('Minimum Payment'!H300+'Extra Payment'!H300)-Interest!H300),2),0)</f>
        <v>0</v>
      </c>
      <c r="I300" s="6">
        <f>IF(NOT(I$15=0),ROUND(I299-(('Minimum Payment'!I300+'Extra Payment'!I300)-Interest!I300),2),0)</f>
        <v>0</v>
      </c>
      <c r="J300" s="6">
        <f>IF(NOT(J$15=0),ROUND(J299-(('Minimum Payment'!J300+'Extra Payment'!J300)-Interest!J300),2),0)</f>
        <v>0</v>
      </c>
      <c r="K300" s="6">
        <f>IF(NOT(K$15=0),ROUND(K299-(('Minimum Payment'!K300+'Extra Payment'!K300)-Interest!K300),2),0)</f>
        <v>0</v>
      </c>
      <c r="L300" s="6">
        <f>IF(NOT(L$15=0),ROUND(L299-(('Minimum Payment'!L300+'Extra Payment'!L300)-Interest!L300),2),0)</f>
        <v>0</v>
      </c>
      <c r="M300" s="6">
        <f>IF(NOT(M$15=0),ROUND(M299-(('Minimum Payment'!M300+'Extra Payment'!M300)-Interest!M300),2),0)</f>
        <v>0</v>
      </c>
      <c r="O300" s="6">
        <f t="shared" si="12"/>
        <v>0</v>
      </c>
    </row>
    <row r="301" spans="1:15" x14ac:dyDescent="0.25">
      <c r="A301" s="3" t="str">
        <f t="shared" si="13"/>
        <v/>
      </c>
      <c r="B301" s="51" t="str">
        <f t="shared" si="14"/>
        <v/>
      </c>
      <c r="D301" s="6">
        <f>IF(NOT(D$15=0),ROUND(D300-(('Minimum Payment'!D301+'Extra Payment'!D301)-Interest!D301),2),0)</f>
        <v>0</v>
      </c>
      <c r="E301" s="6">
        <f>IF(NOT(E$15=0),ROUND(E300-(('Minimum Payment'!E301+'Extra Payment'!E301)-Interest!E301),2),0)</f>
        <v>0</v>
      </c>
      <c r="F301" s="6">
        <f>IF(NOT(F$15=0),ROUND(F300-(('Minimum Payment'!F301+'Extra Payment'!F301)-Interest!F301),2),0)</f>
        <v>0</v>
      </c>
      <c r="G301" s="6">
        <f>IF(NOT(G$15=0),ROUND(G300-(('Minimum Payment'!G301+'Extra Payment'!G301)-Interest!G301),2),0)</f>
        <v>0</v>
      </c>
      <c r="H301" s="6">
        <f>IF(NOT(H$15=0),ROUND(H300-(('Minimum Payment'!H301+'Extra Payment'!H301)-Interest!H301),2),0)</f>
        <v>0</v>
      </c>
      <c r="I301" s="6">
        <f>IF(NOT(I$15=0),ROUND(I300-(('Minimum Payment'!I301+'Extra Payment'!I301)-Interest!I301),2),0)</f>
        <v>0</v>
      </c>
      <c r="J301" s="6">
        <f>IF(NOT(J$15=0),ROUND(J300-(('Minimum Payment'!J301+'Extra Payment'!J301)-Interest!J301),2),0)</f>
        <v>0</v>
      </c>
      <c r="K301" s="6">
        <f>IF(NOT(K$15=0),ROUND(K300-(('Minimum Payment'!K301+'Extra Payment'!K301)-Interest!K301),2),0)</f>
        <v>0</v>
      </c>
      <c r="L301" s="6">
        <f>IF(NOT(L$15=0),ROUND(L300-(('Minimum Payment'!L301+'Extra Payment'!L301)-Interest!L301),2),0)</f>
        <v>0</v>
      </c>
      <c r="M301" s="6">
        <f>IF(NOT(M$15=0),ROUND(M300-(('Minimum Payment'!M301+'Extra Payment'!M301)-Interest!M301),2),0)</f>
        <v>0</v>
      </c>
      <c r="O301" s="6">
        <f t="shared" si="12"/>
        <v>0</v>
      </c>
    </row>
    <row r="302" spans="1:15" x14ac:dyDescent="0.25">
      <c r="A302" s="3" t="str">
        <f t="shared" si="13"/>
        <v/>
      </c>
      <c r="B302" s="51" t="str">
        <f t="shared" si="14"/>
        <v/>
      </c>
      <c r="D302" s="6">
        <f>IF(NOT(D$15=0),ROUND(D301-(('Minimum Payment'!D302+'Extra Payment'!D302)-Interest!D302),2),0)</f>
        <v>0</v>
      </c>
      <c r="E302" s="6">
        <f>IF(NOT(E$15=0),ROUND(E301-(('Minimum Payment'!E302+'Extra Payment'!E302)-Interest!E302),2),0)</f>
        <v>0</v>
      </c>
      <c r="F302" s="6">
        <f>IF(NOT(F$15=0),ROUND(F301-(('Minimum Payment'!F302+'Extra Payment'!F302)-Interest!F302),2),0)</f>
        <v>0</v>
      </c>
      <c r="G302" s="6">
        <f>IF(NOT(G$15=0),ROUND(G301-(('Minimum Payment'!G302+'Extra Payment'!G302)-Interest!G302),2),0)</f>
        <v>0</v>
      </c>
      <c r="H302" s="6">
        <f>IF(NOT(H$15=0),ROUND(H301-(('Minimum Payment'!H302+'Extra Payment'!H302)-Interest!H302),2),0)</f>
        <v>0</v>
      </c>
      <c r="I302" s="6">
        <f>IF(NOT(I$15=0),ROUND(I301-(('Minimum Payment'!I302+'Extra Payment'!I302)-Interest!I302),2),0)</f>
        <v>0</v>
      </c>
      <c r="J302" s="6">
        <f>IF(NOT(J$15=0),ROUND(J301-(('Minimum Payment'!J302+'Extra Payment'!J302)-Interest!J302),2),0)</f>
        <v>0</v>
      </c>
      <c r="K302" s="6">
        <f>IF(NOT(K$15=0),ROUND(K301-(('Minimum Payment'!K302+'Extra Payment'!K302)-Interest!K302),2),0)</f>
        <v>0</v>
      </c>
      <c r="L302" s="6">
        <f>IF(NOT(L$15=0),ROUND(L301-(('Minimum Payment'!L302+'Extra Payment'!L302)-Interest!L302),2),0)</f>
        <v>0</v>
      </c>
      <c r="M302" s="6">
        <f>IF(NOT(M$15=0),ROUND(M301-(('Minimum Payment'!M302+'Extra Payment'!M302)-Interest!M302),2),0)</f>
        <v>0</v>
      </c>
      <c r="O302" s="6">
        <f t="shared" si="12"/>
        <v>0</v>
      </c>
    </row>
    <row r="303" spans="1:15" x14ac:dyDescent="0.25">
      <c r="A303" s="3" t="str">
        <f t="shared" si="13"/>
        <v/>
      </c>
      <c r="B303" s="51" t="str">
        <f t="shared" si="14"/>
        <v/>
      </c>
      <c r="D303" s="6">
        <f>IF(NOT(D$15=0),ROUND(D302-(('Minimum Payment'!D303+'Extra Payment'!D303)-Interest!D303),2),0)</f>
        <v>0</v>
      </c>
      <c r="E303" s="6">
        <f>IF(NOT(E$15=0),ROUND(E302-(('Minimum Payment'!E303+'Extra Payment'!E303)-Interest!E303),2),0)</f>
        <v>0</v>
      </c>
      <c r="F303" s="6">
        <f>IF(NOT(F$15=0),ROUND(F302-(('Minimum Payment'!F303+'Extra Payment'!F303)-Interest!F303),2),0)</f>
        <v>0</v>
      </c>
      <c r="G303" s="6">
        <f>IF(NOT(G$15=0),ROUND(G302-(('Minimum Payment'!G303+'Extra Payment'!G303)-Interest!G303),2),0)</f>
        <v>0</v>
      </c>
      <c r="H303" s="6">
        <f>IF(NOT(H$15=0),ROUND(H302-(('Minimum Payment'!H303+'Extra Payment'!H303)-Interest!H303),2),0)</f>
        <v>0</v>
      </c>
      <c r="I303" s="6">
        <f>IF(NOT(I$15=0),ROUND(I302-(('Minimum Payment'!I303+'Extra Payment'!I303)-Interest!I303),2),0)</f>
        <v>0</v>
      </c>
      <c r="J303" s="6">
        <f>IF(NOT(J$15=0),ROUND(J302-(('Minimum Payment'!J303+'Extra Payment'!J303)-Interest!J303),2),0)</f>
        <v>0</v>
      </c>
      <c r="K303" s="6">
        <f>IF(NOT(K$15=0),ROUND(K302-(('Minimum Payment'!K303+'Extra Payment'!K303)-Interest!K303),2),0)</f>
        <v>0</v>
      </c>
      <c r="L303" s="6">
        <f>IF(NOT(L$15=0),ROUND(L302-(('Minimum Payment'!L303+'Extra Payment'!L303)-Interest!L303),2),0)</f>
        <v>0</v>
      </c>
      <c r="M303" s="6">
        <f>IF(NOT(M$15=0),ROUND(M302-(('Minimum Payment'!M303+'Extra Payment'!M303)-Interest!M303),2),0)</f>
        <v>0</v>
      </c>
      <c r="O303" s="6">
        <f t="shared" si="12"/>
        <v>0</v>
      </c>
    </row>
    <row r="304" spans="1:15" x14ac:dyDescent="0.25">
      <c r="A304" s="3" t="str">
        <f t="shared" si="13"/>
        <v/>
      </c>
      <c r="B304" s="51" t="str">
        <f t="shared" si="14"/>
        <v/>
      </c>
      <c r="D304" s="6">
        <f>IF(NOT(D$15=0),ROUND(D303-(('Minimum Payment'!D304+'Extra Payment'!D304)-Interest!D304),2),0)</f>
        <v>0</v>
      </c>
      <c r="E304" s="6">
        <f>IF(NOT(E$15=0),ROUND(E303-(('Minimum Payment'!E304+'Extra Payment'!E304)-Interest!E304),2),0)</f>
        <v>0</v>
      </c>
      <c r="F304" s="6">
        <f>IF(NOT(F$15=0),ROUND(F303-(('Minimum Payment'!F304+'Extra Payment'!F304)-Interest!F304),2),0)</f>
        <v>0</v>
      </c>
      <c r="G304" s="6">
        <f>IF(NOT(G$15=0),ROUND(G303-(('Minimum Payment'!G304+'Extra Payment'!G304)-Interest!G304),2),0)</f>
        <v>0</v>
      </c>
      <c r="H304" s="6">
        <f>IF(NOT(H$15=0),ROUND(H303-(('Minimum Payment'!H304+'Extra Payment'!H304)-Interest!H304),2),0)</f>
        <v>0</v>
      </c>
      <c r="I304" s="6">
        <f>IF(NOT(I$15=0),ROUND(I303-(('Minimum Payment'!I304+'Extra Payment'!I304)-Interest!I304),2),0)</f>
        <v>0</v>
      </c>
      <c r="J304" s="6">
        <f>IF(NOT(J$15=0),ROUND(J303-(('Minimum Payment'!J304+'Extra Payment'!J304)-Interest!J304),2),0)</f>
        <v>0</v>
      </c>
      <c r="K304" s="6">
        <f>IF(NOT(K$15=0),ROUND(K303-(('Minimum Payment'!K304+'Extra Payment'!K304)-Interest!K304),2),0)</f>
        <v>0</v>
      </c>
      <c r="L304" s="6">
        <f>IF(NOT(L$15=0),ROUND(L303-(('Minimum Payment'!L304+'Extra Payment'!L304)-Interest!L304),2),0)</f>
        <v>0</v>
      </c>
      <c r="M304" s="6">
        <f>IF(NOT(M$15=0),ROUND(M303-(('Minimum Payment'!M304+'Extra Payment'!M304)-Interest!M304),2),0)</f>
        <v>0</v>
      </c>
      <c r="O304" s="6">
        <f t="shared" si="12"/>
        <v>0</v>
      </c>
    </row>
    <row r="305" spans="1:15" x14ac:dyDescent="0.25">
      <c r="A305" s="3" t="str">
        <f t="shared" si="13"/>
        <v/>
      </c>
      <c r="B305" s="51" t="str">
        <f t="shared" si="14"/>
        <v/>
      </c>
      <c r="D305" s="6">
        <f>IF(NOT(D$15=0),ROUND(D304-(('Minimum Payment'!D305+'Extra Payment'!D305)-Interest!D305),2),0)</f>
        <v>0</v>
      </c>
      <c r="E305" s="6">
        <f>IF(NOT(E$15=0),ROUND(E304-(('Minimum Payment'!E305+'Extra Payment'!E305)-Interest!E305),2),0)</f>
        <v>0</v>
      </c>
      <c r="F305" s="6">
        <f>IF(NOT(F$15=0),ROUND(F304-(('Minimum Payment'!F305+'Extra Payment'!F305)-Interest!F305),2),0)</f>
        <v>0</v>
      </c>
      <c r="G305" s="6">
        <f>IF(NOT(G$15=0),ROUND(G304-(('Minimum Payment'!G305+'Extra Payment'!G305)-Interest!G305),2),0)</f>
        <v>0</v>
      </c>
      <c r="H305" s="6">
        <f>IF(NOT(H$15=0),ROUND(H304-(('Minimum Payment'!H305+'Extra Payment'!H305)-Interest!H305),2),0)</f>
        <v>0</v>
      </c>
      <c r="I305" s="6">
        <f>IF(NOT(I$15=0),ROUND(I304-(('Minimum Payment'!I305+'Extra Payment'!I305)-Interest!I305),2),0)</f>
        <v>0</v>
      </c>
      <c r="J305" s="6">
        <f>IF(NOT(J$15=0),ROUND(J304-(('Minimum Payment'!J305+'Extra Payment'!J305)-Interest!J305),2),0)</f>
        <v>0</v>
      </c>
      <c r="K305" s="6">
        <f>IF(NOT(K$15=0),ROUND(K304-(('Minimum Payment'!K305+'Extra Payment'!K305)-Interest!K305),2),0)</f>
        <v>0</v>
      </c>
      <c r="L305" s="6">
        <f>IF(NOT(L$15=0),ROUND(L304-(('Minimum Payment'!L305+'Extra Payment'!L305)-Interest!L305),2),0)</f>
        <v>0</v>
      </c>
      <c r="M305" s="6">
        <f>IF(NOT(M$15=0),ROUND(M304-(('Minimum Payment'!M305+'Extra Payment'!M305)-Interest!M305),2),0)</f>
        <v>0</v>
      </c>
      <c r="O305" s="6">
        <f t="shared" si="12"/>
        <v>0</v>
      </c>
    </row>
    <row r="306" spans="1:15" x14ac:dyDescent="0.25">
      <c r="A306" s="3" t="str">
        <f t="shared" si="13"/>
        <v/>
      </c>
      <c r="B306" s="51" t="str">
        <f t="shared" si="14"/>
        <v/>
      </c>
      <c r="D306" s="6">
        <f>IF(NOT(D$15=0),ROUND(D305-(('Minimum Payment'!D306+'Extra Payment'!D306)-Interest!D306),2),0)</f>
        <v>0</v>
      </c>
      <c r="E306" s="6">
        <f>IF(NOT(E$15=0),ROUND(E305-(('Minimum Payment'!E306+'Extra Payment'!E306)-Interest!E306),2),0)</f>
        <v>0</v>
      </c>
      <c r="F306" s="6">
        <f>IF(NOT(F$15=0),ROUND(F305-(('Minimum Payment'!F306+'Extra Payment'!F306)-Interest!F306),2),0)</f>
        <v>0</v>
      </c>
      <c r="G306" s="6">
        <f>IF(NOT(G$15=0),ROUND(G305-(('Minimum Payment'!G306+'Extra Payment'!G306)-Interest!G306),2),0)</f>
        <v>0</v>
      </c>
      <c r="H306" s="6">
        <f>IF(NOT(H$15=0),ROUND(H305-(('Minimum Payment'!H306+'Extra Payment'!H306)-Interest!H306),2),0)</f>
        <v>0</v>
      </c>
      <c r="I306" s="6">
        <f>IF(NOT(I$15=0),ROUND(I305-(('Minimum Payment'!I306+'Extra Payment'!I306)-Interest!I306),2),0)</f>
        <v>0</v>
      </c>
      <c r="J306" s="6">
        <f>IF(NOT(J$15=0),ROUND(J305-(('Minimum Payment'!J306+'Extra Payment'!J306)-Interest!J306),2),0)</f>
        <v>0</v>
      </c>
      <c r="K306" s="6">
        <f>IF(NOT(K$15=0),ROUND(K305-(('Minimum Payment'!K306+'Extra Payment'!K306)-Interest!K306),2),0)</f>
        <v>0</v>
      </c>
      <c r="L306" s="6">
        <f>IF(NOT(L$15=0),ROUND(L305-(('Minimum Payment'!L306+'Extra Payment'!L306)-Interest!L306),2),0)</f>
        <v>0</v>
      </c>
      <c r="M306" s="6">
        <f>IF(NOT(M$15=0),ROUND(M305-(('Minimum Payment'!M306+'Extra Payment'!M306)-Interest!M306),2),0)</f>
        <v>0</v>
      </c>
      <c r="O306" s="6">
        <f t="shared" si="12"/>
        <v>0</v>
      </c>
    </row>
    <row r="307" spans="1:15" x14ac:dyDescent="0.25">
      <c r="A307" s="3" t="str">
        <f t="shared" si="13"/>
        <v/>
      </c>
      <c r="B307" s="51" t="str">
        <f t="shared" si="14"/>
        <v/>
      </c>
      <c r="D307" s="6">
        <f>IF(NOT(D$15=0),ROUND(D306-(('Minimum Payment'!D307+'Extra Payment'!D307)-Interest!D307),2),0)</f>
        <v>0</v>
      </c>
      <c r="E307" s="6">
        <f>IF(NOT(E$15=0),ROUND(E306-(('Minimum Payment'!E307+'Extra Payment'!E307)-Interest!E307),2),0)</f>
        <v>0</v>
      </c>
      <c r="F307" s="6">
        <f>IF(NOT(F$15=0),ROUND(F306-(('Minimum Payment'!F307+'Extra Payment'!F307)-Interest!F307),2),0)</f>
        <v>0</v>
      </c>
      <c r="G307" s="6">
        <f>IF(NOT(G$15=0),ROUND(G306-(('Minimum Payment'!G307+'Extra Payment'!G307)-Interest!G307),2),0)</f>
        <v>0</v>
      </c>
      <c r="H307" s="6">
        <f>IF(NOT(H$15=0),ROUND(H306-(('Minimum Payment'!H307+'Extra Payment'!H307)-Interest!H307),2),0)</f>
        <v>0</v>
      </c>
      <c r="I307" s="6">
        <f>IF(NOT(I$15=0),ROUND(I306-(('Minimum Payment'!I307+'Extra Payment'!I307)-Interest!I307),2),0)</f>
        <v>0</v>
      </c>
      <c r="J307" s="6">
        <f>IF(NOT(J$15=0),ROUND(J306-(('Minimum Payment'!J307+'Extra Payment'!J307)-Interest!J307),2),0)</f>
        <v>0</v>
      </c>
      <c r="K307" s="6">
        <f>IF(NOT(K$15=0),ROUND(K306-(('Minimum Payment'!K307+'Extra Payment'!K307)-Interest!K307),2),0)</f>
        <v>0</v>
      </c>
      <c r="L307" s="6">
        <f>IF(NOT(L$15=0),ROUND(L306-(('Minimum Payment'!L307+'Extra Payment'!L307)-Interest!L307),2),0)</f>
        <v>0</v>
      </c>
      <c r="M307" s="6">
        <f>IF(NOT(M$15=0),ROUND(M306-(('Minimum Payment'!M307+'Extra Payment'!M307)-Interest!M307),2),0)</f>
        <v>0</v>
      </c>
      <c r="O307" s="6">
        <f t="shared" si="12"/>
        <v>0</v>
      </c>
    </row>
    <row r="308" spans="1:15" x14ac:dyDescent="0.25">
      <c r="A308" s="3" t="str">
        <f t="shared" si="13"/>
        <v/>
      </c>
      <c r="B308" s="51" t="str">
        <f t="shared" si="14"/>
        <v/>
      </c>
      <c r="D308" s="6">
        <f>IF(NOT(D$15=0),ROUND(D307-(('Minimum Payment'!D308+'Extra Payment'!D308)-Interest!D308),2),0)</f>
        <v>0</v>
      </c>
      <c r="E308" s="6">
        <f>IF(NOT(E$15=0),ROUND(E307-(('Minimum Payment'!E308+'Extra Payment'!E308)-Interest!E308),2),0)</f>
        <v>0</v>
      </c>
      <c r="F308" s="6">
        <f>IF(NOT(F$15=0),ROUND(F307-(('Minimum Payment'!F308+'Extra Payment'!F308)-Interest!F308),2),0)</f>
        <v>0</v>
      </c>
      <c r="G308" s="6">
        <f>IF(NOT(G$15=0),ROUND(G307-(('Minimum Payment'!G308+'Extra Payment'!G308)-Interest!G308),2),0)</f>
        <v>0</v>
      </c>
      <c r="H308" s="6">
        <f>IF(NOT(H$15=0),ROUND(H307-(('Minimum Payment'!H308+'Extra Payment'!H308)-Interest!H308),2),0)</f>
        <v>0</v>
      </c>
      <c r="I308" s="6">
        <f>IF(NOT(I$15=0),ROUND(I307-(('Minimum Payment'!I308+'Extra Payment'!I308)-Interest!I308),2),0)</f>
        <v>0</v>
      </c>
      <c r="J308" s="6">
        <f>IF(NOT(J$15=0),ROUND(J307-(('Minimum Payment'!J308+'Extra Payment'!J308)-Interest!J308),2),0)</f>
        <v>0</v>
      </c>
      <c r="K308" s="6">
        <f>IF(NOT(K$15=0),ROUND(K307-(('Minimum Payment'!K308+'Extra Payment'!K308)-Interest!K308),2),0)</f>
        <v>0</v>
      </c>
      <c r="L308" s="6">
        <f>IF(NOT(L$15=0),ROUND(L307-(('Minimum Payment'!L308+'Extra Payment'!L308)-Interest!L308),2),0)</f>
        <v>0</v>
      </c>
      <c r="M308" s="6">
        <f>IF(NOT(M$15=0),ROUND(M307-(('Minimum Payment'!M308+'Extra Payment'!M308)-Interest!M308),2),0)</f>
        <v>0</v>
      </c>
      <c r="O308" s="6">
        <f t="shared" si="12"/>
        <v>0</v>
      </c>
    </row>
    <row r="309" spans="1:15" x14ac:dyDescent="0.25">
      <c r="A309" s="3" t="str">
        <f t="shared" si="13"/>
        <v/>
      </c>
      <c r="B309" s="51" t="str">
        <f t="shared" si="14"/>
        <v/>
      </c>
      <c r="D309" s="6">
        <f>IF(NOT(D$15=0),ROUND(D308-(('Minimum Payment'!D309+'Extra Payment'!D309)-Interest!D309),2),0)</f>
        <v>0</v>
      </c>
      <c r="E309" s="6">
        <f>IF(NOT(E$15=0),ROUND(E308-(('Minimum Payment'!E309+'Extra Payment'!E309)-Interest!E309),2),0)</f>
        <v>0</v>
      </c>
      <c r="F309" s="6">
        <f>IF(NOT(F$15=0),ROUND(F308-(('Minimum Payment'!F309+'Extra Payment'!F309)-Interest!F309),2),0)</f>
        <v>0</v>
      </c>
      <c r="G309" s="6">
        <f>IF(NOT(G$15=0),ROUND(G308-(('Minimum Payment'!G309+'Extra Payment'!G309)-Interest!G309),2),0)</f>
        <v>0</v>
      </c>
      <c r="H309" s="6">
        <f>IF(NOT(H$15=0),ROUND(H308-(('Minimum Payment'!H309+'Extra Payment'!H309)-Interest!H309),2),0)</f>
        <v>0</v>
      </c>
      <c r="I309" s="6">
        <f>IF(NOT(I$15=0),ROUND(I308-(('Minimum Payment'!I309+'Extra Payment'!I309)-Interest!I309),2),0)</f>
        <v>0</v>
      </c>
      <c r="J309" s="6">
        <f>IF(NOT(J$15=0),ROUND(J308-(('Minimum Payment'!J309+'Extra Payment'!J309)-Interest!J309),2),0)</f>
        <v>0</v>
      </c>
      <c r="K309" s="6">
        <f>IF(NOT(K$15=0),ROUND(K308-(('Minimum Payment'!K309+'Extra Payment'!K309)-Interest!K309),2),0)</f>
        <v>0</v>
      </c>
      <c r="L309" s="6">
        <f>IF(NOT(L$15=0),ROUND(L308-(('Minimum Payment'!L309+'Extra Payment'!L309)-Interest!L309),2),0)</f>
        <v>0</v>
      </c>
      <c r="M309" s="6">
        <f>IF(NOT(M$15=0),ROUND(M308-(('Minimum Payment'!M309+'Extra Payment'!M309)-Interest!M309),2),0)</f>
        <v>0</v>
      </c>
      <c r="O309" s="6">
        <f t="shared" si="12"/>
        <v>0</v>
      </c>
    </row>
    <row r="310" spans="1:15" x14ac:dyDescent="0.25">
      <c r="A310" s="3" t="str">
        <f t="shared" si="13"/>
        <v/>
      </c>
      <c r="B310" s="51" t="str">
        <f t="shared" si="14"/>
        <v/>
      </c>
      <c r="D310" s="6">
        <f>IF(NOT(D$15=0),ROUND(D309-(('Minimum Payment'!D310+'Extra Payment'!D310)-Interest!D310),2),0)</f>
        <v>0</v>
      </c>
      <c r="E310" s="6">
        <f>IF(NOT(E$15=0),ROUND(E309-(('Minimum Payment'!E310+'Extra Payment'!E310)-Interest!E310),2),0)</f>
        <v>0</v>
      </c>
      <c r="F310" s="6">
        <f>IF(NOT(F$15=0),ROUND(F309-(('Minimum Payment'!F310+'Extra Payment'!F310)-Interest!F310),2),0)</f>
        <v>0</v>
      </c>
      <c r="G310" s="6">
        <f>IF(NOT(G$15=0),ROUND(G309-(('Minimum Payment'!G310+'Extra Payment'!G310)-Interest!G310),2),0)</f>
        <v>0</v>
      </c>
      <c r="H310" s="6">
        <f>IF(NOT(H$15=0),ROUND(H309-(('Minimum Payment'!H310+'Extra Payment'!H310)-Interest!H310),2),0)</f>
        <v>0</v>
      </c>
      <c r="I310" s="6">
        <f>IF(NOT(I$15=0),ROUND(I309-(('Minimum Payment'!I310+'Extra Payment'!I310)-Interest!I310),2),0)</f>
        <v>0</v>
      </c>
      <c r="J310" s="6">
        <f>IF(NOT(J$15=0),ROUND(J309-(('Minimum Payment'!J310+'Extra Payment'!J310)-Interest!J310),2),0)</f>
        <v>0</v>
      </c>
      <c r="K310" s="6">
        <f>IF(NOT(K$15=0),ROUND(K309-(('Minimum Payment'!K310+'Extra Payment'!K310)-Interest!K310),2),0)</f>
        <v>0</v>
      </c>
      <c r="L310" s="6">
        <f>IF(NOT(L$15=0),ROUND(L309-(('Minimum Payment'!L310+'Extra Payment'!L310)-Interest!L310),2),0)</f>
        <v>0</v>
      </c>
      <c r="M310" s="6">
        <f>IF(NOT(M$15=0),ROUND(M309-(('Minimum Payment'!M310+'Extra Payment'!M310)-Interest!M310),2),0)</f>
        <v>0</v>
      </c>
      <c r="O310" s="6">
        <f t="shared" si="12"/>
        <v>0</v>
      </c>
    </row>
    <row r="311" spans="1:15" x14ac:dyDescent="0.25">
      <c r="A311" s="3" t="str">
        <f t="shared" si="13"/>
        <v/>
      </c>
      <c r="B311" s="51" t="str">
        <f t="shared" si="14"/>
        <v/>
      </c>
      <c r="D311" s="6">
        <f>IF(NOT(D$15=0),ROUND(D310-(('Minimum Payment'!D311+'Extra Payment'!D311)-Interest!D311),2),0)</f>
        <v>0</v>
      </c>
      <c r="E311" s="6">
        <f>IF(NOT(E$15=0),ROUND(E310-(('Minimum Payment'!E311+'Extra Payment'!E311)-Interest!E311),2),0)</f>
        <v>0</v>
      </c>
      <c r="F311" s="6">
        <f>IF(NOT(F$15=0),ROUND(F310-(('Minimum Payment'!F311+'Extra Payment'!F311)-Interest!F311),2),0)</f>
        <v>0</v>
      </c>
      <c r="G311" s="6">
        <f>IF(NOT(G$15=0),ROUND(G310-(('Minimum Payment'!G311+'Extra Payment'!G311)-Interest!G311),2),0)</f>
        <v>0</v>
      </c>
      <c r="H311" s="6">
        <f>IF(NOT(H$15=0),ROUND(H310-(('Minimum Payment'!H311+'Extra Payment'!H311)-Interest!H311),2),0)</f>
        <v>0</v>
      </c>
      <c r="I311" s="6">
        <f>IF(NOT(I$15=0),ROUND(I310-(('Minimum Payment'!I311+'Extra Payment'!I311)-Interest!I311),2),0)</f>
        <v>0</v>
      </c>
      <c r="J311" s="6">
        <f>IF(NOT(J$15=0),ROUND(J310-(('Minimum Payment'!J311+'Extra Payment'!J311)-Interest!J311),2),0)</f>
        <v>0</v>
      </c>
      <c r="K311" s="6">
        <f>IF(NOT(K$15=0),ROUND(K310-(('Minimum Payment'!K311+'Extra Payment'!K311)-Interest!K311),2),0)</f>
        <v>0</v>
      </c>
      <c r="L311" s="6">
        <f>IF(NOT(L$15=0),ROUND(L310-(('Minimum Payment'!L311+'Extra Payment'!L311)-Interest!L311),2),0)</f>
        <v>0</v>
      </c>
      <c r="M311" s="6">
        <f>IF(NOT(M$15=0),ROUND(M310-(('Minimum Payment'!M311+'Extra Payment'!M311)-Interest!M311),2),0)</f>
        <v>0</v>
      </c>
      <c r="O311" s="6">
        <f t="shared" si="12"/>
        <v>0</v>
      </c>
    </row>
    <row r="312" spans="1:15" x14ac:dyDescent="0.25">
      <c r="A312" s="3" t="str">
        <f t="shared" si="13"/>
        <v/>
      </c>
      <c r="B312" s="51" t="str">
        <f t="shared" si="14"/>
        <v/>
      </c>
      <c r="D312" s="6">
        <f>IF(NOT(D$15=0),ROUND(D311-(('Minimum Payment'!D312+'Extra Payment'!D312)-Interest!D312),2),0)</f>
        <v>0</v>
      </c>
      <c r="E312" s="6">
        <f>IF(NOT(E$15=0),ROUND(E311-(('Minimum Payment'!E312+'Extra Payment'!E312)-Interest!E312),2),0)</f>
        <v>0</v>
      </c>
      <c r="F312" s="6">
        <f>IF(NOT(F$15=0),ROUND(F311-(('Minimum Payment'!F312+'Extra Payment'!F312)-Interest!F312),2),0)</f>
        <v>0</v>
      </c>
      <c r="G312" s="6">
        <f>IF(NOT(G$15=0),ROUND(G311-(('Minimum Payment'!G312+'Extra Payment'!G312)-Interest!G312),2),0)</f>
        <v>0</v>
      </c>
      <c r="H312" s="6">
        <f>IF(NOT(H$15=0),ROUND(H311-(('Minimum Payment'!H312+'Extra Payment'!H312)-Interest!H312),2),0)</f>
        <v>0</v>
      </c>
      <c r="I312" s="6">
        <f>IF(NOT(I$15=0),ROUND(I311-(('Minimum Payment'!I312+'Extra Payment'!I312)-Interest!I312),2),0)</f>
        <v>0</v>
      </c>
      <c r="J312" s="6">
        <f>IF(NOT(J$15=0),ROUND(J311-(('Minimum Payment'!J312+'Extra Payment'!J312)-Interest!J312),2),0)</f>
        <v>0</v>
      </c>
      <c r="K312" s="6">
        <f>IF(NOT(K$15=0),ROUND(K311-(('Minimum Payment'!K312+'Extra Payment'!K312)-Interest!K312),2),0)</f>
        <v>0</v>
      </c>
      <c r="L312" s="6">
        <f>IF(NOT(L$15=0),ROUND(L311-(('Minimum Payment'!L312+'Extra Payment'!L312)-Interest!L312),2),0)</f>
        <v>0</v>
      </c>
      <c r="M312" s="6">
        <f>IF(NOT(M$15=0),ROUND(M311-(('Minimum Payment'!M312+'Extra Payment'!M312)-Interest!M312),2),0)</f>
        <v>0</v>
      </c>
      <c r="O312" s="6">
        <f t="shared" si="12"/>
        <v>0</v>
      </c>
    </row>
    <row r="313" spans="1:15" x14ac:dyDescent="0.25">
      <c r="A313" s="3" t="str">
        <f t="shared" si="13"/>
        <v/>
      </c>
      <c r="B313" s="51" t="str">
        <f t="shared" si="14"/>
        <v/>
      </c>
      <c r="D313" s="6">
        <f>IF(NOT(D$15=0),ROUND(D312-(('Minimum Payment'!D313+'Extra Payment'!D313)-Interest!D313),2),0)</f>
        <v>0</v>
      </c>
      <c r="E313" s="6">
        <f>IF(NOT(E$15=0),ROUND(E312-(('Minimum Payment'!E313+'Extra Payment'!E313)-Interest!E313),2),0)</f>
        <v>0</v>
      </c>
      <c r="F313" s="6">
        <f>IF(NOT(F$15=0),ROUND(F312-(('Minimum Payment'!F313+'Extra Payment'!F313)-Interest!F313),2),0)</f>
        <v>0</v>
      </c>
      <c r="G313" s="6">
        <f>IF(NOT(G$15=0),ROUND(G312-(('Minimum Payment'!G313+'Extra Payment'!G313)-Interest!G313),2),0)</f>
        <v>0</v>
      </c>
      <c r="H313" s="6">
        <f>IF(NOT(H$15=0),ROUND(H312-(('Minimum Payment'!H313+'Extra Payment'!H313)-Interest!H313),2),0)</f>
        <v>0</v>
      </c>
      <c r="I313" s="6">
        <f>IF(NOT(I$15=0),ROUND(I312-(('Minimum Payment'!I313+'Extra Payment'!I313)-Interest!I313),2),0)</f>
        <v>0</v>
      </c>
      <c r="J313" s="6">
        <f>IF(NOT(J$15=0),ROUND(J312-(('Minimum Payment'!J313+'Extra Payment'!J313)-Interest!J313),2),0)</f>
        <v>0</v>
      </c>
      <c r="K313" s="6">
        <f>IF(NOT(K$15=0),ROUND(K312-(('Minimum Payment'!K313+'Extra Payment'!K313)-Interest!K313),2),0)</f>
        <v>0</v>
      </c>
      <c r="L313" s="6">
        <f>IF(NOT(L$15=0),ROUND(L312-(('Minimum Payment'!L313+'Extra Payment'!L313)-Interest!L313),2),0)</f>
        <v>0</v>
      </c>
      <c r="M313" s="6">
        <f>IF(NOT(M$15=0),ROUND(M312-(('Minimum Payment'!M313+'Extra Payment'!M313)-Interest!M313),2),0)</f>
        <v>0</v>
      </c>
      <c r="O313" s="6">
        <f t="shared" si="12"/>
        <v>0</v>
      </c>
    </row>
    <row r="314" spans="1:15" x14ac:dyDescent="0.25">
      <c r="A314" s="3" t="str">
        <f t="shared" si="13"/>
        <v/>
      </c>
      <c r="B314" s="51" t="str">
        <f t="shared" si="14"/>
        <v/>
      </c>
      <c r="D314" s="6">
        <f>IF(NOT(D$15=0),ROUND(D313-(('Minimum Payment'!D314+'Extra Payment'!D314)-Interest!D314),2),0)</f>
        <v>0</v>
      </c>
      <c r="E314" s="6">
        <f>IF(NOT(E$15=0),ROUND(E313-(('Minimum Payment'!E314+'Extra Payment'!E314)-Interest!E314),2),0)</f>
        <v>0</v>
      </c>
      <c r="F314" s="6">
        <f>IF(NOT(F$15=0),ROUND(F313-(('Minimum Payment'!F314+'Extra Payment'!F314)-Interest!F314),2),0)</f>
        <v>0</v>
      </c>
      <c r="G314" s="6">
        <f>IF(NOT(G$15=0),ROUND(G313-(('Minimum Payment'!G314+'Extra Payment'!G314)-Interest!G314),2),0)</f>
        <v>0</v>
      </c>
      <c r="H314" s="6">
        <f>IF(NOT(H$15=0),ROUND(H313-(('Minimum Payment'!H314+'Extra Payment'!H314)-Interest!H314),2),0)</f>
        <v>0</v>
      </c>
      <c r="I314" s="6">
        <f>IF(NOT(I$15=0),ROUND(I313-(('Minimum Payment'!I314+'Extra Payment'!I314)-Interest!I314),2),0)</f>
        <v>0</v>
      </c>
      <c r="J314" s="6">
        <f>IF(NOT(J$15=0),ROUND(J313-(('Minimum Payment'!J314+'Extra Payment'!J314)-Interest!J314),2),0)</f>
        <v>0</v>
      </c>
      <c r="K314" s="6">
        <f>IF(NOT(K$15=0),ROUND(K313-(('Minimum Payment'!K314+'Extra Payment'!K314)-Interest!K314),2),0)</f>
        <v>0</v>
      </c>
      <c r="L314" s="6">
        <f>IF(NOT(L$15=0),ROUND(L313-(('Minimum Payment'!L314+'Extra Payment'!L314)-Interest!L314),2),0)</f>
        <v>0</v>
      </c>
      <c r="M314" s="6">
        <f>IF(NOT(M$15=0),ROUND(M313-(('Minimum Payment'!M314+'Extra Payment'!M314)-Interest!M314),2),0)</f>
        <v>0</v>
      </c>
      <c r="O314" s="6">
        <f t="shared" si="12"/>
        <v>0</v>
      </c>
    </row>
    <row r="315" spans="1:15" x14ac:dyDescent="0.25">
      <c r="A315" s="3" t="str">
        <f t="shared" si="13"/>
        <v/>
      </c>
      <c r="B315" s="51" t="str">
        <f t="shared" si="14"/>
        <v/>
      </c>
      <c r="D315" s="6">
        <f>IF(NOT(D$15=0),ROUND(D314-(('Minimum Payment'!D315+'Extra Payment'!D315)-Interest!D315),2),0)</f>
        <v>0</v>
      </c>
      <c r="E315" s="6">
        <f>IF(NOT(E$15=0),ROUND(E314-(('Minimum Payment'!E315+'Extra Payment'!E315)-Interest!E315),2),0)</f>
        <v>0</v>
      </c>
      <c r="F315" s="6">
        <f>IF(NOT(F$15=0),ROUND(F314-(('Minimum Payment'!F315+'Extra Payment'!F315)-Interest!F315),2),0)</f>
        <v>0</v>
      </c>
      <c r="G315" s="6">
        <f>IF(NOT(G$15=0),ROUND(G314-(('Minimum Payment'!G315+'Extra Payment'!G315)-Interest!G315),2),0)</f>
        <v>0</v>
      </c>
      <c r="H315" s="6">
        <f>IF(NOT(H$15=0),ROUND(H314-(('Minimum Payment'!H315+'Extra Payment'!H315)-Interest!H315),2),0)</f>
        <v>0</v>
      </c>
      <c r="I315" s="6">
        <f>IF(NOT(I$15=0),ROUND(I314-(('Minimum Payment'!I315+'Extra Payment'!I315)-Interest!I315),2),0)</f>
        <v>0</v>
      </c>
      <c r="J315" s="6">
        <f>IF(NOT(J$15=0),ROUND(J314-(('Minimum Payment'!J315+'Extra Payment'!J315)-Interest!J315),2),0)</f>
        <v>0</v>
      </c>
      <c r="K315" s="6">
        <f>IF(NOT(K$15=0),ROUND(K314-(('Minimum Payment'!K315+'Extra Payment'!K315)-Interest!K315),2),0)</f>
        <v>0</v>
      </c>
      <c r="L315" s="6">
        <f>IF(NOT(L$15=0),ROUND(L314-(('Minimum Payment'!L315+'Extra Payment'!L315)-Interest!L315),2),0)</f>
        <v>0</v>
      </c>
      <c r="M315" s="6">
        <f>IF(NOT(M$15=0),ROUND(M314-(('Minimum Payment'!M315+'Extra Payment'!M315)-Interest!M315),2),0)</f>
        <v>0</v>
      </c>
      <c r="O315" s="6">
        <f t="shared" si="12"/>
        <v>0</v>
      </c>
    </row>
    <row r="316" spans="1:15" x14ac:dyDescent="0.25">
      <c r="A316" s="3" t="str">
        <f t="shared" si="13"/>
        <v/>
      </c>
      <c r="B316" s="51" t="str">
        <f t="shared" si="14"/>
        <v/>
      </c>
      <c r="D316" s="6">
        <f>IF(NOT(D$15=0),ROUND(D315-(('Minimum Payment'!D316+'Extra Payment'!D316)-Interest!D316),2),0)</f>
        <v>0</v>
      </c>
      <c r="E316" s="6">
        <f>IF(NOT(E$15=0),ROUND(E315-(('Minimum Payment'!E316+'Extra Payment'!E316)-Interest!E316),2),0)</f>
        <v>0</v>
      </c>
      <c r="F316" s="6">
        <f>IF(NOT(F$15=0),ROUND(F315-(('Minimum Payment'!F316+'Extra Payment'!F316)-Interest!F316),2),0)</f>
        <v>0</v>
      </c>
      <c r="G316" s="6">
        <f>IF(NOT(G$15=0),ROUND(G315-(('Minimum Payment'!G316+'Extra Payment'!G316)-Interest!G316),2),0)</f>
        <v>0</v>
      </c>
      <c r="H316" s="6">
        <f>IF(NOT(H$15=0),ROUND(H315-(('Minimum Payment'!H316+'Extra Payment'!H316)-Interest!H316),2),0)</f>
        <v>0</v>
      </c>
      <c r="I316" s="6">
        <f>IF(NOT(I$15=0),ROUND(I315-(('Minimum Payment'!I316+'Extra Payment'!I316)-Interest!I316),2),0)</f>
        <v>0</v>
      </c>
      <c r="J316" s="6">
        <f>IF(NOT(J$15=0),ROUND(J315-(('Minimum Payment'!J316+'Extra Payment'!J316)-Interest!J316),2),0)</f>
        <v>0</v>
      </c>
      <c r="K316" s="6">
        <f>IF(NOT(K$15=0),ROUND(K315-(('Minimum Payment'!K316+'Extra Payment'!K316)-Interest!K316),2),0)</f>
        <v>0</v>
      </c>
      <c r="L316" s="6">
        <f>IF(NOT(L$15=0),ROUND(L315-(('Minimum Payment'!L316+'Extra Payment'!L316)-Interest!L316),2),0)</f>
        <v>0</v>
      </c>
      <c r="M316" s="6">
        <f>IF(NOT(M$15=0),ROUND(M315-(('Minimum Payment'!M316+'Extra Payment'!M316)-Interest!M316),2),0)</f>
        <v>0</v>
      </c>
      <c r="O316" s="6">
        <f t="shared" si="12"/>
        <v>0</v>
      </c>
    </row>
    <row r="317" spans="1:15" x14ac:dyDescent="0.25">
      <c r="A317" s="3" t="str">
        <f t="shared" si="13"/>
        <v/>
      </c>
      <c r="B317" s="51" t="str">
        <f t="shared" si="14"/>
        <v/>
      </c>
      <c r="D317" s="6">
        <f>IF(NOT(D$15=0),ROUND(D316-(('Minimum Payment'!D317+'Extra Payment'!D317)-Interest!D317),2),0)</f>
        <v>0</v>
      </c>
      <c r="E317" s="6">
        <f>IF(NOT(E$15=0),ROUND(E316-(('Minimum Payment'!E317+'Extra Payment'!E317)-Interest!E317),2),0)</f>
        <v>0</v>
      </c>
      <c r="F317" s="6">
        <f>IF(NOT(F$15=0),ROUND(F316-(('Minimum Payment'!F317+'Extra Payment'!F317)-Interest!F317),2),0)</f>
        <v>0</v>
      </c>
      <c r="G317" s="6">
        <f>IF(NOT(G$15=0),ROUND(G316-(('Minimum Payment'!G317+'Extra Payment'!G317)-Interest!G317),2),0)</f>
        <v>0</v>
      </c>
      <c r="H317" s="6">
        <f>IF(NOT(H$15=0),ROUND(H316-(('Minimum Payment'!H317+'Extra Payment'!H317)-Interest!H317),2),0)</f>
        <v>0</v>
      </c>
      <c r="I317" s="6">
        <f>IF(NOT(I$15=0),ROUND(I316-(('Minimum Payment'!I317+'Extra Payment'!I317)-Interest!I317),2),0)</f>
        <v>0</v>
      </c>
      <c r="J317" s="6">
        <f>IF(NOT(J$15=0),ROUND(J316-(('Minimum Payment'!J317+'Extra Payment'!J317)-Interest!J317),2),0)</f>
        <v>0</v>
      </c>
      <c r="K317" s="6">
        <f>IF(NOT(K$15=0),ROUND(K316-(('Minimum Payment'!K317+'Extra Payment'!K317)-Interest!K317),2),0)</f>
        <v>0</v>
      </c>
      <c r="L317" s="6">
        <f>IF(NOT(L$15=0),ROUND(L316-(('Minimum Payment'!L317+'Extra Payment'!L317)-Interest!L317),2),0)</f>
        <v>0</v>
      </c>
      <c r="M317" s="6">
        <f>IF(NOT(M$15=0),ROUND(M316-(('Minimum Payment'!M317+'Extra Payment'!M317)-Interest!M317),2),0)</f>
        <v>0</v>
      </c>
      <c r="O317" s="6">
        <f t="shared" si="12"/>
        <v>0</v>
      </c>
    </row>
    <row r="318" spans="1:15" x14ac:dyDescent="0.25">
      <c r="A318" s="3" t="str">
        <f t="shared" si="13"/>
        <v/>
      </c>
      <c r="B318" s="51" t="str">
        <f t="shared" si="14"/>
        <v/>
      </c>
      <c r="D318" s="6">
        <f>IF(NOT(D$15=0),ROUND(D317-(('Minimum Payment'!D318+'Extra Payment'!D318)-Interest!D318),2),0)</f>
        <v>0</v>
      </c>
      <c r="E318" s="6">
        <f>IF(NOT(E$15=0),ROUND(E317-(('Minimum Payment'!E318+'Extra Payment'!E318)-Interest!E318),2),0)</f>
        <v>0</v>
      </c>
      <c r="F318" s="6">
        <f>IF(NOT(F$15=0),ROUND(F317-(('Minimum Payment'!F318+'Extra Payment'!F318)-Interest!F318),2),0)</f>
        <v>0</v>
      </c>
      <c r="G318" s="6">
        <f>IF(NOT(G$15=0),ROUND(G317-(('Minimum Payment'!G318+'Extra Payment'!G318)-Interest!G318),2),0)</f>
        <v>0</v>
      </c>
      <c r="H318" s="6">
        <f>IF(NOT(H$15=0),ROUND(H317-(('Minimum Payment'!H318+'Extra Payment'!H318)-Interest!H318),2),0)</f>
        <v>0</v>
      </c>
      <c r="I318" s="6">
        <f>IF(NOT(I$15=0),ROUND(I317-(('Minimum Payment'!I318+'Extra Payment'!I318)-Interest!I318),2),0)</f>
        <v>0</v>
      </c>
      <c r="J318" s="6">
        <f>IF(NOT(J$15=0),ROUND(J317-(('Minimum Payment'!J318+'Extra Payment'!J318)-Interest!J318),2),0)</f>
        <v>0</v>
      </c>
      <c r="K318" s="6">
        <f>IF(NOT(K$15=0),ROUND(K317-(('Minimum Payment'!K318+'Extra Payment'!K318)-Interest!K318),2),0)</f>
        <v>0</v>
      </c>
      <c r="L318" s="6">
        <f>IF(NOT(L$15=0),ROUND(L317-(('Minimum Payment'!L318+'Extra Payment'!L318)-Interest!L318),2),0)</f>
        <v>0</v>
      </c>
      <c r="M318" s="6">
        <f>IF(NOT(M$15=0),ROUND(M317-(('Minimum Payment'!M318+'Extra Payment'!M318)-Interest!M318),2),0)</f>
        <v>0</v>
      </c>
      <c r="O318" s="6">
        <f t="shared" si="12"/>
        <v>0</v>
      </c>
    </row>
    <row r="319" spans="1:15" x14ac:dyDescent="0.25">
      <c r="A319" s="3" t="str">
        <f t="shared" si="13"/>
        <v/>
      </c>
      <c r="B319" s="51" t="str">
        <f t="shared" si="14"/>
        <v/>
      </c>
      <c r="D319" s="6">
        <f>IF(NOT(D$15=0),ROUND(D318-(('Minimum Payment'!D319+'Extra Payment'!D319)-Interest!D319),2),0)</f>
        <v>0</v>
      </c>
      <c r="E319" s="6">
        <f>IF(NOT(E$15=0),ROUND(E318-(('Minimum Payment'!E319+'Extra Payment'!E319)-Interest!E319),2),0)</f>
        <v>0</v>
      </c>
      <c r="F319" s="6">
        <f>IF(NOT(F$15=0),ROUND(F318-(('Minimum Payment'!F319+'Extra Payment'!F319)-Interest!F319),2),0)</f>
        <v>0</v>
      </c>
      <c r="G319" s="6">
        <f>IF(NOT(G$15=0),ROUND(G318-(('Minimum Payment'!G319+'Extra Payment'!G319)-Interest!G319),2),0)</f>
        <v>0</v>
      </c>
      <c r="H319" s="6">
        <f>IF(NOT(H$15=0),ROUND(H318-(('Minimum Payment'!H319+'Extra Payment'!H319)-Interest!H319),2),0)</f>
        <v>0</v>
      </c>
      <c r="I319" s="6">
        <f>IF(NOT(I$15=0),ROUND(I318-(('Minimum Payment'!I319+'Extra Payment'!I319)-Interest!I319),2),0)</f>
        <v>0</v>
      </c>
      <c r="J319" s="6">
        <f>IF(NOT(J$15=0),ROUND(J318-(('Minimum Payment'!J319+'Extra Payment'!J319)-Interest!J319),2),0)</f>
        <v>0</v>
      </c>
      <c r="K319" s="6">
        <f>IF(NOT(K$15=0),ROUND(K318-(('Minimum Payment'!K319+'Extra Payment'!K319)-Interest!K319),2),0)</f>
        <v>0</v>
      </c>
      <c r="L319" s="6">
        <f>IF(NOT(L$15=0),ROUND(L318-(('Minimum Payment'!L319+'Extra Payment'!L319)-Interest!L319),2),0)</f>
        <v>0</v>
      </c>
      <c r="M319" s="6">
        <f>IF(NOT(M$15=0),ROUND(M318-(('Minimum Payment'!M319+'Extra Payment'!M319)-Interest!M319),2),0)</f>
        <v>0</v>
      </c>
      <c r="O319" s="6">
        <f t="shared" si="12"/>
        <v>0</v>
      </c>
    </row>
    <row r="320" spans="1:15" x14ac:dyDescent="0.25">
      <c r="A320" s="3" t="str">
        <f t="shared" si="13"/>
        <v/>
      </c>
      <c r="B320" s="51" t="str">
        <f t="shared" si="14"/>
        <v/>
      </c>
      <c r="D320" s="6">
        <f>IF(NOT(D$15=0),ROUND(D319-(('Minimum Payment'!D320+'Extra Payment'!D320)-Interest!D320),2),0)</f>
        <v>0</v>
      </c>
      <c r="E320" s="6">
        <f>IF(NOT(E$15=0),ROUND(E319-(('Minimum Payment'!E320+'Extra Payment'!E320)-Interest!E320),2),0)</f>
        <v>0</v>
      </c>
      <c r="F320" s="6">
        <f>IF(NOT(F$15=0),ROUND(F319-(('Minimum Payment'!F320+'Extra Payment'!F320)-Interest!F320),2),0)</f>
        <v>0</v>
      </c>
      <c r="G320" s="6">
        <f>IF(NOT(G$15=0),ROUND(G319-(('Minimum Payment'!G320+'Extra Payment'!G320)-Interest!G320),2),0)</f>
        <v>0</v>
      </c>
      <c r="H320" s="6">
        <f>IF(NOT(H$15=0),ROUND(H319-(('Minimum Payment'!H320+'Extra Payment'!H320)-Interest!H320),2),0)</f>
        <v>0</v>
      </c>
      <c r="I320" s="6">
        <f>IF(NOT(I$15=0),ROUND(I319-(('Minimum Payment'!I320+'Extra Payment'!I320)-Interest!I320),2),0)</f>
        <v>0</v>
      </c>
      <c r="J320" s="6">
        <f>IF(NOT(J$15=0),ROUND(J319-(('Minimum Payment'!J320+'Extra Payment'!J320)-Interest!J320),2),0)</f>
        <v>0</v>
      </c>
      <c r="K320" s="6">
        <f>IF(NOT(K$15=0),ROUND(K319-(('Minimum Payment'!K320+'Extra Payment'!K320)-Interest!K320),2),0)</f>
        <v>0</v>
      </c>
      <c r="L320" s="6">
        <f>IF(NOT(L$15=0),ROUND(L319-(('Minimum Payment'!L320+'Extra Payment'!L320)-Interest!L320),2),0)</f>
        <v>0</v>
      </c>
      <c r="M320" s="6">
        <f>IF(NOT(M$15=0),ROUND(M319-(('Minimum Payment'!M320+'Extra Payment'!M320)-Interest!M320),2),0)</f>
        <v>0</v>
      </c>
      <c r="O320" s="6">
        <f t="shared" si="12"/>
        <v>0</v>
      </c>
    </row>
    <row r="321" spans="1:15" x14ac:dyDescent="0.25">
      <c r="A321" s="3" t="str">
        <f t="shared" si="13"/>
        <v/>
      </c>
      <c r="B321" s="51" t="str">
        <f t="shared" si="14"/>
        <v/>
      </c>
      <c r="D321" s="6">
        <f>IF(NOT(D$15=0),ROUND(D320-(('Minimum Payment'!D321+'Extra Payment'!D321)-Interest!D321),2),0)</f>
        <v>0</v>
      </c>
      <c r="E321" s="6">
        <f>IF(NOT(E$15=0),ROUND(E320-(('Minimum Payment'!E321+'Extra Payment'!E321)-Interest!E321),2),0)</f>
        <v>0</v>
      </c>
      <c r="F321" s="6">
        <f>IF(NOT(F$15=0),ROUND(F320-(('Minimum Payment'!F321+'Extra Payment'!F321)-Interest!F321),2),0)</f>
        <v>0</v>
      </c>
      <c r="G321" s="6">
        <f>IF(NOT(G$15=0),ROUND(G320-(('Minimum Payment'!G321+'Extra Payment'!G321)-Interest!G321),2),0)</f>
        <v>0</v>
      </c>
      <c r="H321" s="6">
        <f>IF(NOT(H$15=0),ROUND(H320-(('Minimum Payment'!H321+'Extra Payment'!H321)-Interest!H321),2),0)</f>
        <v>0</v>
      </c>
      <c r="I321" s="6">
        <f>IF(NOT(I$15=0),ROUND(I320-(('Minimum Payment'!I321+'Extra Payment'!I321)-Interest!I321),2),0)</f>
        <v>0</v>
      </c>
      <c r="J321" s="6">
        <f>IF(NOT(J$15=0),ROUND(J320-(('Minimum Payment'!J321+'Extra Payment'!J321)-Interest!J321),2),0)</f>
        <v>0</v>
      </c>
      <c r="K321" s="6">
        <f>IF(NOT(K$15=0),ROUND(K320-(('Minimum Payment'!K321+'Extra Payment'!K321)-Interest!K321),2),0)</f>
        <v>0</v>
      </c>
      <c r="L321" s="6">
        <f>IF(NOT(L$15=0),ROUND(L320-(('Minimum Payment'!L321+'Extra Payment'!L321)-Interest!L321),2),0)</f>
        <v>0</v>
      </c>
      <c r="M321" s="6">
        <f>IF(NOT(M$15=0),ROUND(M320-(('Minimum Payment'!M321+'Extra Payment'!M321)-Interest!M321),2),0)</f>
        <v>0</v>
      </c>
      <c r="O321" s="6">
        <f t="shared" si="12"/>
        <v>0</v>
      </c>
    </row>
    <row r="322" spans="1:15" x14ac:dyDescent="0.25">
      <c r="A322" s="3" t="str">
        <f t="shared" si="13"/>
        <v/>
      </c>
      <c r="B322" s="51" t="str">
        <f t="shared" si="14"/>
        <v/>
      </c>
      <c r="D322" s="6">
        <f>IF(NOT(D$15=0),ROUND(D321-(('Minimum Payment'!D322+'Extra Payment'!D322)-Interest!D322),2),0)</f>
        <v>0</v>
      </c>
      <c r="E322" s="6">
        <f>IF(NOT(E$15=0),ROUND(E321-(('Minimum Payment'!E322+'Extra Payment'!E322)-Interest!E322),2),0)</f>
        <v>0</v>
      </c>
      <c r="F322" s="6">
        <f>IF(NOT(F$15=0),ROUND(F321-(('Minimum Payment'!F322+'Extra Payment'!F322)-Interest!F322),2),0)</f>
        <v>0</v>
      </c>
      <c r="G322" s="6">
        <f>IF(NOT(G$15=0),ROUND(G321-(('Minimum Payment'!G322+'Extra Payment'!G322)-Interest!G322),2),0)</f>
        <v>0</v>
      </c>
      <c r="H322" s="6">
        <f>IF(NOT(H$15=0),ROUND(H321-(('Minimum Payment'!H322+'Extra Payment'!H322)-Interest!H322),2),0)</f>
        <v>0</v>
      </c>
      <c r="I322" s="6">
        <f>IF(NOT(I$15=0),ROUND(I321-(('Minimum Payment'!I322+'Extra Payment'!I322)-Interest!I322),2),0)</f>
        <v>0</v>
      </c>
      <c r="J322" s="6">
        <f>IF(NOT(J$15=0),ROUND(J321-(('Minimum Payment'!J322+'Extra Payment'!J322)-Interest!J322),2),0)</f>
        <v>0</v>
      </c>
      <c r="K322" s="6">
        <f>IF(NOT(K$15=0),ROUND(K321-(('Minimum Payment'!K322+'Extra Payment'!K322)-Interest!K322),2),0)</f>
        <v>0</v>
      </c>
      <c r="L322" s="6">
        <f>IF(NOT(L$15=0),ROUND(L321-(('Minimum Payment'!L322+'Extra Payment'!L322)-Interest!L322),2),0)</f>
        <v>0</v>
      </c>
      <c r="M322" s="6">
        <f>IF(NOT(M$15=0),ROUND(M321-(('Minimum Payment'!M322+'Extra Payment'!M322)-Interest!M322),2),0)</f>
        <v>0</v>
      </c>
      <c r="O322" s="6">
        <f t="shared" si="12"/>
        <v>0</v>
      </c>
    </row>
    <row r="323" spans="1:15" x14ac:dyDescent="0.25">
      <c r="A323" s="3" t="str">
        <f t="shared" si="13"/>
        <v/>
      </c>
      <c r="B323" s="51" t="str">
        <f t="shared" si="14"/>
        <v/>
      </c>
      <c r="D323" s="6">
        <f>IF(NOT(D$15=0),ROUND(D322-(('Minimum Payment'!D323+'Extra Payment'!D323)-Interest!D323),2),0)</f>
        <v>0</v>
      </c>
      <c r="E323" s="6">
        <f>IF(NOT(E$15=0),ROUND(E322-(('Minimum Payment'!E323+'Extra Payment'!E323)-Interest!E323),2),0)</f>
        <v>0</v>
      </c>
      <c r="F323" s="6">
        <f>IF(NOT(F$15=0),ROUND(F322-(('Minimum Payment'!F323+'Extra Payment'!F323)-Interest!F323),2),0)</f>
        <v>0</v>
      </c>
      <c r="G323" s="6">
        <f>IF(NOT(G$15=0),ROUND(G322-(('Minimum Payment'!G323+'Extra Payment'!G323)-Interest!G323),2),0)</f>
        <v>0</v>
      </c>
      <c r="H323" s="6">
        <f>IF(NOT(H$15=0),ROUND(H322-(('Minimum Payment'!H323+'Extra Payment'!H323)-Interest!H323),2),0)</f>
        <v>0</v>
      </c>
      <c r="I323" s="6">
        <f>IF(NOT(I$15=0),ROUND(I322-(('Minimum Payment'!I323+'Extra Payment'!I323)-Interest!I323),2),0)</f>
        <v>0</v>
      </c>
      <c r="J323" s="6">
        <f>IF(NOT(J$15=0),ROUND(J322-(('Minimum Payment'!J323+'Extra Payment'!J323)-Interest!J323),2),0)</f>
        <v>0</v>
      </c>
      <c r="K323" s="6">
        <f>IF(NOT(K$15=0),ROUND(K322-(('Minimum Payment'!K323+'Extra Payment'!K323)-Interest!K323),2),0)</f>
        <v>0</v>
      </c>
      <c r="L323" s="6">
        <f>IF(NOT(L$15=0),ROUND(L322-(('Minimum Payment'!L323+'Extra Payment'!L323)-Interest!L323),2),0)</f>
        <v>0</v>
      </c>
      <c r="M323" s="6">
        <f>IF(NOT(M$15=0),ROUND(M322-(('Minimum Payment'!M323+'Extra Payment'!M323)-Interest!M323),2),0)</f>
        <v>0</v>
      </c>
      <c r="O323" s="6">
        <f t="shared" si="12"/>
        <v>0</v>
      </c>
    </row>
    <row r="324" spans="1:15" x14ac:dyDescent="0.25">
      <c r="A324" s="3" t="str">
        <f t="shared" si="13"/>
        <v/>
      </c>
      <c r="B324" s="51" t="str">
        <f t="shared" si="14"/>
        <v/>
      </c>
      <c r="D324" s="6">
        <f>IF(NOT(D$15=0),ROUND(D323-(('Minimum Payment'!D324+'Extra Payment'!D324)-Interest!D324),2),0)</f>
        <v>0</v>
      </c>
      <c r="E324" s="6">
        <f>IF(NOT(E$15=0),ROUND(E323-(('Minimum Payment'!E324+'Extra Payment'!E324)-Interest!E324),2),0)</f>
        <v>0</v>
      </c>
      <c r="F324" s="6">
        <f>IF(NOT(F$15=0),ROUND(F323-(('Minimum Payment'!F324+'Extra Payment'!F324)-Interest!F324),2),0)</f>
        <v>0</v>
      </c>
      <c r="G324" s="6">
        <f>IF(NOT(G$15=0),ROUND(G323-(('Minimum Payment'!G324+'Extra Payment'!G324)-Interest!G324),2),0)</f>
        <v>0</v>
      </c>
      <c r="H324" s="6">
        <f>IF(NOT(H$15=0),ROUND(H323-(('Minimum Payment'!H324+'Extra Payment'!H324)-Interest!H324),2),0)</f>
        <v>0</v>
      </c>
      <c r="I324" s="6">
        <f>IF(NOT(I$15=0),ROUND(I323-(('Minimum Payment'!I324+'Extra Payment'!I324)-Interest!I324),2),0)</f>
        <v>0</v>
      </c>
      <c r="J324" s="6">
        <f>IF(NOT(J$15=0),ROUND(J323-(('Minimum Payment'!J324+'Extra Payment'!J324)-Interest!J324),2),0)</f>
        <v>0</v>
      </c>
      <c r="K324" s="6">
        <f>IF(NOT(K$15=0),ROUND(K323-(('Minimum Payment'!K324+'Extra Payment'!K324)-Interest!K324),2),0)</f>
        <v>0</v>
      </c>
      <c r="L324" s="6">
        <f>IF(NOT(L$15=0),ROUND(L323-(('Minimum Payment'!L324+'Extra Payment'!L324)-Interest!L324),2),0)</f>
        <v>0</v>
      </c>
      <c r="M324" s="6">
        <f>IF(NOT(M$15=0),ROUND(M323-(('Minimum Payment'!M324+'Extra Payment'!M324)-Interest!M324),2),0)</f>
        <v>0</v>
      </c>
      <c r="O324" s="6">
        <f t="shared" si="12"/>
        <v>0</v>
      </c>
    </row>
    <row r="325" spans="1:15" x14ac:dyDescent="0.25">
      <c r="A325" s="3" t="str">
        <f t="shared" si="13"/>
        <v/>
      </c>
      <c r="B325" s="51" t="str">
        <f t="shared" si="14"/>
        <v/>
      </c>
      <c r="D325" s="6">
        <f>IF(NOT(D$15=0),ROUND(D324-(('Minimum Payment'!D325+'Extra Payment'!D325)-Interest!D325),2),0)</f>
        <v>0</v>
      </c>
      <c r="E325" s="6">
        <f>IF(NOT(E$15=0),ROUND(E324-(('Minimum Payment'!E325+'Extra Payment'!E325)-Interest!E325),2),0)</f>
        <v>0</v>
      </c>
      <c r="F325" s="6">
        <f>IF(NOT(F$15=0),ROUND(F324-(('Minimum Payment'!F325+'Extra Payment'!F325)-Interest!F325),2),0)</f>
        <v>0</v>
      </c>
      <c r="G325" s="6">
        <f>IF(NOT(G$15=0),ROUND(G324-(('Minimum Payment'!G325+'Extra Payment'!G325)-Interest!G325),2),0)</f>
        <v>0</v>
      </c>
      <c r="H325" s="6">
        <f>IF(NOT(H$15=0),ROUND(H324-(('Minimum Payment'!H325+'Extra Payment'!H325)-Interest!H325),2),0)</f>
        <v>0</v>
      </c>
      <c r="I325" s="6">
        <f>IF(NOT(I$15=0),ROUND(I324-(('Minimum Payment'!I325+'Extra Payment'!I325)-Interest!I325),2),0)</f>
        <v>0</v>
      </c>
      <c r="J325" s="6">
        <f>IF(NOT(J$15=0),ROUND(J324-(('Minimum Payment'!J325+'Extra Payment'!J325)-Interest!J325),2),0)</f>
        <v>0</v>
      </c>
      <c r="K325" s="6">
        <f>IF(NOT(K$15=0),ROUND(K324-(('Minimum Payment'!K325+'Extra Payment'!K325)-Interest!K325),2),0)</f>
        <v>0</v>
      </c>
      <c r="L325" s="6">
        <f>IF(NOT(L$15=0),ROUND(L324-(('Minimum Payment'!L325+'Extra Payment'!L325)-Interest!L325),2),0)</f>
        <v>0</v>
      </c>
      <c r="M325" s="6">
        <f>IF(NOT(M$15=0),ROUND(M324-(('Minimum Payment'!M325+'Extra Payment'!M325)-Interest!M325),2),0)</f>
        <v>0</v>
      </c>
      <c r="O325" s="6">
        <f t="shared" si="12"/>
        <v>0</v>
      </c>
    </row>
    <row r="326" spans="1:15" x14ac:dyDescent="0.25">
      <c r="A326" s="3" t="str">
        <f t="shared" si="13"/>
        <v/>
      </c>
      <c r="B326" s="51" t="str">
        <f t="shared" si="14"/>
        <v/>
      </c>
      <c r="D326" s="6">
        <f>IF(NOT(D$15=0),ROUND(D325-(('Minimum Payment'!D326+'Extra Payment'!D326)-Interest!D326),2),0)</f>
        <v>0</v>
      </c>
      <c r="E326" s="6">
        <f>IF(NOT(E$15=0),ROUND(E325-(('Minimum Payment'!E326+'Extra Payment'!E326)-Interest!E326),2),0)</f>
        <v>0</v>
      </c>
      <c r="F326" s="6">
        <f>IF(NOT(F$15=0),ROUND(F325-(('Minimum Payment'!F326+'Extra Payment'!F326)-Interest!F326),2),0)</f>
        <v>0</v>
      </c>
      <c r="G326" s="6">
        <f>IF(NOT(G$15=0),ROUND(G325-(('Minimum Payment'!G326+'Extra Payment'!G326)-Interest!G326),2),0)</f>
        <v>0</v>
      </c>
      <c r="H326" s="6">
        <f>IF(NOT(H$15=0),ROUND(H325-(('Minimum Payment'!H326+'Extra Payment'!H326)-Interest!H326),2),0)</f>
        <v>0</v>
      </c>
      <c r="I326" s="6">
        <f>IF(NOT(I$15=0),ROUND(I325-(('Minimum Payment'!I326+'Extra Payment'!I326)-Interest!I326),2),0)</f>
        <v>0</v>
      </c>
      <c r="J326" s="6">
        <f>IF(NOT(J$15=0),ROUND(J325-(('Minimum Payment'!J326+'Extra Payment'!J326)-Interest!J326),2),0)</f>
        <v>0</v>
      </c>
      <c r="K326" s="6">
        <f>IF(NOT(K$15=0),ROUND(K325-(('Minimum Payment'!K326+'Extra Payment'!K326)-Interest!K326),2),0)</f>
        <v>0</v>
      </c>
      <c r="L326" s="6">
        <f>IF(NOT(L$15=0),ROUND(L325-(('Minimum Payment'!L326+'Extra Payment'!L326)-Interest!L326),2),0)</f>
        <v>0</v>
      </c>
      <c r="M326" s="6">
        <f>IF(NOT(M$15=0),ROUND(M325-(('Minimum Payment'!M326+'Extra Payment'!M326)-Interest!M326),2),0)</f>
        <v>0</v>
      </c>
      <c r="O326" s="6">
        <f t="shared" si="12"/>
        <v>0</v>
      </c>
    </row>
    <row r="327" spans="1:15" x14ac:dyDescent="0.25">
      <c r="A327" s="3" t="str">
        <f t="shared" si="13"/>
        <v/>
      </c>
      <c r="B327" s="51" t="str">
        <f t="shared" si="14"/>
        <v/>
      </c>
      <c r="D327" s="6">
        <f>IF(NOT(D$15=0),ROUND(D326-(('Minimum Payment'!D327+'Extra Payment'!D327)-Interest!D327),2),0)</f>
        <v>0</v>
      </c>
      <c r="E327" s="6">
        <f>IF(NOT(E$15=0),ROUND(E326-(('Minimum Payment'!E327+'Extra Payment'!E327)-Interest!E327),2),0)</f>
        <v>0</v>
      </c>
      <c r="F327" s="6">
        <f>IF(NOT(F$15=0),ROUND(F326-(('Minimum Payment'!F327+'Extra Payment'!F327)-Interest!F327),2),0)</f>
        <v>0</v>
      </c>
      <c r="G327" s="6">
        <f>IF(NOT(G$15=0),ROUND(G326-(('Minimum Payment'!G327+'Extra Payment'!G327)-Interest!G327),2),0)</f>
        <v>0</v>
      </c>
      <c r="H327" s="6">
        <f>IF(NOT(H$15=0),ROUND(H326-(('Minimum Payment'!H327+'Extra Payment'!H327)-Interest!H327),2),0)</f>
        <v>0</v>
      </c>
      <c r="I327" s="6">
        <f>IF(NOT(I$15=0),ROUND(I326-(('Minimum Payment'!I327+'Extra Payment'!I327)-Interest!I327),2),0)</f>
        <v>0</v>
      </c>
      <c r="J327" s="6">
        <f>IF(NOT(J$15=0),ROUND(J326-(('Minimum Payment'!J327+'Extra Payment'!J327)-Interest!J327),2),0)</f>
        <v>0</v>
      </c>
      <c r="K327" s="6">
        <f>IF(NOT(K$15=0),ROUND(K326-(('Minimum Payment'!K327+'Extra Payment'!K327)-Interest!K327),2),0)</f>
        <v>0</v>
      </c>
      <c r="L327" s="6">
        <f>IF(NOT(L$15=0),ROUND(L326-(('Minimum Payment'!L327+'Extra Payment'!L327)-Interest!L327),2),0)</f>
        <v>0</v>
      </c>
      <c r="M327" s="6">
        <f>IF(NOT(M$15=0),ROUND(M326-(('Minimum Payment'!M327+'Extra Payment'!M327)-Interest!M327),2),0)</f>
        <v>0</v>
      </c>
      <c r="O327" s="6">
        <f t="shared" si="12"/>
        <v>0</v>
      </c>
    </row>
    <row r="328" spans="1:15" x14ac:dyDescent="0.25">
      <c r="A328" s="3" t="str">
        <f t="shared" si="13"/>
        <v/>
      </c>
      <c r="B328" s="51" t="str">
        <f t="shared" si="14"/>
        <v/>
      </c>
      <c r="D328" s="6">
        <f>IF(NOT(D$15=0),ROUND(D327-(('Minimum Payment'!D328+'Extra Payment'!D328)-Interest!D328),2),0)</f>
        <v>0</v>
      </c>
      <c r="E328" s="6">
        <f>IF(NOT(E$15=0),ROUND(E327-(('Minimum Payment'!E328+'Extra Payment'!E328)-Interest!E328),2),0)</f>
        <v>0</v>
      </c>
      <c r="F328" s="6">
        <f>IF(NOT(F$15=0),ROUND(F327-(('Minimum Payment'!F328+'Extra Payment'!F328)-Interest!F328),2),0)</f>
        <v>0</v>
      </c>
      <c r="G328" s="6">
        <f>IF(NOT(G$15=0),ROUND(G327-(('Minimum Payment'!G328+'Extra Payment'!G328)-Interest!G328),2),0)</f>
        <v>0</v>
      </c>
      <c r="H328" s="6">
        <f>IF(NOT(H$15=0),ROUND(H327-(('Minimum Payment'!H328+'Extra Payment'!H328)-Interest!H328),2),0)</f>
        <v>0</v>
      </c>
      <c r="I328" s="6">
        <f>IF(NOT(I$15=0),ROUND(I327-(('Minimum Payment'!I328+'Extra Payment'!I328)-Interest!I328),2),0)</f>
        <v>0</v>
      </c>
      <c r="J328" s="6">
        <f>IF(NOT(J$15=0),ROUND(J327-(('Minimum Payment'!J328+'Extra Payment'!J328)-Interest!J328),2),0)</f>
        <v>0</v>
      </c>
      <c r="K328" s="6">
        <f>IF(NOT(K$15=0),ROUND(K327-(('Minimum Payment'!K328+'Extra Payment'!K328)-Interest!K328),2),0)</f>
        <v>0</v>
      </c>
      <c r="L328" s="6">
        <f>IF(NOT(L$15=0),ROUND(L327-(('Minimum Payment'!L328+'Extra Payment'!L328)-Interest!L328),2),0)</f>
        <v>0</v>
      </c>
      <c r="M328" s="6">
        <f>IF(NOT(M$15=0),ROUND(M327-(('Minimum Payment'!M328+'Extra Payment'!M328)-Interest!M328),2),0)</f>
        <v>0</v>
      </c>
      <c r="O328" s="6">
        <f t="shared" si="12"/>
        <v>0</v>
      </c>
    </row>
    <row r="329" spans="1:15" x14ac:dyDescent="0.25">
      <c r="A329" s="3" t="str">
        <f t="shared" si="13"/>
        <v/>
      </c>
      <c r="B329" s="51" t="str">
        <f t="shared" si="14"/>
        <v/>
      </c>
      <c r="D329" s="6">
        <f>IF(NOT(D$15=0),ROUND(D328-(('Minimum Payment'!D329+'Extra Payment'!D329)-Interest!D329),2),0)</f>
        <v>0</v>
      </c>
      <c r="E329" s="6">
        <f>IF(NOT(E$15=0),ROUND(E328-(('Minimum Payment'!E329+'Extra Payment'!E329)-Interest!E329),2),0)</f>
        <v>0</v>
      </c>
      <c r="F329" s="6">
        <f>IF(NOT(F$15=0),ROUND(F328-(('Minimum Payment'!F329+'Extra Payment'!F329)-Interest!F329),2),0)</f>
        <v>0</v>
      </c>
      <c r="G329" s="6">
        <f>IF(NOT(G$15=0),ROUND(G328-(('Minimum Payment'!G329+'Extra Payment'!G329)-Interest!G329),2),0)</f>
        <v>0</v>
      </c>
      <c r="H329" s="6">
        <f>IF(NOT(H$15=0),ROUND(H328-(('Minimum Payment'!H329+'Extra Payment'!H329)-Interest!H329),2),0)</f>
        <v>0</v>
      </c>
      <c r="I329" s="6">
        <f>IF(NOT(I$15=0),ROUND(I328-(('Minimum Payment'!I329+'Extra Payment'!I329)-Interest!I329),2),0)</f>
        <v>0</v>
      </c>
      <c r="J329" s="6">
        <f>IF(NOT(J$15=0),ROUND(J328-(('Minimum Payment'!J329+'Extra Payment'!J329)-Interest!J329),2),0)</f>
        <v>0</v>
      </c>
      <c r="K329" s="6">
        <f>IF(NOT(K$15=0),ROUND(K328-(('Minimum Payment'!K329+'Extra Payment'!K329)-Interest!K329),2),0)</f>
        <v>0</v>
      </c>
      <c r="L329" s="6">
        <f>IF(NOT(L$15=0),ROUND(L328-(('Minimum Payment'!L329+'Extra Payment'!L329)-Interest!L329),2),0)</f>
        <v>0</v>
      </c>
      <c r="M329" s="6">
        <f>IF(NOT(M$15=0),ROUND(M328-(('Minimum Payment'!M329+'Extra Payment'!M329)-Interest!M329),2),0)</f>
        <v>0</v>
      </c>
      <c r="O329" s="6">
        <f t="shared" si="12"/>
        <v>0</v>
      </c>
    </row>
    <row r="330" spans="1:15" x14ac:dyDescent="0.25">
      <c r="A330" s="3" t="str">
        <f t="shared" si="13"/>
        <v/>
      </c>
      <c r="B330" s="51" t="str">
        <f t="shared" si="14"/>
        <v/>
      </c>
      <c r="D330" s="6">
        <f>IF(NOT(D$15=0),ROUND(D329-(('Minimum Payment'!D330+'Extra Payment'!D330)-Interest!D330),2),0)</f>
        <v>0</v>
      </c>
      <c r="E330" s="6">
        <f>IF(NOT(E$15=0),ROUND(E329-(('Minimum Payment'!E330+'Extra Payment'!E330)-Interest!E330),2),0)</f>
        <v>0</v>
      </c>
      <c r="F330" s="6">
        <f>IF(NOT(F$15=0),ROUND(F329-(('Minimum Payment'!F330+'Extra Payment'!F330)-Interest!F330),2),0)</f>
        <v>0</v>
      </c>
      <c r="G330" s="6">
        <f>IF(NOT(G$15=0),ROUND(G329-(('Minimum Payment'!G330+'Extra Payment'!G330)-Interest!G330),2),0)</f>
        <v>0</v>
      </c>
      <c r="H330" s="6">
        <f>IF(NOT(H$15=0),ROUND(H329-(('Minimum Payment'!H330+'Extra Payment'!H330)-Interest!H330),2),0)</f>
        <v>0</v>
      </c>
      <c r="I330" s="6">
        <f>IF(NOT(I$15=0),ROUND(I329-(('Minimum Payment'!I330+'Extra Payment'!I330)-Interest!I330),2),0)</f>
        <v>0</v>
      </c>
      <c r="J330" s="6">
        <f>IF(NOT(J$15=0),ROUND(J329-(('Minimum Payment'!J330+'Extra Payment'!J330)-Interest!J330),2),0)</f>
        <v>0</v>
      </c>
      <c r="K330" s="6">
        <f>IF(NOT(K$15=0),ROUND(K329-(('Minimum Payment'!K330+'Extra Payment'!K330)-Interest!K330),2),0)</f>
        <v>0</v>
      </c>
      <c r="L330" s="6">
        <f>IF(NOT(L$15=0),ROUND(L329-(('Minimum Payment'!L330+'Extra Payment'!L330)-Interest!L330),2),0)</f>
        <v>0</v>
      </c>
      <c r="M330" s="6">
        <f>IF(NOT(M$15=0),ROUND(M329-(('Minimum Payment'!M330+'Extra Payment'!M330)-Interest!M330),2),0)</f>
        <v>0</v>
      </c>
      <c r="O330" s="6">
        <f t="shared" si="12"/>
        <v>0</v>
      </c>
    </row>
    <row r="331" spans="1:15" x14ac:dyDescent="0.25">
      <c r="A331" s="3" t="str">
        <f t="shared" si="13"/>
        <v/>
      </c>
      <c r="B331" s="51" t="str">
        <f t="shared" si="14"/>
        <v/>
      </c>
      <c r="D331" s="6">
        <f>IF(NOT(D$15=0),ROUND(D330-(('Minimum Payment'!D331+'Extra Payment'!D331)-Interest!D331),2),0)</f>
        <v>0</v>
      </c>
      <c r="E331" s="6">
        <f>IF(NOT(E$15=0),ROUND(E330-(('Minimum Payment'!E331+'Extra Payment'!E331)-Interest!E331),2),0)</f>
        <v>0</v>
      </c>
      <c r="F331" s="6">
        <f>IF(NOT(F$15=0),ROUND(F330-(('Minimum Payment'!F331+'Extra Payment'!F331)-Interest!F331),2),0)</f>
        <v>0</v>
      </c>
      <c r="G331" s="6">
        <f>IF(NOT(G$15=0),ROUND(G330-(('Minimum Payment'!G331+'Extra Payment'!G331)-Interest!G331),2),0)</f>
        <v>0</v>
      </c>
      <c r="H331" s="6">
        <f>IF(NOT(H$15=0),ROUND(H330-(('Minimum Payment'!H331+'Extra Payment'!H331)-Interest!H331),2),0)</f>
        <v>0</v>
      </c>
      <c r="I331" s="6">
        <f>IF(NOT(I$15=0),ROUND(I330-(('Minimum Payment'!I331+'Extra Payment'!I331)-Interest!I331),2),0)</f>
        <v>0</v>
      </c>
      <c r="J331" s="6">
        <f>IF(NOT(J$15=0),ROUND(J330-(('Minimum Payment'!J331+'Extra Payment'!J331)-Interest!J331),2),0)</f>
        <v>0</v>
      </c>
      <c r="K331" s="6">
        <f>IF(NOT(K$15=0),ROUND(K330-(('Minimum Payment'!K331+'Extra Payment'!K331)-Interest!K331),2),0)</f>
        <v>0</v>
      </c>
      <c r="L331" s="6">
        <f>IF(NOT(L$15=0),ROUND(L330-(('Minimum Payment'!L331+'Extra Payment'!L331)-Interest!L331),2),0)</f>
        <v>0</v>
      </c>
      <c r="M331" s="6">
        <f>IF(NOT(M$15=0),ROUND(M330-(('Minimum Payment'!M331+'Extra Payment'!M331)-Interest!M331),2),0)</f>
        <v>0</v>
      </c>
      <c r="O331" s="6">
        <f t="shared" si="12"/>
        <v>0</v>
      </c>
    </row>
    <row r="332" spans="1:15" x14ac:dyDescent="0.25">
      <c r="A332" s="3" t="str">
        <f t="shared" si="13"/>
        <v/>
      </c>
      <c r="B332" s="51" t="str">
        <f t="shared" si="14"/>
        <v/>
      </c>
      <c r="D332" s="6">
        <f>IF(NOT(D$15=0),ROUND(D331-(('Minimum Payment'!D332+'Extra Payment'!D332)-Interest!D332),2),0)</f>
        <v>0</v>
      </c>
      <c r="E332" s="6">
        <f>IF(NOT(E$15=0),ROUND(E331-(('Minimum Payment'!E332+'Extra Payment'!E332)-Interest!E332),2),0)</f>
        <v>0</v>
      </c>
      <c r="F332" s="6">
        <f>IF(NOT(F$15=0),ROUND(F331-(('Minimum Payment'!F332+'Extra Payment'!F332)-Interest!F332),2),0)</f>
        <v>0</v>
      </c>
      <c r="G332" s="6">
        <f>IF(NOT(G$15=0),ROUND(G331-(('Minimum Payment'!G332+'Extra Payment'!G332)-Interest!G332),2),0)</f>
        <v>0</v>
      </c>
      <c r="H332" s="6">
        <f>IF(NOT(H$15=0),ROUND(H331-(('Minimum Payment'!H332+'Extra Payment'!H332)-Interest!H332),2),0)</f>
        <v>0</v>
      </c>
      <c r="I332" s="6">
        <f>IF(NOT(I$15=0),ROUND(I331-(('Minimum Payment'!I332+'Extra Payment'!I332)-Interest!I332),2),0)</f>
        <v>0</v>
      </c>
      <c r="J332" s="6">
        <f>IF(NOT(J$15=0),ROUND(J331-(('Minimum Payment'!J332+'Extra Payment'!J332)-Interest!J332),2),0)</f>
        <v>0</v>
      </c>
      <c r="K332" s="6">
        <f>IF(NOT(K$15=0),ROUND(K331-(('Minimum Payment'!K332+'Extra Payment'!K332)-Interest!K332),2),0)</f>
        <v>0</v>
      </c>
      <c r="L332" s="6">
        <f>IF(NOT(L$15=0),ROUND(L331-(('Minimum Payment'!L332+'Extra Payment'!L332)-Interest!L332),2),0)</f>
        <v>0</v>
      </c>
      <c r="M332" s="6">
        <f>IF(NOT(M$15=0),ROUND(M331-(('Minimum Payment'!M332+'Extra Payment'!M332)-Interest!M332),2),0)</f>
        <v>0</v>
      </c>
      <c r="O332" s="6">
        <f t="shared" si="12"/>
        <v>0</v>
      </c>
    </row>
    <row r="333" spans="1:15" x14ac:dyDescent="0.25">
      <c r="A333" s="3" t="str">
        <f t="shared" si="13"/>
        <v/>
      </c>
      <c r="B333" s="51" t="str">
        <f t="shared" si="14"/>
        <v/>
      </c>
      <c r="D333" s="6">
        <f>IF(NOT(D$15=0),ROUND(D332-(('Minimum Payment'!D333+'Extra Payment'!D333)-Interest!D333),2),0)</f>
        <v>0</v>
      </c>
      <c r="E333" s="6">
        <f>IF(NOT(E$15=0),ROUND(E332-(('Minimum Payment'!E333+'Extra Payment'!E333)-Interest!E333),2),0)</f>
        <v>0</v>
      </c>
      <c r="F333" s="6">
        <f>IF(NOT(F$15=0),ROUND(F332-(('Minimum Payment'!F333+'Extra Payment'!F333)-Interest!F333),2),0)</f>
        <v>0</v>
      </c>
      <c r="G333" s="6">
        <f>IF(NOT(G$15=0),ROUND(G332-(('Minimum Payment'!G333+'Extra Payment'!G333)-Interest!G333),2),0)</f>
        <v>0</v>
      </c>
      <c r="H333" s="6">
        <f>IF(NOT(H$15=0),ROUND(H332-(('Minimum Payment'!H333+'Extra Payment'!H333)-Interest!H333),2),0)</f>
        <v>0</v>
      </c>
      <c r="I333" s="6">
        <f>IF(NOT(I$15=0),ROUND(I332-(('Minimum Payment'!I333+'Extra Payment'!I333)-Interest!I333),2),0)</f>
        <v>0</v>
      </c>
      <c r="J333" s="6">
        <f>IF(NOT(J$15=0),ROUND(J332-(('Minimum Payment'!J333+'Extra Payment'!J333)-Interest!J333),2),0)</f>
        <v>0</v>
      </c>
      <c r="K333" s="6">
        <f>IF(NOT(K$15=0),ROUND(K332-(('Minimum Payment'!K333+'Extra Payment'!K333)-Interest!K333),2),0)</f>
        <v>0</v>
      </c>
      <c r="L333" s="6">
        <f>IF(NOT(L$15=0),ROUND(L332-(('Minimum Payment'!L333+'Extra Payment'!L333)-Interest!L333),2),0)</f>
        <v>0</v>
      </c>
      <c r="M333" s="6">
        <f>IF(NOT(M$15=0),ROUND(M332-(('Minimum Payment'!M333+'Extra Payment'!M333)-Interest!M333),2),0)</f>
        <v>0</v>
      </c>
      <c r="O333" s="6">
        <f t="shared" si="12"/>
        <v>0</v>
      </c>
    </row>
    <row r="334" spans="1:15" x14ac:dyDescent="0.25">
      <c r="A334" s="3" t="str">
        <f t="shared" si="13"/>
        <v/>
      </c>
      <c r="B334" s="51" t="str">
        <f t="shared" si="14"/>
        <v/>
      </c>
      <c r="D334" s="6">
        <f>IF(NOT(D$15=0),ROUND(D333-(('Minimum Payment'!D334+'Extra Payment'!D334)-Interest!D334),2),0)</f>
        <v>0</v>
      </c>
      <c r="E334" s="6">
        <f>IF(NOT(E$15=0),ROUND(E333-(('Minimum Payment'!E334+'Extra Payment'!E334)-Interest!E334),2),0)</f>
        <v>0</v>
      </c>
      <c r="F334" s="6">
        <f>IF(NOT(F$15=0),ROUND(F333-(('Minimum Payment'!F334+'Extra Payment'!F334)-Interest!F334),2),0)</f>
        <v>0</v>
      </c>
      <c r="G334" s="6">
        <f>IF(NOT(G$15=0),ROUND(G333-(('Minimum Payment'!G334+'Extra Payment'!G334)-Interest!G334),2),0)</f>
        <v>0</v>
      </c>
      <c r="H334" s="6">
        <f>IF(NOT(H$15=0),ROUND(H333-(('Minimum Payment'!H334+'Extra Payment'!H334)-Interest!H334),2),0)</f>
        <v>0</v>
      </c>
      <c r="I334" s="6">
        <f>IF(NOT(I$15=0),ROUND(I333-(('Minimum Payment'!I334+'Extra Payment'!I334)-Interest!I334),2),0)</f>
        <v>0</v>
      </c>
      <c r="J334" s="6">
        <f>IF(NOT(J$15=0),ROUND(J333-(('Minimum Payment'!J334+'Extra Payment'!J334)-Interest!J334),2),0)</f>
        <v>0</v>
      </c>
      <c r="K334" s="6">
        <f>IF(NOT(K$15=0),ROUND(K333-(('Minimum Payment'!K334+'Extra Payment'!K334)-Interest!K334),2),0)</f>
        <v>0</v>
      </c>
      <c r="L334" s="6">
        <f>IF(NOT(L$15=0),ROUND(L333-(('Minimum Payment'!L334+'Extra Payment'!L334)-Interest!L334),2),0)</f>
        <v>0</v>
      </c>
      <c r="M334" s="6">
        <f>IF(NOT(M$15=0),ROUND(M333-(('Minimum Payment'!M334+'Extra Payment'!M334)-Interest!M334),2),0)</f>
        <v>0</v>
      </c>
      <c r="O334" s="6">
        <f t="shared" si="12"/>
        <v>0</v>
      </c>
    </row>
    <row r="335" spans="1:15" x14ac:dyDescent="0.25">
      <c r="A335" s="3" t="str">
        <f t="shared" si="13"/>
        <v/>
      </c>
      <c r="B335" s="51" t="str">
        <f t="shared" si="14"/>
        <v/>
      </c>
      <c r="D335" s="6">
        <f>IF(NOT(D$15=0),ROUND(D334-(('Minimum Payment'!D335+'Extra Payment'!D335)-Interest!D335),2),0)</f>
        <v>0</v>
      </c>
      <c r="E335" s="6">
        <f>IF(NOT(E$15=0),ROUND(E334-(('Minimum Payment'!E335+'Extra Payment'!E335)-Interest!E335),2),0)</f>
        <v>0</v>
      </c>
      <c r="F335" s="6">
        <f>IF(NOT(F$15=0),ROUND(F334-(('Minimum Payment'!F335+'Extra Payment'!F335)-Interest!F335),2),0)</f>
        <v>0</v>
      </c>
      <c r="G335" s="6">
        <f>IF(NOT(G$15=0),ROUND(G334-(('Minimum Payment'!G335+'Extra Payment'!G335)-Interest!G335),2),0)</f>
        <v>0</v>
      </c>
      <c r="H335" s="6">
        <f>IF(NOT(H$15=0),ROUND(H334-(('Minimum Payment'!H335+'Extra Payment'!H335)-Interest!H335),2),0)</f>
        <v>0</v>
      </c>
      <c r="I335" s="6">
        <f>IF(NOT(I$15=0),ROUND(I334-(('Minimum Payment'!I335+'Extra Payment'!I335)-Interest!I335),2),0)</f>
        <v>0</v>
      </c>
      <c r="J335" s="6">
        <f>IF(NOT(J$15=0),ROUND(J334-(('Minimum Payment'!J335+'Extra Payment'!J335)-Interest!J335),2),0)</f>
        <v>0</v>
      </c>
      <c r="K335" s="6">
        <f>IF(NOT(K$15=0),ROUND(K334-(('Minimum Payment'!K335+'Extra Payment'!K335)-Interest!K335),2),0)</f>
        <v>0</v>
      </c>
      <c r="L335" s="6">
        <f>IF(NOT(L$15=0),ROUND(L334-(('Minimum Payment'!L335+'Extra Payment'!L335)-Interest!L335),2),0)</f>
        <v>0</v>
      </c>
      <c r="M335" s="6">
        <f>IF(NOT(M$15=0),ROUND(M334-(('Minimum Payment'!M335+'Extra Payment'!M335)-Interest!M335),2),0)</f>
        <v>0</v>
      </c>
      <c r="O335" s="6">
        <f t="shared" ref="O335:O398" si="15">SUM(D335:M335)</f>
        <v>0</v>
      </c>
    </row>
    <row r="336" spans="1:15" x14ac:dyDescent="0.25">
      <c r="A336" s="3" t="str">
        <f t="shared" ref="A336:A399" si="16">IF(O335&lt;=0,"",A335+1)</f>
        <v/>
      </c>
      <c r="B336" s="51" t="str">
        <f t="shared" si="14"/>
        <v/>
      </c>
      <c r="D336" s="6">
        <f>IF(NOT(D$15=0),ROUND(D335-(('Minimum Payment'!D336+'Extra Payment'!D336)-Interest!D336),2),0)</f>
        <v>0</v>
      </c>
      <c r="E336" s="6">
        <f>IF(NOT(E$15=0),ROUND(E335-(('Minimum Payment'!E336+'Extra Payment'!E336)-Interest!E336),2),0)</f>
        <v>0</v>
      </c>
      <c r="F336" s="6">
        <f>IF(NOT(F$15=0),ROUND(F335-(('Minimum Payment'!F336+'Extra Payment'!F336)-Interest!F336),2),0)</f>
        <v>0</v>
      </c>
      <c r="G336" s="6">
        <f>IF(NOT(G$15=0),ROUND(G335-(('Minimum Payment'!G336+'Extra Payment'!G336)-Interest!G336),2),0)</f>
        <v>0</v>
      </c>
      <c r="H336" s="6">
        <f>IF(NOT(H$15=0),ROUND(H335-(('Minimum Payment'!H336+'Extra Payment'!H336)-Interest!H336),2),0)</f>
        <v>0</v>
      </c>
      <c r="I336" s="6">
        <f>IF(NOT(I$15=0),ROUND(I335-(('Minimum Payment'!I336+'Extra Payment'!I336)-Interest!I336),2),0)</f>
        <v>0</v>
      </c>
      <c r="J336" s="6">
        <f>IF(NOT(J$15=0),ROUND(J335-(('Minimum Payment'!J336+'Extra Payment'!J336)-Interest!J336),2),0)</f>
        <v>0</v>
      </c>
      <c r="K336" s="6">
        <f>IF(NOT(K$15=0),ROUND(K335-(('Minimum Payment'!K336+'Extra Payment'!K336)-Interest!K336),2),0)</f>
        <v>0</v>
      </c>
      <c r="L336" s="6">
        <f>IF(NOT(L$15=0),ROUND(L335-(('Minimum Payment'!L336+'Extra Payment'!L336)-Interest!L336),2),0)</f>
        <v>0</v>
      </c>
      <c r="M336" s="6">
        <f>IF(NOT(M$15=0),ROUND(M335-(('Minimum Payment'!M336+'Extra Payment'!M336)-Interest!M336),2),0)</f>
        <v>0</v>
      </c>
      <c r="O336" s="6">
        <f t="shared" si="15"/>
        <v>0</v>
      </c>
    </row>
    <row r="337" spans="1:15" x14ac:dyDescent="0.25">
      <c r="A337" s="3" t="str">
        <f t="shared" si="16"/>
        <v/>
      </c>
      <c r="B337" s="51" t="str">
        <f t="shared" ref="B337:B400" si="17">IF(A337="","",DATE(YEAR(B336),MONTH(B336)+1,1))</f>
        <v/>
      </c>
      <c r="D337" s="6">
        <f>IF(NOT(D$15=0),ROUND(D336-(('Minimum Payment'!D337+'Extra Payment'!D337)-Interest!D337),2),0)</f>
        <v>0</v>
      </c>
      <c r="E337" s="6">
        <f>IF(NOT(E$15=0),ROUND(E336-(('Minimum Payment'!E337+'Extra Payment'!E337)-Interest!E337),2),0)</f>
        <v>0</v>
      </c>
      <c r="F337" s="6">
        <f>IF(NOT(F$15=0),ROUND(F336-(('Minimum Payment'!F337+'Extra Payment'!F337)-Interest!F337),2),0)</f>
        <v>0</v>
      </c>
      <c r="G337" s="6">
        <f>IF(NOT(G$15=0),ROUND(G336-(('Minimum Payment'!G337+'Extra Payment'!G337)-Interest!G337),2),0)</f>
        <v>0</v>
      </c>
      <c r="H337" s="6">
        <f>IF(NOT(H$15=0),ROUND(H336-(('Minimum Payment'!H337+'Extra Payment'!H337)-Interest!H337),2),0)</f>
        <v>0</v>
      </c>
      <c r="I337" s="6">
        <f>IF(NOT(I$15=0),ROUND(I336-(('Minimum Payment'!I337+'Extra Payment'!I337)-Interest!I337),2),0)</f>
        <v>0</v>
      </c>
      <c r="J337" s="6">
        <f>IF(NOT(J$15=0),ROUND(J336-(('Minimum Payment'!J337+'Extra Payment'!J337)-Interest!J337),2),0)</f>
        <v>0</v>
      </c>
      <c r="K337" s="6">
        <f>IF(NOT(K$15=0),ROUND(K336-(('Minimum Payment'!K337+'Extra Payment'!K337)-Interest!K337),2),0)</f>
        <v>0</v>
      </c>
      <c r="L337" s="6">
        <f>IF(NOT(L$15=0),ROUND(L336-(('Minimum Payment'!L337+'Extra Payment'!L337)-Interest!L337),2),0)</f>
        <v>0</v>
      </c>
      <c r="M337" s="6">
        <f>IF(NOT(M$15=0),ROUND(M336-(('Minimum Payment'!M337+'Extra Payment'!M337)-Interest!M337),2),0)</f>
        <v>0</v>
      </c>
      <c r="O337" s="6">
        <f t="shared" si="15"/>
        <v>0</v>
      </c>
    </row>
    <row r="338" spans="1:15" x14ac:dyDescent="0.25">
      <c r="A338" s="3" t="str">
        <f t="shared" si="16"/>
        <v/>
      </c>
      <c r="B338" s="51" t="str">
        <f t="shared" si="17"/>
        <v/>
      </c>
      <c r="D338" s="6">
        <f>IF(NOT(D$15=0),ROUND(D337-(('Minimum Payment'!D338+'Extra Payment'!D338)-Interest!D338),2),0)</f>
        <v>0</v>
      </c>
      <c r="E338" s="6">
        <f>IF(NOT(E$15=0),ROUND(E337-(('Minimum Payment'!E338+'Extra Payment'!E338)-Interest!E338),2),0)</f>
        <v>0</v>
      </c>
      <c r="F338" s="6">
        <f>IF(NOT(F$15=0),ROUND(F337-(('Minimum Payment'!F338+'Extra Payment'!F338)-Interest!F338),2),0)</f>
        <v>0</v>
      </c>
      <c r="G338" s="6">
        <f>IF(NOT(G$15=0),ROUND(G337-(('Minimum Payment'!G338+'Extra Payment'!G338)-Interest!G338),2),0)</f>
        <v>0</v>
      </c>
      <c r="H338" s="6">
        <f>IF(NOT(H$15=0),ROUND(H337-(('Minimum Payment'!H338+'Extra Payment'!H338)-Interest!H338),2),0)</f>
        <v>0</v>
      </c>
      <c r="I338" s="6">
        <f>IF(NOT(I$15=0),ROUND(I337-(('Minimum Payment'!I338+'Extra Payment'!I338)-Interest!I338),2),0)</f>
        <v>0</v>
      </c>
      <c r="J338" s="6">
        <f>IF(NOT(J$15=0),ROUND(J337-(('Minimum Payment'!J338+'Extra Payment'!J338)-Interest!J338),2),0)</f>
        <v>0</v>
      </c>
      <c r="K338" s="6">
        <f>IF(NOT(K$15=0),ROUND(K337-(('Minimum Payment'!K338+'Extra Payment'!K338)-Interest!K338),2),0)</f>
        <v>0</v>
      </c>
      <c r="L338" s="6">
        <f>IF(NOT(L$15=0),ROUND(L337-(('Minimum Payment'!L338+'Extra Payment'!L338)-Interest!L338),2),0)</f>
        <v>0</v>
      </c>
      <c r="M338" s="6">
        <f>IF(NOT(M$15=0),ROUND(M337-(('Minimum Payment'!M338+'Extra Payment'!M338)-Interest!M338),2),0)</f>
        <v>0</v>
      </c>
      <c r="O338" s="6">
        <f t="shared" si="15"/>
        <v>0</v>
      </c>
    </row>
    <row r="339" spans="1:15" x14ac:dyDescent="0.25">
      <c r="A339" s="3" t="str">
        <f t="shared" si="16"/>
        <v/>
      </c>
      <c r="B339" s="51" t="str">
        <f t="shared" si="17"/>
        <v/>
      </c>
      <c r="D339" s="6">
        <f>IF(NOT(D$15=0),ROUND(D338-(('Minimum Payment'!D339+'Extra Payment'!D339)-Interest!D339),2),0)</f>
        <v>0</v>
      </c>
      <c r="E339" s="6">
        <f>IF(NOT(E$15=0),ROUND(E338-(('Minimum Payment'!E339+'Extra Payment'!E339)-Interest!E339),2),0)</f>
        <v>0</v>
      </c>
      <c r="F339" s="6">
        <f>IF(NOT(F$15=0),ROUND(F338-(('Minimum Payment'!F339+'Extra Payment'!F339)-Interest!F339),2),0)</f>
        <v>0</v>
      </c>
      <c r="G339" s="6">
        <f>IF(NOT(G$15=0),ROUND(G338-(('Minimum Payment'!G339+'Extra Payment'!G339)-Interest!G339),2),0)</f>
        <v>0</v>
      </c>
      <c r="H339" s="6">
        <f>IF(NOT(H$15=0),ROUND(H338-(('Minimum Payment'!H339+'Extra Payment'!H339)-Interest!H339),2),0)</f>
        <v>0</v>
      </c>
      <c r="I339" s="6">
        <f>IF(NOT(I$15=0),ROUND(I338-(('Minimum Payment'!I339+'Extra Payment'!I339)-Interest!I339),2),0)</f>
        <v>0</v>
      </c>
      <c r="J339" s="6">
        <f>IF(NOT(J$15=0),ROUND(J338-(('Minimum Payment'!J339+'Extra Payment'!J339)-Interest!J339),2),0)</f>
        <v>0</v>
      </c>
      <c r="K339" s="6">
        <f>IF(NOT(K$15=0),ROUND(K338-(('Minimum Payment'!K339+'Extra Payment'!K339)-Interest!K339),2),0)</f>
        <v>0</v>
      </c>
      <c r="L339" s="6">
        <f>IF(NOT(L$15=0),ROUND(L338-(('Minimum Payment'!L339+'Extra Payment'!L339)-Interest!L339),2),0)</f>
        <v>0</v>
      </c>
      <c r="M339" s="6">
        <f>IF(NOT(M$15=0),ROUND(M338-(('Minimum Payment'!M339+'Extra Payment'!M339)-Interest!M339),2),0)</f>
        <v>0</v>
      </c>
      <c r="O339" s="6">
        <f t="shared" si="15"/>
        <v>0</v>
      </c>
    </row>
    <row r="340" spans="1:15" x14ac:dyDescent="0.25">
      <c r="A340" s="3" t="str">
        <f t="shared" si="16"/>
        <v/>
      </c>
      <c r="B340" s="51" t="str">
        <f t="shared" si="17"/>
        <v/>
      </c>
      <c r="D340" s="6">
        <f>IF(NOT(D$15=0),ROUND(D339-(('Minimum Payment'!D340+'Extra Payment'!D340)-Interest!D340),2),0)</f>
        <v>0</v>
      </c>
      <c r="E340" s="6">
        <f>IF(NOT(E$15=0),ROUND(E339-(('Minimum Payment'!E340+'Extra Payment'!E340)-Interest!E340),2),0)</f>
        <v>0</v>
      </c>
      <c r="F340" s="6">
        <f>IF(NOT(F$15=0),ROUND(F339-(('Minimum Payment'!F340+'Extra Payment'!F340)-Interest!F340),2),0)</f>
        <v>0</v>
      </c>
      <c r="G340" s="6">
        <f>IF(NOT(G$15=0),ROUND(G339-(('Minimum Payment'!G340+'Extra Payment'!G340)-Interest!G340),2),0)</f>
        <v>0</v>
      </c>
      <c r="H340" s="6">
        <f>IF(NOT(H$15=0),ROUND(H339-(('Minimum Payment'!H340+'Extra Payment'!H340)-Interest!H340),2),0)</f>
        <v>0</v>
      </c>
      <c r="I340" s="6">
        <f>IF(NOT(I$15=0),ROUND(I339-(('Minimum Payment'!I340+'Extra Payment'!I340)-Interest!I340),2),0)</f>
        <v>0</v>
      </c>
      <c r="J340" s="6">
        <f>IF(NOT(J$15=0),ROUND(J339-(('Minimum Payment'!J340+'Extra Payment'!J340)-Interest!J340),2),0)</f>
        <v>0</v>
      </c>
      <c r="K340" s="6">
        <f>IF(NOT(K$15=0),ROUND(K339-(('Minimum Payment'!K340+'Extra Payment'!K340)-Interest!K340),2),0)</f>
        <v>0</v>
      </c>
      <c r="L340" s="6">
        <f>IF(NOT(L$15=0),ROUND(L339-(('Minimum Payment'!L340+'Extra Payment'!L340)-Interest!L340),2),0)</f>
        <v>0</v>
      </c>
      <c r="M340" s="6">
        <f>IF(NOT(M$15=0),ROUND(M339-(('Minimum Payment'!M340+'Extra Payment'!M340)-Interest!M340),2),0)</f>
        <v>0</v>
      </c>
      <c r="O340" s="6">
        <f t="shared" si="15"/>
        <v>0</v>
      </c>
    </row>
    <row r="341" spans="1:15" x14ac:dyDescent="0.25">
      <c r="A341" s="3" t="str">
        <f t="shared" si="16"/>
        <v/>
      </c>
      <c r="B341" s="51" t="str">
        <f t="shared" si="17"/>
        <v/>
      </c>
      <c r="D341" s="6">
        <f>IF(NOT(D$15=0),ROUND(D340-(('Minimum Payment'!D341+'Extra Payment'!D341)-Interest!D341),2),0)</f>
        <v>0</v>
      </c>
      <c r="E341" s="6">
        <f>IF(NOT(E$15=0),ROUND(E340-(('Minimum Payment'!E341+'Extra Payment'!E341)-Interest!E341),2),0)</f>
        <v>0</v>
      </c>
      <c r="F341" s="6">
        <f>IF(NOT(F$15=0),ROUND(F340-(('Minimum Payment'!F341+'Extra Payment'!F341)-Interest!F341),2),0)</f>
        <v>0</v>
      </c>
      <c r="G341" s="6">
        <f>IF(NOT(G$15=0),ROUND(G340-(('Minimum Payment'!G341+'Extra Payment'!G341)-Interest!G341),2),0)</f>
        <v>0</v>
      </c>
      <c r="H341" s="6">
        <f>IF(NOT(H$15=0),ROUND(H340-(('Minimum Payment'!H341+'Extra Payment'!H341)-Interest!H341),2),0)</f>
        <v>0</v>
      </c>
      <c r="I341" s="6">
        <f>IF(NOT(I$15=0),ROUND(I340-(('Minimum Payment'!I341+'Extra Payment'!I341)-Interest!I341),2),0)</f>
        <v>0</v>
      </c>
      <c r="J341" s="6">
        <f>IF(NOT(J$15=0),ROUND(J340-(('Minimum Payment'!J341+'Extra Payment'!J341)-Interest!J341),2),0)</f>
        <v>0</v>
      </c>
      <c r="K341" s="6">
        <f>IF(NOT(K$15=0),ROUND(K340-(('Minimum Payment'!K341+'Extra Payment'!K341)-Interest!K341),2),0)</f>
        <v>0</v>
      </c>
      <c r="L341" s="6">
        <f>IF(NOT(L$15=0),ROUND(L340-(('Minimum Payment'!L341+'Extra Payment'!L341)-Interest!L341),2),0)</f>
        <v>0</v>
      </c>
      <c r="M341" s="6">
        <f>IF(NOT(M$15=0),ROUND(M340-(('Minimum Payment'!M341+'Extra Payment'!M341)-Interest!M341),2),0)</f>
        <v>0</v>
      </c>
      <c r="O341" s="6">
        <f t="shared" si="15"/>
        <v>0</v>
      </c>
    </row>
    <row r="342" spans="1:15" x14ac:dyDescent="0.25">
      <c r="A342" s="3" t="str">
        <f t="shared" si="16"/>
        <v/>
      </c>
      <c r="B342" s="51" t="str">
        <f t="shared" si="17"/>
        <v/>
      </c>
      <c r="D342" s="6">
        <f>IF(NOT(D$15=0),ROUND(D341-(('Minimum Payment'!D342+'Extra Payment'!D342)-Interest!D342),2),0)</f>
        <v>0</v>
      </c>
      <c r="E342" s="6">
        <f>IF(NOT(E$15=0),ROUND(E341-(('Minimum Payment'!E342+'Extra Payment'!E342)-Interest!E342),2),0)</f>
        <v>0</v>
      </c>
      <c r="F342" s="6">
        <f>IF(NOT(F$15=0),ROUND(F341-(('Minimum Payment'!F342+'Extra Payment'!F342)-Interest!F342),2),0)</f>
        <v>0</v>
      </c>
      <c r="G342" s="6">
        <f>IF(NOT(G$15=0),ROUND(G341-(('Minimum Payment'!G342+'Extra Payment'!G342)-Interest!G342),2),0)</f>
        <v>0</v>
      </c>
      <c r="H342" s="6">
        <f>IF(NOT(H$15=0),ROUND(H341-(('Minimum Payment'!H342+'Extra Payment'!H342)-Interest!H342),2),0)</f>
        <v>0</v>
      </c>
      <c r="I342" s="6">
        <f>IF(NOT(I$15=0),ROUND(I341-(('Minimum Payment'!I342+'Extra Payment'!I342)-Interest!I342),2),0)</f>
        <v>0</v>
      </c>
      <c r="J342" s="6">
        <f>IF(NOT(J$15=0),ROUND(J341-(('Minimum Payment'!J342+'Extra Payment'!J342)-Interest!J342),2),0)</f>
        <v>0</v>
      </c>
      <c r="K342" s="6">
        <f>IF(NOT(K$15=0),ROUND(K341-(('Minimum Payment'!K342+'Extra Payment'!K342)-Interest!K342),2),0)</f>
        <v>0</v>
      </c>
      <c r="L342" s="6">
        <f>IF(NOT(L$15=0),ROUND(L341-(('Minimum Payment'!L342+'Extra Payment'!L342)-Interest!L342),2),0)</f>
        <v>0</v>
      </c>
      <c r="M342" s="6">
        <f>IF(NOT(M$15=0),ROUND(M341-(('Minimum Payment'!M342+'Extra Payment'!M342)-Interest!M342),2),0)</f>
        <v>0</v>
      </c>
      <c r="O342" s="6">
        <f t="shared" si="15"/>
        <v>0</v>
      </c>
    </row>
    <row r="343" spans="1:15" x14ac:dyDescent="0.25">
      <c r="A343" s="3" t="str">
        <f t="shared" si="16"/>
        <v/>
      </c>
      <c r="B343" s="51" t="str">
        <f t="shared" si="17"/>
        <v/>
      </c>
      <c r="D343" s="6">
        <f>IF(NOT(D$15=0),ROUND(D342-(('Minimum Payment'!D343+'Extra Payment'!D343)-Interest!D343),2),0)</f>
        <v>0</v>
      </c>
      <c r="E343" s="6">
        <f>IF(NOT(E$15=0),ROUND(E342-(('Minimum Payment'!E343+'Extra Payment'!E343)-Interest!E343),2),0)</f>
        <v>0</v>
      </c>
      <c r="F343" s="6">
        <f>IF(NOT(F$15=0),ROUND(F342-(('Minimum Payment'!F343+'Extra Payment'!F343)-Interest!F343),2),0)</f>
        <v>0</v>
      </c>
      <c r="G343" s="6">
        <f>IF(NOT(G$15=0),ROUND(G342-(('Minimum Payment'!G343+'Extra Payment'!G343)-Interest!G343),2),0)</f>
        <v>0</v>
      </c>
      <c r="H343" s="6">
        <f>IF(NOT(H$15=0),ROUND(H342-(('Minimum Payment'!H343+'Extra Payment'!H343)-Interest!H343),2),0)</f>
        <v>0</v>
      </c>
      <c r="I343" s="6">
        <f>IF(NOT(I$15=0),ROUND(I342-(('Minimum Payment'!I343+'Extra Payment'!I343)-Interest!I343),2),0)</f>
        <v>0</v>
      </c>
      <c r="J343" s="6">
        <f>IF(NOT(J$15=0),ROUND(J342-(('Minimum Payment'!J343+'Extra Payment'!J343)-Interest!J343),2),0)</f>
        <v>0</v>
      </c>
      <c r="K343" s="6">
        <f>IF(NOT(K$15=0),ROUND(K342-(('Minimum Payment'!K343+'Extra Payment'!K343)-Interest!K343),2),0)</f>
        <v>0</v>
      </c>
      <c r="L343" s="6">
        <f>IF(NOT(L$15=0),ROUND(L342-(('Minimum Payment'!L343+'Extra Payment'!L343)-Interest!L343),2),0)</f>
        <v>0</v>
      </c>
      <c r="M343" s="6">
        <f>IF(NOT(M$15=0),ROUND(M342-(('Minimum Payment'!M343+'Extra Payment'!M343)-Interest!M343),2),0)</f>
        <v>0</v>
      </c>
      <c r="O343" s="6">
        <f t="shared" si="15"/>
        <v>0</v>
      </c>
    </row>
    <row r="344" spans="1:15" x14ac:dyDescent="0.25">
      <c r="A344" s="3" t="str">
        <f t="shared" si="16"/>
        <v/>
      </c>
      <c r="B344" s="51" t="str">
        <f t="shared" si="17"/>
        <v/>
      </c>
      <c r="D344" s="6">
        <f>IF(NOT(D$15=0),ROUND(D343-(('Minimum Payment'!D344+'Extra Payment'!D344)-Interest!D344),2),0)</f>
        <v>0</v>
      </c>
      <c r="E344" s="6">
        <f>IF(NOT(E$15=0),ROUND(E343-(('Minimum Payment'!E344+'Extra Payment'!E344)-Interest!E344),2),0)</f>
        <v>0</v>
      </c>
      <c r="F344" s="6">
        <f>IF(NOT(F$15=0),ROUND(F343-(('Minimum Payment'!F344+'Extra Payment'!F344)-Interest!F344),2),0)</f>
        <v>0</v>
      </c>
      <c r="G344" s="6">
        <f>IF(NOT(G$15=0),ROUND(G343-(('Minimum Payment'!G344+'Extra Payment'!G344)-Interest!G344),2),0)</f>
        <v>0</v>
      </c>
      <c r="H344" s="6">
        <f>IF(NOT(H$15=0),ROUND(H343-(('Minimum Payment'!H344+'Extra Payment'!H344)-Interest!H344),2),0)</f>
        <v>0</v>
      </c>
      <c r="I344" s="6">
        <f>IF(NOT(I$15=0),ROUND(I343-(('Minimum Payment'!I344+'Extra Payment'!I344)-Interest!I344),2),0)</f>
        <v>0</v>
      </c>
      <c r="J344" s="6">
        <f>IF(NOT(J$15=0),ROUND(J343-(('Minimum Payment'!J344+'Extra Payment'!J344)-Interest!J344),2),0)</f>
        <v>0</v>
      </c>
      <c r="K344" s="6">
        <f>IF(NOT(K$15=0),ROUND(K343-(('Minimum Payment'!K344+'Extra Payment'!K344)-Interest!K344),2),0)</f>
        <v>0</v>
      </c>
      <c r="L344" s="6">
        <f>IF(NOT(L$15=0),ROUND(L343-(('Minimum Payment'!L344+'Extra Payment'!L344)-Interest!L344),2),0)</f>
        <v>0</v>
      </c>
      <c r="M344" s="6">
        <f>IF(NOT(M$15=0),ROUND(M343-(('Minimum Payment'!M344+'Extra Payment'!M344)-Interest!M344),2),0)</f>
        <v>0</v>
      </c>
      <c r="O344" s="6">
        <f t="shared" si="15"/>
        <v>0</v>
      </c>
    </row>
    <row r="345" spans="1:15" x14ac:dyDescent="0.25">
      <c r="A345" s="3" t="str">
        <f t="shared" si="16"/>
        <v/>
      </c>
      <c r="B345" s="51" t="str">
        <f t="shared" si="17"/>
        <v/>
      </c>
      <c r="D345" s="6">
        <f>IF(NOT(D$15=0),ROUND(D344-(('Minimum Payment'!D345+'Extra Payment'!D345)-Interest!D345),2),0)</f>
        <v>0</v>
      </c>
      <c r="E345" s="6">
        <f>IF(NOT(E$15=0),ROUND(E344-(('Minimum Payment'!E345+'Extra Payment'!E345)-Interest!E345),2),0)</f>
        <v>0</v>
      </c>
      <c r="F345" s="6">
        <f>IF(NOT(F$15=0),ROUND(F344-(('Minimum Payment'!F345+'Extra Payment'!F345)-Interest!F345),2),0)</f>
        <v>0</v>
      </c>
      <c r="G345" s="6">
        <f>IF(NOT(G$15=0),ROUND(G344-(('Minimum Payment'!G345+'Extra Payment'!G345)-Interest!G345),2),0)</f>
        <v>0</v>
      </c>
      <c r="H345" s="6">
        <f>IF(NOT(H$15=0),ROUND(H344-(('Minimum Payment'!H345+'Extra Payment'!H345)-Interest!H345),2),0)</f>
        <v>0</v>
      </c>
      <c r="I345" s="6">
        <f>IF(NOT(I$15=0),ROUND(I344-(('Minimum Payment'!I345+'Extra Payment'!I345)-Interest!I345),2),0)</f>
        <v>0</v>
      </c>
      <c r="J345" s="6">
        <f>IF(NOT(J$15=0),ROUND(J344-(('Minimum Payment'!J345+'Extra Payment'!J345)-Interest!J345),2),0)</f>
        <v>0</v>
      </c>
      <c r="K345" s="6">
        <f>IF(NOT(K$15=0),ROUND(K344-(('Minimum Payment'!K345+'Extra Payment'!K345)-Interest!K345),2),0)</f>
        <v>0</v>
      </c>
      <c r="L345" s="6">
        <f>IF(NOT(L$15=0),ROUND(L344-(('Minimum Payment'!L345+'Extra Payment'!L345)-Interest!L345),2),0)</f>
        <v>0</v>
      </c>
      <c r="M345" s="6">
        <f>IF(NOT(M$15=0),ROUND(M344-(('Minimum Payment'!M345+'Extra Payment'!M345)-Interest!M345),2),0)</f>
        <v>0</v>
      </c>
      <c r="O345" s="6">
        <f t="shared" si="15"/>
        <v>0</v>
      </c>
    </row>
    <row r="346" spans="1:15" x14ac:dyDescent="0.25">
      <c r="A346" s="3" t="str">
        <f t="shared" si="16"/>
        <v/>
      </c>
      <c r="B346" s="51" t="str">
        <f t="shared" si="17"/>
        <v/>
      </c>
      <c r="D346" s="6">
        <f>IF(NOT(D$15=0),ROUND(D345-(('Minimum Payment'!D346+'Extra Payment'!D346)-Interest!D346),2),0)</f>
        <v>0</v>
      </c>
      <c r="E346" s="6">
        <f>IF(NOT(E$15=0),ROUND(E345-(('Minimum Payment'!E346+'Extra Payment'!E346)-Interest!E346),2),0)</f>
        <v>0</v>
      </c>
      <c r="F346" s="6">
        <f>IF(NOT(F$15=0),ROUND(F345-(('Minimum Payment'!F346+'Extra Payment'!F346)-Interest!F346),2),0)</f>
        <v>0</v>
      </c>
      <c r="G346" s="6">
        <f>IF(NOT(G$15=0),ROUND(G345-(('Minimum Payment'!G346+'Extra Payment'!G346)-Interest!G346),2),0)</f>
        <v>0</v>
      </c>
      <c r="H346" s="6">
        <f>IF(NOT(H$15=0),ROUND(H345-(('Minimum Payment'!H346+'Extra Payment'!H346)-Interest!H346),2),0)</f>
        <v>0</v>
      </c>
      <c r="I346" s="6">
        <f>IF(NOT(I$15=0),ROUND(I345-(('Minimum Payment'!I346+'Extra Payment'!I346)-Interest!I346),2),0)</f>
        <v>0</v>
      </c>
      <c r="J346" s="6">
        <f>IF(NOT(J$15=0),ROUND(J345-(('Minimum Payment'!J346+'Extra Payment'!J346)-Interest!J346),2),0)</f>
        <v>0</v>
      </c>
      <c r="K346" s="6">
        <f>IF(NOT(K$15=0),ROUND(K345-(('Minimum Payment'!K346+'Extra Payment'!K346)-Interest!K346),2),0)</f>
        <v>0</v>
      </c>
      <c r="L346" s="6">
        <f>IF(NOT(L$15=0),ROUND(L345-(('Minimum Payment'!L346+'Extra Payment'!L346)-Interest!L346),2),0)</f>
        <v>0</v>
      </c>
      <c r="M346" s="6">
        <f>IF(NOT(M$15=0),ROUND(M345-(('Minimum Payment'!M346+'Extra Payment'!M346)-Interest!M346),2),0)</f>
        <v>0</v>
      </c>
      <c r="O346" s="6">
        <f t="shared" si="15"/>
        <v>0</v>
      </c>
    </row>
    <row r="347" spans="1:15" x14ac:dyDescent="0.25">
      <c r="A347" s="3" t="str">
        <f t="shared" si="16"/>
        <v/>
      </c>
      <c r="B347" s="51" t="str">
        <f t="shared" si="17"/>
        <v/>
      </c>
      <c r="D347" s="6">
        <f>IF(NOT(D$15=0),ROUND(D346-(('Minimum Payment'!D347+'Extra Payment'!D347)-Interest!D347),2),0)</f>
        <v>0</v>
      </c>
      <c r="E347" s="6">
        <f>IF(NOT(E$15=0),ROUND(E346-(('Minimum Payment'!E347+'Extra Payment'!E347)-Interest!E347),2),0)</f>
        <v>0</v>
      </c>
      <c r="F347" s="6">
        <f>IF(NOT(F$15=0),ROUND(F346-(('Minimum Payment'!F347+'Extra Payment'!F347)-Interest!F347),2),0)</f>
        <v>0</v>
      </c>
      <c r="G347" s="6">
        <f>IF(NOT(G$15=0),ROUND(G346-(('Minimum Payment'!G347+'Extra Payment'!G347)-Interest!G347),2),0)</f>
        <v>0</v>
      </c>
      <c r="H347" s="6">
        <f>IF(NOT(H$15=0),ROUND(H346-(('Minimum Payment'!H347+'Extra Payment'!H347)-Interest!H347),2),0)</f>
        <v>0</v>
      </c>
      <c r="I347" s="6">
        <f>IF(NOT(I$15=0),ROUND(I346-(('Minimum Payment'!I347+'Extra Payment'!I347)-Interest!I347),2),0)</f>
        <v>0</v>
      </c>
      <c r="J347" s="6">
        <f>IF(NOT(J$15=0),ROUND(J346-(('Minimum Payment'!J347+'Extra Payment'!J347)-Interest!J347),2),0)</f>
        <v>0</v>
      </c>
      <c r="K347" s="6">
        <f>IF(NOT(K$15=0),ROUND(K346-(('Minimum Payment'!K347+'Extra Payment'!K347)-Interest!K347),2),0)</f>
        <v>0</v>
      </c>
      <c r="L347" s="6">
        <f>IF(NOT(L$15=0),ROUND(L346-(('Minimum Payment'!L347+'Extra Payment'!L347)-Interest!L347),2),0)</f>
        <v>0</v>
      </c>
      <c r="M347" s="6">
        <f>IF(NOT(M$15=0),ROUND(M346-(('Minimum Payment'!M347+'Extra Payment'!M347)-Interest!M347),2),0)</f>
        <v>0</v>
      </c>
      <c r="O347" s="6">
        <f t="shared" si="15"/>
        <v>0</v>
      </c>
    </row>
    <row r="348" spans="1:15" x14ac:dyDescent="0.25">
      <c r="A348" s="3" t="str">
        <f t="shared" si="16"/>
        <v/>
      </c>
      <c r="B348" s="51" t="str">
        <f t="shared" si="17"/>
        <v/>
      </c>
      <c r="D348" s="6">
        <f>IF(NOT(D$15=0),ROUND(D347-(('Minimum Payment'!D348+'Extra Payment'!D348)-Interest!D348),2),0)</f>
        <v>0</v>
      </c>
      <c r="E348" s="6">
        <f>IF(NOT(E$15=0),ROUND(E347-(('Minimum Payment'!E348+'Extra Payment'!E348)-Interest!E348),2),0)</f>
        <v>0</v>
      </c>
      <c r="F348" s="6">
        <f>IF(NOT(F$15=0),ROUND(F347-(('Minimum Payment'!F348+'Extra Payment'!F348)-Interest!F348),2),0)</f>
        <v>0</v>
      </c>
      <c r="G348" s="6">
        <f>IF(NOT(G$15=0),ROUND(G347-(('Minimum Payment'!G348+'Extra Payment'!G348)-Interest!G348),2),0)</f>
        <v>0</v>
      </c>
      <c r="H348" s="6">
        <f>IF(NOT(H$15=0),ROUND(H347-(('Minimum Payment'!H348+'Extra Payment'!H348)-Interest!H348),2),0)</f>
        <v>0</v>
      </c>
      <c r="I348" s="6">
        <f>IF(NOT(I$15=0),ROUND(I347-(('Minimum Payment'!I348+'Extra Payment'!I348)-Interest!I348),2),0)</f>
        <v>0</v>
      </c>
      <c r="J348" s="6">
        <f>IF(NOT(J$15=0),ROUND(J347-(('Minimum Payment'!J348+'Extra Payment'!J348)-Interest!J348),2),0)</f>
        <v>0</v>
      </c>
      <c r="K348" s="6">
        <f>IF(NOT(K$15=0),ROUND(K347-(('Minimum Payment'!K348+'Extra Payment'!K348)-Interest!K348),2),0)</f>
        <v>0</v>
      </c>
      <c r="L348" s="6">
        <f>IF(NOT(L$15=0),ROUND(L347-(('Minimum Payment'!L348+'Extra Payment'!L348)-Interest!L348),2),0)</f>
        <v>0</v>
      </c>
      <c r="M348" s="6">
        <f>IF(NOT(M$15=0),ROUND(M347-(('Minimum Payment'!M348+'Extra Payment'!M348)-Interest!M348),2),0)</f>
        <v>0</v>
      </c>
      <c r="O348" s="6">
        <f t="shared" si="15"/>
        <v>0</v>
      </c>
    </row>
    <row r="349" spans="1:15" x14ac:dyDescent="0.25">
      <c r="A349" s="3" t="str">
        <f t="shared" si="16"/>
        <v/>
      </c>
      <c r="B349" s="51" t="str">
        <f t="shared" si="17"/>
        <v/>
      </c>
      <c r="D349" s="6">
        <f>IF(NOT(D$15=0),ROUND(D348-(('Minimum Payment'!D349+'Extra Payment'!D349)-Interest!D349),2),0)</f>
        <v>0</v>
      </c>
      <c r="E349" s="6">
        <f>IF(NOT(E$15=0),ROUND(E348-(('Minimum Payment'!E349+'Extra Payment'!E349)-Interest!E349),2),0)</f>
        <v>0</v>
      </c>
      <c r="F349" s="6">
        <f>IF(NOT(F$15=0),ROUND(F348-(('Minimum Payment'!F349+'Extra Payment'!F349)-Interest!F349),2),0)</f>
        <v>0</v>
      </c>
      <c r="G349" s="6">
        <f>IF(NOT(G$15=0),ROUND(G348-(('Minimum Payment'!G349+'Extra Payment'!G349)-Interest!G349),2),0)</f>
        <v>0</v>
      </c>
      <c r="H349" s="6">
        <f>IF(NOT(H$15=0),ROUND(H348-(('Minimum Payment'!H349+'Extra Payment'!H349)-Interest!H349),2),0)</f>
        <v>0</v>
      </c>
      <c r="I349" s="6">
        <f>IF(NOT(I$15=0),ROUND(I348-(('Minimum Payment'!I349+'Extra Payment'!I349)-Interest!I349),2),0)</f>
        <v>0</v>
      </c>
      <c r="J349" s="6">
        <f>IF(NOT(J$15=0),ROUND(J348-(('Minimum Payment'!J349+'Extra Payment'!J349)-Interest!J349),2),0)</f>
        <v>0</v>
      </c>
      <c r="K349" s="6">
        <f>IF(NOT(K$15=0),ROUND(K348-(('Minimum Payment'!K349+'Extra Payment'!K349)-Interest!K349),2),0)</f>
        <v>0</v>
      </c>
      <c r="L349" s="6">
        <f>IF(NOT(L$15=0),ROUND(L348-(('Minimum Payment'!L349+'Extra Payment'!L349)-Interest!L349),2),0)</f>
        <v>0</v>
      </c>
      <c r="M349" s="6">
        <f>IF(NOT(M$15=0),ROUND(M348-(('Minimum Payment'!M349+'Extra Payment'!M349)-Interest!M349),2),0)</f>
        <v>0</v>
      </c>
      <c r="O349" s="6">
        <f t="shared" si="15"/>
        <v>0</v>
      </c>
    </row>
    <row r="350" spans="1:15" x14ac:dyDescent="0.25">
      <c r="A350" s="3" t="str">
        <f t="shared" si="16"/>
        <v/>
      </c>
      <c r="B350" s="51" t="str">
        <f t="shared" si="17"/>
        <v/>
      </c>
      <c r="D350" s="6">
        <f>IF(NOT(D$15=0),ROUND(D349-(('Minimum Payment'!D350+'Extra Payment'!D350)-Interest!D350),2),0)</f>
        <v>0</v>
      </c>
      <c r="E350" s="6">
        <f>IF(NOT(E$15=0),ROUND(E349-(('Minimum Payment'!E350+'Extra Payment'!E350)-Interest!E350),2),0)</f>
        <v>0</v>
      </c>
      <c r="F350" s="6">
        <f>IF(NOT(F$15=0),ROUND(F349-(('Minimum Payment'!F350+'Extra Payment'!F350)-Interest!F350),2),0)</f>
        <v>0</v>
      </c>
      <c r="G350" s="6">
        <f>IF(NOT(G$15=0),ROUND(G349-(('Minimum Payment'!G350+'Extra Payment'!G350)-Interest!G350),2),0)</f>
        <v>0</v>
      </c>
      <c r="H350" s="6">
        <f>IF(NOT(H$15=0),ROUND(H349-(('Minimum Payment'!H350+'Extra Payment'!H350)-Interest!H350),2),0)</f>
        <v>0</v>
      </c>
      <c r="I350" s="6">
        <f>IF(NOT(I$15=0),ROUND(I349-(('Minimum Payment'!I350+'Extra Payment'!I350)-Interest!I350),2),0)</f>
        <v>0</v>
      </c>
      <c r="J350" s="6">
        <f>IF(NOT(J$15=0),ROUND(J349-(('Minimum Payment'!J350+'Extra Payment'!J350)-Interest!J350),2),0)</f>
        <v>0</v>
      </c>
      <c r="K350" s="6">
        <f>IF(NOT(K$15=0),ROUND(K349-(('Minimum Payment'!K350+'Extra Payment'!K350)-Interest!K350),2),0)</f>
        <v>0</v>
      </c>
      <c r="L350" s="6">
        <f>IF(NOT(L$15=0),ROUND(L349-(('Minimum Payment'!L350+'Extra Payment'!L350)-Interest!L350),2),0)</f>
        <v>0</v>
      </c>
      <c r="M350" s="6">
        <f>IF(NOT(M$15=0),ROUND(M349-(('Minimum Payment'!M350+'Extra Payment'!M350)-Interest!M350),2),0)</f>
        <v>0</v>
      </c>
      <c r="O350" s="6">
        <f t="shared" si="15"/>
        <v>0</v>
      </c>
    </row>
    <row r="351" spans="1:15" x14ac:dyDescent="0.25">
      <c r="A351" s="3" t="str">
        <f t="shared" si="16"/>
        <v/>
      </c>
      <c r="B351" s="51" t="str">
        <f t="shared" si="17"/>
        <v/>
      </c>
      <c r="D351" s="6">
        <f>IF(NOT(D$15=0),ROUND(D350-(('Minimum Payment'!D351+'Extra Payment'!D351)-Interest!D351),2),0)</f>
        <v>0</v>
      </c>
      <c r="E351" s="6">
        <f>IF(NOT(E$15=0),ROUND(E350-(('Minimum Payment'!E351+'Extra Payment'!E351)-Interest!E351),2),0)</f>
        <v>0</v>
      </c>
      <c r="F351" s="6">
        <f>IF(NOT(F$15=0),ROUND(F350-(('Minimum Payment'!F351+'Extra Payment'!F351)-Interest!F351),2),0)</f>
        <v>0</v>
      </c>
      <c r="G351" s="6">
        <f>IF(NOT(G$15=0),ROUND(G350-(('Minimum Payment'!G351+'Extra Payment'!G351)-Interest!G351),2),0)</f>
        <v>0</v>
      </c>
      <c r="H351" s="6">
        <f>IF(NOT(H$15=0),ROUND(H350-(('Minimum Payment'!H351+'Extra Payment'!H351)-Interest!H351),2),0)</f>
        <v>0</v>
      </c>
      <c r="I351" s="6">
        <f>IF(NOT(I$15=0),ROUND(I350-(('Minimum Payment'!I351+'Extra Payment'!I351)-Interest!I351),2),0)</f>
        <v>0</v>
      </c>
      <c r="J351" s="6">
        <f>IF(NOT(J$15=0),ROUND(J350-(('Minimum Payment'!J351+'Extra Payment'!J351)-Interest!J351),2),0)</f>
        <v>0</v>
      </c>
      <c r="K351" s="6">
        <f>IF(NOT(K$15=0),ROUND(K350-(('Minimum Payment'!K351+'Extra Payment'!K351)-Interest!K351),2),0)</f>
        <v>0</v>
      </c>
      <c r="L351" s="6">
        <f>IF(NOT(L$15=0),ROUND(L350-(('Minimum Payment'!L351+'Extra Payment'!L351)-Interest!L351),2),0)</f>
        <v>0</v>
      </c>
      <c r="M351" s="6">
        <f>IF(NOT(M$15=0),ROUND(M350-(('Minimum Payment'!M351+'Extra Payment'!M351)-Interest!M351),2),0)</f>
        <v>0</v>
      </c>
      <c r="O351" s="6">
        <f t="shared" si="15"/>
        <v>0</v>
      </c>
    </row>
    <row r="352" spans="1:15" x14ac:dyDescent="0.25">
      <c r="A352" s="3" t="str">
        <f t="shared" si="16"/>
        <v/>
      </c>
      <c r="B352" s="51" t="str">
        <f t="shared" si="17"/>
        <v/>
      </c>
      <c r="D352" s="6">
        <f>IF(NOT(D$15=0),ROUND(D351-(('Minimum Payment'!D352+'Extra Payment'!D352)-Interest!D352),2),0)</f>
        <v>0</v>
      </c>
      <c r="E352" s="6">
        <f>IF(NOT(E$15=0),ROUND(E351-(('Minimum Payment'!E352+'Extra Payment'!E352)-Interest!E352),2),0)</f>
        <v>0</v>
      </c>
      <c r="F352" s="6">
        <f>IF(NOT(F$15=0),ROUND(F351-(('Minimum Payment'!F352+'Extra Payment'!F352)-Interest!F352),2),0)</f>
        <v>0</v>
      </c>
      <c r="G352" s="6">
        <f>IF(NOT(G$15=0),ROUND(G351-(('Minimum Payment'!G352+'Extra Payment'!G352)-Interest!G352),2),0)</f>
        <v>0</v>
      </c>
      <c r="H352" s="6">
        <f>IF(NOT(H$15=0),ROUND(H351-(('Minimum Payment'!H352+'Extra Payment'!H352)-Interest!H352),2),0)</f>
        <v>0</v>
      </c>
      <c r="I352" s="6">
        <f>IF(NOT(I$15=0),ROUND(I351-(('Minimum Payment'!I352+'Extra Payment'!I352)-Interest!I352),2),0)</f>
        <v>0</v>
      </c>
      <c r="J352" s="6">
        <f>IF(NOT(J$15=0),ROUND(J351-(('Minimum Payment'!J352+'Extra Payment'!J352)-Interest!J352),2),0)</f>
        <v>0</v>
      </c>
      <c r="K352" s="6">
        <f>IF(NOT(K$15=0),ROUND(K351-(('Minimum Payment'!K352+'Extra Payment'!K352)-Interest!K352),2),0)</f>
        <v>0</v>
      </c>
      <c r="L352" s="6">
        <f>IF(NOT(L$15=0),ROUND(L351-(('Minimum Payment'!L352+'Extra Payment'!L352)-Interest!L352),2),0)</f>
        <v>0</v>
      </c>
      <c r="M352" s="6">
        <f>IF(NOT(M$15=0),ROUND(M351-(('Minimum Payment'!M352+'Extra Payment'!M352)-Interest!M352),2),0)</f>
        <v>0</v>
      </c>
      <c r="O352" s="6">
        <f t="shared" si="15"/>
        <v>0</v>
      </c>
    </row>
    <row r="353" spans="1:15" x14ac:dyDescent="0.25">
      <c r="A353" s="3" t="str">
        <f t="shared" si="16"/>
        <v/>
      </c>
      <c r="B353" s="51" t="str">
        <f t="shared" si="17"/>
        <v/>
      </c>
      <c r="D353" s="6">
        <f>IF(NOT(D$15=0),ROUND(D352-(('Minimum Payment'!D353+'Extra Payment'!D353)-Interest!D353),2),0)</f>
        <v>0</v>
      </c>
      <c r="E353" s="6">
        <f>IF(NOT(E$15=0),ROUND(E352-(('Minimum Payment'!E353+'Extra Payment'!E353)-Interest!E353),2),0)</f>
        <v>0</v>
      </c>
      <c r="F353" s="6">
        <f>IF(NOT(F$15=0),ROUND(F352-(('Minimum Payment'!F353+'Extra Payment'!F353)-Interest!F353),2),0)</f>
        <v>0</v>
      </c>
      <c r="G353" s="6">
        <f>IF(NOT(G$15=0),ROUND(G352-(('Minimum Payment'!G353+'Extra Payment'!G353)-Interest!G353),2),0)</f>
        <v>0</v>
      </c>
      <c r="H353" s="6">
        <f>IF(NOT(H$15=0),ROUND(H352-(('Minimum Payment'!H353+'Extra Payment'!H353)-Interest!H353),2),0)</f>
        <v>0</v>
      </c>
      <c r="I353" s="6">
        <f>IF(NOT(I$15=0),ROUND(I352-(('Minimum Payment'!I353+'Extra Payment'!I353)-Interest!I353),2),0)</f>
        <v>0</v>
      </c>
      <c r="J353" s="6">
        <f>IF(NOT(J$15=0),ROUND(J352-(('Minimum Payment'!J353+'Extra Payment'!J353)-Interest!J353),2),0)</f>
        <v>0</v>
      </c>
      <c r="K353" s="6">
        <f>IF(NOT(K$15=0),ROUND(K352-(('Minimum Payment'!K353+'Extra Payment'!K353)-Interest!K353),2),0)</f>
        <v>0</v>
      </c>
      <c r="L353" s="6">
        <f>IF(NOT(L$15=0),ROUND(L352-(('Minimum Payment'!L353+'Extra Payment'!L353)-Interest!L353),2),0)</f>
        <v>0</v>
      </c>
      <c r="M353" s="6">
        <f>IF(NOT(M$15=0),ROUND(M352-(('Minimum Payment'!M353+'Extra Payment'!M353)-Interest!M353),2),0)</f>
        <v>0</v>
      </c>
      <c r="O353" s="6">
        <f t="shared" si="15"/>
        <v>0</v>
      </c>
    </row>
    <row r="354" spans="1:15" x14ac:dyDescent="0.25">
      <c r="A354" s="3" t="str">
        <f t="shared" si="16"/>
        <v/>
      </c>
      <c r="B354" s="51" t="str">
        <f t="shared" si="17"/>
        <v/>
      </c>
      <c r="D354" s="6">
        <f>IF(NOT(D$15=0),ROUND(D353-(('Minimum Payment'!D354+'Extra Payment'!D354)-Interest!D354),2),0)</f>
        <v>0</v>
      </c>
      <c r="E354" s="6">
        <f>IF(NOT(E$15=0),ROUND(E353-(('Minimum Payment'!E354+'Extra Payment'!E354)-Interest!E354),2),0)</f>
        <v>0</v>
      </c>
      <c r="F354" s="6">
        <f>IF(NOT(F$15=0),ROUND(F353-(('Minimum Payment'!F354+'Extra Payment'!F354)-Interest!F354),2),0)</f>
        <v>0</v>
      </c>
      <c r="G354" s="6">
        <f>IF(NOT(G$15=0),ROUND(G353-(('Minimum Payment'!G354+'Extra Payment'!G354)-Interest!G354),2),0)</f>
        <v>0</v>
      </c>
      <c r="H354" s="6">
        <f>IF(NOT(H$15=0),ROUND(H353-(('Minimum Payment'!H354+'Extra Payment'!H354)-Interest!H354),2),0)</f>
        <v>0</v>
      </c>
      <c r="I354" s="6">
        <f>IF(NOT(I$15=0),ROUND(I353-(('Minimum Payment'!I354+'Extra Payment'!I354)-Interest!I354),2),0)</f>
        <v>0</v>
      </c>
      <c r="J354" s="6">
        <f>IF(NOT(J$15=0),ROUND(J353-(('Minimum Payment'!J354+'Extra Payment'!J354)-Interest!J354),2),0)</f>
        <v>0</v>
      </c>
      <c r="K354" s="6">
        <f>IF(NOT(K$15=0),ROUND(K353-(('Minimum Payment'!K354+'Extra Payment'!K354)-Interest!K354),2),0)</f>
        <v>0</v>
      </c>
      <c r="L354" s="6">
        <f>IF(NOT(L$15=0),ROUND(L353-(('Minimum Payment'!L354+'Extra Payment'!L354)-Interest!L354),2),0)</f>
        <v>0</v>
      </c>
      <c r="M354" s="6">
        <f>IF(NOT(M$15=0),ROUND(M353-(('Minimum Payment'!M354+'Extra Payment'!M354)-Interest!M354),2),0)</f>
        <v>0</v>
      </c>
      <c r="O354" s="6">
        <f t="shared" si="15"/>
        <v>0</v>
      </c>
    </row>
    <row r="355" spans="1:15" x14ac:dyDescent="0.25">
      <c r="A355" s="3" t="str">
        <f t="shared" si="16"/>
        <v/>
      </c>
      <c r="B355" s="51" t="str">
        <f t="shared" si="17"/>
        <v/>
      </c>
      <c r="D355" s="6">
        <f>IF(NOT(D$15=0),ROUND(D354-(('Minimum Payment'!D355+'Extra Payment'!D355)-Interest!D355),2),0)</f>
        <v>0</v>
      </c>
      <c r="E355" s="6">
        <f>IF(NOT(E$15=0),ROUND(E354-(('Minimum Payment'!E355+'Extra Payment'!E355)-Interest!E355),2),0)</f>
        <v>0</v>
      </c>
      <c r="F355" s="6">
        <f>IF(NOT(F$15=0),ROUND(F354-(('Minimum Payment'!F355+'Extra Payment'!F355)-Interest!F355),2),0)</f>
        <v>0</v>
      </c>
      <c r="G355" s="6">
        <f>IF(NOT(G$15=0),ROUND(G354-(('Minimum Payment'!G355+'Extra Payment'!G355)-Interest!G355),2),0)</f>
        <v>0</v>
      </c>
      <c r="H355" s="6">
        <f>IF(NOT(H$15=0),ROUND(H354-(('Minimum Payment'!H355+'Extra Payment'!H355)-Interest!H355),2),0)</f>
        <v>0</v>
      </c>
      <c r="I355" s="6">
        <f>IF(NOT(I$15=0),ROUND(I354-(('Minimum Payment'!I355+'Extra Payment'!I355)-Interest!I355),2),0)</f>
        <v>0</v>
      </c>
      <c r="J355" s="6">
        <f>IF(NOT(J$15=0),ROUND(J354-(('Minimum Payment'!J355+'Extra Payment'!J355)-Interest!J355),2),0)</f>
        <v>0</v>
      </c>
      <c r="K355" s="6">
        <f>IF(NOT(K$15=0),ROUND(K354-(('Minimum Payment'!K355+'Extra Payment'!K355)-Interest!K355),2),0)</f>
        <v>0</v>
      </c>
      <c r="L355" s="6">
        <f>IF(NOT(L$15=0),ROUND(L354-(('Minimum Payment'!L355+'Extra Payment'!L355)-Interest!L355),2),0)</f>
        <v>0</v>
      </c>
      <c r="M355" s="6">
        <f>IF(NOT(M$15=0),ROUND(M354-(('Minimum Payment'!M355+'Extra Payment'!M355)-Interest!M355),2),0)</f>
        <v>0</v>
      </c>
      <c r="O355" s="6">
        <f t="shared" si="15"/>
        <v>0</v>
      </c>
    </row>
    <row r="356" spans="1:15" x14ac:dyDescent="0.25">
      <c r="A356" s="3" t="str">
        <f t="shared" si="16"/>
        <v/>
      </c>
      <c r="B356" s="51" t="str">
        <f t="shared" si="17"/>
        <v/>
      </c>
      <c r="D356" s="6">
        <f>IF(NOT(D$15=0),ROUND(D355-(('Minimum Payment'!D356+'Extra Payment'!D356)-Interest!D356),2),0)</f>
        <v>0</v>
      </c>
      <c r="E356" s="6">
        <f>IF(NOT(E$15=0),ROUND(E355-(('Minimum Payment'!E356+'Extra Payment'!E356)-Interest!E356),2),0)</f>
        <v>0</v>
      </c>
      <c r="F356" s="6">
        <f>IF(NOT(F$15=0),ROUND(F355-(('Minimum Payment'!F356+'Extra Payment'!F356)-Interest!F356),2),0)</f>
        <v>0</v>
      </c>
      <c r="G356" s="6">
        <f>IF(NOT(G$15=0),ROUND(G355-(('Minimum Payment'!G356+'Extra Payment'!G356)-Interest!G356),2),0)</f>
        <v>0</v>
      </c>
      <c r="H356" s="6">
        <f>IF(NOT(H$15=0),ROUND(H355-(('Minimum Payment'!H356+'Extra Payment'!H356)-Interest!H356),2),0)</f>
        <v>0</v>
      </c>
      <c r="I356" s="6">
        <f>IF(NOT(I$15=0),ROUND(I355-(('Minimum Payment'!I356+'Extra Payment'!I356)-Interest!I356),2),0)</f>
        <v>0</v>
      </c>
      <c r="J356" s="6">
        <f>IF(NOT(J$15=0),ROUND(J355-(('Minimum Payment'!J356+'Extra Payment'!J356)-Interest!J356),2),0)</f>
        <v>0</v>
      </c>
      <c r="K356" s="6">
        <f>IF(NOT(K$15=0),ROUND(K355-(('Minimum Payment'!K356+'Extra Payment'!K356)-Interest!K356),2),0)</f>
        <v>0</v>
      </c>
      <c r="L356" s="6">
        <f>IF(NOT(L$15=0),ROUND(L355-(('Minimum Payment'!L356+'Extra Payment'!L356)-Interest!L356),2),0)</f>
        <v>0</v>
      </c>
      <c r="M356" s="6">
        <f>IF(NOT(M$15=0),ROUND(M355-(('Minimum Payment'!M356+'Extra Payment'!M356)-Interest!M356),2),0)</f>
        <v>0</v>
      </c>
      <c r="O356" s="6">
        <f t="shared" si="15"/>
        <v>0</v>
      </c>
    </row>
    <row r="357" spans="1:15" x14ac:dyDescent="0.25">
      <c r="A357" s="3" t="str">
        <f t="shared" si="16"/>
        <v/>
      </c>
      <c r="B357" s="51" t="str">
        <f t="shared" si="17"/>
        <v/>
      </c>
      <c r="D357" s="6">
        <f>IF(NOT(D$15=0),ROUND(D356-(('Minimum Payment'!D357+'Extra Payment'!D357)-Interest!D357),2),0)</f>
        <v>0</v>
      </c>
      <c r="E357" s="6">
        <f>IF(NOT(E$15=0),ROUND(E356-(('Minimum Payment'!E357+'Extra Payment'!E357)-Interest!E357),2),0)</f>
        <v>0</v>
      </c>
      <c r="F357" s="6">
        <f>IF(NOT(F$15=0),ROUND(F356-(('Minimum Payment'!F357+'Extra Payment'!F357)-Interest!F357),2),0)</f>
        <v>0</v>
      </c>
      <c r="G357" s="6">
        <f>IF(NOT(G$15=0),ROUND(G356-(('Minimum Payment'!G357+'Extra Payment'!G357)-Interest!G357),2),0)</f>
        <v>0</v>
      </c>
      <c r="H357" s="6">
        <f>IF(NOT(H$15=0),ROUND(H356-(('Minimum Payment'!H357+'Extra Payment'!H357)-Interest!H357),2),0)</f>
        <v>0</v>
      </c>
      <c r="I357" s="6">
        <f>IF(NOT(I$15=0),ROUND(I356-(('Minimum Payment'!I357+'Extra Payment'!I357)-Interest!I357),2),0)</f>
        <v>0</v>
      </c>
      <c r="J357" s="6">
        <f>IF(NOT(J$15=0),ROUND(J356-(('Minimum Payment'!J357+'Extra Payment'!J357)-Interest!J357),2),0)</f>
        <v>0</v>
      </c>
      <c r="K357" s="6">
        <f>IF(NOT(K$15=0),ROUND(K356-(('Minimum Payment'!K357+'Extra Payment'!K357)-Interest!K357),2),0)</f>
        <v>0</v>
      </c>
      <c r="L357" s="6">
        <f>IF(NOT(L$15=0),ROUND(L356-(('Minimum Payment'!L357+'Extra Payment'!L357)-Interest!L357),2),0)</f>
        <v>0</v>
      </c>
      <c r="M357" s="6">
        <f>IF(NOT(M$15=0),ROUND(M356-(('Minimum Payment'!M357+'Extra Payment'!M357)-Interest!M357),2),0)</f>
        <v>0</v>
      </c>
      <c r="O357" s="6">
        <f t="shared" si="15"/>
        <v>0</v>
      </c>
    </row>
    <row r="358" spans="1:15" x14ac:dyDescent="0.25">
      <c r="A358" s="3" t="str">
        <f t="shared" si="16"/>
        <v/>
      </c>
      <c r="B358" s="51" t="str">
        <f t="shared" si="17"/>
        <v/>
      </c>
      <c r="D358" s="6">
        <f>IF(NOT(D$15=0),ROUND(D357-(('Minimum Payment'!D358+'Extra Payment'!D358)-Interest!D358),2),0)</f>
        <v>0</v>
      </c>
      <c r="E358" s="6">
        <f>IF(NOT(E$15=0),ROUND(E357-(('Minimum Payment'!E358+'Extra Payment'!E358)-Interest!E358),2),0)</f>
        <v>0</v>
      </c>
      <c r="F358" s="6">
        <f>IF(NOT(F$15=0),ROUND(F357-(('Minimum Payment'!F358+'Extra Payment'!F358)-Interest!F358),2),0)</f>
        <v>0</v>
      </c>
      <c r="G358" s="6">
        <f>IF(NOT(G$15=0),ROUND(G357-(('Minimum Payment'!G358+'Extra Payment'!G358)-Interest!G358),2),0)</f>
        <v>0</v>
      </c>
      <c r="H358" s="6">
        <f>IF(NOT(H$15=0),ROUND(H357-(('Minimum Payment'!H358+'Extra Payment'!H358)-Interest!H358),2),0)</f>
        <v>0</v>
      </c>
      <c r="I358" s="6">
        <f>IF(NOT(I$15=0),ROUND(I357-(('Minimum Payment'!I358+'Extra Payment'!I358)-Interest!I358),2),0)</f>
        <v>0</v>
      </c>
      <c r="J358" s="6">
        <f>IF(NOT(J$15=0),ROUND(J357-(('Minimum Payment'!J358+'Extra Payment'!J358)-Interest!J358),2),0)</f>
        <v>0</v>
      </c>
      <c r="K358" s="6">
        <f>IF(NOT(K$15=0),ROUND(K357-(('Minimum Payment'!K358+'Extra Payment'!K358)-Interest!K358),2),0)</f>
        <v>0</v>
      </c>
      <c r="L358" s="6">
        <f>IF(NOT(L$15=0),ROUND(L357-(('Minimum Payment'!L358+'Extra Payment'!L358)-Interest!L358),2),0)</f>
        <v>0</v>
      </c>
      <c r="M358" s="6">
        <f>IF(NOT(M$15=0),ROUND(M357-(('Minimum Payment'!M358+'Extra Payment'!M358)-Interest!M358),2),0)</f>
        <v>0</v>
      </c>
      <c r="O358" s="6">
        <f t="shared" si="15"/>
        <v>0</v>
      </c>
    </row>
    <row r="359" spans="1:15" x14ac:dyDescent="0.25">
      <c r="A359" s="3" t="str">
        <f t="shared" si="16"/>
        <v/>
      </c>
      <c r="B359" s="51" t="str">
        <f t="shared" si="17"/>
        <v/>
      </c>
      <c r="D359" s="6">
        <f>IF(NOT(D$15=0),ROUND(D358-(('Minimum Payment'!D359+'Extra Payment'!D359)-Interest!D359),2),0)</f>
        <v>0</v>
      </c>
      <c r="E359" s="6">
        <f>IF(NOT(E$15=0),ROUND(E358-(('Minimum Payment'!E359+'Extra Payment'!E359)-Interest!E359),2),0)</f>
        <v>0</v>
      </c>
      <c r="F359" s="6">
        <f>IF(NOT(F$15=0),ROUND(F358-(('Minimum Payment'!F359+'Extra Payment'!F359)-Interest!F359),2),0)</f>
        <v>0</v>
      </c>
      <c r="G359" s="6">
        <f>IF(NOT(G$15=0),ROUND(G358-(('Minimum Payment'!G359+'Extra Payment'!G359)-Interest!G359),2),0)</f>
        <v>0</v>
      </c>
      <c r="H359" s="6">
        <f>IF(NOT(H$15=0),ROUND(H358-(('Minimum Payment'!H359+'Extra Payment'!H359)-Interest!H359),2),0)</f>
        <v>0</v>
      </c>
      <c r="I359" s="6">
        <f>IF(NOT(I$15=0),ROUND(I358-(('Minimum Payment'!I359+'Extra Payment'!I359)-Interest!I359),2),0)</f>
        <v>0</v>
      </c>
      <c r="J359" s="6">
        <f>IF(NOT(J$15=0),ROUND(J358-(('Minimum Payment'!J359+'Extra Payment'!J359)-Interest!J359),2),0)</f>
        <v>0</v>
      </c>
      <c r="K359" s="6">
        <f>IF(NOT(K$15=0),ROUND(K358-(('Minimum Payment'!K359+'Extra Payment'!K359)-Interest!K359),2),0)</f>
        <v>0</v>
      </c>
      <c r="L359" s="6">
        <f>IF(NOT(L$15=0),ROUND(L358-(('Minimum Payment'!L359+'Extra Payment'!L359)-Interest!L359),2),0)</f>
        <v>0</v>
      </c>
      <c r="M359" s="6">
        <f>IF(NOT(M$15=0),ROUND(M358-(('Minimum Payment'!M359+'Extra Payment'!M359)-Interest!M359),2),0)</f>
        <v>0</v>
      </c>
      <c r="O359" s="6">
        <f t="shared" si="15"/>
        <v>0</v>
      </c>
    </row>
    <row r="360" spans="1:15" x14ac:dyDescent="0.25">
      <c r="A360" s="3" t="str">
        <f t="shared" si="16"/>
        <v/>
      </c>
      <c r="B360" s="51" t="str">
        <f t="shared" si="17"/>
        <v/>
      </c>
      <c r="D360" s="6">
        <f>IF(NOT(D$15=0),ROUND(D359-(('Minimum Payment'!D360+'Extra Payment'!D360)-Interest!D360),2),0)</f>
        <v>0</v>
      </c>
      <c r="E360" s="6">
        <f>IF(NOT(E$15=0),ROUND(E359-(('Minimum Payment'!E360+'Extra Payment'!E360)-Interest!E360),2),0)</f>
        <v>0</v>
      </c>
      <c r="F360" s="6">
        <f>IF(NOT(F$15=0),ROUND(F359-(('Minimum Payment'!F360+'Extra Payment'!F360)-Interest!F360),2),0)</f>
        <v>0</v>
      </c>
      <c r="G360" s="6">
        <f>IF(NOT(G$15=0),ROUND(G359-(('Minimum Payment'!G360+'Extra Payment'!G360)-Interest!G360),2),0)</f>
        <v>0</v>
      </c>
      <c r="H360" s="6">
        <f>IF(NOT(H$15=0),ROUND(H359-(('Minimum Payment'!H360+'Extra Payment'!H360)-Interest!H360),2),0)</f>
        <v>0</v>
      </c>
      <c r="I360" s="6">
        <f>IF(NOT(I$15=0),ROUND(I359-(('Minimum Payment'!I360+'Extra Payment'!I360)-Interest!I360),2),0)</f>
        <v>0</v>
      </c>
      <c r="J360" s="6">
        <f>IF(NOT(J$15=0),ROUND(J359-(('Minimum Payment'!J360+'Extra Payment'!J360)-Interest!J360),2),0)</f>
        <v>0</v>
      </c>
      <c r="K360" s="6">
        <f>IF(NOT(K$15=0),ROUND(K359-(('Minimum Payment'!K360+'Extra Payment'!K360)-Interest!K360),2),0)</f>
        <v>0</v>
      </c>
      <c r="L360" s="6">
        <f>IF(NOT(L$15=0),ROUND(L359-(('Minimum Payment'!L360+'Extra Payment'!L360)-Interest!L360),2),0)</f>
        <v>0</v>
      </c>
      <c r="M360" s="6">
        <f>IF(NOT(M$15=0),ROUND(M359-(('Minimum Payment'!M360+'Extra Payment'!M360)-Interest!M360),2),0)</f>
        <v>0</v>
      </c>
      <c r="O360" s="6">
        <f t="shared" si="15"/>
        <v>0</v>
      </c>
    </row>
    <row r="361" spans="1:15" x14ac:dyDescent="0.25">
      <c r="A361" s="3" t="str">
        <f t="shared" si="16"/>
        <v/>
      </c>
      <c r="B361" s="51" t="str">
        <f t="shared" si="17"/>
        <v/>
      </c>
      <c r="D361" s="6">
        <f>IF(NOT(D$15=0),ROUND(D360-(('Minimum Payment'!D361+'Extra Payment'!D361)-Interest!D361),2),0)</f>
        <v>0</v>
      </c>
      <c r="E361" s="6">
        <f>IF(NOT(E$15=0),ROUND(E360-(('Minimum Payment'!E361+'Extra Payment'!E361)-Interest!E361),2),0)</f>
        <v>0</v>
      </c>
      <c r="F361" s="6">
        <f>IF(NOT(F$15=0),ROUND(F360-(('Minimum Payment'!F361+'Extra Payment'!F361)-Interest!F361),2),0)</f>
        <v>0</v>
      </c>
      <c r="G361" s="6">
        <f>IF(NOT(G$15=0),ROUND(G360-(('Minimum Payment'!G361+'Extra Payment'!G361)-Interest!G361),2),0)</f>
        <v>0</v>
      </c>
      <c r="H361" s="6">
        <f>IF(NOT(H$15=0),ROUND(H360-(('Minimum Payment'!H361+'Extra Payment'!H361)-Interest!H361),2),0)</f>
        <v>0</v>
      </c>
      <c r="I361" s="6">
        <f>IF(NOT(I$15=0),ROUND(I360-(('Minimum Payment'!I361+'Extra Payment'!I361)-Interest!I361),2),0)</f>
        <v>0</v>
      </c>
      <c r="J361" s="6">
        <f>IF(NOT(J$15=0),ROUND(J360-(('Minimum Payment'!J361+'Extra Payment'!J361)-Interest!J361),2),0)</f>
        <v>0</v>
      </c>
      <c r="K361" s="6">
        <f>IF(NOT(K$15=0),ROUND(K360-(('Minimum Payment'!K361+'Extra Payment'!K361)-Interest!K361),2),0)</f>
        <v>0</v>
      </c>
      <c r="L361" s="6">
        <f>IF(NOT(L$15=0),ROUND(L360-(('Minimum Payment'!L361+'Extra Payment'!L361)-Interest!L361),2),0)</f>
        <v>0</v>
      </c>
      <c r="M361" s="6">
        <f>IF(NOT(M$15=0),ROUND(M360-(('Minimum Payment'!M361+'Extra Payment'!M361)-Interest!M361),2),0)</f>
        <v>0</v>
      </c>
      <c r="O361" s="6">
        <f t="shared" si="15"/>
        <v>0</v>
      </c>
    </row>
    <row r="362" spans="1:15" x14ac:dyDescent="0.25">
      <c r="A362" s="3" t="str">
        <f t="shared" si="16"/>
        <v/>
      </c>
      <c r="B362" s="51" t="str">
        <f t="shared" si="17"/>
        <v/>
      </c>
      <c r="D362" s="6">
        <f>IF(NOT(D$15=0),ROUND(D361-(('Minimum Payment'!D362+'Extra Payment'!D362)-Interest!D362),2),0)</f>
        <v>0</v>
      </c>
      <c r="E362" s="6">
        <f>IF(NOT(E$15=0),ROUND(E361-(('Minimum Payment'!E362+'Extra Payment'!E362)-Interest!E362),2),0)</f>
        <v>0</v>
      </c>
      <c r="F362" s="6">
        <f>IF(NOT(F$15=0),ROUND(F361-(('Minimum Payment'!F362+'Extra Payment'!F362)-Interest!F362),2),0)</f>
        <v>0</v>
      </c>
      <c r="G362" s="6">
        <f>IF(NOT(G$15=0),ROUND(G361-(('Minimum Payment'!G362+'Extra Payment'!G362)-Interest!G362),2),0)</f>
        <v>0</v>
      </c>
      <c r="H362" s="6">
        <f>IF(NOT(H$15=0),ROUND(H361-(('Minimum Payment'!H362+'Extra Payment'!H362)-Interest!H362),2),0)</f>
        <v>0</v>
      </c>
      <c r="I362" s="6">
        <f>IF(NOT(I$15=0),ROUND(I361-(('Minimum Payment'!I362+'Extra Payment'!I362)-Interest!I362),2),0)</f>
        <v>0</v>
      </c>
      <c r="J362" s="6">
        <f>IF(NOT(J$15=0),ROUND(J361-(('Minimum Payment'!J362+'Extra Payment'!J362)-Interest!J362),2),0)</f>
        <v>0</v>
      </c>
      <c r="K362" s="6">
        <f>IF(NOT(K$15=0),ROUND(K361-(('Minimum Payment'!K362+'Extra Payment'!K362)-Interest!K362),2),0)</f>
        <v>0</v>
      </c>
      <c r="L362" s="6">
        <f>IF(NOT(L$15=0),ROUND(L361-(('Minimum Payment'!L362+'Extra Payment'!L362)-Interest!L362),2),0)</f>
        <v>0</v>
      </c>
      <c r="M362" s="6">
        <f>IF(NOT(M$15=0),ROUND(M361-(('Minimum Payment'!M362+'Extra Payment'!M362)-Interest!M362),2),0)</f>
        <v>0</v>
      </c>
      <c r="O362" s="6">
        <f t="shared" si="15"/>
        <v>0</v>
      </c>
    </row>
    <row r="363" spans="1:15" x14ac:dyDescent="0.25">
      <c r="A363" s="3" t="str">
        <f t="shared" si="16"/>
        <v/>
      </c>
      <c r="B363" s="51" t="str">
        <f t="shared" si="17"/>
        <v/>
      </c>
      <c r="D363" s="6">
        <f>IF(NOT(D$15=0),ROUND(D362-(('Minimum Payment'!D363+'Extra Payment'!D363)-Interest!D363),2),0)</f>
        <v>0</v>
      </c>
      <c r="E363" s="6">
        <f>IF(NOT(E$15=0),ROUND(E362-(('Minimum Payment'!E363+'Extra Payment'!E363)-Interest!E363),2),0)</f>
        <v>0</v>
      </c>
      <c r="F363" s="6">
        <f>IF(NOT(F$15=0),ROUND(F362-(('Minimum Payment'!F363+'Extra Payment'!F363)-Interest!F363),2),0)</f>
        <v>0</v>
      </c>
      <c r="G363" s="6">
        <f>IF(NOT(G$15=0),ROUND(G362-(('Minimum Payment'!G363+'Extra Payment'!G363)-Interest!G363),2),0)</f>
        <v>0</v>
      </c>
      <c r="H363" s="6">
        <f>IF(NOT(H$15=0),ROUND(H362-(('Minimum Payment'!H363+'Extra Payment'!H363)-Interest!H363),2),0)</f>
        <v>0</v>
      </c>
      <c r="I363" s="6">
        <f>IF(NOT(I$15=0),ROUND(I362-(('Minimum Payment'!I363+'Extra Payment'!I363)-Interest!I363),2),0)</f>
        <v>0</v>
      </c>
      <c r="J363" s="6">
        <f>IF(NOT(J$15=0),ROUND(J362-(('Minimum Payment'!J363+'Extra Payment'!J363)-Interest!J363),2),0)</f>
        <v>0</v>
      </c>
      <c r="K363" s="6">
        <f>IF(NOT(K$15=0),ROUND(K362-(('Minimum Payment'!K363+'Extra Payment'!K363)-Interest!K363),2),0)</f>
        <v>0</v>
      </c>
      <c r="L363" s="6">
        <f>IF(NOT(L$15=0),ROUND(L362-(('Minimum Payment'!L363+'Extra Payment'!L363)-Interest!L363),2),0)</f>
        <v>0</v>
      </c>
      <c r="M363" s="6">
        <f>IF(NOT(M$15=0),ROUND(M362-(('Minimum Payment'!M363+'Extra Payment'!M363)-Interest!M363),2),0)</f>
        <v>0</v>
      </c>
      <c r="O363" s="6">
        <f t="shared" si="15"/>
        <v>0</v>
      </c>
    </row>
    <row r="364" spans="1:15" x14ac:dyDescent="0.25">
      <c r="A364" s="3" t="str">
        <f t="shared" si="16"/>
        <v/>
      </c>
      <c r="B364" s="51" t="str">
        <f t="shared" si="17"/>
        <v/>
      </c>
      <c r="D364" s="6">
        <f>IF(NOT(D$15=0),ROUND(D363-(('Minimum Payment'!D364+'Extra Payment'!D364)-Interest!D364),2),0)</f>
        <v>0</v>
      </c>
      <c r="E364" s="6">
        <f>IF(NOT(E$15=0),ROUND(E363-(('Minimum Payment'!E364+'Extra Payment'!E364)-Interest!E364),2),0)</f>
        <v>0</v>
      </c>
      <c r="F364" s="6">
        <f>IF(NOT(F$15=0),ROUND(F363-(('Minimum Payment'!F364+'Extra Payment'!F364)-Interest!F364),2),0)</f>
        <v>0</v>
      </c>
      <c r="G364" s="6">
        <f>IF(NOT(G$15=0),ROUND(G363-(('Minimum Payment'!G364+'Extra Payment'!G364)-Interest!G364),2),0)</f>
        <v>0</v>
      </c>
      <c r="H364" s="6">
        <f>IF(NOT(H$15=0),ROUND(H363-(('Minimum Payment'!H364+'Extra Payment'!H364)-Interest!H364),2),0)</f>
        <v>0</v>
      </c>
      <c r="I364" s="6">
        <f>IF(NOT(I$15=0),ROUND(I363-(('Minimum Payment'!I364+'Extra Payment'!I364)-Interest!I364),2),0)</f>
        <v>0</v>
      </c>
      <c r="J364" s="6">
        <f>IF(NOT(J$15=0),ROUND(J363-(('Minimum Payment'!J364+'Extra Payment'!J364)-Interest!J364),2),0)</f>
        <v>0</v>
      </c>
      <c r="K364" s="6">
        <f>IF(NOT(K$15=0),ROUND(K363-(('Minimum Payment'!K364+'Extra Payment'!K364)-Interest!K364),2),0)</f>
        <v>0</v>
      </c>
      <c r="L364" s="6">
        <f>IF(NOT(L$15=0),ROUND(L363-(('Minimum Payment'!L364+'Extra Payment'!L364)-Interest!L364),2),0)</f>
        <v>0</v>
      </c>
      <c r="M364" s="6">
        <f>IF(NOT(M$15=0),ROUND(M363-(('Minimum Payment'!M364+'Extra Payment'!M364)-Interest!M364),2),0)</f>
        <v>0</v>
      </c>
      <c r="O364" s="6">
        <f t="shared" si="15"/>
        <v>0</v>
      </c>
    </row>
    <row r="365" spans="1:15" x14ac:dyDescent="0.25">
      <c r="A365" s="3" t="str">
        <f t="shared" si="16"/>
        <v/>
      </c>
      <c r="B365" s="51" t="str">
        <f t="shared" si="17"/>
        <v/>
      </c>
      <c r="D365" s="6">
        <f>IF(NOT(D$15=0),ROUND(D364-(('Minimum Payment'!D365+'Extra Payment'!D365)-Interest!D365),2),0)</f>
        <v>0</v>
      </c>
      <c r="E365" s="6">
        <f>IF(NOT(E$15=0),ROUND(E364-(('Minimum Payment'!E365+'Extra Payment'!E365)-Interest!E365),2),0)</f>
        <v>0</v>
      </c>
      <c r="F365" s="6">
        <f>IF(NOT(F$15=0),ROUND(F364-(('Minimum Payment'!F365+'Extra Payment'!F365)-Interest!F365),2),0)</f>
        <v>0</v>
      </c>
      <c r="G365" s="6">
        <f>IF(NOT(G$15=0),ROUND(G364-(('Minimum Payment'!G365+'Extra Payment'!G365)-Interest!G365),2),0)</f>
        <v>0</v>
      </c>
      <c r="H365" s="6">
        <f>IF(NOT(H$15=0),ROUND(H364-(('Minimum Payment'!H365+'Extra Payment'!H365)-Interest!H365),2),0)</f>
        <v>0</v>
      </c>
      <c r="I365" s="6">
        <f>IF(NOT(I$15=0),ROUND(I364-(('Minimum Payment'!I365+'Extra Payment'!I365)-Interest!I365),2),0)</f>
        <v>0</v>
      </c>
      <c r="J365" s="6">
        <f>IF(NOT(J$15=0),ROUND(J364-(('Minimum Payment'!J365+'Extra Payment'!J365)-Interest!J365),2),0)</f>
        <v>0</v>
      </c>
      <c r="K365" s="6">
        <f>IF(NOT(K$15=0),ROUND(K364-(('Minimum Payment'!K365+'Extra Payment'!K365)-Interest!K365),2),0)</f>
        <v>0</v>
      </c>
      <c r="L365" s="6">
        <f>IF(NOT(L$15=0),ROUND(L364-(('Minimum Payment'!L365+'Extra Payment'!L365)-Interest!L365),2),0)</f>
        <v>0</v>
      </c>
      <c r="M365" s="6">
        <f>IF(NOT(M$15=0),ROUND(M364-(('Minimum Payment'!M365+'Extra Payment'!M365)-Interest!M365),2),0)</f>
        <v>0</v>
      </c>
      <c r="O365" s="6">
        <f t="shared" si="15"/>
        <v>0</v>
      </c>
    </row>
    <row r="366" spans="1:15" x14ac:dyDescent="0.25">
      <c r="A366" s="3" t="str">
        <f t="shared" si="16"/>
        <v/>
      </c>
      <c r="B366" s="51" t="str">
        <f t="shared" si="17"/>
        <v/>
      </c>
      <c r="D366" s="6">
        <f>IF(NOT(D$15=0),ROUND(D365-(('Minimum Payment'!D366+'Extra Payment'!D366)-Interest!D366),2),0)</f>
        <v>0</v>
      </c>
      <c r="E366" s="6">
        <f>IF(NOT(E$15=0),ROUND(E365-(('Minimum Payment'!E366+'Extra Payment'!E366)-Interest!E366),2),0)</f>
        <v>0</v>
      </c>
      <c r="F366" s="6">
        <f>IF(NOT(F$15=0),ROUND(F365-(('Minimum Payment'!F366+'Extra Payment'!F366)-Interest!F366),2),0)</f>
        <v>0</v>
      </c>
      <c r="G366" s="6">
        <f>IF(NOT(G$15=0),ROUND(G365-(('Minimum Payment'!G366+'Extra Payment'!G366)-Interest!G366),2),0)</f>
        <v>0</v>
      </c>
      <c r="H366" s="6">
        <f>IF(NOT(H$15=0),ROUND(H365-(('Minimum Payment'!H366+'Extra Payment'!H366)-Interest!H366),2),0)</f>
        <v>0</v>
      </c>
      <c r="I366" s="6">
        <f>IF(NOT(I$15=0),ROUND(I365-(('Minimum Payment'!I366+'Extra Payment'!I366)-Interest!I366),2),0)</f>
        <v>0</v>
      </c>
      <c r="J366" s="6">
        <f>IF(NOT(J$15=0),ROUND(J365-(('Minimum Payment'!J366+'Extra Payment'!J366)-Interest!J366),2),0)</f>
        <v>0</v>
      </c>
      <c r="K366" s="6">
        <f>IF(NOT(K$15=0),ROUND(K365-(('Minimum Payment'!K366+'Extra Payment'!K366)-Interest!K366),2),0)</f>
        <v>0</v>
      </c>
      <c r="L366" s="6">
        <f>IF(NOT(L$15=0),ROUND(L365-(('Minimum Payment'!L366+'Extra Payment'!L366)-Interest!L366),2),0)</f>
        <v>0</v>
      </c>
      <c r="M366" s="6">
        <f>IF(NOT(M$15=0),ROUND(M365-(('Minimum Payment'!M366+'Extra Payment'!M366)-Interest!M366),2),0)</f>
        <v>0</v>
      </c>
      <c r="O366" s="6">
        <f t="shared" si="15"/>
        <v>0</v>
      </c>
    </row>
    <row r="367" spans="1:15" x14ac:dyDescent="0.25">
      <c r="A367" s="3" t="str">
        <f t="shared" si="16"/>
        <v/>
      </c>
      <c r="B367" s="51" t="str">
        <f t="shared" si="17"/>
        <v/>
      </c>
      <c r="D367" s="6">
        <f>IF(NOT(D$15=0),ROUND(D366-(('Minimum Payment'!D367+'Extra Payment'!D367)-Interest!D367),2),0)</f>
        <v>0</v>
      </c>
      <c r="E367" s="6">
        <f>IF(NOT(E$15=0),ROUND(E366-(('Minimum Payment'!E367+'Extra Payment'!E367)-Interest!E367),2),0)</f>
        <v>0</v>
      </c>
      <c r="F367" s="6">
        <f>IF(NOT(F$15=0),ROUND(F366-(('Minimum Payment'!F367+'Extra Payment'!F367)-Interest!F367),2),0)</f>
        <v>0</v>
      </c>
      <c r="G367" s="6">
        <f>IF(NOT(G$15=0),ROUND(G366-(('Minimum Payment'!G367+'Extra Payment'!G367)-Interest!G367),2),0)</f>
        <v>0</v>
      </c>
      <c r="H367" s="6">
        <f>IF(NOT(H$15=0),ROUND(H366-(('Minimum Payment'!H367+'Extra Payment'!H367)-Interest!H367),2),0)</f>
        <v>0</v>
      </c>
      <c r="I367" s="6">
        <f>IF(NOT(I$15=0),ROUND(I366-(('Minimum Payment'!I367+'Extra Payment'!I367)-Interest!I367),2),0)</f>
        <v>0</v>
      </c>
      <c r="J367" s="6">
        <f>IF(NOT(J$15=0),ROUND(J366-(('Minimum Payment'!J367+'Extra Payment'!J367)-Interest!J367),2),0)</f>
        <v>0</v>
      </c>
      <c r="K367" s="6">
        <f>IF(NOT(K$15=0),ROUND(K366-(('Minimum Payment'!K367+'Extra Payment'!K367)-Interest!K367),2),0)</f>
        <v>0</v>
      </c>
      <c r="L367" s="6">
        <f>IF(NOT(L$15=0),ROUND(L366-(('Minimum Payment'!L367+'Extra Payment'!L367)-Interest!L367),2),0)</f>
        <v>0</v>
      </c>
      <c r="M367" s="6">
        <f>IF(NOT(M$15=0),ROUND(M366-(('Minimum Payment'!M367+'Extra Payment'!M367)-Interest!M367),2),0)</f>
        <v>0</v>
      </c>
      <c r="O367" s="6">
        <f t="shared" si="15"/>
        <v>0</v>
      </c>
    </row>
    <row r="368" spans="1:15" x14ac:dyDescent="0.25">
      <c r="A368" s="3" t="str">
        <f t="shared" si="16"/>
        <v/>
      </c>
      <c r="B368" s="51" t="str">
        <f t="shared" si="17"/>
        <v/>
      </c>
      <c r="D368" s="6">
        <f>IF(NOT(D$15=0),ROUND(D367-(('Minimum Payment'!D368+'Extra Payment'!D368)-Interest!D368),2),0)</f>
        <v>0</v>
      </c>
      <c r="E368" s="6">
        <f>IF(NOT(E$15=0),ROUND(E367-(('Minimum Payment'!E368+'Extra Payment'!E368)-Interest!E368),2),0)</f>
        <v>0</v>
      </c>
      <c r="F368" s="6">
        <f>IF(NOT(F$15=0),ROUND(F367-(('Minimum Payment'!F368+'Extra Payment'!F368)-Interest!F368),2),0)</f>
        <v>0</v>
      </c>
      <c r="G368" s="6">
        <f>IF(NOT(G$15=0),ROUND(G367-(('Minimum Payment'!G368+'Extra Payment'!G368)-Interest!G368),2),0)</f>
        <v>0</v>
      </c>
      <c r="H368" s="6">
        <f>IF(NOT(H$15=0),ROUND(H367-(('Minimum Payment'!H368+'Extra Payment'!H368)-Interest!H368),2),0)</f>
        <v>0</v>
      </c>
      <c r="I368" s="6">
        <f>IF(NOT(I$15=0),ROUND(I367-(('Minimum Payment'!I368+'Extra Payment'!I368)-Interest!I368),2),0)</f>
        <v>0</v>
      </c>
      <c r="J368" s="6">
        <f>IF(NOT(J$15=0),ROUND(J367-(('Minimum Payment'!J368+'Extra Payment'!J368)-Interest!J368),2),0)</f>
        <v>0</v>
      </c>
      <c r="K368" s="6">
        <f>IF(NOT(K$15=0),ROUND(K367-(('Minimum Payment'!K368+'Extra Payment'!K368)-Interest!K368),2),0)</f>
        <v>0</v>
      </c>
      <c r="L368" s="6">
        <f>IF(NOT(L$15=0),ROUND(L367-(('Minimum Payment'!L368+'Extra Payment'!L368)-Interest!L368),2),0)</f>
        <v>0</v>
      </c>
      <c r="M368" s="6">
        <f>IF(NOT(M$15=0),ROUND(M367-(('Minimum Payment'!M368+'Extra Payment'!M368)-Interest!M368),2),0)</f>
        <v>0</v>
      </c>
      <c r="O368" s="6">
        <f t="shared" si="15"/>
        <v>0</v>
      </c>
    </row>
    <row r="369" spans="1:15" x14ac:dyDescent="0.25">
      <c r="A369" s="3" t="str">
        <f t="shared" si="16"/>
        <v/>
      </c>
      <c r="B369" s="51" t="str">
        <f t="shared" si="17"/>
        <v/>
      </c>
      <c r="D369" s="6">
        <f>IF(NOT(D$15=0),ROUND(D368-(('Minimum Payment'!D369+'Extra Payment'!D369)-Interest!D369),2),0)</f>
        <v>0</v>
      </c>
      <c r="E369" s="6">
        <f>IF(NOT(E$15=0),ROUND(E368-(('Minimum Payment'!E369+'Extra Payment'!E369)-Interest!E369),2),0)</f>
        <v>0</v>
      </c>
      <c r="F369" s="6">
        <f>IF(NOT(F$15=0),ROUND(F368-(('Minimum Payment'!F369+'Extra Payment'!F369)-Interest!F369),2),0)</f>
        <v>0</v>
      </c>
      <c r="G369" s="6">
        <f>IF(NOT(G$15=0),ROUND(G368-(('Minimum Payment'!G369+'Extra Payment'!G369)-Interest!G369),2),0)</f>
        <v>0</v>
      </c>
      <c r="H369" s="6">
        <f>IF(NOT(H$15=0),ROUND(H368-(('Minimum Payment'!H369+'Extra Payment'!H369)-Interest!H369),2),0)</f>
        <v>0</v>
      </c>
      <c r="I369" s="6">
        <f>IF(NOT(I$15=0),ROUND(I368-(('Minimum Payment'!I369+'Extra Payment'!I369)-Interest!I369),2),0)</f>
        <v>0</v>
      </c>
      <c r="J369" s="6">
        <f>IF(NOT(J$15=0),ROUND(J368-(('Minimum Payment'!J369+'Extra Payment'!J369)-Interest!J369),2),0)</f>
        <v>0</v>
      </c>
      <c r="K369" s="6">
        <f>IF(NOT(K$15=0),ROUND(K368-(('Minimum Payment'!K369+'Extra Payment'!K369)-Interest!K369),2),0)</f>
        <v>0</v>
      </c>
      <c r="L369" s="6">
        <f>IF(NOT(L$15=0),ROUND(L368-(('Minimum Payment'!L369+'Extra Payment'!L369)-Interest!L369),2),0)</f>
        <v>0</v>
      </c>
      <c r="M369" s="6">
        <f>IF(NOT(M$15=0),ROUND(M368-(('Minimum Payment'!M369+'Extra Payment'!M369)-Interest!M369),2),0)</f>
        <v>0</v>
      </c>
      <c r="O369" s="6">
        <f t="shared" si="15"/>
        <v>0</v>
      </c>
    </row>
    <row r="370" spans="1:15" x14ac:dyDescent="0.25">
      <c r="A370" s="3" t="str">
        <f t="shared" si="16"/>
        <v/>
      </c>
      <c r="B370" s="51" t="str">
        <f t="shared" si="17"/>
        <v/>
      </c>
      <c r="D370" s="6">
        <f>IF(NOT(D$15=0),ROUND(D369-(('Minimum Payment'!D370+'Extra Payment'!D370)-Interest!D370),2),0)</f>
        <v>0</v>
      </c>
      <c r="E370" s="6">
        <f>IF(NOT(E$15=0),ROUND(E369-(('Minimum Payment'!E370+'Extra Payment'!E370)-Interest!E370),2),0)</f>
        <v>0</v>
      </c>
      <c r="F370" s="6">
        <f>IF(NOT(F$15=0),ROUND(F369-(('Minimum Payment'!F370+'Extra Payment'!F370)-Interest!F370),2),0)</f>
        <v>0</v>
      </c>
      <c r="G370" s="6">
        <f>IF(NOT(G$15=0),ROUND(G369-(('Minimum Payment'!G370+'Extra Payment'!G370)-Interest!G370),2),0)</f>
        <v>0</v>
      </c>
      <c r="H370" s="6">
        <f>IF(NOT(H$15=0),ROUND(H369-(('Minimum Payment'!H370+'Extra Payment'!H370)-Interest!H370),2),0)</f>
        <v>0</v>
      </c>
      <c r="I370" s="6">
        <f>IF(NOT(I$15=0),ROUND(I369-(('Minimum Payment'!I370+'Extra Payment'!I370)-Interest!I370),2),0)</f>
        <v>0</v>
      </c>
      <c r="J370" s="6">
        <f>IF(NOT(J$15=0),ROUND(J369-(('Minimum Payment'!J370+'Extra Payment'!J370)-Interest!J370),2),0)</f>
        <v>0</v>
      </c>
      <c r="K370" s="6">
        <f>IF(NOT(K$15=0),ROUND(K369-(('Minimum Payment'!K370+'Extra Payment'!K370)-Interest!K370),2),0)</f>
        <v>0</v>
      </c>
      <c r="L370" s="6">
        <f>IF(NOT(L$15=0),ROUND(L369-(('Minimum Payment'!L370+'Extra Payment'!L370)-Interest!L370),2),0)</f>
        <v>0</v>
      </c>
      <c r="M370" s="6">
        <f>IF(NOT(M$15=0),ROUND(M369-(('Minimum Payment'!M370+'Extra Payment'!M370)-Interest!M370),2),0)</f>
        <v>0</v>
      </c>
      <c r="O370" s="6">
        <f t="shared" si="15"/>
        <v>0</v>
      </c>
    </row>
    <row r="371" spans="1:15" x14ac:dyDescent="0.25">
      <c r="A371" s="3" t="str">
        <f t="shared" si="16"/>
        <v/>
      </c>
      <c r="B371" s="51" t="str">
        <f t="shared" si="17"/>
        <v/>
      </c>
      <c r="D371" s="6">
        <f>IF(NOT(D$15=0),ROUND(D370-(('Minimum Payment'!D371+'Extra Payment'!D371)-Interest!D371),2),0)</f>
        <v>0</v>
      </c>
      <c r="E371" s="6">
        <f>IF(NOT(E$15=0),ROUND(E370-(('Minimum Payment'!E371+'Extra Payment'!E371)-Interest!E371),2),0)</f>
        <v>0</v>
      </c>
      <c r="F371" s="6">
        <f>IF(NOT(F$15=0),ROUND(F370-(('Minimum Payment'!F371+'Extra Payment'!F371)-Interest!F371),2),0)</f>
        <v>0</v>
      </c>
      <c r="G371" s="6">
        <f>IF(NOT(G$15=0),ROUND(G370-(('Minimum Payment'!G371+'Extra Payment'!G371)-Interest!G371),2),0)</f>
        <v>0</v>
      </c>
      <c r="H371" s="6">
        <f>IF(NOT(H$15=0),ROUND(H370-(('Minimum Payment'!H371+'Extra Payment'!H371)-Interest!H371),2),0)</f>
        <v>0</v>
      </c>
      <c r="I371" s="6">
        <f>IF(NOT(I$15=0),ROUND(I370-(('Minimum Payment'!I371+'Extra Payment'!I371)-Interest!I371),2),0)</f>
        <v>0</v>
      </c>
      <c r="J371" s="6">
        <f>IF(NOT(J$15=0),ROUND(J370-(('Minimum Payment'!J371+'Extra Payment'!J371)-Interest!J371),2),0)</f>
        <v>0</v>
      </c>
      <c r="K371" s="6">
        <f>IF(NOT(K$15=0),ROUND(K370-(('Minimum Payment'!K371+'Extra Payment'!K371)-Interest!K371),2),0)</f>
        <v>0</v>
      </c>
      <c r="L371" s="6">
        <f>IF(NOT(L$15=0),ROUND(L370-(('Minimum Payment'!L371+'Extra Payment'!L371)-Interest!L371),2),0)</f>
        <v>0</v>
      </c>
      <c r="M371" s="6">
        <f>IF(NOT(M$15=0),ROUND(M370-(('Minimum Payment'!M371+'Extra Payment'!M371)-Interest!M371),2),0)</f>
        <v>0</v>
      </c>
      <c r="O371" s="6">
        <f t="shared" si="15"/>
        <v>0</v>
      </c>
    </row>
    <row r="372" spans="1:15" x14ac:dyDescent="0.25">
      <c r="A372" s="3" t="str">
        <f t="shared" si="16"/>
        <v/>
      </c>
      <c r="B372" s="51" t="str">
        <f t="shared" si="17"/>
        <v/>
      </c>
      <c r="D372" s="6">
        <f>IF(NOT(D$15=0),ROUND(D371-(('Minimum Payment'!D372+'Extra Payment'!D372)-Interest!D372),2),0)</f>
        <v>0</v>
      </c>
      <c r="E372" s="6">
        <f>IF(NOT(E$15=0),ROUND(E371-(('Minimum Payment'!E372+'Extra Payment'!E372)-Interest!E372),2),0)</f>
        <v>0</v>
      </c>
      <c r="F372" s="6">
        <f>IF(NOT(F$15=0),ROUND(F371-(('Minimum Payment'!F372+'Extra Payment'!F372)-Interest!F372),2),0)</f>
        <v>0</v>
      </c>
      <c r="G372" s="6">
        <f>IF(NOT(G$15=0),ROUND(G371-(('Minimum Payment'!G372+'Extra Payment'!G372)-Interest!G372),2),0)</f>
        <v>0</v>
      </c>
      <c r="H372" s="6">
        <f>IF(NOT(H$15=0),ROUND(H371-(('Minimum Payment'!H372+'Extra Payment'!H372)-Interest!H372),2),0)</f>
        <v>0</v>
      </c>
      <c r="I372" s="6">
        <f>IF(NOT(I$15=0),ROUND(I371-(('Minimum Payment'!I372+'Extra Payment'!I372)-Interest!I372),2),0)</f>
        <v>0</v>
      </c>
      <c r="J372" s="6">
        <f>IF(NOT(J$15=0),ROUND(J371-(('Minimum Payment'!J372+'Extra Payment'!J372)-Interest!J372),2),0)</f>
        <v>0</v>
      </c>
      <c r="K372" s="6">
        <f>IF(NOT(K$15=0),ROUND(K371-(('Minimum Payment'!K372+'Extra Payment'!K372)-Interest!K372),2),0)</f>
        <v>0</v>
      </c>
      <c r="L372" s="6">
        <f>IF(NOT(L$15=0),ROUND(L371-(('Minimum Payment'!L372+'Extra Payment'!L372)-Interest!L372),2),0)</f>
        <v>0</v>
      </c>
      <c r="M372" s="6">
        <f>IF(NOT(M$15=0),ROUND(M371-(('Minimum Payment'!M372+'Extra Payment'!M372)-Interest!M372),2),0)</f>
        <v>0</v>
      </c>
      <c r="O372" s="6">
        <f t="shared" si="15"/>
        <v>0</v>
      </c>
    </row>
    <row r="373" spans="1:15" x14ac:dyDescent="0.25">
      <c r="A373" s="3" t="str">
        <f t="shared" si="16"/>
        <v/>
      </c>
      <c r="B373" s="51" t="str">
        <f t="shared" si="17"/>
        <v/>
      </c>
      <c r="D373" s="6">
        <f>IF(NOT(D$15=0),ROUND(D372-(('Minimum Payment'!D373+'Extra Payment'!D373)-Interest!D373),2),0)</f>
        <v>0</v>
      </c>
      <c r="E373" s="6">
        <f>IF(NOT(E$15=0),ROUND(E372-(('Minimum Payment'!E373+'Extra Payment'!E373)-Interest!E373),2),0)</f>
        <v>0</v>
      </c>
      <c r="F373" s="6">
        <f>IF(NOT(F$15=0),ROUND(F372-(('Minimum Payment'!F373+'Extra Payment'!F373)-Interest!F373),2),0)</f>
        <v>0</v>
      </c>
      <c r="G373" s="6">
        <f>IF(NOT(G$15=0),ROUND(G372-(('Minimum Payment'!G373+'Extra Payment'!G373)-Interest!G373),2),0)</f>
        <v>0</v>
      </c>
      <c r="H373" s="6">
        <f>IF(NOT(H$15=0),ROUND(H372-(('Minimum Payment'!H373+'Extra Payment'!H373)-Interest!H373),2),0)</f>
        <v>0</v>
      </c>
      <c r="I373" s="6">
        <f>IF(NOT(I$15=0),ROUND(I372-(('Minimum Payment'!I373+'Extra Payment'!I373)-Interest!I373),2),0)</f>
        <v>0</v>
      </c>
      <c r="J373" s="6">
        <f>IF(NOT(J$15=0),ROUND(J372-(('Minimum Payment'!J373+'Extra Payment'!J373)-Interest!J373),2),0)</f>
        <v>0</v>
      </c>
      <c r="K373" s="6">
        <f>IF(NOT(K$15=0),ROUND(K372-(('Minimum Payment'!K373+'Extra Payment'!K373)-Interest!K373),2),0)</f>
        <v>0</v>
      </c>
      <c r="L373" s="6">
        <f>IF(NOT(L$15=0),ROUND(L372-(('Minimum Payment'!L373+'Extra Payment'!L373)-Interest!L373),2),0)</f>
        <v>0</v>
      </c>
      <c r="M373" s="6">
        <f>IF(NOT(M$15=0),ROUND(M372-(('Minimum Payment'!M373+'Extra Payment'!M373)-Interest!M373),2),0)</f>
        <v>0</v>
      </c>
      <c r="O373" s="6">
        <f t="shared" si="15"/>
        <v>0</v>
      </c>
    </row>
    <row r="374" spans="1:15" x14ac:dyDescent="0.25">
      <c r="A374" s="3" t="str">
        <f t="shared" si="16"/>
        <v/>
      </c>
      <c r="B374" s="51" t="str">
        <f t="shared" si="17"/>
        <v/>
      </c>
      <c r="D374" s="6">
        <f>IF(NOT(D$15=0),ROUND(D373-(('Minimum Payment'!D374+'Extra Payment'!D374)-Interest!D374),2),0)</f>
        <v>0</v>
      </c>
      <c r="E374" s="6">
        <f>IF(NOT(E$15=0),ROUND(E373-(('Minimum Payment'!E374+'Extra Payment'!E374)-Interest!E374),2),0)</f>
        <v>0</v>
      </c>
      <c r="F374" s="6">
        <f>IF(NOT(F$15=0),ROUND(F373-(('Minimum Payment'!F374+'Extra Payment'!F374)-Interest!F374),2),0)</f>
        <v>0</v>
      </c>
      <c r="G374" s="6">
        <f>IF(NOT(G$15=0),ROUND(G373-(('Minimum Payment'!G374+'Extra Payment'!G374)-Interest!G374),2),0)</f>
        <v>0</v>
      </c>
      <c r="H374" s="6">
        <f>IF(NOT(H$15=0),ROUND(H373-(('Minimum Payment'!H374+'Extra Payment'!H374)-Interest!H374),2),0)</f>
        <v>0</v>
      </c>
      <c r="I374" s="6">
        <f>IF(NOT(I$15=0),ROUND(I373-(('Minimum Payment'!I374+'Extra Payment'!I374)-Interest!I374),2),0)</f>
        <v>0</v>
      </c>
      <c r="J374" s="6">
        <f>IF(NOT(J$15=0),ROUND(J373-(('Minimum Payment'!J374+'Extra Payment'!J374)-Interest!J374),2),0)</f>
        <v>0</v>
      </c>
      <c r="K374" s="6">
        <f>IF(NOT(K$15=0),ROUND(K373-(('Minimum Payment'!K374+'Extra Payment'!K374)-Interest!K374),2),0)</f>
        <v>0</v>
      </c>
      <c r="L374" s="6">
        <f>IF(NOT(L$15=0),ROUND(L373-(('Minimum Payment'!L374+'Extra Payment'!L374)-Interest!L374),2),0)</f>
        <v>0</v>
      </c>
      <c r="M374" s="6">
        <f>IF(NOT(M$15=0),ROUND(M373-(('Minimum Payment'!M374+'Extra Payment'!M374)-Interest!M374),2),0)</f>
        <v>0</v>
      </c>
      <c r="O374" s="6">
        <f t="shared" si="15"/>
        <v>0</v>
      </c>
    </row>
    <row r="375" spans="1:15" x14ac:dyDescent="0.25">
      <c r="A375" s="3" t="str">
        <f t="shared" si="16"/>
        <v/>
      </c>
      <c r="B375" s="51" t="str">
        <f t="shared" si="17"/>
        <v/>
      </c>
      <c r="D375" s="6">
        <f>IF(NOT(D$15=0),ROUND(D374-(('Minimum Payment'!D375+'Extra Payment'!D375)-Interest!D375),2),0)</f>
        <v>0</v>
      </c>
      <c r="E375" s="6">
        <f>IF(NOT(E$15=0),ROUND(E374-(('Minimum Payment'!E375+'Extra Payment'!E375)-Interest!E375),2),0)</f>
        <v>0</v>
      </c>
      <c r="F375" s="6">
        <f>IF(NOT(F$15=0),ROUND(F374-(('Minimum Payment'!F375+'Extra Payment'!F375)-Interest!F375),2),0)</f>
        <v>0</v>
      </c>
      <c r="G375" s="6">
        <f>IF(NOT(G$15=0),ROUND(G374-(('Minimum Payment'!G375+'Extra Payment'!G375)-Interest!G375),2),0)</f>
        <v>0</v>
      </c>
      <c r="H375" s="6">
        <f>IF(NOT(H$15=0),ROUND(H374-(('Minimum Payment'!H375+'Extra Payment'!H375)-Interest!H375),2),0)</f>
        <v>0</v>
      </c>
      <c r="I375" s="6">
        <f>IF(NOT(I$15=0),ROUND(I374-(('Minimum Payment'!I375+'Extra Payment'!I375)-Interest!I375),2),0)</f>
        <v>0</v>
      </c>
      <c r="J375" s="6">
        <f>IF(NOT(J$15=0),ROUND(J374-(('Minimum Payment'!J375+'Extra Payment'!J375)-Interest!J375),2),0)</f>
        <v>0</v>
      </c>
      <c r="K375" s="6">
        <f>IF(NOT(K$15=0),ROUND(K374-(('Minimum Payment'!K375+'Extra Payment'!K375)-Interest!K375),2),0)</f>
        <v>0</v>
      </c>
      <c r="L375" s="6">
        <f>IF(NOT(L$15=0),ROUND(L374-(('Minimum Payment'!L375+'Extra Payment'!L375)-Interest!L375),2),0)</f>
        <v>0</v>
      </c>
      <c r="M375" s="6">
        <f>IF(NOT(M$15=0),ROUND(M374-(('Minimum Payment'!M375+'Extra Payment'!M375)-Interest!M375),2),0)</f>
        <v>0</v>
      </c>
      <c r="O375" s="6">
        <f t="shared" si="15"/>
        <v>0</v>
      </c>
    </row>
    <row r="376" spans="1:15" x14ac:dyDescent="0.25">
      <c r="A376" s="3" t="str">
        <f t="shared" si="16"/>
        <v/>
      </c>
      <c r="B376" s="51" t="str">
        <f t="shared" si="17"/>
        <v/>
      </c>
      <c r="D376" s="6">
        <f>IF(NOT(D$15=0),ROUND(D375-(('Minimum Payment'!D376+'Extra Payment'!D376)-Interest!D376),2),0)</f>
        <v>0</v>
      </c>
      <c r="E376" s="6">
        <f>IF(NOT(E$15=0),ROUND(E375-(('Minimum Payment'!E376+'Extra Payment'!E376)-Interest!E376),2),0)</f>
        <v>0</v>
      </c>
      <c r="F376" s="6">
        <f>IF(NOT(F$15=0),ROUND(F375-(('Minimum Payment'!F376+'Extra Payment'!F376)-Interest!F376),2),0)</f>
        <v>0</v>
      </c>
      <c r="G376" s="6">
        <f>IF(NOT(G$15=0),ROUND(G375-(('Minimum Payment'!G376+'Extra Payment'!G376)-Interest!G376),2),0)</f>
        <v>0</v>
      </c>
      <c r="H376" s="6">
        <f>IF(NOT(H$15=0),ROUND(H375-(('Minimum Payment'!H376+'Extra Payment'!H376)-Interest!H376),2),0)</f>
        <v>0</v>
      </c>
      <c r="I376" s="6">
        <f>IF(NOT(I$15=0),ROUND(I375-(('Minimum Payment'!I376+'Extra Payment'!I376)-Interest!I376),2),0)</f>
        <v>0</v>
      </c>
      <c r="J376" s="6">
        <f>IF(NOT(J$15=0),ROUND(J375-(('Minimum Payment'!J376+'Extra Payment'!J376)-Interest!J376),2),0)</f>
        <v>0</v>
      </c>
      <c r="K376" s="6">
        <f>IF(NOT(K$15=0),ROUND(K375-(('Minimum Payment'!K376+'Extra Payment'!K376)-Interest!K376),2),0)</f>
        <v>0</v>
      </c>
      <c r="L376" s="6">
        <f>IF(NOT(L$15=0),ROUND(L375-(('Minimum Payment'!L376+'Extra Payment'!L376)-Interest!L376),2),0)</f>
        <v>0</v>
      </c>
      <c r="M376" s="6">
        <f>IF(NOT(M$15=0),ROUND(M375-(('Minimum Payment'!M376+'Extra Payment'!M376)-Interest!M376),2),0)</f>
        <v>0</v>
      </c>
      <c r="O376" s="6">
        <f t="shared" si="15"/>
        <v>0</v>
      </c>
    </row>
    <row r="377" spans="1:15" x14ac:dyDescent="0.25">
      <c r="A377" s="3" t="str">
        <f t="shared" si="16"/>
        <v/>
      </c>
      <c r="B377" s="51" t="str">
        <f t="shared" si="17"/>
        <v/>
      </c>
      <c r="D377" s="6">
        <f>IF(NOT(D$15=0),ROUND(D376-(('Minimum Payment'!D377+'Extra Payment'!D377)-Interest!D377),2),0)</f>
        <v>0</v>
      </c>
      <c r="E377" s="6">
        <f>IF(NOT(E$15=0),ROUND(E376-(('Minimum Payment'!E377+'Extra Payment'!E377)-Interest!E377),2),0)</f>
        <v>0</v>
      </c>
      <c r="F377" s="6">
        <f>IF(NOT(F$15=0),ROUND(F376-(('Minimum Payment'!F377+'Extra Payment'!F377)-Interest!F377),2),0)</f>
        <v>0</v>
      </c>
      <c r="G377" s="6">
        <f>IF(NOT(G$15=0),ROUND(G376-(('Minimum Payment'!G377+'Extra Payment'!G377)-Interest!G377),2),0)</f>
        <v>0</v>
      </c>
      <c r="H377" s="6">
        <f>IF(NOT(H$15=0),ROUND(H376-(('Minimum Payment'!H377+'Extra Payment'!H377)-Interest!H377),2),0)</f>
        <v>0</v>
      </c>
      <c r="I377" s="6">
        <f>IF(NOT(I$15=0),ROUND(I376-(('Minimum Payment'!I377+'Extra Payment'!I377)-Interest!I377),2),0)</f>
        <v>0</v>
      </c>
      <c r="J377" s="6">
        <f>IF(NOT(J$15=0),ROUND(J376-(('Minimum Payment'!J377+'Extra Payment'!J377)-Interest!J377),2),0)</f>
        <v>0</v>
      </c>
      <c r="K377" s="6">
        <f>IF(NOT(K$15=0),ROUND(K376-(('Minimum Payment'!K377+'Extra Payment'!K377)-Interest!K377),2),0)</f>
        <v>0</v>
      </c>
      <c r="L377" s="6">
        <f>IF(NOT(L$15=0),ROUND(L376-(('Minimum Payment'!L377+'Extra Payment'!L377)-Interest!L377),2),0)</f>
        <v>0</v>
      </c>
      <c r="M377" s="6">
        <f>IF(NOT(M$15=0),ROUND(M376-(('Minimum Payment'!M377+'Extra Payment'!M377)-Interest!M377),2),0)</f>
        <v>0</v>
      </c>
      <c r="O377" s="6">
        <f t="shared" si="15"/>
        <v>0</v>
      </c>
    </row>
    <row r="378" spans="1:15" x14ac:dyDescent="0.25">
      <c r="A378" s="3" t="str">
        <f t="shared" si="16"/>
        <v/>
      </c>
      <c r="B378" s="51" t="str">
        <f t="shared" si="17"/>
        <v/>
      </c>
      <c r="D378" s="6">
        <f>IF(NOT(D$15=0),ROUND(D377-(('Minimum Payment'!D378+'Extra Payment'!D378)-Interest!D378),2),0)</f>
        <v>0</v>
      </c>
      <c r="E378" s="6">
        <f>IF(NOT(E$15=0),ROUND(E377-(('Minimum Payment'!E378+'Extra Payment'!E378)-Interest!E378),2),0)</f>
        <v>0</v>
      </c>
      <c r="F378" s="6">
        <f>IF(NOT(F$15=0),ROUND(F377-(('Minimum Payment'!F378+'Extra Payment'!F378)-Interest!F378),2),0)</f>
        <v>0</v>
      </c>
      <c r="G378" s="6">
        <f>IF(NOT(G$15=0),ROUND(G377-(('Minimum Payment'!G378+'Extra Payment'!G378)-Interest!G378),2),0)</f>
        <v>0</v>
      </c>
      <c r="H378" s="6">
        <f>IF(NOT(H$15=0),ROUND(H377-(('Minimum Payment'!H378+'Extra Payment'!H378)-Interest!H378),2),0)</f>
        <v>0</v>
      </c>
      <c r="I378" s="6">
        <f>IF(NOT(I$15=0),ROUND(I377-(('Minimum Payment'!I378+'Extra Payment'!I378)-Interest!I378),2),0)</f>
        <v>0</v>
      </c>
      <c r="J378" s="6">
        <f>IF(NOT(J$15=0),ROUND(J377-(('Minimum Payment'!J378+'Extra Payment'!J378)-Interest!J378),2),0)</f>
        <v>0</v>
      </c>
      <c r="K378" s="6">
        <f>IF(NOT(K$15=0),ROUND(K377-(('Minimum Payment'!K378+'Extra Payment'!K378)-Interest!K378),2),0)</f>
        <v>0</v>
      </c>
      <c r="L378" s="6">
        <f>IF(NOT(L$15=0),ROUND(L377-(('Minimum Payment'!L378+'Extra Payment'!L378)-Interest!L378),2),0)</f>
        <v>0</v>
      </c>
      <c r="M378" s="6">
        <f>IF(NOT(M$15=0),ROUND(M377-(('Minimum Payment'!M378+'Extra Payment'!M378)-Interest!M378),2),0)</f>
        <v>0</v>
      </c>
      <c r="O378" s="6">
        <f t="shared" si="15"/>
        <v>0</v>
      </c>
    </row>
    <row r="379" spans="1:15" x14ac:dyDescent="0.25">
      <c r="A379" s="3" t="str">
        <f t="shared" si="16"/>
        <v/>
      </c>
      <c r="B379" s="51" t="str">
        <f t="shared" si="17"/>
        <v/>
      </c>
      <c r="D379" s="6">
        <f>IF(NOT(D$15=0),ROUND(D378-(('Minimum Payment'!D379+'Extra Payment'!D379)-Interest!D379),2),0)</f>
        <v>0</v>
      </c>
      <c r="E379" s="6">
        <f>IF(NOT(E$15=0),ROUND(E378-(('Minimum Payment'!E379+'Extra Payment'!E379)-Interest!E379),2),0)</f>
        <v>0</v>
      </c>
      <c r="F379" s="6">
        <f>IF(NOT(F$15=0),ROUND(F378-(('Minimum Payment'!F379+'Extra Payment'!F379)-Interest!F379),2),0)</f>
        <v>0</v>
      </c>
      <c r="G379" s="6">
        <f>IF(NOT(G$15=0),ROUND(G378-(('Minimum Payment'!G379+'Extra Payment'!G379)-Interest!G379),2),0)</f>
        <v>0</v>
      </c>
      <c r="H379" s="6">
        <f>IF(NOT(H$15=0),ROUND(H378-(('Minimum Payment'!H379+'Extra Payment'!H379)-Interest!H379),2),0)</f>
        <v>0</v>
      </c>
      <c r="I379" s="6">
        <f>IF(NOT(I$15=0),ROUND(I378-(('Minimum Payment'!I379+'Extra Payment'!I379)-Interest!I379),2),0)</f>
        <v>0</v>
      </c>
      <c r="J379" s="6">
        <f>IF(NOT(J$15=0),ROUND(J378-(('Minimum Payment'!J379+'Extra Payment'!J379)-Interest!J379),2),0)</f>
        <v>0</v>
      </c>
      <c r="K379" s="6">
        <f>IF(NOT(K$15=0),ROUND(K378-(('Minimum Payment'!K379+'Extra Payment'!K379)-Interest!K379),2),0)</f>
        <v>0</v>
      </c>
      <c r="L379" s="6">
        <f>IF(NOT(L$15=0),ROUND(L378-(('Minimum Payment'!L379+'Extra Payment'!L379)-Interest!L379),2),0)</f>
        <v>0</v>
      </c>
      <c r="M379" s="6">
        <f>IF(NOT(M$15=0),ROUND(M378-(('Minimum Payment'!M379+'Extra Payment'!M379)-Interest!M379),2),0)</f>
        <v>0</v>
      </c>
      <c r="O379" s="6">
        <f t="shared" si="15"/>
        <v>0</v>
      </c>
    </row>
    <row r="380" spans="1:15" x14ac:dyDescent="0.25">
      <c r="A380" s="3" t="str">
        <f t="shared" si="16"/>
        <v/>
      </c>
      <c r="B380" s="51" t="str">
        <f t="shared" si="17"/>
        <v/>
      </c>
      <c r="D380" s="6">
        <f>IF(NOT(D$15=0),ROUND(D379-(('Minimum Payment'!D380+'Extra Payment'!D380)-Interest!D380),2),0)</f>
        <v>0</v>
      </c>
      <c r="E380" s="6">
        <f>IF(NOT(E$15=0),ROUND(E379-(('Minimum Payment'!E380+'Extra Payment'!E380)-Interest!E380),2),0)</f>
        <v>0</v>
      </c>
      <c r="F380" s="6">
        <f>IF(NOT(F$15=0),ROUND(F379-(('Minimum Payment'!F380+'Extra Payment'!F380)-Interest!F380),2),0)</f>
        <v>0</v>
      </c>
      <c r="G380" s="6">
        <f>IF(NOT(G$15=0),ROUND(G379-(('Minimum Payment'!G380+'Extra Payment'!G380)-Interest!G380),2),0)</f>
        <v>0</v>
      </c>
      <c r="H380" s="6">
        <f>IF(NOT(H$15=0),ROUND(H379-(('Minimum Payment'!H380+'Extra Payment'!H380)-Interest!H380),2),0)</f>
        <v>0</v>
      </c>
      <c r="I380" s="6">
        <f>IF(NOT(I$15=0),ROUND(I379-(('Minimum Payment'!I380+'Extra Payment'!I380)-Interest!I380),2),0)</f>
        <v>0</v>
      </c>
      <c r="J380" s="6">
        <f>IF(NOT(J$15=0),ROUND(J379-(('Minimum Payment'!J380+'Extra Payment'!J380)-Interest!J380),2),0)</f>
        <v>0</v>
      </c>
      <c r="K380" s="6">
        <f>IF(NOT(K$15=0),ROUND(K379-(('Minimum Payment'!K380+'Extra Payment'!K380)-Interest!K380),2),0)</f>
        <v>0</v>
      </c>
      <c r="L380" s="6">
        <f>IF(NOT(L$15=0),ROUND(L379-(('Minimum Payment'!L380+'Extra Payment'!L380)-Interest!L380),2),0)</f>
        <v>0</v>
      </c>
      <c r="M380" s="6">
        <f>IF(NOT(M$15=0),ROUND(M379-(('Minimum Payment'!M380+'Extra Payment'!M380)-Interest!M380),2),0)</f>
        <v>0</v>
      </c>
      <c r="O380" s="6">
        <f t="shared" si="15"/>
        <v>0</v>
      </c>
    </row>
    <row r="381" spans="1:15" x14ac:dyDescent="0.25">
      <c r="A381" s="3" t="str">
        <f t="shared" si="16"/>
        <v/>
      </c>
      <c r="B381" s="51" t="str">
        <f t="shared" si="17"/>
        <v/>
      </c>
      <c r="D381" s="6">
        <f>IF(NOT(D$15=0),ROUND(D380-(('Minimum Payment'!D381+'Extra Payment'!D381)-Interest!D381),2),0)</f>
        <v>0</v>
      </c>
      <c r="E381" s="6">
        <f>IF(NOT(E$15=0),ROUND(E380-(('Minimum Payment'!E381+'Extra Payment'!E381)-Interest!E381),2),0)</f>
        <v>0</v>
      </c>
      <c r="F381" s="6">
        <f>IF(NOT(F$15=0),ROUND(F380-(('Minimum Payment'!F381+'Extra Payment'!F381)-Interest!F381),2),0)</f>
        <v>0</v>
      </c>
      <c r="G381" s="6">
        <f>IF(NOT(G$15=0),ROUND(G380-(('Minimum Payment'!G381+'Extra Payment'!G381)-Interest!G381),2),0)</f>
        <v>0</v>
      </c>
      <c r="H381" s="6">
        <f>IF(NOT(H$15=0),ROUND(H380-(('Minimum Payment'!H381+'Extra Payment'!H381)-Interest!H381),2),0)</f>
        <v>0</v>
      </c>
      <c r="I381" s="6">
        <f>IF(NOT(I$15=0),ROUND(I380-(('Minimum Payment'!I381+'Extra Payment'!I381)-Interest!I381),2),0)</f>
        <v>0</v>
      </c>
      <c r="J381" s="6">
        <f>IF(NOT(J$15=0),ROUND(J380-(('Minimum Payment'!J381+'Extra Payment'!J381)-Interest!J381),2),0)</f>
        <v>0</v>
      </c>
      <c r="K381" s="6">
        <f>IF(NOT(K$15=0),ROUND(K380-(('Minimum Payment'!K381+'Extra Payment'!K381)-Interest!K381),2),0)</f>
        <v>0</v>
      </c>
      <c r="L381" s="6">
        <f>IF(NOT(L$15=0),ROUND(L380-(('Minimum Payment'!L381+'Extra Payment'!L381)-Interest!L381),2),0)</f>
        <v>0</v>
      </c>
      <c r="M381" s="6">
        <f>IF(NOT(M$15=0),ROUND(M380-(('Minimum Payment'!M381+'Extra Payment'!M381)-Interest!M381),2),0)</f>
        <v>0</v>
      </c>
      <c r="O381" s="6">
        <f t="shared" si="15"/>
        <v>0</v>
      </c>
    </row>
    <row r="382" spans="1:15" x14ac:dyDescent="0.25">
      <c r="A382" s="3" t="str">
        <f t="shared" si="16"/>
        <v/>
      </c>
      <c r="B382" s="51" t="str">
        <f t="shared" si="17"/>
        <v/>
      </c>
      <c r="D382" s="6">
        <f>IF(NOT(D$15=0),ROUND(D381-(('Minimum Payment'!D382+'Extra Payment'!D382)-Interest!D382),2),0)</f>
        <v>0</v>
      </c>
      <c r="E382" s="6">
        <f>IF(NOT(E$15=0),ROUND(E381-(('Minimum Payment'!E382+'Extra Payment'!E382)-Interest!E382),2),0)</f>
        <v>0</v>
      </c>
      <c r="F382" s="6">
        <f>IF(NOT(F$15=0),ROUND(F381-(('Minimum Payment'!F382+'Extra Payment'!F382)-Interest!F382),2),0)</f>
        <v>0</v>
      </c>
      <c r="G382" s="6">
        <f>IF(NOT(G$15=0),ROUND(G381-(('Minimum Payment'!G382+'Extra Payment'!G382)-Interest!G382),2),0)</f>
        <v>0</v>
      </c>
      <c r="H382" s="6">
        <f>IF(NOT(H$15=0),ROUND(H381-(('Minimum Payment'!H382+'Extra Payment'!H382)-Interest!H382),2),0)</f>
        <v>0</v>
      </c>
      <c r="I382" s="6">
        <f>IF(NOT(I$15=0),ROUND(I381-(('Minimum Payment'!I382+'Extra Payment'!I382)-Interest!I382),2),0)</f>
        <v>0</v>
      </c>
      <c r="J382" s="6">
        <f>IF(NOT(J$15=0),ROUND(J381-(('Minimum Payment'!J382+'Extra Payment'!J382)-Interest!J382),2),0)</f>
        <v>0</v>
      </c>
      <c r="K382" s="6">
        <f>IF(NOT(K$15=0),ROUND(K381-(('Minimum Payment'!K382+'Extra Payment'!K382)-Interest!K382),2),0)</f>
        <v>0</v>
      </c>
      <c r="L382" s="6">
        <f>IF(NOT(L$15=0),ROUND(L381-(('Minimum Payment'!L382+'Extra Payment'!L382)-Interest!L382),2),0)</f>
        <v>0</v>
      </c>
      <c r="M382" s="6">
        <f>IF(NOT(M$15=0),ROUND(M381-(('Minimum Payment'!M382+'Extra Payment'!M382)-Interest!M382),2),0)</f>
        <v>0</v>
      </c>
      <c r="O382" s="6">
        <f t="shared" si="15"/>
        <v>0</v>
      </c>
    </row>
    <row r="383" spans="1:15" x14ac:dyDescent="0.25">
      <c r="A383" s="3" t="str">
        <f t="shared" si="16"/>
        <v/>
      </c>
      <c r="B383" s="51" t="str">
        <f t="shared" si="17"/>
        <v/>
      </c>
      <c r="D383" s="6">
        <f>IF(NOT(D$15=0),ROUND(D382-(('Minimum Payment'!D383+'Extra Payment'!D383)-Interest!D383),2),0)</f>
        <v>0</v>
      </c>
      <c r="E383" s="6">
        <f>IF(NOT(E$15=0),ROUND(E382-(('Minimum Payment'!E383+'Extra Payment'!E383)-Interest!E383),2),0)</f>
        <v>0</v>
      </c>
      <c r="F383" s="6">
        <f>IF(NOT(F$15=0),ROUND(F382-(('Minimum Payment'!F383+'Extra Payment'!F383)-Interest!F383),2),0)</f>
        <v>0</v>
      </c>
      <c r="G383" s="6">
        <f>IF(NOT(G$15=0),ROUND(G382-(('Minimum Payment'!G383+'Extra Payment'!G383)-Interest!G383),2),0)</f>
        <v>0</v>
      </c>
      <c r="H383" s="6">
        <f>IF(NOT(H$15=0),ROUND(H382-(('Minimum Payment'!H383+'Extra Payment'!H383)-Interest!H383),2),0)</f>
        <v>0</v>
      </c>
      <c r="I383" s="6">
        <f>IF(NOT(I$15=0),ROUND(I382-(('Minimum Payment'!I383+'Extra Payment'!I383)-Interest!I383),2),0)</f>
        <v>0</v>
      </c>
      <c r="J383" s="6">
        <f>IF(NOT(J$15=0),ROUND(J382-(('Minimum Payment'!J383+'Extra Payment'!J383)-Interest!J383),2),0)</f>
        <v>0</v>
      </c>
      <c r="K383" s="6">
        <f>IF(NOT(K$15=0),ROUND(K382-(('Minimum Payment'!K383+'Extra Payment'!K383)-Interest!K383),2),0)</f>
        <v>0</v>
      </c>
      <c r="L383" s="6">
        <f>IF(NOT(L$15=0),ROUND(L382-(('Minimum Payment'!L383+'Extra Payment'!L383)-Interest!L383),2),0)</f>
        <v>0</v>
      </c>
      <c r="M383" s="6">
        <f>IF(NOT(M$15=0),ROUND(M382-(('Minimum Payment'!M383+'Extra Payment'!M383)-Interest!M383),2),0)</f>
        <v>0</v>
      </c>
      <c r="O383" s="6">
        <f t="shared" si="15"/>
        <v>0</v>
      </c>
    </row>
    <row r="384" spans="1:15" x14ac:dyDescent="0.25">
      <c r="A384" s="3" t="str">
        <f t="shared" si="16"/>
        <v/>
      </c>
      <c r="B384" s="51" t="str">
        <f t="shared" si="17"/>
        <v/>
      </c>
      <c r="D384" s="6">
        <f>IF(NOT(D$15=0),ROUND(D383-(('Minimum Payment'!D384+'Extra Payment'!D384)-Interest!D384),2),0)</f>
        <v>0</v>
      </c>
      <c r="E384" s="6">
        <f>IF(NOT(E$15=0),ROUND(E383-(('Minimum Payment'!E384+'Extra Payment'!E384)-Interest!E384),2),0)</f>
        <v>0</v>
      </c>
      <c r="F384" s="6">
        <f>IF(NOT(F$15=0),ROUND(F383-(('Minimum Payment'!F384+'Extra Payment'!F384)-Interest!F384),2),0)</f>
        <v>0</v>
      </c>
      <c r="G384" s="6">
        <f>IF(NOT(G$15=0),ROUND(G383-(('Minimum Payment'!G384+'Extra Payment'!G384)-Interest!G384),2),0)</f>
        <v>0</v>
      </c>
      <c r="H384" s="6">
        <f>IF(NOT(H$15=0),ROUND(H383-(('Minimum Payment'!H384+'Extra Payment'!H384)-Interest!H384),2),0)</f>
        <v>0</v>
      </c>
      <c r="I384" s="6">
        <f>IF(NOT(I$15=0),ROUND(I383-(('Minimum Payment'!I384+'Extra Payment'!I384)-Interest!I384),2),0)</f>
        <v>0</v>
      </c>
      <c r="J384" s="6">
        <f>IF(NOT(J$15=0),ROUND(J383-(('Minimum Payment'!J384+'Extra Payment'!J384)-Interest!J384),2),0)</f>
        <v>0</v>
      </c>
      <c r="K384" s="6">
        <f>IF(NOT(K$15=0),ROUND(K383-(('Minimum Payment'!K384+'Extra Payment'!K384)-Interest!K384),2),0)</f>
        <v>0</v>
      </c>
      <c r="L384" s="6">
        <f>IF(NOT(L$15=0),ROUND(L383-(('Minimum Payment'!L384+'Extra Payment'!L384)-Interest!L384),2),0)</f>
        <v>0</v>
      </c>
      <c r="M384" s="6">
        <f>IF(NOT(M$15=0),ROUND(M383-(('Minimum Payment'!M384+'Extra Payment'!M384)-Interest!M384),2),0)</f>
        <v>0</v>
      </c>
      <c r="O384" s="6">
        <f t="shared" si="15"/>
        <v>0</v>
      </c>
    </row>
    <row r="385" spans="1:15" x14ac:dyDescent="0.25">
      <c r="A385" s="3" t="str">
        <f t="shared" si="16"/>
        <v/>
      </c>
      <c r="B385" s="51" t="str">
        <f t="shared" si="17"/>
        <v/>
      </c>
      <c r="D385" s="6">
        <f>IF(NOT(D$15=0),ROUND(D384-(('Minimum Payment'!D385+'Extra Payment'!D385)-Interest!D385),2),0)</f>
        <v>0</v>
      </c>
      <c r="E385" s="6">
        <f>IF(NOT(E$15=0),ROUND(E384-(('Minimum Payment'!E385+'Extra Payment'!E385)-Interest!E385),2),0)</f>
        <v>0</v>
      </c>
      <c r="F385" s="6">
        <f>IF(NOT(F$15=0),ROUND(F384-(('Minimum Payment'!F385+'Extra Payment'!F385)-Interest!F385),2),0)</f>
        <v>0</v>
      </c>
      <c r="G385" s="6">
        <f>IF(NOT(G$15=0),ROUND(G384-(('Minimum Payment'!G385+'Extra Payment'!G385)-Interest!G385),2),0)</f>
        <v>0</v>
      </c>
      <c r="H385" s="6">
        <f>IF(NOT(H$15=0),ROUND(H384-(('Minimum Payment'!H385+'Extra Payment'!H385)-Interest!H385),2),0)</f>
        <v>0</v>
      </c>
      <c r="I385" s="6">
        <f>IF(NOT(I$15=0),ROUND(I384-(('Minimum Payment'!I385+'Extra Payment'!I385)-Interest!I385),2),0)</f>
        <v>0</v>
      </c>
      <c r="J385" s="6">
        <f>IF(NOT(J$15=0),ROUND(J384-(('Minimum Payment'!J385+'Extra Payment'!J385)-Interest!J385),2),0)</f>
        <v>0</v>
      </c>
      <c r="K385" s="6">
        <f>IF(NOT(K$15=0),ROUND(K384-(('Minimum Payment'!K385+'Extra Payment'!K385)-Interest!K385),2),0)</f>
        <v>0</v>
      </c>
      <c r="L385" s="6">
        <f>IF(NOT(L$15=0),ROUND(L384-(('Minimum Payment'!L385+'Extra Payment'!L385)-Interest!L385),2),0)</f>
        <v>0</v>
      </c>
      <c r="M385" s="6">
        <f>IF(NOT(M$15=0),ROUND(M384-(('Minimum Payment'!M385+'Extra Payment'!M385)-Interest!M385),2),0)</f>
        <v>0</v>
      </c>
      <c r="O385" s="6">
        <f t="shared" si="15"/>
        <v>0</v>
      </c>
    </row>
    <row r="386" spans="1:15" x14ac:dyDescent="0.25">
      <c r="A386" s="3" t="str">
        <f t="shared" si="16"/>
        <v/>
      </c>
      <c r="B386" s="51" t="str">
        <f t="shared" si="17"/>
        <v/>
      </c>
      <c r="D386" s="6">
        <f>IF(NOT(D$15=0),ROUND(D385-(('Minimum Payment'!D386+'Extra Payment'!D386)-Interest!D386),2),0)</f>
        <v>0</v>
      </c>
      <c r="E386" s="6">
        <f>IF(NOT(E$15=0),ROUND(E385-(('Minimum Payment'!E386+'Extra Payment'!E386)-Interest!E386),2),0)</f>
        <v>0</v>
      </c>
      <c r="F386" s="6">
        <f>IF(NOT(F$15=0),ROUND(F385-(('Minimum Payment'!F386+'Extra Payment'!F386)-Interest!F386),2),0)</f>
        <v>0</v>
      </c>
      <c r="G386" s="6">
        <f>IF(NOT(G$15=0),ROUND(G385-(('Minimum Payment'!G386+'Extra Payment'!G386)-Interest!G386),2),0)</f>
        <v>0</v>
      </c>
      <c r="H386" s="6">
        <f>IF(NOT(H$15=0),ROUND(H385-(('Minimum Payment'!H386+'Extra Payment'!H386)-Interest!H386),2),0)</f>
        <v>0</v>
      </c>
      <c r="I386" s="6">
        <f>IF(NOT(I$15=0),ROUND(I385-(('Minimum Payment'!I386+'Extra Payment'!I386)-Interest!I386),2),0)</f>
        <v>0</v>
      </c>
      <c r="J386" s="6">
        <f>IF(NOT(J$15=0),ROUND(J385-(('Minimum Payment'!J386+'Extra Payment'!J386)-Interest!J386),2),0)</f>
        <v>0</v>
      </c>
      <c r="K386" s="6">
        <f>IF(NOT(K$15=0),ROUND(K385-(('Minimum Payment'!K386+'Extra Payment'!K386)-Interest!K386),2),0)</f>
        <v>0</v>
      </c>
      <c r="L386" s="6">
        <f>IF(NOT(L$15=0),ROUND(L385-(('Minimum Payment'!L386+'Extra Payment'!L386)-Interest!L386),2),0)</f>
        <v>0</v>
      </c>
      <c r="M386" s="6">
        <f>IF(NOT(M$15=0),ROUND(M385-(('Minimum Payment'!M386+'Extra Payment'!M386)-Interest!M386),2),0)</f>
        <v>0</v>
      </c>
      <c r="O386" s="6">
        <f t="shared" si="15"/>
        <v>0</v>
      </c>
    </row>
    <row r="387" spans="1:15" x14ac:dyDescent="0.25">
      <c r="A387" s="3" t="str">
        <f t="shared" si="16"/>
        <v/>
      </c>
      <c r="B387" s="51" t="str">
        <f t="shared" si="17"/>
        <v/>
      </c>
      <c r="D387" s="6">
        <f>IF(NOT(D$15=0),ROUND(D386-(('Minimum Payment'!D387+'Extra Payment'!D387)-Interest!D387),2),0)</f>
        <v>0</v>
      </c>
      <c r="E387" s="6">
        <f>IF(NOT(E$15=0),ROUND(E386-(('Minimum Payment'!E387+'Extra Payment'!E387)-Interest!E387),2),0)</f>
        <v>0</v>
      </c>
      <c r="F387" s="6">
        <f>IF(NOT(F$15=0),ROUND(F386-(('Minimum Payment'!F387+'Extra Payment'!F387)-Interest!F387),2),0)</f>
        <v>0</v>
      </c>
      <c r="G387" s="6">
        <f>IF(NOT(G$15=0),ROUND(G386-(('Minimum Payment'!G387+'Extra Payment'!G387)-Interest!G387),2),0)</f>
        <v>0</v>
      </c>
      <c r="H387" s="6">
        <f>IF(NOT(H$15=0),ROUND(H386-(('Minimum Payment'!H387+'Extra Payment'!H387)-Interest!H387),2),0)</f>
        <v>0</v>
      </c>
      <c r="I387" s="6">
        <f>IF(NOT(I$15=0),ROUND(I386-(('Minimum Payment'!I387+'Extra Payment'!I387)-Interest!I387),2),0)</f>
        <v>0</v>
      </c>
      <c r="J387" s="6">
        <f>IF(NOT(J$15=0),ROUND(J386-(('Minimum Payment'!J387+'Extra Payment'!J387)-Interest!J387),2),0)</f>
        <v>0</v>
      </c>
      <c r="K387" s="6">
        <f>IF(NOT(K$15=0),ROUND(K386-(('Minimum Payment'!K387+'Extra Payment'!K387)-Interest!K387),2),0)</f>
        <v>0</v>
      </c>
      <c r="L387" s="6">
        <f>IF(NOT(L$15=0),ROUND(L386-(('Minimum Payment'!L387+'Extra Payment'!L387)-Interest!L387),2),0)</f>
        <v>0</v>
      </c>
      <c r="M387" s="6">
        <f>IF(NOT(M$15=0),ROUND(M386-(('Minimum Payment'!M387+'Extra Payment'!M387)-Interest!M387),2),0)</f>
        <v>0</v>
      </c>
      <c r="O387" s="6">
        <f t="shared" si="15"/>
        <v>0</v>
      </c>
    </row>
    <row r="388" spans="1:15" x14ac:dyDescent="0.25">
      <c r="A388" s="3" t="str">
        <f t="shared" si="16"/>
        <v/>
      </c>
      <c r="B388" s="51" t="str">
        <f t="shared" si="17"/>
        <v/>
      </c>
      <c r="D388" s="6">
        <f>IF(NOT(D$15=0),ROUND(D387-(('Minimum Payment'!D388+'Extra Payment'!D388)-Interest!D388),2),0)</f>
        <v>0</v>
      </c>
      <c r="E388" s="6">
        <f>IF(NOT(E$15=0),ROUND(E387-(('Minimum Payment'!E388+'Extra Payment'!E388)-Interest!E388),2),0)</f>
        <v>0</v>
      </c>
      <c r="F388" s="6">
        <f>IF(NOT(F$15=0),ROUND(F387-(('Minimum Payment'!F388+'Extra Payment'!F388)-Interest!F388),2),0)</f>
        <v>0</v>
      </c>
      <c r="G388" s="6">
        <f>IF(NOT(G$15=0),ROUND(G387-(('Minimum Payment'!G388+'Extra Payment'!G388)-Interest!G388),2),0)</f>
        <v>0</v>
      </c>
      <c r="H388" s="6">
        <f>IF(NOT(H$15=0),ROUND(H387-(('Minimum Payment'!H388+'Extra Payment'!H388)-Interest!H388),2),0)</f>
        <v>0</v>
      </c>
      <c r="I388" s="6">
        <f>IF(NOT(I$15=0),ROUND(I387-(('Minimum Payment'!I388+'Extra Payment'!I388)-Interest!I388),2),0)</f>
        <v>0</v>
      </c>
      <c r="J388" s="6">
        <f>IF(NOT(J$15=0),ROUND(J387-(('Minimum Payment'!J388+'Extra Payment'!J388)-Interest!J388),2),0)</f>
        <v>0</v>
      </c>
      <c r="K388" s="6">
        <f>IF(NOT(K$15=0),ROUND(K387-(('Minimum Payment'!K388+'Extra Payment'!K388)-Interest!K388),2),0)</f>
        <v>0</v>
      </c>
      <c r="L388" s="6">
        <f>IF(NOT(L$15=0),ROUND(L387-(('Minimum Payment'!L388+'Extra Payment'!L388)-Interest!L388),2),0)</f>
        <v>0</v>
      </c>
      <c r="M388" s="6">
        <f>IF(NOT(M$15=0),ROUND(M387-(('Minimum Payment'!M388+'Extra Payment'!M388)-Interest!M388),2),0)</f>
        <v>0</v>
      </c>
      <c r="O388" s="6">
        <f t="shared" si="15"/>
        <v>0</v>
      </c>
    </row>
    <row r="389" spans="1:15" x14ac:dyDescent="0.25">
      <c r="A389" s="3" t="str">
        <f t="shared" si="16"/>
        <v/>
      </c>
      <c r="B389" s="51" t="str">
        <f t="shared" si="17"/>
        <v/>
      </c>
      <c r="D389" s="6">
        <f>IF(NOT(D$15=0),ROUND(D388-(('Minimum Payment'!D389+'Extra Payment'!D389)-Interest!D389),2),0)</f>
        <v>0</v>
      </c>
      <c r="E389" s="6">
        <f>IF(NOT(E$15=0),ROUND(E388-(('Minimum Payment'!E389+'Extra Payment'!E389)-Interest!E389),2),0)</f>
        <v>0</v>
      </c>
      <c r="F389" s="6">
        <f>IF(NOT(F$15=0),ROUND(F388-(('Minimum Payment'!F389+'Extra Payment'!F389)-Interest!F389),2),0)</f>
        <v>0</v>
      </c>
      <c r="G389" s="6">
        <f>IF(NOT(G$15=0),ROUND(G388-(('Minimum Payment'!G389+'Extra Payment'!G389)-Interest!G389),2),0)</f>
        <v>0</v>
      </c>
      <c r="H389" s="6">
        <f>IF(NOT(H$15=0),ROUND(H388-(('Minimum Payment'!H389+'Extra Payment'!H389)-Interest!H389),2),0)</f>
        <v>0</v>
      </c>
      <c r="I389" s="6">
        <f>IF(NOT(I$15=0),ROUND(I388-(('Minimum Payment'!I389+'Extra Payment'!I389)-Interest!I389),2),0)</f>
        <v>0</v>
      </c>
      <c r="J389" s="6">
        <f>IF(NOT(J$15=0),ROUND(J388-(('Minimum Payment'!J389+'Extra Payment'!J389)-Interest!J389),2),0)</f>
        <v>0</v>
      </c>
      <c r="K389" s="6">
        <f>IF(NOT(K$15=0),ROUND(K388-(('Minimum Payment'!K389+'Extra Payment'!K389)-Interest!K389),2),0)</f>
        <v>0</v>
      </c>
      <c r="L389" s="6">
        <f>IF(NOT(L$15=0),ROUND(L388-(('Minimum Payment'!L389+'Extra Payment'!L389)-Interest!L389),2),0)</f>
        <v>0</v>
      </c>
      <c r="M389" s="6">
        <f>IF(NOT(M$15=0),ROUND(M388-(('Minimum Payment'!M389+'Extra Payment'!M389)-Interest!M389),2),0)</f>
        <v>0</v>
      </c>
      <c r="O389" s="6">
        <f t="shared" si="15"/>
        <v>0</v>
      </c>
    </row>
    <row r="390" spans="1:15" x14ac:dyDescent="0.25">
      <c r="A390" s="3" t="str">
        <f t="shared" si="16"/>
        <v/>
      </c>
      <c r="B390" s="51" t="str">
        <f t="shared" si="17"/>
        <v/>
      </c>
      <c r="D390" s="6">
        <f>IF(NOT(D$15=0),ROUND(D389-(('Minimum Payment'!D390+'Extra Payment'!D390)-Interest!D390),2),0)</f>
        <v>0</v>
      </c>
      <c r="E390" s="6">
        <f>IF(NOT(E$15=0),ROUND(E389-(('Minimum Payment'!E390+'Extra Payment'!E390)-Interest!E390),2),0)</f>
        <v>0</v>
      </c>
      <c r="F390" s="6">
        <f>IF(NOT(F$15=0),ROUND(F389-(('Minimum Payment'!F390+'Extra Payment'!F390)-Interest!F390),2),0)</f>
        <v>0</v>
      </c>
      <c r="G390" s="6">
        <f>IF(NOT(G$15=0),ROUND(G389-(('Minimum Payment'!G390+'Extra Payment'!G390)-Interest!G390),2),0)</f>
        <v>0</v>
      </c>
      <c r="H390" s="6">
        <f>IF(NOT(H$15=0),ROUND(H389-(('Minimum Payment'!H390+'Extra Payment'!H390)-Interest!H390),2),0)</f>
        <v>0</v>
      </c>
      <c r="I390" s="6">
        <f>IF(NOT(I$15=0),ROUND(I389-(('Minimum Payment'!I390+'Extra Payment'!I390)-Interest!I390),2),0)</f>
        <v>0</v>
      </c>
      <c r="J390" s="6">
        <f>IF(NOT(J$15=0),ROUND(J389-(('Minimum Payment'!J390+'Extra Payment'!J390)-Interest!J390),2),0)</f>
        <v>0</v>
      </c>
      <c r="K390" s="6">
        <f>IF(NOT(K$15=0),ROUND(K389-(('Minimum Payment'!K390+'Extra Payment'!K390)-Interest!K390),2),0)</f>
        <v>0</v>
      </c>
      <c r="L390" s="6">
        <f>IF(NOT(L$15=0),ROUND(L389-(('Minimum Payment'!L390+'Extra Payment'!L390)-Interest!L390),2),0)</f>
        <v>0</v>
      </c>
      <c r="M390" s="6">
        <f>IF(NOT(M$15=0),ROUND(M389-(('Minimum Payment'!M390+'Extra Payment'!M390)-Interest!M390),2),0)</f>
        <v>0</v>
      </c>
      <c r="O390" s="6">
        <f t="shared" si="15"/>
        <v>0</v>
      </c>
    </row>
    <row r="391" spans="1:15" x14ac:dyDescent="0.25">
      <c r="A391" s="3" t="str">
        <f t="shared" si="16"/>
        <v/>
      </c>
      <c r="B391" s="51" t="str">
        <f t="shared" si="17"/>
        <v/>
      </c>
      <c r="D391" s="6">
        <f>IF(NOT(D$15=0),ROUND(D390-(('Minimum Payment'!D391+'Extra Payment'!D391)-Interest!D391),2),0)</f>
        <v>0</v>
      </c>
      <c r="E391" s="6">
        <f>IF(NOT(E$15=0),ROUND(E390-(('Minimum Payment'!E391+'Extra Payment'!E391)-Interest!E391),2),0)</f>
        <v>0</v>
      </c>
      <c r="F391" s="6">
        <f>IF(NOT(F$15=0),ROUND(F390-(('Minimum Payment'!F391+'Extra Payment'!F391)-Interest!F391),2),0)</f>
        <v>0</v>
      </c>
      <c r="G391" s="6">
        <f>IF(NOT(G$15=0),ROUND(G390-(('Minimum Payment'!G391+'Extra Payment'!G391)-Interest!G391),2),0)</f>
        <v>0</v>
      </c>
      <c r="H391" s="6">
        <f>IF(NOT(H$15=0),ROUND(H390-(('Minimum Payment'!H391+'Extra Payment'!H391)-Interest!H391),2),0)</f>
        <v>0</v>
      </c>
      <c r="I391" s="6">
        <f>IF(NOT(I$15=0),ROUND(I390-(('Minimum Payment'!I391+'Extra Payment'!I391)-Interest!I391),2),0)</f>
        <v>0</v>
      </c>
      <c r="J391" s="6">
        <f>IF(NOT(J$15=0),ROUND(J390-(('Minimum Payment'!J391+'Extra Payment'!J391)-Interest!J391),2),0)</f>
        <v>0</v>
      </c>
      <c r="K391" s="6">
        <f>IF(NOT(K$15=0),ROUND(K390-(('Minimum Payment'!K391+'Extra Payment'!K391)-Interest!K391),2),0)</f>
        <v>0</v>
      </c>
      <c r="L391" s="6">
        <f>IF(NOT(L$15=0),ROUND(L390-(('Minimum Payment'!L391+'Extra Payment'!L391)-Interest!L391),2),0)</f>
        <v>0</v>
      </c>
      <c r="M391" s="6">
        <f>IF(NOT(M$15=0),ROUND(M390-(('Minimum Payment'!M391+'Extra Payment'!M391)-Interest!M391),2),0)</f>
        <v>0</v>
      </c>
      <c r="O391" s="6">
        <f t="shared" si="15"/>
        <v>0</v>
      </c>
    </row>
    <row r="392" spans="1:15" x14ac:dyDescent="0.25">
      <c r="A392" s="3" t="str">
        <f t="shared" si="16"/>
        <v/>
      </c>
      <c r="B392" s="51" t="str">
        <f t="shared" si="17"/>
        <v/>
      </c>
      <c r="D392" s="6">
        <f>IF(NOT(D$15=0),ROUND(D391-(('Minimum Payment'!D392+'Extra Payment'!D392)-Interest!D392),2),0)</f>
        <v>0</v>
      </c>
      <c r="E392" s="6">
        <f>IF(NOT(E$15=0),ROUND(E391-(('Minimum Payment'!E392+'Extra Payment'!E392)-Interest!E392),2),0)</f>
        <v>0</v>
      </c>
      <c r="F392" s="6">
        <f>IF(NOT(F$15=0),ROUND(F391-(('Minimum Payment'!F392+'Extra Payment'!F392)-Interest!F392),2),0)</f>
        <v>0</v>
      </c>
      <c r="G392" s="6">
        <f>IF(NOT(G$15=0),ROUND(G391-(('Minimum Payment'!G392+'Extra Payment'!G392)-Interest!G392),2),0)</f>
        <v>0</v>
      </c>
      <c r="H392" s="6">
        <f>IF(NOT(H$15=0),ROUND(H391-(('Minimum Payment'!H392+'Extra Payment'!H392)-Interest!H392),2),0)</f>
        <v>0</v>
      </c>
      <c r="I392" s="6">
        <f>IF(NOT(I$15=0),ROUND(I391-(('Minimum Payment'!I392+'Extra Payment'!I392)-Interest!I392),2),0)</f>
        <v>0</v>
      </c>
      <c r="J392" s="6">
        <f>IF(NOT(J$15=0),ROUND(J391-(('Minimum Payment'!J392+'Extra Payment'!J392)-Interest!J392),2),0)</f>
        <v>0</v>
      </c>
      <c r="K392" s="6">
        <f>IF(NOT(K$15=0),ROUND(K391-(('Minimum Payment'!K392+'Extra Payment'!K392)-Interest!K392),2),0)</f>
        <v>0</v>
      </c>
      <c r="L392" s="6">
        <f>IF(NOT(L$15=0),ROUND(L391-(('Minimum Payment'!L392+'Extra Payment'!L392)-Interest!L392),2),0)</f>
        <v>0</v>
      </c>
      <c r="M392" s="6">
        <f>IF(NOT(M$15=0),ROUND(M391-(('Minimum Payment'!M392+'Extra Payment'!M392)-Interest!M392),2),0)</f>
        <v>0</v>
      </c>
      <c r="O392" s="6">
        <f t="shared" si="15"/>
        <v>0</v>
      </c>
    </row>
    <row r="393" spans="1:15" x14ac:dyDescent="0.25">
      <c r="A393" s="3" t="str">
        <f t="shared" si="16"/>
        <v/>
      </c>
      <c r="B393" s="51" t="str">
        <f t="shared" si="17"/>
        <v/>
      </c>
      <c r="D393" s="6">
        <f>IF(NOT(D$15=0),ROUND(D392-(('Minimum Payment'!D393+'Extra Payment'!D393)-Interest!D393),2),0)</f>
        <v>0</v>
      </c>
      <c r="E393" s="6">
        <f>IF(NOT(E$15=0),ROUND(E392-(('Minimum Payment'!E393+'Extra Payment'!E393)-Interest!E393),2),0)</f>
        <v>0</v>
      </c>
      <c r="F393" s="6">
        <f>IF(NOT(F$15=0),ROUND(F392-(('Minimum Payment'!F393+'Extra Payment'!F393)-Interest!F393),2),0)</f>
        <v>0</v>
      </c>
      <c r="G393" s="6">
        <f>IF(NOT(G$15=0),ROUND(G392-(('Minimum Payment'!G393+'Extra Payment'!G393)-Interest!G393),2),0)</f>
        <v>0</v>
      </c>
      <c r="H393" s="6">
        <f>IF(NOT(H$15=0),ROUND(H392-(('Minimum Payment'!H393+'Extra Payment'!H393)-Interest!H393),2),0)</f>
        <v>0</v>
      </c>
      <c r="I393" s="6">
        <f>IF(NOT(I$15=0),ROUND(I392-(('Minimum Payment'!I393+'Extra Payment'!I393)-Interest!I393),2),0)</f>
        <v>0</v>
      </c>
      <c r="J393" s="6">
        <f>IF(NOT(J$15=0),ROUND(J392-(('Minimum Payment'!J393+'Extra Payment'!J393)-Interest!J393),2),0)</f>
        <v>0</v>
      </c>
      <c r="K393" s="6">
        <f>IF(NOT(K$15=0),ROUND(K392-(('Minimum Payment'!K393+'Extra Payment'!K393)-Interest!K393),2),0)</f>
        <v>0</v>
      </c>
      <c r="L393" s="6">
        <f>IF(NOT(L$15=0),ROUND(L392-(('Minimum Payment'!L393+'Extra Payment'!L393)-Interest!L393),2),0)</f>
        <v>0</v>
      </c>
      <c r="M393" s="6">
        <f>IF(NOT(M$15=0),ROUND(M392-(('Minimum Payment'!M393+'Extra Payment'!M393)-Interest!M393),2),0)</f>
        <v>0</v>
      </c>
      <c r="O393" s="6">
        <f t="shared" si="15"/>
        <v>0</v>
      </c>
    </row>
    <row r="394" spans="1:15" x14ac:dyDescent="0.25">
      <c r="A394" s="3" t="str">
        <f t="shared" si="16"/>
        <v/>
      </c>
      <c r="B394" s="51" t="str">
        <f t="shared" si="17"/>
        <v/>
      </c>
      <c r="D394" s="6">
        <f>IF(NOT(D$15=0),ROUND(D393-(('Minimum Payment'!D394+'Extra Payment'!D394)-Interest!D394),2),0)</f>
        <v>0</v>
      </c>
      <c r="E394" s="6">
        <f>IF(NOT(E$15=0),ROUND(E393-(('Minimum Payment'!E394+'Extra Payment'!E394)-Interest!E394),2),0)</f>
        <v>0</v>
      </c>
      <c r="F394" s="6">
        <f>IF(NOT(F$15=0),ROUND(F393-(('Minimum Payment'!F394+'Extra Payment'!F394)-Interest!F394),2),0)</f>
        <v>0</v>
      </c>
      <c r="G394" s="6">
        <f>IF(NOT(G$15=0),ROUND(G393-(('Minimum Payment'!G394+'Extra Payment'!G394)-Interest!G394),2),0)</f>
        <v>0</v>
      </c>
      <c r="H394" s="6">
        <f>IF(NOT(H$15=0),ROUND(H393-(('Minimum Payment'!H394+'Extra Payment'!H394)-Interest!H394),2),0)</f>
        <v>0</v>
      </c>
      <c r="I394" s="6">
        <f>IF(NOT(I$15=0),ROUND(I393-(('Minimum Payment'!I394+'Extra Payment'!I394)-Interest!I394),2),0)</f>
        <v>0</v>
      </c>
      <c r="J394" s="6">
        <f>IF(NOT(J$15=0),ROUND(J393-(('Minimum Payment'!J394+'Extra Payment'!J394)-Interest!J394),2),0)</f>
        <v>0</v>
      </c>
      <c r="K394" s="6">
        <f>IF(NOT(K$15=0),ROUND(K393-(('Minimum Payment'!K394+'Extra Payment'!K394)-Interest!K394),2),0)</f>
        <v>0</v>
      </c>
      <c r="L394" s="6">
        <f>IF(NOT(L$15=0),ROUND(L393-(('Minimum Payment'!L394+'Extra Payment'!L394)-Interest!L394),2),0)</f>
        <v>0</v>
      </c>
      <c r="M394" s="6">
        <f>IF(NOT(M$15=0),ROUND(M393-(('Minimum Payment'!M394+'Extra Payment'!M394)-Interest!M394),2),0)</f>
        <v>0</v>
      </c>
      <c r="O394" s="6">
        <f t="shared" si="15"/>
        <v>0</v>
      </c>
    </row>
    <row r="395" spans="1:15" x14ac:dyDescent="0.25">
      <c r="A395" s="3" t="str">
        <f t="shared" si="16"/>
        <v/>
      </c>
      <c r="B395" s="51" t="str">
        <f t="shared" si="17"/>
        <v/>
      </c>
      <c r="D395" s="6">
        <f>IF(NOT(D$15=0),ROUND(D394-(('Minimum Payment'!D395+'Extra Payment'!D395)-Interest!D395),2),0)</f>
        <v>0</v>
      </c>
      <c r="E395" s="6">
        <f>IF(NOT(E$15=0),ROUND(E394-(('Minimum Payment'!E395+'Extra Payment'!E395)-Interest!E395),2),0)</f>
        <v>0</v>
      </c>
      <c r="F395" s="6">
        <f>IF(NOT(F$15=0),ROUND(F394-(('Minimum Payment'!F395+'Extra Payment'!F395)-Interest!F395),2),0)</f>
        <v>0</v>
      </c>
      <c r="G395" s="6">
        <f>IF(NOT(G$15=0),ROUND(G394-(('Minimum Payment'!G395+'Extra Payment'!G395)-Interest!G395),2),0)</f>
        <v>0</v>
      </c>
      <c r="H395" s="6">
        <f>IF(NOT(H$15=0),ROUND(H394-(('Minimum Payment'!H395+'Extra Payment'!H395)-Interest!H395),2),0)</f>
        <v>0</v>
      </c>
      <c r="I395" s="6">
        <f>IF(NOT(I$15=0),ROUND(I394-(('Minimum Payment'!I395+'Extra Payment'!I395)-Interest!I395),2),0)</f>
        <v>0</v>
      </c>
      <c r="J395" s="6">
        <f>IF(NOT(J$15=0),ROUND(J394-(('Minimum Payment'!J395+'Extra Payment'!J395)-Interest!J395),2),0)</f>
        <v>0</v>
      </c>
      <c r="K395" s="6">
        <f>IF(NOT(K$15=0),ROUND(K394-(('Minimum Payment'!K395+'Extra Payment'!K395)-Interest!K395),2),0)</f>
        <v>0</v>
      </c>
      <c r="L395" s="6">
        <f>IF(NOT(L$15=0),ROUND(L394-(('Minimum Payment'!L395+'Extra Payment'!L395)-Interest!L395),2),0)</f>
        <v>0</v>
      </c>
      <c r="M395" s="6">
        <f>IF(NOT(M$15=0),ROUND(M394-(('Minimum Payment'!M395+'Extra Payment'!M395)-Interest!M395),2),0)</f>
        <v>0</v>
      </c>
      <c r="O395" s="6">
        <f t="shared" si="15"/>
        <v>0</v>
      </c>
    </row>
    <row r="396" spans="1:15" x14ac:dyDescent="0.25">
      <c r="A396" s="3" t="str">
        <f t="shared" si="16"/>
        <v/>
      </c>
      <c r="B396" s="51" t="str">
        <f t="shared" si="17"/>
        <v/>
      </c>
      <c r="D396" s="6">
        <f>IF(NOT(D$15=0),ROUND(D395-(('Minimum Payment'!D396+'Extra Payment'!D396)-Interest!D396),2),0)</f>
        <v>0</v>
      </c>
      <c r="E396" s="6">
        <f>IF(NOT(E$15=0),ROUND(E395-(('Minimum Payment'!E396+'Extra Payment'!E396)-Interest!E396),2),0)</f>
        <v>0</v>
      </c>
      <c r="F396" s="6">
        <f>IF(NOT(F$15=0),ROUND(F395-(('Minimum Payment'!F396+'Extra Payment'!F396)-Interest!F396),2),0)</f>
        <v>0</v>
      </c>
      <c r="G396" s="6">
        <f>IF(NOT(G$15=0),ROUND(G395-(('Minimum Payment'!G396+'Extra Payment'!G396)-Interest!G396),2),0)</f>
        <v>0</v>
      </c>
      <c r="H396" s="6">
        <f>IF(NOT(H$15=0),ROUND(H395-(('Minimum Payment'!H396+'Extra Payment'!H396)-Interest!H396),2),0)</f>
        <v>0</v>
      </c>
      <c r="I396" s="6">
        <f>IF(NOT(I$15=0),ROUND(I395-(('Minimum Payment'!I396+'Extra Payment'!I396)-Interest!I396),2),0)</f>
        <v>0</v>
      </c>
      <c r="J396" s="6">
        <f>IF(NOT(J$15=0),ROUND(J395-(('Minimum Payment'!J396+'Extra Payment'!J396)-Interest!J396),2),0)</f>
        <v>0</v>
      </c>
      <c r="K396" s="6">
        <f>IF(NOT(K$15=0),ROUND(K395-(('Minimum Payment'!K396+'Extra Payment'!K396)-Interest!K396),2),0)</f>
        <v>0</v>
      </c>
      <c r="L396" s="6">
        <f>IF(NOT(L$15=0),ROUND(L395-(('Minimum Payment'!L396+'Extra Payment'!L396)-Interest!L396),2),0)</f>
        <v>0</v>
      </c>
      <c r="M396" s="6">
        <f>IF(NOT(M$15=0),ROUND(M395-(('Minimum Payment'!M396+'Extra Payment'!M396)-Interest!M396),2),0)</f>
        <v>0</v>
      </c>
      <c r="O396" s="6">
        <f t="shared" si="15"/>
        <v>0</v>
      </c>
    </row>
    <row r="397" spans="1:15" x14ac:dyDescent="0.25">
      <c r="A397" s="3" t="str">
        <f t="shared" si="16"/>
        <v/>
      </c>
      <c r="B397" s="51" t="str">
        <f t="shared" si="17"/>
        <v/>
      </c>
      <c r="D397" s="6">
        <f>IF(NOT(D$15=0),ROUND(D396-(('Minimum Payment'!D397+'Extra Payment'!D397)-Interest!D397),2),0)</f>
        <v>0</v>
      </c>
      <c r="E397" s="6">
        <f>IF(NOT(E$15=0),ROUND(E396-(('Minimum Payment'!E397+'Extra Payment'!E397)-Interest!E397),2),0)</f>
        <v>0</v>
      </c>
      <c r="F397" s="6">
        <f>IF(NOT(F$15=0),ROUND(F396-(('Minimum Payment'!F397+'Extra Payment'!F397)-Interest!F397),2),0)</f>
        <v>0</v>
      </c>
      <c r="G397" s="6">
        <f>IF(NOT(G$15=0),ROUND(G396-(('Minimum Payment'!G397+'Extra Payment'!G397)-Interest!G397),2),0)</f>
        <v>0</v>
      </c>
      <c r="H397" s="6">
        <f>IF(NOT(H$15=0),ROUND(H396-(('Minimum Payment'!H397+'Extra Payment'!H397)-Interest!H397),2),0)</f>
        <v>0</v>
      </c>
      <c r="I397" s="6">
        <f>IF(NOT(I$15=0),ROUND(I396-(('Minimum Payment'!I397+'Extra Payment'!I397)-Interest!I397),2),0)</f>
        <v>0</v>
      </c>
      <c r="J397" s="6">
        <f>IF(NOT(J$15=0),ROUND(J396-(('Minimum Payment'!J397+'Extra Payment'!J397)-Interest!J397),2),0)</f>
        <v>0</v>
      </c>
      <c r="K397" s="6">
        <f>IF(NOT(K$15=0),ROUND(K396-(('Minimum Payment'!K397+'Extra Payment'!K397)-Interest!K397),2),0)</f>
        <v>0</v>
      </c>
      <c r="L397" s="6">
        <f>IF(NOT(L$15=0),ROUND(L396-(('Minimum Payment'!L397+'Extra Payment'!L397)-Interest!L397),2),0)</f>
        <v>0</v>
      </c>
      <c r="M397" s="6">
        <f>IF(NOT(M$15=0),ROUND(M396-(('Minimum Payment'!M397+'Extra Payment'!M397)-Interest!M397),2),0)</f>
        <v>0</v>
      </c>
      <c r="O397" s="6">
        <f t="shared" si="15"/>
        <v>0</v>
      </c>
    </row>
    <row r="398" spans="1:15" x14ac:dyDescent="0.25">
      <c r="A398" s="3" t="str">
        <f t="shared" si="16"/>
        <v/>
      </c>
      <c r="B398" s="51" t="str">
        <f t="shared" si="17"/>
        <v/>
      </c>
      <c r="D398" s="6">
        <f>IF(NOT(D$15=0),ROUND(D397-(('Minimum Payment'!D398+'Extra Payment'!D398)-Interest!D398),2),0)</f>
        <v>0</v>
      </c>
      <c r="E398" s="6">
        <f>IF(NOT(E$15=0),ROUND(E397-(('Minimum Payment'!E398+'Extra Payment'!E398)-Interest!E398),2),0)</f>
        <v>0</v>
      </c>
      <c r="F398" s="6">
        <f>IF(NOT(F$15=0),ROUND(F397-(('Minimum Payment'!F398+'Extra Payment'!F398)-Interest!F398),2),0)</f>
        <v>0</v>
      </c>
      <c r="G398" s="6">
        <f>IF(NOT(G$15=0),ROUND(G397-(('Minimum Payment'!G398+'Extra Payment'!G398)-Interest!G398),2),0)</f>
        <v>0</v>
      </c>
      <c r="H398" s="6">
        <f>IF(NOT(H$15=0),ROUND(H397-(('Minimum Payment'!H398+'Extra Payment'!H398)-Interest!H398),2),0)</f>
        <v>0</v>
      </c>
      <c r="I398" s="6">
        <f>IF(NOT(I$15=0),ROUND(I397-(('Minimum Payment'!I398+'Extra Payment'!I398)-Interest!I398),2),0)</f>
        <v>0</v>
      </c>
      <c r="J398" s="6">
        <f>IF(NOT(J$15=0),ROUND(J397-(('Minimum Payment'!J398+'Extra Payment'!J398)-Interest!J398),2),0)</f>
        <v>0</v>
      </c>
      <c r="K398" s="6">
        <f>IF(NOT(K$15=0),ROUND(K397-(('Minimum Payment'!K398+'Extra Payment'!K398)-Interest!K398),2),0)</f>
        <v>0</v>
      </c>
      <c r="L398" s="6">
        <f>IF(NOT(L$15=0),ROUND(L397-(('Minimum Payment'!L398+'Extra Payment'!L398)-Interest!L398),2),0)</f>
        <v>0</v>
      </c>
      <c r="M398" s="6">
        <f>IF(NOT(M$15=0),ROUND(M397-(('Minimum Payment'!M398+'Extra Payment'!M398)-Interest!M398),2),0)</f>
        <v>0</v>
      </c>
      <c r="O398" s="6">
        <f t="shared" si="15"/>
        <v>0</v>
      </c>
    </row>
    <row r="399" spans="1:15" x14ac:dyDescent="0.25">
      <c r="A399" s="3" t="str">
        <f t="shared" si="16"/>
        <v/>
      </c>
      <c r="B399" s="51" t="str">
        <f t="shared" si="17"/>
        <v/>
      </c>
      <c r="D399" s="6">
        <f>IF(NOT(D$15=0),ROUND(D398-(('Minimum Payment'!D399+'Extra Payment'!D399)-Interest!D399),2),0)</f>
        <v>0</v>
      </c>
      <c r="E399" s="6">
        <f>IF(NOT(E$15=0),ROUND(E398-(('Minimum Payment'!E399+'Extra Payment'!E399)-Interest!E399),2),0)</f>
        <v>0</v>
      </c>
      <c r="F399" s="6">
        <f>IF(NOT(F$15=0),ROUND(F398-(('Minimum Payment'!F399+'Extra Payment'!F399)-Interest!F399),2),0)</f>
        <v>0</v>
      </c>
      <c r="G399" s="6">
        <f>IF(NOT(G$15=0),ROUND(G398-(('Minimum Payment'!G399+'Extra Payment'!G399)-Interest!G399),2),0)</f>
        <v>0</v>
      </c>
      <c r="H399" s="6">
        <f>IF(NOT(H$15=0),ROUND(H398-(('Minimum Payment'!H399+'Extra Payment'!H399)-Interest!H399),2),0)</f>
        <v>0</v>
      </c>
      <c r="I399" s="6">
        <f>IF(NOT(I$15=0),ROUND(I398-(('Minimum Payment'!I399+'Extra Payment'!I399)-Interest!I399),2),0)</f>
        <v>0</v>
      </c>
      <c r="J399" s="6">
        <f>IF(NOT(J$15=0),ROUND(J398-(('Minimum Payment'!J399+'Extra Payment'!J399)-Interest!J399),2),0)</f>
        <v>0</v>
      </c>
      <c r="K399" s="6">
        <f>IF(NOT(K$15=0),ROUND(K398-(('Minimum Payment'!K399+'Extra Payment'!K399)-Interest!K399),2),0)</f>
        <v>0</v>
      </c>
      <c r="L399" s="6">
        <f>IF(NOT(L$15=0),ROUND(L398-(('Minimum Payment'!L399+'Extra Payment'!L399)-Interest!L399),2),0)</f>
        <v>0</v>
      </c>
      <c r="M399" s="6">
        <f>IF(NOT(M$15=0),ROUND(M398-(('Minimum Payment'!M399+'Extra Payment'!M399)-Interest!M399),2),0)</f>
        <v>0</v>
      </c>
      <c r="O399" s="6">
        <f t="shared" ref="O399:O462" si="18">SUM(D399:M399)</f>
        <v>0</v>
      </c>
    </row>
    <row r="400" spans="1:15" x14ac:dyDescent="0.25">
      <c r="A400" s="3" t="str">
        <f t="shared" ref="A400:A463" si="19">IF(O399&lt;=0,"",A399+1)</f>
        <v/>
      </c>
      <c r="B400" s="51" t="str">
        <f t="shared" si="17"/>
        <v/>
      </c>
      <c r="D400" s="6">
        <f>IF(NOT(D$15=0),ROUND(D399-(('Minimum Payment'!D400+'Extra Payment'!D400)-Interest!D400),2),0)</f>
        <v>0</v>
      </c>
      <c r="E400" s="6">
        <f>IF(NOT(E$15=0),ROUND(E399-(('Minimum Payment'!E400+'Extra Payment'!E400)-Interest!E400),2),0)</f>
        <v>0</v>
      </c>
      <c r="F400" s="6">
        <f>IF(NOT(F$15=0),ROUND(F399-(('Minimum Payment'!F400+'Extra Payment'!F400)-Interest!F400),2),0)</f>
        <v>0</v>
      </c>
      <c r="G400" s="6">
        <f>IF(NOT(G$15=0),ROUND(G399-(('Minimum Payment'!G400+'Extra Payment'!G400)-Interest!G400),2),0)</f>
        <v>0</v>
      </c>
      <c r="H400" s="6">
        <f>IF(NOT(H$15=0),ROUND(H399-(('Minimum Payment'!H400+'Extra Payment'!H400)-Interest!H400),2),0)</f>
        <v>0</v>
      </c>
      <c r="I400" s="6">
        <f>IF(NOT(I$15=0),ROUND(I399-(('Minimum Payment'!I400+'Extra Payment'!I400)-Interest!I400),2),0)</f>
        <v>0</v>
      </c>
      <c r="J400" s="6">
        <f>IF(NOT(J$15=0),ROUND(J399-(('Minimum Payment'!J400+'Extra Payment'!J400)-Interest!J400),2),0)</f>
        <v>0</v>
      </c>
      <c r="K400" s="6">
        <f>IF(NOT(K$15=0),ROUND(K399-(('Minimum Payment'!K400+'Extra Payment'!K400)-Interest!K400),2),0)</f>
        <v>0</v>
      </c>
      <c r="L400" s="6">
        <f>IF(NOT(L$15=0),ROUND(L399-(('Minimum Payment'!L400+'Extra Payment'!L400)-Interest!L400),2),0)</f>
        <v>0</v>
      </c>
      <c r="M400" s="6">
        <f>IF(NOT(M$15=0),ROUND(M399-(('Minimum Payment'!M400+'Extra Payment'!M400)-Interest!M400),2),0)</f>
        <v>0</v>
      </c>
      <c r="O400" s="6">
        <f t="shared" si="18"/>
        <v>0</v>
      </c>
    </row>
    <row r="401" spans="1:15" x14ac:dyDescent="0.25">
      <c r="A401" s="3" t="str">
        <f t="shared" si="19"/>
        <v/>
      </c>
      <c r="B401" s="51" t="str">
        <f t="shared" ref="B401:B415" si="20">IF(A401="","",DATE(YEAR(B400),MONTH(B400)+1,1))</f>
        <v/>
      </c>
      <c r="D401" s="6">
        <f>IF(NOT(D$15=0),ROUND(D400-(('Minimum Payment'!D401+'Extra Payment'!D401)-Interest!D401),2),0)</f>
        <v>0</v>
      </c>
      <c r="E401" s="6">
        <f>IF(NOT(E$15=0),ROUND(E400-(('Minimum Payment'!E401+'Extra Payment'!E401)-Interest!E401),2),0)</f>
        <v>0</v>
      </c>
      <c r="F401" s="6">
        <f>IF(NOT(F$15=0),ROUND(F400-(('Minimum Payment'!F401+'Extra Payment'!F401)-Interest!F401),2),0)</f>
        <v>0</v>
      </c>
      <c r="G401" s="6">
        <f>IF(NOT(G$15=0),ROUND(G400-(('Minimum Payment'!G401+'Extra Payment'!G401)-Interest!G401),2),0)</f>
        <v>0</v>
      </c>
      <c r="H401" s="6">
        <f>IF(NOT(H$15=0),ROUND(H400-(('Minimum Payment'!H401+'Extra Payment'!H401)-Interest!H401),2),0)</f>
        <v>0</v>
      </c>
      <c r="I401" s="6">
        <f>IF(NOT(I$15=0),ROUND(I400-(('Minimum Payment'!I401+'Extra Payment'!I401)-Interest!I401),2),0)</f>
        <v>0</v>
      </c>
      <c r="J401" s="6">
        <f>IF(NOT(J$15=0),ROUND(J400-(('Minimum Payment'!J401+'Extra Payment'!J401)-Interest!J401),2),0)</f>
        <v>0</v>
      </c>
      <c r="K401" s="6">
        <f>IF(NOT(K$15=0),ROUND(K400-(('Minimum Payment'!K401+'Extra Payment'!K401)-Interest!K401),2),0)</f>
        <v>0</v>
      </c>
      <c r="L401" s="6">
        <f>IF(NOT(L$15=0),ROUND(L400-(('Minimum Payment'!L401+'Extra Payment'!L401)-Interest!L401),2),0)</f>
        <v>0</v>
      </c>
      <c r="M401" s="6">
        <f>IF(NOT(M$15=0),ROUND(M400-(('Minimum Payment'!M401+'Extra Payment'!M401)-Interest!M401),2),0)</f>
        <v>0</v>
      </c>
      <c r="O401" s="6">
        <f t="shared" si="18"/>
        <v>0</v>
      </c>
    </row>
    <row r="402" spans="1:15" x14ac:dyDescent="0.25">
      <c r="A402" s="3" t="str">
        <f t="shared" si="19"/>
        <v/>
      </c>
      <c r="B402" s="51" t="str">
        <f t="shared" si="20"/>
        <v/>
      </c>
      <c r="D402" s="6">
        <f>IF(NOT(D$15=0),ROUND(D401-(('Minimum Payment'!D402+'Extra Payment'!D402)-Interest!D402),2),0)</f>
        <v>0</v>
      </c>
      <c r="E402" s="6">
        <f>IF(NOT(E$15=0),ROUND(E401-(('Minimum Payment'!E402+'Extra Payment'!E402)-Interest!E402),2),0)</f>
        <v>0</v>
      </c>
      <c r="F402" s="6">
        <f>IF(NOT(F$15=0),ROUND(F401-(('Minimum Payment'!F402+'Extra Payment'!F402)-Interest!F402),2),0)</f>
        <v>0</v>
      </c>
      <c r="G402" s="6">
        <f>IF(NOT(G$15=0),ROUND(G401-(('Minimum Payment'!G402+'Extra Payment'!G402)-Interest!G402),2),0)</f>
        <v>0</v>
      </c>
      <c r="H402" s="6">
        <f>IF(NOT(H$15=0),ROUND(H401-(('Minimum Payment'!H402+'Extra Payment'!H402)-Interest!H402),2),0)</f>
        <v>0</v>
      </c>
      <c r="I402" s="6">
        <f>IF(NOT(I$15=0),ROUND(I401-(('Minimum Payment'!I402+'Extra Payment'!I402)-Interest!I402),2),0)</f>
        <v>0</v>
      </c>
      <c r="J402" s="6">
        <f>IF(NOT(J$15=0),ROUND(J401-(('Minimum Payment'!J402+'Extra Payment'!J402)-Interest!J402),2),0)</f>
        <v>0</v>
      </c>
      <c r="K402" s="6">
        <f>IF(NOT(K$15=0),ROUND(K401-(('Minimum Payment'!K402+'Extra Payment'!K402)-Interest!K402),2),0)</f>
        <v>0</v>
      </c>
      <c r="L402" s="6">
        <f>IF(NOT(L$15=0),ROUND(L401-(('Minimum Payment'!L402+'Extra Payment'!L402)-Interest!L402),2),0)</f>
        <v>0</v>
      </c>
      <c r="M402" s="6">
        <f>IF(NOT(M$15=0),ROUND(M401-(('Minimum Payment'!M402+'Extra Payment'!M402)-Interest!M402),2),0)</f>
        <v>0</v>
      </c>
      <c r="O402" s="6">
        <f t="shared" si="18"/>
        <v>0</v>
      </c>
    </row>
    <row r="403" spans="1:15" x14ac:dyDescent="0.25">
      <c r="A403" s="3" t="str">
        <f t="shared" si="19"/>
        <v/>
      </c>
      <c r="B403" s="51" t="str">
        <f t="shared" si="20"/>
        <v/>
      </c>
      <c r="D403" s="6">
        <f>IF(NOT(D$15=0),ROUND(D402-(('Minimum Payment'!D403+'Extra Payment'!D403)-Interest!D403),2),0)</f>
        <v>0</v>
      </c>
      <c r="E403" s="6">
        <f>IF(NOT(E$15=0),ROUND(E402-(('Minimum Payment'!E403+'Extra Payment'!E403)-Interest!E403),2),0)</f>
        <v>0</v>
      </c>
      <c r="F403" s="6">
        <f>IF(NOT(F$15=0),ROUND(F402-(('Minimum Payment'!F403+'Extra Payment'!F403)-Interest!F403),2),0)</f>
        <v>0</v>
      </c>
      <c r="G403" s="6">
        <f>IF(NOT(G$15=0),ROUND(G402-(('Minimum Payment'!G403+'Extra Payment'!G403)-Interest!G403),2),0)</f>
        <v>0</v>
      </c>
      <c r="H403" s="6">
        <f>IF(NOT(H$15=0),ROUND(H402-(('Minimum Payment'!H403+'Extra Payment'!H403)-Interest!H403),2),0)</f>
        <v>0</v>
      </c>
      <c r="I403" s="6">
        <f>IF(NOT(I$15=0),ROUND(I402-(('Minimum Payment'!I403+'Extra Payment'!I403)-Interest!I403),2),0)</f>
        <v>0</v>
      </c>
      <c r="J403" s="6">
        <f>IF(NOT(J$15=0),ROUND(J402-(('Minimum Payment'!J403+'Extra Payment'!J403)-Interest!J403),2),0)</f>
        <v>0</v>
      </c>
      <c r="K403" s="6">
        <f>IF(NOT(K$15=0),ROUND(K402-(('Minimum Payment'!K403+'Extra Payment'!K403)-Interest!K403),2),0)</f>
        <v>0</v>
      </c>
      <c r="L403" s="6">
        <f>IF(NOT(L$15=0),ROUND(L402-(('Minimum Payment'!L403+'Extra Payment'!L403)-Interest!L403),2),0)</f>
        <v>0</v>
      </c>
      <c r="M403" s="6">
        <f>IF(NOT(M$15=0),ROUND(M402-(('Minimum Payment'!M403+'Extra Payment'!M403)-Interest!M403),2),0)</f>
        <v>0</v>
      </c>
      <c r="O403" s="6">
        <f t="shared" si="18"/>
        <v>0</v>
      </c>
    </row>
    <row r="404" spans="1:15" x14ac:dyDescent="0.25">
      <c r="A404" s="3" t="str">
        <f t="shared" si="19"/>
        <v/>
      </c>
      <c r="B404" s="51" t="str">
        <f t="shared" si="20"/>
        <v/>
      </c>
      <c r="D404" s="6">
        <f>IF(NOT(D$15=0),ROUND(D403-(('Minimum Payment'!D404+'Extra Payment'!D404)-Interest!D404),2),0)</f>
        <v>0</v>
      </c>
      <c r="E404" s="6">
        <f>IF(NOT(E$15=0),ROUND(E403-(('Minimum Payment'!E404+'Extra Payment'!E404)-Interest!E404),2),0)</f>
        <v>0</v>
      </c>
      <c r="F404" s="6">
        <f>IF(NOT(F$15=0),ROUND(F403-(('Minimum Payment'!F404+'Extra Payment'!F404)-Interest!F404),2),0)</f>
        <v>0</v>
      </c>
      <c r="G404" s="6">
        <f>IF(NOT(G$15=0),ROUND(G403-(('Minimum Payment'!G404+'Extra Payment'!G404)-Interest!G404),2),0)</f>
        <v>0</v>
      </c>
      <c r="H404" s="6">
        <f>IF(NOT(H$15=0),ROUND(H403-(('Minimum Payment'!H404+'Extra Payment'!H404)-Interest!H404),2),0)</f>
        <v>0</v>
      </c>
      <c r="I404" s="6">
        <f>IF(NOT(I$15=0),ROUND(I403-(('Minimum Payment'!I404+'Extra Payment'!I404)-Interest!I404),2),0)</f>
        <v>0</v>
      </c>
      <c r="J404" s="6">
        <f>IF(NOT(J$15=0),ROUND(J403-(('Minimum Payment'!J404+'Extra Payment'!J404)-Interest!J404),2),0)</f>
        <v>0</v>
      </c>
      <c r="K404" s="6">
        <f>IF(NOT(K$15=0),ROUND(K403-(('Minimum Payment'!K404+'Extra Payment'!K404)-Interest!K404),2),0)</f>
        <v>0</v>
      </c>
      <c r="L404" s="6">
        <f>IF(NOT(L$15=0),ROUND(L403-(('Minimum Payment'!L404+'Extra Payment'!L404)-Interest!L404),2),0)</f>
        <v>0</v>
      </c>
      <c r="M404" s="6">
        <f>IF(NOT(M$15=0),ROUND(M403-(('Minimum Payment'!M404+'Extra Payment'!M404)-Interest!M404),2),0)</f>
        <v>0</v>
      </c>
      <c r="O404" s="6">
        <f t="shared" si="18"/>
        <v>0</v>
      </c>
    </row>
    <row r="405" spans="1:15" x14ac:dyDescent="0.25">
      <c r="A405" s="3" t="str">
        <f t="shared" si="19"/>
        <v/>
      </c>
      <c r="B405" s="51" t="str">
        <f t="shared" si="20"/>
        <v/>
      </c>
      <c r="D405" s="6">
        <f>IF(NOT(D$15=0),ROUND(D404-(('Minimum Payment'!D405+'Extra Payment'!D405)-Interest!D405),2),0)</f>
        <v>0</v>
      </c>
      <c r="E405" s="6">
        <f>IF(NOT(E$15=0),ROUND(E404-(('Minimum Payment'!E405+'Extra Payment'!E405)-Interest!E405),2),0)</f>
        <v>0</v>
      </c>
      <c r="F405" s="6">
        <f>IF(NOT(F$15=0),ROUND(F404-(('Minimum Payment'!F405+'Extra Payment'!F405)-Interest!F405),2),0)</f>
        <v>0</v>
      </c>
      <c r="G405" s="6">
        <f>IF(NOT(G$15=0),ROUND(G404-(('Minimum Payment'!G405+'Extra Payment'!G405)-Interest!G405),2),0)</f>
        <v>0</v>
      </c>
      <c r="H405" s="6">
        <f>IF(NOT(H$15=0),ROUND(H404-(('Minimum Payment'!H405+'Extra Payment'!H405)-Interest!H405),2),0)</f>
        <v>0</v>
      </c>
      <c r="I405" s="6">
        <f>IF(NOT(I$15=0),ROUND(I404-(('Minimum Payment'!I405+'Extra Payment'!I405)-Interest!I405),2),0)</f>
        <v>0</v>
      </c>
      <c r="J405" s="6">
        <f>IF(NOT(J$15=0),ROUND(J404-(('Minimum Payment'!J405+'Extra Payment'!J405)-Interest!J405),2),0)</f>
        <v>0</v>
      </c>
      <c r="K405" s="6">
        <f>IF(NOT(K$15=0),ROUND(K404-(('Minimum Payment'!K405+'Extra Payment'!K405)-Interest!K405),2),0)</f>
        <v>0</v>
      </c>
      <c r="L405" s="6">
        <f>IF(NOT(L$15=0),ROUND(L404-(('Minimum Payment'!L405+'Extra Payment'!L405)-Interest!L405),2),0)</f>
        <v>0</v>
      </c>
      <c r="M405" s="6">
        <f>IF(NOT(M$15=0),ROUND(M404-(('Minimum Payment'!M405+'Extra Payment'!M405)-Interest!M405),2),0)</f>
        <v>0</v>
      </c>
      <c r="O405" s="6">
        <f t="shared" si="18"/>
        <v>0</v>
      </c>
    </row>
    <row r="406" spans="1:15" x14ac:dyDescent="0.25">
      <c r="A406" s="3" t="str">
        <f t="shared" si="19"/>
        <v/>
      </c>
      <c r="B406" s="51" t="str">
        <f t="shared" si="20"/>
        <v/>
      </c>
      <c r="D406" s="6">
        <f>IF(NOT(D$15=0),ROUND(D405-(('Minimum Payment'!D406+'Extra Payment'!D406)-Interest!D406),2),0)</f>
        <v>0</v>
      </c>
      <c r="E406" s="6">
        <f>IF(NOT(E$15=0),ROUND(E405-(('Minimum Payment'!E406+'Extra Payment'!E406)-Interest!E406),2),0)</f>
        <v>0</v>
      </c>
      <c r="F406" s="6">
        <f>IF(NOT(F$15=0),ROUND(F405-(('Minimum Payment'!F406+'Extra Payment'!F406)-Interest!F406),2),0)</f>
        <v>0</v>
      </c>
      <c r="G406" s="6">
        <f>IF(NOT(G$15=0),ROUND(G405-(('Minimum Payment'!G406+'Extra Payment'!G406)-Interest!G406),2),0)</f>
        <v>0</v>
      </c>
      <c r="H406" s="6">
        <f>IF(NOT(H$15=0),ROUND(H405-(('Minimum Payment'!H406+'Extra Payment'!H406)-Interest!H406),2),0)</f>
        <v>0</v>
      </c>
      <c r="I406" s="6">
        <f>IF(NOT(I$15=0),ROUND(I405-(('Minimum Payment'!I406+'Extra Payment'!I406)-Interest!I406),2),0)</f>
        <v>0</v>
      </c>
      <c r="J406" s="6">
        <f>IF(NOT(J$15=0),ROUND(J405-(('Minimum Payment'!J406+'Extra Payment'!J406)-Interest!J406),2),0)</f>
        <v>0</v>
      </c>
      <c r="K406" s="6">
        <f>IF(NOT(K$15=0),ROUND(K405-(('Minimum Payment'!K406+'Extra Payment'!K406)-Interest!K406),2),0)</f>
        <v>0</v>
      </c>
      <c r="L406" s="6">
        <f>IF(NOT(L$15=0),ROUND(L405-(('Minimum Payment'!L406+'Extra Payment'!L406)-Interest!L406),2),0)</f>
        <v>0</v>
      </c>
      <c r="M406" s="6">
        <f>IF(NOT(M$15=0),ROUND(M405-(('Minimum Payment'!M406+'Extra Payment'!M406)-Interest!M406),2),0)</f>
        <v>0</v>
      </c>
      <c r="O406" s="6">
        <f t="shared" si="18"/>
        <v>0</v>
      </c>
    </row>
    <row r="407" spans="1:15" x14ac:dyDescent="0.25">
      <c r="A407" s="3" t="str">
        <f t="shared" si="19"/>
        <v/>
      </c>
      <c r="B407" s="51" t="str">
        <f t="shared" si="20"/>
        <v/>
      </c>
      <c r="D407" s="6">
        <f>IF(NOT(D$15=0),ROUND(D406-(('Minimum Payment'!D407+'Extra Payment'!D407)-Interest!D407),2),0)</f>
        <v>0</v>
      </c>
      <c r="E407" s="6">
        <f>IF(NOT(E$15=0),ROUND(E406-(('Minimum Payment'!E407+'Extra Payment'!E407)-Interest!E407),2),0)</f>
        <v>0</v>
      </c>
      <c r="F407" s="6">
        <f>IF(NOT(F$15=0),ROUND(F406-(('Minimum Payment'!F407+'Extra Payment'!F407)-Interest!F407),2),0)</f>
        <v>0</v>
      </c>
      <c r="G407" s="6">
        <f>IF(NOT(G$15=0),ROUND(G406-(('Minimum Payment'!G407+'Extra Payment'!G407)-Interest!G407),2),0)</f>
        <v>0</v>
      </c>
      <c r="H407" s="6">
        <f>IF(NOT(H$15=0),ROUND(H406-(('Minimum Payment'!H407+'Extra Payment'!H407)-Interest!H407),2),0)</f>
        <v>0</v>
      </c>
      <c r="I407" s="6">
        <f>IF(NOT(I$15=0),ROUND(I406-(('Minimum Payment'!I407+'Extra Payment'!I407)-Interest!I407),2),0)</f>
        <v>0</v>
      </c>
      <c r="J407" s="6">
        <f>IF(NOT(J$15=0),ROUND(J406-(('Minimum Payment'!J407+'Extra Payment'!J407)-Interest!J407),2),0)</f>
        <v>0</v>
      </c>
      <c r="K407" s="6">
        <f>IF(NOT(K$15=0),ROUND(K406-(('Minimum Payment'!K407+'Extra Payment'!K407)-Interest!K407),2),0)</f>
        <v>0</v>
      </c>
      <c r="L407" s="6">
        <f>IF(NOT(L$15=0),ROUND(L406-(('Minimum Payment'!L407+'Extra Payment'!L407)-Interest!L407),2),0)</f>
        <v>0</v>
      </c>
      <c r="M407" s="6">
        <f>IF(NOT(M$15=0),ROUND(M406-(('Minimum Payment'!M407+'Extra Payment'!M407)-Interest!M407),2),0)</f>
        <v>0</v>
      </c>
      <c r="O407" s="6">
        <f t="shared" si="18"/>
        <v>0</v>
      </c>
    </row>
    <row r="408" spans="1:15" x14ac:dyDescent="0.25">
      <c r="A408" s="3" t="str">
        <f t="shared" si="19"/>
        <v/>
      </c>
      <c r="B408" s="51" t="str">
        <f t="shared" si="20"/>
        <v/>
      </c>
      <c r="D408" s="6">
        <f>IF(NOT(D$15=0),ROUND(D407-(('Minimum Payment'!D408+'Extra Payment'!D408)-Interest!D408),2),0)</f>
        <v>0</v>
      </c>
      <c r="E408" s="6">
        <f>IF(NOT(E$15=0),ROUND(E407-(('Minimum Payment'!E408+'Extra Payment'!E408)-Interest!E408),2),0)</f>
        <v>0</v>
      </c>
      <c r="F408" s="6">
        <f>IF(NOT(F$15=0),ROUND(F407-(('Minimum Payment'!F408+'Extra Payment'!F408)-Interest!F408),2),0)</f>
        <v>0</v>
      </c>
      <c r="G408" s="6">
        <f>IF(NOT(G$15=0),ROUND(G407-(('Minimum Payment'!G408+'Extra Payment'!G408)-Interest!G408),2),0)</f>
        <v>0</v>
      </c>
      <c r="H408" s="6">
        <f>IF(NOT(H$15=0),ROUND(H407-(('Minimum Payment'!H408+'Extra Payment'!H408)-Interest!H408),2),0)</f>
        <v>0</v>
      </c>
      <c r="I408" s="6">
        <f>IF(NOT(I$15=0),ROUND(I407-(('Minimum Payment'!I408+'Extra Payment'!I408)-Interest!I408),2),0)</f>
        <v>0</v>
      </c>
      <c r="J408" s="6">
        <f>IF(NOT(J$15=0),ROUND(J407-(('Minimum Payment'!J408+'Extra Payment'!J408)-Interest!J408),2),0)</f>
        <v>0</v>
      </c>
      <c r="K408" s="6">
        <f>IF(NOT(K$15=0),ROUND(K407-(('Minimum Payment'!K408+'Extra Payment'!K408)-Interest!K408),2),0)</f>
        <v>0</v>
      </c>
      <c r="L408" s="6">
        <f>IF(NOT(L$15=0),ROUND(L407-(('Minimum Payment'!L408+'Extra Payment'!L408)-Interest!L408),2),0)</f>
        <v>0</v>
      </c>
      <c r="M408" s="6">
        <f>IF(NOT(M$15=0),ROUND(M407-(('Minimum Payment'!M408+'Extra Payment'!M408)-Interest!M408),2),0)</f>
        <v>0</v>
      </c>
      <c r="O408" s="6">
        <f t="shared" si="18"/>
        <v>0</v>
      </c>
    </row>
    <row r="409" spans="1:15" x14ac:dyDescent="0.25">
      <c r="A409" s="3" t="str">
        <f t="shared" si="19"/>
        <v/>
      </c>
      <c r="B409" s="51" t="str">
        <f t="shared" si="20"/>
        <v/>
      </c>
      <c r="D409" s="6">
        <f>IF(NOT(D$15=0),ROUND(D408-(('Minimum Payment'!D409+'Extra Payment'!D409)-Interest!D409),2),0)</f>
        <v>0</v>
      </c>
      <c r="E409" s="6">
        <f>IF(NOT(E$15=0),ROUND(E408-(('Minimum Payment'!E409+'Extra Payment'!E409)-Interest!E409),2),0)</f>
        <v>0</v>
      </c>
      <c r="F409" s="6">
        <f>IF(NOT(F$15=0),ROUND(F408-(('Minimum Payment'!F409+'Extra Payment'!F409)-Interest!F409),2),0)</f>
        <v>0</v>
      </c>
      <c r="G409" s="6">
        <f>IF(NOT(G$15=0),ROUND(G408-(('Minimum Payment'!G409+'Extra Payment'!G409)-Interest!G409),2),0)</f>
        <v>0</v>
      </c>
      <c r="H409" s="6">
        <f>IF(NOT(H$15=0),ROUND(H408-(('Minimum Payment'!H409+'Extra Payment'!H409)-Interest!H409),2),0)</f>
        <v>0</v>
      </c>
      <c r="I409" s="6">
        <f>IF(NOT(I$15=0),ROUND(I408-(('Minimum Payment'!I409+'Extra Payment'!I409)-Interest!I409),2),0)</f>
        <v>0</v>
      </c>
      <c r="J409" s="6">
        <f>IF(NOT(J$15=0),ROUND(J408-(('Minimum Payment'!J409+'Extra Payment'!J409)-Interest!J409),2),0)</f>
        <v>0</v>
      </c>
      <c r="K409" s="6">
        <f>IF(NOT(K$15=0),ROUND(K408-(('Minimum Payment'!K409+'Extra Payment'!K409)-Interest!K409),2),0)</f>
        <v>0</v>
      </c>
      <c r="L409" s="6">
        <f>IF(NOT(L$15=0),ROUND(L408-(('Minimum Payment'!L409+'Extra Payment'!L409)-Interest!L409),2),0)</f>
        <v>0</v>
      </c>
      <c r="M409" s="6">
        <f>IF(NOT(M$15=0),ROUND(M408-(('Minimum Payment'!M409+'Extra Payment'!M409)-Interest!M409),2),0)</f>
        <v>0</v>
      </c>
      <c r="O409" s="6">
        <f t="shared" si="18"/>
        <v>0</v>
      </c>
    </row>
    <row r="410" spans="1:15" x14ac:dyDescent="0.25">
      <c r="A410" s="3" t="str">
        <f t="shared" si="19"/>
        <v/>
      </c>
      <c r="B410" s="51" t="str">
        <f t="shared" si="20"/>
        <v/>
      </c>
      <c r="D410" s="6">
        <f>IF(NOT(D$15=0),ROUND(D409-(('Minimum Payment'!D410+'Extra Payment'!D410)-Interest!D410),2),0)</f>
        <v>0</v>
      </c>
      <c r="E410" s="6">
        <f>IF(NOT(E$15=0),ROUND(E409-(('Minimum Payment'!E410+'Extra Payment'!E410)-Interest!E410),2),0)</f>
        <v>0</v>
      </c>
      <c r="F410" s="6">
        <f>IF(NOT(F$15=0),ROUND(F409-(('Minimum Payment'!F410+'Extra Payment'!F410)-Interest!F410),2),0)</f>
        <v>0</v>
      </c>
      <c r="G410" s="6">
        <f>IF(NOT(G$15=0),ROUND(G409-(('Minimum Payment'!G410+'Extra Payment'!G410)-Interest!G410),2),0)</f>
        <v>0</v>
      </c>
      <c r="H410" s="6">
        <f>IF(NOT(H$15=0),ROUND(H409-(('Minimum Payment'!H410+'Extra Payment'!H410)-Interest!H410),2),0)</f>
        <v>0</v>
      </c>
      <c r="I410" s="6">
        <f>IF(NOT(I$15=0),ROUND(I409-(('Minimum Payment'!I410+'Extra Payment'!I410)-Interest!I410),2),0)</f>
        <v>0</v>
      </c>
      <c r="J410" s="6">
        <f>IF(NOT(J$15=0),ROUND(J409-(('Minimum Payment'!J410+'Extra Payment'!J410)-Interest!J410),2),0)</f>
        <v>0</v>
      </c>
      <c r="K410" s="6">
        <f>IF(NOT(K$15=0),ROUND(K409-(('Minimum Payment'!K410+'Extra Payment'!K410)-Interest!K410),2),0)</f>
        <v>0</v>
      </c>
      <c r="L410" s="6">
        <f>IF(NOT(L$15=0),ROUND(L409-(('Minimum Payment'!L410+'Extra Payment'!L410)-Interest!L410),2),0)</f>
        <v>0</v>
      </c>
      <c r="M410" s="6">
        <f>IF(NOT(M$15=0),ROUND(M409-(('Minimum Payment'!M410+'Extra Payment'!M410)-Interest!M410),2),0)</f>
        <v>0</v>
      </c>
      <c r="O410" s="6">
        <f t="shared" si="18"/>
        <v>0</v>
      </c>
    </row>
    <row r="411" spans="1:15" x14ac:dyDescent="0.25">
      <c r="A411" s="3" t="str">
        <f t="shared" si="19"/>
        <v/>
      </c>
      <c r="B411" s="51" t="str">
        <f t="shared" si="20"/>
        <v/>
      </c>
      <c r="D411" s="6">
        <f>IF(NOT(D$15=0),ROUND(D410-(('Minimum Payment'!D411+'Extra Payment'!D411)-Interest!D411),2),0)</f>
        <v>0</v>
      </c>
      <c r="E411" s="6">
        <f>IF(NOT(E$15=0),ROUND(E410-(('Minimum Payment'!E411+'Extra Payment'!E411)-Interest!E411),2),0)</f>
        <v>0</v>
      </c>
      <c r="F411" s="6">
        <f>IF(NOT(F$15=0),ROUND(F410-(('Minimum Payment'!F411+'Extra Payment'!F411)-Interest!F411),2),0)</f>
        <v>0</v>
      </c>
      <c r="G411" s="6">
        <f>IF(NOT(G$15=0),ROUND(G410-(('Minimum Payment'!G411+'Extra Payment'!G411)-Interest!G411),2),0)</f>
        <v>0</v>
      </c>
      <c r="H411" s="6">
        <f>IF(NOT(H$15=0),ROUND(H410-(('Minimum Payment'!H411+'Extra Payment'!H411)-Interest!H411),2),0)</f>
        <v>0</v>
      </c>
      <c r="I411" s="6">
        <f>IF(NOT(I$15=0),ROUND(I410-(('Minimum Payment'!I411+'Extra Payment'!I411)-Interest!I411),2),0)</f>
        <v>0</v>
      </c>
      <c r="J411" s="6">
        <f>IF(NOT(J$15=0),ROUND(J410-(('Minimum Payment'!J411+'Extra Payment'!J411)-Interest!J411),2),0)</f>
        <v>0</v>
      </c>
      <c r="K411" s="6">
        <f>IF(NOT(K$15=0),ROUND(K410-(('Minimum Payment'!K411+'Extra Payment'!K411)-Interest!K411),2),0)</f>
        <v>0</v>
      </c>
      <c r="L411" s="6">
        <f>IF(NOT(L$15=0),ROUND(L410-(('Minimum Payment'!L411+'Extra Payment'!L411)-Interest!L411),2),0)</f>
        <v>0</v>
      </c>
      <c r="M411" s="6">
        <f>IF(NOT(M$15=0),ROUND(M410-(('Minimum Payment'!M411+'Extra Payment'!M411)-Interest!M411),2),0)</f>
        <v>0</v>
      </c>
      <c r="O411" s="6">
        <f t="shared" si="18"/>
        <v>0</v>
      </c>
    </row>
    <row r="412" spans="1:15" x14ac:dyDescent="0.25">
      <c r="A412" s="3" t="str">
        <f t="shared" si="19"/>
        <v/>
      </c>
      <c r="B412" s="51" t="str">
        <f t="shared" si="20"/>
        <v/>
      </c>
      <c r="D412" s="6">
        <f>IF(NOT(D$15=0),ROUND(D411-(('Minimum Payment'!D412+'Extra Payment'!D412)-Interest!D412),2),0)</f>
        <v>0</v>
      </c>
      <c r="E412" s="6">
        <f>IF(NOT(E$15=0),ROUND(E411-(('Minimum Payment'!E412+'Extra Payment'!E412)-Interest!E412),2),0)</f>
        <v>0</v>
      </c>
      <c r="F412" s="6">
        <f>IF(NOT(F$15=0),ROUND(F411-(('Minimum Payment'!F412+'Extra Payment'!F412)-Interest!F412),2),0)</f>
        <v>0</v>
      </c>
      <c r="G412" s="6">
        <f>IF(NOT(G$15=0),ROUND(G411-(('Minimum Payment'!G412+'Extra Payment'!G412)-Interest!G412),2),0)</f>
        <v>0</v>
      </c>
      <c r="H412" s="6">
        <f>IF(NOT(H$15=0),ROUND(H411-(('Minimum Payment'!H412+'Extra Payment'!H412)-Interest!H412),2),0)</f>
        <v>0</v>
      </c>
      <c r="I412" s="6">
        <f>IF(NOT(I$15=0),ROUND(I411-(('Minimum Payment'!I412+'Extra Payment'!I412)-Interest!I412),2),0)</f>
        <v>0</v>
      </c>
      <c r="J412" s="6">
        <f>IF(NOT(J$15=0),ROUND(J411-(('Minimum Payment'!J412+'Extra Payment'!J412)-Interest!J412),2),0)</f>
        <v>0</v>
      </c>
      <c r="K412" s="6">
        <f>IF(NOT(K$15=0),ROUND(K411-(('Minimum Payment'!K412+'Extra Payment'!K412)-Interest!K412),2),0)</f>
        <v>0</v>
      </c>
      <c r="L412" s="6">
        <f>IF(NOT(L$15=0),ROUND(L411-(('Minimum Payment'!L412+'Extra Payment'!L412)-Interest!L412),2),0)</f>
        <v>0</v>
      </c>
      <c r="M412" s="6">
        <f>IF(NOT(M$15=0),ROUND(M411-(('Minimum Payment'!M412+'Extra Payment'!M412)-Interest!M412),2),0)</f>
        <v>0</v>
      </c>
      <c r="O412" s="6">
        <f t="shared" si="18"/>
        <v>0</v>
      </c>
    </row>
    <row r="413" spans="1:15" x14ac:dyDescent="0.25">
      <c r="A413" s="3" t="str">
        <f t="shared" si="19"/>
        <v/>
      </c>
      <c r="B413" s="51" t="str">
        <f t="shared" si="20"/>
        <v/>
      </c>
      <c r="D413" s="6">
        <f>IF(NOT(D$15=0),ROUND(D412-(('Minimum Payment'!D413+'Extra Payment'!D413)-Interest!D413),2),0)</f>
        <v>0</v>
      </c>
      <c r="E413" s="6">
        <f>IF(NOT(E$15=0),ROUND(E412-(('Minimum Payment'!E413+'Extra Payment'!E413)-Interest!E413),2),0)</f>
        <v>0</v>
      </c>
      <c r="F413" s="6">
        <f>IF(NOT(F$15=0),ROUND(F412-(('Minimum Payment'!F413+'Extra Payment'!F413)-Interest!F413),2),0)</f>
        <v>0</v>
      </c>
      <c r="G413" s="6">
        <f>IF(NOT(G$15=0),ROUND(G412-(('Minimum Payment'!G413+'Extra Payment'!G413)-Interest!G413),2),0)</f>
        <v>0</v>
      </c>
      <c r="H413" s="6">
        <f>IF(NOT(H$15=0),ROUND(H412-(('Minimum Payment'!H413+'Extra Payment'!H413)-Interest!H413),2),0)</f>
        <v>0</v>
      </c>
      <c r="I413" s="6">
        <f>IF(NOT(I$15=0),ROUND(I412-(('Minimum Payment'!I413+'Extra Payment'!I413)-Interest!I413),2),0)</f>
        <v>0</v>
      </c>
      <c r="J413" s="6">
        <f>IF(NOT(J$15=0),ROUND(J412-(('Minimum Payment'!J413+'Extra Payment'!J413)-Interest!J413),2),0)</f>
        <v>0</v>
      </c>
      <c r="K413" s="6">
        <f>IF(NOT(K$15=0),ROUND(K412-(('Minimum Payment'!K413+'Extra Payment'!K413)-Interest!K413),2),0)</f>
        <v>0</v>
      </c>
      <c r="L413" s="6">
        <f>IF(NOT(L$15=0),ROUND(L412-(('Minimum Payment'!L413+'Extra Payment'!L413)-Interest!L413),2),0)</f>
        <v>0</v>
      </c>
      <c r="M413" s="6">
        <f>IF(NOT(M$15=0),ROUND(M412-(('Minimum Payment'!M413+'Extra Payment'!M413)-Interest!M413),2),0)</f>
        <v>0</v>
      </c>
      <c r="O413" s="6">
        <f t="shared" si="18"/>
        <v>0</v>
      </c>
    </row>
    <row r="414" spans="1:15" x14ac:dyDescent="0.25">
      <c r="A414" s="3" t="str">
        <f t="shared" si="19"/>
        <v/>
      </c>
      <c r="B414" s="51" t="str">
        <f t="shared" si="20"/>
        <v/>
      </c>
      <c r="D414" s="6">
        <f>IF(NOT(D$15=0),ROUND(D413-(('Minimum Payment'!D414+'Extra Payment'!D414)-Interest!D414),2),0)</f>
        <v>0</v>
      </c>
      <c r="E414" s="6">
        <f>IF(NOT(E$15=0),ROUND(E413-(('Minimum Payment'!E414+'Extra Payment'!E414)-Interest!E414),2),0)</f>
        <v>0</v>
      </c>
      <c r="F414" s="6">
        <f>IF(NOT(F$15=0),ROUND(F413-(('Minimum Payment'!F414+'Extra Payment'!F414)-Interest!F414),2),0)</f>
        <v>0</v>
      </c>
      <c r="G414" s="6">
        <f>IF(NOT(G$15=0),ROUND(G413-(('Minimum Payment'!G414+'Extra Payment'!G414)-Interest!G414),2),0)</f>
        <v>0</v>
      </c>
      <c r="H414" s="6">
        <f>IF(NOT(H$15=0),ROUND(H413-(('Minimum Payment'!H414+'Extra Payment'!H414)-Interest!H414),2),0)</f>
        <v>0</v>
      </c>
      <c r="I414" s="6">
        <f>IF(NOT(I$15=0),ROUND(I413-(('Minimum Payment'!I414+'Extra Payment'!I414)-Interest!I414),2),0)</f>
        <v>0</v>
      </c>
      <c r="J414" s="6">
        <f>IF(NOT(J$15=0),ROUND(J413-(('Minimum Payment'!J414+'Extra Payment'!J414)-Interest!J414),2),0)</f>
        <v>0</v>
      </c>
      <c r="K414" s="6">
        <f>IF(NOT(K$15=0),ROUND(K413-(('Minimum Payment'!K414+'Extra Payment'!K414)-Interest!K414),2),0)</f>
        <v>0</v>
      </c>
      <c r="L414" s="6">
        <f>IF(NOT(L$15=0),ROUND(L413-(('Minimum Payment'!L414+'Extra Payment'!L414)-Interest!L414),2),0)</f>
        <v>0</v>
      </c>
      <c r="M414" s="6">
        <f>IF(NOT(M$15=0),ROUND(M413-(('Minimum Payment'!M414+'Extra Payment'!M414)-Interest!M414),2),0)</f>
        <v>0</v>
      </c>
      <c r="O414" s="6">
        <f t="shared" si="18"/>
        <v>0</v>
      </c>
    </row>
    <row r="415" spans="1:15" x14ac:dyDescent="0.25">
      <c r="A415" s="3" t="str">
        <f t="shared" si="19"/>
        <v/>
      </c>
      <c r="B415" s="51" t="str">
        <f t="shared" si="20"/>
        <v/>
      </c>
      <c r="D415" s="6">
        <f>IF(NOT(D$15=0),ROUND(D414-(('Minimum Payment'!D415+'Extra Payment'!D415)-Interest!D415),2),0)</f>
        <v>0</v>
      </c>
      <c r="E415" s="6">
        <f>IF(NOT(E$15=0),ROUND(E414-(('Minimum Payment'!E415+'Extra Payment'!E415)-Interest!E415),2),0)</f>
        <v>0</v>
      </c>
      <c r="F415" s="6">
        <f>IF(NOT(F$15=0),ROUND(F414-(('Minimum Payment'!F415+'Extra Payment'!F415)-Interest!F415),2),0)</f>
        <v>0</v>
      </c>
      <c r="G415" s="6">
        <f>IF(NOT(G$15=0),ROUND(G414-(('Minimum Payment'!G415+'Extra Payment'!G415)-Interest!G415),2),0)</f>
        <v>0</v>
      </c>
      <c r="H415" s="6">
        <f>IF(NOT(H$15=0),ROUND(H414-(('Minimum Payment'!H415+'Extra Payment'!H415)-Interest!H415),2),0)</f>
        <v>0</v>
      </c>
      <c r="I415" s="6">
        <f>IF(NOT(I$15=0),ROUND(I414-(('Minimum Payment'!I415+'Extra Payment'!I415)-Interest!I415),2),0)</f>
        <v>0</v>
      </c>
      <c r="J415" s="6">
        <f>IF(NOT(J$15=0),ROUND(J414-(('Minimum Payment'!J415+'Extra Payment'!J415)-Interest!J415),2),0)</f>
        <v>0</v>
      </c>
      <c r="K415" s="6">
        <f>IF(NOT(K$15=0),ROUND(K414-(('Minimum Payment'!K415+'Extra Payment'!K415)-Interest!K415),2),0)</f>
        <v>0</v>
      </c>
      <c r="L415" s="6">
        <f>IF(NOT(L$15=0),ROUND(L414-(('Minimum Payment'!L415+'Extra Payment'!L415)-Interest!L415),2),0)</f>
        <v>0</v>
      </c>
      <c r="M415" s="6">
        <f>IF(NOT(M$15=0),ROUND(M414-(('Minimum Payment'!M415+'Extra Payment'!M415)-Interest!M415),2),0)</f>
        <v>0</v>
      </c>
      <c r="O415" s="6">
        <f t="shared" si="18"/>
        <v>0</v>
      </c>
    </row>
    <row r="416" spans="1:15" x14ac:dyDescent="0.25">
      <c r="A416" s="3" t="str">
        <f t="shared" si="19"/>
        <v/>
      </c>
      <c r="B416" s="51" t="str">
        <f>IF(A416="","",DATE(YEAR(B415),MONTH(B415)+1,1))</f>
        <v/>
      </c>
      <c r="D416" s="6">
        <f>IF(NOT(D$15=0),ROUND(D415-(('Minimum Payment'!D416+'Extra Payment'!D416)-Interest!D416),2),0)</f>
        <v>0</v>
      </c>
      <c r="E416" s="6">
        <f>IF(NOT(E$15=0),ROUND(E415-(('Minimum Payment'!E416+'Extra Payment'!E416)-Interest!E416),2),0)</f>
        <v>0</v>
      </c>
      <c r="F416" s="6">
        <f>IF(NOT(F$15=0),ROUND(F415-(('Minimum Payment'!F416+'Extra Payment'!F416)-Interest!F416),2),0)</f>
        <v>0</v>
      </c>
      <c r="G416" s="6">
        <f>IF(NOT(G$15=0),ROUND(G415-(('Minimum Payment'!G416+'Extra Payment'!G416)-Interest!G416),2),0)</f>
        <v>0</v>
      </c>
      <c r="H416" s="6">
        <f>IF(NOT(H$15=0),ROUND(H415-(('Minimum Payment'!H416+'Extra Payment'!H416)-Interest!H416),2),0)</f>
        <v>0</v>
      </c>
      <c r="I416" s="6">
        <f>IF(NOT(I$15=0),ROUND(I415-(('Minimum Payment'!I416+'Extra Payment'!I416)-Interest!I416),2),0)</f>
        <v>0</v>
      </c>
      <c r="J416" s="6">
        <f>IF(NOT(J$15=0),ROUND(J415-(('Minimum Payment'!J416+'Extra Payment'!J416)-Interest!J416),2),0)</f>
        <v>0</v>
      </c>
      <c r="K416" s="6">
        <f>IF(NOT(K$15=0),ROUND(K415-(('Minimum Payment'!K416+'Extra Payment'!K416)-Interest!K416),2),0)</f>
        <v>0</v>
      </c>
      <c r="L416" s="6">
        <f>IF(NOT(L$15=0),ROUND(L415-(('Minimum Payment'!L416+'Extra Payment'!L416)-Interest!L416),2),0)</f>
        <v>0</v>
      </c>
      <c r="M416" s="6">
        <f>IF(NOT(M$15=0),ROUND(M415-(('Minimum Payment'!M416+'Extra Payment'!M416)-Interest!M416),2),0)</f>
        <v>0</v>
      </c>
      <c r="O416" s="6">
        <f t="shared" si="18"/>
        <v>0</v>
      </c>
    </row>
    <row r="417" spans="1:15" x14ac:dyDescent="0.25">
      <c r="A417" s="3" t="str">
        <f t="shared" si="19"/>
        <v/>
      </c>
      <c r="B417" s="51" t="str">
        <f t="shared" ref="B417:B480" si="21">IF(A417="","",DATE(YEAR(B416),MONTH(B416)+1,1))</f>
        <v/>
      </c>
      <c r="D417" s="6">
        <f>IF(NOT(D$15=0),ROUND(D416-(('Minimum Payment'!D417+'Extra Payment'!D417)-Interest!D417),2),0)</f>
        <v>0</v>
      </c>
      <c r="E417" s="6">
        <f>IF(NOT(E$15=0),ROUND(E416-(('Minimum Payment'!E417+'Extra Payment'!E417)-Interest!E417),2),0)</f>
        <v>0</v>
      </c>
      <c r="F417" s="6">
        <f>IF(NOT(F$15=0),ROUND(F416-(('Minimum Payment'!F417+'Extra Payment'!F417)-Interest!F417),2),0)</f>
        <v>0</v>
      </c>
      <c r="G417" s="6">
        <f>IF(NOT(G$15=0),ROUND(G416-(('Minimum Payment'!G417+'Extra Payment'!G417)-Interest!G417),2),0)</f>
        <v>0</v>
      </c>
      <c r="H417" s="6">
        <f>IF(NOT(H$15=0),ROUND(H416-(('Minimum Payment'!H417+'Extra Payment'!H417)-Interest!H417),2),0)</f>
        <v>0</v>
      </c>
      <c r="I417" s="6">
        <f>IF(NOT(I$15=0),ROUND(I416-(('Minimum Payment'!I417+'Extra Payment'!I417)-Interest!I417),2),0)</f>
        <v>0</v>
      </c>
      <c r="J417" s="6">
        <f>IF(NOT(J$15=0),ROUND(J416-(('Minimum Payment'!J417+'Extra Payment'!J417)-Interest!J417),2),0)</f>
        <v>0</v>
      </c>
      <c r="K417" s="6">
        <f>IF(NOT(K$15=0),ROUND(K416-(('Minimum Payment'!K417+'Extra Payment'!K417)-Interest!K417),2),0)</f>
        <v>0</v>
      </c>
      <c r="L417" s="6">
        <f>IF(NOT(L$15=0),ROUND(L416-(('Minimum Payment'!L417+'Extra Payment'!L417)-Interest!L417),2),0)</f>
        <v>0</v>
      </c>
      <c r="M417" s="6">
        <f>IF(NOT(M$15=0),ROUND(M416-(('Minimum Payment'!M417+'Extra Payment'!M417)-Interest!M417),2),0)</f>
        <v>0</v>
      </c>
      <c r="O417" s="6">
        <f t="shared" si="18"/>
        <v>0</v>
      </c>
    </row>
    <row r="418" spans="1:15" x14ac:dyDescent="0.25">
      <c r="A418" s="3" t="str">
        <f t="shared" si="19"/>
        <v/>
      </c>
      <c r="B418" s="51" t="str">
        <f t="shared" si="21"/>
        <v/>
      </c>
      <c r="D418" s="6">
        <f>IF(NOT(D$15=0),ROUND(D417-(('Minimum Payment'!D418+'Extra Payment'!D418)-Interest!D418),2),0)</f>
        <v>0</v>
      </c>
      <c r="E418" s="6">
        <f>IF(NOT(E$15=0),ROUND(E417-(('Minimum Payment'!E418+'Extra Payment'!E418)-Interest!E418),2),0)</f>
        <v>0</v>
      </c>
      <c r="F418" s="6">
        <f>IF(NOT(F$15=0),ROUND(F417-(('Minimum Payment'!F418+'Extra Payment'!F418)-Interest!F418),2),0)</f>
        <v>0</v>
      </c>
      <c r="G418" s="6">
        <f>IF(NOT(G$15=0),ROUND(G417-(('Minimum Payment'!G418+'Extra Payment'!G418)-Interest!G418),2),0)</f>
        <v>0</v>
      </c>
      <c r="H418" s="6">
        <f>IF(NOT(H$15=0),ROUND(H417-(('Minimum Payment'!H418+'Extra Payment'!H418)-Interest!H418),2),0)</f>
        <v>0</v>
      </c>
      <c r="I418" s="6">
        <f>IF(NOT(I$15=0),ROUND(I417-(('Minimum Payment'!I418+'Extra Payment'!I418)-Interest!I418),2),0)</f>
        <v>0</v>
      </c>
      <c r="J418" s="6">
        <f>IF(NOT(J$15=0),ROUND(J417-(('Minimum Payment'!J418+'Extra Payment'!J418)-Interest!J418),2),0)</f>
        <v>0</v>
      </c>
      <c r="K418" s="6">
        <f>IF(NOT(K$15=0),ROUND(K417-(('Minimum Payment'!K418+'Extra Payment'!K418)-Interest!K418),2),0)</f>
        <v>0</v>
      </c>
      <c r="L418" s="6">
        <f>IF(NOT(L$15=0),ROUND(L417-(('Minimum Payment'!L418+'Extra Payment'!L418)-Interest!L418),2),0)</f>
        <v>0</v>
      </c>
      <c r="M418" s="6">
        <f>IF(NOT(M$15=0),ROUND(M417-(('Minimum Payment'!M418+'Extra Payment'!M418)-Interest!M418),2),0)</f>
        <v>0</v>
      </c>
      <c r="O418" s="6">
        <f t="shared" si="18"/>
        <v>0</v>
      </c>
    </row>
    <row r="419" spans="1:15" x14ac:dyDescent="0.25">
      <c r="A419" s="3" t="str">
        <f t="shared" si="19"/>
        <v/>
      </c>
      <c r="B419" s="51" t="str">
        <f t="shared" si="21"/>
        <v/>
      </c>
      <c r="D419" s="6">
        <f>IF(NOT(D$15=0),ROUND(D418-(('Minimum Payment'!D419+'Extra Payment'!D419)-Interest!D419),2),0)</f>
        <v>0</v>
      </c>
      <c r="E419" s="6">
        <f>IF(NOT(E$15=0),ROUND(E418-(('Minimum Payment'!E419+'Extra Payment'!E419)-Interest!E419),2),0)</f>
        <v>0</v>
      </c>
      <c r="F419" s="6">
        <f>IF(NOT(F$15=0),ROUND(F418-(('Minimum Payment'!F419+'Extra Payment'!F419)-Interest!F419),2),0)</f>
        <v>0</v>
      </c>
      <c r="G419" s="6">
        <f>IF(NOT(G$15=0),ROUND(G418-(('Minimum Payment'!G419+'Extra Payment'!G419)-Interest!G419),2),0)</f>
        <v>0</v>
      </c>
      <c r="H419" s="6">
        <f>IF(NOT(H$15=0),ROUND(H418-(('Minimum Payment'!H419+'Extra Payment'!H419)-Interest!H419),2),0)</f>
        <v>0</v>
      </c>
      <c r="I419" s="6">
        <f>IF(NOT(I$15=0),ROUND(I418-(('Minimum Payment'!I419+'Extra Payment'!I419)-Interest!I419),2),0)</f>
        <v>0</v>
      </c>
      <c r="J419" s="6">
        <f>IF(NOT(J$15=0),ROUND(J418-(('Minimum Payment'!J419+'Extra Payment'!J419)-Interest!J419),2),0)</f>
        <v>0</v>
      </c>
      <c r="K419" s="6">
        <f>IF(NOT(K$15=0),ROUND(K418-(('Minimum Payment'!K419+'Extra Payment'!K419)-Interest!K419),2),0)</f>
        <v>0</v>
      </c>
      <c r="L419" s="6">
        <f>IF(NOT(L$15=0),ROUND(L418-(('Minimum Payment'!L419+'Extra Payment'!L419)-Interest!L419),2),0)</f>
        <v>0</v>
      </c>
      <c r="M419" s="6">
        <f>IF(NOT(M$15=0),ROUND(M418-(('Minimum Payment'!M419+'Extra Payment'!M419)-Interest!M419),2),0)</f>
        <v>0</v>
      </c>
      <c r="O419" s="6">
        <f t="shared" si="18"/>
        <v>0</v>
      </c>
    </row>
    <row r="420" spans="1:15" x14ac:dyDescent="0.25">
      <c r="A420" s="3" t="str">
        <f t="shared" si="19"/>
        <v/>
      </c>
      <c r="B420" s="51" t="str">
        <f t="shared" si="21"/>
        <v/>
      </c>
      <c r="D420" s="6">
        <f>IF(NOT(D$15=0),ROUND(D419-(('Minimum Payment'!D420+'Extra Payment'!D420)-Interest!D420),2),0)</f>
        <v>0</v>
      </c>
      <c r="E420" s="6">
        <f>IF(NOT(E$15=0),ROUND(E419-(('Minimum Payment'!E420+'Extra Payment'!E420)-Interest!E420),2),0)</f>
        <v>0</v>
      </c>
      <c r="F420" s="6">
        <f>IF(NOT(F$15=0),ROUND(F419-(('Minimum Payment'!F420+'Extra Payment'!F420)-Interest!F420),2),0)</f>
        <v>0</v>
      </c>
      <c r="G420" s="6">
        <f>IF(NOT(G$15=0),ROUND(G419-(('Minimum Payment'!G420+'Extra Payment'!G420)-Interest!G420),2),0)</f>
        <v>0</v>
      </c>
      <c r="H420" s="6">
        <f>IF(NOT(H$15=0),ROUND(H419-(('Minimum Payment'!H420+'Extra Payment'!H420)-Interest!H420),2),0)</f>
        <v>0</v>
      </c>
      <c r="I420" s="6">
        <f>IF(NOT(I$15=0),ROUND(I419-(('Minimum Payment'!I420+'Extra Payment'!I420)-Interest!I420),2),0)</f>
        <v>0</v>
      </c>
      <c r="J420" s="6">
        <f>IF(NOT(J$15=0),ROUND(J419-(('Minimum Payment'!J420+'Extra Payment'!J420)-Interest!J420),2),0)</f>
        <v>0</v>
      </c>
      <c r="K420" s="6">
        <f>IF(NOT(K$15=0),ROUND(K419-(('Minimum Payment'!K420+'Extra Payment'!K420)-Interest!K420),2),0)</f>
        <v>0</v>
      </c>
      <c r="L420" s="6">
        <f>IF(NOT(L$15=0),ROUND(L419-(('Minimum Payment'!L420+'Extra Payment'!L420)-Interest!L420),2),0)</f>
        <v>0</v>
      </c>
      <c r="M420" s="6">
        <f>IF(NOT(M$15=0),ROUND(M419-(('Minimum Payment'!M420+'Extra Payment'!M420)-Interest!M420),2),0)</f>
        <v>0</v>
      </c>
      <c r="O420" s="6">
        <f t="shared" si="18"/>
        <v>0</v>
      </c>
    </row>
    <row r="421" spans="1:15" x14ac:dyDescent="0.25">
      <c r="A421" s="3" t="str">
        <f t="shared" si="19"/>
        <v/>
      </c>
      <c r="B421" s="51" t="str">
        <f t="shared" si="21"/>
        <v/>
      </c>
      <c r="D421" s="6">
        <f>IF(NOT(D$15=0),ROUND(D420-(('Minimum Payment'!D421+'Extra Payment'!D421)-Interest!D421),2),0)</f>
        <v>0</v>
      </c>
      <c r="E421" s="6">
        <f>IF(NOT(E$15=0),ROUND(E420-(('Minimum Payment'!E421+'Extra Payment'!E421)-Interest!E421),2),0)</f>
        <v>0</v>
      </c>
      <c r="F421" s="6">
        <f>IF(NOT(F$15=0),ROUND(F420-(('Minimum Payment'!F421+'Extra Payment'!F421)-Interest!F421),2),0)</f>
        <v>0</v>
      </c>
      <c r="G421" s="6">
        <f>IF(NOT(G$15=0),ROUND(G420-(('Minimum Payment'!G421+'Extra Payment'!G421)-Interest!G421),2),0)</f>
        <v>0</v>
      </c>
      <c r="H421" s="6">
        <f>IF(NOT(H$15=0),ROUND(H420-(('Minimum Payment'!H421+'Extra Payment'!H421)-Interest!H421),2),0)</f>
        <v>0</v>
      </c>
      <c r="I421" s="6">
        <f>IF(NOT(I$15=0),ROUND(I420-(('Minimum Payment'!I421+'Extra Payment'!I421)-Interest!I421),2),0)</f>
        <v>0</v>
      </c>
      <c r="J421" s="6">
        <f>IF(NOT(J$15=0),ROUND(J420-(('Minimum Payment'!J421+'Extra Payment'!J421)-Interest!J421),2),0)</f>
        <v>0</v>
      </c>
      <c r="K421" s="6">
        <f>IF(NOT(K$15=0),ROUND(K420-(('Minimum Payment'!K421+'Extra Payment'!K421)-Interest!K421),2),0)</f>
        <v>0</v>
      </c>
      <c r="L421" s="6">
        <f>IF(NOT(L$15=0),ROUND(L420-(('Minimum Payment'!L421+'Extra Payment'!L421)-Interest!L421),2),0)</f>
        <v>0</v>
      </c>
      <c r="M421" s="6">
        <f>IF(NOT(M$15=0),ROUND(M420-(('Minimum Payment'!M421+'Extra Payment'!M421)-Interest!M421),2),0)</f>
        <v>0</v>
      </c>
      <c r="O421" s="6">
        <f t="shared" si="18"/>
        <v>0</v>
      </c>
    </row>
    <row r="422" spans="1:15" x14ac:dyDescent="0.25">
      <c r="A422" s="3" t="str">
        <f t="shared" si="19"/>
        <v/>
      </c>
      <c r="B422" s="51" t="str">
        <f t="shared" si="21"/>
        <v/>
      </c>
      <c r="D422" s="6">
        <f>IF(NOT(D$15=0),ROUND(D421-(('Minimum Payment'!D422+'Extra Payment'!D422)-Interest!D422),2),0)</f>
        <v>0</v>
      </c>
      <c r="E422" s="6">
        <f>IF(NOT(E$15=0),ROUND(E421-(('Minimum Payment'!E422+'Extra Payment'!E422)-Interest!E422),2),0)</f>
        <v>0</v>
      </c>
      <c r="F422" s="6">
        <f>IF(NOT(F$15=0),ROUND(F421-(('Minimum Payment'!F422+'Extra Payment'!F422)-Interest!F422),2),0)</f>
        <v>0</v>
      </c>
      <c r="G422" s="6">
        <f>IF(NOT(G$15=0),ROUND(G421-(('Minimum Payment'!G422+'Extra Payment'!G422)-Interest!G422),2),0)</f>
        <v>0</v>
      </c>
      <c r="H422" s="6">
        <f>IF(NOT(H$15=0),ROUND(H421-(('Minimum Payment'!H422+'Extra Payment'!H422)-Interest!H422),2),0)</f>
        <v>0</v>
      </c>
      <c r="I422" s="6">
        <f>IF(NOT(I$15=0),ROUND(I421-(('Minimum Payment'!I422+'Extra Payment'!I422)-Interest!I422),2),0)</f>
        <v>0</v>
      </c>
      <c r="J422" s="6">
        <f>IF(NOT(J$15=0),ROUND(J421-(('Minimum Payment'!J422+'Extra Payment'!J422)-Interest!J422),2),0)</f>
        <v>0</v>
      </c>
      <c r="K422" s="6">
        <f>IF(NOT(K$15=0),ROUND(K421-(('Minimum Payment'!K422+'Extra Payment'!K422)-Interest!K422),2),0)</f>
        <v>0</v>
      </c>
      <c r="L422" s="6">
        <f>IF(NOT(L$15=0),ROUND(L421-(('Minimum Payment'!L422+'Extra Payment'!L422)-Interest!L422),2),0)</f>
        <v>0</v>
      </c>
      <c r="M422" s="6">
        <f>IF(NOT(M$15=0),ROUND(M421-(('Minimum Payment'!M422+'Extra Payment'!M422)-Interest!M422),2),0)</f>
        <v>0</v>
      </c>
      <c r="O422" s="6">
        <f t="shared" si="18"/>
        <v>0</v>
      </c>
    </row>
    <row r="423" spans="1:15" x14ac:dyDescent="0.25">
      <c r="A423" s="3" t="str">
        <f t="shared" si="19"/>
        <v/>
      </c>
      <c r="B423" s="51" t="str">
        <f t="shared" si="21"/>
        <v/>
      </c>
      <c r="D423" s="6">
        <f>IF(NOT(D$15=0),ROUND(D422-(('Minimum Payment'!D423+'Extra Payment'!D423)-Interest!D423),2),0)</f>
        <v>0</v>
      </c>
      <c r="E423" s="6">
        <f>IF(NOT(E$15=0),ROUND(E422-(('Minimum Payment'!E423+'Extra Payment'!E423)-Interest!E423),2),0)</f>
        <v>0</v>
      </c>
      <c r="F423" s="6">
        <f>IF(NOT(F$15=0),ROUND(F422-(('Minimum Payment'!F423+'Extra Payment'!F423)-Interest!F423),2),0)</f>
        <v>0</v>
      </c>
      <c r="G423" s="6">
        <f>IF(NOT(G$15=0),ROUND(G422-(('Minimum Payment'!G423+'Extra Payment'!G423)-Interest!G423),2),0)</f>
        <v>0</v>
      </c>
      <c r="H423" s="6">
        <f>IF(NOT(H$15=0),ROUND(H422-(('Minimum Payment'!H423+'Extra Payment'!H423)-Interest!H423),2),0)</f>
        <v>0</v>
      </c>
      <c r="I423" s="6">
        <f>IF(NOT(I$15=0),ROUND(I422-(('Minimum Payment'!I423+'Extra Payment'!I423)-Interest!I423),2),0)</f>
        <v>0</v>
      </c>
      <c r="J423" s="6">
        <f>IF(NOT(J$15=0),ROUND(J422-(('Minimum Payment'!J423+'Extra Payment'!J423)-Interest!J423),2),0)</f>
        <v>0</v>
      </c>
      <c r="K423" s="6">
        <f>IF(NOT(K$15=0),ROUND(K422-(('Minimum Payment'!K423+'Extra Payment'!K423)-Interest!K423),2),0)</f>
        <v>0</v>
      </c>
      <c r="L423" s="6">
        <f>IF(NOT(L$15=0),ROUND(L422-(('Minimum Payment'!L423+'Extra Payment'!L423)-Interest!L423),2),0)</f>
        <v>0</v>
      </c>
      <c r="M423" s="6">
        <f>IF(NOT(M$15=0),ROUND(M422-(('Minimum Payment'!M423+'Extra Payment'!M423)-Interest!M423),2),0)</f>
        <v>0</v>
      </c>
      <c r="O423" s="6">
        <f t="shared" si="18"/>
        <v>0</v>
      </c>
    </row>
    <row r="424" spans="1:15" x14ac:dyDescent="0.25">
      <c r="A424" s="3" t="str">
        <f t="shared" si="19"/>
        <v/>
      </c>
      <c r="B424" s="51" t="str">
        <f t="shared" si="21"/>
        <v/>
      </c>
      <c r="D424" s="6">
        <f>IF(NOT(D$15=0),ROUND(D423-(('Minimum Payment'!D424+'Extra Payment'!D424)-Interest!D424),2),0)</f>
        <v>0</v>
      </c>
      <c r="E424" s="6">
        <f>IF(NOT(E$15=0),ROUND(E423-(('Minimum Payment'!E424+'Extra Payment'!E424)-Interest!E424),2),0)</f>
        <v>0</v>
      </c>
      <c r="F424" s="6">
        <f>IF(NOT(F$15=0),ROUND(F423-(('Minimum Payment'!F424+'Extra Payment'!F424)-Interest!F424),2),0)</f>
        <v>0</v>
      </c>
      <c r="G424" s="6">
        <f>IF(NOT(G$15=0),ROUND(G423-(('Minimum Payment'!G424+'Extra Payment'!G424)-Interest!G424),2),0)</f>
        <v>0</v>
      </c>
      <c r="H424" s="6">
        <f>IF(NOT(H$15=0),ROUND(H423-(('Minimum Payment'!H424+'Extra Payment'!H424)-Interest!H424),2),0)</f>
        <v>0</v>
      </c>
      <c r="I424" s="6">
        <f>IF(NOT(I$15=0),ROUND(I423-(('Minimum Payment'!I424+'Extra Payment'!I424)-Interest!I424),2),0)</f>
        <v>0</v>
      </c>
      <c r="J424" s="6">
        <f>IF(NOT(J$15=0),ROUND(J423-(('Minimum Payment'!J424+'Extra Payment'!J424)-Interest!J424),2),0)</f>
        <v>0</v>
      </c>
      <c r="K424" s="6">
        <f>IF(NOT(K$15=0),ROUND(K423-(('Minimum Payment'!K424+'Extra Payment'!K424)-Interest!K424),2),0)</f>
        <v>0</v>
      </c>
      <c r="L424" s="6">
        <f>IF(NOT(L$15=0),ROUND(L423-(('Minimum Payment'!L424+'Extra Payment'!L424)-Interest!L424),2),0)</f>
        <v>0</v>
      </c>
      <c r="M424" s="6">
        <f>IF(NOT(M$15=0),ROUND(M423-(('Minimum Payment'!M424+'Extra Payment'!M424)-Interest!M424),2),0)</f>
        <v>0</v>
      </c>
      <c r="O424" s="6">
        <f t="shared" si="18"/>
        <v>0</v>
      </c>
    </row>
    <row r="425" spans="1:15" x14ac:dyDescent="0.25">
      <c r="A425" s="3" t="str">
        <f t="shared" si="19"/>
        <v/>
      </c>
      <c r="B425" s="51" t="str">
        <f t="shared" si="21"/>
        <v/>
      </c>
      <c r="D425" s="6">
        <f>IF(NOT(D$15=0),ROUND(D424-(('Minimum Payment'!D425+'Extra Payment'!D425)-Interest!D425),2),0)</f>
        <v>0</v>
      </c>
      <c r="E425" s="6">
        <f>IF(NOT(E$15=0),ROUND(E424-(('Minimum Payment'!E425+'Extra Payment'!E425)-Interest!E425),2),0)</f>
        <v>0</v>
      </c>
      <c r="F425" s="6">
        <f>IF(NOT(F$15=0),ROUND(F424-(('Minimum Payment'!F425+'Extra Payment'!F425)-Interest!F425),2),0)</f>
        <v>0</v>
      </c>
      <c r="G425" s="6">
        <f>IF(NOT(G$15=0),ROUND(G424-(('Minimum Payment'!G425+'Extra Payment'!G425)-Interest!G425),2),0)</f>
        <v>0</v>
      </c>
      <c r="H425" s="6">
        <f>IF(NOT(H$15=0),ROUND(H424-(('Minimum Payment'!H425+'Extra Payment'!H425)-Interest!H425),2),0)</f>
        <v>0</v>
      </c>
      <c r="I425" s="6">
        <f>IF(NOT(I$15=0),ROUND(I424-(('Minimum Payment'!I425+'Extra Payment'!I425)-Interest!I425),2),0)</f>
        <v>0</v>
      </c>
      <c r="J425" s="6">
        <f>IF(NOT(J$15=0),ROUND(J424-(('Minimum Payment'!J425+'Extra Payment'!J425)-Interest!J425),2),0)</f>
        <v>0</v>
      </c>
      <c r="K425" s="6">
        <f>IF(NOT(K$15=0),ROUND(K424-(('Minimum Payment'!K425+'Extra Payment'!K425)-Interest!K425),2),0)</f>
        <v>0</v>
      </c>
      <c r="L425" s="6">
        <f>IF(NOT(L$15=0),ROUND(L424-(('Minimum Payment'!L425+'Extra Payment'!L425)-Interest!L425),2),0)</f>
        <v>0</v>
      </c>
      <c r="M425" s="6">
        <f>IF(NOT(M$15=0),ROUND(M424-(('Minimum Payment'!M425+'Extra Payment'!M425)-Interest!M425),2),0)</f>
        <v>0</v>
      </c>
      <c r="O425" s="6">
        <f t="shared" si="18"/>
        <v>0</v>
      </c>
    </row>
    <row r="426" spans="1:15" x14ac:dyDescent="0.25">
      <c r="A426" s="3" t="str">
        <f t="shared" si="19"/>
        <v/>
      </c>
      <c r="B426" s="51" t="str">
        <f t="shared" si="21"/>
        <v/>
      </c>
      <c r="D426" s="6">
        <f>IF(NOT(D$15=0),ROUND(D425-(('Minimum Payment'!D426+'Extra Payment'!D426)-Interest!D426),2),0)</f>
        <v>0</v>
      </c>
      <c r="E426" s="6">
        <f>IF(NOT(E$15=0),ROUND(E425-(('Minimum Payment'!E426+'Extra Payment'!E426)-Interest!E426),2),0)</f>
        <v>0</v>
      </c>
      <c r="F426" s="6">
        <f>IF(NOT(F$15=0),ROUND(F425-(('Minimum Payment'!F426+'Extra Payment'!F426)-Interest!F426),2),0)</f>
        <v>0</v>
      </c>
      <c r="G426" s="6">
        <f>IF(NOT(G$15=0),ROUND(G425-(('Minimum Payment'!G426+'Extra Payment'!G426)-Interest!G426),2),0)</f>
        <v>0</v>
      </c>
      <c r="H426" s="6">
        <f>IF(NOT(H$15=0),ROUND(H425-(('Minimum Payment'!H426+'Extra Payment'!H426)-Interest!H426),2),0)</f>
        <v>0</v>
      </c>
      <c r="I426" s="6">
        <f>IF(NOT(I$15=0),ROUND(I425-(('Minimum Payment'!I426+'Extra Payment'!I426)-Interest!I426),2),0)</f>
        <v>0</v>
      </c>
      <c r="J426" s="6">
        <f>IF(NOT(J$15=0),ROUND(J425-(('Minimum Payment'!J426+'Extra Payment'!J426)-Interest!J426),2),0)</f>
        <v>0</v>
      </c>
      <c r="K426" s="6">
        <f>IF(NOT(K$15=0),ROUND(K425-(('Minimum Payment'!K426+'Extra Payment'!K426)-Interest!K426),2),0)</f>
        <v>0</v>
      </c>
      <c r="L426" s="6">
        <f>IF(NOT(L$15=0),ROUND(L425-(('Minimum Payment'!L426+'Extra Payment'!L426)-Interest!L426),2),0)</f>
        <v>0</v>
      </c>
      <c r="M426" s="6">
        <f>IF(NOT(M$15=0),ROUND(M425-(('Minimum Payment'!M426+'Extra Payment'!M426)-Interest!M426),2),0)</f>
        <v>0</v>
      </c>
      <c r="O426" s="6">
        <f t="shared" si="18"/>
        <v>0</v>
      </c>
    </row>
    <row r="427" spans="1:15" x14ac:dyDescent="0.25">
      <c r="A427" s="3" t="str">
        <f t="shared" si="19"/>
        <v/>
      </c>
      <c r="B427" s="51" t="str">
        <f t="shared" si="21"/>
        <v/>
      </c>
      <c r="D427" s="6">
        <f>IF(NOT(D$15=0),ROUND(D426-(('Minimum Payment'!D427+'Extra Payment'!D427)-Interest!D427),2),0)</f>
        <v>0</v>
      </c>
      <c r="E427" s="6">
        <f>IF(NOT(E$15=0),ROUND(E426-(('Minimum Payment'!E427+'Extra Payment'!E427)-Interest!E427),2),0)</f>
        <v>0</v>
      </c>
      <c r="F427" s="6">
        <f>IF(NOT(F$15=0),ROUND(F426-(('Minimum Payment'!F427+'Extra Payment'!F427)-Interest!F427),2),0)</f>
        <v>0</v>
      </c>
      <c r="G427" s="6">
        <f>IF(NOT(G$15=0),ROUND(G426-(('Minimum Payment'!G427+'Extra Payment'!G427)-Interest!G427),2),0)</f>
        <v>0</v>
      </c>
      <c r="H427" s="6">
        <f>IF(NOT(H$15=0),ROUND(H426-(('Minimum Payment'!H427+'Extra Payment'!H427)-Interest!H427),2),0)</f>
        <v>0</v>
      </c>
      <c r="I427" s="6">
        <f>IF(NOT(I$15=0),ROUND(I426-(('Minimum Payment'!I427+'Extra Payment'!I427)-Interest!I427),2),0)</f>
        <v>0</v>
      </c>
      <c r="J427" s="6">
        <f>IF(NOT(J$15=0),ROUND(J426-(('Minimum Payment'!J427+'Extra Payment'!J427)-Interest!J427),2),0)</f>
        <v>0</v>
      </c>
      <c r="K427" s="6">
        <f>IF(NOT(K$15=0),ROUND(K426-(('Minimum Payment'!K427+'Extra Payment'!K427)-Interest!K427),2),0)</f>
        <v>0</v>
      </c>
      <c r="L427" s="6">
        <f>IF(NOT(L$15=0),ROUND(L426-(('Minimum Payment'!L427+'Extra Payment'!L427)-Interest!L427),2),0)</f>
        <v>0</v>
      </c>
      <c r="M427" s="6">
        <f>IF(NOT(M$15=0),ROUND(M426-(('Minimum Payment'!M427+'Extra Payment'!M427)-Interest!M427),2),0)</f>
        <v>0</v>
      </c>
      <c r="O427" s="6">
        <f t="shared" si="18"/>
        <v>0</v>
      </c>
    </row>
    <row r="428" spans="1:15" x14ac:dyDescent="0.25">
      <c r="A428" s="3" t="str">
        <f t="shared" si="19"/>
        <v/>
      </c>
      <c r="B428" s="51" t="str">
        <f t="shared" si="21"/>
        <v/>
      </c>
      <c r="D428" s="6">
        <f>IF(NOT(D$15=0),ROUND(D427-(('Minimum Payment'!D428+'Extra Payment'!D428)-Interest!D428),2),0)</f>
        <v>0</v>
      </c>
      <c r="E428" s="6">
        <f>IF(NOT(E$15=0),ROUND(E427-(('Minimum Payment'!E428+'Extra Payment'!E428)-Interest!E428),2),0)</f>
        <v>0</v>
      </c>
      <c r="F428" s="6">
        <f>IF(NOT(F$15=0),ROUND(F427-(('Minimum Payment'!F428+'Extra Payment'!F428)-Interest!F428),2),0)</f>
        <v>0</v>
      </c>
      <c r="G428" s="6">
        <f>IF(NOT(G$15=0),ROUND(G427-(('Minimum Payment'!G428+'Extra Payment'!G428)-Interest!G428),2),0)</f>
        <v>0</v>
      </c>
      <c r="H428" s="6">
        <f>IF(NOT(H$15=0),ROUND(H427-(('Minimum Payment'!H428+'Extra Payment'!H428)-Interest!H428),2),0)</f>
        <v>0</v>
      </c>
      <c r="I428" s="6">
        <f>IF(NOT(I$15=0),ROUND(I427-(('Minimum Payment'!I428+'Extra Payment'!I428)-Interest!I428),2),0)</f>
        <v>0</v>
      </c>
      <c r="J428" s="6">
        <f>IF(NOT(J$15=0),ROUND(J427-(('Minimum Payment'!J428+'Extra Payment'!J428)-Interest!J428),2),0)</f>
        <v>0</v>
      </c>
      <c r="K428" s="6">
        <f>IF(NOT(K$15=0),ROUND(K427-(('Minimum Payment'!K428+'Extra Payment'!K428)-Interest!K428),2),0)</f>
        <v>0</v>
      </c>
      <c r="L428" s="6">
        <f>IF(NOT(L$15=0),ROUND(L427-(('Minimum Payment'!L428+'Extra Payment'!L428)-Interest!L428),2),0)</f>
        <v>0</v>
      </c>
      <c r="M428" s="6">
        <f>IF(NOT(M$15=0),ROUND(M427-(('Minimum Payment'!M428+'Extra Payment'!M428)-Interest!M428),2),0)</f>
        <v>0</v>
      </c>
      <c r="O428" s="6">
        <f t="shared" si="18"/>
        <v>0</v>
      </c>
    </row>
    <row r="429" spans="1:15" x14ac:dyDescent="0.25">
      <c r="A429" s="3" t="str">
        <f t="shared" si="19"/>
        <v/>
      </c>
      <c r="B429" s="51" t="str">
        <f t="shared" si="21"/>
        <v/>
      </c>
      <c r="D429" s="6">
        <f>IF(NOT(D$15=0),ROUND(D428-(('Minimum Payment'!D429+'Extra Payment'!D429)-Interest!D429),2),0)</f>
        <v>0</v>
      </c>
      <c r="E429" s="6">
        <f>IF(NOT(E$15=0),ROUND(E428-(('Minimum Payment'!E429+'Extra Payment'!E429)-Interest!E429),2),0)</f>
        <v>0</v>
      </c>
      <c r="F429" s="6">
        <f>IF(NOT(F$15=0),ROUND(F428-(('Minimum Payment'!F429+'Extra Payment'!F429)-Interest!F429),2),0)</f>
        <v>0</v>
      </c>
      <c r="G429" s="6">
        <f>IF(NOT(G$15=0),ROUND(G428-(('Minimum Payment'!G429+'Extra Payment'!G429)-Interest!G429),2),0)</f>
        <v>0</v>
      </c>
      <c r="H429" s="6">
        <f>IF(NOT(H$15=0),ROUND(H428-(('Minimum Payment'!H429+'Extra Payment'!H429)-Interest!H429),2),0)</f>
        <v>0</v>
      </c>
      <c r="I429" s="6">
        <f>IF(NOT(I$15=0),ROUND(I428-(('Minimum Payment'!I429+'Extra Payment'!I429)-Interest!I429),2),0)</f>
        <v>0</v>
      </c>
      <c r="J429" s="6">
        <f>IF(NOT(J$15=0),ROUND(J428-(('Minimum Payment'!J429+'Extra Payment'!J429)-Interest!J429),2),0)</f>
        <v>0</v>
      </c>
      <c r="K429" s="6">
        <f>IF(NOT(K$15=0),ROUND(K428-(('Minimum Payment'!K429+'Extra Payment'!K429)-Interest!K429),2),0)</f>
        <v>0</v>
      </c>
      <c r="L429" s="6">
        <f>IF(NOT(L$15=0),ROUND(L428-(('Minimum Payment'!L429+'Extra Payment'!L429)-Interest!L429),2),0)</f>
        <v>0</v>
      </c>
      <c r="M429" s="6">
        <f>IF(NOT(M$15=0),ROUND(M428-(('Minimum Payment'!M429+'Extra Payment'!M429)-Interest!M429),2),0)</f>
        <v>0</v>
      </c>
      <c r="O429" s="6">
        <f t="shared" si="18"/>
        <v>0</v>
      </c>
    </row>
    <row r="430" spans="1:15" x14ac:dyDescent="0.25">
      <c r="A430" s="3" t="str">
        <f t="shared" si="19"/>
        <v/>
      </c>
      <c r="B430" s="51" t="str">
        <f t="shared" si="21"/>
        <v/>
      </c>
      <c r="D430" s="6">
        <f>IF(NOT(D$15=0),ROUND(D429-(('Minimum Payment'!D430+'Extra Payment'!D430)-Interest!D430),2),0)</f>
        <v>0</v>
      </c>
      <c r="E430" s="6">
        <f>IF(NOT(E$15=0),ROUND(E429-(('Minimum Payment'!E430+'Extra Payment'!E430)-Interest!E430),2),0)</f>
        <v>0</v>
      </c>
      <c r="F430" s="6">
        <f>IF(NOT(F$15=0),ROUND(F429-(('Minimum Payment'!F430+'Extra Payment'!F430)-Interest!F430),2),0)</f>
        <v>0</v>
      </c>
      <c r="G430" s="6">
        <f>IF(NOT(G$15=0),ROUND(G429-(('Minimum Payment'!G430+'Extra Payment'!G430)-Interest!G430),2),0)</f>
        <v>0</v>
      </c>
      <c r="H430" s="6">
        <f>IF(NOT(H$15=0),ROUND(H429-(('Minimum Payment'!H430+'Extra Payment'!H430)-Interest!H430),2),0)</f>
        <v>0</v>
      </c>
      <c r="I430" s="6">
        <f>IF(NOT(I$15=0),ROUND(I429-(('Minimum Payment'!I430+'Extra Payment'!I430)-Interest!I430),2),0)</f>
        <v>0</v>
      </c>
      <c r="J430" s="6">
        <f>IF(NOT(J$15=0),ROUND(J429-(('Minimum Payment'!J430+'Extra Payment'!J430)-Interest!J430),2),0)</f>
        <v>0</v>
      </c>
      <c r="K430" s="6">
        <f>IF(NOT(K$15=0),ROUND(K429-(('Minimum Payment'!K430+'Extra Payment'!K430)-Interest!K430),2),0)</f>
        <v>0</v>
      </c>
      <c r="L430" s="6">
        <f>IF(NOT(L$15=0),ROUND(L429-(('Minimum Payment'!L430+'Extra Payment'!L430)-Interest!L430),2),0)</f>
        <v>0</v>
      </c>
      <c r="M430" s="6">
        <f>IF(NOT(M$15=0),ROUND(M429-(('Minimum Payment'!M430+'Extra Payment'!M430)-Interest!M430),2),0)</f>
        <v>0</v>
      </c>
      <c r="O430" s="6">
        <f t="shared" si="18"/>
        <v>0</v>
      </c>
    </row>
    <row r="431" spans="1:15" x14ac:dyDescent="0.25">
      <c r="A431" s="3" t="str">
        <f t="shared" si="19"/>
        <v/>
      </c>
      <c r="B431" s="51" t="str">
        <f t="shared" si="21"/>
        <v/>
      </c>
      <c r="D431" s="6">
        <f>IF(NOT(D$15=0),ROUND(D430-(('Minimum Payment'!D431+'Extra Payment'!D431)-Interest!D431),2),0)</f>
        <v>0</v>
      </c>
      <c r="E431" s="6">
        <f>IF(NOT(E$15=0),ROUND(E430-(('Minimum Payment'!E431+'Extra Payment'!E431)-Interest!E431),2),0)</f>
        <v>0</v>
      </c>
      <c r="F431" s="6">
        <f>IF(NOT(F$15=0),ROUND(F430-(('Minimum Payment'!F431+'Extra Payment'!F431)-Interest!F431),2),0)</f>
        <v>0</v>
      </c>
      <c r="G431" s="6">
        <f>IF(NOT(G$15=0),ROUND(G430-(('Minimum Payment'!G431+'Extra Payment'!G431)-Interest!G431),2),0)</f>
        <v>0</v>
      </c>
      <c r="H431" s="6">
        <f>IF(NOT(H$15=0),ROUND(H430-(('Minimum Payment'!H431+'Extra Payment'!H431)-Interest!H431),2),0)</f>
        <v>0</v>
      </c>
      <c r="I431" s="6">
        <f>IF(NOT(I$15=0),ROUND(I430-(('Minimum Payment'!I431+'Extra Payment'!I431)-Interest!I431),2),0)</f>
        <v>0</v>
      </c>
      <c r="J431" s="6">
        <f>IF(NOT(J$15=0),ROUND(J430-(('Minimum Payment'!J431+'Extra Payment'!J431)-Interest!J431),2),0)</f>
        <v>0</v>
      </c>
      <c r="K431" s="6">
        <f>IF(NOT(K$15=0),ROUND(K430-(('Minimum Payment'!K431+'Extra Payment'!K431)-Interest!K431),2),0)</f>
        <v>0</v>
      </c>
      <c r="L431" s="6">
        <f>IF(NOT(L$15=0),ROUND(L430-(('Minimum Payment'!L431+'Extra Payment'!L431)-Interest!L431),2),0)</f>
        <v>0</v>
      </c>
      <c r="M431" s="6">
        <f>IF(NOT(M$15=0),ROUND(M430-(('Minimum Payment'!M431+'Extra Payment'!M431)-Interest!M431),2),0)</f>
        <v>0</v>
      </c>
      <c r="O431" s="6">
        <f t="shared" si="18"/>
        <v>0</v>
      </c>
    </row>
    <row r="432" spans="1:15" x14ac:dyDescent="0.25">
      <c r="A432" s="3" t="str">
        <f t="shared" si="19"/>
        <v/>
      </c>
      <c r="B432" s="51" t="str">
        <f t="shared" si="21"/>
        <v/>
      </c>
      <c r="D432" s="6">
        <f>IF(NOT(D$15=0),ROUND(D431-(('Minimum Payment'!D432+'Extra Payment'!D432)-Interest!D432),2),0)</f>
        <v>0</v>
      </c>
      <c r="E432" s="6">
        <f>IF(NOT(E$15=0),ROUND(E431-(('Minimum Payment'!E432+'Extra Payment'!E432)-Interest!E432),2),0)</f>
        <v>0</v>
      </c>
      <c r="F432" s="6">
        <f>IF(NOT(F$15=0),ROUND(F431-(('Minimum Payment'!F432+'Extra Payment'!F432)-Interest!F432),2),0)</f>
        <v>0</v>
      </c>
      <c r="G432" s="6">
        <f>IF(NOT(G$15=0),ROUND(G431-(('Minimum Payment'!G432+'Extra Payment'!G432)-Interest!G432),2),0)</f>
        <v>0</v>
      </c>
      <c r="H432" s="6">
        <f>IF(NOT(H$15=0),ROUND(H431-(('Minimum Payment'!H432+'Extra Payment'!H432)-Interest!H432),2),0)</f>
        <v>0</v>
      </c>
      <c r="I432" s="6">
        <f>IF(NOT(I$15=0),ROUND(I431-(('Minimum Payment'!I432+'Extra Payment'!I432)-Interest!I432),2),0)</f>
        <v>0</v>
      </c>
      <c r="J432" s="6">
        <f>IF(NOT(J$15=0),ROUND(J431-(('Minimum Payment'!J432+'Extra Payment'!J432)-Interest!J432),2),0)</f>
        <v>0</v>
      </c>
      <c r="K432" s="6">
        <f>IF(NOT(K$15=0),ROUND(K431-(('Minimum Payment'!K432+'Extra Payment'!K432)-Interest!K432),2),0)</f>
        <v>0</v>
      </c>
      <c r="L432" s="6">
        <f>IF(NOT(L$15=0),ROUND(L431-(('Minimum Payment'!L432+'Extra Payment'!L432)-Interest!L432),2),0)</f>
        <v>0</v>
      </c>
      <c r="M432" s="6">
        <f>IF(NOT(M$15=0),ROUND(M431-(('Minimum Payment'!M432+'Extra Payment'!M432)-Interest!M432),2),0)</f>
        <v>0</v>
      </c>
      <c r="O432" s="6">
        <f t="shared" si="18"/>
        <v>0</v>
      </c>
    </row>
    <row r="433" spans="1:15" x14ac:dyDescent="0.25">
      <c r="A433" s="3" t="str">
        <f t="shared" si="19"/>
        <v/>
      </c>
      <c r="B433" s="51" t="str">
        <f t="shared" si="21"/>
        <v/>
      </c>
      <c r="D433" s="6">
        <f>IF(NOT(D$15=0),ROUND(D432-(('Minimum Payment'!D433+'Extra Payment'!D433)-Interest!D433),2),0)</f>
        <v>0</v>
      </c>
      <c r="E433" s="6">
        <f>IF(NOT(E$15=0),ROUND(E432-(('Minimum Payment'!E433+'Extra Payment'!E433)-Interest!E433),2),0)</f>
        <v>0</v>
      </c>
      <c r="F433" s="6">
        <f>IF(NOT(F$15=0),ROUND(F432-(('Minimum Payment'!F433+'Extra Payment'!F433)-Interest!F433),2),0)</f>
        <v>0</v>
      </c>
      <c r="G433" s="6">
        <f>IF(NOT(G$15=0),ROUND(G432-(('Minimum Payment'!G433+'Extra Payment'!G433)-Interest!G433),2),0)</f>
        <v>0</v>
      </c>
      <c r="H433" s="6">
        <f>IF(NOT(H$15=0),ROUND(H432-(('Minimum Payment'!H433+'Extra Payment'!H433)-Interest!H433),2),0)</f>
        <v>0</v>
      </c>
      <c r="I433" s="6">
        <f>IF(NOT(I$15=0),ROUND(I432-(('Minimum Payment'!I433+'Extra Payment'!I433)-Interest!I433),2),0)</f>
        <v>0</v>
      </c>
      <c r="J433" s="6">
        <f>IF(NOT(J$15=0),ROUND(J432-(('Minimum Payment'!J433+'Extra Payment'!J433)-Interest!J433),2),0)</f>
        <v>0</v>
      </c>
      <c r="K433" s="6">
        <f>IF(NOT(K$15=0),ROUND(K432-(('Minimum Payment'!K433+'Extra Payment'!K433)-Interest!K433),2),0)</f>
        <v>0</v>
      </c>
      <c r="L433" s="6">
        <f>IF(NOT(L$15=0),ROUND(L432-(('Minimum Payment'!L433+'Extra Payment'!L433)-Interest!L433),2),0)</f>
        <v>0</v>
      </c>
      <c r="M433" s="6">
        <f>IF(NOT(M$15=0),ROUND(M432-(('Minimum Payment'!M433+'Extra Payment'!M433)-Interest!M433),2),0)</f>
        <v>0</v>
      </c>
      <c r="O433" s="6">
        <f t="shared" si="18"/>
        <v>0</v>
      </c>
    </row>
    <row r="434" spans="1:15" x14ac:dyDescent="0.25">
      <c r="A434" s="3" t="str">
        <f t="shared" si="19"/>
        <v/>
      </c>
      <c r="B434" s="51" t="str">
        <f t="shared" si="21"/>
        <v/>
      </c>
      <c r="D434" s="6">
        <f>IF(NOT(D$15=0),ROUND(D433-(('Minimum Payment'!D434+'Extra Payment'!D434)-Interest!D434),2),0)</f>
        <v>0</v>
      </c>
      <c r="E434" s="6">
        <f>IF(NOT(E$15=0),ROUND(E433-(('Minimum Payment'!E434+'Extra Payment'!E434)-Interest!E434),2),0)</f>
        <v>0</v>
      </c>
      <c r="F434" s="6">
        <f>IF(NOT(F$15=0),ROUND(F433-(('Minimum Payment'!F434+'Extra Payment'!F434)-Interest!F434),2),0)</f>
        <v>0</v>
      </c>
      <c r="G434" s="6">
        <f>IF(NOT(G$15=0),ROUND(G433-(('Minimum Payment'!G434+'Extra Payment'!G434)-Interest!G434),2),0)</f>
        <v>0</v>
      </c>
      <c r="H434" s="6">
        <f>IF(NOT(H$15=0),ROUND(H433-(('Minimum Payment'!H434+'Extra Payment'!H434)-Interest!H434),2),0)</f>
        <v>0</v>
      </c>
      <c r="I434" s="6">
        <f>IF(NOT(I$15=0),ROUND(I433-(('Minimum Payment'!I434+'Extra Payment'!I434)-Interest!I434),2),0)</f>
        <v>0</v>
      </c>
      <c r="J434" s="6">
        <f>IF(NOT(J$15=0),ROUND(J433-(('Minimum Payment'!J434+'Extra Payment'!J434)-Interest!J434),2),0)</f>
        <v>0</v>
      </c>
      <c r="K434" s="6">
        <f>IF(NOT(K$15=0),ROUND(K433-(('Minimum Payment'!K434+'Extra Payment'!K434)-Interest!K434),2),0)</f>
        <v>0</v>
      </c>
      <c r="L434" s="6">
        <f>IF(NOT(L$15=0),ROUND(L433-(('Minimum Payment'!L434+'Extra Payment'!L434)-Interest!L434),2),0)</f>
        <v>0</v>
      </c>
      <c r="M434" s="6">
        <f>IF(NOT(M$15=0),ROUND(M433-(('Minimum Payment'!M434+'Extra Payment'!M434)-Interest!M434),2),0)</f>
        <v>0</v>
      </c>
      <c r="O434" s="6">
        <f t="shared" si="18"/>
        <v>0</v>
      </c>
    </row>
    <row r="435" spans="1:15" x14ac:dyDescent="0.25">
      <c r="A435" s="3" t="str">
        <f t="shared" si="19"/>
        <v/>
      </c>
      <c r="B435" s="51" t="str">
        <f t="shared" si="21"/>
        <v/>
      </c>
      <c r="D435" s="6">
        <f>IF(NOT(D$15=0),ROUND(D434-(('Minimum Payment'!D435+'Extra Payment'!D435)-Interest!D435),2),0)</f>
        <v>0</v>
      </c>
      <c r="E435" s="6">
        <f>IF(NOT(E$15=0),ROUND(E434-(('Minimum Payment'!E435+'Extra Payment'!E435)-Interest!E435),2),0)</f>
        <v>0</v>
      </c>
      <c r="F435" s="6">
        <f>IF(NOT(F$15=0),ROUND(F434-(('Minimum Payment'!F435+'Extra Payment'!F435)-Interest!F435),2),0)</f>
        <v>0</v>
      </c>
      <c r="G435" s="6">
        <f>IF(NOT(G$15=0),ROUND(G434-(('Minimum Payment'!G435+'Extra Payment'!G435)-Interest!G435),2),0)</f>
        <v>0</v>
      </c>
      <c r="H435" s="6">
        <f>IF(NOT(H$15=0),ROUND(H434-(('Minimum Payment'!H435+'Extra Payment'!H435)-Interest!H435),2),0)</f>
        <v>0</v>
      </c>
      <c r="I435" s="6">
        <f>IF(NOT(I$15=0),ROUND(I434-(('Minimum Payment'!I435+'Extra Payment'!I435)-Interest!I435),2),0)</f>
        <v>0</v>
      </c>
      <c r="J435" s="6">
        <f>IF(NOT(J$15=0),ROUND(J434-(('Minimum Payment'!J435+'Extra Payment'!J435)-Interest!J435),2),0)</f>
        <v>0</v>
      </c>
      <c r="K435" s="6">
        <f>IF(NOT(K$15=0),ROUND(K434-(('Minimum Payment'!K435+'Extra Payment'!K435)-Interest!K435),2),0)</f>
        <v>0</v>
      </c>
      <c r="L435" s="6">
        <f>IF(NOT(L$15=0),ROUND(L434-(('Minimum Payment'!L435+'Extra Payment'!L435)-Interest!L435),2),0)</f>
        <v>0</v>
      </c>
      <c r="M435" s="6">
        <f>IF(NOT(M$15=0),ROUND(M434-(('Minimum Payment'!M435+'Extra Payment'!M435)-Interest!M435),2),0)</f>
        <v>0</v>
      </c>
      <c r="O435" s="6">
        <f t="shared" si="18"/>
        <v>0</v>
      </c>
    </row>
    <row r="436" spans="1:15" x14ac:dyDescent="0.25">
      <c r="A436" s="3" t="str">
        <f t="shared" si="19"/>
        <v/>
      </c>
      <c r="B436" s="51" t="str">
        <f t="shared" si="21"/>
        <v/>
      </c>
      <c r="D436" s="6">
        <f>IF(NOT(D$15=0),ROUND(D435-(('Minimum Payment'!D436+'Extra Payment'!D436)-Interest!D436),2),0)</f>
        <v>0</v>
      </c>
      <c r="E436" s="6">
        <f>IF(NOT(E$15=0),ROUND(E435-(('Minimum Payment'!E436+'Extra Payment'!E436)-Interest!E436),2),0)</f>
        <v>0</v>
      </c>
      <c r="F436" s="6">
        <f>IF(NOT(F$15=0),ROUND(F435-(('Minimum Payment'!F436+'Extra Payment'!F436)-Interest!F436),2),0)</f>
        <v>0</v>
      </c>
      <c r="G436" s="6">
        <f>IF(NOT(G$15=0),ROUND(G435-(('Minimum Payment'!G436+'Extra Payment'!G436)-Interest!G436),2),0)</f>
        <v>0</v>
      </c>
      <c r="H436" s="6">
        <f>IF(NOT(H$15=0),ROUND(H435-(('Minimum Payment'!H436+'Extra Payment'!H436)-Interest!H436),2),0)</f>
        <v>0</v>
      </c>
      <c r="I436" s="6">
        <f>IF(NOT(I$15=0),ROUND(I435-(('Minimum Payment'!I436+'Extra Payment'!I436)-Interest!I436),2),0)</f>
        <v>0</v>
      </c>
      <c r="J436" s="6">
        <f>IF(NOT(J$15=0),ROUND(J435-(('Minimum Payment'!J436+'Extra Payment'!J436)-Interest!J436),2),0)</f>
        <v>0</v>
      </c>
      <c r="K436" s="6">
        <f>IF(NOT(K$15=0),ROUND(K435-(('Minimum Payment'!K436+'Extra Payment'!K436)-Interest!K436),2),0)</f>
        <v>0</v>
      </c>
      <c r="L436" s="6">
        <f>IF(NOT(L$15=0),ROUND(L435-(('Minimum Payment'!L436+'Extra Payment'!L436)-Interest!L436),2),0)</f>
        <v>0</v>
      </c>
      <c r="M436" s="6">
        <f>IF(NOT(M$15=0),ROUND(M435-(('Minimum Payment'!M436+'Extra Payment'!M436)-Interest!M436),2),0)</f>
        <v>0</v>
      </c>
      <c r="O436" s="6">
        <f t="shared" si="18"/>
        <v>0</v>
      </c>
    </row>
    <row r="437" spans="1:15" x14ac:dyDescent="0.25">
      <c r="A437" s="3" t="str">
        <f t="shared" si="19"/>
        <v/>
      </c>
      <c r="B437" s="51" t="str">
        <f t="shared" si="21"/>
        <v/>
      </c>
      <c r="D437" s="6">
        <f>IF(NOT(D$15=0),ROUND(D436-(('Minimum Payment'!D437+'Extra Payment'!D437)-Interest!D437),2),0)</f>
        <v>0</v>
      </c>
      <c r="E437" s="6">
        <f>IF(NOT(E$15=0),ROUND(E436-(('Minimum Payment'!E437+'Extra Payment'!E437)-Interest!E437),2),0)</f>
        <v>0</v>
      </c>
      <c r="F437" s="6">
        <f>IF(NOT(F$15=0),ROUND(F436-(('Minimum Payment'!F437+'Extra Payment'!F437)-Interest!F437),2),0)</f>
        <v>0</v>
      </c>
      <c r="G437" s="6">
        <f>IF(NOT(G$15=0),ROUND(G436-(('Minimum Payment'!G437+'Extra Payment'!G437)-Interest!G437),2),0)</f>
        <v>0</v>
      </c>
      <c r="H437" s="6">
        <f>IF(NOT(H$15=0),ROUND(H436-(('Minimum Payment'!H437+'Extra Payment'!H437)-Interest!H437),2),0)</f>
        <v>0</v>
      </c>
      <c r="I437" s="6">
        <f>IF(NOT(I$15=0),ROUND(I436-(('Minimum Payment'!I437+'Extra Payment'!I437)-Interest!I437),2),0)</f>
        <v>0</v>
      </c>
      <c r="J437" s="6">
        <f>IF(NOT(J$15=0),ROUND(J436-(('Minimum Payment'!J437+'Extra Payment'!J437)-Interest!J437),2),0)</f>
        <v>0</v>
      </c>
      <c r="K437" s="6">
        <f>IF(NOT(K$15=0),ROUND(K436-(('Minimum Payment'!K437+'Extra Payment'!K437)-Interest!K437),2),0)</f>
        <v>0</v>
      </c>
      <c r="L437" s="6">
        <f>IF(NOT(L$15=0),ROUND(L436-(('Minimum Payment'!L437+'Extra Payment'!L437)-Interest!L437),2),0)</f>
        <v>0</v>
      </c>
      <c r="M437" s="6">
        <f>IF(NOT(M$15=0),ROUND(M436-(('Minimum Payment'!M437+'Extra Payment'!M437)-Interest!M437),2),0)</f>
        <v>0</v>
      </c>
      <c r="O437" s="6">
        <f t="shared" si="18"/>
        <v>0</v>
      </c>
    </row>
    <row r="438" spans="1:15" x14ac:dyDescent="0.25">
      <c r="A438" s="3" t="str">
        <f t="shared" si="19"/>
        <v/>
      </c>
      <c r="B438" s="51" t="str">
        <f t="shared" si="21"/>
        <v/>
      </c>
      <c r="D438" s="6">
        <f>IF(NOT(D$15=0),ROUND(D437-(('Minimum Payment'!D438+'Extra Payment'!D438)-Interest!D438),2),0)</f>
        <v>0</v>
      </c>
      <c r="E438" s="6">
        <f>IF(NOT(E$15=0),ROUND(E437-(('Minimum Payment'!E438+'Extra Payment'!E438)-Interest!E438),2),0)</f>
        <v>0</v>
      </c>
      <c r="F438" s="6">
        <f>IF(NOT(F$15=0),ROUND(F437-(('Minimum Payment'!F438+'Extra Payment'!F438)-Interest!F438),2),0)</f>
        <v>0</v>
      </c>
      <c r="G438" s="6">
        <f>IF(NOT(G$15=0),ROUND(G437-(('Minimum Payment'!G438+'Extra Payment'!G438)-Interest!G438),2),0)</f>
        <v>0</v>
      </c>
      <c r="H438" s="6">
        <f>IF(NOT(H$15=0),ROUND(H437-(('Minimum Payment'!H438+'Extra Payment'!H438)-Interest!H438),2),0)</f>
        <v>0</v>
      </c>
      <c r="I438" s="6">
        <f>IF(NOT(I$15=0),ROUND(I437-(('Minimum Payment'!I438+'Extra Payment'!I438)-Interest!I438),2),0)</f>
        <v>0</v>
      </c>
      <c r="J438" s="6">
        <f>IF(NOT(J$15=0),ROUND(J437-(('Minimum Payment'!J438+'Extra Payment'!J438)-Interest!J438),2),0)</f>
        <v>0</v>
      </c>
      <c r="K438" s="6">
        <f>IF(NOT(K$15=0),ROUND(K437-(('Minimum Payment'!K438+'Extra Payment'!K438)-Interest!K438),2),0)</f>
        <v>0</v>
      </c>
      <c r="L438" s="6">
        <f>IF(NOT(L$15=0),ROUND(L437-(('Minimum Payment'!L438+'Extra Payment'!L438)-Interest!L438),2),0)</f>
        <v>0</v>
      </c>
      <c r="M438" s="6">
        <f>IF(NOT(M$15=0),ROUND(M437-(('Minimum Payment'!M438+'Extra Payment'!M438)-Interest!M438),2),0)</f>
        <v>0</v>
      </c>
      <c r="O438" s="6">
        <f t="shared" si="18"/>
        <v>0</v>
      </c>
    </row>
    <row r="439" spans="1:15" x14ac:dyDescent="0.25">
      <c r="A439" s="3" t="str">
        <f t="shared" si="19"/>
        <v/>
      </c>
      <c r="B439" s="51" t="str">
        <f t="shared" si="21"/>
        <v/>
      </c>
      <c r="D439" s="6">
        <f>IF(NOT(D$15=0),ROUND(D438-(('Minimum Payment'!D439+'Extra Payment'!D439)-Interest!D439),2),0)</f>
        <v>0</v>
      </c>
      <c r="E439" s="6">
        <f>IF(NOT(E$15=0),ROUND(E438-(('Minimum Payment'!E439+'Extra Payment'!E439)-Interest!E439),2),0)</f>
        <v>0</v>
      </c>
      <c r="F439" s="6">
        <f>IF(NOT(F$15=0),ROUND(F438-(('Minimum Payment'!F439+'Extra Payment'!F439)-Interest!F439),2),0)</f>
        <v>0</v>
      </c>
      <c r="G439" s="6">
        <f>IF(NOT(G$15=0),ROUND(G438-(('Minimum Payment'!G439+'Extra Payment'!G439)-Interest!G439),2),0)</f>
        <v>0</v>
      </c>
      <c r="H439" s="6">
        <f>IF(NOT(H$15=0),ROUND(H438-(('Minimum Payment'!H439+'Extra Payment'!H439)-Interest!H439),2),0)</f>
        <v>0</v>
      </c>
      <c r="I439" s="6">
        <f>IF(NOT(I$15=0),ROUND(I438-(('Minimum Payment'!I439+'Extra Payment'!I439)-Interest!I439),2),0)</f>
        <v>0</v>
      </c>
      <c r="J439" s="6">
        <f>IF(NOT(J$15=0),ROUND(J438-(('Minimum Payment'!J439+'Extra Payment'!J439)-Interest!J439),2),0)</f>
        <v>0</v>
      </c>
      <c r="K439" s="6">
        <f>IF(NOT(K$15=0),ROUND(K438-(('Minimum Payment'!K439+'Extra Payment'!K439)-Interest!K439),2),0)</f>
        <v>0</v>
      </c>
      <c r="L439" s="6">
        <f>IF(NOT(L$15=0),ROUND(L438-(('Minimum Payment'!L439+'Extra Payment'!L439)-Interest!L439),2),0)</f>
        <v>0</v>
      </c>
      <c r="M439" s="6">
        <f>IF(NOT(M$15=0),ROUND(M438-(('Minimum Payment'!M439+'Extra Payment'!M439)-Interest!M439),2),0)</f>
        <v>0</v>
      </c>
      <c r="O439" s="6">
        <f t="shared" si="18"/>
        <v>0</v>
      </c>
    </row>
    <row r="440" spans="1:15" x14ac:dyDescent="0.25">
      <c r="A440" s="3" t="str">
        <f t="shared" si="19"/>
        <v/>
      </c>
      <c r="B440" s="51" t="str">
        <f t="shared" si="21"/>
        <v/>
      </c>
      <c r="D440" s="6">
        <f>IF(NOT(D$15=0),ROUND(D439-(('Minimum Payment'!D440+'Extra Payment'!D440)-Interest!D440),2),0)</f>
        <v>0</v>
      </c>
      <c r="E440" s="6">
        <f>IF(NOT(E$15=0),ROUND(E439-(('Minimum Payment'!E440+'Extra Payment'!E440)-Interest!E440),2),0)</f>
        <v>0</v>
      </c>
      <c r="F440" s="6">
        <f>IF(NOT(F$15=0),ROUND(F439-(('Minimum Payment'!F440+'Extra Payment'!F440)-Interest!F440),2),0)</f>
        <v>0</v>
      </c>
      <c r="G440" s="6">
        <f>IF(NOT(G$15=0),ROUND(G439-(('Minimum Payment'!G440+'Extra Payment'!G440)-Interest!G440),2),0)</f>
        <v>0</v>
      </c>
      <c r="H440" s="6">
        <f>IF(NOT(H$15=0),ROUND(H439-(('Minimum Payment'!H440+'Extra Payment'!H440)-Interest!H440),2),0)</f>
        <v>0</v>
      </c>
      <c r="I440" s="6">
        <f>IF(NOT(I$15=0),ROUND(I439-(('Minimum Payment'!I440+'Extra Payment'!I440)-Interest!I440),2),0)</f>
        <v>0</v>
      </c>
      <c r="J440" s="6">
        <f>IF(NOT(J$15=0),ROUND(J439-(('Minimum Payment'!J440+'Extra Payment'!J440)-Interest!J440),2),0)</f>
        <v>0</v>
      </c>
      <c r="K440" s="6">
        <f>IF(NOT(K$15=0),ROUND(K439-(('Minimum Payment'!K440+'Extra Payment'!K440)-Interest!K440),2),0)</f>
        <v>0</v>
      </c>
      <c r="L440" s="6">
        <f>IF(NOT(L$15=0),ROUND(L439-(('Minimum Payment'!L440+'Extra Payment'!L440)-Interest!L440),2),0)</f>
        <v>0</v>
      </c>
      <c r="M440" s="6">
        <f>IF(NOT(M$15=0),ROUND(M439-(('Minimum Payment'!M440+'Extra Payment'!M440)-Interest!M440),2),0)</f>
        <v>0</v>
      </c>
      <c r="O440" s="6">
        <f t="shared" si="18"/>
        <v>0</v>
      </c>
    </row>
    <row r="441" spans="1:15" x14ac:dyDescent="0.25">
      <c r="A441" s="3" t="str">
        <f t="shared" si="19"/>
        <v/>
      </c>
      <c r="B441" s="51" t="str">
        <f t="shared" si="21"/>
        <v/>
      </c>
      <c r="D441" s="6">
        <f>IF(NOT(D$15=0),ROUND(D440-(('Minimum Payment'!D441+'Extra Payment'!D441)-Interest!D441),2),0)</f>
        <v>0</v>
      </c>
      <c r="E441" s="6">
        <f>IF(NOT(E$15=0),ROUND(E440-(('Minimum Payment'!E441+'Extra Payment'!E441)-Interest!E441),2),0)</f>
        <v>0</v>
      </c>
      <c r="F441" s="6">
        <f>IF(NOT(F$15=0),ROUND(F440-(('Minimum Payment'!F441+'Extra Payment'!F441)-Interest!F441),2),0)</f>
        <v>0</v>
      </c>
      <c r="G441" s="6">
        <f>IF(NOT(G$15=0),ROUND(G440-(('Minimum Payment'!G441+'Extra Payment'!G441)-Interest!G441),2),0)</f>
        <v>0</v>
      </c>
      <c r="H441" s="6">
        <f>IF(NOT(H$15=0),ROUND(H440-(('Minimum Payment'!H441+'Extra Payment'!H441)-Interest!H441),2),0)</f>
        <v>0</v>
      </c>
      <c r="I441" s="6">
        <f>IF(NOT(I$15=0),ROUND(I440-(('Minimum Payment'!I441+'Extra Payment'!I441)-Interest!I441),2),0)</f>
        <v>0</v>
      </c>
      <c r="J441" s="6">
        <f>IF(NOT(J$15=0),ROUND(J440-(('Minimum Payment'!J441+'Extra Payment'!J441)-Interest!J441),2),0)</f>
        <v>0</v>
      </c>
      <c r="K441" s="6">
        <f>IF(NOT(K$15=0),ROUND(K440-(('Minimum Payment'!K441+'Extra Payment'!K441)-Interest!K441),2),0)</f>
        <v>0</v>
      </c>
      <c r="L441" s="6">
        <f>IF(NOT(L$15=0),ROUND(L440-(('Minimum Payment'!L441+'Extra Payment'!L441)-Interest!L441),2),0)</f>
        <v>0</v>
      </c>
      <c r="M441" s="6">
        <f>IF(NOT(M$15=0),ROUND(M440-(('Minimum Payment'!M441+'Extra Payment'!M441)-Interest!M441),2),0)</f>
        <v>0</v>
      </c>
      <c r="O441" s="6">
        <f t="shared" si="18"/>
        <v>0</v>
      </c>
    </row>
    <row r="442" spans="1:15" x14ac:dyDescent="0.25">
      <c r="A442" s="3" t="str">
        <f t="shared" si="19"/>
        <v/>
      </c>
      <c r="B442" s="51" t="str">
        <f t="shared" si="21"/>
        <v/>
      </c>
      <c r="D442" s="6">
        <f>IF(NOT(D$15=0),ROUND(D441-(('Minimum Payment'!D442+'Extra Payment'!D442)-Interest!D442),2),0)</f>
        <v>0</v>
      </c>
      <c r="E442" s="6">
        <f>IF(NOT(E$15=0),ROUND(E441-(('Minimum Payment'!E442+'Extra Payment'!E442)-Interest!E442),2),0)</f>
        <v>0</v>
      </c>
      <c r="F442" s="6">
        <f>IF(NOT(F$15=0),ROUND(F441-(('Minimum Payment'!F442+'Extra Payment'!F442)-Interest!F442),2),0)</f>
        <v>0</v>
      </c>
      <c r="G442" s="6">
        <f>IF(NOT(G$15=0),ROUND(G441-(('Minimum Payment'!G442+'Extra Payment'!G442)-Interest!G442),2),0)</f>
        <v>0</v>
      </c>
      <c r="H442" s="6">
        <f>IF(NOT(H$15=0),ROUND(H441-(('Minimum Payment'!H442+'Extra Payment'!H442)-Interest!H442),2),0)</f>
        <v>0</v>
      </c>
      <c r="I442" s="6">
        <f>IF(NOT(I$15=0),ROUND(I441-(('Minimum Payment'!I442+'Extra Payment'!I442)-Interest!I442),2),0)</f>
        <v>0</v>
      </c>
      <c r="J442" s="6">
        <f>IF(NOT(J$15=0),ROUND(J441-(('Minimum Payment'!J442+'Extra Payment'!J442)-Interest!J442),2),0)</f>
        <v>0</v>
      </c>
      <c r="K442" s="6">
        <f>IF(NOT(K$15=0),ROUND(K441-(('Minimum Payment'!K442+'Extra Payment'!K442)-Interest!K442),2),0)</f>
        <v>0</v>
      </c>
      <c r="L442" s="6">
        <f>IF(NOT(L$15=0),ROUND(L441-(('Minimum Payment'!L442+'Extra Payment'!L442)-Interest!L442),2),0)</f>
        <v>0</v>
      </c>
      <c r="M442" s="6">
        <f>IF(NOT(M$15=0),ROUND(M441-(('Minimum Payment'!M442+'Extra Payment'!M442)-Interest!M442),2),0)</f>
        <v>0</v>
      </c>
      <c r="O442" s="6">
        <f t="shared" si="18"/>
        <v>0</v>
      </c>
    </row>
    <row r="443" spans="1:15" x14ac:dyDescent="0.25">
      <c r="A443" s="3" t="str">
        <f t="shared" si="19"/>
        <v/>
      </c>
      <c r="B443" s="51" t="str">
        <f t="shared" si="21"/>
        <v/>
      </c>
      <c r="D443" s="6">
        <f>IF(NOT(D$15=0),ROUND(D442-(('Minimum Payment'!D443+'Extra Payment'!D443)-Interest!D443),2),0)</f>
        <v>0</v>
      </c>
      <c r="E443" s="6">
        <f>IF(NOT(E$15=0),ROUND(E442-(('Minimum Payment'!E443+'Extra Payment'!E443)-Interest!E443),2),0)</f>
        <v>0</v>
      </c>
      <c r="F443" s="6">
        <f>IF(NOT(F$15=0),ROUND(F442-(('Minimum Payment'!F443+'Extra Payment'!F443)-Interest!F443),2),0)</f>
        <v>0</v>
      </c>
      <c r="G443" s="6">
        <f>IF(NOT(G$15=0),ROUND(G442-(('Minimum Payment'!G443+'Extra Payment'!G443)-Interest!G443),2),0)</f>
        <v>0</v>
      </c>
      <c r="H443" s="6">
        <f>IF(NOT(H$15=0),ROUND(H442-(('Minimum Payment'!H443+'Extra Payment'!H443)-Interest!H443),2),0)</f>
        <v>0</v>
      </c>
      <c r="I443" s="6">
        <f>IF(NOT(I$15=0),ROUND(I442-(('Minimum Payment'!I443+'Extra Payment'!I443)-Interest!I443),2),0)</f>
        <v>0</v>
      </c>
      <c r="J443" s="6">
        <f>IF(NOT(J$15=0),ROUND(J442-(('Minimum Payment'!J443+'Extra Payment'!J443)-Interest!J443),2),0)</f>
        <v>0</v>
      </c>
      <c r="K443" s="6">
        <f>IF(NOT(K$15=0),ROUND(K442-(('Minimum Payment'!K443+'Extra Payment'!K443)-Interest!K443),2),0)</f>
        <v>0</v>
      </c>
      <c r="L443" s="6">
        <f>IF(NOT(L$15=0),ROUND(L442-(('Minimum Payment'!L443+'Extra Payment'!L443)-Interest!L443),2),0)</f>
        <v>0</v>
      </c>
      <c r="M443" s="6">
        <f>IF(NOT(M$15=0),ROUND(M442-(('Minimum Payment'!M443+'Extra Payment'!M443)-Interest!M443),2),0)</f>
        <v>0</v>
      </c>
      <c r="O443" s="6">
        <f t="shared" si="18"/>
        <v>0</v>
      </c>
    </row>
    <row r="444" spans="1:15" x14ac:dyDescent="0.25">
      <c r="A444" s="3" t="str">
        <f t="shared" si="19"/>
        <v/>
      </c>
      <c r="B444" s="51" t="str">
        <f t="shared" si="21"/>
        <v/>
      </c>
      <c r="D444" s="6">
        <f>IF(NOT(D$15=0),ROUND(D443-(('Minimum Payment'!D444+'Extra Payment'!D444)-Interest!D444),2),0)</f>
        <v>0</v>
      </c>
      <c r="E444" s="6">
        <f>IF(NOT(E$15=0),ROUND(E443-(('Minimum Payment'!E444+'Extra Payment'!E444)-Interest!E444),2),0)</f>
        <v>0</v>
      </c>
      <c r="F444" s="6">
        <f>IF(NOT(F$15=0),ROUND(F443-(('Minimum Payment'!F444+'Extra Payment'!F444)-Interest!F444),2),0)</f>
        <v>0</v>
      </c>
      <c r="G444" s="6">
        <f>IF(NOT(G$15=0),ROUND(G443-(('Minimum Payment'!G444+'Extra Payment'!G444)-Interest!G444),2),0)</f>
        <v>0</v>
      </c>
      <c r="H444" s="6">
        <f>IF(NOT(H$15=0),ROUND(H443-(('Minimum Payment'!H444+'Extra Payment'!H444)-Interest!H444),2),0)</f>
        <v>0</v>
      </c>
      <c r="I444" s="6">
        <f>IF(NOT(I$15=0),ROUND(I443-(('Minimum Payment'!I444+'Extra Payment'!I444)-Interest!I444),2),0)</f>
        <v>0</v>
      </c>
      <c r="J444" s="6">
        <f>IF(NOT(J$15=0),ROUND(J443-(('Minimum Payment'!J444+'Extra Payment'!J444)-Interest!J444),2),0)</f>
        <v>0</v>
      </c>
      <c r="K444" s="6">
        <f>IF(NOT(K$15=0),ROUND(K443-(('Minimum Payment'!K444+'Extra Payment'!K444)-Interest!K444),2),0)</f>
        <v>0</v>
      </c>
      <c r="L444" s="6">
        <f>IF(NOT(L$15=0),ROUND(L443-(('Minimum Payment'!L444+'Extra Payment'!L444)-Interest!L444),2),0)</f>
        <v>0</v>
      </c>
      <c r="M444" s="6">
        <f>IF(NOT(M$15=0),ROUND(M443-(('Minimum Payment'!M444+'Extra Payment'!M444)-Interest!M444),2),0)</f>
        <v>0</v>
      </c>
      <c r="O444" s="6">
        <f t="shared" si="18"/>
        <v>0</v>
      </c>
    </row>
    <row r="445" spans="1:15" x14ac:dyDescent="0.25">
      <c r="A445" s="3" t="str">
        <f t="shared" si="19"/>
        <v/>
      </c>
      <c r="B445" s="51" t="str">
        <f t="shared" si="21"/>
        <v/>
      </c>
      <c r="D445" s="6">
        <f>IF(NOT(D$15=0),ROUND(D444-(('Minimum Payment'!D445+'Extra Payment'!D445)-Interest!D445),2),0)</f>
        <v>0</v>
      </c>
      <c r="E445" s="6">
        <f>IF(NOT(E$15=0),ROUND(E444-(('Minimum Payment'!E445+'Extra Payment'!E445)-Interest!E445),2),0)</f>
        <v>0</v>
      </c>
      <c r="F445" s="6">
        <f>IF(NOT(F$15=0),ROUND(F444-(('Minimum Payment'!F445+'Extra Payment'!F445)-Interest!F445),2),0)</f>
        <v>0</v>
      </c>
      <c r="G445" s="6">
        <f>IF(NOT(G$15=0),ROUND(G444-(('Minimum Payment'!G445+'Extra Payment'!G445)-Interest!G445),2),0)</f>
        <v>0</v>
      </c>
      <c r="H445" s="6">
        <f>IF(NOT(H$15=0),ROUND(H444-(('Minimum Payment'!H445+'Extra Payment'!H445)-Interest!H445),2),0)</f>
        <v>0</v>
      </c>
      <c r="I445" s="6">
        <f>IF(NOT(I$15=0),ROUND(I444-(('Minimum Payment'!I445+'Extra Payment'!I445)-Interest!I445),2),0)</f>
        <v>0</v>
      </c>
      <c r="J445" s="6">
        <f>IF(NOT(J$15=0),ROUND(J444-(('Minimum Payment'!J445+'Extra Payment'!J445)-Interest!J445),2),0)</f>
        <v>0</v>
      </c>
      <c r="K445" s="6">
        <f>IF(NOT(K$15=0),ROUND(K444-(('Minimum Payment'!K445+'Extra Payment'!K445)-Interest!K445),2),0)</f>
        <v>0</v>
      </c>
      <c r="L445" s="6">
        <f>IF(NOT(L$15=0),ROUND(L444-(('Minimum Payment'!L445+'Extra Payment'!L445)-Interest!L445),2),0)</f>
        <v>0</v>
      </c>
      <c r="M445" s="6">
        <f>IF(NOT(M$15=0),ROUND(M444-(('Minimum Payment'!M445+'Extra Payment'!M445)-Interest!M445),2),0)</f>
        <v>0</v>
      </c>
      <c r="O445" s="6">
        <f t="shared" si="18"/>
        <v>0</v>
      </c>
    </row>
    <row r="446" spans="1:15" x14ac:dyDescent="0.25">
      <c r="A446" s="3" t="str">
        <f t="shared" si="19"/>
        <v/>
      </c>
      <c r="B446" s="51" t="str">
        <f t="shared" si="21"/>
        <v/>
      </c>
      <c r="D446" s="6">
        <f>IF(NOT(D$15=0),ROUND(D445-(('Minimum Payment'!D446+'Extra Payment'!D446)-Interest!D446),2),0)</f>
        <v>0</v>
      </c>
      <c r="E446" s="6">
        <f>IF(NOT(E$15=0),ROUND(E445-(('Minimum Payment'!E446+'Extra Payment'!E446)-Interest!E446),2),0)</f>
        <v>0</v>
      </c>
      <c r="F446" s="6">
        <f>IF(NOT(F$15=0),ROUND(F445-(('Minimum Payment'!F446+'Extra Payment'!F446)-Interest!F446),2),0)</f>
        <v>0</v>
      </c>
      <c r="G446" s="6">
        <f>IF(NOT(G$15=0),ROUND(G445-(('Minimum Payment'!G446+'Extra Payment'!G446)-Interest!G446),2),0)</f>
        <v>0</v>
      </c>
      <c r="H446" s="6">
        <f>IF(NOT(H$15=0),ROUND(H445-(('Minimum Payment'!H446+'Extra Payment'!H446)-Interest!H446),2),0)</f>
        <v>0</v>
      </c>
      <c r="I446" s="6">
        <f>IF(NOT(I$15=0),ROUND(I445-(('Minimum Payment'!I446+'Extra Payment'!I446)-Interest!I446),2),0)</f>
        <v>0</v>
      </c>
      <c r="J446" s="6">
        <f>IF(NOT(J$15=0),ROUND(J445-(('Minimum Payment'!J446+'Extra Payment'!J446)-Interest!J446),2),0)</f>
        <v>0</v>
      </c>
      <c r="K446" s="6">
        <f>IF(NOT(K$15=0),ROUND(K445-(('Minimum Payment'!K446+'Extra Payment'!K446)-Interest!K446),2),0)</f>
        <v>0</v>
      </c>
      <c r="L446" s="6">
        <f>IF(NOT(L$15=0),ROUND(L445-(('Minimum Payment'!L446+'Extra Payment'!L446)-Interest!L446),2),0)</f>
        <v>0</v>
      </c>
      <c r="M446" s="6">
        <f>IF(NOT(M$15=0),ROUND(M445-(('Minimum Payment'!M446+'Extra Payment'!M446)-Interest!M446),2),0)</f>
        <v>0</v>
      </c>
      <c r="O446" s="6">
        <f t="shared" si="18"/>
        <v>0</v>
      </c>
    </row>
    <row r="447" spans="1:15" x14ac:dyDescent="0.25">
      <c r="A447" s="3" t="str">
        <f t="shared" si="19"/>
        <v/>
      </c>
      <c r="B447" s="51" t="str">
        <f t="shared" si="21"/>
        <v/>
      </c>
      <c r="D447" s="6">
        <f>IF(NOT(D$15=0),ROUND(D446-(('Minimum Payment'!D447+'Extra Payment'!D447)-Interest!D447),2),0)</f>
        <v>0</v>
      </c>
      <c r="E447" s="6">
        <f>IF(NOT(E$15=0),ROUND(E446-(('Minimum Payment'!E447+'Extra Payment'!E447)-Interest!E447),2),0)</f>
        <v>0</v>
      </c>
      <c r="F447" s="6">
        <f>IF(NOT(F$15=0),ROUND(F446-(('Minimum Payment'!F447+'Extra Payment'!F447)-Interest!F447),2),0)</f>
        <v>0</v>
      </c>
      <c r="G447" s="6">
        <f>IF(NOT(G$15=0),ROUND(G446-(('Minimum Payment'!G447+'Extra Payment'!G447)-Interest!G447),2),0)</f>
        <v>0</v>
      </c>
      <c r="H447" s="6">
        <f>IF(NOT(H$15=0),ROUND(H446-(('Minimum Payment'!H447+'Extra Payment'!H447)-Interest!H447),2),0)</f>
        <v>0</v>
      </c>
      <c r="I447" s="6">
        <f>IF(NOT(I$15=0),ROUND(I446-(('Minimum Payment'!I447+'Extra Payment'!I447)-Interest!I447),2),0)</f>
        <v>0</v>
      </c>
      <c r="J447" s="6">
        <f>IF(NOT(J$15=0),ROUND(J446-(('Minimum Payment'!J447+'Extra Payment'!J447)-Interest!J447),2),0)</f>
        <v>0</v>
      </c>
      <c r="K447" s="6">
        <f>IF(NOT(K$15=0),ROUND(K446-(('Minimum Payment'!K447+'Extra Payment'!K447)-Interest!K447),2),0)</f>
        <v>0</v>
      </c>
      <c r="L447" s="6">
        <f>IF(NOT(L$15=0),ROUND(L446-(('Minimum Payment'!L447+'Extra Payment'!L447)-Interest!L447),2),0)</f>
        <v>0</v>
      </c>
      <c r="M447" s="6">
        <f>IF(NOT(M$15=0),ROUND(M446-(('Minimum Payment'!M447+'Extra Payment'!M447)-Interest!M447),2),0)</f>
        <v>0</v>
      </c>
      <c r="O447" s="6">
        <f t="shared" si="18"/>
        <v>0</v>
      </c>
    </row>
    <row r="448" spans="1:15" x14ac:dyDescent="0.25">
      <c r="A448" s="3" t="str">
        <f t="shared" si="19"/>
        <v/>
      </c>
      <c r="B448" s="51" t="str">
        <f t="shared" si="21"/>
        <v/>
      </c>
      <c r="D448" s="6">
        <f>IF(NOT(D$15=0),ROUND(D447-(('Minimum Payment'!D448+'Extra Payment'!D448)-Interest!D448),2),0)</f>
        <v>0</v>
      </c>
      <c r="E448" s="6">
        <f>IF(NOT(E$15=0),ROUND(E447-(('Minimum Payment'!E448+'Extra Payment'!E448)-Interest!E448),2),0)</f>
        <v>0</v>
      </c>
      <c r="F448" s="6">
        <f>IF(NOT(F$15=0),ROUND(F447-(('Minimum Payment'!F448+'Extra Payment'!F448)-Interest!F448),2),0)</f>
        <v>0</v>
      </c>
      <c r="G448" s="6">
        <f>IF(NOT(G$15=0),ROUND(G447-(('Minimum Payment'!G448+'Extra Payment'!G448)-Interest!G448),2),0)</f>
        <v>0</v>
      </c>
      <c r="H448" s="6">
        <f>IF(NOT(H$15=0),ROUND(H447-(('Minimum Payment'!H448+'Extra Payment'!H448)-Interest!H448),2),0)</f>
        <v>0</v>
      </c>
      <c r="I448" s="6">
        <f>IF(NOT(I$15=0),ROUND(I447-(('Minimum Payment'!I448+'Extra Payment'!I448)-Interest!I448),2),0)</f>
        <v>0</v>
      </c>
      <c r="J448" s="6">
        <f>IF(NOT(J$15=0),ROUND(J447-(('Minimum Payment'!J448+'Extra Payment'!J448)-Interest!J448),2),0)</f>
        <v>0</v>
      </c>
      <c r="K448" s="6">
        <f>IF(NOT(K$15=0),ROUND(K447-(('Minimum Payment'!K448+'Extra Payment'!K448)-Interest!K448),2),0)</f>
        <v>0</v>
      </c>
      <c r="L448" s="6">
        <f>IF(NOT(L$15=0),ROUND(L447-(('Minimum Payment'!L448+'Extra Payment'!L448)-Interest!L448),2),0)</f>
        <v>0</v>
      </c>
      <c r="M448" s="6">
        <f>IF(NOT(M$15=0),ROUND(M447-(('Minimum Payment'!M448+'Extra Payment'!M448)-Interest!M448),2),0)</f>
        <v>0</v>
      </c>
      <c r="O448" s="6">
        <f t="shared" si="18"/>
        <v>0</v>
      </c>
    </row>
    <row r="449" spans="1:15" x14ac:dyDescent="0.25">
      <c r="A449" s="3" t="str">
        <f t="shared" si="19"/>
        <v/>
      </c>
      <c r="B449" s="51" t="str">
        <f t="shared" si="21"/>
        <v/>
      </c>
      <c r="D449" s="6">
        <f>IF(NOT(D$15=0),ROUND(D448-(('Minimum Payment'!D449+'Extra Payment'!D449)-Interest!D449),2),0)</f>
        <v>0</v>
      </c>
      <c r="E449" s="6">
        <f>IF(NOT(E$15=0),ROUND(E448-(('Minimum Payment'!E449+'Extra Payment'!E449)-Interest!E449),2),0)</f>
        <v>0</v>
      </c>
      <c r="F449" s="6">
        <f>IF(NOT(F$15=0),ROUND(F448-(('Minimum Payment'!F449+'Extra Payment'!F449)-Interest!F449),2),0)</f>
        <v>0</v>
      </c>
      <c r="G449" s="6">
        <f>IF(NOT(G$15=0),ROUND(G448-(('Minimum Payment'!G449+'Extra Payment'!G449)-Interest!G449),2),0)</f>
        <v>0</v>
      </c>
      <c r="H449" s="6">
        <f>IF(NOT(H$15=0),ROUND(H448-(('Minimum Payment'!H449+'Extra Payment'!H449)-Interest!H449),2),0)</f>
        <v>0</v>
      </c>
      <c r="I449" s="6">
        <f>IF(NOT(I$15=0),ROUND(I448-(('Minimum Payment'!I449+'Extra Payment'!I449)-Interest!I449),2),0)</f>
        <v>0</v>
      </c>
      <c r="J449" s="6">
        <f>IF(NOT(J$15=0),ROUND(J448-(('Minimum Payment'!J449+'Extra Payment'!J449)-Interest!J449),2),0)</f>
        <v>0</v>
      </c>
      <c r="K449" s="6">
        <f>IF(NOT(K$15=0),ROUND(K448-(('Minimum Payment'!K449+'Extra Payment'!K449)-Interest!K449),2),0)</f>
        <v>0</v>
      </c>
      <c r="L449" s="6">
        <f>IF(NOT(L$15=0),ROUND(L448-(('Minimum Payment'!L449+'Extra Payment'!L449)-Interest!L449),2),0)</f>
        <v>0</v>
      </c>
      <c r="M449" s="6">
        <f>IF(NOT(M$15=0),ROUND(M448-(('Minimum Payment'!M449+'Extra Payment'!M449)-Interest!M449),2),0)</f>
        <v>0</v>
      </c>
      <c r="O449" s="6">
        <f t="shared" si="18"/>
        <v>0</v>
      </c>
    </row>
    <row r="450" spans="1:15" x14ac:dyDescent="0.25">
      <c r="A450" s="3" t="str">
        <f t="shared" si="19"/>
        <v/>
      </c>
      <c r="B450" s="51" t="str">
        <f t="shared" si="21"/>
        <v/>
      </c>
      <c r="D450" s="6">
        <f>IF(NOT(D$15=0),ROUND(D449-(('Minimum Payment'!D450+'Extra Payment'!D450)-Interest!D450),2),0)</f>
        <v>0</v>
      </c>
      <c r="E450" s="6">
        <f>IF(NOT(E$15=0),ROUND(E449-(('Minimum Payment'!E450+'Extra Payment'!E450)-Interest!E450),2),0)</f>
        <v>0</v>
      </c>
      <c r="F450" s="6">
        <f>IF(NOT(F$15=0),ROUND(F449-(('Minimum Payment'!F450+'Extra Payment'!F450)-Interest!F450),2),0)</f>
        <v>0</v>
      </c>
      <c r="G450" s="6">
        <f>IF(NOT(G$15=0),ROUND(G449-(('Minimum Payment'!G450+'Extra Payment'!G450)-Interest!G450),2),0)</f>
        <v>0</v>
      </c>
      <c r="H450" s="6">
        <f>IF(NOT(H$15=0),ROUND(H449-(('Minimum Payment'!H450+'Extra Payment'!H450)-Interest!H450),2),0)</f>
        <v>0</v>
      </c>
      <c r="I450" s="6">
        <f>IF(NOT(I$15=0),ROUND(I449-(('Minimum Payment'!I450+'Extra Payment'!I450)-Interest!I450),2),0)</f>
        <v>0</v>
      </c>
      <c r="J450" s="6">
        <f>IF(NOT(J$15=0),ROUND(J449-(('Minimum Payment'!J450+'Extra Payment'!J450)-Interest!J450),2),0)</f>
        <v>0</v>
      </c>
      <c r="K450" s="6">
        <f>IF(NOT(K$15=0),ROUND(K449-(('Minimum Payment'!K450+'Extra Payment'!K450)-Interest!K450),2),0)</f>
        <v>0</v>
      </c>
      <c r="L450" s="6">
        <f>IF(NOT(L$15=0),ROUND(L449-(('Minimum Payment'!L450+'Extra Payment'!L450)-Interest!L450),2),0)</f>
        <v>0</v>
      </c>
      <c r="M450" s="6">
        <f>IF(NOT(M$15=0),ROUND(M449-(('Minimum Payment'!M450+'Extra Payment'!M450)-Interest!M450),2),0)</f>
        <v>0</v>
      </c>
      <c r="O450" s="6">
        <f t="shared" si="18"/>
        <v>0</v>
      </c>
    </row>
    <row r="451" spans="1:15" x14ac:dyDescent="0.25">
      <c r="A451" s="3" t="str">
        <f t="shared" si="19"/>
        <v/>
      </c>
      <c r="B451" s="51" t="str">
        <f t="shared" si="21"/>
        <v/>
      </c>
      <c r="D451" s="6">
        <f>IF(NOT(D$15=0),ROUND(D450-(('Minimum Payment'!D451+'Extra Payment'!D451)-Interest!D451),2),0)</f>
        <v>0</v>
      </c>
      <c r="E451" s="6">
        <f>IF(NOT(E$15=0),ROUND(E450-(('Minimum Payment'!E451+'Extra Payment'!E451)-Interest!E451),2),0)</f>
        <v>0</v>
      </c>
      <c r="F451" s="6">
        <f>IF(NOT(F$15=0),ROUND(F450-(('Minimum Payment'!F451+'Extra Payment'!F451)-Interest!F451),2),0)</f>
        <v>0</v>
      </c>
      <c r="G451" s="6">
        <f>IF(NOT(G$15=0),ROUND(G450-(('Minimum Payment'!G451+'Extra Payment'!G451)-Interest!G451),2),0)</f>
        <v>0</v>
      </c>
      <c r="H451" s="6">
        <f>IF(NOT(H$15=0),ROUND(H450-(('Minimum Payment'!H451+'Extra Payment'!H451)-Interest!H451),2),0)</f>
        <v>0</v>
      </c>
      <c r="I451" s="6">
        <f>IF(NOT(I$15=0),ROUND(I450-(('Minimum Payment'!I451+'Extra Payment'!I451)-Interest!I451),2),0)</f>
        <v>0</v>
      </c>
      <c r="J451" s="6">
        <f>IF(NOT(J$15=0),ROUND(J450-(('Minimum Payment'!J451+'Extra Payment'!J451)-Interest!J451),2),0)</f>
        <v>0</v>
      </c>
      <c r="K451" s="6">
        <f>IF(NOT(K$15=0),ROUND(K450-(('Minimum Payment'!K451+'Extra Payment'!K451)-Interest!K451),2),0)</f>
        <v>0</v>
      </c>
      <c r="L451" s="6">
        <f>IF(NOT(L$15=0),ROUND(L450-(('Minimum Payment'!L451+'Extra Payment'!L451)-Interest!L451),2),0)</f>
        <v>0</v>
      </c>
      <c r="M451" s="6">
        <f>IF(NOT(M$15=0),ROUND(M450-(('Minimum Payment'!M451+'Extra Payment'!M451)-Interest!M451),2),0)</f>
        <v>0</v>
      </c>
      <c r="O451" s="6">
        <f t="shared" si="18"/>
        <v>0</v>
      </c>
    </row>
    <row r="452" spans="1:15" x14ac:dyDescent="0.25">
      <c r="A452" s="3" t="str">
        <f t="shared" si="19"/>
        <v/>
      </c>
      <c r="B452" s="51" t="str">
        <f t="shared" si="21"/>
        <v/>
      </c>
      <c r="D452" s="6">
        <f>IF(NOT(D$15=0),ROUND(D451-(('Minimum Payment'!D452+'Extra Payment'!D452)-Interest!D452),2),0)</f>
        <v>0</v>
      </c>
      <c r="E452" s="6">
        <f>IF(NOT(E$15=0),ROUND(E451-(('Minimum Payment'!E452+'Extra Payment'!E452)-Interest!E452),2),0)</f>
        <v>0</v>
      </c>
      <c r="F452" s="6">
        <f>IF(NOT(F$15=0),ROUND(F451-(('Minimum Payment'!F452+'Extra Payment'!F452)-Interest!F452),2),0)</f>
        <v>0</v>
      </c>
      <c r="G452" s="6">
        <f>IF(NOT(G$15=0),ROUND(G451-(('Minimum Payment'!G452+'Extra Payment'!G452)-Interest!G452),2),0)</f>
        <v>0</v>
      </c>
      <c r="H452" s="6">
        <f>IF(NOT(H$15=0),ROUND(H451-(('Minimum Payment'!H452+'Extra Payment'!H452)-Interest!H452),2),0)</f>
        <v>0</v>
      </c>
      <c r="I452" s="6">
        <f>IF(NOT(I$15=0),ROUND(I451-(('Minimum Payment'!I452+'Extra Payment'!I452)-Interest!I452),2),0)</f>
        <v>0</v>
      </c>
      <c r="J452" s="6">
        <f>IF(NOT(J$15=0),ROUND(J451-(('Minimum Payment'!J452+'Extra Payment'!J452)-Interest!J452),2),0)</f>
        <v>0</v>
      </c>
      <c r="K452" s="6">
        <f>IF(NOT(K$15=0),ROUND(K451-(('Minimum Payment'!K452+'Extra Payment'!K452)-Interest!K452),2),0)</f>
        <v>0</v>
      </c>
      <c r="L452" s="6">
        <f>IF(NOT(L$15=0),ROUND(L451-(('Minimum Payment'!L452+'Extra Payment'!L452)-Interest!L452),2),0)</f>
        <v>0</v>
      </c>
      <c r="M452" s="6">
        <f>IF(NOT(M$15=0),ROUND(M451-(('Minimum Payment'!M452+'Extra Payment'!M452)-Interest!M452),2),0)</f>
        <v>0</v>
      </c>
      <c r="O452" s="6">
        <f t="shared" si="18"/>
        <v>0</v>
      </c>
    </row>
    <row r="453" spans="1:15" x14ac:dyDescent="0.25">
      <c r="A453" s="3" t="str">
        <f t="shared" si="19"/>
        <v/>
      </c>
      <c r="B453" s="51" t="str">
        <f t="shared" si="21"/>
        <v/>
      </c>
      <c r="D453" s="6">
        <f>IF(NOT(D$15=0),ROUND(D452-(('Minimum Payment'!D453+'Extra Payment'!D453)-Interest!D453),2),0)</f>
        <v>0</v>
      </c>
      <c r="E453" s="6">
        <f>IF(NOT(E$15=0),ROUND(E452-(('Minimum Payment'!E453+'Extra Payment'!E453)-Interest!E453),2),0)</f>
        <v>0</v>
      </c>
      <c r="F453" s="6">
        <f>IF(NOT(F$15=0),ROUND(F452-(('Minimum Payment'!F453+'Extra Payment'!F453)-Interest!F453),2),0)</f>
        <v>0</v>
      </c>
      <c r="G453" s="6">
        <f>IF(NOT(G$15=0),ROUND(G452-(('Minimum Payment'!G453+'Extra Payment'!G453)-Interest!G453),2),0)</f>
        <v>0</v>
      </c>
      <c r="H453" s="6">
        <f>IF(NOT(H$15=0),ROUND(H452-(('Minimum Payment'!H453+'Extra Payment'!H453)-Interest!H453),2),0)</f>
        <v>0</v>
      </c>
      <c r="I453" s="6">
        <f>IF(NOT(I$15=0),ROUND(I452-(('Minimum Payment'!I453+'Extra Payment'!I453)-Interest!I453),2),0)</f>
        <v>0</v>
      </c>
      <c r="J453" s="6">
        <f>IF(NOT(J$15=0),ROUND(J452-(('Minimum Payment'!J453+'Extra Payment'!J453)-Interest!J453),2),0)</f>
        <v>0</v>
      </c>
      <c r="K453" s="6">
        <f>IF(NOT(K$15=0),ROUND(K452-(('Minimum Payment'!K453+'Extra Payment'!K453)-Interest!K453),2),0)</f>
        <v>0</v>
      </c>
      <c r="L453" s="6">
        <f>IF(NOT(L$15=0),ROUND(L452-(('Minimum Payment'!L453+'Extra Payment'!L453)-Interest!L453),2),0)</f>
        <v>0</v>
      </c>
      <c r="M453" s="6">
        <f>IF(NOT(M$15=0),ROUND(M452-(('Minimum Payment'!M453+'Extra Payment'!M453)-Interest!M453),2),0)</f>
        <v>0</v>
      </c>
      <c r="O453" s="6">
        <f t="shared" si="18"/>
        <v>0</v>
      </c>
    </row>
    <row r="454" spans="1:15" x14ac:dyDescent="0.25">
      <c r="A454" s="3" t="str">
        <f t="shared" si="19"/>
        <v/>
      </c>
      <c r="B454" s="51" t="str">
        <f t="shared" si="21"/>
        <v/>
      </c>
      <c r="D454" s="6">
        <f>IF(NOT(D$15=0),ROUND(D453-(('Minimum Payment'!D454+'Extra Payment'!D454)-Interest!D454),2),0)</f>
        <v>0</v>
      </c>
      <c r="E454" s="6">
        <f>IF(NOT(E$15=0),ROUND(E453-(('Minimum Payment'!E454+'Extra Payment'!E454)-Interest!E454),2),0)</f>
        <v>0</v>
      </c>
      <c r="F454" s="6">
        <f>IF(NOT(F$15=0),ROUND(F453-(('Minimum Payment'!F454+'Extra Payment'!F454)-Interest!F454),2),0)</f>
        <v>0</v>
      </c>
      <c r="G454" s="6">
        <f>IF(NOT(G$15=0),ROUND(G453-(('Minimum Payment'!G454+'Extra Payment'!G454)-Interest!G454),2),0)</f>
        <v>0</v>
      </c>
      <c r="H454" s="6">
        <f>IF(NOT(H$15=0),ROUND(H453-(('Minimum Payment'!H454+'Extra Payment'!H454)-Interest!H454),2),0)</f>
        <v>0</v>
      </c>
      <c r="I454" s="6">
        <f>IF(NOT(I$15=0),ROUND(I453-(('Minimum Payment'!I454+'Extra Payment'!I454)-Interest!I454),2),0)</f>
        <v>0</v>
      </c>
      <c r="J454" s="6">
        <f>IF(NOT(J$15=0),ROUND(J453-(('Minimum Payment'!J454+'Extra Payment'!J454)-Interest!J454),2),0)</f>
        <v>0</v>
      </c>
      <c r="K454" s="6">
        <f>IF(NOT(K$15=0),ROUND(K453-(('Minimum Payment'!K454+'Extra Payment'!K454)-Interest!K454),2),0)</f>
        <v>0</v>
      </c>
      <c r="L454" s="6">
        <f>IF(NOT(L$15=0),ROUND(L453-(('Minimum Payment'!L454+'Extra Payment'!L454)-Interest!L454),2),0)</f>
        <v>0</v>
      </c>
      <c r="M454" s="6">
        <f>IF(NOT(M$15=0),ROUND(M453-(('Minimum Payment'!M454+'Extra Payment'!M454)-Interest!M454),2),0)</f>
        <v>0</v>
      </c>
      <c r="O454" s="6">
        <f t="shared" si="18"/>
        <v>0</v>
      </c>
    </row>
    <row r="455" spans="1:15" x14ac:dyDescent="0.25">
      <c r="A455" s="3" t="str">
        <f t="shared" si="19"/>
        <v/>
      </c>
      <c r="B455" s="51" t="str">
        <f t="shared" si="21"/>
        <v/>
      </c>
      <c r="D455" s="6">
        <f>IF(NOT(D$15=0),ROUND(D454-(('Minimum Payment'!D455+'Extra Payment'!D455)-Interest!D455),2),0)</f>
        <v>0</v>
      </c>
      <c r="E455" s="6">
        <f>IF(NOT(E$15=0),ROUND(E454-(('Minimum Payment'!E455+'Extra Payment'!E455)-Interest!E455),2),0)</f>
        <v>0</v>
      </c>
      <c r="F455" s="6">
        <f>IF(NOT(F$15=0),ROUND(F454-(('Minimum Payment'!F455+'Extra Payment'!F455)-Interest!F455),2),0)</f>
        <v>0</v>
      </c>
      <c r="G455" s="6">
        <f>IF(NOT(G$15=0),ROUND(G454-(('Minimum Payment'!G455+'Extra Payment'!G455)-Interest!G455),2),0)</f>
        <v>0</v>
      </c>
      <c r="H455" s="6">
        <f>IF(NOT(H$15=0),ROUND(H454-(('Minimum Payment'!H455+'Extra Payment'!H455)-Interest!H455),2),0)</f>
        <v>0</v>
      </c>
      <c r="I455" s="6">
        <f>IF(NOT(I$15=0),ROUND(I454-(('Minimum Payment'!I455+'Extra Payment'!I455)-Interest!I455),2),0)</f>
        <v>0</v>
      </c>
      <c r="J455" s="6">
        <f>IF(NOT(J$15=0),ROUND(J454-(('Minimum Payment'!J455+'Extra Payment'!J455)-Interest!J455),2),0)</f>
        <v>0</v>
      </c>
      <c r="K455" s="6">
        <f>IF(NOT(K$15=0),ROUND(K454-(('Minimum Payment'!K455+'Extra Payment'!K455)-Interest!K455),2),0)</f>
        <v>0</v>
      </c>
      <c r="L455" s="6">
        <f>IF(NOT(L$15=0),ROUND(L454-(('Minimum Payment'!L455+'Extra Payment'!L455)-Interest!L455),2),0)</f>
        <v>0</v>
      </c>
      <c r="M455" s="6">
        <f>IF(NOT(M$15=0),ROUND(M454-(('Minimum Payment'!M455+'Extra Payment'!M455)-Interest!M455),2),0)</f>
        <v>0</v>
      </c>
      <c r="O455" s="6">
        <f t="shared" si="18"/>
        <v>0</v>
      </c>
    </row>
    <row r="456" spans="1:15" x14ac:dyDescent="0.25">
      <c r="A456" s="3" t="str">
        <f t="shared" si="19"/>
        <v/>
      </c>
      <c r="B456" s="51" t="str">
        <f t="shared" si="21"/>
        <v/>
      </c>
      <c r="D456" s="6">
        <f>IF(NOT(D$15=0),ROUND(D455-(('Minimum Payment'!D456+'Extra Payment'!D456)-Interest!D456),2),0)</f>
        <v>0</v>
      </c>
      <c r="E456" s="6">
        <f>IF(NOT(E$15=0),ROUND(E455-(('Minimum Payment'!E456+'Extra Payment'!E456)-Interest!E456),2),0)</f>
        <v>0</v>
      </c>
      <c r="F456" s="6">
        <f>IF(NOT(F$15=0),ROUND(F455-(('Minimum Payment'!F456+'Extra Payment'!F456)-Interest!F456),2),0)</f>
        <v>0</v>
      </c>
      <c r="G456" s="6">
        <f>IF(NOT(G$15=0),ROUND(G455-(('Minimum Payment'!G456+'Extra Payment'!G456)-Interest!G456),2),0)</f>
        <v>0</v>
      </c>
      <c r="H456" s="6">
        <f>IF(NOT(H$15=0),ROUND(H455-(('Minimum Payment'!H456+'Extra Payment'!H456)-Interest!H456),2),0)</f>
        <v>0</v>
      </c>
      <c r="I456" s="6">
        <f>IF(NOT(I$15=0),ROUND(I455-(('Minimum Payment'!I456+'Extra Payment'!I456)-Interest!I456),2),0)</f>
        <v>0</v>
      </c>
      <c r="J456" s="6">
        <f>IF(NOT(J$15=0),ROUND(J455-(('Minimum Payment'!J456+'Extra Payment'!J456)-Interest!J456),2),0)</f>
        <v>0</v>
      </c>
      <c r="K456" s="6">
        <f>IF(NOT(K$15=0),ROUND(K455-(('Minimum Payment'!K456+'Extra Payment'!K456)-Interest!K456),2),0)</f>
        <v>0</v>
      </c>
      <c r="L456" s="6">
        <f>IF(NOT(L$15=0),ROUND(L455-(('Minimum Payment'!L456+'Extra Payment'!L456)-Interest!L456),2),0)</f>
        <v>0</v>
      </c>
      <c r="M456" s="6">
        <f>IF(NOT(M$15=0),ROUND(M455-(('Minimum Payment'!M456+'Extra Payment'!M456)-Interest!M456),2),0)</f>
        <v>0</v>
      </c>
      <c r="O456" s="6">
        <f t="shared" si="18"/>
        <v>0</v>
      </c>
    </row>
    <row r="457" spans="1:15" x14ac:dyDescent="0.25">
      <c r="A457" s="3" t="str">
        <f t="shared" si="19"/>
        <v/>
      </c>
      <c r="B457" s="51" t="str">
        <f t="shared" si="21"/>
        <v/>
      </c>
      <c r="D457" s="6">
        <f>IF(NOT(D$15=0),ROUND(D456-(('Minimum Payment'!D457+'Extra Payment'!D457)-Interest!D457),2),0)</f>
        <v>0</v>
      </c>
      <c r="E457" s="6">
        <f>IF(NOT(E$15=0),ROUND(E456-(('Minimum Payment'!E457+'Extra Payment'!E457)-Interest!E457),2),0)</f>
        <v>0</v>
      </c>
      <c r="F457" s="6">
        <f>IF(NOT(F$15=0),ROUND(F456-(('Minimum Payment'!F457+'Extra Payment'!F457)-Interest!F457),2),0)</f>
        <v>0</v>
      </c>
      <c r="G457" s="6">
        <f>IF(NOT(G$15=0),ROUND(G456-(('Minimum Payment'!G457+'Extra Payment'!G457)-Interest!G457),2),0)</f>
        <v>0</v>
      </c>
      <c r="H457" s="6">
        <f>IF(NOT(H$15=0),ROUND(H456-(('Minimum Payment'!H457+'Extra Payment'!H457)-Interest!H457),2),0)</f>
        <v>0</v>
      </c>
      <c r="I457" s="6">
        <f>IF(NOT(I$15=0),ROUND(I456-(('Minimum Payment'!I457+'Extra Payment'!I457)-Interest!I457),2),0)</f>
        <v>0</v>
      </c>
      <c r="J457" s="6">
        <f>IF(NOT(J$15=0),ROUND(J456-(('Minimum Payment'!J457+'Extra Payment'!J457)-Interest!J457),2),0)</f>
        <v>0</v>
      </c>
      <c r="K457" s="6">
        <f>IF(NOT(K$15=0),ROUND(K456-(('Minimum Payment'!K457+'Extra Payment'!K457)-Interest!K457),2),0)</f>
        <v>0</v>
      </c>
      <c r="L457" s="6">
        <f>IF(NOT(L$15=0),ROUND(L456-(('Minimum Payment'!L457+'Extra Payment'!L457)-Interest!L457),2),0)</f>
        <v>0</v>
      </c>
      <c r="M457" s="6">
        <f>IF(NOT(M$15=0),ROUND(M456-(('Minimum Payment'!M457+'Extra Payment'!M457)-Interest!M457),2),0)</f>
        <v>0</v>
      </c>
      <c r="O457" s="6">
        <f t="shared" si="18"/>
        <v>0</v>
      </c>
    </row>
    <row r="458" spans="1:15" x14ac:dyDescent="0.25">
      <c r="A458" s="3" t="str">
        <f t="shared" si="19"/>
        <v/>
      </c>
      <c r="B458" s="51" t="str">
        <f t="shared" si="21"/>
        <v/>
      </c>
      <c r="D458" s="6">
        <f>IF(NOT(D$15=0),ROUND(D457-(('Minimum Payment'!D458+'Extra Payment'!D458)-Interest!D458),2),0)</f>
        <v>0</v>
      </c>
      <c r="E458" s="6">
        <f>IF(NOT(E$15=0),ROUND(E457-(('Minimum Payment'!E458+'Extra Payment'!E458)-Interest!E458),2),0)</f>
        <v>0</v>
      </c>
      <c r="F458" s="6">
        <f>IF(NOT(F$15=0),ROUND(F457-(('Minimum Payment'!F458+'Extra Payment'!F458)-Interest!F458),2),0)</f>
        <v>0</v>
      </c>
      <c r="G458" s="6">
        <f>IF(NOT(G$15=0),ROUND(G457-(('Minimum Payment'!G458+'Extra Payment'!G458)-Interest!G458),2),0)</f>
        <v>0</v>
      </c>
      <c r="H458" s="6">
        <f>IF(NOT(H$15=0),ROUND(H457-(('Minimum Payment'!H458+'Extra Payment'!H458)-Interest!H458),2),0)</f>
        <v>0</v>
      </c>
      <c r="I458" s="6">
        <f>IF(NOT(I$15=0),ROUND(I457-(('Minimum Payment'!I458+'Extra Payment'!I458)-Interest!I458),2),0)</f>
        <v>0</v>
      </c>
      <c r="J458" s="6">
        <f>IF(NOT(J$15=0),ROUND(J457-(('Minimum Payment'!J458+'Extra Payment'!J458)-Interest!J458),2),0)</f>
        <v>0</v>
      </c>
      <c r="K458" s="6">
        <f>IF(NOT(K$15=0),ROUND(K457-(('Minimum Payment'!K458+'Extra Payment'!K458)-Interest!K458),2),0)</f>
        <v>0</v>
      </c>
      <c r="L458" s="6">
        <f>IF(NOT(L$15=0),ROUND(L457-(('Minimum Payment'!L458+'Extra Payment'!L458)-Interest!L458),2),0)</f>
        <v>0</v>
      </c>
      <c r="M458" s="6">
        <f>IF(NOT(M$15=0),ROUND(M457-(('Minimum Payment'!M458+'Extra Payment'!M458)-Interest!M458),2),0)</f>
        <v>0</v>
      </c>
      <c r="O458" s="6">
        <f t="shared" si="18"/>
        <v>0</v>
      </c>
    </row>
    <row r="459" spans="1:15" x14ac:dyDescent="0.25">
      <c r="A459" s="3" t="str">
        <f t="shared" si="19"/>
        <v/>
      </c>
      <c r="B459" s="51" t="str">
        <f t="shared" si="21"/>
        <v/>
      </c>
      <c r="D459" s="6">
        <f>IF(NOT(D$15=0),ROUND(D458-(('Minimum Payment'!D459+'Extra Payment'!D459)-Interest!D459),2),0)</f>
        <v>0</v>
      </c>
      <c r="E459" s="6">
        <f>IF(NOT(E$15=0),ROUND(E458-(('Minimum Payment'!E459+'Extra Payment'!E459)-Interest!E459),2),0)</f>
        <v>0</v>
      </c>
      <c r="F459" s="6">
        <f>IF(NOT(F$15=0),ROUND(F458-(('Minimum Payment'!F459+'Extra Payment'!F459)-Interest!F459),2),0)</f>
        <v>0</v>
      </c>
      <c r="G459" s="6">
        <f>IF(NOT(G$15=0),ROUND(G458-(('Minimum Payment'!G459+'Extra Payment'!G459)-Interest!G459),2),0)</f>
        <v>0</v>
      </c>
      <c r="H459" s="6">
        <f>IF(NOT(H$15=0),ROUND(H458-(('Minimum Payment'!H459+'Extra Payment'!H459)-Interest!H459),2),0)</f>
        <v>0</v>
      </c>
      <c r="I459" s="6">
        <f>IF(NOT(I$15=0),ROUND(I458-(('Minimum Payment'!I459+'Extra Payment'!I459)-Interest!I459),2),0)</f>
        <v>0</v>
      </c>
      <c r="J459" s="6">
        <f>IF(NOT(J$15=0),ROUND(J458-(('Minimum Payment'!J459+'Extra Payment'!J459)-Interest!J459),2),0)</f>
        <v>0</v>
      </c>
      <c r="K459" s="6">
        <f>IF(NOT(K$15=0),ROUND(K458-(('Minimum Payment'!K459+'Extra Payment'!K459)-Interest!K459),2),0)</f>
        <v>0</v>
      </c>
      <c r="L459" s="6">
        <f>IF(NOT(L$15=0),ROUND(L458-(('Minimum Payment'!L459+'Extra Payment'!L459)-Interest!L459),2),0)</f>
        <v>0</v>
      </c>
      <c r="M459" s="6">
        <f>IF(NOT(M$15=0),ROUND(M458-(('Minimum Payment'!M459+'Extra Payment'!M459)-Interest!M459),2),0)</f>
        <v>0</v>
      </c>
      <c r="O459" s="6">
        <f t="shared" si="18"/>
        <v>0</v>
      </c>
    </row>
    <row r="460" spans="1:15" x14ac:dyDescent="0.25">
      <c r="A460" s="3" t="str">
        <f t="shared" si="19"/>
        <v/>
      </c>
      <c r="B460" s="51" t="str">
        <f t="shared" si="21"/>
        <v/>
      </c>
      <c r="D460" s="6">
        <f>IF(NOT(D$15=0),ROUND(D459-(('Minimum Payment'!D460+'Extra Payment'!D460)-Interest!D460),2),0)</f>
        <v>0</v>
      </c>
      <c r="E460" s="6">
        <f>IF(NOT(E$15=0),ROUND(E459-(('Minimum Payment'!E460+'Extra Payment'!E460)-Interest!E460),2),0)</f>
        <v>0</v>
      </c>
      <c r="F460" s="6">
        <f>IF(NOT(F$15=0),ROUND(F459-(('Minimum Payment'!F460+'Extra Payment'!F460)-Interest!F460),2),0)</f>
        <v>0</v>
      </c>
      <c r="G460" s="6">
        <f>IF(NOT(G$15=0),ROUND(G459-(('Minimum Payment'!G460+'Extra Payment'!G460)-Interest!G460),2),0)</f>
        <v>0</v>
      </c>
      <c r="H460" s="6">
        <f>IF(NOT(H$15=0),ROUND(H459-(('Minimum Payment'!H460+'Extra Payment'!H460)-Interest!H460),2),0)</f>
        <v>0</v>
      </c>
      <c r="I460" s="6">
        <f>IF(NOT(I$15=0),ROUND(I459-(('Minimum Payment'!I460+'Extra Payment'!I460)-Interest!I460),2),0)</f>
        <v>0</v>
      </c>
      <c r="J460" s="6">
        <f>IF(NOT(J$15=0),ROUND(J459-(('Minimum Payment'!J460+'Extra Payment'!J460)-Interest!J460),2),0)</f>
        <v>0</v>
      </c>
      <c r="K460" s="6">
        <f>IF(NOT(K$15=0),ROUND(K459-(('Minimum Payment'!K460+'Extra Payment'!K460)-Interest!K460),2),0)</f>
        <v>0</v>
      </c>
      <c r="L460" s="6">
        <f>IF(NOT(L$15=0),ROUND(L459-(('Minimum Payment'!L460+'Extra Payment'!L460)-Interest!L460),2),0)</f>
        <v>0</v>
      </c>
      <c r="M460" s="6">
        <f>IF(NOT(M$15=0),ROUND(M459-(('Minimum Payment'!M460+'Extra Payment'!M460)-Interest!M460),2),0)</f>
        <v>0</v>
      </c>
      <c r="O460" s="6">
        <f t="shared" si="18"/>
        <v>0</v>
      </c>
    </row>
    <row r="461" spans="1:15" x14ac:dyDescent="0.25">
      <c r="A461" s="3" t="str">
        <f t="shared" si="19"/>
        <v/>
      </c>
      <c r="B461" s="51" t="str">
        <f t="shared" si="21"/>
        <v/>
      </c>
      <c r="D461" s="6">
        <f>IF(NOT(D$15=0),ROUND(D460-(('Minimum Payment'!D461+'Extra Payment'!D461)-Interest!D461),2),0)</f>
        <v>0</v>
      </c>
      <c r="E461" s="6">
        <f>IF(NOT(E$15=0),ROUND(E460-(('Minimum Payment'!E461+'Extra Payment'!E461)-Interest!E461),2),0)</f>
        <v>0</v>
      </c>
      <c r="F461" s="6">
        <f>IF(NOT(F$15=0),ROUND(F460-(('Minimum Payment'!F461+'Extra Payment'!F461)-Interest!F461),2),0)</f>
        <v>0</v>
      </c>
      <c r="G461" s="6">
        <f>IF(NOT(G$15=0),ROUND(G460-(('Minimum Payment'!G461+'Extra Payment'!G461)-Interest!G461),2),0)</f>
        <v>0</v>
      </c>
      <c r="H461" s="6">
        <f>IF(NOT(H$15=0),ROUND(H460-(('Minimum Payment'!H461+'Extra Payment'!H461)-Interest!H461),2),0)</f>
        <v>0</v>
      </c>
      <c r="I461" s="6">
        <f>IF(NOT(I$15=0),ROUND(I460-(('Minimum Payment'!I461+'Extra Payment'!I461)-Interest!I461),2),0)</f>
        <v>0</v>
      </c>
      <c r="J461" s="6">
        <f>IF(NOT(J$15=0),ROUND(J460-(('Minimum Payment'!J461+'Extra Payment'!J461)-Interest!J461),2),0)</f>
        <v>0</v>
      </c>
      <c r="K461" s="6">
        <f>IF(NOT(K$15=0),ROUND(K460-(('Minimum Payment'!K461+'Extra Payment'!K461)-Interest!K461),2),0)</f>
        <v>0</v>
      </c>
      <c r="L461" s="6">
        <f>IF(NOT(L$15=0),ROUND(L460-(('Minimum Payment'!L461+'Extra Payment'!L461)-Interest!L461),2),0)</f>
        <v>0</v>
      </c>
      <c r="M461" s="6">
        <f>IF(NOT(M$15=0),ROUND(M460-(('Minimum Payment'!M461+'Extra Payment'!M461)-Interest!M461),2),0)</f>
        <v>0</v>
      </c>
      <c r="O461" s="6">
        <f t="shared" si="18"/>
        <v>0</v>
      </c>
    </row>
    <row r="462" spans="1:15" x14ac:dyDescent="0.25">
      <c r="A462" s="3" t="str">
        <f t="shared" si="19"/>
        <v/>
      </c>
      <c r="B462" s="51" t="str">
        <f t="shared" si="21"/>
        <v/>
      </c>
      <c r="D462" s="6">
        <f>IF(NOT(D$15=0),ROUND(D461-(('Minimum Payment'!D462+'Extra Payment'!D462)-Interest!D462),2),0)</f>
        <v>0</v>
      </c>
      <c r="E462" s="6">
        <f>IF(NOT(E$15=0),ROUND(E461-(('Minimum Payment'!E462+'Extra Payment'!E462)-Interest!E462),2),0)</f>
        <v>0</v>
      </c>
      <c r="F462" s="6">
        <f>IF(NOT(F$15=0),ROUND(F461-(('Minimum Payment'!F462+'Extra Payment'!F462)-Interest!F462),2),0)</f>
        <v>0</v>
      </c>
      <c r="G462" s="6">
        <f>IF(NOT(G$15=0),ROUND(G461-(('Minimum Payment'!G462+'Extra Payment'!G462)-Interest!G462),2),0)</f>
        <v>0</v>
      </c>
      <c r="H462" s="6">
        <f>IF(NOT(H$15=0),ROUND(H461-(('Minimum Payment'!H462+'Extra Payment'!H462)-Interest!H462),2),0)</f>
        <v>0</v>
      </c>
      <c r="I462" s="6">
        <f>IF(NOT(I$15=0),ROUND(I461-(('Minimum Payment'!I462+'Extra Payment'!I462)-Interest!I462),2),0)</f>
        <v>0</v>
      </c>
      <c r="J462" s="6">
        <f>IF(NOT(J$15=0),ROUND(J461-(('Minimum Payment'!J462+'Extra Payment'!J462)-Interest!J462),2),0)</f>
        <v>0</v>
      </c>
      <c r="K462" s="6">
        <f>IF(NOT(K$15=0),ROUND(K461-(('Minimum Payment'!K462+'Extra Payment'!K462)-Interest!K462),2),0)</f>
        <v>0</v>
      </c>
      <c r="L462" s="6">
        <f>IF(NOT(L$15=0),ROUND(L461-(('Minimum Payment'!L462+'Extra Payment'!L462)-Interest!L462),2),0)</f>
        <v>0</v>
      </c>
      <c r="M462" s="6">
        <f>IF(NOT(M$15=0),ROUND(M461-(('Minimum Payment'!M462+'Extra Payment'!M462)-Interest!M462),2),0)</f>
        <v>0</v>
      </c>
      <c r="O462" s="6">
        <f t="shared" si="18"/>
        <v>0</v>
      </c>
    </row>
    <row r="463" spans="1:15" x14ac:dyDescent="0.25">
      <c r="A463" s="3" t="str">
        <f t="shared" si="19"/>
        <v/>
      </c>
      <c r="B463" s="51" t="str">
        <f t="shared" si="21"/>
        <v/>
      </c>
      <c r="D463" s="6">
        <f>IF(NOT(D$15=0),ROUND(D462-(('Minimum Payment'!D463+'Extra Payment'!D463)-Interest!D463),2),0)</f>
        <v>0</v>
      </c>
      <c r="E463" s="6">
        <f>IF(NOT(E$15=0),ROUND(E462-(('Minimum Payment'!E463+'Extra Payment'!E463)-Interest!E463),2),0)</f>
        <v>0</v>
      </c>
      <c r="F463" s="6">
        <f>IF(NOT(F$15=0),ROUND(F462-(('Minimum Payment'!F463+'Extra Payment'!F463)-Interest!F463),2),0)</f>
        <v>0</v>
      </c>
      <c r="G463" s="6">
        <f>IF(NOT(G$15=0),ROUND(G462-(('Minimum Payment'!G463+'Extra Payment'!G463)-Interest!G463),2),0)</f>
        <v>0</v>
      </c>
      <c r="H463" s="6">
        <f>IF(NOT(H$15=0),ROUND(H462-(('Minimum Payment'!H463+'Extra Payment'!H463)-Interest!H463),2),0)</f>
        <v>0</v>
      </c>
      <c r="I463" s="6">
        <f>IF(NOT(I$15=0),ROUND(I462-(('Minimum Payment'!I463+'Extra Payment'!I463)-Interest!I463),2),0)</f>
        <v>0</v>
      </c>
      <c r="J463" s="6">
        <f>IF(NOT(J$15=0),ROUND(J462-(('Minimum Payment'!J463+'Extra Payment'!J463)-Interest!J463),2),0)</f>
        <v>0</v>
      </c>
      <c r="K463" s="6">
        <f>IF(NOT(K$15=0),ROUND(K462-(('Minimum Payment'!K463+'Extra Payment'!K463)-Interest!K463),2),0)</f>
        <v>0</v>
      </c>
      <c r="L463" s="6">
        <f>IF(NOT(L$15=0),ROUND(L462-(('Minimum Payment'!L463+'Extra Payment'!L463)-Interest!L463),2),0)</f>
        <v>0</v>
      </c>
      <c r="M463" s="6">
        <f>IF(NOT(M$15=0),ROUND(M462-(('Minimum Payment'!M463+'Extra Payment'!M463)-Interest!M463),2),0)</f>
        <v>0</v>
      </c>
      <c r="O463" s="6">
        <f t="shared" ref="O463:O495" si="22">SUM(D463:M463)</f>
        <v>0</v>
      </c>
    </row>
    <row r="464" spans="1:15" x14ac:dyDescent="0.25">
      <c r="A464" s="3" t="str">
        <f t="shared" ref="A464:A495" si="23">IF(O463&lt;=0,"",A463+1)</f>
        <v/>
      </c>
      <c r="B464" s="51" t="str">
        <f t="shared" si="21"/>
        <v/>
      </c>
      <c r="D464" s="6">
        <f>IF(NOT(D$15=0),ROUND(D463-(('Minimum Payment'!D464+'Extra Payment'!D464)-Interest!D464),2),0)</f>
        <v>0</v>
      </c>
      <c r="E464" s="6">
        <f>IF(NOT(E$15=0),ROUND(E463-(('Minimum Payment'!E464+'Extra Payment'!E464)-Interest!E464),2),0)</f>
        <v>0</v>
      </c>
      <c r="F464" s="6">
        <f>IF(NOT(F$15=0),ROUND(F463-(('Minimum Payment'!F464+'Extra Payment'!F464)-Interest!F464),2),0)</f>
        <v>0</v>
      </c>
      <c r="G464" s="6">
        <f>IF(NOT(G$15=0),ROUND(G463-(('Minimum Payment'!G464+'Extra Payment'!G464)-Interest!G464),2),0)</f>
        <v>0</v>
      </c>
      <c r="H464" s="6">
        <f>IF(NOT(H$15=0),ROUND(H463-(('Minimum Payment'!H464+'Extra Payment'!H464)-Interest!H464),2),0)</f>
        <v>0</v>
      </c>
      <c r="I464" s="6">
        <f>IF(NOT(I$15=0),ROUND(I463-(('Minimum Payment'!I464+'Extra Payment'!I464)-Interest!I464),2),0)</f>
        <v>0</v>
      </c>
      <c r="J464" s="6">
        <f>IF(NOT(J$15=0),ROUND(J463-(('Minimum Payment'!J464+'Extra Payment'!J464)-Interest!J464),2),0)</f>
        <v>0</v>
      </c>
      <c r="K464" s="6">
        <f>IF(NOT(K$15=0),ROUND(K463-(('Minimum Payment'!K464+'Extra Payment'!K464)-Interest!K464),2),0)</f>
        <v>0</v>
      </c>
      <c r="L464" s="6">
        <f>IF(NOT(L$15=0),ROUND(L463-(('Minimum Payment'!L464+'Extra Payment'!L464)-Interest!L464),2),0)</f>
        <v>0</v>
      </c>
      <c r="M464" s="6">
        <f>IF(NOT(M$15=0),ROUND(M463-(('Minimum Payment'!M464+'Extra Payment'!M464)-Interest!M464),2),0)</f>
        <v>0</v>
      </c>
      <c r="O464" s="6">
        <f t="shared" si="22"/>
        <v>0</v>
      </c>
    </row>
    <row r="465" spans="1:15" x14ac:dyDescent="0.25">
      <c r="A465" s="3" t="str">
        <f t="shared" si="23"/>
        <v/>
      </c>
      <c r="B465" s="51" t="str">
        <f t="shared" si="21"/>
        <v/>
      </c>
      <c r="D465" s="6">
        <f>IF(NOT(D$15=0),ROUND(D464-(('Minimum Payment'!D465+'Extra Payment'!D465)-Interest!D465),2),0)</f>
        <v>0</v>
      </c>
      <c r="E465" s="6">
        <f>IF(NOT(E$15=0),ROUND(E464-(('Minimum Payment'!E465+'Extra Payment'!E465)-Interest!E465),2),0)</f>
        <v>0</v>
      </c>
      <c r="F465" s="6">
        <f>IF(NOT(F$15=0),ROUND(F464-(('Minimum Payment'!F465+'Extra Payment'!F465)-Interest!F465),2),0)</f>
        <v>0</v>
      </c>
      <c r="G465" s="6">
        <f>IF(NOT(G$15=0),ROUND(G464-(('Minimum Payment'!G465+'Extra Payment'!G465)-Interest!G465),2),0)</f>
        <v>0</v>
      </c>
      <c r="H465" s="6">
        <f>IF(NOT(H$15=0),ROUND(H464-(('Minimum Payment'!H465+'Extra Payment'!H465)-Interest!H465),2),0)</f>
        <v>0</v>
      </c>
      <c r="I465" s="6">
        <f>IF(NOT(I$15=0),ROUND(I464-(('Minimum Payment'!I465+'Extra Payment'!I465)-Interest!I465),2),0)</f>
        <v>0</v>
      </c>
      <c r="J465" s="6">
        <f>IF(NOT(J$15=0),ROUND(J464-(('Minimum Payment'!J465+'Extra Payment'!J465)-Interest!J465),2),0)</f>
        <v>0</v>
      </c>
      <c r="K465" s="6">
        <f>IF(NOT(K$15=0),ROUND(K464-(('Minimum Payment'!K465+'Extra Payment'!K465)-Interest!K465),2),0)</f>
        <v>0</v>
      </c>
      <c r="L465" s="6">
        <f>IF(NOT(L$15=0),ROUND(L464-(('Minimum Payment'!L465+'Extra Payment'!L465)-Interest!L465),2),0)</f>
        <v>0</v>
      </c>
      <c r="M465" s="6">
        <f>IF(NOT(M$15=0),ROUND(M464-(('Minimum Payment'!M465+'Extra Payment'!M465)-Interest!M465),2),0)</f>
        <v>0</v>
      </c>
      <c r="O465" s="6">
        <f t="shared" si="22"/>
        <v>0</v>
      </c>
    </row>
    <row r="466" spans="1:15" x14ac:dyDescent="0.25">
      <c r="A466" s="3" t="str">
        <f t="shared" si="23"/>
        <v/>
      </c>
      <c r="B466" s="51" t="str">
        <f t="shared" si="21"/>
        <v/>
      </c>
      <c r="D466" s="6">
        <f>IF(NOT(D$15=0),ROUND(D465-(('Minimum Payment'!D466+'Extra Payment'!D466)-Interest!D466),2),0)</f>
        <v>0</v>
      </c>
      <c r="E466" s="6">
        <f>IF(NOT(E$15=0),ROUND(E465-(('Minimum Payment'!E466+'Extra Payment'!E466)-Interest!E466),2),0)</f>
        <v>0</v>
      </c>
      <c r="F466" s="6">
        <f>IF(NOT(F$15=0),ROUND(F465-(('Minimum Payment'!F466+'Extra Payment'!F466)-Interest!F466),2),0)</f>
        <v>0</v>
      </c>
      <c r="G466" s="6">
        <f>IF(NOT(G$15=0),ROUND(G465-(('Minimum Payment'!G466+'Extra Payment'!G466)-Interest!G466),2),0)</f>
        <v>0</v>
      </c>
      <c r="H466" s="6">
        <f>IF(NOT(H$15=0),ROUND(H465-(('Minimum Payment'!H466+'Extra Payment'!H466)-Interest!H466),2),0)</f>
        <v>0</v>
      </c>
      <c r="I466" s="6">
        <f>IF(NOT(I$15=0),ROUND(I465-(('Minimum Payment'!I466+'Extra Payment'!I466)-Interest!I466),2),0)</f>
        <v>0</v>
      </c>
      <c r="J466" s="6">
        <f>IF(NOT(J$15=0),ROUND(J465-(('Minimum Payment'!J466+'Extra Payment'!J466)-Interest!J466),2),0)</f>
        <v>0</v>
      </c>
      <c r="K466" s="6">
        <f>IF(NOT(K$15=0),ROUND(K465-(('Minimum Payment'!K466+'Extra Payment'!K466)-Interest!K466),2),0)</f>
        <v>0</v>
      </c>
      <c r="L466" s="6">
        <f>IF(NOT(L$15=0),ROUND(L465-(('Minimum Payment'!L466+'Extra Payment'!L466)-Interest!L466),2),0)</f>
        <v>0</v>
      </c>
      <c r="M466" s="6">
        <f>IF(NOT(M$15=0),ROUND(M465-(('Minimum Payment'!M466+'Extra Payment'!M466)-Interest!M466),2),0)</f>
        <v>0</v>
      </c>
      <c r="O466" s="6">
        <f t="shared" si="22"/>
        <v>0</v>
      </c>
    </row>
    <row r="467" spans="1:15" x14ac:dyDescent="0.25">
      <c r="A467" s="3" t="str">
        <f t="shared" si="23"/>
        <v/>
      </c>
      <c r="B467" s="51" t="str">
        <f t="shared" si="21"/>
        <v/>
      </c>
      <c r="D467" s="6">
        <f>IF(NOT(D$15=0),ROUND(D466-(('Minimum Payment'!D467+'Extra Payment'!D467)-Interest!D467),2),0)</f>
        <v>0</v>
      </c>
      <c r="E467" s="6">
        <f>IF(NOT(E$15=0),ROUND(E466-(('Minimum Payment'!E467+'Extra Payment'!E467)-Interest!E467),2),0)</f>
        <v>0</v>
      </c>
      <c r="F467" s="6">
        <f>IF(NOT(F$15=0),ROUND(F466-(('Minimum Payment'!F467+'Extra Payment'!F467)-Interest!F467),2),0)</f>
        <v>0</v>
      </c>
      <c r="G467" s="6">
        <f>IF(NOT(G$15=0),ROUND(G466-(('Minimum Payment'!G467+'Extra Payment'!G467)-Interest!G467),2),0)</f>
        <v>0</v>
      </c>
      <c r="H467" s="6">
        <f>IF(NOT(H$15=0),ROUND(H466-(('Minimum Payment'!H467+'Extra Payment'!H467)-Interest!H467),2),0)</f>
        <v>0</v>
      </c>
      <c r="I467" s="6">
        <f>IF(NOT(I$15=0),ROUND(I466-(('Minimum Payment'!I467+'Extra Payment'!I467)-Interest!I467),2),0)</f>
        <v>0</v>
      </c>
      <c r="J467" s="6">
        <f>IF(NOT(J$15=0),ROUND(J466-(('Minimum Payment'!J467+'Extra Payment'!J467)-Interest!J467),2),0)</f>
        <v>0</v>
      </c>
      <c r="K467" s="6">
        <f>IF(NOT(K$15=0),ROUND(K466-(('Minimum Payment'!K467+'Extra Payment'!K467)-Interest!K467),2),0)</f>
        <v>0</v>
      </c>
      <c r="L467" s="6">
        <f>IF(NOT(L$15=0),ROUND(L466-(('Minimum Payment'!L467+'Extra Payment'!L467)-Interest!L467),2),0)</f>
        <v>0</v>
      </c>
      <c r="M467" s="6">
        <f>IF(NOT(M$15=0),ROUND(M466-(('Minimum Payment'!M467+'Extra Payment'!M467)-Interest!M467),2),0)</f>
        <v>0</v>
      </c>
      <c r="O467" s="6">
        <f t="shared" si="22"/>
        <v>0</v>
      </c>
    </row>
    <row r="468" spans="1:15" x14ac:dyDescent="0.25">
      <c r="A468" s="3" t="str">
        <f t="shared" si="23"/>
        <v/>
      </c>
      <c r="B468" s="51" t="str">
        <f t="shared" si="21"/>
        <v/>
      </c>
      <c r="D468" s="6">
        <f>IF(NOT(D$15=0),ROUND(D467-(('Minimum Payment'!D468+'Extra Payment'!D468)-Interest!D468),2),0)</f>
        <v>0</v>
      </c>
      <c r="E468" s="6">
        <f>IF(NOT(E$15=0),ROUND(E467-(('Minimum Payment'!E468+'Extra Payment'!E468)-Interest!E468),2),0)</f>
        <v>0</v>
      </c>
      <c r="F468" s="6">
        <f>IF(NOT(F$15=0),ROUND(F467-(('Minimum Payment'!F468+'Extra Payment'!F468)-Interest!F468),2),0)</f>
        <v>0</v>
      </c>
      <c r="G468" s="6">
        <f>IF(NOT(G$15=0),ROUND(G467-(('Minimum Payment'!G468+'Extra Payment'!G468)-Interest!G468),2),0)</f>
        <v>0</v>
      </c>
      <c r="H468" s="6">
        <f>IF(NOT(H$15=0),ROUND(H467-(('Minimum Payment'!H468+'Extra Payment'!H468)-Interest!H468),2),0)</f>
        <v>0</v>
      </c>
      <c r="I468" s="6">
        <f>IF(NOT(I$15=0),ROUND(I467-(('Minimum Payment'!I468+'Extra Payment'!I468)-Interest!I468),2),0)</f>
        <v>0</v>
      </c>
      <c r="J468" s="6">
        <f>IF(NOT(J$15=0),ROUND(J467-(('Minimum Payment'!J468+'Extra Payment'!J468)-Interest!J468),2),0)</f>
        <v>0</v>
      </c>
      <c r="K468" s="6">
        <f>IF(NOT(K$15=0),ROUND(K467-(('Minimum Payment'!K468+'Extra Payment'!K468)-Interest!K468),2),0)</f>
        <v>0</v>
      </c>
      <c r="L468" s="6">
        <f>IF(NOT(L$15=0),ROUND(L467-(('Minimum Payment'!L468+'Extra Payment'!L468)-Interest!L468),2),0)</f>
        <v>0</v>
      </c>
      <c r="M468" s="6">
        <f>IF(NOT(M$15=0),ROUND(M467-(('Minimum Payment'!M468+'Extra Payment'!M468)-Interest!M468),2),0)</f>
        <v>0</v>
      </c>
      <c r="O468" s="6">
        <f t="shared" si="22"/>
        <v>0</v>
      </c>
    </row>
    <row r="469" spans="1:15" x14ac:dyDescent="0.25">
      <c r="A469" s="3" t="str">
        <f t="shared" si="23"/>
        <v/>
      </c>
      <c r="B469" s="51" t="str">
        <f t="shared" si="21"/>
        <v/>
      </c>
      <c r="D469" s="6">
        <f>IF(NOT(D$15=0),ROUND(D468-(('Minimum Payment'!D469+'Extra Payment'!D469)-Interest!D469),2),0)</f>
        <v>0</v>
      </c>
      <c r="E469" s="6">
        <f>IF(NOT(E$15=0),ROUND(E468-(('Minimum Payment'!E469+'Extra Payment'!E469)-Interest!E469),2),0)</f>
        <v>0</v>
      </c>
      <c r="F469" s="6">
        <f>IF(NOT(F$15=0),ROUND(F468-(('Minimum Payment'!F469+'Extra Payment'!F469)-Interest!F469),2),0)</f>
        <v>0</v>
      </c>
      <c r="G469" s="6">
        <f>IF(NOT(G$15=0),ROUND(G468-(('Minimum Payment'!G469+'Extra Payment'!G469)-Interest!G469),2),0)</f>
        <v>0</v>
      </c>
      <c r="H469" s="6">
        <f>IF(NOT(H$15=0),ROUND(H468-(('Minimum Payment'!H469+'Extra Payment'!H469)-Interest!H469),2),0)</f>
        <v>0</v>
      </c>
      <c r="I469" s="6">
        <f>IF(NOT(I$15=0),ROUND(I468-(('Minimum Payment'!I469+'Extra Payment'!I469)-Interest!I469),2),0)</f>
        <v>0</v>
      </c>
      <c r="J469" s="6">
        <f>IF(NOT(J$15=0),ROUND(J468-(('Minimum Payment'!J469+'Extra Payment'!J469)-Interest!J469),2),0)</f>
        <v>0</v>
      </c>
      <c r="K469" s="6">
        <f>IF(NOT(K$15=0),ROUND(K468-(('Minimum Payment'!K469+'Extra Payment'!K469)-Interest!K469),2),0)</f>
        <v>0</v>
      </c>
      <c r="L469" s="6">
        <f>IF(NOT(L$15=0),ROUND(L468-(('Minimum Payment'!L469+'Extra Payment'!L469)-Interest!L469),2),0)</f>
        <v>0</v>
      </c>
      <c r="M469" s="6">
        <f>IF(NOT(M$15=0),ROUND(M468-(('Minimum Payment'!M469+'Extra Payment'!M469)-Interest!M469),2),0)</f>
        <v>0</v>
      </c>
      <c r="O469" s="6">
        <f t="shared" si="22"/>
        <v>0</v>
      </c>
    </row>
    <row r="470" spans="1:15" x14ac:dyDescent="0.25">
      <c r="A470" s="3" t="str">
        <f t="shared" si="23"/>
        <v/>
      </c>
      <c r="B470" s="51" t="str">
        <f t="shared" si="21"/>
        <v/>
      </c>
      <c r="D470" s="6">
        <f>IF(NOT(D$15=0),ROUND(D469-(('Minimum Payment'!D470+'Extra Payment'!D470)-Interest!D470),2),0)</f>
        <v>0</v>
      </c>
      <c r="E470" s="6">
        <f>IF(NOT(E$15=0),ROUND(E469-(('Minimum Payment'!E470+'Extra Payment'!E470)-Interest!E470),2),0)</f>
        <v>0</v>
      </c>
      <c r="F470" s="6">
        <f>IF(NOT(F$15=0),ROUND(F469-(('Minimum Payment'!F470+'Extra Payment'!F470)-Interest!F470),2),0)</f>
        <v>0</v>
      </c>
      <c r="G470" s="6">
        <f>IF(NOT(G$15=0),ROUND(G469-(('Minimum Payment'!G470+'Extra Payment'!G470)-Interest!G470),2),0)</f>
        <v>0</v>
      </c>
      <c r="H470" s="6">
        <f>IF(NOT(H$15=0),ROUND(H469-(('Minimum Payment'!H470+'Extra Payment'!H470)-Interest!H470),2),0)</f>
        <v>0</v>
      </c>
      <c r="I470" s="6">
        <f>IF(NOT(I$15=0),ROUND(I469-(('Minimum Payment'!I470+'Extra Payment'!I470)-Interest!I470),2),0)</f>
        <v>0</v>
      </c>
      <c r="J470" s="6">
        <f>IF(NOT(J$15=0),ROUND(J469-(('Minimum Payment'!J470+'Extra Payment'!J470)-Interest!J470),2),0)</f>
        <v>0</v>
      </c>
      <c r="K470" s="6">
        <f>IF(NOT(K$15=0),ROUND(K469-(('Minimum Payment'!K470+'Extra Payment'!K470)-Interest!K470),2),0)</f>
        <v>0</v>
      </c>
      <c r="L470" s="6">
        <f>IF(NOT(L$15=0),ROUND(L469-(('Minimum Payment'!L470+'Extra Payment'!L470)-Interest!L470),2),0)</f>
        <v>0</v>
      </c>
      <c r="M470" s="6">
        <f>IF(NOT(M$15=0),ROUND(M469-(('Minimum Payment'!M470+'Extra Payment'!M470)-Interest!M470),2),0)</f>
        <v>0</v>
      </c>
      <c r="O470" s="6">
        <f t="shared" si="22"/>
        <v>0</v>
      </c>
    </row>
    <row r="471" spans="1:15" x14ac:dyDescent="0.25">
      <c r="A471" s="3" t="str">
        <f t="shared" si="23"/>
        <v/>
      </c>
      <c r="B471" s="51" t="str">
        <f t="shared" si="21"/>
        <v/>
      </c>
      <c r="D471" s="6">
        <f>IF(NOT(D$15=0),ROUND(D470-(('Minimum Payment'!D471+'Extra Payment'!D471)-Interest!D471),2),0)</f>
        <v>0</v>
      </c>
      <c r="E471" s="6">
        <f>IF(NOT(E$15=0),ROUND(E470-(('Minimum Payment'!E471+'Extra Payment'!E471)-Interest!E471),2),0)</f>
        <v>0</v>
      </c>
      <c r="F471" s="6">
        <f>IF(NOT(F$15=0),ROUND(F470-(('Minimum Payment'!F471+'Extra Payment'!F471)-Interest!F471),2),0)</f>
        <v>0</v>
      </c>
      <c r="G471" s="6">
        <f>IF(NOT(G$15=0),ROUND(G470-(('Minimum Payment'!G471+'Extra Payment'!G471)-Interest!G471),2),0)</f>
        <v>0</v>
      </c>
      <c r="H471" s="6">
        <f>IF(NOT(H$15=0),ROUND(H470-(('Minimum Payment'!H471+'Extra Payment'!H471)-Interest!H471),2),0)</f>
        <v>0</v>
      </c>
      <c r="I471" s="6">
        <f>IF(NOT(I$15=0),ROUND(I470-(('Minimum Payment'!I471+'Extra Payment'!I471)-Interest!I471),2),0)</f>
        <v>0</v>
      </c>
      <c r="J471" s="6">
        <f>IF(NOT(J$15=0),ROUND(J470-(('Minimum Payment'!J471+'Extra Payment'!J471)-Interest!J471),2),0)</f>
        <v>0</v>
      </c>
      <c r="K471" s="6">
        <f>IF(NOT(K$15=0),ROUND(K470-(('Minimum Payment'!K471+'Extra Payment'!K471)-Interest!K471),2),0)</f>
        <v>0</v>
      </c>
      <c r="L471" s="6">
        <f>IF(NOT(L$15=0),ROUND(L470-(('Minimum Payment'!L471+'Extra Payment'!L471)-Interest!L471),2),0)</f>
        <v>0</v>
      </c>
      <c r="M471" s="6">
        <f>IF(NOT(M$15=0),ROUND(M470-(('Minimum Payment'!M471+'Extra Payment'!M471)-Interest!M471),2),0)</f>
        <v>0</v>
      </c>
      <c r="O471" s="6">
        <f t="shared" si="22"/>
        <v>0</v>
      </c>
    </row>
    <row r="472" spans="1:15" x14ac:dyDescent="0.25">
      <c r="A472" s="3" t="str">
        <f t="shared" si="23"/>
        <v/>
      </c>
      <c r="B472" s="51" t="str">
        <f t="shared" si="21"/>
        <v/>
      </c>
      <c r="D472" s="6">
        <f>IF(NOT(D$15=0),ROUND(D471-(('Minimum Payment'!D472+'Extra Payment'!D472)-Interest!D472),2),0)</f>
        <v>0</v>
      </c>
      <c r="E472" s="6">
        <f>IF(NOT(E$15=0),ROUND(E471-(('Minimum Payment'!E472+'Extra Payment'!E472)-Interest!E472),2),0)</f>
        <v>0</v>
      </c>
      <c r="F472" s="6">
        <f>IF(NOT(F$15=0),ROUND(F471-(('Minimum Payment'!F472+'Extra Payment'!F472)-Interest!F472),2),0)</f>
        <v>0</v>
      </c>
      <c r="G472" s="6">
        <f>IF(NOT(G$15=0),ROUND(G471-(('Minimum Payment'!G472+'Extra Payment'!G472)-Interest!G472),2),0)</f>
        <v>0</v>
      </c>
      <c r="H472" s="6">
        <f>IF(NOT(H$15=0),ROUND(H471-(('Minimum Payment'!H472+'Extra Payment'!H472)-Interest!H472),2),0)</f>
        <v>0</v>
      </c>
      <c r="I472" s="6">
        <f>IF(NOT(I$15=0),ROUND(I471-(('Minimum Payment'!I472+'Extra Payment'!I472)-Interest!I472),2),0)</f>
        <v>0</v>
      </c>
      <c r="J472" s="6">
        <f>IF(NOT(J$15=0),ROUND(J471-(('Minimum Payment'!J472+'Extra Payment'!J472)-Interest!J472),2),0)</f>
        <v>0</v>
      </c>
      <c r="K472" s="6">
        <f>IF(NOT(K$15=0),ROUND(K471-(('Minimum Payment'!K472+'Extra Payment'!K472)-Interest!K472),2),0)</f>
        <v>0</v>
      </c>
      <c r="L472" s="6">
        <f>IF(NOT(L$15=0),ROUND(L471-(('Minimum Payment'!L472+'Extra Payment'!L472)-Interest!L472),2),0)</f>
        <v>0</v>
      </c>
      <c r="M472" s="6">
        <f>IF(NOT(M$15=0),ROUND(M471-(('Minimum Payment'!M472+'Extra Payment'!M472)-Interest!M472),2),0)</f>
        <v>0</v>
      </c>
      <c r="O472" s="6">
        <f t="shared" si="22"/>
        <v>0</v>
      </c>
    </row>
    <row r="473" spans="1:15" x14ac:dyDescent="0.25">
      <c r="A473" s="3" t="str">
        <f t="shared" si="23"/>
        <v/>
      </c>
      <c r="B473" s="51" t="str">
        <f t="shared" si="21"/>
        <v/>
      </c>
      <c r="D473" s="6">
        <f>IF(NOT(D$15=0),ROUND(D472-(('Minimum Payment'!D473+'Extra Payment'!D473)-Interest!D473),2),0)</f>
        <v>0</v>
      </c>
      <c r="E473" s="6">
        <f>IF(NOT(E$15=0),ROUND(E472-(('Minimum Payment'!E473+'Extra Payment'!E473)-Interest!E473),2),0)</f>
        <v>0</v>
      </c>
      <c r="F473" s="6">
        <f>IF(NOT(F$15=0),ROUND(F472-(('Minimum Payment'!F473+'Extra Payment'!F473)-Interest!F473),2),0)</f>
        <v>0</v>
      </c>
      <c r="G473" s="6">
        <f>IF(NOT(G$15=0),ROUND(G472-(('Minimum Payment'!G473+'Extra Payment'!G473)-Interest!G473),2),0)</f>
        <v>0</v>
      </c>
      <c r="H473" s="6">
        <f>IF(NOT(H$15=0),ROUND(H472-(('Minimum Payment'!H473+'Extra Payment'!H473)-Interest!H473),2),0)</f>
        <v>0</v>
      </c>
      <c r="I473" s="6">
        <f>IF(NOT(I$15=0),ROUND(I472-(('Minimum Payment'!I473+'Extra Payment'!I473)-Interest!I473),2),0)</f>
        <v>0</v>
      </c>
      <c r="J473" s="6">
        <f>IF(NOT(J$15=0),ROUND(J472-(('Minimum Payment'!J473+'Extra Payment'!J473)-Interest!J473),2),0)</f>
        <v>0</v>
      </c>
      <c r="K473" s="6">
        <f>IF(NOT(K$15=0),ROUND(K472-(('Minimum Payment'!K473+'Extra Payment'!K473)-Interest!K473),2),0)</f>
        <v>0</v>
      </c>
      <c r="L473" s="6">
        <f>IF(NOT(L$15=0),ROUND(L472-(('Minimum Payment'!L473+'Extra Payment'!L473)-Interest!L473),2),0)</f>
        <v>0</v>
      </c>
      <c r="M473" s="6">
        <f>IF(NOT(M$15=0),ROUND(M472-(('Minimum Payment'!M473+'Extra Payment'!M473)-Interest!M473),2),0)</f>
        <v>0</v>
      </c>
      <c r="O473" s="6">
        <f t="shared" si="22"/>
        <v>0</v>
      </c>
    </row>
    <row r="474" spans="1:15" x14ac:dyDescent="0.25">
      <c r="A474" s="3" t="str">
        <f t="shared" si="23"/>
        <v/>
      </c>
      <c r="B474" s="51" t="str">
        <f t="shared" si="21"/>
        <v/>
      </c>
      <c r="D474" s="6">
        <f>IF(NOT(D$15=0),ROUND(D473-(('Minimum Payment'!D474+'Extra Payment'!D474)-Interest!D474),2),0)</f>
        <v>0</v>
      </c>
      <c r="E474" s="6">
        <f>IF(NOT(E$15=0),ROUND(E473-(('Minimum Payment'!E474+'Extra Payment'!E474)-Interest!E474),2),0)</f>
        <v>0</v>
      </c>
      <c r="F474" s="6">
        <f>IF(NOT(F$15=0),ROUND(F473-(('Minimum Payment'!F474+'Extra Payment'!F474)-Interest!F474),2),0)</f>
        <v>0</v>
      </c>
      <c r="G474" s="6">
        <f>IF(NOT(G$15=0),ROUND(G473-(('Minimum Payment'!G474+'Extra Payment'!G474)-Interest!G474),2),0)</f>
        <v>0</v>
      </c>
      <c r="H474" s="6">
        <f>IF(NOT(H$15=0),ROUND(H473-(('Minimum Payment'!H474+'Extra Payment'!H474)-Interest!H474),2),0)</f>
        <v>0</v>
      </c>
      <c r="I474" s="6">
        <f>IF(NOT(I$15=0),ROUND(I473-(('Minimum Payment'!I474+'Extra Payment'!I474)-Interest!I474),2),0)</f>
        <v>0</v>
      </c>
      <c r="J474" s="6">
        <f>IF(NOT(J$15=0),ROUND(J473-(('Minimum Payment'!J474+'Extra Payment'!J474)-Interest!J474),2),0)</f>
        <v>0</v>
      </c>
      <c r="K474" s="6">
        <f>IF(NOT(K$15=0),ROUND(K473-(('Minimum Payment'!K474+'Extra Payment'!K474)-Interest!K474),2),0)</f>
        <v>0</v>
      </c>
      <c r="L474" s="6">
        <f>IF(NOT(L$15=0),ROUND(L473-(('Minimum Payment'!L474+'Extra Payment'!L474)-Interest!L474),2),0)</f>
        <v>0</v>
      </c>
      <c r="M474" s="6">
        <f>IF(NOT(M$15=0),ROUND(M473-(('Minimum Payment'!M474+'Extra Payment'!M474)-Interest!M474),2),0)</f>
        <v>0</v>
      </c>
      <c r="O474" s="6">
        <f t="shared" si="22"/>
        <v>0</v>
      </c>
    </row>
    <row r="475" spans="1:15" x14ac:dyDescent="0.25">
      <c r="A475" s="3" t="str">
        <f t="shared" si="23"/>
        <v/>
      </c>
      <c r="B475" s="51" t="str">
        <f t="shared" si="21"/>
        <v/>
      </c>
      <c r="D475" s="6">
        <f>IF(NOT(D$15=0),ROUND(D474-(('Minimum Payment'!D475+'Extra Payment'!D475)-Interest!D475),2),0)</f>
        <v>0</v>
      </c>
      <c r="E475" s="6">
        <f>IF(NOT(E$15=0),ROUND(E474-(('Minimum Payment'!E475+'Extra Payment'!E475)-Interest!E475),2),0)</f>
        <v>0</v>
      </c>
      <c r="F475" s="6">
        <f>IF(NOT(F$15=0),ROUND(F474-(('Minimum Payment'!F475+'Extra Payment'!F475)-Interest!F475),2),0)</f>
        <v>0</v>
      </c>
      <c r="G475" s="6">
        <f>IF(NOT(G$15=0),ROUND(G474-(('Minimum Payment'!G475+'Extra Payment'!G475)-Interest!G475),2),0)</f>
        <v>0</v>
      </c>
      <c r="H475" s="6">
        <f>IF(NOT(H$15=0),ROUND(H474-(('Minimum Payment'!H475+'Extra Payment'!H475)-Interest!H475),2),0)</f>
        <v>0</v>
      </c>
      <c r="I475" s="6">
        <f>IF(NOT(I$15=0),ROUND(I474-(('Minimum Payment'!I475+'Extra Payment'!I475)-Interest!I475),2),0)</f>
        <v>0</v>
      </c>
      <c r="J475" s="6">
        <f>IF(NOT(J$15=0),ROUND(J474-(('Minimum Payment'!J475+'Extra Payment'!J475)-Interest!J475),2),0)</f>
        <v>0</v>
      </c>
      <c r="K475" s="6">
        <f>IF(NOT(K$15=0),ROUND(K474-(('Minimum Payment'!K475+'Extra Payment'!K475)-Interest!K475),2),0)</f>
        <v>0</v>
      </c>
      <c r="L475" s="6">
        <f>IF(NOT(L$15=0),ROUND(L474-(('Minimum Payment'!L475+'Extra Payment'!L475)-Interest!L475),2),0)</f>
        <v>0</v>
      </c>
      <c r="M475" s="6">
        <f>IF(NOT(M$15=0),ROUND(M474-(('Minimum Payment'!M475+'Extra Payment'!M475)-Interest!M475),2),0)</f>
        <v>0</v>
      </c>
      <c r="O475" s="6">
        <f t="shared" si="22"/>
        <v>0</v>
      </c>
    </row>
    <row r="476" spans="1:15" x14ac:dyDescent="0.25">
      <c r="A476" s="3" t="str">
        <f t="shared" si="23"/>
        <v/>
      </c>
      <c r="B476" s="51" t="str">
        <f t="shared" si="21"/>
        <v/>
      </c>
      <c r="D476" s="6">
        <f>IF(NOT(D$15=0),ROUND(D475-(('Minimum Payment'!D476+'Extra Payment'!D476)-Interest!D476),2),0)</f>
        <v>0</v>
      </c>
      <c r="E476" s="6">
        <f>IF(NOT(E$15=0),ROUND(E475-(('Minimum Payment'!E476+'Extra Payment'!E476)-Interest!E476),2),0)</f>
        <v>0</v>
      </c>
      <c r="F476" s="6">
        <f>IF(NOT(F$15=0),ROUND(F475-(('Minimum Payment'!F476+'Extra Payment'!F476)-Interest!F476),2),0)</f>
        <v>0</v>
      </c>
      <c r="G476" s="6">
        <f>IF(NOT(G$15=0),ROUND(G475-(('Minimum Payment'!G476+'Extra Payment'!G476)-Interest!G476),2),0)</f>
        <v>0</v>
      </c>
      <c r="H476" s="6">
        <f>IF(NOT(H$15=0),ROUND(H475-(('Minimum Payment'!H476+'Extra Payment'!H476)-Interest!H476),2),0)</f>
        <v>0</v>
      </c>
      <c r="I476" s="6">
        <f>IF(NOT(I$15=0),ROUND(I475-(('Minimum Payment'!I476+'Extra Payment'!I476)-Interest!I476),2),0)</f>
        <v>0</v>
      </c>
      <c r="J476" s="6">
        <f>IF(NOT(J$15=0),ROUND(J475-(('Minimum Payment'!J476+'Extra Payment'!J476)-Interest!J476),2),0)</f>
        <v>0</v>
      </c>
      <c r="K476" s="6">
        <f>IF(NOT(K$15=0),ROUND(K475-(('Minimum Payment'!K476+'Extra Payment'!K476)-Interest!K476),2),0)</f>
        <v>0</v>
      </c>
      <c r="L476" s="6">
        <f>IF(NOT(L$15=0),ROUND(L475-(('Minimum Payment'!L476+'Extra Payment'!L476)-Interest!L476),2),0)</f>
        <v>0</v>
      </c>
      <c r="M476" s="6">
        <f>IF(NOT(M$15=0),ROUND(M475-(('Minimum Payment'!M476+'Extra Payment'!M476)-Interest!M476),2),0)</f>
        <v>0</v>
      </c>
      <c r="O476" s="6">
        <f t="shared" si="22"/>
        <v>0</v>
      </c>
    </row>
    <row r="477" spans="1:15" x14ac:dyDescent="0.25">
      <c r="A477" s="3" t="str">
        <f t="shared" si="23"/>
        <v/>
      </c>
      <c r="B477" s="51" t="str">
        <f t="shared" si="21"/>
        <v/>
      </c>
      <c r="D477" s="6">
        <f>IF(NOT(D$15=0),ROUND(D476-(('Minimum Payment'!D477+'Extra Payment'!D477)-Interest!D477),2),0)</f>
        <v>0</v>
      </c>
      <c r="E477" s="6">
        <f>IF(NOT(E$15=0),ROUND(E476-(('Minimum Payment'!E477+'Extra Payment'!E477)-Interest!E477),2),0)</f>
        <v>0</v>
      </c>
      <c r="F477" s="6">
        <f>IF(NOT(F$15=0),ROUND(F476-(('Minimum Payment'!F477+'Extra Payment'!F477)-Interest!F477),2),0)</f>
        <v>0</v>
      </c>
      <c r="G477" s="6">
        <f>IF(NOT(G$15=0),ROUND(G476-(('Minimum Payment'!G477+'Extra Payment'!G477)-Interest!G477),2),0)</f>
        <v>0</v>
      </c>
      <c r="H477" s="6">
        <f>IF(NOT(H$15=0),ROUND(H476-(('Minimum Payment'!H477+'Extra Payment'!H477)-Interest!H477),2),0)</f>
        <v>0</v>
      </c>
      <c r="I477" s="6">
        <f>IF(NOT(I$15=0),ROUND(I476-(('Minimum Payment'!I477+'Extra Payment'!I477)-Interest!I477),2),0)</f>
        <v>0</v>
      </c>
      <c r="J477" s="6">
        <f>IF(NOT(J$15=0),ROUND(J476-(('Minimum Payment'!J477+'Extra Payment'!J477)-Interest!J477),2),0)</f>
        <v>0</v>
      </c>
      <c r="K477" s="6">
        <f>IF(NOT(K$15=0),ROUND(K476-(('Minimum Payment'!K477+'Extra Payment'!K477)-Interest!K477),2),0)</f>
        <v>0</v>
      </c>
      <c r="L477" s="6">
        <f>IF(NOT(L$15=0),ROUND(L476-(('Minimum Payment'!L477+'Extra Payment'!L477)-Interest!L477),2),0)</f>
        <v>0</v>
      </c>
      <c r="M477" s="6">
        <f>IF(NOT(M$15=0),ROUND(M476-(('Minimum Payment'!M477+'Extra Payment'!M477)-Interest!M477),2),0)</f>
        <v>0</v>
      </c>
      <c r="O477" s="6">
        <f t="shared" si="22"/>
        <v>0</v>
      </c>
    </row>
    <row r="478" spans="1:15" x14ac:dyDescent="0.25">
      <c r="A478" s="3" t="str">
        <f t="shared" si="23"/>
        <v/>
      </c>
      <c r="B478" s="51" t="str">
        <f t="shared" si="21"/>
        <v/>
      </c>
      <c r="D478" s="6">
        <f>IF(NOT(D$15=0),ROUND(D477-(('Minimum Payment'!D478+'Extra Payment'!D478)-Interest!D478),2),0)</f>
        <v>0</v>
      </c>
      <c r="E478" s="6">
        <f>IF(NOT(E$15=0),ROUND(E477-(('Minimum Payment'!E478+'Extra Payment'!E478)-Interest!E478),2),0)</f>
        <v>0</v>
      </c>
      <c r="F478" s="6">
        <f>IF(NOT(F$15=0),ROUND(F477-(('Minimum Payment'!F478+'Extra Payment'!F478)-Interest!F478),2),0)</f>
        <v>0</v>
      </c>
      <c r="G478" s="6">
        <f>IF(NOT(G$15=0),ROUND(G477-(('Minimum Payment'!G478+'Extra Payment'!G478)-Interest!G478),2),0)</f>
        <v>0</v>
      </c>
      <c r="H478" s="6">
        <f>IF(NOT(H$15=0),ROUND(H477-(('Minimum Payment'!H478+'Extra Payment'!H478)-Interest!H478),2),0)</f>
        <v>0</v>
      </c>
      <c r="I478" s="6">
        <f>IF(NOT(I$15=0),ROUND(I477-(('Minimum Payment'!I478+'Extra Payment'!I478)-Interest!I478),2),0)</f>
        <v>0</v>
      </c>
      <c r="J478" s="6">
        <f>IF(NOT(J$15=0),ROUND(J477-(('Minimum Payment'!J478+'Extra Payment'!J478)-Interest!J478),2),0)</f>
        <v>0</v>
      </c>
      <c r="K478" s="6">
        <f>IF(NOT(K$15=0),ROUND(K477-(('Minimum Payment'!K478+'Extra Payment'!K478)-Interest!K478),2),0)</f>
        <v>0</v>
      </c>
      <c r="L478" s="6">
        <f>IF(NOT(L$15=0),ROUND(L477-(('Minimum Payment'!L478+'Extra Payment'!L478)-Interest!L478),2),0)</f>
        <v>0</v>
      </c>
      <c r="M478" s="6">
        <f>IF(NOT(M$15=0),ROUND(M477-(('Minimum Payment'!M478+'Extra Payment'!M478)-Interest!M478),2),0)</f>
        <v>0</v>
      </c>
      <c r="O478" s="6">
        <f t="shared" si="22"/>
        <v>0</v>
      </c>
    </row>
    <row r="479" spans="1:15" x14ac:dyDescent="0.25">
      <c r="A479" s="3" t="str">
        <f t="shared" si="23"/>
        <v/>
      </c>
      <c r="B479" s="51" t="str">
        <f t="shared" si="21"/>
        <v/>
      </c>
      <c r="D479" s="6">
        <f>IF(NOT(D$15=0),ROUND(D478-(('Minimum Payment'!D479+'Extra Payment'!D479)-Interest!D479),2),0)</f>
        <v>0</v>
      </c>
      <c r="E479" s="6">
        <f>IF(NOT(E$15=0),ROUND(E478-(('Minimum Payment'!E479+'Extra Payment'!E479)-Interest!E479),2),0)</f>
        <v>0</v>
      </c>
      <c r="F479" s="6">
        <f>IF(NOT(F$15=0),ROUND(F478-(('Minimum Payment'!F479+'Extra Payment'!F479)-Interest!F479),2),0)</f>
        <v>0</v>
      </c>
      <c r="G479" s="6">
        <f>IF(NOT(G$15=0),ROUND(G478-(('Minimum Payment'!G479+'Extra Payment'!G479)-Interest!G479),2),0)</f>
        <v>0</v>
      </c>
      <c r="H479" s="6">
        <f>IF(NOT(H$15=0),ROUND(H478-(('Minimum Payment'!H479+'Extra Payment'!H479)-Interest!H479),2),0)</f>
        <v>0</v>
      </c>
      <c r="I479" s="6">
        <f>IF(NOT(I$15=0),ROUND(I478-(('Minimum Payment'!I479+'Extra Payment'!I479)-Interest!I479),2),0)</f>
        <v>0</v>
      </c>
      <c r="J479" s="6">
        <f>IF(NOT(J$15=0),ROUND(J478-(('Minimum Payment'!J479+'Extra Payment'!J479)-Interest!J479),2),0)</f>
        <v>0</v>
      </c>
      <c r="K479" s="6">
        <f>IF(NOT(K$15=0),ROUND(K478-(('Minimum Payment'!K479+'Extra Payment'!K479)-Interest!K479),2),0)</f>
        <v>0</v>
      </c>
      <c r="L479" s="6">
        <f>IF(NOT(L$15=0),ROUND(L478-(('Minimum Payment'!L479+'Extra Payment'!L479)-Interest!L479),2),0)</f>
        <v>0</v>
      </c>
      <c r="M479" s="6">
        <f>IF(NOT(M$15=0),ROUND(M478-(('Minimum Payment'!M479+'Extra Payment'!M479)-Interest!M479),2),0)</f>
        <v>0</v>
      </c>
      <c r="O479" s="6">
        <f t="shared" si="22"/>
        <v>0</v>
      </c>
    </row>
    <row r="480" spans="1:15" x14ac:dyDescent="0.25">
      <c r="A480" s="3" t="str">
        <f t="shared" si="23"/>
        <v/>
      </c>
      <c r="B480" s="51" t="str">
        <f t="shared" si="21"/>
        <v/>
      </c>
      <c r="D480" s="6">
        <f>IF(NOT(D$15=0),ROUND(D479-(('Minimum Payment'!D480+'Extra Payment'!D480)-Interest!D480),2),0)</f>
        <v>0</v>
      </c>
      <c r="E480" s="6">
        <f>IF(NOT(E$15=0),ROUND(E479-(('Minimum Payment'!E480+'Extra Payment'!E480)-Interest!E480),2),0)</f>
        <v>0</v>
      </c>
      <c r="F480" s="6">
        <f>IF(NOT(F$15=0),ROUND(F479-(('Minimum Payment'!F480+'Extra Payment'!F480)-Interest!F480),2),0)</f>
        <v>0</v>
      </c>
      <c r="G480" s="6">
        <f>IF(NOT(G$15=0),ROUND(G479-(('Minimum Payment'!G480+'Extra Payment'!G480)-Interest!G480),2),0)</f>
        <v>0</v>
      </c>
      <c r="H480" s="6">
        <f>IF(NOT(H$15=0),ROUND(H479-(('Minimum Payment'!H480+'Extra Payment'!H480)-Interest!H480),2),0)</f>
        <v>0</v>
      </c>
      <c r="I480" s="6">
        <f>IF(NOT(I$15=0),ROUND(I479-(('Minimum Payment'!I480+'Extra Payment'!I480)-Interest!I480),2),0)</f>
        <v>0</v>
      </c>
      <c r="J480" s="6">
        <f>IF(NOT(J$15=0),ROUND(J479-(('Minimum Payment'!J480+'Extra Payment'!J480)-Interest!J480),2),0)</f>
        <v>0</v>
      </c>
      <c r="K480" s="6">
        <f>IF(NOT(K$15=0),ROUND(K479-(('Minimum Payment'!K480+'Extra Payment'!K480)-Interest!K480),2),0)</f>
        <v>0</v>
      </c>
      <c r="L480" s="6">
        <f>IF(NOT(L$15=0),ROUND(L479-(('Minimum Payment'!L480+'Extra Payment'!L480)-Interest!L480),2),0)</f>
        <v>0</v>
      </c>
      <c r="M480" s="6">
        <f>IF(NOT(M$15=0),ROUND(M479-(('Minimum Payment'!M480+'Extra Payment'!M480)-Interest!M480),2),0)</f>
        <v>0</v>
      </c>
      <c r="O480" s="6">
        <f t="shared" si="22"/>
        <v>0</v>
      </c>
    </row>
    <row r="481" spans="1:15" x14ac:dyDescent="0.25">
      <c r="A481" s="3" t="str">
        <f t="shared" si="23"/>
        <v/>
      </c>
      <c r="B481" s="51" t="str">
        <f t="shared" ref="B481:B495" si="24">IF(A481="","",DATE(YEAR(B480),MONTH(B480)+1,1))</f>
        <v/>
      </c>
      <c r="D481" s="6">
        <f>IF(NOT(D$15=0),ROUND(D480-(('Minimum Payment'!D481+'Extra Payment'!D481)-Interest!D481),2),0)</f>
        <v>0</v>
      </c>
      <c r="E481" s="6">
        <f>IF(NOT(E$15=0),ROUND(E480-(('Minimum Payment'!E481+'Extra Payment'!E481)-Interest!E481),2),0)</f>
        <v>0</v>
      </c>
      <c r="F481" s="6">
        <f>IF(NOT(F$15=0),ROUND(F480-(('Minimum Payment'!F481+'Extra Payment'!F481)-Interest!F481),2),0)</f>
        <v>0</v>
      </c>
      <c r="G481" s="6">
        <f>IF(NOT(G$15=0),ROUND(G480-(('Minimum Payment'!G481+'Extra Payment'!G481)-Interest!G481),2),0)</f>
        <v>0</v>
      </c>
      <c r="H481" s="6">
        <f>IF(NOT(H$15=0),ROUND(H480-(('Minimum Payment'!H481+'Extra Payment'!H481)-Interest!H481),2),0)</f>
        <v>0</v>
      </c>
      <c r="I481" s="6">
        <f>IF(NOT(I$15=0),ROUND(I480-(('Minimum Payment'!I481+'Extra Payment'!I481)-Interest!I481),2),0)</f>
        <v>0</v>
      </c>
      <c r="J481" s="6">
        <f>IF(NOT(J$15=0),ROUND(J480-(('Minimum Payment'!J481+'Extra Payment'!J481)-Interest!J481),2),0)</f>
        <v>0</v>
      </c>
      <c r="K481" s="6">
        <f>IF(NOT(K$15=0),ROUND(K480-(('Minimum Payment'!K481+'Extra Payment'!K481)-Interest!K481),2),0)</f>
        <v>0</v>
      </c>
      <c r="L481" s="6">
        <f>IF(NOT(L$15=0),ROUND(L480-(('Minimum Payment'!L481+'Extra Payment'!L481)-Interest!L481),2),0)</f>
        <v>0</v>
      </c>
      <c r="M481" s="6">
        <f>IF(NOT(M$15=0),ROUND(M480-(('Minimum Payment'!M481+'Extra Payment'!M481)-Interest!M481),2),0)</f>
        <v>0</v>
      </c>
      <c r="O481" s="6">
        <f t="shared" si="22"/>
        <v>0</v>
      </c>
    </row>
    <row r="482" spans="1:15" x14ac:dyDescent="0.25">
      <c r="A482" s="3" t="str">
        <f t="shared" si="23"/>
        <v/>
      </c>
      <c r="B482" s="51" t="str">
        <f t="shared" si="24"/>
        <v/>
      </c>
      <c r="D482" s="6">
        <f>IF(NOT(D$15=0),ROUND(D481-(('Minimum Payment'!D482+'Extra Payment'!D482)-Interest!D482),2),0)</f>
        <v>0</v>
      </c>
      <c r="E482" s="6">
        <f>IF(NOT(E$15=0),ROUND(E481-(('Minimum Payment'!E482+'Extra Payment'!E482)-Interest!E482),2),0)</f>
        <v>0</v>
      </c>
      <c r="F482" s="6">
        <f>IF(NOT(F$15=0),ROUND(F481-(('Minimum Payment'!F482+'Extra Payment'!F482)-Interest!F482),2),0)</f>
        <v>0</v>
      </c>
      <c r="G482" s="6">
        <f>IF(NOT(G$15=0),ROUND(G481-(('Minimum Payment'!G482+'Extra Payment'!G482)-Interest!G482),2),0)</f>
        <v>0</v>
      </c>
      <c r="H482" s="6">
        <f>IF(NOT(H$15=0),ROUND(H481-(('Minimum Payment'!H482+'Extra Payment'!H482)-Interest!H482),2),0)</f>
        <v>0</v>
      </c>
      <c r="I482" s="6">
        <f>IF(NOT(I$15=0),ROUND(I481-(('Minimum Payment'!I482+'Extra Payment'!I482)-Interest!I482),2),0)</f>
        <v>0</v>
      </c>
      <c r="J482" s="6">
        <f>IF(NOT(J$15=0),ROUND(J481-(('Minimum Payment'!J482+'Extra Payment'!J482)-Interest!J482),2),0)</f>
        <v>0</v>
      </c>
      <c r="K482" s="6">
        <f>IF(NOT(K$15=0),ROUND(K481-(('Minimum Payment'!K482+'Extra Payment'!K482)-Interest!K482),2),0)</f>
        <v>0</v>
      </c>
      <c r="L482" s="6">
        <f>IF(NOT(L$15=0),ROUND(L481-(('Minimum Payment'!L482+'Extra Payment'!L482)-Interest!L482),2),0)</f>
        <v>0</v>
      </c>
      <c r="M482" s="6">
        <f>IF(NOT(M$15=0),ROUND(M481-(('Minimum Payment'!M482+'Extra Payment'!M482)-Interest!M482),2),0)</f>
        <v>0</v>
      </c>
      <c r="O482" s="6">
        <f t="shared" si="22"/>
        <v>0</v>
      </c>
    </row>
    <row r="483" spans="1:15" x14ac:dyDescent="0.25">
      <c r="A483" s="3" t="str">
        <f t="shared" si="23"/>
        <v/>
      </c>
      <c r="B483" s="51" t="str">
        <f t="shared" si="24"/>
        <v/>
      </c>
      <c r="D483" s="6">
        <f>IF(NOT(D$15=0),ROUND(D482-(('Minimum Payment'!D483+'Extra Payment'!D483)-Interest!D483),2),0)</f>
        <v>0</v>
      </c>
      <c r="E483" s="6">
        <f>IF(NOT(E$15=0),ROUND(E482-(('Minimum Payment'!E483+'Extra Payment'!E483)-Interest!E483),2),0)</f>
        <v>0</v>
      </c>
      <c r="F483" s="6">
        <f>IF(NOT(F$15=0),ROUND(F482-(('Minimum Payment'!F483+'Extra Payment'!F483)-Interest!F483),2),0)</f>
        <v>0</v>
      </c>
      <c r="G483" s="6">
        <f>IF(NOT(G$15=0),ROUND(G482-(('Minimum Payment'!G483+'Extra Payment'!G483)-Interest!G483),2),0)</f>
        <v>0</v>
      </c>
      <c r="H483" s="6">
        <f>IF(NOT(H$15=0),ROUND(H482-(('Minimum Payment'!H483+'Extra Payment'!H483)-Interest!H483),2),0)</f>
        <v>0</v>
      </c>
      <c r="I483" s="6">
        <f>IF(NOT(I$15=0),ROUND(I482-(('Minimum Payment'!I483+'Extra Payment'!I483)-Interest!I483),2),0)</f>
        <v>0</v>
      </c>
      <c r="J483" s="6">
        <f>IF(NOT(J$15=0),ROUND(J482-(('Minimum Payment'!J483+'Extra Payment'!J483)-Interest!J483),2),0)</f>
        <v>0</v>
      </c>
      <c r="K483" s="6">
        <f>IF(NOT(K$15=0),ROUND(K482-(('Minimum Payment'!K483+'Extra Payment'!K483)-Interest!K483),2),0)</f>
        <v>0</v>
      </c>
      <c r="L483" s="6">
        <f>IF(NOT(L$15=0),ROUND(L482-(('Minimum Payment'!L483+'Extra Payment'!L483)-Interest!L483),2),0)</f>
        <v>0</v>
      </c>
      <c r="M483" s="6">
        <f>IF(NOT(M$15=0),ROUND(M482-(('Minimum Payment'!M483+'Extra Payment'!M483)-Interest!M483),2),0)</f>
        <v>0</v>
      </c>
      <c r="O483" s="6">
        <f t="shared" si="22"/>
        <v>0</v>
      </c>
    </row>
    <row r="484" spans="1:15" x14ac:dyDescent="0.25">
      <c r="A484" s="3" t="str">
        <f t="shared" si="23"/>
        <v/>
      </c>
      <c r="B484" s="51" t="str">
        <f t="shared" si="24"/>
        <v/>
      </c>
      <c r="D484" s="6">
        <f>IF(NOT(D$15=0),ROUND(D483-(('Minimum Payment'!D484+'Extra Payment'!D484)-Interest!D484),2),0)</f>
        <v>0</v>
      </c>
      <c r="E484" s="6">
        <f>IF(NOT(E$15=0),ROUND(E483-(('Minimum Payment'!E484+'Extra Payment'!E484)-Interest!E484),2),0)</f>
        <v>0</v>
      </c>
      <c r="F484" s="6">
        <f>IF(NOT(F$15=0),ROUND(F483-(('Minimum Payment'!F484+'Extra Payment'!F484)-Interest!F484),2),0)</f>
        <v>0</v>
      </c>
      <c r="G484" s="6">
        <f>IF(NOT(G$15=0),ROUND(G483-(('Minimum Payment'!G484+'Extra Payment'!G484)-Interest!G484),2),0)</f>
        <v>0</v>
      </c>
      <c r="H484" s="6">
        <f>IF(NOT(H$15=0),ROUND(H483-(('Minimum Payment'!H484+'Extra Payment'!H484)-Interest!H484),2),0)</f>
        <v>0</v>
      </c>
      <c r="I484" s="6">
        <f>IF(NOT(I$15=0),ROUND(I483-(('Minimum Payment'!I484+'Extra Payment'!I484)-Interest!I484),2),0)</f>
        <v>0</v>
      </c>
      <c r="J484" s="6">
        <f>IF(NOT(J$15=0),ROUND(J483-(('Minimum Payment'!J484+'Extra Payment'!J484)-Interest!J484),2),0)</f>
        <v>0</v>
      </c>
      <c r="K484" s="6">
        <f>IF(NOT(K$15=0),ROUND(K483-(('Minimum Payment'!K484+'Extra Payment'!K484)-Interest!K484),2),0)</f>
        <v>0</v>
      </c>
      <c r="L484" s="6">
        <f>IF(NOT(L$15=0),ROUND(L483-(('Minimum Payment'!L484+'Extra Payment'!L484)-Interest!L484),2),0)</f>
        <v>0</v>
      </c>
      <c r="M484" s="6">
        <f>IF(NOT(M$15=0),ROUND(M483-(('Minimum Payment'!M484+'Extra Payment'!M484)-Interest!M484),2),0)</f>
        <v>0</v>
      </c>
      <c r="O484" s="6">
        <f t="shared" si="22"/>
        <v>0</v>
      </c>
    </row>
    <row r="485" spans="1:15" x14ac:dyDescent="0.25">
      <c r="A485" s="3" t="str">
        <f t="shared" si="23"/>
        <v/>
      </c>
      <c r="B485" s="51" t="str">
        <f t="shared" si="24"/>
        <v/>
      </c>
      <c r="D485" s="6">
        <f>IF(NOT(D$15=0),ROUND(D484-(('Minimum Payment'!D485+'Extra Payment'!D485)-Interest!D485),2),0)</f>
        <v>0</v>
      </c>
      <c r="E485" s="6">
        <f>IF(NOT(E$15=0),ROUND(E484-(('Minimum Payment'!E485+'Extra Payment'!E485)-Interest!E485),2),0)</f>
        <v>0</v>
      </c>
      <c r="F485" s="6">
        <f>IF(NOT(F$15=0),ROUND(F484-(('Minimum Payment'!F485+'Extra Payment'!F485)-Interest!F485),2),0)</f>
        <v>0</v>
      </c>
      <c r="G485" s="6">
        <f>IF(NOT(G$15=0),ROUND(G484-(('Minimum Payment'!G485+'Extra Payment'!G485)-Interest!G485),2),0)</f>
        <v>0</v>
      </c>
      <c r="H485" s="6">
        <f>IF(NOT(H$15=0),ROUND(H484-(('Minimum Payment'!H485+'Extra Payment'!H485)-Interest!H485),2),0)</f>
        <v>0</v>
      </c>
      <c r="I485" s="6">
        <f>IF(NOT(I$15=0),ROUND(I484-(('Minimum Payment'!I485+'Extra Payment'!I485)-Interest!I485),2),0)</f>
        <v>0</v>
      </c>
      <c r="J485" s="6">
        <f>IF(NOT(J$15=0),ROUND(J484-(('Minimum Payment'!J485+'Extra Payment'!J485)-Interest!J485),2),0)</f>
        <v>0</v>
      </c>
      <c r="K485" s="6">
        <f>IF(NOT(K$15=0),ROUND(K484-(('Minimum Payment'!K485+'Extra Payment'!K485)-Interest!K485),2),0)</f>
        <v>0</v>
      </c>
      <c r="L485" s="6">
        <f>IF(NOT(L$15=0),ROUND(L484-(('Minimum Payment'!L485+'Extra Payment'!L485)-Interest!L485),2),0)</f>
        <v>0</v>
      </c>
      <c r="M485" s="6">
        <f>IF(NOT(M$15=0),ROUND(M484-(('Minimum Payment'!M485+'Extra Payment'!M485)-Interest!M485),2),0)</f>
        <v>0</v>
      </c>
      <c r="O485" s="6">
        <f t="shared" si="22"/>
        <v>0</v>
      </c>
    </row>
    <row r="486" spans="1:15" x14ac:dyDescent="0.25">
      <c r="A486" s="3" t="str">
        <f t="shared" si="23"/>
        <v/>
      </c>
      <c r="B486" s="51" t="str">
        <f t="shared" si="24"/>
        <v/>
      </c>
      <c r="D486" s="6">
        <f>IF(NOT(D$15=0),ROUND(D485-(('Minimum Payment'!D486+'Extra Payment'!D486)-Interest!D486),2),0)</f>
        <v>0</v>
      </c>
      <c r="E486" s="6">
        <f>IF(NOT(E$15=0),ROUND(E485-(('Minimum Payment'!E486+'Extra Payment'!E486)-Interest!E486),2),0)</f>
        <v>0</v>
      </c>
      <c r="F486" s="6">
        <f>IF(NOT(F$15=0),ROUND(F485-(('Minimum Payment'!F486+'Extra Payment'!F486)-Interest!F486),2),0)</f>
        <v>0</v>
      </c>
      <c r="G486" s="6">
        <f>IF(NOT(G$15=0),ROUND(G485-(('Minimum Payment'!G486+'Extra Payment'!G486)-Interest!G486),2),0)</f>
        <v>0</v>
      </c>
      <c r="H486" s="6">
        <f>IF(NOT(H$15=0),ROUND(H485-(('Minimum Payment'!H486+'Extra Payment'!H486)-Interest!H486),2),0)</f>
        <v>0</v>
      </c>
      <c r="I486" s="6">
        <f>IF(NOT(I$15=0),ROUND(I485-(('Minimum Payment'!I486+'Extra Payment'!I486)-Interest!I486),2),0)</f>
        <v>0</v>
      </c>
      <c r="J486" s="6">
        <f>IF(NOT(J$15=0),ROUND(J485-(('Minimum Payment'!J486+'Extra Payment'!J486)-Interest!J486),2),0)</f>
        <v>0</v>
      </c>
      <c r="K486" s="6">
        <f>IF(NOT(K$15=0),ROUND(K485-(('Minimum Payment'!K486+'Extra Payment'!K486)-Interest!K486),2),0)</f>
        <v>0</v>
      </c>
      <c r="L486" s="6">
        <f>IF(NOT(L$15=0),ROUND(L485-(('Minimum Payment'!L486+'Extra Payment'!L486)-Interest!L486),2),0)</f>
        <v>0</v>
      </c>
      <c r="M486" s="6">
        <f>IF(NOT(M$15=0),ROUND(M485-(('Minimum Payment'!M486+'Extra Payment'!M486)-Interest!M486),2),0)</f>
        <v>0</v>
      </c>
      <c r="O486" s="6">
        <f t="shared" si="22"/>
        <v>0</v>
      </c>
    </row>
    <row r="487" spans="1:15" x14ac:dyDescent="0.25">
      <c r="A487" s="3" t="str">
        <f t="shared" si="23"/>
        <v/>
      </c>
      <c r="B487" s="51" t="str">
        <f t="shared" si="24"/>
        <v/>
      </c>
      <c r="D487" s="6">
        <f>IF(NOT(D$15=0),ROUND(D486-(('Minimum Payment'!D487+'Extra Payment'!D487)-Interest!D487),2),0)</f>
        <v>0</v>
      </c>
      <c r="E487" s="6">
        <f>IF(NOT(E$15=0),ROUND(E486-(('Minimum Payment'!E487+'Extra Payment'!E487)-Interest!E487),2),0)</f>
        <v>0</v>
      </c>
      <c r="F487" s="6">
        <f>IF(NOT(F$15=0),ROUND(F486-(('Minimum Payment'!F487+'Extra Payment'!F487)-Interest!F487),2),0)</f>
        <v>0</v>
      </c>
      <c r="G487" s="6">
        <f>IF(NOT(G$15=0),ROUND(G486-(('Minimum Payment'!G487+'Extra Payment'!G487)-Interest!G487),2),0)</f>
        <v>0</v>
      </c>
      <c r="H487" s="6">
        <f>IF(NOT(H$15=0),ROUND(H486-(('Minimum Payment'!H487+'Extra Payment'!H487)-Interest!H487),2),0)</f>
        <v>0</v>
      </c>
      <c r="I487" s="6">
        <f>IF(NOT(I$15=0),ROUND(I486-(('Minimum Payment'!I487+'Extra Payment'!I487)-Interest!I487),2),0)</f>
        <v>0</v>
      </c>
      <c r="J487" s="6">
        <f>IF(NOT(J$15=0),ROUND(J486-(('Minimum Payment'!J487+'Extra Payment'!J487)-Interest!J487),2),0)</f>
        <v>0</v>
      </c>
      <c r="K487" s="6">
        <f>IF(NOT(K$15=0),ROUND(K486-(('Minimum Payment'!K487+'Extra Payment'!K487)-Interest!K487),2),0)</f>
        <v>0</v>
      </c>
      <c r="L487" s="6">
        <f>IF(NOT(L$15=0),ROUND(L486-(('Minimum Payment'!L487+'Extra Payment'!L487)-Interest!L487),2),0)</f>
        <v>0</v>
      </c>
      <c r="M487" s="6">
        <f>IF(NOT(M$15=0),ROUND(M486-(('Minimum Payment'!M487+'Extra Payment'!M487)-Interest!M487),2),0)</f>
        <v>0</v>
      </c>
      <c r="O487" s="6">
        <f t="shared" si="22"/>
        <v>0</v>
      </c>
    </row>
    <row r="488" spans="1:15" x14ac:dyDescent="0.25">
      <c r="A488" s="3" t="str">
        <f t="shared" si="23"/>
        <v/>
      </c>
      <c r="B488" s="51" t="str">
        <f t="shared" si="24"/>
        <v/>
      </c>
      <c r="D488" s="6">
        <f>IF(NOT(D$15=0),ROUND(D487-(('Minimum Payment'!D488+'Extra Payment'!D488)-Interest!D488),2),0)</f>
        <v>0</v>
      </c>
      <c r="E488" s="6">
        <f>IF(NOT(E$15=0),ROUND(E487-(('Minimum Payment'!E488+'Extra Payment'!E488)-Interest!E488),2),0)</f>
        <v>0</v>
      </c>
      <c r="F488" s="6">
        <f>IF(NOT(F$15=0),ROUND(F487-(('Minimum Payment'!F488+'Extra Payment'!F488)-Interest!F488),2),0)</f>
        <v>0</v>
      </c>
      <c r="G488" s="6">
        <f>IF(NOT(G$15=0),ROUND(G487-(('Minimum Payment'!G488+'Extra Payment'!G488)-Interest!G488),2),0)</f>
        <v>0</v>
      </c>
      <c r="H488" s="6">
        <f>IF(NOT(H$15=0),ROUND(H487-(('Minimum Payment'!H488+'Extra Payment'!H488)-Interest!H488),2),0)</f>
        <v>0</v>
      </c>
      <c r="I488" s="6">
        <f>IF(NOT(I$15=0),ROUND(I487-(('Minimum Payment'!I488+'Extra Payment'!I488)-Interest!I488),2),0)</f>
        <v>0</v>
      </c>
      <c r="J488" s="6">
        <f>IF(NOT(J$15=0),ROUND(J487-(('Minimum Payment'!J488+'Extra Payment'!J488)-Interest!J488),2),0)</f>
        <v>0</v>
      </c>
      <c r="K488" s="6">
        <f>IF(NOT(K$15=0),ROUND(K487-(('Minimum Payment'!K488+'Extra Payment'!K488)-Interest!K488),2),0)</f>
        <v>0</v>
      </c>
      <c r="L488" s="6">
        <f>IF(NOT(L$15=0),ROUND(L487-(('Minimum Payment'!L488+'Extra Payment'!L488)-Interest!L488),2),0)</f>
        <v>0</v>
      </c>
      <c r="M488" s="6">
        <f>IF(NOT(M$15=0),ROUND(M487-(('Minimum Payment'!M488+'Extra Payment'!M488)-Interest!M488),2),0)</f>
        <v>0</v>
      </c>
      <c r="O488" s="6">
        <f t="shared" si="22"/>
        <v>0</v>
      </c>
    </row>
    <row r="489" spans="1:15" x14ac:dyDescent="0.25">
      <c r="A489" s="3" t="str">
        <f t="shared" si="23"/>
        <v/>
      </c>
      <c r="B489" s="51" t="str">
        <f t="shared" si="24"/>
        <v/>
      </c>
      <c r="D489" s="6">
        <f>IF(NOT(D$15=0),ROUND(D488-(('Minimum Payment'!D489+'Extra Payment'!D489)-Interest!D489),2),0)</f>
        <v>0</v>
      </c>
      <c r="E489" s="6">
        <f>IF(NOT(E$15=0),ROUND(E488-(('Minimum Payment'!E489+'Extra Payment'!E489)-Interest!E489),2),0)</f>
        <v>0</v>
      </c>
      <c r="F489" s="6">
        <f>IF(NOT(F$15=0),ROUND(F488-(('Minimum Payment'!F489+'Extra Payment'!F489)-Interest!F489),2),0)</f>
        <v>0</v>
      </c>
      <c r="G489" s="6">
        <f>IF(NOT(G$15=0),ROUND(G488-(('Minimum Payment'!G489+'Extra Payment'!G489)-Interest!G489),2),0)</f>
        <v>0</v>
      </c>
      <c r="H489" s="6">
        <f>IF(NOT(H$15=0),ROUND(H488-(('Minimum Payment'!H489+'Extra Payment'!H489)-Interest!H489),2),0)</f>
        <v>0</v>
      </c>
      <c r="I489" s="6">
        <f>IF(NOT(I$15=0),ROUND(I488-(('Minimum Payment'!I489+'Extra Payment'!I489)-Interest!I489),2),0)</f>
        <v>0</v>
      </c>
      <c r="J489" s="6">
        <f>IF(NOT(J$15=0),ROUND(J488-(('Minimum Payment'!J489+'Extra Payment'!J489)-Interest!J489),2),0)</f>
        <v>0</v>
      </c>
      <c r="K489" s="6">
        <f>IF(NOT(K$15=0),ROUND(K488-(('Minimum Payment'!K489+'Extra Payment'!K489)-Interest!K489),2),0)</f>
        <v>0</v>
      </c>
      <c r="L489" s="6">
        <f>IF(NOT(L$15=0),ROUND(L488-(('Minimum Payment'!L489+'Extra Payment'!L489)-Interest!L489),2),0)</f>
        <v>0</v>
      </c>
      <c r="M489" s="6">
        <f>IF(NOT(M$15=0),ROUND(M488-(('Minimum Payment'!M489+'Extra Payment'!M489)-Interest!M489),2),0)</f>
        <v>0</v>
      </c>
      <c r="O489" s="6">
        <f t="shared" si="22"/>
        <v>0</v>
      </c>
    </row>
    <row r="490" spans="1:15" x14ac:dyDescent="0.25">
      <c r="A490" s="3" t="str">
        <f t="shared" si="23"/>
        <v/>
      </c>
      <c r="B490" s="51" t="str">
        <f t="shared" si="24"/>
        <v/>
      </c>
      <c r="D490" s="6">
        <f>IF(NOT(D$15=0),ROUND(D489-(('Minimum Payment'!D490+'Extra Payment'!D490)-Interest!D490),2),0)</f>
        <v>0</v>
      </c>
      <c r="E490" s="6">
        <f>IF(NOT(E$15=0),ROUND(E489-(('Minimum Payment'!E490+'Extra Payment'!E490)-Interest!E490),2),0)</f>
        <v>0</v>
      </c>
      <c r="F490" s="6">
        <f>IF(NOT(F$15=0),ROUND(F489-(('Minimum Payment'!F490+'Extra Payment'!F490)-Interest!F490),2),0)</f>
        <v>0</v>
      </c>
      <c r="G490" s="6">
        <f>IF(NOT(G$15=0),ROUND(G489-(('Minimum Payment'!G490+'Extra Payment'!G490)-Interest!G490),2),0)</f>
        <v>0</v>
      </c>
      <c r="H490" s="6">
        <f>IF(NOT(H$15=0),ROUND(H489-(('Minimum Payment'!H490+'Extra Payment'!H490)-Interest!H490),2),0)</f>
        <v>0</v>
      </c>
      <c r="I490" s="6">
        <f>IF(NOT(I$15=0),ROUND(I489-(('Minimum Payment'!I490+'Extra Payment'!I490)-Interest!I490),2),0)</f>
        <v>0</v>
      </c>
      <c r="J490" s="6">
        <f>IF(NOT(J$15=0),ROUND(J489-(('Minimum Payment'!J490+'Extra Payment'!J490)-Interest!J490),2),0)</f>
        <v>0</v>
      </c>
      <c r="K490" s="6">
        <f>IF(NOT(K$15=0),ROUND(K489-(('Minimum Payment'!K490+'Extra Payment'!K490)-Interest!K490),2),0)</f>
        <v>0</v>
      </c>
      <c r="L490" s="6">
        <f>IF(NOT(L$15=0),ROUND(L489-(('Minimum Payment'!L490+'Extra Payment'!L490)-Interest!L490),2),0)</f>
        <v>0</v>
      </c>
      <c r="M490" s="6">
        <f>IF(NOT(M$15=0),ROUND(M489-(('Minimum Payment'!M490+'Extra Payment'!M490)-Interest!M490),2),0)</f>
        <v>0</v>
      </c>
      <c r="O490" s="6">
        <f t="shared" si="22"/>
        <v>0</v>
      </c>
    </row>
    <row r="491" spans="1:15" x14ac:dyDescent="0.25">
      <c r="A491" s="3" t="str">
        <f t="shared" si="23"/>
        <v/>
      </c>
      <c r="B491" s="51" t="str">
        <f t="shared" si="24"/>
        <v/>
      </c>
      <c r="D491" s="6">
        <f>IF(NOT(D$15=0),ROUND(D490-(('Minimum Payment'!D491+'Extra Payment'!D491)-Interest!D491),2),0)</f>
        <v>0</v>
      </c>
      <c r="E491" s="6">
        <f>IF(NOT(E$15=0),ROUND(E490-(('Minimum Payment'!E491+'Extra Payment'!E491)-Interest!E491),2),0)</f>
        <v>0</v>
      </c>
      <c r="F491" s="6">
        <f>IF(NOT(F$15=0),ROUND(F490-(('Minimum Payment'!F491+'Extra Payment'!F491)-Interest!F491),2),0)</f>
        <v>0</v>
      </c>
      <c r="G491" s="6">
        <f>IF(NOT(G$15=0),ROUND(G490-(('Minimum Payment'!G491+'Extra Payment'!G491)-Interest!G491),2),0)</f>
        <v>0</v>
      </c>
      <c r="H491" s="6">
        <f>IF(NOT(H$15=0),ROUND(H490-(('Minimum Payment'!H491+'Extra Payment'!H491)-Interest!H491),2),0)</f>
        <v>0</v>
      </c>
      <c r="I491" s="6">
        <f>IF(NOT(I$15=0),ROUND(I490-(('Minimum Payment'!I491+'Extra Payment'!I491)-Interest!I491),2),0)</f>
        <v>0</v>
      </c>
      <c r="J491" s="6">
        <f>IF(NOT(J$15=0),ROUND(J490-(('Minimum Payment'!J491+'Extra Payment'!J491)-Interest!J491),2),0)</f>
        <v>0</v>
      </c>
      <c r="K491" s="6">
        <f>IF(NOT(K$15=0),ROUND(K490-(('Minimum Payment'!K491+'Extra Payment'!K491)-Interest!K491),2),0)</f>
        <v>0</v>
      </c>
      <c r="L491" s="6">
        <f>IF(NOT(L$15=0),ROUND(L490-(('Minimum Payment'!L491+'Extra Payment'!L491)-Interest!L491),2),0)</f>
        <v>0</v>
      </c>
      <c r="M491" s="6">
        <f>IF(NOT(M$15=0),ROUND(M490-(('Minimum Payment'!M491+'Extra Payment'!M491)-Interest!M491),2),0)</f>
        <v>0</v>
      </c>
      <c r="O491" s="6">
        <f t="shared" si="22"/>
        <v>0</v>
      </c>
    </row>
    <row r="492" spans="1:15" x14ac:dyDescent="0.25">
      <c r="A492" s="3" t="str">
        <f t="shared" si="23"/>
        <v/>
      </c>
      <c r="B492" s="51" t="str">
        <f t="shared" si="24"/>
        <v/>
      </c>
      <c r="D492" s="6">
        <f>IF(NOT(D$15=0),ROUND(D491-(('Minimum Payment'!D492+'Extra Payment'!D492)-Interest!D492),2),0)</f>
        <v>0</v>
      </c>
      <c r="E492" s="6">
        <f>IF(NOT(E$15=0),ROUND(E491-(('Minimum Payment'!E492+'Extra Payment'!E492)-Interest!E492),2),0)</f>
        <v>0</v>
      </c>
      <c r="F492" s="6">
        <f>IF(NOT(F$15=0),ROUND(F491-(('Minimum Payment'!F492+'Extra Payment'!F492)-Interest!F492),2),0)</f>
        <v>0</v>
      </c>
      <c r="G492" s="6">
        <f>IF(NOT(G$15=0),ROUND(G491-(('Minimum Payment'!G492+'Extra Payment'!G492)-Interest!G492),2),0)</f>
        <v>0</v>
      </c>
      <c r="H492" s="6">
        <f>IF(NOT(H$15=0),ROUND(H491-(('Minimum Payment'!H492+'Extra Payment'!H492)-Interest!H492),2),0)</f>
        <v>0</v>
      </c>
      <c r="I492" s="6">
        <f>IF(NOT(I$15=0),ROUND(I491-(('Minimum Payment'!I492+'Extra Payment'!I492)-Interest!I492),2),0)</f>
        <v>0</v>
      </c>
      <c r="J492" s="6">
        <f>IF(NOT(J$15=0),ROUND(J491-(('Minimum Payment'!J492+'Extra Payment'!J492)-Interest!J492),2),0)</f>
        <v>0</v>
      </c>
      <c r="K492" s="6">
        <f>IF(NOT(K$15=0),ROUND(K491-(('Minimum Payment'!K492+'Extra Payment'!K492)-Interest!K492),2),0)</f>
        <v>0</v>
      </c>
      <c r="L492" s="6">
        <f>IF(NOT(L$15=0),ROUND(L491-(('Minimum Payment'!L492+'Extra Payment'!L492)-Interest!L492),2),0)</f>
        <v>0</v>
      </c>
      <c r="M492" s="6">
        <f>IF(NOT(M$15=0),ROUND(M491-(('Minimum Payment'!M492+'Extra Payment'!M492)-Interest!M492),2),0)</f>
        <v>0</v>
      </c>
      <c r="O492" s="6">
        <f t="shared" si="22"/>
        <v>0</v>
      </c>
    </row>
    <row r="493" spans="1:15" x14ac:dyDescent="0.25">
      <c r="A493" s="3" t="str">
        <f t="shared" si="23"/>
        <v/>
      </c>
      <c r="B493" s="51" t="str">
        <f t="shared" si="24"/>
        <v/>
      </c>
      <c r="D493" s="6">
        <f>IF(NOT(D$15=0),ROUND(D492-(('Minimum Payment'!D493+'Extra Payment'!D493)-Interest!D493),2),0)</f>
        <v>0</v>
      </c>
      <c r="E493" s="6">
        <f>IF(NOT(E$15=0),ROUND(E492-(('Minimum Payment'!E493+'Extra Payment'!E493)-Interest!E493),2),0)</f>
        <v>0</v>
      </c>
      <c r="F493" s="6">
        <f>IF(NOT(F$15=0),ROUND(F492-(('Minimum Payment'!F493+'Extra Payment'!F493)-Interest!F493),2),0)</f>
        <v>0</v>
      </c>
      <c r="G493" s="6">
        <f>IF(NOT(G$15=0),ROUND(G492-(('Minimum Payment'!G493+'Extra Payment'!G493)-Interest!G493),2),0)</f>
        <v>0</v>
      </c>
      <c r="H493" s="6">
        <f>IF(NOT(H$15=0),ROUND(H492-(('Minimum Payment'!H493+'Extra Payment'!H493)-Interest!H493),2),0)</f>
        <v>0</v>
      </c>
      <c r="I493" s="6">
        <f>IF(NOT(I$15=0),ROUND(I492-(('Minimum Payment'!I493+'Extra Payment'!I493)-Interest!I493),2),0)</f>
        <v>0</v>
      </c>
      <c r="J493" s="6">
        <f>IF(NOT(J$15=0),ROUND(J492-(('Minimum Payment'!J493+'Extra Payment'!J493)-Interest!J493),2),0)</f>
        <v>0</v>
      </c>
      <c r="K493" s="6">
        <f>IF(NOT(K$15=0),ROUND(K492-(('Minimum Payment'!K493+'Extra Payment'!K493)-Interest!K493),2),0)</f>
        <v>0</v>
      </c>
      <c r="L493" s="6">
        <f>IF(NOT(L$15=0),ROUND(L492-(('Minimum Payment'!L493+'Extra Payment'!L493)-Interest!L493),2),0)</f>
        <v>0</v>
      </c>
      <c r="M493" s="6">
        <f>IF(NOT(M$15=0),ROUND(M492-(('Minimum Payment'!M493+'Extra Payment'!M493)-Interest!M493),2),0)</f>
        <v>0</v>
      </c>
      <c r="O493" s="6">
        <f t="shared" si="22"/>
        <v>0</v>
      </c>
    </row>
    <row r="494" spans="1:15" x14ac:dyDescent="0.25">
      <c r="A494" s="3" t="str">
        <f t="shared" si="23"/>
        <v/>
      </c>
      <c r="B494" s="51" t="str">
        <f t="shared" si="24"/>
        <v/>
      </c>
      <c r="D494" s="6">
        <f>IF(NOT(D$15=0),ROUND(D493-(('Minimum Payment'!D494+'Extra Payment'!D494)-Interest!D494),2),0)</f>
        <v>0</v>
      </c>
      <c r="E494" s="6">
        <f>IF(NOT(E$15=0),ROUND(E493-(('Minimum Payment'!E494+'Extra Payment'!E494)-Interest!E494),2),0)</f>
        <v>0</v>
      </c>
      <c r="F494" s="6">
        <f>IF(NOT(F$15=0),ROUND(F493-(('Minimum Payment'!F494+'Extra Payment'!F494)-Interest!F494),2),0)</f>
        <v>0</v>
      </c>
      <c r="G494" s="6">
        <f>IF(NOT(G$15=0),ROUND(G493-(('Minimum Payment'!G494+'Extra Payment'!G494)-Interest!G494),2),0)</f>
        <v>0</v>
      </c>
      <c r="H494" s="6">
        <f>IF(NOT(H$15=0),ROUND(H493-(('Minimum Payment'!H494+'Extra Payment'!H494)-Interest!H494),2),0)</f>
        <v>0</v>
      </c>
      <c r="I494" s="6">
        <f>IF(NOT(I$15=0),ROUND(I493-(('Minimum Payment'!I494+'Extra Payment'!I494)-Interest!I494),2),0)</f>
        <v>0</v>
      </c>
      <c r="J494" s="6">
        <f>IF(NOT(J$15=0),ROUND(J493-(('Minimum Payment'!J494+'Extra Payment'!J494)-Interest!J494),2),0)</f>
        <v>0</v>
      </c>
      <c r="K494" s="6">
        <f>IF(NOT(K$15=0),ROUND(K493-(('Minimum Payment'!K494+'Extra Payment'!K494)-Interest!K494),2),0)</f>
        <v>0</v>
      </c>
      <c r="L494" s="6">
        <f>IF(NOT(L$15=0),ROUND(L493-(('Minimum Payment'!L494+'Extra Payment'!L494)-Interest!L494),2),0)</f>
        <v>0</v>
      </c>
      <c r="M494" s="6">
        <f>IF(NOT(M$15=0),ROUND(M493-(('Minimum Payment'!M494+'Extra Payment'!M494)-Interest!M494),2),0)</f>
        <v>0</v>
      </c>
      <c r="O494" s="6">
        <f t="shared" si="22"/>
        <v>0</v>
      </c>
    </row>
    <row r="495" spans="1:15" x14ac:dyDescent="0.25">
      <c r="A495" s="3" t="str">
        <f t="shared" si="23"/>
        <v/>
      </c>
      <c r="B495" s="51" t="str">
        <f t="shared" si="24"/>
        <v/>
      </c>
      <c r="D495" s="6">
        <f>IF(NOT(D$15=0),ROUND(D494-(('Minimum Payment'!D495+'Extra Payment'!D495)-Interest!D495),2),0)</f>
        <v>0</v>
      </c>
      <c r="E495" s="6">
        <f>IF(NOT(E$15=0),ROUND(E494-(('Minimum Payment'!E495+'Extra Payment'!E495)-Interest!E495),2),0)</f>
        <v>0</v>
      </c>
      <c r="F495" s="6">
        <f>IF(NOT(F$15=0),ROUND(F494-(('Minimum Payment'!F495+'Extra Payment'!F495)-Interest!F495),2),0)</f>
        <v>0</v>
      </c>
      <c r="G495" s="6">
        <f>IF(NOT(G$15=0),ROUND(G494-(('Minimum Payment'!G495+'Extra Payment'!G495)-Interest!G495),2),0)</f>
        <v>0</v>
      </c>
      <c r="H495" s="6">
        <f>IF(NOT(H$15=0),ROUND(H494-(('Minimum Payment'!H495+'Extra Payment'!H495)-Interest!H495),2),0)</f>
        <v>0</v>
      </c>
      <c r="I495" s="6">
        <f>IF(NOT(I$15=0),ROUND(I494-(('Minimum Payment'!I495+'Extra Payment'!I495)-Interest!I495),2),0)</f>
        <v>0</v>
      </c>
      <c r="J495" s="6">
        <f>IF(NOT(J$15=0),ROUND(J494-(('Minimum Payment'!J495+'Extra Payment'!J495)-Interest!J495),2),0)</f>
        <v>0</v>
      </c>
      <c r="K495" s="6">
        <f>IF(NOT(K$15=0),ROUND(K494-(('Minimum Payment'!K495+'Extra Payment'!K495)-Interest!K495),2),0)</f>
        <v>0</v>
      </c>
      <c r="L495" s="6">
        <f>IF(NOT(L$15=0),ROUND(L494-(('Minimum Payment'!L495+'Extra Payment'!L495)-Interest!L495),2),0)</f>
        <v>0</v>
      </c>
      <c r="M495" s="6">
        <f>IF(NOT(M$15=0),ROUND(M494-(('Minimum Payment'!M495+'Extra Payment'!M495)-Interest!M495),2),0)</f>
        <v>0</v>
      </c>
      <c r="O495" s="6">
        <f t="shared" si="22"/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topLeftCell="B1" workbookViewId="0">
      <selection activeCell="T23" sqref="T23"/>
    </sheetView>
  </sheetViews>
  <sheetFormatPr defaultRowHeight="15" x14ac:dyDescent="0.25"/>
  <cols>
    <col min="1" max="3" width="9.140625" style="3"/>
    <col min="4" max="4" width="9.140625" style="6"/>
    <col min="5" max="5" width="9.140625" style="6" customWidth="1"/>
    <col min="6" max="13" width="9.140625" style="6"/>
    <col min="14" max="14" width="1.7109375" style="3" customWidth="1"/>
    <col min="15" max="16384" width="9.140625" style="3"/>
  </cols>
  <sheetData>
    <row r="1" spans="1:15" s="8" customFormat="1" ht="39.950000000000003" customHeight="1" x14ac:dyDescent="0.25">
      <c r="A1" s="88" t="s">
        <v>8</v>
      </c>
      <c r="D1" s="86"/>
      <c r="E1" s="86"/>
      <c r="F1" s="86"/>
      <c r="G1" s="86"/>
      <c r="H1" s="86"/>
      <c r="I1" s="86"/>
      <c r="J1" s="86"/>
      <c r="K1" s="86"/>
      <c r="L1" s="86"/>
      <c r="M1" s="86"/>
      <c r="N1" s="3"/>
      <c r="O1" s="3"/>
    </row>
    <row r="2" spans="1:15" x14ac:dyDescent="0.25">
      <c r="M2" s="87" t="str">
        <f ca="1">'©'!I3</f>
        <v>© 2018 Spreadsheet123 LTD</v>
      </c>
    </row>
    <row r="12" spans="1:15" x14ac:dyDescent="0.25">
      <c r="D12" s="6">
        <f t="shared" ref="D12" si="0">IF(D495=0,0,NA())</f>
        <v>0</v>
      </c>
      <c r="E12" s="6">
        <f>IF(E495=0,0,NA())</f>
        <v>0</v>
      </c>
      <c r="F12" s="6">
        <f t="shared" ref="F12:M12" si="1">IF(F495=0,0,NA())</f>
        <v>0</v>
      </c>
      <c r="G12" s="6">
        <f t="shared" si="1"/>
        <v>0</v>
      </c>
      <c r="H12" s="6">
        <f t="shared" si="1"/>
        <v>0</v>
      </c>
      <c r="I12" s="6">
        <f t="shared" si="1"/>
        <v>0</v>
      </c>
      <c r="J12" s="6">
        <f t="shared" si="1"/>
        <v>0</v>
      </c>
      <c r="K12" s="6">
        <f t="shared" si="1"/>
        <v>0</v>
      </c>
      <c r="L12" s="6">
        <f t="shared" si="1"/>
        <v>0</v>
      </c>
      <c r="M12" s="6">
        <f t="shared" si="1"/>
        <v>0</v>
      </c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3"/>
      <c r="O14" s="63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8"/>
      <c r="E15" s="67"/>
      <c r="F15" s="67"/>
      <c r="G15" s="67"/>
      <c r="H15" s="67"/>
      <c r="I15" s="67"/>
      <c r="J15" s="67"/>
      <c r="K15" s="67"/>
      <c r="L15" s="67"/>
      <c r="M15" s="67"/>
      <c r="N15" s="65"/>
      <c r="O15" s="65"/>
    </row>
    <row r="16" spans="1:15" x14ac:dyDescent="0.25">
      <c r="A16" s="3">
        <f>IF(Balance!O15&lt;=0,"",A15+1)</f>
        <v>1</v>
      </c>
      <c r="B16" s="51">
        <f>IF(A16="","",DATE(YEAR(B15),MONTH(B15)+1,1))</f>
        <v>42064</v>
      </c>
      <c r="D16" s="6">
        <f>IF(Balance!D15&gt;0,Balance!D15*(INDEX(Info!$E$6:$E$15,MATCH(D$14,Info!$C$6:$C$15,0))/12),0)</f>
        <v>0.5</v>
      </c>
      <c r="E16" s="6">
        <f>IF(Balance!E15&gt;0,Balance!E15*(INDEX(Info!$E$6:$E$15,MATCH(E$14,Info!$C$6:$C$15,0))/12),0)</f>
        <v>0.5</v>
      </c>
      <c r="F16" s="6">
        <f>IF(Balance!F15&gt;0,Balance!F15*(INDEX(Info!$E$6:$E$15,MATCH(F$14,Info!$C$6:$C$15,0))/12),0)</f>
        <v>3.3333333333333335</v>
      </c>
      <c r="G16" s="6">
        <f>IF(Balance!G15&gt;0,Balance!G15*(INDEX(Info!$E$6:$E$15,MATCH(G$14,Info!$C$6:$C$15,0))/12),0)</f>
        <v>17.1675</v>
      </c>
      <c r="H16" s="6">
        <f>IF(Balance!H15&gt;0,Balance!H15*(INDEX(Info!$E$6:$E$15,MATCH(H$14,Info!$C$6:$C$15,0))/12),0)</f>
        <v>8.3333333333333339</v>
      </c>
      <c r="I16" s="6">
        <f>IF(Balance!I15&gt;0,Balance!I15*(INDEX(Info!$E$6:$E$15,MATCH(I$14,Info!$C$6:$C$15,0))/12),0)</f>
        <v>15.000000000000002</v>
      </c>
      <c r="J16" s="6">
        <f>IF(Balance!J15&gt;0,Balance!J15*(INDEX(Info!$E$6:$E$15,MATCH(J$14,Info!$C$6:$C$15,0))/12),0)</f>
        <v>65</v>
      </c>
      <c r="K16" s="6">
        <f>IF(Balance!K15&gt;0,Balance!K15*(INDEX(Info!$E$6:$E$15,MATCH(K$14,Info!$C$6:$C$15,0))/12),0)</f>
        <v>113.4</v>
      </c>
      <c r="L16" s="6">
        <f>IF(Balance!L15&gt;0,Balance!L15*(INDEX(Info!$E$6:$E$15,MATCH(L$14,Info!$C$6:$C$15,0))/12),0)</f>
        <v>88.875000000000014</v>
      </c>
      <c r="M16" s="6">
        <f>IF(Balance!M15&gt;0,Balance!M15*(INDEX(Info!$E$6:$E$15,MATCH(M$14,Info!$C$6:$C$15,0))/12),0)</f>
        <v>92.3</v>
      </c>
      <c r="O16" s="6">
        <f t="shared" ref="O16:O79" si="2">SUM(D16:M16)</f>
        <v>404.40916666666669</v>
      </c>
    </row>
    <row r="17" spans="1:15" x14ac:dyDescent="0.25">
      <c r="A17" s="3">
        <f>IF(Balance!O16&lt;=0,"",A16+1)</f>
        <v>2</v>
      </c>
      <c r="B17" s="51">
        <f t="shared" ref="B17:B80" si="3">IF(A17="","",DATE(YEAR(B16),MONTH(B16)+1,1))</f>
        <v>42095</v>
      </c>
      <c r="D17" s="6">
        <f>IF(Balance!D16&gt;0,Balance!D16*(INDEX(Info!$E$6:$E$15,MATCH(D$14,Info!$C$6:$C$15,0))/12),0)</f>
        <v>0.25166666666666671</v>
      </c>
      <c r="E17" s="6">
        <f>IF(Balance!E16&gt;0,Balance!E16*(INDEX(Info!$E$6:$E$15,MATCH(E$14,Info!$C$6:$C$15,0))/12),0)</f>
        <v>0.41833333333333333</v>
      </c>
      <c r="F17" s="6">
        <f>IF(Balance!F16&gt;0,Balance!F16*(INDEX(Info!$E$6:$E$15,MATCH(F$14,Info!$C$6:$C$15,0))/12),0)</f>
        <v>3.2611000000000003</v>
      </c>
      <c r="G17" s="6">
        <f>IF(Balance!G16&gt;0,Balance!G16*(INDEX(Info!$E$6:$E$15,MATCH(G$14,Info!$C$6:$C$15,0))/12),0)</f>
        <v>17.062614750000002</v>
      </c>
      <c r="H17" s="6">
        <f>IF(Balance!H16&gt;0,Balance!H16*(INDEX(Info!$E$6:$E$15,MATCH(H$14,Info!$C$6:$C$15,0))/12),0)</f>
        <v>8.2777666666666665</v>
      </c>
      <c r="I17" s="6">
        <f>IF(Balance!I16&gt;0,Balance!I16*(INDEX(Info!$E$6:$E$15,MATCH(I$14,Info!$C$6:$C$15,0))/12),0)</f>
        <v>14.966666666666667</v>
      </c>
      <c r="J17" s="6">
        <f>IF(Balance!J16&gt;0,Balance!J16*(INDEX(Info!$E$6:$E$15,MATCH(J$14,Info!$C$6:$C$15,0))/12),0)</f>
        <v>64.95</v>
      </c>
      <c r="K17" s="6">
        <f>IF(Balance!K16&gt;0,Balance!K16*(INDEX(Info!$E$6:$E$15,MATCH(K$14,Info!$C$6:$C$15,0))/12),0)</f>
        <v>113.29604999999999</v>
      </c>
      <c r="L17" s="6">
        <f>IF(Balance!L16&gt;0,Balance!L16*(INDEX(Info!$E$6:$E$15,MATCH(L$14,Info!$C$6:$C$15,0))/12),0)</f>
        <v>88.637400000000014</v>
      </c>
      <c r="M17" s="6">
        <f>IF(Balance!M16&gt;0,Balance!M16*(INDEX(Info!$E$6:$E$15,MATCH(M$14,Info!$C$6:$C$15,0))/12),0)</f>
        <v>92.270749999999992</v>
      </c>
      <c r="O17" s="6">
        <f t="shared" si="2"/>
        <v>403.39234808333333</v>
      </c>
    </row>
    <row r="18" spans="1:15" x14ac:dyDescent="0.25">
      <c r="A18" s="3">
        <f>IF(Balance!O17&lt;=0,"",A17+1)</f>
        <v>3</v>
      </c>
      <c r="B18" s="51">
        <f t="shared" si="3"/>
        <v>42125</v>
      </c>
      <c r="D18" s="6">
        <f>IF(Balance!D17&gt;0,Balance!D17*(INDEX(Info!$E$6:$E$15,MATCH(D$14,Info!$C$6:$C$15,0))/12),0)</f>
        <v>2.5000000000000001E-3</v>
      </c>
      <c r="E18" s="6">
        <f>IF(Balance!E17&gt;0,Balance!E17*(INDEX(Info!$E$6:$E$15,MATCH(E$14,Info!$C$6:$C$15,0))/12),0)</f>
        <v>0.33640000000000003</v>
      </c>
      <c r="F18" s="6">
        <f>IF(Balance!F17&gt;0,Balance!F17*(INDEX(Info!$E$6:$E$15,MATCH(F$14,Info!$C$6:$C$15,0))/12),0)</f>
        <v>3.1886333333333337</v>
      </c>
      <c r="G18" s="6">
        <f>IF(Balance!G17&gt;0,Balance!G17*(INDEX(Info!$E$6:$E$15,MATCH(G$14,Info!$C$6:$C$15,0))/12),0)</f>
        <v>16.956830249999999</v>
      </c>
      <c r="H18" s="6">
        <f>IF(Balance!H17&gt;0,Balance!H17*(INDEX(Info!$E$6:$E$15,MATCH(H$14,Info!$C$6:$C$15,0))/12),0)</f>
        <v>8.222033333333334</v>
      </c>
      <c r="I18" s="6">
        <f>IF(Balance!I17&gt;0,Balance!I17*(INDEX(Info!$E$6:$E$15,MATCH(I$14,Info!$C$6:$C$15,0))/12),0)</f>
        <v>14.933233333333336</v>
      </c>
      <c r="J18" s="6">
        <f>IF(Balance!J17&gt;0,Balance!J17*(INDEX(Info!$E$6:$E$15,MATCH(J$14,Info!$C$6:$C$15,0))/12),0)</f>
        <v>64.899500000000003</v>
      </c>
      <c r="K18" s="6">
        <f>IF(Balance!K17&gt;0,Balance!K17*(INDEX(Info!$E$6:$E$15,MATCH(K$14,Info!$C$6:$C$15,0))/12),0)</f>
        <v>113.19052499999999</v>
      </c>
      <c r="L18" s="6">
        <f>IF(Balance!L17&gt;0,Balance!L17*(INDEX(Info!$E$6:$E$15,MATCH(L$14,Info!$C$6:$C$15,0))/12),0)</f>
        <v>88.397100000000009</v>
      </c>
      <c r="M18" s="6">
        <f>IF(Balance!M17&gt;0,Balance!M17*(INDEX(Info!$E$6:$E$15,MATCH(M$14,Info!$C$6:$C$15,0))/12),0)</f>
        <v>92.241174999999998</v>
      </c>
      <c r="O18" s="6">
        <f t="shared" si="2"/>
        <v>402.36793025000003</v>
      </c>
    </row>
    <row r="19" spans="1:15" x14ac:dyDescent="0.25">
      <c r="A19" s="3">
        <f>IF(Balance!O18&lt;=0,"",A18+1)</f>
        <v>4</v>
      </c>
      <c r="B19" s="51">
        <f t="shared" si="3"/>
        <v>42156</v>
      </c>
      <c r="D19" s="6">
        <f>IF(Balance!D18&gt;0,Balance!D18*(INDEX(Info!$E$6:$E$15,MATCH(D$14,Info!$C$6:$C$15,0))/12),0)</f>
        <v>0</v>
      </c>
      <c r="E19" s="6">
        <f>IF(Balance!E18&gt;0,Balance!E18*(INDEX(Info!$E$6:$E$15,MATCH(E$14,Info!$C$6:$C$15,0))/12),0)</f>
        <v>6.6999999999999994E-3</v>
      </c>
      <c r="F19" s="6">
        <f>IF(Balance!F18&gt;0,Balance!F18*(INDEX(Info!$E$6:$E$15,MATCH(F$14,Info!$C$6:$C$15,0))/12),0)</f>
        <v>3.1159333333333334</v>
      </c>
      <c r="G19" s="6">
        <f>IF(Balance!G18&gt;0,Balance!G18*(INDEX(Info!$E$6:$E$15,MATCH(G$14,Info!$C$6:$C$15,0))/12),0)</f>
        <v>16.850228250000001</v>
      </c>
      <c r="H19" s="6">
        <f>IF(Balance!H18&gt;0,Balance!H18*(INDEX(Info!$E$6:$E$15,MATCH(H$14,Info!$C$6:$C$15,0))/12),0)</f>
        <v>8.1661000000000001</v>
      </c>
      <c r="I19" s="6">
        <f>IF(Balance!I18&gt;0,Balance!I18*(INDEX(Info!$E$6:$E$15,MATCH(I$14,Info!$C$6:$C$15,0))/12),0)</f>
        <v>14.899666666666667</v>
      </c>
      <c r="J19" s="6">
        <f>IF(Balance!J18&gt;0,Balance!J18*(INDEX(Info!$E$6:$E$15,MATCH(J$14,Info!$C$6:$C$15,0))/12),0)</f>
        <v>64.848500000000001</v>
      </c>
      <c r="K19" s="6">
        <f>IF(Balance!K18&gt;0,Balance!K18*(INDEX(Info!$E$6:$E$15,MATCH(K$14,Info!$C$6:$C$15,0))/12),0)</f>
        <v>113.08326750000001</v>
      </c>
      <c r="L19" s="6">
        <f>IF(Balance!L18&gt;0,Balance!L18*(INDEX(Info!$E$6:$E$15,MATCH(L$14,Info!$C$6:$C$15,0))/12),0)</f>
        <v>88.154100000000014</v>
      </c>
      <c r="M19" s="6">
        <f>IF(Balance!M18&gt;0,Balance!M18*(INDEX(Info!$E$6:$E$15,MATCH(M$14,Info!$C$6:$C$15,0))/12),0)</f>
        <v>92.211275000000001</v>
      </c>
      <c r="O19" s="6">
        <f t="shared" si="2"/>
        <v>401.33577075000005</v>
      </c>
    </row>
    <row r="20" spans="1:15" x14ac:dyDescent="0.25">
      <c r="A20" s="3">
        <f>IF(Balance!O19&lt;=0,"",A19+1)</f>
        <v>5</v>
      </c>
      <c r="B20" s="51">
        <f t="shared" si="3"/>
        <v>42186</v>
      </c>
      <c r="D20" s="6">
        <f>IF(Balance!D19&gt;0,Balance!D19*(INDEX(Info!$E$6:$E$15,MATCH(D$14,Info!$C$6:$C$15,0))/12),0)</f>
        <v>0</v>
      </c>
      <c r="E20" s="6">
        <f>IF(Balance!E19&gt;0,Balance!E19*(INDEX(Info!$E$6:$E$15,MATCH(E$14,Info!$C$6:$C$15,0))/12),0)</f>
        <v>0</v>
      </c>
      <c r="F20" s="6">
        <f>IF(Balance!F19&gt;0,Balance!F19*(INDEX(Info!$E$6:$E$15,MATCH(F$14,Info!$C$6:$C$15,0))/12),0)</f>
        <v>2.7163666666666666</v>
      </c>
      <c r="G20" s="6">
        <f>IF(Balance!G19&gt;0,Balance!G19*(INDEX(Info!$E$6:$E$15,MATCH(G$14,Info!$C$6:$C$15,0))/12),0)</f>
        <v>16.742726999999999</v>
      </c>
      <c r="H20" s="6">
        <f>IF(Balance!H19&gt;0,Balance!H19*(INDEX(Info!$E$6:$E$15,MATCH(H$14,Info!$C$6:$C$15,0))/12),0)</f>
        <v>8.1100000000000012</v>
      </c>
      <c r="I20" s="6">
        <f>IF(Balance!I19&gt;0,Balance!I19*(INDEX(Info!$E$6:$E$15,MATCH(I$14,Info!$C$6:$C$15,0))/12),0)</f>
        <v>14.866000000000001</v>
      </c>
      <c r="J20" s="6">
        <f>IF(Balance!J19&gt;0,Balance!J19*(INDEX(Info!$E$6:$E$15,MATCH(J$14,Info!$C$6:$C$15,0))/12),0)</f>
        <v>64.796999999999997</v>
      </c>
      <c r="K20" s="6">
        <f>IF(Balance!K19&gt;0,Balance!K19*(INDEX(Info!$E$6:$E$15,MATCH(K$14,Info!$C$6:$C$15,0))/12),0)</f>
        <v>112.9742775</v>
      </c>
      <c r="L20" s="6">
        <f>IF(Balance!L19&gt;0,Balance!L19*(INDEX(Info!$E$6:$E$15,MATCH(L$14,Info!$C$6:$C$15,0))/12),0)</f>
        <v>87.9082875</v>
      </c>
      <c r="M20" s="6">
        <f>IF(Balance!M19&gt;0,Balance!M19*(INDEX(Info!$E$6:$E$15,MATCH(M$14,Info!$C$6:$C$15,0))/12),0)</f>
        <v>92.181050000000013</v>
      </c>
      <c r="O20" s="6">
        <f t="shared" si="2"/>
        <v>400.29570866666666</v>
      </c>
    </row>
    <row r="21" spans="1:15" x14ac:dyDescent="0.25">
      <c r="A21" s="3">
        <f>IF(Balance!O20&lt;=0,"",A20+1)</f>
        <v>6</v>
      </c>
      <c r="B21" s="51">
        <f t="shared" si="3"/>
        <v>42217</v>
      </c>
      <c r="D21" s="6">
        <f>IF(Balance!D20&gt;0,Balance!D20*(INDEX(Info!$E$6:$E$15,MATCH(D$14,Info!$C$6:$C$15,0))/12),0)</f>
        <v>0</v>
      </c>
      <c r="E21" s="6">
        <f>IF(Balance!E20&gt;0,Balance!E20*(INDEX(Info!$E$6:$E$15,MATCH(E$14,Info!$C$6:$C$15,0))/12),0)</f>
        <v>0</v>
      </c>
      <c r="F21" s="6">
        <f>IF(Balance!F20&gt;0,Balance!F20*(INDEX(Info!$E$6:$E$15,MATCH(F$14,Info!$C$6:$C$15,0))/12),0)</f>
        <v>2.3087666666666666</v>
      </c>
      <c r="G21" s="6">
        <f>IF(Balance!G20&gt;0,Balance!G20*(INDEX(Info!$E$6:$E$15,MATCH(G$14,Info!$C$6:$C$15,0))/12),0)</f>
        <v>16.6343265</v>
      </c>
      <c r="H21" s="6">
        <f>IF(Balance!H20&gt;0,Balance!H20*(INDEX(Info!$E$6:$E$15,MATCH(H$14,Info!$C$6:$C$15,0))/12),0)</f>
        <v>8.053700000000001</v>
      </c>
      <c r="I21" s="6">
        <f>IF(Balance!I20&gt;0,Balance!I20*(INDEX(Info!$E$6:$E$15,MATCH(I$14,Info!$C$6:$C$15,0))/12),0)</f>
        <v>14.832233333333335</v>
      </c>
      <c r="J21" s="6">
        <f>IF(Balance!J20&gt;0,Balance!J20*(INDEX(Info!$E$6:$E$15,MATCH(J$14,Info!$C$6:$C$15,0))/12),0)</f>
        <v>64.745000000000005</v>
      </c>
      <c r="K21" s="6">
        <f>IF(Balance!K20&gt;0,Balance!K20*(INDEX(Info!$E$6:$E$15,MATCH(K$14,Info!$C$6:$C$15,0))/12),0)</f>
        <v>112.86355499999999</v>
      </c>
      <c r="L21" s="6">
        <f>IF(Balance!L20&gt;0,Balance!L20*(INDEX(Info!$E$6:$E$15,MATCH(L$14,Info!$C$6:$C$15,0))/12),0)</f>
        <v>87.65977500000001</v>
      </c>
      <c r="M21" s="6">
        <f>IF(Balance!M20&gt;0,Balance!M20*(INDEX(Info!$E$6:$E$15,MATCH(M$14,Info!$C$6:$C$15,0))/12),0)</f>
        <v>92.150500000000008</v>
      </c>
      <c r="O21" s="6">
        <f t="shared" si="2"/>
        <v>399.24785650000001</v>
      </c>
    </row>
    <row r="22" spans="1:15" x14ac:dyDescent="0.25">
      <c r="A22" s="3">
        <f>IF(Balance!O21&lt;=0,"",A21+1)</f>
        <v>7</v>
      </c>
      <c r="B22" s="51">
        <f t="shared" si="3"/>
        <v>42248</v>
      </c>
      <c r="D22" s="6">
        <f>IF(Balance!D21&gt;0,Balance!D21*(INDEX(Info!$E$6:$E$15,MATCH(D$14,Info!$C$6:$C$15,0))/12),0)</f>
        <v>0</v>
      </c>
      <c r="E22" s="6">
        <f>IF(Balance!E21&gt;0,Balance!E21*(INDEX(Info!$E$6:$E$15,MATCH(E$14,Info!$C$6:$C$15,0))/12),0)</f>
        <v>0</v>
      </c>
      <c r="F22" s="6">
        <f>IF(Balance!F21&gt;0,Balance!F21*(INDEX(Info!$E$6:$E$15,MATCH(F$14,Info!$C$6:$C$15,0))/12),0)</f>
        <v>1.8998000000000004</v>
      </c>
      <c r="G22" s="6">
        <f>IF(Balance!G21&gt;0,Balance!G21*(INDEX(Info!$E$6:$E$15,MATCH(G$14,Info!$C$6:$C$15,0))/12),0)</f>
        <v>16.525026750000002</v>
      </c>
      <c r="H22" s="6">
        <f>IF(Balance!H21&gt;0,Balance!H21*(INDEX(Info!$E$6:$E$15,MATCH(H$14,Info!$C$6:$C$15,0))/12),0)</f>
        <v>7.9972000000000003</v>
      </c>
      <c r="I22" s="6">
        <f>IF(Balance!I21&gt;0,Balance!I21*(INDEX(Info!$E$6:$E$15,MATCH(I$14,Info!$C$6:$C$15,0))/12),0)</f>
        <v>14.798333333333334</v>
      </c>
      <c r="J22" s="6">
        <f>IF(Balance!J21&gt;0,Balance!J21*(INDEX(Info!$E$6:$E$15,MATCH(J$14,Info!$C$6:$C$15,0))/12),0)</f>
        <v>64.692499999999995</v>
      </c>
      <c r="K22" s="6">
        <f>IF(Balance!K21&gt;0,Balance!K21*(INDEX(Info!$E$6:$E$15,MATCH(K$14,Info!$C$6:$C$15,0))/12),0)</f>
        <v>112.75110000000001</v>
      </c>
      <c r="L22" s="6">
        <f>IF(Balance!L21&gt;0,Balance!L21*(INDEX(Info!$E$6:$E$15,MATCH(L$14,Info!$C$6:$C$15,0))/12),0)</f>
        <v>87.408450000000016</v>
      </c>
      <c r="M22" s="6">
        <f>IF(Balance!M21&gt;0,Balance!M21*(INDEX(Info!$E$6:$E$15,MATCH(M$14,Info!$C$6:$C$15,0))/12),0)</f>
        <v>92.119625000000013</v>
      </c>
      <c r="O22" s="6">
        <f t="shared" si="2"/>
        <v>398.19203508333339</v>
      </c>
    </row>
    <row r="23" spans="1:15" x14ac:dyDescent="0.25">
      <c r="A23" s="3">
        <f>IF(Balance!O22&lt;=0,"",A22+1)</f>
        <v>8</v>
      </c>
      <c r="B23" s="51">
        <f t="shared" si="3"/>
        <v>42278</v>
      </c>
      <c r="D23" s="6">
        <f>IF(Balance!D22&gt;0,Balance!D22*(INDEX(Info!$E$6:$E$15,MATCH(D$14,Info!$C$6:$C$15,0))/12),0)</f>
        <v>0</v>
      </c>
      <c r="E23" s="6">
        <f>IF(Balance!E22&gt;0,Balance!E22*(INDEX(Info!$E$6:$E$15,MATCH(E$14,Info!$C$6:$C$15,0))/12),0)</f>
        <v>0</v>
      </c>
      <c r="F23" s="6">
        <f>IF(Balance!F22&gt;0,Balance!F22*(INDEX(Info!$E$6:$E$15,MATCH(F$14,Info!$C$6:$C$15,0))/12),0)</f>
        <v>1.4894666666666667</v>
      </c>
      <c r="G23" s="6">
        <f>IF(Balance!G22&gt;0,Balance!G22*(INDEX(Info!$E$6:$E$15,MATCH(G$14,Info!$C$6:$C$15,0))/12),0)</f>
        <v>16.4149095</v>
      </c>
      <c r="H23" s="6">
        <f>IF(Balance!H22&gt;0,Balance!H22*(INDEX(Info!$E$6:$E$15,MATCH(H$14,Info!$C$6:$C$15,0))/12),0)</f>
        <v>7.9405333333333337</v>
      </c>
      <c r="I23" s="6">
        <f>IF(Balance!I22&gt;0,Balance!I22*(INDEX(Info!$E$6:$E$15,MATCH(I$14,Info!$C$6:$C$15,0))/12),0)</f>
        <v>14.764333333333335</v>
      </c>
      <c r="J23" s="6">
        <f>IF(Balance!J22&gt;0,Balance!J22*(INDEX(Info!$E$6:$E$15,MATCH(J$14,Info!$C$6:$C$15,0))/12),0)</f>
        <v>64.639399999999995</v>
      </c>
      <c r="K23" s="6">
        <f>IF(Balance!K22&gt;0,Balance!K22*(INDEX(Info!$E$6:$E$15,MATCH(K$14,Info!$C$6:$C$15,0))/12),0)</f>
        <v>112.63691250000001</v>
      </c>
      <c r="L23" s="6">
        <f>IF(Balance!L22&gt;0,Balance!L22*(INDEX(Info!$E$6:$E$15,MATCH(L$14,Info!$C$6:$C$15,0))/12),0)</f>
        <v>87.154312500000017</v>
      </c>
      <c r="M23" s="6">
        <f>IF(Balance!M22&gt;0,Balance!M22*(INDEX(Info!$E$6:$E$15,MATCH(M$14,Info!$C$6:$C$15,0))/12),0)</f>
        <v>92.088425000000001</v>
      </c>
      <c r="O23" s="6">
        <f t="shared" si="2"/>
        <v>397.12829283333338</v>
      </c>
    </row>
    <row r="24" spans="1:15" x14ac:dyDescent="0.25">
      <c r="A24" s="3">
        <f>IF(Balance!O23&lt;=0,"",A23+1)</f>
        <v>9</v>
      </c>
      <c r="B24" s="51">
        <f t="shared" si="3"/>
        <v>42309</v>
      </c>
      <c r="D24" s="6">
        <f>IF(Balance!D23&gt;0,Balance!D23*(INDEX(Info!$E$6:$E$15,MATCH(D$14,Info!$C$6:$C$15,0))/12),0)</f>
        <v>0</v>
      </c>
      <c r="E24" s="6">
        <f>IF(Balance!E23&gt;0,Balance!E23*(INDEX(Info!$E$6:$E$15,MATCH(E$14,Info!$C$6:$C$15,0))/12),0)</f>
        <v>0</v>
      </c>
      <c r="F24" s="6">
        <f>IF(Balance!F23&gt;0,Balance!F23*(INDEX(Info!$E$6:$E$15,MATCH(F$14,Info!$C$6:$C$15,0))/12),0)</f>
        <v>1.0777666666666668</v>
      </c>
      <c r="G24" s="6">
        <f>IF(Balance!G23&gt;0,Balance!G23*(INDEX(Info!$E$6:$E$15,MATCH(G$14,Info!$C$6:$C$15,0))/12),0)</f>
        <v>16.303811249999999</v>
      </c>
      <c r="H24" s="6">
        <f>IF(Balance!H23&gt;0,Balance!H23*(INDEX(Info!$E$6:$E$15,MATCH(H$14,Info!$C$6:$C$15,0))/12),0)</f>
        <v>7.8836666666666666</v>
      </c>
      <c r="I24" s="6">
        <f>IF(Balance!I23&gt;0,Balance!I23*(INDEX(Info!$E$6:$E$15,MATCH(I$14,Info!$C$6:$C$15,0))/12),0)</f>
        <v>14.730200000000002</v>
      </c>
      <c r="J24" s="6">
        <f>IF(Balance!J23&gt;0,Balance!J23*(INDEX(Info!$E$6:$E$15,MATCH(J$14,Info!$C$6:$C$15,0))/12),0)</f>
        <v>64.585800000000006</v>
      </c>
      <c r="K24" s="6">
        <f>IF(Balance!K23&gt;0,Balance!K23*(INDEX(Info!$E$6:$E$15,MATCH(K$14,Info!$C$6:$C$15,0))/12),0)</f>
        <v>112.52099249999999</v>
      </c>
      <c r="L24" s="6">
        <f>IF(Balance!L23&gt;0,Balance!L23*(INDEX(Info!$E$6:$E$15,MATCH(L$14,Info!$C$6:$C$15,0))/12),0)</f>
        <v>86.897250000000014</v>
      </c>
      <c r="M24" s="6">
        <f>IF(Balance!M23&gt;0,Balance!M23*(INDEX(Info!$E$6:$E$15,MATCH(M$14,Info!$C$6:$C$15,0))/12),0)</f>
        <v>92.056899999999999</v>
      </c>
      <c r="O24" s="6">
        <f t="shared" si="2"/>
        <v>396.05638708333328</v>
      </c>
    </row>
    <row r="25" spans="1:15" x14ac:dyDescent="0.25">
      <c r="A25" s="3">
        <f>IF(Balance!O24&lt;=0,"",A24+1)</f>
        <v>10</v>
      </c>
      <c r="B25" s="51">
        <f t="shared" si="3"/>
        <v>42339</v>
      </c>
      <c r="D25" s="6">
        <f>IF(Balance!D24&gt;0,Balance!D24*(INDEX(Info!$E$6:$E$15,MATCH(D$14,Info!$C$6:$C$15,0))/12),0)</f>
        <v>0</v>
      </c>
      <c r="E25" s="6">
        <f>IF(Balance!E24&gt;0,Balance!E24*(INDEX(Info!$E$6:$E$15,MATCH(E$14,Info!$C$6:$C$15,0))/12),0)</f>
        <v>0</v>
      </c>
      <c r="F25" s="6">
        <f>IF(Balance!F24&gt;0,Balance!F24*(INDEX(Info!$E$6:$E$15,MATCH(F$14,Info!$C$6:$C$15,0))/12),0)</f>
        <v>0.66470000000000007</v>
      </c>
      <c r="G25" s="6">
        <f>IF(Balance!G24&gt;0,Balance!G24*(INDEX(Info!$E$6:$E$15,MATCH(G$14,Info!$C$6:$C$15,0))/12),0)</f>
        <v>16.191813750000001</v>
      </c>
      <c r="H25" s="6">
        <f>IF(Balance!H24&gt;0,Balance!H24*(INDEX(Info!$E$6:$E$15,MATCH(H$14,Info!$C$6:$C$15,0))/12),0)</f>
        <v>7.8266000000000009</v>
      </c>
      <c r="I25" s="6">
        <f>IF(Balance!I24&gt;0,Balance!I24*(INDEX(Info!$E$6:$E$15,MATCH(I$14,Info!$C$6:$C$15,0))/12),0)</f>
        <v>14.695966666666667</v>
      </c>
      <c r="J25" s="6">
        <f>IF(Balance!J24&gt;0,Balance!J24*(INDEX(Info!$E$6:$E$15,MATCH(J$14,Info!$C$6:$C$15,0))/12),0)</f>
        <v>64.531700000000001</v>
      </c>
      <c r="K25" s="6">
        <f>IF(Balance!K24&gt;0,Balance!K24*(INDEX(Info!$E$6:$E$15,MATCH(K$14,Info!$C$6:$C$15,0))/12),0)</f>
        <v>112.4031825</v>
      </c>
      <c r="L25" s="6">
        <f>IF(Balance!L24&gt;0,Balance!L24*(INDEX(Info!$E$6:$E$15,MATCH(L$14,Info!$C$6:$C$15,0))/12),0)</f>
        <v>86.63737500000002</v>
      </c>
      <c r="M25" s="6">
        <f>IF(Balance!M24&gt;0,Balance!M24*(INDEX(Info!$E$6:$E$15,MATCH(M$14,Info!$C$6:$C$15,0))/12),0)</f>
        <v>92.025050000000007</v>
      </c>
      <c r="O25" s="6">
        <f t="shared" si="2"/>
        <v>394.97638791666674</v>
      </c>
    </row>
    <row r="26" spans="1:15" x14ac:dyDescent="0.25">
      <c r="A26" s="3">
        <f>IF(Balance!O25&lt;=0,"",A25+1)</f>
        <v>11</v>
      </c>
      <c r="B26" s="51">
        <f t="shared" si="3"/>
        <v>42370</v>
      </c>
      <c r="D26" s="6">
        <f>IF(Balance!D25&gt;0,Balance!D25*(INDEX(Info!$E$6:$E$15,MATCH(D$14,Info!$C$6:$C$15,0))/12),0)</f>
        <v>0</v>
      </c>
      <c r="E26" s="6">
        <f>IF(Balance!E25&gt;0,Balance!E25*(INDEX(Info!$E$6:$E$15,MATCH(E$14,Info!$C$6:$C$15,0))/12),0)</f>
        <v>0</v>
      </c>
      <c r="F26" s="6">
        <f>IF(Balance!F25&gt;0,Balance!F25*(INDEX(Info!$E$6:$E$15,MATCH(F$14,Info!$C$6:$C$15,0))/12),0)</f>
        <v>0.25023333333333331</v>
      </c>
      <c r="G26" s="6">
        <f>IF(Balance!G25&gt;0,Balance!G25*(INDEX(Info!$E$6:$E$15,MATCH(G$14,Info!$C$6:$C$15,0))/12),0)</f>
        <v>16.078917000000001</v>
      </c>
      <c r="H26" s="6">
        <f>IF(Balance!H25&gt;0,Balance!H25*(INDEX(Info!$E$6:$E$15,MATCH(H$14,Info!$C$6:$C$15,0))/12),0)</f>
        <v>7.7693666666666674</v>
      </c>
      <c r="I26" s="6">
        <f>IF(Balance!I25&gt;0,Balance!I25*(INDEX(Info!$E$6:$E$15,MATCH(I$14,Info!$C$6:$C$15,0))/12),0)</f>
        <v>14.661633333333334</v>
      </c>
      <c r="J26" s="6">
        <f>IF(Balance!J25&gt;0,Balance!J25*(INDEX(Info!$E$6:$E$15,MATCH(J$14,Info!$C$6:$C$15,0))/12),0)</f>
        <v>64.477000000000004</v>
      </c>
      <c r="K26" s="6">
        <f>IF(Balance!K25&gt;0,Balance!K25*(INDEX(Info!$E$6:$E$15,MATCH(K$14,Info!$C$6:$C$15,0))/12),0)</f>
        <v>112.28348249999999</v>
      </c>
      <c r="L26" s="6">
        <f>IF(Balance!L25&gt;0,Balance!L25*(INDEX(Info!$E$6:$E$15,MATCH(L$14,Info!$C$6:$C$15,0))/12),0)</f>
        <v>86.374575000000007</v>
      </c>
      <c r="M26" s="6">
        <f>IF(Balance!M25&gt;0,Balance!M25*(INDEX(Info!$E$6:$E$15,MATCH(M$14,Info!$C$6:$C$15,0))/12),0)</f>
        <v>91.992874999999998</v>
      </c>
      <c r="O26" s="6">
        <f t="shared" si="2"/>
        <v>393.88808283333333</v>
      </c>
    </row>
    <row r="27" spans="1:15" x14ac:dyDescent="0.25">
      <c r="A27" s="3">
        <f>IF(Balance!O26&lt;=0,"",A26+1)</f>
        <v>12</v>
      </c>
      <c r="B27" s="51">
        <f t="shared" si="3"/>
        <v>42401</v>
      </c>
      <c r="D27" s="6">
        <f>IF(Balance!D26&gt;0,Balance!D26*(INDEX(Info!$E$6:$E$15,MATCH(D$14,Info!$C$6:$C$15,0))/12),0)</f>
        <v>0</v>
      </c>
      <c r="E27" s="6">
        <f>IF(Balance!E26&gt;0,Balance!E26*(INDEX(Info!$E$6:$E$15,MATCH(E$14,Info!$C$6:$C$15,0))/12),0)</f>
        <v>0</v>
      </c>
      <c r="F27" s="6">
        <f>IF(Balance!F26&gt;0,Balance!F26*(INDEX(Info!$E$6:$E$15,MATCH(F$14,Info!$C$6:$C$15,0))/12),0)</f>
        <v>0</v>
      </c>
      <c r="G27" s="6">
        <f>IF(Balance!G26&gt;0,Balance!G26*(INDEX(Info!$E$6:$E$15,MATCH(G$14,Info!$C$6:$C$15,0))/12),0)</f>
        <v>15.558987</v>
      </c>
      <c r="H27" s="6">
        <f>IF(Balance!H26&gt;0,Balance!H26*(INDEX(Info!$E$6:$E$15,MATCH(H$14,Info!$C$6:$C$15,0))/12),0)</f>
        <v>7.7119333333333335</v>
      </c>
      <c r="I27" s="6">
        <f>IF(Balance!I26&gt;0,Balance!I26*(INDEX(Info!$E$6:$E$15,MATCH(I$14,Info!$C$6:$C$15,0))/12),0)</f>
        <v>14.627166666666666</v>
      </c>
      <c r="J27" s="6">
        <f>IF(Balance!J26&gt;0,Balance!J26*(INDEX(Info!$E$6:$E$15,MATCH(J$14,Info!$C$6:$C$15,0))/12),0)</f>
        <v>64.421800000000005</v>
      </c>
      <c r="K27" s="6">
        <f>IF(Balance!K26&gt;0,Balance!K26*(INDEX(Info!$E$6:$E$15,MATCH(K$14,Info!$C$6:$C$15,0))/12),0)</f>
        <v>112.16189250000001</v>
      </c>
      <c r="L27" s="6">
        <f>IF(Balance!L26&gt;0,Balance!L26*(INDEX(Info!$E$6:$E$15,MATCH(L$14,Info!$C$6:$C$15,0))/12),0)</f>
        <v>86.108737500000004</v>
      </c>
      <c r="M27" s="6">
        <f>IF(Balance!M26&gt;0,Balance!M26*(INDEX(Info!$E$6:$E$15,MATCH(M$14,Info!$C$6:$C$15,0))/12),0)</f>
        <v>91.960266666666669</v>
      </c>
      <c r="O27" s="6">
        <f t="shared" si="2"/>
        <v>392.55078366666669</v>
      </c>
    </row>
    <row r="28" spans="1:15" x14ac:dyDescent="0.25">
      <c r="A28" s="3">
        <f>IF(Balance!O27&lt;=0,"",A27+1)</f>
        <v>13</v>
      </c>
      <c r="B28" s="51">
        <f t="shared" si="3"/>
        <v>42430</v>
      </c>
      <c r="D28" s="6">
        <f>IF(Balance!D27&gt;0,Balance!D27*(INDEX(Info!$E$6:$E$15,MATCH(D$14,Info!$C$6:$C$15,0))/12),0)</f>
        <v>0</v>
      </c>
      <c r="E28" s="6">
        <f>IF(Balance!E27&gt;0,Balance!E27*(INDEX(Info!$E$6:$E$15,MATCH(E$14,Info!$C$6:$C$15,0))/12),0)</f>
        <v>0</v>
      </c>
      <c r="F28" s="6">
        <f>IF(Balance!F27&gt;0,Balance!F27*(INDEX(Info!$E$6:$E$15,MATCH(F$14,Info!$C$6:$C$15,0))/12),0)</f>
        <v>0</v>
      </c>
      <c r="G28" s="6">
        <f>IF(Balance!G27&gt;0,Balance!G27*(INDEX(Info!$E$6:$E$15,MATCH(G$14,Info!$C$6:$C$15,0))/12),0)</f>
        <v>14.419065</v>
      </c>
      <c r="H28" s="6">
        <f>IF(Balance!H27&gt;0,Balance!H27*(INDEX(Info!$E$6:$E$15,MATCH(H$14,Info!$C$6:$C$15,0))/12),0)</f>
        <v>7.6543000000000001</v>
      </c>
      <c r="I28" s="6">
        <f>IF(Balance!I27&gt;0,Balance!I27*(INDEX(Info!$E$6:$E$15,MATCH(I$14,Info!$C$6:$C$15,0))/12),0)</f>
        <v>14.592600000000001</v>
      </c>
      <c r="J28" s="6">
        <f>IF(Balance!J27&gt;0,Balance!J27*(INDEX(Info!$E$6:$E$15,MATCH(J$14,Info!$C$6:$C$15,0))/12),0)</f>
        <v>64.366</v>
      </c>
      <c r="K28" s="6">
        <f>IF(Balance!K27&gt;0,Balance!K27*(INDEX(Info!$E$6:$E$15,MATCH(K$14,Info!$C$6:$C$15,0))/12),0)</f>
        <v>112.03841250000001</v>
      </c>
      <c r="L28" s="6">
        <f>IF(Balance!L27&gt;0,Balance!L27*(INDEX(Info!$E$6:$E$15,MATCH(L$14,Info!$C$6:$C$15,0))/12),0)</f>
        <v>85.83997500000001</v>
      </c>
      <c r="M28" s="6">
        <f>IF(Balance!M27&gt;0,Balance!M27*(INDEX(Info!$E$6:$E$15,MATCH(M$14,Info!$C$6:$C$15,0))/12),0)</f>
        <v>91.927333333333337</v>
      </c>
      <c r="O28" s="6">
        <f t="shared" si="2"/>
        <v>390.83768583333335</v>
      </c>
    </row>
    <row r="29" spans="1:15" x14ac:dyDescent="0.25">
      <c r="A29" s="3">
        <f>IF(Balance!O28&lt;=0,"",A28+1)</f>
        <v>14</v>
      </c>
      <c r="B29" s="51">
        <f t="shared" si="3"/>
        <v>42461</v>
      </c>
      <c r="D29" s="6">
        <f>IF(Balance!D28&gt;0,Balance!D28*(INDEX(Info!$E$6:$E$15,MATCH(D$14,Info!$C$6:$C$15,0))/12),0)</f>
        <v>0</v>
      </c>
      <c r="E29" s="6">
        <f>IF(Balance!E28&gt;0,Balance!E28*(INDEX(Info!$E$6:$E$15,MATCH(E$14,Info!$C$6:$C$15,0))/12),0)</f>
        <v>0</v>
      </c>
      <c r="F29" s="6">
        <f>IF(Balance!F28&gt;0,Balance!F28*(INDEX(Info!$E$6:$E$15,MATCH(F$14,Info!$C$6:$C$15,0))/12),0)</f>
        <v>0</v>
      </c>
      <c r="G29" s="6">
        <f>IF(Balance!G28&gt;0,Balance!G28*(INDEX(Info!$E$6:$E$15,MATCH(G$14,Info!$C$6:$C$15,0))/12),0)</f>
        <v>13.269823499999999</v>
      </c>
      <c r="H29" s="6">
        <f>IF(Balance!H28&gt;0,Balance!H28*(INDEX(Info!$E$6:$E$15,MATCH(H$14,Info!$C$6:$C$15,0))/12),0)</f>
        <v>7.5964666666666671</v>
      </c>
      <c r="I29" s="6">
        <f>IF(Balance!I28&gt;0,Balance!I28*(INDEX(Info!$E$6:$E$15,MATCH(I$14,Info!$C$6:$C$15,0))/12),0)</f>
        <v>14.5579</v>
      </c>
      <c r="J29" s="6">
        <f>IF(Balance!J28&gt;0,Balance!J28*(INDEX(Info!$E$6:$E$15,MATCH(J$14,Info!$C$6:$C$15,0))/12),0)</f>
        <v>64.309700000000007</v>
      </c>
      <c r="K29" s="6">
        <f>IF(Balance!K28&gt;0,Balance!K28*(INDEX(Info!$E$6:$E$15,MATCH(K$14,Info!$C$6:$C$15,0))/12),0)</f>
        <v>111.9130425</v>
      </c>
      <c r="L29" s="6">
        <f>IF(Balance!L28&gt;0,Balance!L28*(INDEX(Info!$E$6:$E$15,MATCH(L$14,Info!$C$6:$C$15,0))/12),0)</f>
        <v>85.568175000000011</v>
      </c>
      <c r="M29" s="6">
        <f>IF(Balance!M28&gt;0,Balance!M28*(INDEX(Info!$E$6:$E$15,MATCH(M$14,Info!$C$6:$C$15,0))/12),0)</f>
        <v>91.894075000000015</v>
      </c>
      <c r="O29" s="6">
        <f t="shared" si="2"/>
        <v>389.1091826666667</v>
      </c>
    </row>
    <row r="30" spans="1:15" x14ac:dyDescent="0.25">
      <c r="A30" s="3">
        <f>IF(Balance!O29&lt;=0,"",A29+1)</f>
        <v>15</v>
      </c>
      <c r="B30" s="51">
        <f t="shared" si="3"/>
        <v>42491</v>
      </c>
      <c r="D30" s="6">
        <f>IF(Balance!D29&gt;0,Balance!D29*(INDEX(Info!$E$6:$E$15,MATCH(D$14,Info!$C$6:$C$15,0))/12),0)</f>
        <v>0</v>
      </c>
      <c r="E30" s="6">
        <f>IF(Balance!E29&gt;0,Balance!E29*(INDEX(Info!$E$6:$E$15,MATCH(E$14,Info!$C$6:$C$15,0))/12),0)</f>
        <v>0</v>
      </c>
      <c r="F30" s="6">
        <f>IF(Balance!F29&gt;0,Balance!F29*(INDEX(Info!$E$6:$E$15,MATCH(F$14,Info!$C$6:$C$15,0))/12),0)</f>
        <v>0</v>
      </c>
      <c r="G30" s="6">
        <f>IF(Balance!G29&gt;0,Balance!G29*(INDEX(Info!$E$6:$E$15,MATCH(G$14,Info!$C$6:$C$15,0))/12),0)</f>
        <v>12.111180750000001</v>
      </c>
      <c r="H30" s="6">
        <f>IF(Balance!H29&gt;0,Balance!H29*(INDEX(Info!$E$6:$E$15,MATCH(H$14,Info!$C$6:$C$15,0))/12),0)</f>
        <v>7.5384666666666673</v>
      </c>
      <c r="I30" s="6">
        <f>IF(Balance!I29&gt;0,Balance!I29*(INDEX(Info!$E$6:$E$15,MATCH(I$14,Info!$C$6:$C$15,0))/12),0)</f>
        <v>14.523100000000001</v>
      </c>
      <c r="J30" s="6">
        <f>IF(Balance!J29&gt;0,Balance!J29*(INDEX(Info!$E$6:$E$15,MATCH(J$14,Info!$C$6:$C$15,0))/12),0)</f>
        <v>64.252799999999993</v>
      </c>
      <c r="K30" s="6">
        <f>IF(Balance!K29&gt;0,Balance!K29*(INDEX(Info!$E$6:$E$15,MATCH(K$14,Info!$C$6:$C$15,0))/12),0)</f>
        <v>111.785625</v>
      </c>
      <c r="L30" s="6">
        <f>IF(Balance!L29&gt;0,Balance!L29*(INDEX(Info!$E$6:$E$15,MATCH(L$14,Info!$C$6:$C$15,0))/12),0)</f>
        <v>85.293337500000007</v>
      </c>
      <c r="M30" s="6">
        <f>IF(Balance!M29&gt;0,Balance!M29*(INDEX(Info!$E$6:$E$15,MATCH(M$14,Info!$C$6:$C$15,0))/12),0)</f>
        <v>91.860383333333331</v>
      </c>
      <c r="O30" s="6">
        <f t="shared" si="2"/>
        <v>387.36489325000002</v>
      </c>
    </row>
    <row r="31" spans="1:15" x14ac:dyDescent="0.25">
      <c r="A31" s="3">
        <f>IF(Balance!O30&lt;=0,"",A30+1)</f>
        <v>16</v>
      </c>
      <c r="B31" s="51">
        <f t="shared" si="3"/>
        <v>42522</v>
      </c>
      <c r="D31" s="6">
        <f>IF(Balance!D30&gt;0,Balance!D30*(INDEX(Info!$E$6:$E$15,MATCH(D$14,Info!$C$6:$C$15,0))/12),0)</f>
        <v>0</v>
      </c>
      <c r="E31" s="6">
        <f>IF(Balance!E30&gt;0,Balance!E30*(INDEX(Info!$E$6:$E$15,MATCH(E$14,Info!$C$6:$C$15,0))/12),0)</f>
        <v>0</v>
      </c>
      <c r="F31" s="6">
        <f>IF(Balance!F30&gt;0,Balance!F30*(INDEX(Info!$E$6:$E$15,MATCH(F$14,Info!$C$6:$C$15,0))/12),0)</f>
        <v>0</v>
      </c>
      <c r="G31" s="6">
        <f>IF(Balance!G30&gt;0,Balance!G30*(INDEX(Info!$E$6:$E$15,MATCH(G$14,Info!$C$6:$C$15,0))/12),0)</f>
        <v>10.943054999999999</v>
      </c>
      <c r="H31" s="6">
        <f>IF(Balance!H30&gt;0,Balance!H30*(INDEX(Info!$E$6:$E$15,MATCH(H$14,Info!$C$6:$C$15,0))/12),0)</f>
        <v>7.4802666666666671</v>
      </c>
      <c r="I31" s="6">
        <f>IF(Balance!I30&gt;0,Balance!I30*(INDEX(Info!$E$6:$E$15,MATCH(I$14,Info!$C$6:$C$15,0))/12),0)</f>
        <v>14.488166666666666</v>
      </c>
      <c r="J31" s="6">
        <f>IF(Balance!J30&gt;0,Balance!J30*(INDEX(Info!$E$6:$E$15,MATCH(J$14,Info!$C$6:$C$15,0))/12),0)</f>
        <v>64.195300000000003</v>
      </c>
      <c r="K31" s="6">
        <f>IF(Balance!K30&gt;0,Balance!K30*(INDEX(Info!$E$6:$E$15,MATCH(K$14,Info!$C$6:$C$15,0))/12),0)</f>
        <v>111.6563175</v>
      </c>
      <c r="L31" s="6">
        <f>IF(Balance!L30&gt;0,Balance!L30*(INDEX(Info!$E$6:$E$15,MATCH(L$14,Info!$C$6:$C$15,0))/12),0)</f>
        <v>85.015350000000012</v>
      </c>
      <c r="M31" s="6">
        <f>IF(Balance!M30&gt;0,Balance!M30*(INDEX(Info!$E$6:$E$15,MATCH(M$14,Info!$C$6:$C$15,0))/12),0)</f>
        <v>91.826366666666672</v>
      </c>
      <c r="O31" s="6">
        <f t="shared" si="2"/>
        <v>385.60482250000001</v>
      </c>
    </row>
    <row r="32" spans="1:15" x14ac:dyDescent="0.25">
      <c r="A32" s="3">
        <f>IF(Balance!O31&lt;=0,"",A31+1)</f>
        <v>17</v>
      </c>
      <c r="B32" s="51">
        <f t="shared" si="3"/>
        <v>42552</v>
      </c>
      <c r="D32" s="6">
        <f>IF(Balance!D31&gt;0,Balance!D31*(INDEX(Info!$E$6:$E$15,MATCH(D$14,Info!$C$6:$C$15,0))/12),0)</f>
        <v>0</v>
      </c>
      <c r="E32" s="6">
        <f>IF(Balance!E31&gt;0,Balance!E31*(INDEX(Info!$E$6:$E$15,MATCH(E$14,Info!$C$6:$C$15,0))/12),0)</f>
        <v>0</v>
      </c>
      <c r="F32" s="6">
        <f>IF(Balance!F31&gt;0,Balance!F31*(INDEX(Info!$E$6:$E$15,MATCH(F$14,Info!$C$6:$C$15,0))/12),0)</f>
        <v>0</v>
      </c>
      <c r="G32" s="6">
        <f>IF(Balance!G31&gt;0,Balance!G31*(INDEX(Info!$E$6:$E$15,MATCH(G$14,Info!$C$6:$C$15,0))/12),0)</f>
        <v>9.7653645000000004</v>
      </c>
      <c r="H32" s="6">
        <f>IF(Balance!H31&gt;0,Balance!H31*(INDEX(Info!$E$6:$E$15,MATCH(H$14,Info!$C$6:$C$15,0))/12),0)</f>
        <v>7.4218666666666673</v>
      </c>
      <c r="I32" s="6">
        <f>IF(Balance!I31&gt;0,Balance!I31*(INDEX(Info!$E$6:$E$15,MATCH(I$14,Info!$C$6:$C$15,0))/12),0)</f>
        <v>14.453133333333334</v>
      </c>
      <c r="J32" s="6">
        <f>IF(Balance!J31&gt;0,Balance!J31*(INDEX(Info!$E$6:$E$15,MATCH(J$14,Info!$C$6:$C$15,0))/12),0)</f>
        <v>64.137299999999996</v>
      </c>
      <c r="K32" s="6">
        <f>IF(Balance!K31&gt;0,Balance!K31*(INDEX(Info!$E$6:$E$15,MATCH(K$14,Info!$C$6:$C$15,0))/12),0)</f>
        <v>111.5249625</v>
      </c>
      <c r="L32" s="6">
        <f>IF(Balance!L31&gt;0,Balance!L31*(INDEX(Info!$E$6:$E$15,MATCH(L$14,Info!$C$6:$C$15,0))/12),0)</f>
        <v>84.734324999999998</v>
      </c>
      <c r="M32" s="6">
        <f>IF(Balance!M31&gt;0,Balance!M31*(INDEX(Info!$E$6:$E$15,MATCH(M$14,Info!$C$6:$C$15,0))/12),0)</f>
        <v>91.79202500000001</v>
      </c>
      <c r="O32" s="6">
        <f t="shared" si="2"/>
        <v>383.82897700000001</v>
      </c>
    </row>
    <row r="33" spans="1:15" x14ac:dyDescent="0.25">
      <c r="A33" s="3">
        <f>IF(Balance!O32&lt;=0,"",A32+1)</f>
        <v>18</v>
      </c>
      <c r="B33" s="51">
        <f t="shared" si="3"/>
        <v>42583</v>
      </c>
      <c r="D33" s="6">
        <f>IF(Balance!D32&gt;0,Balance!D32*(INDEX(Info!$E$6:$E$15,MATCH(D$14,Info!$C$6:$C$15,0))/12),0)</f>
        <v>0</v>
      </c>
      <c r="E33" s="6">
        <f>IF(Balance!E32&gt;0,Balance!E32*(INDEX(Info!$E$6:$E$15,MATCH(E$14,Info!$C$6:$C$15,0))/12),0)</f>
        <v>0</v>
      </c>
      <c r="F33" s="6">
        <f>IF(Balance!F32&gt;0,Balance!F32*(INDEX(Info!$E$6:$E$15,MATCH(F$14,Info!$C$6:$C$15,0))/12),0)</f>
        <v>0</v>
      </c>
      <c r="G33" s="6">
        <f>IF(Balance!G32&gt;0,Balance!G32*(INDEX(Info!$E$6:$E$15,MATCH(G$14,Info!$C$6:$C$15,0))/12),0)</f>
        <v>8.5781092499999989</v>
      </c>
      <c r="H33" s="6">
        <f>IF(Balance!H32&gt;0,Balance!H32*(INDEX(Info!$E$6:$E$15,MATCH(H$14,Info!$C$6:$C$15,0))/12),0)</f>
        <v>7.3632666666666671</v>
      </c>
      <c r="I33" s="6">
        <f>IF(Balance!I32&gt;0,Balance!I32*(INDEX(Info!$E$6:$E$15,MATCH(I$14,Info!$C$6:$C$15,0))/12),0)</f>
        <v>14.417966666666668</v>
      </c>
      <c r="J33" s="6">
        <f>IF(Balance!J32&gt;0,Balance!J32*(INDEX(Info!$E$6:$E$15,MATCH(J$14,Info!$C$6:$C$15,0))/12),0)</f>
        <v>64.078699999999998</v>
      </c>
      <c r="K33" s="6">
        <f>IF(Balance!K32&gt;0,Balance!K32*(INDEX(Info!$E$6:$E$15,MATCH(K$14,Info!$C$6:$C$15,0))/12),0)</f>
        <v>111.3914025</v>
      </c>
      <c r="L33" s="6">
        <f>IF(Balance!L32&gt;0,Balance!L32*(INDEX(Info!$E$6:$E$15,MATCH(L$14,Info!$C$6:$C$15,0))/12),0)</f>
        <v>84.450037500000008</v>
      </c>
      <c r="M33" s="6">
        <f>IF(Balance!M32&gt;0,Balance!M32*(INDEX(Info!$E$6:$E$15,MATCH(M$14,Info!$C$6:$C$15,0))/12),0)</f>
        <v>91.757249999999999</v>
      </c>
      <c r="O33" s="6">
        <f t="shared" si="2"/>
        <v>382.03673258333333</v>
      </c>
    </row>
    <row r="34" spans="1:15" x14ac:dyDescent="0.25">
      <c r="A34" s="3">
        <f>IF(Balance!O33&lt;=0,"",A33+1)</f>
        <v>19</v>
      </c>
      <c r="B34" s="51">
        <f t="shared" si="3"/>
        <v>42614</v>
      </c>
      <c r="D34" s="6">
        <f>IF(Balance!D33&gt;0,Balance!D33*(INDEX(Info!$E$6:$E$15,MATCH(D$14,Info!$C$6:$C$15,0))/12),0)</f>
        <v>0</v>
      </c>
      <c r="E34" s="6">
        <f>IF(Balance!E33&gt;0,Balance!E33*(INDEX(Info!$E$6:$E$15,MATCH(E$14,Info!$C$6:$C$15,0))/12),0)</f>
        <v>0</v>
      </c>
      <c r="F34" s="6">
        <f>IF(Balance!F33&gt;0,Balance!F33*(INDEX(Info!$E$6:$E$15,MATCH(F$14,Info!$C$6:$C$15,0))/12),0)</f>
        <v>0</v>
      </c>
      <c r="G34" s="6">
        <f>IF(Balance!G33&gt;0,Balance!G33*(INDEX(Info!$E$6:$E$15,MATCH(G$14,Info!$C$6:$C$15,0))/12),0)</f>
        <v>7.3811257499999998</v>
      </c>
      <c r="H34" s="6">
        <f>IF(Balance!H33&gt;0,Balance!H33*(INDEX(Info!$E$6:$E$15,MATCH(H$14,Info!$C$6:$C$15,0))/12),0)</f>
        <v>7.3044666666666673</v>
      </c>
      <c r="I34" s="6">
        <f>IF(Balance!I33&gt;0,Balance!I33*(INDEX(Info!$E$6:$E$15,MATCH(I$14,Info!$C$6:$C$15,0))/12),0)</f>
        <v>14.382700000000002</v>
      </c>
      <c r="J34" s="6">
        <f>IF(Balance!J33&gt;0,Balance!J33*(INDEX(Info!$E$6:$E$15,MATCH(J$14,Info!$C$6:$C$15,0))/12),0)</f>
        <v>64.019499999999994</v>
      </c>
      <c r="K34" s="6">
        <f>IF(Balance!K33&gt;0,Balance!K33*(INDEX(Info!$E$6:$E$15,MATCH(K$14,Info!$C$6:$C$15,0))/12),0)</f>
        <v>111.25579499999999</v>
      </c>
      <c r="L34" s="6">
        <f>IF(Balance!L33&gt;0,Balance!L33*(INDEX(Info!$E$6:$E$15,MATCH(L$14,Info!$C$6:$C$15,0))/12),0)</f>
        <v>84.162600000000012</v>
      </c>
      <c r="M34" s="6">
        <f>IF(Balance!M33&gt;0,Balance!M33*(INDEX(Info!$E$6:$E$15,MATCH(M$14,Info!$C$6:$C$15,0))/12),0)</f>
        <v>91.722149999999999</v>
      </c>
      <c r="O34" s="6">
        <f t="shared" si="2"/>
        <v>380.22833741666665</v>
      </c>
    </row>
    <row r="35" spans="1:15" x14ac:dyDescent="0.25">
      <c r="A35" s="3">
        <f>IF(Balance!O34&lt;=0,"",A34+1)</f>
        <v>20</v>
      </c>
      <c r="B35" s="51">
        <f t="shared" si="3"/>
        <v>42644</v>
      </c>
      <c r="D35" s="6">
        <f>IF(Balance!D34&gt;0,Balance!D34*(INDEX(Info!$E$6:$E$15,MATCH(D$14,Info!$C$6:$C$15,0))/12),0)</f>
        <v>0</v>
      </c>
      <c r="E35" s="6">
        <f>IF(Balance!E34&gt;0,Balance!E34*(INDEX(Info!$E$6:$E$15,MATCH(E$14,Info!$C$6:$C$15,0))/12),0)</f>
        <v>0</v>
      </c>
      <c r="F35" s="6">
        <f>IF(Balance!F34&gt;0,Balance!F34*(INDEX(Info!$E$6:$E$15,MATCH(F$14,Info!$C$6:$C$15,0))/12),0)</f>
        <v>0</v>
      </c>
      <c r="G35" s="6">
        <f>IF(Balance!G34&gt;0,Balance!G34*(INDEX(Info!$E$6:$E$15,MATCH(G$14,Info!$C$6:$C$15,0))/12),0)</f>
        <v>6.17433225</v>
      </c>
      <c r="H35" s="6">
        <f>IF(Balance!H34&gt;0,Balance!H34*(INDEX(Info!$E$6:$E$15,MATCH(H$14,Info!$C$6:$C$15,0))/12),0)</f>
        <v>7.2454666666666663</v>
      </c>
      <c r="I35" s="6">
        <f>IF(Balance!I34&gt;0,Balance!I34*(INDEX(Info!$E$6:$E$15,MATCH(I$14,Info!$C$6:$C$15,0))/12),0)</f>
        <v>14.347299999999999</v>
      </c>
      <c r="J35" s="6">
        <f>IF(Balance!J34&gt;0,Balance!J34*(INDEX(Info!$E$6:$E$15,MATCH(J$14,Info!$C$6:$C$15,0))/12),0)</f>
        <v>63.959700000000005</v>
      </c>
      <c r="K35" s="6">
        <f>IF(Balance!K34&gt;0,Balance!K34*(INDEX(Info!$E$6:$E$15,MATCH(K$14,Info!$C$6:$C$15,0))/12),0)</f>
        <v>111.11814</v>
      </c>
      <c r="L35" s="6">
        <f>IF(Balance!L34&gt;0,Balance!L34*(INDEX(Info!$E$6:$E$15,MATCH(L$14,Info!$C$6:$C$15,0))/12),0)</f>
        <v>83.871900000000011</v>
      </c>
      <c r="M35" s="6">
        <f>IF(Balance!M34&gt;0,Balance!M34*(INDEX(Info!$E$6:$E$15,MATCH(M$14,Info!$C$6:$C$15,0))/12),0)</f>
        <v>91.686616666666666</v>
      </c>
      <c r="O35" s="6">
        <f t="shared" si="2"/>
        <v>378.40345558333337</v>
      </c>
    </row>
    <row r="36" spans="1:15" x14ac:dyDescent="0.25">
      <c r="A36" s="3">
        <f>IF(Balance!O35&lt;=0,"",A35+1)</f>
        <v>21</v>
      </c>
      <c r="B36" s="51">
        <f t="shared" si="3"/>
        <v>42675</v>
      </c>
      <c r="D36" s="6">
        <f>IF(Balance!D35&gt;0,Balance!D35*(INDEX(Info!$E$6:$E$15,MATCH(D$14,Info!$C$6:$C$15,0))/12),0)</f>
        <v>0</v>
      </c>
      <c r="E36" s="6">
        <f>IF(Balance!E35&gt;0,Balance!E35*(INDEX(Info!$E$6:$E$15,MATCH(E$14,Info!$C$6:$C$15,0))/12),0)</f>
        <v>0</v>
      </c>
      <c r="F36" s="6">
        <f>IF(Balance!F35&gt;0,Balance!F35*(INDEX(Info!$E$6:$E$15,MATCH(F$14,Info!$C$6:$C$15,0))/12),0)</f>
        <v>0</v>
      </c>
      <c r="G36" s="6">
        <f>IF(Balance!G35&gt;0,Balance!G35*(INDEX(Info!$E$6:$E$15,MATCH(G$14,Info!$C$6:$C$15,0))/12),0)</f>
        <v>4.9576470000000006</v>
      </c>
      <c r="H36" s="6">
        <f>IF(Balance!H35&gt;0,Balance!H35*(INDEX(Info!$E$6:$E$15,MATCH(H$14,Info!$C$6:$C$15,0))/12),0)</f>
        <v>7.1863000000000001</v>
      </c>
      <c r="I36" s="6">
        <f>IF(Balance!I35&gt;0,Balance!I35*(INDEX(Info!$E$6:$E$15,MATCH(I$14,Info!$C$6:$C$15,0))/12),0)</f>
        <v>14.311800000000002</v>
      </c>
      <c r="J36" s="6">
        <f>IF(Balance!J35&gt;0,Balance!J35*(INDEX(Info!$E$6:$E$15,MATCH(J$14,Info!$C$6:$C$15,0))/12),0)</f>
        <v>63.899300000000004</v>
      </c>
      <c r="K36" s="6">
        <f>IF(Balance!K35&gt;0,Balance!K35*(INDEX(Info!$E$6:$E$15,MATCH(K$14,Info!$C$6:$C$15,0))/12),0)</f>
        <v>110.97828</v>
      </c>
      <c r="L36" s="6">
        <f>IF(Balance!L35&gt;0,Balance!L35*(INDEX(Info!$E$6:$E$15,MATCH(L$14,Info!$C$6:$C$15,0))/12),0)</f>
        <v>83.577937500000004</v>
      </c>
      <c r="M36" s="6">
        <f>IF(Balance!M35&gt;0,Balance!M35*(INDEX(Info!$E$6:$E$15,MATCH(M$14,Info!$C$6:$C$15,0))/12),0)</f>
        <v>91.650758333333329</v>
      </c>
      <c r="O36" s="6">
        <f t="shared" si="2"/>
        <v>376.56202283333334</v>
      </c>
    </row>
    <row r="37" spans="1:15" x14ac:dyDescent="0.25">
      <c r="A37" s="3">
        <f>IF(Balance!O36&lt;=0,"",A36+1)</f>
        <v>22</v>
      </c>
      <c r="B37" s="51">
        <f t="shared" si="3"/>
        <v>42705</v>
      </c>
      <c r="D37" s="6">
        <f>IF(Balance!D36&gt;0,Balance!D36*(INDEX(Info!$E$6:$E$15,MATCH(D$14,Info!$C$6:$C$15,0))/12),0)</f>
        <v>0</v>
      </c>
      <c r="E37" s="6">
        <f>IF(Balance!E36&gt;0,Balance!E36*(INDEX(Info!$E$6:$E$15,MATCH(E$14,Info!$C$6:$C$15,0))/12),0)</f>
        <v>0</v>
      </c>
      <c r="F37" s="6">
        <f>IF(Balance!F36&gt;0,Balance!F36*(INDEX(Info!$E$6:$E$15,MATCH(F$14,Info!$C$6:$C$15,0))/12),0)</f>
        <v>0</v>
      </c>
      <c r="G37" s="6">
        <f>IF(Balance!G36&gt;0,Balance!G36*(INDEX(Info!$E$6:$E$15,MATCH(G$14,Info!$C$6:$C$15,0))/12),0)</f>
        <v>3.7310699999999999</v>
      </c>
      <c r="H37" s="6">
        <f>IF(Balance!H36&gt;0,Balance!H36*(INDEX(Info!$E$6:$E$15,MATCH(H$14,Info!$C$6:$C$15,0))/12),0)</f>
        <v>7.1269333333333336</v>
      </c>
      <c r="I37" s="6">
        <f>IF(Balance!I36&gt;0,Balance!I36*(INDEX(Info!$E$6:$E$15,MATCH(I$14,Info!$C$6:$C$15,0))/12),0)</f>
        <v>14.276166666666668</v>
      </c>
      <c r="J37" s="6">
        <f>IF(Balance!J36&gt;0,Balance!J36*(INDEX(Info!$E$6:$E$15,MATCH(J$14,Info!$C$6:$C$15,0))/12),0)</f>
        <v>63.838300000000004</v>
      </c>
      <c r="K37" s="6">
        <f>IF(Balance!K36&gt;0,Balance!K36*(INDEX(Info!$E$6:$E$15,MATCH(K$14,Info!$C$6:$C$15,0))/12),0)</f>
        <v>110.83621500000001</v>
      </c>
      <c r="L37" s="6">
        <f>IF(Balance!L36&gt;0,Balance!L36*(INDEX(Info!$E$6:$E$15,MATCH(L$14,Info!$C$6:$C$15,0))/12),0)</f>
        <v>83.280712500000007</v>
      </c>
      <c r="M37" s="6">
        <f>IF(Balance!M36&gt;0,Balance!M36*(INDEX(Info!$E$6:$E$15,MATCH(M$14,Info!$C$6:$C$15,0))/12),0)</f>
        <v>91.614466666666658</v>
      </c>
      <c r="O37" s="6">
        <f t="shared" si="2"/>
        <v>374.70386416666668</v>
      </c>
    </row>
    <row r="38" spans="1:15" x14ac:dyDescent="0.25">
      <c r="A38" s="3">
        <f>IF(Balance!O37&lt;=0,"",A37+1)</f>
        <v>23</v>
      </c>
      <c r="B38" s="51">
        <f t="shared" si="3"/>
        <v>42736</v>
      </c>
      <c r="D38" s="6">
        <f>IF(Balance!D37&gt;0,Balance!D37*(INDEX(Info!$E$6:$E$15,MATCH(D$14,Info!$C$6:$C$15,0))/12),0)</f>
        <v>0</v>
      </c>
      <c r="E38" s="6">
        <f>IF(Balance!E37&gt;0,Balance!E37*(INDEX(Info!$E$6:$E$15,MATCH(E$14,Info!$C$6:$C$15,0))/12),0)</f>
        <v>0</v>
      </c>
      <c r="F38" s="6">
        <f>IF(Balance!F37&gt;0,Balance!F37*(INDEX(Info!$E$6:$E$15,MATCH(F$14,Info!$C$6:$C$15,0))/12),0)</f>
        <v>0</v>
      </c>
      <c r="G38" s="6">
        <f>IF(Balance!G37&gt;0,Balance!G37*(INDEX(Info!$E$6:$E$15,MATCH(G$14,Info!$C$6:$C$15,0))/12),0)</f>
        <v>2.4944377499999999</v>
      </c>
      <c r="H38" s="6">
        <f>IF(Balance!H37&gt;0,Balance!H37*(INDEX(Info!$E$6:$E$15,MATCH(H$14,Info!$C$6:$C$15,0))/12),0)</f>
        <v>7.0673666666666675</v>
      </c>
      <c r="I38" s="6">
        <f>IF(Balance!I37&gt;0,Balance!I37*(INDEX(Info!$E$6:$E$15,MATCH(I$14,Info!$C$6:$C$15,0))/12),0)</f>
        <v>14.240433333333335</v>
      </c>
      <c r="J38" s="6">
        <f>IF(Balance!J37&gt;0,Balance!J37*(INDEX(Info!$E$6:$E$15,MATCH(J$14,Info!$C$6:$C$15,0))/12),0)</f>
        <v>63.776700000000005</v>
      </c>
      <c r="K38" s="6">
        <f>IF(Balance!K37&gt;0,Balance!K37*(INDEX(Info!$E$6:$E$15,MATCH(K$14,Info!$C$6:$C$15,0))/12),0)</f>
        <v>110.691945</v>
      </c>
      <c r="L38" s="6">
        <f>IF(Balance!L37&gt;0,Balance!L37*(INDEX(Info!$E$6:$E$15,MATCH(L$14,Info!$C$6:$C$15,0))/12),0)</f>
        <v>82.980112500000018</v>
      </c>
      <c r="M38" s="6">
        <f>IF(Balance!M37&gt;0,Balance!M37*(INDEX(Info!$E$6:$E$15,MATCH(M$14,Info!$C$6:$C$15,0))/12),0)</f>
        <v>91.577741666666668</v>
      </c>
      <c r="O38" s="6">
        <f t="shared" si="2"/>
        <v>372.82873691666668</v>
      </c>
    </row>
    <row r="39" spans="1:15" x14ac:dyDescent="0.25">
      <c r="A39" s="3">
        <f>IF(Balance!O38&lt;=0,"",A38+1)</f>
        <v>24</v>
      </c>
      <c r="B39" s="51">
        <f t="shared" si="3"/>
        <v>42767</v>
      </c>
      <c r="D39" s="6">
        <f>IF(Balance!D38&gt;0,Balance!D38*(INDEX(Info!$E$6:$E$15,MATCH(D$14,Info!$C$6:$C$15,0))/12),0)</f>
        <v>0</v>
      </c>
      <c r="E39" s="6">
        <f>IF(Balance!E38&gt;0,Balance!E38*(INDEX(Info!$E$6:$E$15,MATCH(E$14,Info!$C$6:$C$15,0))/12),0)</f>
        <v>0</v>
      </c>
      <c r="F39" s="6">
        <f>IF(Balance!F38&gt;0,Balance!F38*(INDEX(Info!$E$6:$E$15,MATCH(F$14,Info!$C$6:$C$15,0))/12),0)</f>
        <v>0</v>
      </c>
      <c r="G39" s="6">
        <f>IF(Balance!G38&gt;0,Balance!G38*(INDEX(Info!$E$6:$E$15,MATCH(G$14,Info!$C$6:$C$15,0))/12),0)</f>
        <v>1.2476685000000001</v>
      </c>
      <c r="H39" s="6">
        <f>IF(Balance!H38&gt;0,Balance!H38*(INDEX(Info!$E$6:$E$15,MATCH(H$14,Info!$C$6:$C$15,0))/12),0)</f>
        <v>7.0076000000000009</v>
      </c>
      <c r="I39" s="6">
        <f>IF(Balance!I38&gt;0,Balance!I38*(INDEX(Info!$E$6:$E$15,MATCH(I$14,Info!$C$6:$C$15,0))/12),0)</f>
        <v>14.204566666666667</v>
      </c>
      <c r="J39" s="6">
        <f>IF(Balance!J38&gt;0,Balance!J38*(INDEX(Info!$E$6:$E$15,MATCH(J$14,Info!$C$6:$C$15,0))/12),0)</f>
        <v>63.714500000000001</v>
      </c>
      <c r="K39" s="6">
        <f>IF(Balance!K38&gt;0,Balance!K38*(INDEX(Info!$E$6:$E$15,MATCH(K$14,Info!$C$6:$C$15,0))/12),0)</f>
        <v>110.54531249999999</v>
      </c>
      <c r="L39" s="6">
        <f>IF(Balance!L38&gt;0,Balance!L38*(INDEX(Info!$E$6:$E$15,MATCH(L$14,Info!$C$6:$C$15,0))/12),0)</f>
        <v>82.67613750000001</v>
      </c>
      <c r="M39" s="6">
        <f>IF(Balance!M38&gt;0,Balance!M38*(INDEX(Info!$E$6:$E$15,MATCH(M$14,Info!$C$6:$C$15,0))/12),0)</f>
        <v>91.540691666666675</v>
      </c>
      <c r="O39" s="6">
        <f t="shared" si="2"/>
        <v>370.93647683333336</v>
      </c>
    </row>
    <row r="40" spans="1:15" x14ac:dyDescent="0.25">
      <c r="A40" s="3">
        <f>IF(Balance!O39&lt;=0,"",A39+1)</f>
        <v>25</v>
      </c>
      <c r="B40" s="51">
        <f t="shared" si="3"/>
        <v>42795</v>
      </c>
      <c r="D40" s="6">
        <f>IF(Balance!D39&gt;0,Balance!D39*(INDEX(Info!$E$6:$E$15,MATCH(D$14,Info!$C$6:$C$15,0))/12),0)</f>
        <v>0</v>
      </c>
      <c r="E40" s="6">
        <f>IF(Balance!E39&gt;0,Balance!E39*(INDEX(Info!$E$6:$E$15,MATCH(E$14,Info!$C$6:$C$15,0))/12),0)</f>
        <v>0</v>
      </c>
      <c r="F40" s="6">
        <f>IF(Balance!F39&gt;0,Balance!F39*(INDEX(Info!$E$6:$E$15,MATCH(F$14,Info!$C$6:$C$15,0))/12),0)</f>
        <v>0</v>
      </c>
      <c r="G40" s="6">
        <f>IF(Balance!G39&gt;0,Balance!G39*(INDEX(Info!$E$6:$E$15,MATCH(G$14,Info!$C$6:$C$15,0))/12),0)</f>
        <v>0</v>
      </c>
      <c r="H40" s="6">
        <f>IF(Balance!H39&gt;0,Balance!H39*(INDEX(Info!$E$6:$E$15,MATCH(H$14,Info!$C$6:$C$15,0))/12),0)</f>
        <v>6.9438666666666666</v>
      </c>
      <c r="I40" s="6">
        <f>IF(Balance!I39&gt;0,Balance!I39*(INDEX(Info!$E$6:$E$15,MATCH(I$14,Info!$C$6:$C$15,0))/12),0)</f>
        <v>14.168566666666667</v>
      </c>
      <c r="J40" s="6">
        <f>IF(Balance!J39&gt;0,Balance!J39*(INDEX(Info!$E$6:$E$15,MATCH(J$14,Info!$C$6:$C$15,0))/12),0)</f>
        <v>63.651600000000002</v>
      </c>
      <c r="K40" s="6">
        <f>IF(Balance!K39&gt;0,Balance!K39*(INDEX(Info!$E$6:$E$15,MATCH(K$14,Info!$C$6:$C$15,0))/12),0)</f>
        <v>110.39647500000001</v>
      </c>
      <c r="L40" s="6">
        <f>IF(Balance!L39&gt;0,Balance!L39*(INDEX(Info!$E$6:$E$15,MATCH(L$14,Info!$C$6:$C$15,0))/12),0)</f>
        <v>82.36878750000001</v>
      </c>
      <c r="M40" s="6">
        <f>IF(Balance!M39&gt;0,Balance!M39*(INDEX(Info!$E$6:$E$15,MATCH(M$14,Info!$C$6:$C$15,0))/12),0)</f>
        <v>91.503208333333347</v>
      </c>
      <c r="O40" s="6">
        <f t="shared" si="2"/>
        <v>369.03250416666674</v>
      </c>
    </row>
    <row r="41" spans="1:15" x14ac:dyDescent="0.25">
      <c r="A41" s="3">
        <f>IF(Balance!O40&lt;=0,"",A40+1)</f>
        <v>26</v>
      </c>
      <c r="B41" s="51">
        <f t="shared" si="3"/>
        <v>42826</v>
      </c>
      <c r="D41" s="6">
        <f>IF(Balance!D40&gt;0,Balance!D40*(INDEX(Info!$E$6:$E$15,MATCH(D$14,Info!$C$6:$C$15,0))/12),0)</f>
        <v>0</v>
      </c>
      <c r="E41" s="6">
        <f>IF(Balance!E40&gt;0,Balance!E40*(INDEX(Info!$E$6:$E$15,MATCH(E$14,Info!$C$6:$C$15,0))/12),0)</f>
        <v>0</v>
      </c>
      <c r="F41" s="6">
        <f>IF(Balance!F40&gt;0,Balance!F40*(INDEX(Info!$E$6:$E$15,MATCH(F$14,Info!$C$6:$C$15,0))/12),0)</f>
        <v>0</v>
      </c>
      <c r="G41" s="6">
        <f>IF(Balance!G40&gt;0,Balance!G40*(INDEX(Info!$E$6:$E$15,MATCH(G$14,Info!$C$6:$C$15,0))/12),0)</f>
        <v>0</v>
      </c>
      <c r="H41" s="6">
        <f>IF(Balance!H40&gt;0,Balance!H40*(INDEX(Info!$E$6:$E$15,MATCH(H$14,Info!$C$6:$C$15,0))/12),0)</f>
        <v>6.367</v>
      </c>
      <c r="I41" s="6">
        <f>IF(Balance!I40&gt;0,Balance!I40*(INDEX(Info!$E$6:$E$15,MATCH(I$14,Info!$C$6:$C$15,0))/12),0)</f>
        <v>14.132466666666668</v>
      </c>
      <c r="J41" s="6">
        <f>IF(Balance!J40&gt;0,Balance!J40*(INDEX(Info!$E$6:$E$15,MATCH(J$14,Info!$C$6:$C$15,0))/12),0)</f>
        <v>63.588100000000004</v>
      </c>
      <c r="K41" s="6">
        <f>IF(Balance!K40&gt;0,Balance!K40*(INDEX(Info!$E$6:$E$15,MATCH(K$14,Info!$C$6:$C$15,0))/12),0)</f>
        <v>110.24527499999999</v>
      </c>
      <c r="L41" s="6">
        <f>IF(Balance!L40&gt;0,Balance!L40*(INDEX(Info!$E$6:$E$15,MATCH(L$14,Info!$C$6:$C$15,0))/12),0)</f>
        <v>82.057950000000005</v>
      </c>
      <c r="M41" s="6">
        <f>IF(Balance!M40&gt;0,Balance!M40*(INDEX(Info!$E$6:$E$15,MATCH(M$14,Info!$C$6:$C$15,0))/12),0)</f>
        <v>91.465291666666673</v>
      </c>
      <c r="O41" s="6">
        <f t="shared" si="2"/>
        <v>367.85608333333334</v>
      </c>
    </row>
    <row r="42" spans="1:15" x14ac:dyDescent="0.25">
      <c r="A42" s="3">
        <f>IF(Balance!O41&lt;=0,"",A41+1)</f>
        <v>27</v>
      </c>
      <c r="B42" s="51">
        <f t="shared" si="3"/>
        <v>42856</v>
      </c>
      <c r="D42" s="6">
        <f>IF(Balance!D41&gt;0,Balance!D41*(INDEX(Info!$E$6:$E$15,MATCH(D$14,Info!$C$6:$C$15,0))/12),0)</f>
        <v>0</v>
      </c>
      <c r="E42" s="6">
        <f>IF(Balance!E41&gt;0,Balance!E41*(INDEX(Info!$E$6:$E$15,MATCH(E$14,Info!$C$6:$C$15,0))/12),0)</f>
        <v>0</v>
      </c>
      <c r="F42" s="6">
        <f>IF(Balance!F41&gt;0,Balance!F41*(INDEX(Info!$E$6:$E$15,MATCH(F$14,Info!$C$6:$C$15,0))/12),0)</f>
        <v>0</v>
      </c>
      <c r="G42" s="6">
        <f>IF(Balance!G41&gt;0,Balance!G41*(INDEX(Info!$E$6:$E$15,MATCH(G$14,Info!$C$6:$C$15,0))/12),0)</f>
        <v>0</v>
      </c>
      <c r="H42" s="6">
        <f>IF(Balance!H41&gt;0,Balance!H41*(INDEX(Info!$E$6:$E$15,MATCH(H$14,Info!$C$6:$C$15,0))/12),0)</f>
        <v>5.7882333333333342</v>
      </c>
      <c r="I42" s="6">
        <f>IF(Balance!I41&gt;0,Balance!I41*(INDEX(Info!$E$6:$E$15,MATCH(I$14,Info!$C$6:$C$15,0))/12),0)</f>
        <v>14.096233333333334</v>
      </c>
      <c r="J42" s="6">
        <f>IF(Balance!J41&gt;0,Balance!J41*(INDEX(Info!$E$6:$E$15,MATCH(J$14,Info!$C$6:$C$15,0))/12),0)</f>
        <v>63.524000000000001</v>
      </c>
      <c r="K42" s="6">
        <f>IF(Balance!K41&gt;0,Balance!K41*(INDEX(Info!$E$6:$E$15,MATCH(K$14,Info!$C$6:$C$15,0))/12),0)</f>
        <v>110.0917125</v>
      </c>
      <c r="L42" s="6">
        <f>IF(Balance!L41&gt;0,Balance!L41*(INDEX(Info!$E$6:$E$15,MATCH(L$14,Info!$C$6:$C$15,0))/12),0)</f>
        <v>81.743625000000009</v>
      </c>
      <c r="M42" s="6">
        <f>IF(Balance!M41&gt;0,Balance!M41*(INDEX(Info!$E$6:$E$15,MATCH(M$14,Info!$C$6:$C$15,0))/12),0)</f>
        <v>91.427050000000008</v>
      </c>
      <c r="O42" s="6">
        <f t="shared" si="2"/>
        <v>366.67085416666669</v>
      </c>
    </row>
    <row r="43" spans="1:15" x14ac:dyDescent="0.25">
      <c r="A43" s="3">
        <f>IF(Balance!O42&lt;=0,"",A42+1)</f>
        <v>28</v>
      </c>
      <c r="B43" s="51">
        <f t="shared" si="3"/>
        <v>42887</v>
      </c>
      <c r="D43" s="6">
        <f>IF(Balance!D42&gt;0,Balance!D42*(INDEX(Info!$E$6:$E$15,MATCH(D$14,Info!$C$6:$C$15,0))/12),0)</f>
        <v>0</v>
      </c>
      <c r="E43" s="6">
        <f>IF(Balance!E42&gt;0,Balance!E42*(INDEX(Info!$E$6:$E$15,MATCH(E$14,Info!$C$6:$C$15,0))/12),0)</f>
        <v>0</v>
      </c>
      <c r="F43" s="6">
        <f>IF(Balance!F42&gt;0,Balance!F42*(INDEX(Info!$E$6:$E$15,MATCH(F$14,Info!$C$6:$C$15,0))/12),0)</f>
        <v>0</v>
      </c>
      <c r="G43" s="6">
        <f>IF(Balance!G42&gt;0,Balance!G42*(INDEX(Info!$E$6:$E$15,MATCH(G$14,Info!$C$6:$C$15,0))/12),0)</f>
        <v>0</v>
      </c>
      <c r="H43" s="6">
        <f>IF(Balance!H42&gt;0,Balance!H42*(INDEX(Info!$E$6:$E$15,MATCH(H$14,Info!$C$6:$C$15,0))/12),0)</f>
        <v>5.207533333333334</v>
      </c>
      <c r="I43" s="6">
        <f>IF(Balance!I42&gt;0,Balance!I42*(INDEX(Info!$E$6:$E$15,MATCH(I$14,Info!$C$6:$C$15,0))/12),0)</f>
        <v>14.059900000000003</v>
      </c>
      <c r="J43" s="6">
        <f>IF(Balance!J42&gt;0,Balance!J42*(INDEX(Info!$E$6:$E$15,MATCH(J$14,Info!$C$6:$C$15,0))/12),0)</f>
        <v>63.459200000000003</v>
      </c>
      <c r="K43" s="6">
        <f>IF(Balance!K42&gt;0,Balance!K42*(INDEX(Info!$E$6:$E$15,MATCH(K$14,Info!$C$6:$C$15,0))/12),0)</f>
        <v>109.93563</v>
      </c>
      <c r="L43" s="6">
        <f>IF(Balance!L42&gt;0,Balance!L42*(INDEX(Info!$E$6:$E$15,MATCH(L$14,Info!$C$6:$C$15,0))/12),0)</f>
        <v>81.425700000000006</v>
      </c>
      <c r="M43" s="6">
        <f>IF(Balance!M42&gt;0,Balance!M42*(INDEX(Info!$E$6:$E$15,MATCH(M$14,Info!$C$6:$C$15,0))/12),0)</f>
        <v>91.388375000000011</v>
      </c>
      <c r="O43" s="6">
        <f t="shared" si="2"/>
        <v>365.47633833333333</v>
      </c>
    </row>
    <row r="44" spans="1:15" x14ac:dyDescent="0.25">
      <c r="A44" s="3">
        <f>IF(Balance!O43&lt;=0,"",A43+1)</f>
        <v>29</v>
      </c>
      <c r="B44" s="51">
        <f t="shared" si="3"/>
        <v>42917</v>
      </c>
      <c r="D44" s="6">
        <f>IF(Balance!D43&gt;0,Balance!D43*(INDEX(Info!$E$6:$E$15,MATCH(D$14,Info!$C$6:$C$15,0))/12),0)</f>
        <v>0</v>
      </c>
      <c r="E44" s="6">
        <f>IF(Balance!E43&gt;0,Balance!E43*(INDEX(Info!$E$6:$E$15,MATCH(E$14,Info!$C$6:$C$15,0))/12),0)</f>
        <v>0</v>
      </c>
      <c r="F44" s="6">
        <f>IF(Balance!F43&gt;0,Balance!F43*(INDEX(Info!$E$6:$E$15,MATCH(F$14,Info!$C$6:$C$15,0))/12),0)</f>
        <v>0</v>
      </c>
      <c r="G44" s="6">
        <f>IF(Balance!G43&gt;0,Balance!G43*(INDEX(Info!$E$6:$E$15,MATCH(G$14,Info!$C$6:$C$15,0))/12),0)</f>
        <v>0</v>
      </c>
      <c r="H44" s="6">
        <f>IF(Balance!H43&gt;0,Balance!H43*(INDEX(Info!$E$6:$E$15,MATCH(H$14,Info!$C$6:$C$15,0))/12),0)</f>
        <v>4.6249000000000002</v>
      </c>
      <c r="I44" s="6">
        <f>IF(Balance!I43&gt;0,Balance!I43*(INDEX(Info!$E$6:$E$15,MATCH(I$14,Info!$C$6:$C$15,0))/12),0)</f>
        <v>14.023433333333333</v>
      </c>
      <c r="J44" s="6">
        <f>IF(Balance!J43&gt;0,Balance!J43*(INDEX(Info!$E$6:$E$15,MATCH(J$14,Info!$C$6:$C$15,0))/12),0)</f>
        <v>63.393800000000006</v>
      </c>
      <c r="K44" s="6">
        <f>IF(Balance!K43&gt;0,Balance!K43*(INDEX(Info!$E$6:$E$15,MATCH(K$14,Info!$C$6:$C$15,0))/12),0)</f>
        <v>109.77718499999999</v>
      </c>
      <c r="L44" s="6">
        <f>IF(Balance!L43&gt;0,Balance!L43*(INDEX(Info!$E$6:$E$15,MATCH(L$14,Info!$C$6:$C$15,0))/12),0)</f>
        <v>81.104287500000012</v>
      </c>
      <c r="M44" s="6">
        <f>IF(Balance!M43&gt;0,Balance!M43*(INDEX(Info!$E$6:$E$15,MATCH(M$14,Info!$C$6:$C$15,0))/12),0)</f>
        <v>91.349266666666665</v>
      </c>
      <c r="O44" s="6">
        <f t="shared" si="2"/>
        <v>364.27287250000001</v>
      </c>
    </row>
    <row r="45" spans="1:15" x14ac:dyDescent="0.25">
      <c r="A45" s="3">
        <f>IF(Balance!O44&lt;=0,"",A44+1)</f>
        <v>30</v>
      </c>
      <c r="B45" s="51">
        <f t="shared" si="3"/>
        <v>42948</v>
      </c>
      <c r="D45" s="6">
        <f>IF(Balance!D44&gt;0,Balance!D44*(INDEX(Info!$E$6:$E$15,MATCH(D$14,Info!$C$6:$C$15,0))/12),0)</f>
        <v>0</v>
      </c>
      <c r="E45" s="6">
        <f>IF(Balance!E44&gt;0,Balance!E44*(INDEX(Info!$E$6:$E$15,MATCH(E$14,Info!$C$6:$C$15,0))/12),0)</f>
        <v>0</v>
      </c>
      <c r="F45" s="6">
        <f>IF(Balance!F44&gt;0,Balance!F44*(INDEX(Info!$E$6:$E$15,MATCH(F$14,Info!$C$6:$C$15,0))/12),0)</f>
        <v>0</v>
      </c>
      <c r="G45" s="6">
        <f>IF(Balance!G44&gt;0,Balance!G44*(INDEX(Info!$E$6:$E$15,MATCH(G$14,Info!$C$6:$C$15,0))/12),0)</f>
        <v>0</v>
      </c>
      <c r="H45" s="6">
        <f>IF(Balance!H44&gt;0,Balance!H44*(INDEX(Info!$E$6:$E$15,MATCH(H$14,Info!$C$6:$C$15,0))/12),0)</f>
        <v>4.0403000000000002</v>
      </c>
      <c r="I45" s="6">
        <f>IF(Balance!I44&gt;0,Balance!I44*(INDEX(Info!$E$6:$E$15,MATCH(I$14,Info!$C$6:$C$15,0))/12),0)</f>
        <v>13.986833333333335</v>
      </c>
      <c r="J45" s="6">
        <f>IF(Balance!J44&gt;0,Balance!J44*(INDEX(Info!$E$6:$E$15,MATCH(J$14,Info!$C$6:$C$15,0))/12),0)</f>
        <v>63.327700000000007</v>
      </c>
      <c r="K45" s="6">
        <f>IF(Balance!K44&gt;0,Balance!K44*(INDEX(Info!$E$6:$E$15,MATCH(K$14,Info!$C$6:$C$15,0))/12),0)</f>
        <v>109.61622</v>
      </c>
      <c r="L45" s="6">
        <f>IF(Balance!L44&gt;0,Balance!L44*(INDEX(Info!$E$6:$E$15,MATCH(L$14,Info!$C$6:$C$15,0))/12),0)</f>
        <v>80.779162500000012</v>
      </c>
      <c r="M45" s="6">
        <f>IF(Balance!M44&gt;0,Balance!M44*(INDEX(Info!$E$6:$E$15,MATCH(M$14,Info!$C$6:$C$15,0))/12),0)</f>
        <v>91.309725</v>
      </c>
      <c r="O45" s="6">
        <f t="shared" si="2"/>
        <v>363.05994083333337</v>
      </c>
    </row>
    <row r="46" spans="1:15" x14ac:dyDescent="0.25">
      <c r="A46" s="3">
        <f>IF(Balance!O45&lt;=0,"",A45+1)</f>
        <v>31</v>
      </c>
      <c r="B46" s="51">
        <f t="shared" si="3"/>
        <v>42979</v>
      </c>
      <c r="D46" s="6">
        <f>IF(Balance!D45&gt;0,Balance!D45*(INDEX(Info!$E$6:$E$15,MATCH(D$14,Info!$C$6:$C$15,0))/12),0)</f>
        <v>0</v>
      </c>
      <c r="E46" s="6">
        <f>IF(Balance!E45&gt;0,Balance!E45*(INDEX(Info!$E$6:$E$15,MATCH(E$14,Info!$C$6:$C$15,0))/12),0)</f>
        <v>0</v>
      </c>
      <c r="F46" s="6">
        <f>IF(Balance!F45&gt;0,Balance!F45*(INDEX(Info!$E$6:$E$15,MATCH(F$14,Info!$C$6:$C$15,0))/12),0)</f>
        <v>0</v>
      </c>
      <c r="G46" s="6">
        <f>IF(Balance!G45&gt;0,Balance!G45*(INDEX(Info!$E$6:$E$15,MATCH(G$14,Info!$C$6:$C$15,0))/12),0)</f>
        <v>0</v>
      </c>
      <c r="H46" s="6">
        <f>IF(Balance!H45&gt;0,Balance!H45*(INDEX(Info!$E$6:$E$15,MATCH(H$14,Info!$C$6:$C$15,0))/12),0)</f>
        <v>3.4537666666666671</v>
      </c>
      <c r="I46" s="6">
        <f>IF(Balance!I45&gt;0,Balance!I45*(INDEX(Info!$E$6:$E$15,MATCH(I$14,Info!$C$6:$C$15,0))/12),0)</f>
        <v>13.950133333333333</v>
      </c>
      <c r="J46" s="6">
        <f>IF(Balance!J45&gt;0,Balance!J45*(INDEX(Info!$E$6:$E$15,MATCH(J$14,Info!$C$6:$C$15,0))/12),0)</f>
        <v>63.261000000000003</v>
      </c>
      <c r="K46" s="6">
        <f>IF(Balance!K45&gt;0,Balance!K45*(INDEX(Info!$E$6:$E$15,MATCH(K$14,Info!$C$6:$C$15,0))/12),0)</f>
        <v>109.452735</v>
      </c>
      <c r="L46" s="6">
        <f>IF(Balance!L45&gt;0,Balance!L45*(INDEX(Info!$E$6:$E$15,MATCH(L$14,Info!$C$6:$C$15,0))/12),0)</f>
        <v>80.450437500000007</v>
      </c>
      <c r="M46" s="6">
        <f>IF(Balance!M45&gt;0,Balance!M45*(INDEX(Info!$E$6:$E$15,MATCH(M$14,Info!$C$6:$C$15,0))/12),0)</f>
        <v>91.269750000000002</v>
      </c>
      <c r="O46" s="6">
        <f t="shared" si="2"/>
        <v>361.83782250000002</v>
      </c>
    </row>
    <row r="47" spans="1:15" x14ac:dyDescent="0.25">
      <c r="A47" s="3">
        <f>IF(Balance!O46&lt;=0,"",A46+1)</f>
        <v>32</v>
      </c>
      <c r="B47" s="51">
        <f t="shared" si="3"/>
        <v>43009</v>
      </c>
      <c r="D47" s="6">
        <f>IF(Balance!D46&gt;0,Balance!D46*(INDEX(Info!$E$6:$E$15,MATCH(D$14,Info!$C$6:$C$15,0))/12),0)</f>
        <v>0</v>
      </c>
      <c r="E47" s="6">
        <f>IF(Balance!E46&gt;0,Balance!E46*(INDEX(Info!$E$6:$E$15,MATCH(E$14,Info!$C$6:$C$15,0))/12),0)</f>
        <v>0</v>
      </c>
      <c r="F47" s="6">
        <f>IF(Balance!F46&gt;0,Balance!F46*(INDEX(Info!$E$6:$E$15,MATCH(F$14,Info!$C$6:$C$15,0))/12),0)</f>
        <v>0</v>
      </c>
      <c r="G47" s="6">
        <f>IF(Balance!G46&gt;0,Balance!G46*(INDEX(Info!$E$6:$E$15,MATCH(G$14,Info!$C$6:$C$15,0))/12),0)</f>
        <v>0</v>
      </c>
      <c r="H47" s="6">
        <f>IF(Balance!H46&gt;0,Balance!H46*(INDEX(Info!$E$6:$E$15,MATCH(H$14,Info!$C$6:$C$15,0))/12),0)</f>
        <v>2.8652666666666669</v>
      </c>
      <c r="I47" s="6">
        <f>IF(Balance!I46&gt;0,Balance!I46*(INDEX(Info!$E$6:$E$15,MATCH(I$14,Info!$C$6:$C$15,0))/12),0)</f>
        <v>13.9133</v>
      </c>
      <c r="J47" s="6">
        <f>IF(Balance!J46&gt;0,Balance!J46*(INDEX(Info!$E$6:$E$15,MATCH(J$14,Info!$C$6:$C$15,0))/12),0)</f>
        <v>63.193599999999996</v>
      </c>
      <c r="K47" s="6">
        <f>IF(Balance!K46&gt;0,Balance!K46*(INDEX(Info!$E$6:$E$15,MATCH(K$14,Info!$C$6:$C$15,0))/12),0)</f>
        <v>109.28657250000001</v>
      </c>
      <c r="L47" s="6">
        <f>IF(Balance!L46&gt;0,Balance!L46*(INDEX(Info!$E$6:$E$15,MATCH(L$14,Info!$C$6:$C$15,0))/12),0)</f>
        <v>80.118000000000009</v>
      </c>
      <c r="M47" s="6">
        <f>IF(Balance!M46&gt;0,Balance!M46*(INDEX(Info!$E$6:$E$15,MATCH(M$14,Info!$C$6:$C$15,0))/12),0)</f>
        <v>91.22934166666667</v>
      </c>
      <c r="O47" s="6">
        <f t="shared" si="2"/>
        <v>360.60608083333329</v>
      </c>
    </row>
    <row r="48" spans="1:15" x14ac:dyDescent="0.25">
      <c r="A48" s="3">
        <f>IF(Balance!O47&lt;=0,"",A47+1)</f>
        <v>33</v>
      </c>
      <c r="B48" s="51">
        <f t="shared" si="3"/>
        <v>43040</v>
      </c>
      <c r="D48" s="6">
        <f>IF(Balance!D47&gt;0,Balance!D47*(INDEX(Info!$E$6:$E$15,MATCH(D$14,Info!$C$6:$C$15,0))/12),0)</f>
        <v>0</v>
      </c>
      <c r="E48" s="6">
        <f>IF(Balance!E47&gt;0,Balance!E47*(INDEX(Info!$E$6:$E$15,MATCH(E$14,Info!$C$6:$C$15,0))/12),0)</f>
        <v>0</v>
      </c>
      <c r="F48" s="6">
        <f>IF(Balance!F47&gt;0,Balance!F47*(INDEX(Info!$E$6:$E$15,MATCH(F$14,Info!$C$6:$C$15,0))/12),0)</f>
        <v>0</v>
      </c>
      <c r="G48" s="6">
        <f>IF(Balance!G47&gt;0,Balance!G47*(INDEX(Info!$E$6:$E$15,MATCH(G$14,Info!$C$6:$C$15,0))/12),0)</f>
        <v>0</v>
      </c>
      <c r="H48" s="6">
        <f>IF(Balance!H47&gt;0,Balance!H47*(INDEX(Info!$E$6:$E$15,MATCH(H$14,Info!$C$6:$C$15,0))/12),0)</f>
        <v>2.2748333333333335</v>
      </c>
      <c r="I48" s="6">
        <f>IF(Balance!I47&gt;0,Balance!I47*(INDEX(Info!$E$6:$E$15,MATCH(I$14,Info!$C$6:$C$15,0))/12),0)</f>
        <v>13.876333333333333</v>
      </c>
      <c r="J48" s="6">
        <f>IF(Balance!J47&gt;0,Balance!J47*(INDEX(Info!$E$6:$E$15,MATCH(J$14,Info!$C$6:$C$15,0))/12),0)</f>
        <v>63.125500000000002</v>
      </c>
      <c r="K48" s="6">
        <f>IF(Balance!K47&gt;0,Balance!K47*(INDEX(Info!$E$6:$E$15,MATCH(K$14,Info!$C$6:$C$15,0))/12),0)</f>
        <v>109.11789</v>
      </c>
      <c r="L48" s="6">
        <f>IF(Balance!L47&gt;0,Balance!L47*(INDEX(Info!$E$6:$E$15,MATCH(L$14,Info!$C$6:$C$15,0))/12),0)</f>
        <v>79.781850000000006</v>
      </c>
      <c r="M48" s="6">
        <f>IF(Balance!M47&gt;0,Balance!M47*(INDEX(Info!$E$6:$E$15,MATCH(M$14,Info!$C$6:$C$15,0))/12),0)</f>
        <v>91.188500000000005</v>
      </c>
      <c r="O48" s="6">
        <f t="shared" si="2"/>
        <v>359.36490666666668</v>
      </c>
    </row>
    <row r="49" spans="1:15" x14ac:dyDescent="0.25">
      <c r="A49" s="3">
        <f>IF(Balance!O48&lt;=0,"",A48+1)</f>
        <v>34</v>
      </c>
      <c r="B49" s="51">
        <f t="shared" si="3"/>
        <v>43070</v>
      </c>
      <c r="D49" s="6">
        <f>IF(Balance!D48&gt;0,Balance!D48*(INDEX(Info!$E$6:$E$15,MATCH(D$14,Info!$C$6:$C$15,0))/12),0)</f>
        <v>0</v>
      </c>
      <c r="E49" s="6">
        <f>IF(Balance!E48&gt;0,Balance!E48*(INDEX(Info!$E$6:$E$15,MATCH(E$14,Info!$C$6:$C$15,0))/12),0)</f>
        <v>0</v>
      </c>
      <c r="F49" s="6">
        <f>IF(Balance!F48&gt;0,Balance!F48*(INDEX(Info!$E$6:$E$15,MATCH(F$14,Info!$C$6:$C$15,0))/12),0)</f>
        <v>0</v>
      </c>
      <c r="G49" s="6">
        <f>IF(Balance!G48&gt;0,Balance!G48*(INDEX(Info!$E$6:$E$15,MATCH(G$14,Info!$C$6:$C$15,0))/12),0)</f>
        <v>0</v>
      </c>
      <c r="H49" s="6">
        <f>IF(Balance!H48&gt;0,Balance!H48*(INDEX(Info!$E$6:$E$15,MATCH(H$14,Info!$C$6:$C$15,0))/12),0)</f>
        <v>1.6824000000000001</v>
      </c>
      <c r="I49" s="6">
        <f>IF(Balance!I48&gt;0,Balance!I48*(INDEX(Info!$E$6:$E$15,MATCH(I$14,Info!$C$6:$C$15,0))/12),0)</f>
        <v>13.839266666666667</v>
      </c>
      <c r="J49" s="6">
        <f>IF(Balance!J48&gt;0,Balance!J48*(INDEX(Info!$E$6:$E$15,MATCH(J$14,Info!$C$6:$C$15,0))/12),0)</f>
        <v>63.056800000000003</v>
      </c>
      <c r="K49" s="6">
        <f>IF(Balance!K48&gt;0,Balance!K48*(INDEX(Info!$E$6:$E$15,MATCH(K$14,Info!$C$6:$C$15,0))/12),0)</f>
        <v>108.94653</v>
      </c>
      <c r="L49" s="6">
        <f>IF(Balance!L48&gt;0,Balance!L48*(INDEX(Info!$E$6:$E$15,MATCH(L$14,Info!$C$6:$C$15,0))/12),0)</f>
        <v>79.44187500000001</v>
      </c>
      <c r="M49" s="6">
        <f>IF(Balance!M48&gt;0,Balance!M48*(INDEX(Info!$E$6:$E$15,MATCH(M$14,Info!$C$6:$C$15,0))/12),0)</f>
        <v>91.147225000000006</v>
      </c>
      <c r="O49" s="6">
        <f t="shared" si="2"/>
        <v>358.11409666666663</v>
      </c>
    </row>
    <row r="50" spans="1:15" x14ac:dyDescent="0.25">
      <c r="A50" s="3">
        <f>IF(Balance!O49&lt;=0,"",A49+1)</f>
        <v>35</v>
      </c>
      <c r="B50" s="51">
        <f t="shared" si="3"/>
        <v>43101</v>
      </c>
      <c r="D50" s="6">
        <f>IF(Balance!D49&gt;0,Balance!D49*(INDEX(Info!$E$6:$E$15,MATCH(D$14,Info!$C$6:$C$15,0))/12),0)</f>
        <v>0</v>
      </c>
      <c r="E50" s="6">
        <f>IF(Balance!E49&gt;0,Balance!E49*(INDEX(Info!$E$6:$E$15,MATCH(E$14,Info!$C$6:$C$15,0))/12),0)</f>
        <v>0</v>
      </c>
      <c r="F50" s="6">
        <f>IF(Balance!F49&gt;0,Balance!F49*(INDEX(Info!$E$6:$E$15,MATCH(F$14,Info!$C$6:$C$15,0))/12),0)</f>
        <v>0</v>
      </c>
      <c r="G50" s="6">
        <f>IF(Balance!G49&gt;0,Balance!G49*(INDEX(Info!$E$6:$E$15,MATCH(G$14,Info!$C$6:$C$15,0))/12),0)</f>
        <v>0</v>
      </c>
      <c r="H50" s="6">
        <f>IF(Balance!H49&gt;0,Balance!H49*(INDEX(Info!$E$6:$E$15,MATCH(H$14,Info!$C$6:$C$15,0))/12),0)</f>
        <v>1.0880000000000001</v>
      </c>
      <c r="I50" s="6">
        <f>IF(Balance!I49&gt;0,Balance!I49*(INDEX(Info!$E$6:$E$15,MATCH(I$14,Info!$C$6:$C$15,0))/12),0)</f>
        <v>13.802066666666667</v>
      </c>
      <c r="J50" s="6">
        <f>IF(Balance!J49&gt;0,Balance!J49*(INDEX(Info!$E$6:$E$15,MATCH(J$14,Info!$C$6:$C$15,0))/12),0)</f>
        <v>62.987400000000001</v>
      </c>
      <c r="K50" s="6">
        <f>IF(Balance!K49&gt;0,Balance!K49*(INDEX(Info!$E$6:$E$15,MATCH(K$14,Info!$C$6:$C$15,0))/12),0)</f>
        <v>108.7724925</v>
      </c>
      <c r="L50" s="6">
        <f>IF(Balance!L49&gt;0,Balance!L49*(INDEX(Info!$E$6:$E$15,MATCH(L$14,Info!$C$6:$C$15,0))/12),0)</f>
        <v>79.098075000000009</v>
      </c>
      <c r="M50" s="6">
        <f>IF(Balance!M49&gt;0,Balance!M49*(INDEX(Info!$E$6:$E$15,MATCH(M$14,Info!$C$6:$C$15,0))/12),0)</f>
        <v>91.105516666666674</v>
      </c>
      <c r="O50" s="6">
        <f t="shared" si="2"/>
        <v>356.85355083333337</v>
      </c>
    </row>
    <row r="51" spans="1:15" x14ac:dyDescent="0.25">
      <c r="A51" s="3">
        <f>IF(Balance!O50&lt;=0,"",A50+1)</f>
        <v>36</v>
      </c>
      <c r="B51" s="51">
        <f t="shared" si="3"/>
        <v>43132</v>
      </c>
      <c r="D51" s="6">
        <f>IF(Balance!D50&gt;0,Balance!D50*(INDEX(Info!$E$6:$E$15,MATCH(D$14,Info!$C$6:$C$15,0))/12),0)</f>
        <v>0</v>
      </c>
      <c r="E51" s="6">
        <f>IF(Balance!E50&gt;0,Balance!E50*(INDEX(Info!$E$6:$E$15,MATCH(E$14,Info!$C$6:$C$15,0))/12),0)</f>
        <v>0</v>
      </c>
      <c r="F51" s="6">
        <f>IF(Balance!F50&gt;0,Balance!F50*(INDEX(Info!$E$6:$E$15,MATCH(F$14,Info!$C$6:$C$15,0))/12),0)</f>
        <v>0</v>
      </c>
      <c r="G51" s="6">
        <f>IF(Balance!G50&gt;0,Balance!G50*(INDEX(Info!$E$6:$E$15,MATCH(G$14,Info!$C$6:$C$15,0))/12),0)</f>
        <v>0</v>
      </c>
      <c r="H51" s="6">
        <f>IF(Balance!H50&gt;0,Balance!H50*(INDEX(Info!$E$6:$E$15,MATCH(H$14,Info!$C$6:$C$15,0))/12),0)</f>
        <v>0.49163333333333342</v>
      </c>
      <c r="I51" s="6">
        <f>IF(Balance!I50&gt;0,Balance!I50*(INDEX(Info!$E$6:$E$15,MATCH(I$14,Info!$C$6:$C$15,0))/12),0)</f>
        <v>13.764733333333334</v>
      </c>
      <c r="J51" s="6">
        <f>IF(Balance!J50&gt;0,Balance!J50*(INDEX(Info!$E$6:$E$15,MATCH(J$14,Info!$C$6:$C$15,0))/12),0)</f>
        <v>62.917299999999997</v>
      </c>
      <c r="K51" s="6">
        <f>IF(Balance!K50&gt;0,Balance!K50*(INDEX(Info!$E$6:$E$15,MATCH(K$14,Info!$C$6:$C$15,0))/12),0)</f>
        <v>108.59562</v>
      </c>
      <c r="L51" s="6">
        <f>IF(Balance!L50&gt;0,Balance!L50*(INDEX(Info!$E$6:$E$15,MATCH(L$14,Info!$C$6:$C$15,0))/12),0)</f>
        <v>78.750450000000015</v>
      </c>
      <c r="M51" s="6">
        <f>IF(Balance!M50&gt;0,Balance!M50*(INDEX(Info!$E$6:$E$15,MATCH(M$14,Info!$C$6:$C$15,0))/12),0)</f>
        <v>91.063375000000008</v>
      </c>
      <c r="O51" s="6">
        <f t="shared" si="2"/>
        <v>355.5831116666667</v>
      </c>
    </row>
    <row r="52" spans="1:15" x14ac:dyDescent="0.25">
      <c r="A52" s="3">
        <f>IF(Balance!O51&lt;=0,"",A51+1)</f>
        <v>37</v>
      </c>
      <c r="B52" s="51">
        <f t="shared" si="3"/>
        <v>43160</v>
      </c>
      <c r="D52" s="6">
        <f>IF(Balance!D51&gt;0,Balance!D51*(INDEX(Info!$E$6:$E$15,MATCH(D$14,Info!$C$6:$C$15,0))/12),0)</f>
        <v>0</v>
      </c>
      <c r="E52" s="6">
        <f>IF(Balance!E51&gt;0,Balance!E51*(INDEX(Info!$E$6:$E$15,MATCH(E$14,Info!$C$6:$C$15,0))/12),0)</f>
        <v>0</v>
      </c>
      <c r="F52" s="6">
        <f>IF(Balance!F51&gt;0,Balance!F51*(INDEX(Info!$E$6:$E$15,MATCH(F$14,Info!$C$6:$C$15,0))/12),0)</f>
        <v>0</v>
      </c>
      <c r="G52" s="6">
        <f>IF(Balance!G51&gt;0,Balance!G51*(INDEX(Info!$E$6:$E$15,MATCH(G$14,Info!$C$6:$C$15,0))/12),0)</f>
        <v>0</v>
      </c>
      <c r="H52" s="6">
        <f>IF(Balance!H51&gt;0,Balance!H51*(INDEX(Info!$E$6:$E$15,MATCH(H$14,Info!$C$6:$C$15,0))/12),0)</f>
        <v>0</v>
      </c>
      <c r="I52" s="6">
        <f>IF(Balance!I51&gt;0,Balance!I51*(INDEX(Info!$E$6:$E$15,MATCH(I$14,Info!$C$6:$C$15,0))/12),0)</f>
        <v>13.620566666666667</v>
      </c>
      <c r="J52" s="6">
        <f>IF(Balance!J51&gt;0,Balance!J51*(INDEX(Info!$E$6:$E$15,MATCH(J$14,Info!$C$6:$C$15,0))/12),0)</f>
        <v>62.846499999999999</v>
      </c>
      <c r="K52" s="6">
        <f>IF(Balance!K51&gt;0,Balance!K51*(INDEX(Info!$E$6:$E$15,MATCH(K$14,Info!$C$6:$C$15,0))/12),0)</f>
        <v>108.41607</v>
      </c>
      <c r="L52" s="6">
        <f>IF(Balance!L51&gt;0,Balance!L51*(INDEX(Info!$E$6:$E$15,MATCH(L$14,Info!$C$6:$C$15,0))/12),0)</f>
        <v>78.398887500000015</v>
      </c>
      <c r="M52" s="6">
        <f>IF(Balance!M51&gt;0,Balance!M51*(INDEX(Info!$E$6:$E$15,MATCH(M$14,Info!$C$6:$C$15,0))/12),0)</f>
        <v>91.020691666666664</v>
      </c>
      <c r="O52" s="6">
        <f t="shared" si="2"/>
        <v>354.30271583333337</v>
      </c>
    </row>
    <row r="53" spans="1:15" x14ac:dyDescent="0.25">
      <c r="A53" s="3">
        <f>IF(Balance!O52&lt;=0,"",A52+1)</f>
        <v>38</v>
      </c>
      <c r="B53" s="51">
        <f t="shared" si="3"/>
        <v>43191</v>
      </c>
      <c r="D53" s="6">
        <f>IF(Balance!D52&gt;0,Balance!D52*(INDEX(Info!$E$6:$E$15,MATCH(D$14,Info!$C$6:$C$15,0))/12),0)</f>
        <v>0</v>
      </c>
      <c r="E53" s="6">
        <f>IF(Balance!E52&gt;0,Balance!E52*(INDEX(Info!$E$6:$E$15,MATCH(E$14,Info!$C$6:$C$15,0))/12),0)</f>
        <v>0</v>
      </c>
      <c r="F53" s="6">
        <f>IF(Balance!F52&gt;0,Balance!F52*(INDEX(Info!$E$6:$E$15,MATCH(F$14,Info!$C$6:$C$15,0))/12),0)</f>
        <v>0</v>
      </c>
      <c r="G53" s="6">
        <f>IF(Balance!G52&gt;0,Balance!G52*(INDEX(Info!$E$6:$E$15,MATCH(G$14,Info!$C$6:$C$15,0))/12),0)</f>
        <v>0</v>
      </c>
      <c r="H53" s="6">
        <f>IF(Balance!H52&gt;0,Balance!H52*(INDEX(Info!$E$6:$E$15,MATCH(H$14,Info!$C$6:$C$15,0))/12),0)</f>
        <v>0</v>
      </c>
      <c r="I53" s="6">
        <f>IF(Balance!I52&gt;0,Balance!I52*(INDEX(Info!$E$6:$E$15,MATCH(I$14,Info!$C$6:$C$15,0))/12),0)</f>
        <v>12.982633333333334</v>
      </c>
      <c r="J53" s="6">
        <f>IF(Balance!J52&gt;0,Balance!J52*(INDEX(Info!$E$6:$E$15,MATCH(J$14,Info!$C$6:$C$15,0))/12),0)</f>
        <v>62.774999999999999</v>
      </c>
      <c r="K53" s="6">
        <f>IF(Balance!K52&gt;0,Balance!K52*(INDEX(Info!$E$6:$E$15,MATCH(K$14,Info!$C$6:$C$15,0))/12),0)</f>
        <v>108.23368499999999</v>
      </c>
      <c r="L53" s="6">
        <f>IF(Balance!L52&gt;0,Balance!L52*(INDEX(Info!$E$6:$E$15,MATCH(L$14,Info!$C$6:$C$15,0))/12),0)</f>
        <v>78.043387500000009</v>
      </c>
      <c r="M53" s="6">
        <f>IF(Balance!M52&gt;0,Balance!M52*(INDEX(Info!$E$6:$E$15,MATCH(M$14,Info!$C$6:$C$15,0))/12),0)</f>
        <v>90.977575000000002</v>
      </c>
      <c r="O53" s="6">
        <f t="shared" si="2"/>
        <v>353.01228083333331</v>
      </c>
    </row>
    <row r="54" spans="1:15" x14ac:dyDescent="0.25">
      <c r="A54" s="3">
        <f>IF(Balance!O53&lt;=0,"",A53+1)</f>
        <v>39</v>
      </c>
      <c r="B54" s="51">
        <f t="shared" si="3"/>
        <v>43221</v>
      </c>
      <c r="D54" s="6">
        <f>IF(Balance!D53&gt;0,Balance!D53*(INDEX(Info!$E$6:$E$15,MATCH(D$14,Info!$C$6:$C$15,0))/12),0)</f>
        <v>0</v>
      </c>
      <c r="E54" s="6">
        <f>IF(Balance!E53&gt;0,Balance!E53*(INDEX(Info!$E$6:$E$15,MATCH(E$14,Info!$C$6:$C$15,0))/12),0)</f>
        <v>0</v>
      </c>
      <c r="F54" s="6">
        <f>IF(Balance!F53&gt;0,Balance!F53*(INDEX(Info!$E$6:$E$15,MATCH(F$14,Info!$C$6:$C$15,0))/12),0)</f>
        <v>0</v>
      </c>
      <c r="G54" s="6">
        <f>IF(Balance!G53&gt;0,Balance!G53*(INDEX(Info!$E$6:$E$15,MATCH(G$14,Info!$C$6:$C$15,0))/12),0)</f>
        <v>0</v>
      </c>
      <c r="H54" s="6">
        <f>IF(Balance!H53&gt;0,Balance!H53*(INDEX(Info!$E$6:$E$15,MATCH(H$14,Info!$C$6:$C$15,0))/12),0)</f>
        <v>0</v>
      </c>
      <c r="I54" s="6">
        <f>IF(Balance!I53&gt;0,Balance!I53*(INDEX(Info!$E$6:$E$15,MATCH(I$14,Info!$C$6:$C$15,0))/12),0)</f>
        <v>12.342566666666668</v>
      </c>
      <c r="J54" s="6">
        <f>IF(Balance!J53&gt;0,Balance!J53*(INDEX(Info!$E$6:$E$15,MATCH(J$14,Info!$C$6:$C$15,0))/12),0)</f>
        <v>62.702799999999996</v>
      </c>
      <c r="K54" s="6">
        <f>IF(Balance!K53&gt;0,Balance!K53*(INDEX(Info!$E$6:$E$15,MATCH(K$14,Info!$C$6:$C$15,0))/12),0)</f>
        <v>108.04830750000001</v>
      </c>
      <c r="L54" s="6">
        <f>IF(Balance!L53&gt;0,Balance!L53*(INDEX(Info!$E$6:$E$15,MATCH(L$14,Info!$C$6:$C$15,0))/12),0)</f>
        <v>77.68383750000001</v>
      </c>
      <c r="M54" s="6">
        <f>IF(Balance!M53&gt;0,Balance!M53*(INDEX(Info!$E$6:$E$15,MATCH(M$14,Info!$C$6:$C$15,0))/12),0)</f>
        <v>90.934025000000005</v>
      </c>
      <c r="O54" s="6">
        <f t="shared" si="2"/>
        <v>351.71153666666669</v>
      </c>
    </row>
    <row r="55" spans="1:15" x14ac:dyDescent="0.25">
      <c r="A55" s="3">
        <f>IF(Balance!O54&lt;=0,"",A54+1)</f>
        <v>40</v>
      </c>
      <c r="B55" s="51">
        <f t="shared" si="3"/>
        <v>43252</v>
      </c>
      <c r="D55" s="6">
        <f>IF(Balance!D54&gt;0,Balance!D54*(INDEX(Info!$E$6:$E$15,MATCH(D$14,Info!$C$6:$C$15,0))/12),0)</f>
        <v>0</v>
      </c>
      <c r="E55" s="6">
        <f>IF(Balance!E54&gt;0,Balance!E54*(INDEX(Info!$E$6:$E$15,MATCH(E$14,Info!$C$6:$C$15,0))/12),0)</f>
        <v>0</v>
      </c>
      <c r="F55" s="6">
        <f>IF(Balance!F54&gt;0,Balance!F54*(INDEX(Info!$E$6:$E$15,MATCH(F$14,Info!$C$6:$C$15,0))/12),0)</f>
        <v>0</v>
      </c>
      <c r="G55" s="6">
        <f>IF(Balance!G54&gt;0,Balance!G54*(INDEX(Info!$E$6:$E$15,MATCH(G$14,Info!$C$6:$C$15,0))/12),0)</f>
        <v>0</v>
      </c>
      <c r="H55" s="6">
        <f>IF(Balance!H54&gt;0,Balance!H54*(INDEX(Info!$E$6:$E$15,MATCH(H$14,Info!$C$6:$C$15,0))/12),0)</f>
        <v>0</v>
      </c>
      <c r="I55" s="6">
        <f>IF(Balance!I54&gt;0,Balance!I54*(INDEX(Info!$E$6:$E$15,MATCH(I$14,Info!$C$6:$C$15,0))/12),0)</f>
        <v>11.700366666666667</v>
      </c>
      <c r="J55" s="6">
        <f>IF(Balance!J54&gt;0,Balance!J54*(INDEX(Info!$E$6:$E$15,MATCH(J$14,Info!$C$6:$C$15,0))/12),0)</f>
        <v>62.629799999999996</v>
      </c>
      <c r="K55" s="6">
        <f>IF(Balance!K54&gt;0,Balance!K54*(INDEX(Info!$E$6:$E$15,MATCH(K$14,Info!$C$6:$C$15,0))/12),0)</f>
        <v>107.860095</v>
      </c>
      <c r="L55" s="6">
        <f>IF(Balance!L54&gt;0,Balance!L54*(INDEX(Info!$E$6:$E$15,MATCH(L$14,Info!$C$6:$C$15,0))/12),0)</f>
        <v>77.320237500000005</v>
      </c>
      <c r="M55" s="6">
        <f>IF(Balance!M54&gt;0,Balance!M54*(INDEX(Info!$E$6:$E$15,MATCH(M$14,Info!$C$6:$C$15,0))/12),0)</f>
        <v>90.889933333333332</v>
      </c>
      <c r="O55" s="6">
        <f t="shared" si="2"/>
        <v>350.40043249999997</v>
      </c>
    </row>
    <row r="56" spans="1:15" x14ac:dyDescent="0.25">
      <c r="A56" s="3">
        <f>IF(Balance!O55&lt;=0,"",A55+1)</f>
        <v>41</v>
      </c>
      <c r="B56" s="51">
        <f t="shared" si="3"/>
        <v>43282</v>
      </c>
      <c r="D56" s="6">
        <f>IF(Balance!D55&gt;0,Balance!D55*(INDEX(Info!$E$6:$E$15,MATCH(D$14,Info!$C$6:$C$15,0))/12),0)</f>
        <v>0</v>
      </c>
      <c r="E56" s="6">
        <f>IF(Balance!E55&gt;0,Balance!E55*(INDEX(Info!$E$6:$E$15,MATCH(E$14,Info!$C$6:$C$15,0))/12),0)</f>
        <v>0</v>
      </c>
      <c r="F56" s="6">
        <f>IF(Balance!F55&gt;0,Balance!F55*(INDEX(Info!$E$6:$E$15,MATCH(F$14,Info!$C$6:$C$15,0))/12),0)</f>
        <v>0</v>
      </c>
      <c r="G56" s="6">
        <f>IF(Balance!G55&gt;0,Balance!G55*(INDEX(Info!$E$6:$E$15,MATCH(G$14,Info!$C$6:$C$15,0))/12),0)</f>
        <v>0</v>
      </c>
      <c r="H56" s="6">
        <f>IF(Balance!H55&gt;0,Balance!H55*(INDEX(Info!$E$6:$E$15,MATCH(H$14,Info!$C$6:$C$15,0))/12),0)</f>
        <v>0</v>
      </c>
      <c r="I56" s="6">
        <f>IF(Balance!I55&gt;0,Balance!I55*(INDEX(Info!$E$6:$E$15,MATCH(I$14,Info!$C$6:$C$15,0))/12),0)</f>
        <v>11.056033333333334</v>
      </c>
      <c r="J56" s="6">
        <f>IF(Balance!J55&gt;0,Balance!J55*(INDEX(Info!$E$6:$E$15,MATCH(J$14,Info!$C$6:$C$15,0))/12),0)</f>
        <v>62.556100000000001</v>
      </c>
      <c r="K56" s="6">
        <f>IF(Balance!K55&gt;0,Balance!K55*(INDEX(Info!$E$6:$E$15,MATCH(K$14,Info!$C$6:$C$15,0))/12),0)</f>
        <v>107.66889</v>
      </c>
      <c r="L56" s="6">
        <f>IF(Balance!L55&gt;0,Balance!L55*(INDEX(Info!$E$6:$E$15,MATCH(L$14,Info!$C$6:$C$15,0))/12),0)</f>
        <v>76.952587500000007</v>
      </c>
      <c r="M56" s="6">
        <f>IF(Balance!M55&gt;0,Balance!M55*(INDEX(Info!$E$6:$E$15,MATCH(M$14,Info!$C$6:$C$15,0))/12),0)</f>
        <v>90.845408333333339</v>
      </c>
      <c r="O56" s="6">
        <f t="shared" si="2"/>
        <v>349.07901916666668</v>
      </c>
    </row>
    <row r="57" spans="1:15" x14ac:dyDescent="0.25">
      <c r="A57" s="3">
        <f>IF(Balance!O56&lt;=0,"",A56+1)</f>
        <v>42</v>
      </c>
      <c r="B57" s="51">
        <f t="shared" si="3"/>
        <v>43313</v>
      </c>
      <c r="D57" s="6">
        <f>IF(Balance!D56&gt;0,Balance!D56*(INDEX(Info!$E$6:$E$15,MATCH(D$14,Info!$C$6:$C$15,0))/12),0)</f>
        <v>0</v>
      </c>
      <c r="E57" s="6">
        <f>IF(Balance!E56&gt;0,Balance!E56*(INDEX(Info!$E$6:$E$15,MATCH(E$14,Info!$C$6:$C$15,0))/12),0)</f>
        <v>0</v>
      </c>
      <c r="F57" s="6">
        <f>IF(Balance!F56&gt;0,Balance!F56*(INDEX(Info!$E$6:$E$15,MATCH(F$14,Info!$C$6:$C$15,0))/12),0)</f>
        <v>0</v>
      </c>
      <c r="G57" s="6">
        <f>IF(Balance!G56&gt;0,Balance!G56*(INDEX(Info!$E$6:$E$15,MATCH(G$14,Info!$C$6:$C$15,0))/12),0)</f>
        <v>0</v>
      </c>
      <c r="H57" s="6">
        <f>IF(Balance!H56&gt;0,Balance!H56*(INDEX(Info!$E$6:$E$15,MATCH(H$14,Info!$C$6:$C$15,0))/12),0)</f>
        <v>0</v>
      </c>
      <c r="I57" s="6">
        <f>IF(Balance!I56&gt;0,Balance!I56*(INDEX(Info!$E$6:$E$15,MATCH(I$14,Info!$C$6:$C$15,0))/12),0)</f>
        <v>10.409566666666667</v>
      </c>
      <c r="J57" s="6">
        <f>IF(Balance!J56&gt;0,Balance!J56*(INDEX(Info!$E$6:$E$15,MATCH(J$14,Info!$C$6:$C$15,0))/12),0)</f>
        <v>62.481700000000004</v>
      </c>
      <c r="K57" s="6">
        <f>IF(Balance!K56&gt;0,Balance!K56*(INDEX(Info!$E$6:$E$15,MATCH(K$14,Info!$C$6:$C$15,0))/12),0)</f>
        <v>107.4746925</v>
      </c>
      <c r="L57" s="6">
        <f>IF(Balance!L56&gt;0,Balance!L56*(INDEX(Info!$E$6:$E$15,MATCH(L$14,Info!$C$6:$C$15,0))/12),0)</f>
        <v>76.580775000000017</v>
      </c>
      <c r="M57" s="6">
        <f>IF(Balance!M56&gt;0,Balance!M56*(INDEX(Info!$E$6:$E$15,MATCH(M$14,Info!$C$6:$C$15,0))/12),0)</f>
        <v>90.800449999999998</v>
      </c>
      <c r="O57" s="6">
        <f t="shared" si="2"/>
        <v>347.74718416666673</v>
      </c>
    </row>
    <row r="58" spans="1:15" x14ac:dyDescent="0.25">
      <c r="A58" s="3">
        <f>IF(Balance!O57&lt;=0,"",A57+1)</f>
        <v>43</v>
      </c>
      <c r="B58" s="51">
        <f t="shared" si="3"/>
        <v>43344</v>
      </c>
      <c r="D58" s="6">
        <f>IF(Balance!D57&gt;0,Balance!D57*(INDEX(Info!$E$6:$E$15,MATCH(D$14,Info!$C$6:$C$15,0))/12),0)</f>
        <v>0</v>
      </c>
      <c r="E58" s="6">
        <f>IF(Balance!E57&gt;0,Balance!E57*(INDEX(Info!$E$6:$E$15,MATCH(E$14,Info!$C$6:$C$15,0))/12),0)</f>
        <v>0</v>
      </c>
      <c r="F58" s="6">
        <f>IF(Balance!F57&gt;0,Balance!F57*(INDEX(Info!$E$6:$E$15,MATCH(F$14,Info!$C$6:$C$15,0))/12),0)</f>
        <v>0</v>
      </c>
      <c r="G58" s="6">
        <f>IF(Balance!G57&gt;0,Balance!G57*(INDEX(Info!$E$6:$E$15,MATCH(G$14,Info!$C$6:$C$15,0))/12),0)</f>
        <v>0</v>
      </c>
      <c r="H58" s="6">
        <f>IF(Balance!H57&gt;0,Balance!H57*(INDEX(Info!$E$6:$E$15,MATCH(H$14,Info!$C$6:$C$15,0))/12),0)</f>
        <v>0</v>
      </c>
      <c r="I58" s="6">
        <f>IF(Balance!I57&gt;0,Balance!I57*(INDEX(Info!$E$6:$E$15,MATCH(I$14,Info!$C$6:$C$15,0))/12),0)</f>
        <v>9.7609333333333339</v>
      </c>
      <c r="J58" s="6">
        <f>IF(Balance!J57&gt;0,Balance!J57*(INDEX(Info!$E$6:$E$15,MATCH(J$14,Info!$C$6:$C$15,0))/12),0)</f>
        <v>62.406500000000001</v>
      </c>
      <c r="K58" s="6">
        <f>IF(Balance!K57&gt;0,Balance!K57*(INDEX(Info!$E$6:$E$15,MATCH(K$14,Info!$C$6:$C$15,0))/12),0)</f>
        <v>107.27734500000001</v>
      </c>
      <c r="L58" s="6">
        <f>IF(Balance!L57&gt;0,Balance!L57*(INDEX(Info!$E$6:$E$15,MATCH(L$14,Info!$C$6:$C$15,0))/12),0)</f>
        <v>76.204800000000006</v>
      </c>
      <c r="M58" s="6">
        <f>IF(Balance!M57&gt;0,Balance!M57*(INDEX(Info!$E$6:$E$15,MATCH(M$14,Info!$C$6:$C$15,0))/12),0)</f>
        <v>90.754949999999994</v>
      </c>
      <c r="O58" s="6">
        <f t="shared" si="2"/>
        <v>346.40452833333336</v>
      </c>
    </row>
    <row r="59" spans="1:15" x14ac:dyDescent="0.25">
      <c r="A59" s="3">
        <f>IF(Balance!O58&lt;=0,"",A58+1)</f>
        <v>44</v>
      </c>
      <c r="B59" s="51">
        <f t="shared" si="3"/>
        <v>43374</v>
      </c>
      <c r="D59" s="6">
        <f>IF(Balance!D58&gt;0,Balance!D58*(INDEX(Info!$E$6:$E$15,MATCH(D$14,Info!$C$6:$C$15,0))/12),0)</f>
        <v>0</v>
      </c>
      <c r="E59" s="6">
        <f>IF(Balance!E58&gt;0,Balance!E58*(INDEX(Info!$E$6:$E$15,MATCH(E$14,Info!$C$6:$C$15,0))/12),0)</f>
        <v>0</v>
      </c>
      <c r="F59" s="6">
        <f>IF(Balance!F58&gt;0,Balance!F58*(INDEX(Info!$E$6:$E$15,MATCH(F$14,Info!$C$6:$C$15,0))/12),0)</f>
        <v>0</v>
      </c>
      <c r="G59" s="6">
        <f>IF(Balance!G58&gt;0,Balance!G58*(INDEX(Info!$E$6:$E$15,MATCH(G$14,Info!$C$6:$C$15,0))/12),0)</f>
        <v>0</v>
      </c>
      <c r="H59" s="6">
        <f>IF(Balance!H58&gt;0,Balance!H58*(INDEX(Info!$E$6:$E$15,MATCH(H$14,Info!$C$6:$C$15,0))/12),0)</f>
        <v>0</v>
      </c>
      <c r="I59" s="6">
        <f>IF(Balance!I58&gt;0,Balance!I58*(INDEX(Info!$E$6:$E$15,MATCH(I$14,Info!$C$6:$C$15,0))/12),0)</f>
        <v>9.1101333333333336</v>
      </c>
      <c r="J59" s="6">
        <f>IF(Balance!J58&gt;0,Balance!J58*(INDEX(Info!$E$6:$E$15,MATCH(J$14,Info!$C$6:$C$15,0))/12),0)</f>
        <v>62.330600000000004</v>
      </c>
      <c r="K59" s="6">
        <f>IF(Balance!K58&gt;0,Balance!K58*(INDEX(Info!$E$6:$E$15,MATCH(K$14,Info!$C$6:$C$15,0))/12),0)</f>
        <v>107.077005</v>
      </c>
      <c r="L59" s="6">
        <f>IF(Balance!L58&gt;0,Balance!L58*(INDEX(Info!$E$6:$E$15,MATCH(L$14,Info!$C$6:$C$15,0))/12),0)</f>
        <v>75.824550000000016</v>
      </c>
      <c r="M59" s="6">
        <f>IF(Balance!M58&gt;0,Balance!M58*(INDEX(Info!$E$6:$E$15,MATCH(M$14,Info!$C$6:$C$15,0))/12),0)</f>
        <v>90.708908333333326</v>
      </c>
      <c r="O59" s="6">
        <f t="shared" si="2"/>
        <v>345.05119666666667</v>
      </c>
    </row>
    <row r="60" spans="1:15" x14ac:dyDescent="0.25">
      <c r="A60" s="3">
        <f>IF(Balance!O59&lt;=0,"",A59+1)</f>
        <v>45</v>
      </c>
      <c r="B60" s="51">
        <f t="shared" si="3"/>
        <v>43405</v>
      </c>
      <c r="D60" s="6">
        <f>IF(Balance!D59&gt;0,Balance!D59*(INDEX(Info!$E$6:$E$15,MATCH(D$14,Info!$C$6:$C$15,0))/12),0)</f>
        <v>0</v>
      </c>
      <c r="E60" s="6">
        <f>IF(Balance!E59&gt;0,Balance!E59*(INDEX(Info!$E$6:$E$15,MATCH(E$14,Info!$C$6:$C$15,0))/12),0)</f>
        <v>0</v>
      </c>
      <c r="F60" s="6">
        <f>IF(Balance!F59&gt;0,Balance!F59*(INDEX(Info!$E$6:$E$15,MATCH(F$14,Info!$C$6:$C$15,0))/12),0)</f>
        <v>0</v>
      </c>
      <c r="G60" s="6">
        <f>IF(Balance!G59&gt;0,Balance!G59*(INDEX(Info!$E$6:$E$15,MATCH(G$14,Info!$C$6:$C$15,0))/12),0)</f>
        <v>0</v>
      </c>
      <c r="H60" s="6">
        <f>IF(Balance!H59&gt;0,Balance!H59*(INDEX(Info!$E$6:$E$15,MATCH(H$14,Info!$C$6:$C$15,0))/12),0)</f>
        <v>0</v>
      </c>
      <c r="I60" s="6">
        <f>IF(Balance!I59&gt;0,Balance!I59*(INDEX(Info!$E$6:$E$15,MATCH(I$14,Info!$C$6:$C$15,0))/12),0)</f>
        <v>8.4571666666666676</v>
      </c>
      <c r="J60" s="6">
        <f>IF(Balance!J59&gt;0,Balance!J59*(INDEX(Info!$E$6:$E$15,MATCH(J$14,Info!$C$6:$C$15,0))/12),0)</f>
        <v>62.253900000000002</v>
      </c>
      <c r="K60" s="6">
        <f>IF(Balance!K59&gt;0,Balance!K59*(INDEX(Info!$E$6:$E$15,MATCH(K$14,Info!$C$6:$C$15,0))/12),0)</f>
        <v>106.873515</v>
      </c>
      <c r="L60" s="6">
        <f>IF(Balance!L59&gt;0,Balance!L59*(INDEX(Info!$E$6:$E$15,MATCH(L$14,Info!$C$6:$C$15,0))/12),0)</f>
        <v>75.440025000000006</v>
      </c>
      <c r="M60" s="6">
        <f>IF(Balance!M59&gt;0,Balance!M59*(INDEX(Info!$E$6:$E$15,MATCH(M$14,Info!$C$6:$C$15,0))/12),0)</f>
        <v>90.66243333333334</v>
      </c>
      <c r="O60" s="6">
        <f t="shared" si="2"/>
        <v>343.68704000000002</v>
      </c>
    </row>
    <row r="61" spans="1:15" x14ac:dyDescent="0.25">
      <c r="A61" s="3">
        <f>IF(Balance!O60&lt;=0,"",A60+1)</f>
        <v>46</v>
      </c>
      <c r="B61" s="51">
        <f t="shared" si="3"/>
        <v>43435</v>
      </c>
      <c r="D61" s="6">
        <f>IF(Balance!D60&gt;0,Balance!D60*(INDEX(Info!$E$6:$E$15,MATCH(D$14,Info!$C$6:$C$15,0))/12),0)</f>
        <v>0</v>
      </c>
      <c r="E61" s="6">
        <f>IF(Balance!E60&gt;0,Balance!E60*(INDEX(Info!$E$6:$E$15,MATCH(E$14,Info!$C$6:$C$15,0))/12),0)</f>
        <v>0</v>
      </c>
      <c r="F61" s="6">
        <f>IF(Balance!F60&gt;0,Balance!F60*(INDEX(Info!$E$6:$E$15,MATCH(F$14,Info!$C$6:$C$15,0))/12),0)</f>
        <v>0</v>
      </c>
      <c r="G61" s="6">
        <f>IF(Balance!G60&gt;0,Balance!G60*(INDEX(Info!$E$6:$E$15,MATCH(G$14,Info!$C$6:$C$15,0))/12),0)</f>
        <v>0</v>
      </c>
      <c r="H61" s="6">
        <f>IF(Balance!H60&gt;0,Balance!H60*(INDEX(Info!$E$6:$E$15,MATCH(H$14,Info!$C$6:$C$15,0))/12),0)</f>
        <v>0</v>
      </c>
      <c r="I61" s="6">
        <f>IF(Balance!I60&gt;0,Balance!I60*(INDEX(Info!$E$6:$E$15,MATCH(I$14,Info!$C$6:$C$15,0))/12),0)</f>
        <v>7.802033333333334</v>
      </c>
      <c r="J61" s="6">
        <f>IF(Balance!J60&gt;0,Balance!J60*(INDEX(Info!$E$6:$E$15,MATCH(J$14,Info!$C$6:$C$15,0))/12),0)</f>
        <v>62.176400000000008</v>
      </c>
      <c r="K61" s="6">
        <f>IF(Balance!K60&gt;0,Balance!K60*(INDEX(Info!$E$6:$E$15,MATCH(K$14,Info!$C$6:$C$15,0))/12),0)</f>
        <v>106.6667175</v>
      </c>
      <c r="L61" s="6">
        <f>IF(Balance!L60&gt;0,Balance!L60*(INDEX(Info!$E$6:$E$15,MATCH(L$14,Info!$C$6:$C$15,0))/12),0)</f>
        <v>75.051225000000017</v>
      </c>
      <c r="M61" s="6">
        <f>IF(Balance!M60&gt;0,Balance!M60*(INDEX(Info!$E$6:$E$15,MATCH(M$14,Info!$C$6:$C$15,0))/12),0)</f>
        <v>90.615416666666675</v>
      </c>
      <c r="O61" s="6">
        <f t="shared" si="2"/>
        <v>342.31179250000002</v>
      </c>
    </row>
    <row r="62" spans="1:15" x14ac:dyDescent="0.25">
      <c r="A62" s="3">
        <f>IF(Balance!O61&lt;=0,"",A61+1)</f>
        <v>47</v>
      </c>
      <c r="B62" s="51">
        <f t="shared" si="3"/>
        <v>43466</v>
      </c>
      <c r="D62" s="6">
        <f>IF(Balance!D61&gt;0,Balance!D61*(INDEX(Info!$E$6:$E$15,MATCH(D$14,Info!$C$6:$C$15,0))/12),0)</f>
        <v>0</v>
      </c>
      <c r="E62" s="6">
        <f>IF(Balance!E61&gt;0,Balance!E61*(INDEX(Info!$E$6:$E$15,MATCH(E$14,Info!$C$6:$C$15,0))/12),0)</f>
        <v>0</v>
      </c>
      <c r="F62" s="6">
        <f>IF(Balance!F61&gt;0,Balance!F61*(INDEX(Info!$E$6:$E$15,MATCH(F$14,Info!$C$6:$C$15,0))/12),0)</f>
        <v>0</v>
      </c>
      <c r="G62" s="6">
        <f>IF(Balance!G61&gt;0,Balance!G61*(INDEX(Info!$E$6:$E$15,MATCH(G$14,Info!$C$6:$C$15,0))/12),0)</f>
        <v>0</v>
      </c>
      <c r="H62" s="6">
        <f>IF(Balance!H61&gt;0,Balance!H61*(INDEX(Info!$E$6:$E$15,MATCH(H$14,Info!$C$6:$C$15,0))/12),0)</f>
        <v>0</v>
      </c>
      <c r="I62" s="6">
        <f>IF(Balance!I61&gt;0,Balance!I61*(INDEX(Info!$E$6:$E$15,MATCH(I$14,Info!$C$6:$C$15,0))/12),0)</f>
        <v>7.1447000000000003</v>
      </c>
      <c r="J62" s="6">
        <f>IF(Balance!J61&gt;0,Balance!J61*(INDEX(Info!$E$6:$E$15,MATCH(J$14,Info!$C$6:$C$15,0))/12),0)</f>
        <v>62.098199999999999</v>
      </c>
      <c r="K62" s="6">
        <f>IF(Balance!K61&gt;0,Balance!K61*(INDEX(Info!$E$6:$E$15,MATCH(K$14,Info!$C$6:$C$15,0))/12),0)</f>
        <v>106.45676999999999</v>
      </c>
      <c r="L62" s="6">
        <f>IF(Balance!L61&gt;0,Balance!L61*(INDEX(Info!$E$6:$E$15,MATCH(L$14,Info!$C$6:$C$15,0))/12),0)</f>
        <v>74.65803750000002</v>
      </c>
      <c r="M62" s="6">
        <f>IF(Balance!M61&gt;0,Balance!M61*(INDEX(Info!$E$6:$E$15,MATCH(M$14,Info!$C$6:$C$15,0))/12),0)</f>
        <v>90.567966666666678</v>
      </c>
      <c r="O62" s="6">
        <f t="shared" si="2"/>
        <v>340.92567416666668</v>
      </c>
    </row>
    <row r="63" spans="1:15" x14ac:dyDescent="0.25">
      <c r="A63" s="3">
        <f>IF(Balance!O62&lt;=0,"",A62+1)</f>
        <v>48</v>
      </c>
      <c r="B63" s="51">
        <f t="shared" si="3"/>
        <v>43497</v>
      </c>
      <c r="D63" s="6">
        <f>IF(Balance!D62&gt;0,Balance!D62*(INDEX(Info!$E$6:$E$15,MATCH(D$14,Info!$C$6:$C$15,0))/12),0)</f>
        <v>0</v>
      </c>
      <c r="E63" s="6">
        <f>IF(Balance!E62&gt;0,Balance!E62*(INDEX(Info!$E$6:$E$15,MATCH(E$14,Info!$C$6:$C$15,0))/12),0)</f>
        <v>0</v>
      </c>
      <c r="F63" s="6">
        <f>IF(Balance!F62&gt;0,Balance!F62*(INDEX(Info!$E$6:$E$15,MATCH(F$14,Info!$C$6:$C$15,0))/12),0)</f>
        <v>0</v>
      </c>
      <c r="G63" s="6">
        <f>IF(Balance!G62&gt;0,Balance!G62*(INDEX(Info!$E$6:$E$15,MATCH(G$14,Info!$C$6:$C$15,0))/12),0)</f>
        <v>0</v>
      </c>
      <c r="H63" s="6">
        <f>IF(Balance!H62&gt;0,Balance!H62*(INDEX(Info!$E$6:$E$15,MATCH(H$14,Info!$C$6:$C$15,0))/12),0)</f>
        <v>0</v>
      </c>
      <c r="I63" s="6">
        <f>IF(Balance!I62&gt;0,Balance!I62*(INDEX(Info!$E$6:$E$15,MATCH(I$14,Info!$C$6:$C$15,0))/12),0)</f>
        <v>6.4851666666666672</v>
      </c>
      <c r="J63" s="6">
        <f>IF(Balance!J62&gt;0,Balance!J62*(INDEX(Info!$E$6:$E$15,MATCH(J$14,Info!$C$6:$C$15,0))/12),0)</f>
        <v>62.019200000000005</v>
      </c>
      <c r="K63" s="6">
        <f>IF(Balance!K62&gt;0,Balance!K62*(INDEX(Info!$E$6:$E$15,MATCH(K$14,Info!$C$6:$C$15,0))/12),0)</f>
        <v>106.243515</v>
      </c>
      <c r="L63" s="6">
        <f>IF(Balance!L62&gt;0,Balance!L62*(INDEX(Info!$E$6:$E$15,MATCH(L$14,Info!$C$6:$C$15,0))/12),0)</f>
        <v>74.260462500000017</v>
      </c>
      <c r="M63" s="6">
        <f>IF(Balance!M62&gt;0,Balance!M62*(INDEX(Info!$E$6:$E$15,MATCH(M$14,Info!$C$6:$C$15,0))/12),0)</f>
        <v>90.519975000000002</v>
      </c>
      <c r="O63" s="6">
        <f t="shared" si="2"/>
        <v>339.52831916666668</v>
      </c>
    </row>
    <row r="64" spans="1:15" x14ac:dyDescent="0.25">
      <c r="A64" s="3">
        <f>IF(Balance!O63&lt;=0,"",A63+1)</f>
        <v>49</v>
      </c>
      <c r="B64" s="51">
        <f t="shared" si="3"/>
        <v>43525</v>
      </c>
      <c r="D64" s="6">
        <f>IF(Balance!D63&gt;0,Balance!D63*(INDEX(Info!$E$6:$E$15,MATCH(D$14,Info!$C$6:$C$15,0))/12),0)</f>
        <v>0</v>
      </c>
      <c r="E64" s="6">
        <f>IF(Balance!E63&gt;0,Balance!E63*(INDEX(Info!$E$6:$E$15,MATCH(E$14,Info!$C$6:$C$15,0))/12),0)</f>
        <v>0</v>
      </c>
      <c r="F64" s="6">
        <f>IF(Balance!F63&gt;0,Balance!F63*(INDEX(Info!$E$6:$E$15,MATCH(F$14,Info!$C$6:$C$15,0))/12),0)</f>
        <v>0</v>
      </c>
      <c r="G64" s="6">
        <f>IF(Balance!G63&gt;0,Balance!G63*(INDEX(Info!$E$6:$E$15,MATCH(G$14,Info!$C$6:$C$15,0))/12),0)</f>
        <v>0</v>
      </c>
      <c r="H64" s="6">
        <f>IF(Balance!H63&gt;0,Balance!H63*(INDEX(Info!$E$6:$E$15,MATCH(H$14,Info!$C$6:$C$15,0))/12),0)</f>
        <v>0</v>
      </c>
      <c r="I64" s="6">
        <f>IF(Balance!I63&gt;0,Balance!I63*(INDEX(Info!$E$6:$E$15,MATCH(I$14,Info!$C$6:$C$15,0))/12),0)</f>
        <v>5.8234666666666666</v>
      </c>
      <c r="J64" s="6">
        <f>IF(Balance!J63&gt;0,Balance!J63*(INDEX(Info!$E$6:$E$15,MATCH(J$14,Info!$C$6:$C$15,0))/12),0)</f>
        <v>61.939399999999999</v>
      </c>
      <c r="K64" s="6">
        <f>IF(Balance!K63&gt;0,Balance!K63*(INDEX(Info!$E$6:$E$15,MATCH(K$14,Info!$C$6:$C$15,0))/12),0)</f>
        <v>106.02679499999999</v>
      </c>
      <c r="L64" s="6">
        <f>IF(Balance!L63&gt;0,Balance!L63*(INDEX(Info!$E$6:$E$15,MATCH(L$14,Info!$C$6:$C$15,0))/12),0)</f>
        <v>73.858387500000006</v>
      </c>
      <c r="M64" s="6">
        <f>IF(Balance!M63&gt;0,Balance!M63*(INDEX(Info!$E$6:$E$15,MATCH(M$14,Info!$C$6:$C$15,0))/12),0)</f>
        <v>90.471441666666664</v>
      </c>
      <c r="O64" s="6">
        <f t="shared" si="2"/>
        <v>338.11949083333332</v>
      </c>
    </row>
    <row r="65" spans="1:15" x14ac:dyDescent="0.25">
      <c r="A65" s="3">
        <f>IF(Balance!O64&lt;=0,"",A64+1)</f>
        <v>50</v>
      </c>
      <c r="B65" s="51">
        <f t="shared" si="3"/>
        <v>43556</v>
      </c>
      <c r="D65" s="6">
        <f>IF(Balance!D64&gt;0,Balance!D64*(INDEX(Info!$E$6:$E$15,MATCH(D$14,Info!$C$6:$C$15,0))/12),0)</f>
        <v>0</v>
      </c>
      <c r="E65" s="6">
        <f>IF(Balance!E64&gt;0,Balance!E64*(INDEX(Info!$E$6:$E$15,MATCH(E$14,Info!$C$6:$C$15,0))/12),0)</f>
        <v>0</v>
      </c>
      <c r="F65" s="6">
        <f>IF(Balance!F64&gt;0,Balance!F64*(INDEX(Info!$E$6:$E$15,MATCH(F$14,Info!$C$6:$C$15,0))/12),0)</f>
        <v>0</v>
      </c>
      <c r="G65" s="6">
        <f>IF(Balance!G64&gt;0,Balance!G64*(INDEX(Info!$E$6:$E$15,MATCH(G$14,Info!$C$6:$C$15,0))/12),0)</f>
        <v>0</v>
      </c>
      <c r="H65" s="6">
        <f>IF(Balance!H64&gt;0,Balance!H64*(INDEX(Info!$E$6:$E$15,MATCH(H$14,Info!$C$6:$C$15,0))/12),0)</f>
        <v>0</v>
      </c>
      <c r="I65" s="6">
        <f>IF(Balance!I64&gt;0,Balance!I64*(INDEX(Info!$E$6:$E$15,MATCH(I$14,Info!$C$6:$C$15,0))/12),0)</f>
        <v>5.1595333333333331</v>
      </c>
      <c r="J65" s="6">
        <f>IF(Balance!J64&gt;0,Balance!J64*(INDEX(Info!$E$6:$E$15,MATCH(J$14,Info!$C$6:$C$15,0))/12),0)</f>
        <v>61.858800000000002</v>
      </c>
      <c r="K65" s="6">
        <f>IF(Balance!K64&gt;0,Balance!K64*(INDEX(Info!$E$6:$E$15,MATCH(K$14,Info!$C$6:$C$15,0))/12),0)</f>
        <v>105.80676750000001</v>
      </c>
      <c r="L65" s="6">
        <f>IF(Balance!L64&gt;0,Balance!L64*(INDEX(Info!$E$6:$E$15,MATCH(L$14,Info!$C$6:$C$15,0))/12),0)</f>
        <v>73.451812500000017</v>
      </c>
      <c r="M65" s="6">
        <f>IF(Balance!M64&gt;0,Balance!M64*(INDEX(Info!$E$6:$E$15,MATCH(M$14,Info!$C$6:$C$15,0))/12),0)</f>
        <v>90.422366666666676</v>
      </c>
      <c r="O65" s="6">
        <f t="shared" si="2"/>
        <v>336.69928000000004</v>
      </c>
    </row>
    <row r="66" spans="1:15" x14ac:dyDescent="0.25">
      <c r="A66" s="3">
        <f>IF(Balance!O65&lt;=0,"",A65+1)</f>
        <v>51</v>
      </c>
      <c r="B66" s="51">
        <f t="shared" si="3"/>
        <v>43586</v>
      </c>
      <c r="D66" s="6">
        <f>IF(Balance!D65&gt;0,Balance!D65*(INDEX(Info!$E$6:$E$15,MATCH(D$14,Info!$C$6:$C$15,0))/12),0)</f>
        <v>0</v>
      </c>
      <c r="E66" s="6">
        <f>IF(Balance!E65&gt;0,Balance!E65*(INDEX(Info!$E$6:$E$15,MATCH(E$14,Info!$C$6:$C$15,0))/12),0)</f>
        <v>0</v>
      </c>
      <c r="F66" s="6">
        <f>IF(Balance!F65&gt;0,Balance!F65*(INDEX(Info!$E$6:$E$15,MATCH(F$14,Info!$C$6:$C$15,0))/12),0)</f>
        <v>0</v>
      </c>
      <c r="G66" s="6">
        <f>IF(Balance!G65&gt;0,Balance!G65*(INDEX(Info!$E$6:$E$15,MATCH(G$14,Info!$C$6:$C$15,0))/12),0)</f>
        <v>0</v>
      </c>
      <c r="H66" s="6">
        <f>IF(Balance!H65&gt;0,Balance!H65*(INDEX(Info!$E$6:$E$15,MATCH(H$14,Info!$C$6:$C$15,0))/12),0)</f>
        <v>0</v>
      </c>
      <c r="I66" s="6">
        <f>IF(Balance!I65&gt;0,Balance!I65*(INDEX(Info!$E$6:$E$15,MATCH(I$14,Info!$C$6:$C$15,0))/12),0)</f>
        <v>4.4934000000000003</v>
      </c>
      <c r="J66" s="6">
        <f>IF(Balance!J65&gt;0,Balance!J65*(INDEX(Info!$E$6:$E$15,MATCH(J$14,Info!$C$6:$C$15,0))/12),0)</f>
        <v>61.7774</v>
      </c>
      <c r="K66" s="6">
        <f>IF(Balance!K65&gt;0,Balance!K65*(INDEX(Info!$E$6:$E$15,MATCH(K$14,Info!$C$6:$C$15,0))/12),0)</f>
        <v>105.583275</v>
      </c>
      <c r="L66" s="6">
        <f>IF(Balance!L65&gt;0,Balance!L65*(INDEX(Info!$E$6:$E$15,MATCH(L$14,Info!$C$6:$C$15,0))/12),0)</f>
        <v>73.040625000000006</v>
      </c>
      <c r="M66" s="6">
        <f>IF(Balance!M65&gt;0,Balance!M65*(INDEX(Info!$E$6:$E$15,MATCH(M$14,Info!$C$6:$C$15,0))/12),0)</f>
        <v>90.372750000000011</v>
      </c>
      <c r="O66" s="6">
        <f t="shared" si="2"/>
        <v>335.26745</v>
      </c>
    </row>
    <row r="67" spans="1:15" x14ac:dyDescent="0.25">
      <c r="A67" s="3">
        <f>IF(Balance!O66&lt;=0,"",A66+1)</f>
        <v>52</v>
      </c>
      <c r="B67" s="51">
        <f t="shared" si="3"/>
        <v>43617</v>
      </c>
      <c r="D67" s="6">
        <f>IF(Balance!D66&gt;0,Balance!D66*(INDEX(Info!$E$6:$E$15,MATCH(D$14,Info!$C$6:$C$15,0))/12),0)</f>
        <v>0</v>
      </c>
      <c r="E67" s="6">
        <f>IF(Balance!E66&gt;0,Balance!E66*(INDEX(Info!$E$6:$E$15,MATCH(E$14,Info!$C$6:$C$15,0))/12),0)</f>
        <v>0</v>
      </c>
      <c r="F67" s="6">
        <f>IF(Balance!F66&gt;0,Balance!F66*(INDEX(Info!$E$6:$E$15,MATCH(F$14,Info!$C$6:$C$15,0))/12),0)</f>
        <v>0</v>
      </c>
      <c r="G67" s="6">
        <f>IF(Balance!G66&gt;0,Balance!G66*(INDEX(Info!$E$6:$E$15,MATCH(G$14,Info!$C$6:$C$15,0))/12),0)</f>
        <v>0</v>
      </c>
      <c r="H67" s="6">
        <f>IF(Balance!H66&gt;0,Balance!H66*(INDEX(Info!$E$6:$E$15,MATCH(H$14,Info!$C$6:$C$15,0))/12),0)</f>
        <v>0</v>
      </c>
      <c r="I67" s="6">
        <f>IF(Balance!I66&gt;0,Balance!I66*(INDEX(Info!$E$6:$E$15,MATCH(I$14,Info!$C$6:$C$15,0))/12),0)</f>
        <v>3.8250333333333337</v>
      </c>
      <c r="J67" s="6">
        <f>IF(Balance!J66&gt;0,Balance!J66*(INDEX(Info!$E$6:$E$15,MATCH(J$14,Info!$C$6:$C$15,0))/12),0)</f>
        <v>61.695200000000007</v>
      </c>
      <c r="K67" s="6">
        <f>IF(Balance!K66&gt;0,Balance!K66*(INDEX(Info!$E$6:$E$15,MATCH(K$14,Info!$C$6:$C$15,0))/12),0)</f>
        <v>105.35616</v>
      </c>
      <c r="L67" s="6">
        <f>IF(Balance!L66&gt;0,Balance!L66*(INDEX(Info!$E$6:$E$15,MATCH(L$14,Info!$C$6:$C$15,0))/12),0)</f>
        <v>72.624825000000001</v>
      </c>
      <c r="M67" s="6">
        <f>IF(Balance!M66&gt;0,Balance!M66*(INDEX(Info!$E$6:$E$15,MATCH(M$14,Info!$C$6:$C$15,0))/12),0)</f>
        <v>90.322591666666668</v>
      </c>
      <c r="O67" s="6">
        <f t="shared" si="2"/>
        <v>333.82380999999998</v>
      </c>
    </row>
    <row r="68" spans="1:15" x14ac:dyDescent="0.25">
      <c r="A68" s="3">
        <f>IF(Balance!O67&lt;=0,"",A67+1)</f>
        <v>53</v>
      </c>
      <c r="B68" s="51">
        <f t="shared" si="3"/>
        <v>43647</v>
      </c>
      <c r="D68" s="6">
        <f>IF(Balance!D67&gt;0,Balance!D67*(INDEX(Info!$E$6:$E$15,MATCH(D$14,Info!$C$6:$C$15,0))/12),0)</f>
        <v>0</v>
      </c>
      <c r="E68" s="6">
        <f>IF(Balance!E67&gt;0,Balance!E67*(INDEX(Info!$E$6:$E$15,MATCH(E$14,Info!$C$6:$C$15,0))/12),0)</f>
        <v>0</v>
      </c>
      <c r="F68" s="6">
        <f>IF(Balance!F67&gt;0,Balance!F67*(INDEX(Info!$E$6:$E$15,MATCH(F$14,Info!$C$6:$C$15,0))/12),0)</f>
        <v>0</v>
      </c>
      <c r="G68" s="6">
        <f>IF(Balance!G67&gt;0,Balance!G67*(INDEX(Info!$E$6:$E$15,MATCH(G$14,Info!$C$6:$C$15,0))/12),0)</f>
        <v>0</v>
      </c>
      <c r="H68" s="6">
        <f>IF(Balance!H67&gt;0,Balance!H67*(INDEX(Info!$E$6:$E$15,MATCH(H$14,Info!$C$6:$C$15,0))/12),0)</f>
        <v>0</v>
      </c>
      <c r="I68" s="6">
        <f>IF(Balance!I67&gt;0,Balance!I67*(INDEX(Info!$E$6:$E$15,MATCH(I$14,Info!$C$6:$C$15,0))/12),0)</f>
        <v>3.154466666666667</v>
      </c>
      <c r="J68" s="6">
        <f>IF(Balance!J67&gt;0,Balance!J67*(INDEX(Info!$E$6:$E$15,MATCH(J$14,Info!$C$6:$C$15,0))/12),0)</f>
        <v>61.612200000000001</v>
      </c>
      <c r="K68" s="6">
        <f>IF(Balance!K67&gt;0,Balance!K67*(INDEX(Info!$E$6:$E$15,MATCH(K$14,Info!$C$6:$C$15,0))/12),0)</f>
        <v>105.12558</v>
      </c>
      <c r="L68" s="6">
        <f>IF(Balance!L67&gt;0,Balance!L67*(INDEX(Info!$E$6:$E$15,MATCH(L$14,Info!$C$6:$C$15,0))/12),0)</f>
        <v>72.204300000000003</v>
      </c>
      <c r="M68" s="6">
        <f>IF(Balance!M67&gt;0,Balance!M67*(INDEX(Info!$E$6:$E$15,MATCH(M$14,Info!$C$6:$C$15,0))/12),0)</f>
        <v>90.271891666666676</v>
      </c>
      <c r="O68" s="6">
        <f t="shared" si="2"/>
        <v>332.3684383333333</v>
      </c>
    </row>
    <row r="69" spans="1:15" x14ac:dyDescent="0.25">
      <c r="A69" s="3">
        <f>IF(Balance!O68&lt;=0,"",A68+1)</f>
        <v>54</v>
      </c>
      <c r="B69" s="51">
        <f t="shared" si="3"/>
        <v>43678</v>
      </c>
      <c r="D69" s="6">
        <f>IF(Balance!D68&gt;0,Balance!D68*(INDEX(Info!$E$6:$E$15,MATCH(D$14,Info!$C$6:$C$15,0))/12),0)</f>
        <v>0</v>
      </c>
      <c r="E69" s="6">
        <f>IF(Balance!E68&gt;0,Balance!E68*(INDEX(Info!$E$6:$E$15,MATCH(E$14,Info!$C$6:$C$15,0))/12),0)</f>
        <v>0</v>
      </c>
      <c r="F69" s="6">
        <f>IF(Balance!F68&gt;0,Balance!F68*(INDEX(Info!$E$6:$E$15,MATCH(F$14,Info!$C$6:$C$15,0))/12),0)</f>
        <v>0</v>
      </c>
      <c r="G69" s="6">
        <f>IF(Balance!G68&gt;0,Balance!G68*(INDEX(Info!$E$6:$E$15,MATCH(G$14,Info!$C$6:$C$15,0))/12),0)</f>
        <v>0</v>
      </c>
      <c r="H69" s="6">
        <f>IF(Balance!H68&gt;0,Balance!H68*(INDEX(Info!$E$6:$E$15,MATCH(H$14,Info!$C$6:$C$15,0))/12),0)</f>
        <v>0</v>
      </c>
      <c r="I69" s="6">
        <f>IF(Balance!I68&gt;0,Balance!I68*(INDEX(Info!$E$6:$E$15,MATCH(I$14,Info!$C$6:$C$15,0))/12),0)</f>
        <v>2.4816333333333334</v>
      </c>
      <c r="J69" s="6">
        <f>IF(Balance!J68&gt;0,Balance!J68*(INDEX(Info!$E$6:$E$15,MATCH(J$14,Info!$C$6:$C$15,0))/12),0)</f>
        <v>61.528300000000002</v>
      </c>
      <c r="K69" s="6">
        <f>IF(Balance!K68&gt;0,Balance!K68*(INDEX(Info!$E$6:$E$15,MATCH(K$14,Info!$C$6:$C$15,0))/12),0)</f>
        <v>104.8913775</v>
      </c>
      <c r="L69" s="6">
        <f>IF(Balance!L68&gt;0,Balance!L68*(INDEX(Info!$E$6:$E$15,MATCH(L$14,Info!$C$6:$C$15,0))/12),0)</f>
        <v>71.779049999999998</v>
      </c>
      <c r="M69" s="6">
        <f>IF(Balance!M68&gt;0,Balance!M68*(INDEX(Info!$E$6:$E$15,MATCH(M$14,Info!$C$6:$C$15,0))/12),0)</f>
        <v>90.220649999999992</v>
      </c>
      <c r="O69" s="6">
        <f t="shared" si="2"/>
        <v>330.90101083333332</v>
      </c>
    </row>
    <row r="70" spans="1:15" x14ac:dyDescent="0.25">
      <c r="A70" s="3">
        <f>IF(Balance!O69&lt;=0,"",A69+1)</f>
        <v>55</v>
      </c>
      <c r="B70" s="51">
        <f t="shared" si="3"/>
        <v>43709</v>
      </c>
      <c r="D70" s="6">
        <f>IF(Balance!D69&gt;0,Balance!D69*(INDEX(Info!$E$6:$E$15,MATCH(D$14,Info!$C$6:$C$15,0))/12),0)</f>
        <v>0</v>
      </c>
      <c r="E70" s="6">
        <f>IF(Balance!E69&gt;0,Balance!E69*(INDEX(Info!$E$6:$E$15,MATCH(E$14,Info!$C$6:$C$15,0))/12),0)</f>
        <v>0</v>
      </c>
      <c r="F70" s="6">
        <f>IF(Balance!F69&gt;0,Balance!F69*(INDEX(Info!$E$6:$E$15,MATCH(F$14,Info!$C$6:$C$15,0))/12),0)</f>
        <v>0</v>
      </c>
      <c r="G70" s="6">
        <f>IF(Balance!G69&gt;0,Balance!G69*(INDEX(Info!$E$6:$E$15,MATCH(G$14,Info!$C$6:$C$15,0))/12),0)</f>
        <v>0</v>
      </c>
      <c r="H70" s="6">
        <f>IF(Balance!H69&gt;0,Balance!H69*(INDEX(Info!$E$6:$E$15,MATCH(H$14,Info!$C$6:$C$15,0))/12),0)</f>
        <v>0</v>
      </c>
      <c r="I70" s="6">
        <f>IF(Balance!I69&gt;0,Balance!I69*(INDEX(Info!$E$6:$E$15,MATCH(I$14,Info!$C$6:$C$15,0))/12),0)</f>
        <v>1.8065666666666669</v>
      </c>
      <c r="J70" s="6">
        <f>IF(Balance!J69&gt;0,Balance!J69*(INDEX(Info!$E$6:$E$15,MATCH(J$14,Info!$C$6:$C$15,0))/12),0)</f>
        <v>61.443599999999996</v>
      </c>
      <c r="K70" s="6">
        <f>IF(Balance!K69&gt;0,Balance!K69*(INDEX(Info!$E$6:$E$15,MATCH(K$14,Info!$C$6:$C$15,0))/12),0)</f>
        <v>104.653395</v>
      </c>
      <c r="L70" s="6">
        <f>IF(Balance!L69&gt;0,Balance!L69*(INDEX(Info!$E$6:$E$15,MATCH(L$14,Info!$C$6:$C$15,0))/12),0)</f>
        <v>71.349075000000013</v>
      </c>
      <c r="M70" s="6">
        <f>IF(Balance!M69&gt;0,Balance!M69*(INDEX(Info!$E$6:$E$15,MATCH(M$14,Info!$C$6:$C$15,0))/12),0)</f>
        <v>90.168866666666673</v>
      </c>
      <c r="O70" s="6">
        <f t="shared" si="2"/>
        <v>329.42150333333336</v>
      </c>
    </row>
    <row r="71" spans="1:15" x14ac:dyDescent="0.25">
      <c r="A71" s="3">
        <f>IF(Balance!O70&lt;=0,"",A70+1)</f>
        <v>56</v>
      </c>
      <c r="B71" s="51">
        <f t="shared" si="3"/>
        <v>43739</v>
      </c>
      <c r="D71" s="6">
        <f>IF(Balance!D70&gt;0,Balance!D70*(INDEX(Info!$E$6:$E$15,MATCH(D$14,Info!$C$6:$C$15,0))/12),0)</f>
        <v>0</v>
      </c>
      <c r="E71" s="6">
        <f>IF(Balance!E70&gt;0,Balance!E70*(INDEX(Info!$E$6:$E$15,MATCH(E$14,Info!$C$6:$C$15,0))/12),0)</f>
        <v>0</v>
      </c>
      <c r="F71" s="6">
        <f>IF(Balance!F70&gt;0,Balance!F70*(INDEX(Info!$E$6:$E$15,MATCH(F$14,Info!$C$6:$C$15,0))/12),0)</f>
        <v>0</v>
      </c>
      <c r="G71" s="6">
        <f>IF(Balance!G70&gt;0,Balance!G70*(INDEX(Info!$E$6:$E$15,MATCH(G$14,Info!$C$6:$C$15,0))/12),0)</f>
        <v>0</v>
      </c>
      <c r="H71" s="6">
        <f>IF(Balance!H70&gt;0,Balance!H70*(INDEX(Info!$E$6:$E$15,MATCH(H$14,Info!$C$6:$C$15,0))/12),0)</f>
        <v>0</v>
      </c>
      <c r="I71" s="6">
        <f>IF(Balance!I70&gt;0,Balance!I70*(INDEX(Info!$E$6:$E$15,MATCH(I$14,Info!$C$6:$C$15,0))/12),0)</f>
        <v>1.1292666666666666</v>
      </c>
      <c r="J71" s="6">
        <f>IF(Balance!J70&gt;0,Balance!J70*(INDEX(Info!$E$6:$E$15,MATCH(J$14,Info!$C$6:$C$15,0))/12),0)</f>
        <v>61.358000000000004</v>
      </c>
      <c r="K71" s="6">
        <f>IF(Balance!K70&gt;0,Balance!K70*(INDEX(Info!$E$6:$E$15,MATCH(K$14,Info!$C$6:$C$15,0))/12),0)</f>
        <v>104.41163250000001</v>
      </c>
      <c r="L71" s="6">
        <f>IF(Balance!L70&gt;0,Balance!L70*(INDEX(Info!$E$6:$E$15,MATCH(L$14,Info!$C$6:$C$15,0))/12),0)</f>
        <v>70.914262500000007</v>
      </c>
      <c r="M71" s="6">
        <f>IF(Balance!M70&gt;0,Balance!M70*(INDEX(Info!$E$6:$E$15,MATCH(M$14,Info!$C$6:$C$15,0))/12),0)</f>
        <v>90.116541666666677</v>
      </c>
      <c r="O71" s="6">
        <f t="shared" si="2"/>
        <v>327.92970333333335</v>
      </c>
    </row>
    <row r="72" spans="1:15" x14ac:dyDescent="0.25">
      <c r="A72" s="3">
        <f>IF(Balance!O71&lt;=0,"",A71+1)</f>
        <v>57</v>
      </c>
      <c r="B72" s="51">
        <f t="shared" si="3"/>
        <v>43770</v>
      </c>
      <c r="D72" s="6">
        <f>IF(Balance!D71&gt;0,Balance!D71*(INDEX(Info!$E$6:$E$15,MATCH(D$14,Info!$C$6:$C$15,0))/12),0)</f>
        <v>0</v>
      </c>
      <c r="E72" s="6">
        <f>IF(Balance!E71&gt;0,Balance!E71*(INDEX(Info!$E$6:$E$15,MATCH(E$14,Info!$C$6:$C$15,0))/12),0)</f>
        <v>0</v>
      </c>
      <c r="F72" s="6">
        <f>IF(Balance!F71&gt;0,Balance!F71*(INDEX(Info!$E$6:$E$15,MATCH(F$14,Info!$C$6:$C$15,0))/12),0)</f>
        <v>0</v>
      </c>
      <c r="G72" s="6">
        <f>IF(Balance!G71&gt;0,Balance!G71*(INDEX(Info!$E$6:$E$15,MATCH(G$14,Info!$C$6:$C$15,0))/12),0)</f>
        <v>0</v>
      </c>
      <c r="H72" s="6">
        <f>IF(Balance!H71&gt;0,Balance!H71*(INDEX(Info!$E$6:$E$15,MATCH(H$14,Info!$C$6:$C$15,0))/12),0)</f>
        <v>0</v>
      </c>
      <c r="I72" s="6">
        <f>IF(Balance!I71&gt;0,Balance!I71*(INDEX(Info!$E$6:$E$15,MATCH(I$14,Info!$C$6:$C$15,0))/12),0)</f>
        <v>0.44970000000000004</v>
      </c>
      <c r="J72" s="6">
        <f>IF(Balance!J71&gt;0,Balance!J71*(INDEX(Info!$E$6:$E$15,MATCH(J$14,Info!$C$6:$C$15,0))/12),0)</f>
        <v>61.271599999999999</v>
      </c>
      <c r="K72" s="6">
        <f>IF(Balance!K71&gt;0,Balance!K71*(INDEX(Info!$E$6:$E$15,MATCH(K$14,Info!$C$6:$C$15,0))/12),0)</f>
        <v>104.16609000000001</v>
      </c>
      <c r="L72" s="6">
        <f>IF(Balance!L71&gt;0,Balance!L71*(INDEX(Info!$E$6:$E$15,MATCH(L$14,Info!$C$6:$C$15,0))/12),0)</f>
        <v>70.474500000000006</v>
      </c>
      <c r="M72" s="6">
        <f>IF(Balance!M71&gt;0,Balance!M71*(INDEX(Info!$E$6:$E$15,MATCH(M$14,Info!$C$6:$C$15,0))/12),0)</f>
        <v>90.063675000000003</v>
      </c>
      <c r="O72" s="6">
        <f t="shared" si="2"/>
        <v>326.42556500000001</v>
      </c>
    </row>
    <row r="73" spans="1:15" x14ac:dyDescent="0.25">
      <c r="A73" s="3">
        <f>IF(Balance!O72&lt;=0,"",A72+1)</f>
        <v>58</v>
      </c>
      <c r="B73" s="51">
        <f t="shared" si="3"/>
        <v>43800</v>
      </c>
      <c r="D73" s="6">
        <f>IF(Balance!D72&gt;0,Balance!D72*(INDEX(Info!$E$6:$E$15,MATCH(D$14,Info!$C$6:$C$15,0))/12),0)</f>
        <v>0</v>
      </c>
      <c r="E73" s="6">
        <f>IF(Balance!E72&gt;0,Balance!E72*(INDEX(Info!$E$6:$E$15,MATCH(E$14,Info!$C$6:$C$15,0))/12),0)</f>
        <v>0</v>
      </c>
      <c r="F73" s="6">
        <f>IF(Balance!F72&gt;0,Balance!F72*(INDEX(Info!$E$6:$E$15,MATCH(F$14,Info!$C$6:$C$15,0))/12),0)</f>
        <v>0</v>
      </c>
      <c r="G73" s="6">
        <f>IF(Balance!G72&gt;0,Balance!G72*(INDEX(Info!$E$6:$E$15,MATCH(G$14,Info!$C$6:$C$15,0))/12),0)</f>
        <v>0</v>
      </c>
      <c r="H73" s="6">
        <f>IF(Balance!H72&gt;0,Balance!H72*(INDEX(Info!$E$6:$E$15,MATCH(H$14,Info!$C$6:$C$15,0))/12),0)</f>
        <v>0</v>
      </c>
      <c r="I73" s="6">
        <f>IF(Balance!I72&gt;0,Balance!I72*(INDEX(Info!$E$6:$E$15,MATCH(I$14,Info!$C$6:$C$15,0))/12),0)</f>
        <v>0</v>
      </c>
      <c r="J73" s="6">
        <f>IF(Balance!J72&gt;0,Balance!J72*(INDEX(Info!$E$6:$E$15,MATCH(J$14,Info!$C$6:$C$15,0))/12),0)</f>
        <v>60.487900000000003</v>
      </c>
      <c r="K73" s="6">
        <f>IF(Balance!K72&gt;0,Balance!K72*(INDEX(Info!$E$6:$E$15,MATCH(K$14,Info!$C$6:$C$15,0))/12),0)</f>
        <v>103.91676750000001</v>
      </c>
      <c r="L73" s="6">
        <f>IF(Balance!L72&gt;0,Balance!L72*(INDEX(Info!$E$6:$E$15,MATCH(L$14,Info!$C$6:$C$15,0))/12),0)</f>
        <v>70.029787500000012</v>
      </c>
      <c r="M73" s="6">
        <f>IF(Balance!M72&gt;0,Balance!M72*(INDEX(Info!$E$6:$E$15,MATCH(M$14,Info!$C$6:$C$15,0))/12),0)</f>
        <v>90.010158333333322</v>
      </c>
      <c r="O73" s="6">
        <f t="shared" si="2"/>
        <v>324.44461333333334</v>
      </c>
    </row>
    <row r="74" spans="1:15" x14ac:dyDescent="0.25">
      <c r="A74" s="3">
        <f>IF(Balance!O73&lt;=0,"",A73+1)</f>
        <v>59</v>
      </c>
      <c r="B74" s="51">
        <f t="shared" si="3"/>
        <v>43831</v>
      </c>
      <c r="D74" s="6">
        <f>IF(Balance!D73&gt;0,Balance!D73*(INDEX(Info!$E$6:$E$15,MATCH(D$14,Info!$C$6:$C$15,0))/12),0)</f>
        <v>0</v>
      </c>
      <c r="E74" s="6">
        <f>IF(Balance!E73&gt;0,Balance!E73*(INDEX(Info!$E$6:$E$15,MATCH(E$14,Info!$C$6:$C$15,0))/12),0)</f>
        <v>0</v>
      </c>
      <c r="F74" s="6">
        <f>IF(Balance!F73&gt;0,Balance!F73*(INDEX(Info!$E$6:$E$15,MATCH(F$14,Info!$C$6:$C$15,0))/12),0)</f>
        <v>0</v>
      </c>
      <c r="G74" s="6">
        <f>IF(Balance!G73&gt;0,Balance!G73*(INDEX(Info!$E$6:$E$15,MATCH(G$14,Info!$C$6:$C$15,0))/12),0)</f>
        <v>0</v>
      </c>
      <c r="H74" s="6">
        <f>IF(Balance!H73&gt;0,Balance!H73*(INDEX(Info!$E$6:$E$15,MATCH(H$14,Info!$C$6:$C$15,0))/12),0)</f>
        <v>0</v>
      </c>
      <c r="I74" s="6">
        <f>IF(Balance!I73&gt;0,Balance!I73*(INDEX(Info!$E$6:$E$15,MATCH(I$14,Info!$C$6:$C$15,0))/12),0)</f>
        <v>0</v>
      </c>
      <c r="J74" s="6">
        <f>IF(Balance!J73&gt;0,Balance!J73*(INDEX(Info!$E$6:$E$15,MATCH(J$14,Info!$C$6:$C$15,0))/12),0)</f>
        <v>58.342799999999997</v>
      </c>
      <c r="K74" s="6">
        <f>IF(Balance!K73&gt;0,Balance!K73*(INDEX(Info!$E$6:$E$15,MATCH(K$14,Info!$C$6:$C$15,0))/12),0)</f>
        <v>103.66350750000001</v>
      </c>
      <c r="L74" s="6">
        <f>IF(Balance!L73&gt;0,Balance!L73*(INDEX(Info!$E$6:$E$15,MATCH(L$14,Info!$C$6:$C$15,0))/12),0)</f>
        <v>69.58012500000001</v>
      </c>
      <c r="M74" s="6">
        <f>IF(Balance!M73&gt;0,Balance!M73*(INDEX(Info!$E$6:$E$15,MATCH(M$14,Info!$C$6:$C$15,0))/12),0)</f>
        <v>89.956099999999992</v>
      </c>
      <c r="O74" s="6">
        <f t="shared" si="2"/>
        <v>321.54253249999999</v>
      </c>
    </row>
    <row r="75" spans="1:15" x14ac:dyDescent="0.25">
      <c r="A75" s="3">
        <f>IF(Balance!O74&lt;=0,"",A74+1)</f>
        <v>60</v>
      </c>
      <c r="B75" s="51">
        <f t="shared" si="3"/>
        <v>43862</v>
      </c>
      <c r="D75" s="6">
        <f>IF(Balance!D74&gt;0,Balance!D74*(INDEX(Info!$E$6:$E$15,MATCH(D$14,Info!$C$6:$C$15,0))/12),0)</f>
        <v>0</v>
      </c>
      <c r="E75" s="6">
        <f>IF(Balance!E74&gt;0,Balance!E74*(INDEX(Info!$E$6:$E$15,MATCH(E$14,Info!$C$6:$C$15,0))/12),0)</f>
        <v>0</v>
      </c>
      <c r="F75" s="6">
        <f>IF(Balance!F74&gt;0,Balance!F74*(INDEX(Info!$E$6:$E$15,MATCH(F$14,Info!$C$6:$C$15,0))/12),0)</f>
        <v>0</v>
      </c>
      <c r="G75" s="6">
        <f>IF(Balance!G74&gt;0,Balance!G74*(INDEX(Info!$E$6:$E$15,MATCH(G$14,Info!$C$6:$C$15,0))/12),0)</f>
        <v>0</v>
      </c>
      <c r="H75" s="6">
        <f>IF(Balance!H74&gt;0,Balance!H74*(INDEX(Info!$E$6:$E$15,MATCH(H$14,Info!$C$6:$C$15,0))/12),0)</f>
        <v>0</v>
      </c>
      <c r="I75" s="6">
        <f>IF(Balance!I74&gt;0,Balance!I74*(INDEX(Info!$E$6:$E$15,MATCH(I$14,Info!$C$6:$C$15,0))/12),0)</f>
        <v>0</v>
      </c>
      <c r="J75" s="6">
        <f>IF(Balance!J74&gt;0,Balance!J74*(INDEX(Info!$E$6:$E$15,MATCH(J$14,Info!$C$6:$C$15,0))/12),0)</f>
        <v>56.176200000000001</v>
      </c>
      <c r="K75" s="6">
        <f>IF(Balance!K74&gt;0,Balance!K74*(INDEX(Info!$E$6:$E$15,MATCH(K$14,Info!$C$6:$C$15,0))/12),0)</f>
        <v>103.4061525</v>
      </c>
      <c r="L75" s="6">
        <f>IF(Balance!L74&gt;0,Balance!L74*(INDEX(Info!$E$6:$E$15,MATCH(L$14,Info!$C$6:$C$15,0))/12),0)</f>
        <v>69.125399999999999</v>
      </c>
      <c r="M75" s="6">
        <f>IF(Balance!M74&gt;0,Balance!M74*(INDEX(Info!$E$6:$E$15,MATCH(M$14,Info!$C$6:$C$15,0))/12),0)</f>
        <v>89.901500000000013</v>
      </c>
      <c r="O75" s="6">
        <f t="shared" si="2"/>
        <v>318.60925250000003</v>
      </c>
    </row>
    <row r="76" spans="1:15" x14ac:dyDescent="0.25">
      <c r="A76" s="3">
        <f>IF(Balance!O75&lt;=0,"",A75+1)</f>
        <v>61</v>
      </c>
      <c r="B76" s="51">
        <f t="shared" si="3"/>
        <v>43891</v>
      </c>
      <c r="D76" s="6">
        <f>IF(Balance!D75&gt;0,Balance!D75*(INDEX(Info!$E$6:$E$15,MATCH(D$14,Info!$C$6:$C$15,0))/12),0)</f>
        <v>0</v>
      </c>
      <c r="E76" s="6">
        <f>IF(Balance!E75&gt;0,Balance!E75*(INDEX(Info!$E$6:$E$15,MATCH(E$14,Info!$C$6:$C$15,0))/12),0)</f>
        <v>0</v>
      </c>
      <c r="F76" s="6">
        <f>IF(Balance!F75&gt;0,Balance!F75*(INDEX(Info!$E$6:$E$15,MATCH(F$14,Info!$C$6:$C$15,0))/12),0)</f>
        <v>0</v>
      </c>
      <c r="G76" s="6">
        <f>IF(Balance!G75&gt;0,Balance!G75*(INDEX(Info!$E$6:$E$15,MATCH(G$14,Info!$C$6:$C$15,0))/12),0)</f>
        <v>0</v>
      </c>
      <c r="H76" s="6">
        <f>IF(Balance!H75&gt;0,Balance!H75*(INDEX(Info!$E$6:$E$15,MATCH(H$14,Info!$C$6:$C$15,0))/12),0)</f>
        <v>0</v>
      </c>
      <c r="I76" s="6">
        <f>IF(Balance!I75&gt;0,Balance!I75*(INDEX(Info!$E$6:$E$15,MATCH(I$14,Info!$C$6:$C$15,0))/12),0)</f>
        <v>0</v>
      </c>
      <c r="J76" s="6">
        <f>IF(Balance!J75&gt;0,Balance!J75*(INDEX(Info!$E$6:$E$15,MATCH(J$14,Info!$C$6:$C$15,0))/12),0)</f>
        <v>53.988</v>
      </c>
      <c r="K76" s="6">
        <f>IF(Balance!K75&gt;0,Balance!K75*(INDEX(Info!$E$6:$E$15,MATCH(K$14,Info!$C$6:$C$15,0))/12),0)</f>
        <v>103.14486000000001</v>
      </c>
      <c r="L76" s="6">
        <f>IF(Balance!L75&gt;0,Balance!L75*(INDEX(Info!$E$6:$E$15,MATCH(L$14,Info!$C$6:$C$15,0))/12),0)</f>
        <v>68.665612500000009</v>
      </c>
      <c r="M76" s="6">
        <f>IF(Balance!M75&gt;0,Balance!M75*(INDEX(Info!$E$6:$E$15,MATCH(M$14,Info!$C$6:$C$15,0))/12),0)</f>
        <v>89.846249999999998</v>
      </c>
      <c r="O76" s="6">
        <f t="shared" si="2"/>
        <v>315.6447225</v>
      </c>
    </row>
    <row r="77" spans="1:15" x14ac:dyDescent="0.25">
      <c r="A77" s="3">
        <f>IF(Balance!O76&lt;=0,"",A76+1)</f>
        <v>62</v>
      </c>
      <c r="B77" s="51">
        <f t="shared" si="3"/>
        <v>43922</v>
      </c>
      <c r="D77" s="6">
        <f>IF(Balance!D76&gt;0,Balance!D76*(INDEX(Info!$E$6:$E$15,MATCH(D$14,Info!$C$6:$C$15,0))/12),0)</f>
        <v>0</v>
      </c>
      <c r="E77" s="6">
        <f>IF(Balance!E76&gt;0,Balance!E76*(INDEX(Info!$E$6:$E$15,MATCH(E$14,Info!$C$6:$C$15,0))/12),0)</f>
        <v>0</v>
      </c>
      <c r="F77" s="6">
        <f>IF(Balance!F76&gt;0,Balance!F76*(INDEX(Info!$E$6:$E$15,MATCH(F$14,Info!$C$6:$C$15,0))/12),0)</f>
        <v>0</v>
      </c>
      <c r="G77" s="6">
        <f>IF(Balance!G76&gt;0,Balance!G76*(INDEX(Info!$E$6:$E$15,MATCH(G$14,Info!$C$6:$C$15,0))/12),0)</f>
        <v>0</v>
      </c>
      <c r="H77" s="6">
        <f>IF(Balance!H76&gt;0,Balance!H76*(INDEX(Info!$E$6:$E$15,MATCH(H$14,Info!$C$6:$C$15,0))/12),0)</f>
        <v>0</v>
      </c>
      <c r="I77" s="6">
        <f>IF(Balance!I76&gt;0,Balance!I76*(INDEX(Info!$E$6:$E$15,MATCH(I$14,Info!$C$6:$C$15,0))/12),0)</f>
        <v>0</v>
      </c>
      <c r="J77" s="6">
        <f>IF(Balance!J76&gt;0,Balance!J76*(INDEX(Info!$E$6:$E$15,MATCH(J$14,Info!$C$6:$C$15,0))/12),0)</f>
        <v>51.777900000000002</v>
      </c>
      <c r="K77" s="6">
        <f>IF(Balance!K76&gt;0,Balance!K76*(INDEX(Info!$E$6:$E$15,MATCH(K$14,Info!$C$6:$C$15,0))/12),0)</f>
        <v>102.87931500000001</v>
      </c>
      <c r="L77" s="6">
        <f>IF(Balance!L76&gt;0,Balance!L76*(INDEX(Info!$E$6:$E$15,MATCH(L$14,Info!$C$6:$C$15,0))/12),0)</f>
        <v>68.20065000000001</v>
      </c>
      <c r="M77" s="6">
        <f>IF(Balance!M76&gt;0,Balance!M76*(INDEX(Info!$E$6:$E$15,MATCH(M$14,Info!$C$6:$C$15,0))/12),0)</f>
        <v>89.790458333333333</v>
      </c>
      <c r="O77" s="6">
        <f t="shared" si="2"/>
        <v>312.64832333333334</v>
      </c>
    </row>
    <row r="78" spans="1:15" x14ac:dyDescent="0.25">
      <c r="A78" s="3">
        <f>IF(Balance!O77&lt;=0,"",A77+1)</f>
        <v>63</v>
      </c>
      <c r="B78" s="51">
        <f t="shared" si="3"/>
        <v>43952</v>
      </c>
      <c r="D78" s="6">
        <f>IF(Balance!D77&gt;0,Balance!D77*(INDEX(Info!$E$6:$E$15,MATCH(D$14,Info!$C$6:$C$15,0))/12),0)</f>
        <v>0</v>
      </c>
      <c r="E78" s="6">
        <f>IF(Balance!E77&gt;0,Balance!E77*(INDEX(Info!$E$6:$E$15,MATCH(E$14,Info!$C$6:$C$15,0))/12),0)</f>
        <v>0</v>
      </c>
      <c r="F78" s="6">
        <f>IF(Balance!F77&gt;0,Balance!F77*(INDEX(Info!$E$6:$E$15,MATCH(F$14,Info!$C$6:$C$15,0))/12),0)</f>
        <v>0</v>
      </c>
      <c r="G78" s="6">
        <f>IF(Balance!G77&gt;0,Balance!G77*(INDEX(Info!$E$6:$E$15,MATCH(G$14,Info!$C$6:$C$15,0))/12),0)</f>
        <v>0</v>
      </c>
      <c r="H78" s="6">
        <f>IF(Balance!H77&gt;0,Balance!H77*(INDEX(Info!$E$6:$E$15,MATCH(H$14,Info!$C$6:$C$15,0))/12),0)</f>
        <v>0</v>
      </c>
      <c r="I78" s="6">
        <f>IF(Balance!I77&gt;0,Balance!I77*(INDEX(Info!$E$6:$E$15,MATCH(I$14,Info!$C$6:$C$15,0))/12),0)</f>
        <v>0</v>
      </c>
      <c r="J78" s="6">
        <f>IF(Balance!J77&gt;0,Balance!J77*(INDEX(Info!$E$6:$E$15,MATCH(J$14,Info!$C$6:$C$15,0))/12),0)</f>
        <v>49.545699999999997</v>
      </c>
      <c r="K78" s="6">
        <f>IF(Balance!K77&gt;0,Balance!K77*(INDEX(Info!$E$6:$E$15,MATCH(K$14,Info!$C$6:$C$15,0))/12),0)</f>
        <v>102.609675</v>
      </c>
      <c r="L78" s="6">
        <f>IF(Balance!L77&gt;0,Balance!L77*(INDEX(Info!$E$6:$E$15,MATCH(L$14,Info!$C$6:$C$15,0))/12),0)</f>
        <v>67.730400000000003</v>
      </c>
      <c r="M78" s="6">
        <f>IF(Balance!M77&gt;0,Balance!M77*(INDEX(Info!$E$6:$E$15,MATCH(M$14,Info!$C$6:$C$15,0))/12),0)</f>
        <v>89.734016666666662</v>
      </c>
      <c r="O78" s="6">
        <f t="shared" si="2"/>
        <v>309.61979166666663</v>
      </c>
    </row>
    <row r="79" spans="1:15" x14ac:dyDescent="0.25">
      <c r="A79" s="3">
        <f>IF(Balance!O78&lt;=0,"",A78+1)</f>
        <v>64</v>
      </c>
      <c r="B79" s="51">
        <f t="shared" si="3"/>
        <v>43983</v>
      </c>
      <c r="D79" s="6">
        <f>IF(Balance!D78&gt;0,Balance!D78*(INDEX(Info!$E$6:$E$15,MATCH(D$14,Info!$C$6:$C$15,0))/12),0)</f>
        <v>0</v>
      </c>
      <c r="E79" s="6">
        <f>IF(Balance!E78&gt;0,Balance!E78*(INDEX(Info!$E$6:$E$15,MATCH(E$14,Info!$C$6:$C$15,0))/12),0)</f>
        <v>0</v>
      </c>
      <c r="F79" s="6">
        <f>IF(Balance!F78&gt;0,Balance!F78*(INDEX(Info!$E$6:$E$15,MATCH(F$14,Info!$C$6:$C$15,0))/12),0)</f>
        <v>0</v>
      </c>
      <c r="G79" s="6">
        <f>IF(Balance!G78&gt;0,Balance!G78*(INDEX(Info!$E$6:$E$15,MATCH(G$14,Info!$C$6:$C$15,0))/12),0)</f>
        <v>0</v>
      </c>
      <c r="H79" s="6">
        <f>IF(Balance!H78&gt;0,Balance!H78*(INDEX(Info!$E$6:$E$15,MATCH(H$14,Info!$C$6:$C$15,0))/12),0)</f>
        <v>0</v>
      </c>
      <c r="I79" s="6">
        <f>IF(Balance!I78&gt;0,Balance!I78*(INDEX(Info!$E$6:$E$15,MATCH(I$14,Info!$C$6:$C$15,0))/12),0)</f>
        <v>0</v>
      </c>
      <c r="J79" s="6">
        <f>IF(Balance!J78&gt;0,Balance!J78*(INDEX(Info!$E$6:$E$15,MATCH(J$14,Info!$C$6:$C$15,0))/12),0)</f>
        <v>47.291199999999996</v>
      </c>
      <c r="K79" s="6">
        <f>IF(Balance!K78&gt;0,Balance!K78*(INDEX(Info!$E$6:$E$15,MATCH(K$14,Info!$C$6:$C$15,0))/12),0)</f>
        <v>102.33578250000001</v>
      </c>
      <c r="L79" s="6">
        <f>IF(Balance!L78&gt;0,Balance!L78*(INDEX(Info!$E$6:$E$15,MATCH(L$14,Info!$C$6:$C$15,0))/12),0)</f>
        <v>67.254862500000002</v>
      </c>
      <c r="M79" s="6">
        <f>IF(Balance!M78&gt;0,Balance!M78*(INDEX(Info!$E$6:$E$15,MATCH(M$14,Info!$C$6:$C$15,0))/12),0)</f>
        <v>89.676925000000011</v>
      </c>
      <c r="O79" s="6">
        <f t="shared" si="2"/>
        <v>306.55876999999998</v>
      </c>
    </row>
    <row r="80" spans="1:15" x14ac:dyDescent="0.25">
      <c r="A80" s="3">
        <f>IF(Balance!O79&lt;=0,"",A79+1)</f>
        <v>65</v>
      </c>
      <c r="B80" s="51">
        <f t="shared" si="3"/>
        <v>44013</v>
      </c>
      <c r="D80" s="6">
        <f>IF(Balance!D79&gt;0,Balance!D79*(INDEX(Info!$E$6:$E$15,MATCH(D$14,Info!$C$6:$C$15,0))/12),0)</f>
        <v>0</v>
      </c>
      <c r="E80" s="6">
        <f>IF(Balance!E79&gt;0,Balance!E79*(INDEX(Info!$E$6:$E$15,MATCH(E$14,Info!$C$6:$C$15,0))/12),0)</f>
        <v>0</v>
      </c>
      <c r="F80" s="6">
        <f>IF(Balance!F79&gt;0,Balance!F79*(INDEX(Info!$E$6:$E$15,MATCH(F$14,Info!$C$6:$C$15,0))/12),0)</f>
        <v>0</v>
      </c>
      <c r="G80" s="6">
        <f>IF(Balance!G79&gt;0,Balance!G79*(INDEX(Info!$E$6:$E$15,MATCH(G$14,Info!$C$6:$C$15,0))/12),0)</f>
        <v>0</v>
      </c>
      <c r="H80" s="6">
        <f>IF(Balance!H79&gt;0,Balance!H79*(INDEX(Info!$E$6:$E$15,MATCH(H$14,Info!$C$6:$C$15,0))/12),0)</f>
        <v>0</v>
      </c>
      <c r="I80" s="6">
        <f>IF(Balance!I79&gt;0,Balance!I79*(INDEX(Info!$E$6:$E$15,MATCH(I$14,Info!$C$6:$C$15,0))/12),0)</f>
        <v>0</v>
      </c>
      <c r="J80" s="6">
        <f>IF(Balance!J79&gt;0,Balance!J79*(INDEX(Info!$E$6:$E$15,MATCH(J$14,Info!$C$6:$C$15,0))/12),0)</f>
        <v>45.014099999999999</v>
      </c>
      <c r="K80" s="6">
        <f>IF(Balance!K79&gt;0,Balance!K79*(INDEX(Info!$E$6:$E$15,MATCH(K$14,Info!$C$6:$C$15,0))/12),0)</f>
        <v>102.05763750000001</v>
      </c>
      <c r="L80" s="6">
        <f>IF(Balance!L79&gt;0,Balance!L79*(INDEX(Info!$E$6:$E$15,MATCH(L$14,Info!$C$6:$C$15,0))/12),0)</f>
        <v>66.773925000000006</v>
      </c>
      <c r="M80" s="6">
        <f>IF(Balance!M79&gt;0,Balance!M79*(INDEX(Info!$E$6:$E$15,MATCH(M$14,Info!$C$6:$C$15,0))/12),0)</f>
        <v>89.619291666666655</v>
      </c>
      <c r="O80" s="6">
        <f t="shared" ref="O80:O143" si="4">SUM(D80:M80)</f>
        <v>303.46495416666664</v>
      </c>
    </row>
    <row r="81" spans="1:15" x14ac:dyDescent="0.25">
      <c r="A81" s="3">
        <f>IF(Balance!O80&lt;=0,"",A80+1)</f>
        <v>66</v>
      </c>
      <c r="B81" s="51">
        <f t="shared" ref="B81:B144" si="5">IF(A81="","",DATE(YEAR(B80),MONTH(B80)+1,1))</f>
        <v>44044</v>
      </c>
      <c r="D81" s="6">
        <f>IF(Balance!D80&gt;0,Balance!D80*(INDEX(Info!$E$6:$E$15,MATCH(D$14,Info!$C$6:$C$15,0))/12),0)</f>
        <v>0</v>
      </c>
      <c r="E81" s="6">
        <f>IF(Balance!E80&gt;0,Balance!E80*(INDEX(Info!$E$6:$E$15,MATCH(E$14,Info!$C$6:$C$15,0))/12),0)</f>
        <v>0</v>
      </c>
      <c r="F81" s="6">
        <f>IF(Balance!F80&gt;0,Balance!F80*(INDEX(Info!$E$6:$E$15,MATCH(F$14,Info!$C$6:$C$15,0))/12),0)</f>
        <v>0</v>
      </c>
      <c r="G81" s="6">
        <f>IF(Balance!G80&gt;0,Balance!G80*(INDEX(Info!$E$6:$E$15,MATCH(G$14,Info!$C$6:$C$15,0))/12),0)</f>
        <v>0</v>
      </c>
      <c r="H81" s="6">
        <f>IF(Balance!H80&gt;0,Balance!H80*(INDEX(Info!$E$6:$E$15,MATCH(H$14,Info!$C$6:$C$15,0))/12),0)</f>
        <v>0</v>
      </c>
      <c r="I81" s="6">
        <f>IF(Balance!I80&gt;0,Balance!I80*(INDEX(Info!$E$6:$E$15,MATCH(I$14,Info!$C$6:$C$15,0))/12),0)</f>
        <v>0</v>
      </c>
      <c r="J81" s="6">
        <f>IF(Balance!J80&gt;0,Balance!J80*(INDEX(Info!$E$6:$E$15,MATCH(J$14,Info!$C$6:$C$15,0))/12),0)</f>
        <v>42.714199999999998</v>
      </c>
      <c r="K81" s="6">
        <f>IF(Balance!K80&gt;0,Balance!K80*(INDEX(Info!$E$6:$E$15,MATCH(K$14,Info!$C$6:$C$15,0))/12),0)</f>
        <v>101.7750825</v>
      </c>
      <c r="L81" s="6">
        <f>IF(Balance!L80&gt;0,Balance!L80*(INDEX(Info!$E$6:$E$15,MATCH(L$14,Info!$C$6:$C$15,0))/12),0)</f>
        <v>66.287587500000001</v>
      </c>
      <c r="M81" s="6">
        <f>IF(Balance!M80&gt;0,Balance!M80*(INDEX(Info!$E$6:$E$15,MATCH(M$14,Info!$C$6:$C$15,0))/12),0)</f>
        <v>89.561008333333334</v>
      </c>
      <c r="O81" s="6">
        <f t="shared" si="4"/>
        <v>300.33787833333332</v>
      </c>
    </row>
    <row r="82" spans="1:15" x14ac:dyDescent="0.25">
      <c r="A82" s="3">
        <f>IF(Balance!O81&lt;=0,"",A81+1)</f>
        <v>67</v>
      </c>
      <c r="B82" s="51">
        <f t="shared" si="5"/>
        <v>44075</v>
      </c>
      <c r="D82" s="6">
        <f>IF(Balance!D81&gt;0,Balance!D81*(INDEX(Info!$E$6:$E$15,MATCH(D$14,Info!$C$6:$C$15,0))/12),0)</f>
        <v>0</v>
      </c>
      <c r="E82" s="6">
        <f>IF(Balance!E81&gt;0,Balance!E81*(INDEX(Info!$E$6:$E$15,MATCH(E$14,Info!$C$6:$C$15,0))/12),0)</f>
        <v>0</v>
      </c>
      <c r="F82" s="6">
        <f>IF(Balance!F81&gt;0,Balance!F81*(INDEX(Info!$E$6:$E$15,MATCH(F$14,Info!$C$6:$C$15,0))/12),0)</f>
        <v>0</v>
      </c>
      <c r="G82" s="6">
        <f>IF(Balance!G81&gt;0,Balance!G81*(INDEX(Info!$E$6:$E$15,MATCH(G$14,Info!$C$6:$C$15,0))/12),0)</f>
        <v>0</v>
      </c>
      <c r="H82" s="6">
        <f>IF(Balance!H81&gt;0,Balance!H81*(INDEX(Info!$E$6:$E$15,MATCH(H$14,Info!$C$6:$C$15,0))/12),0)</f>
        <v>0</v>
      </c>
      <c r="I82" s="6">
        <f>IF(Balance!I81&gt;0,Balance!I81*(INDEX(Info!$E$6:$E$15,MATCH(I$14,Info!$C$6:$C$15,0))/12),0)</f>
        <v>0</v>
      </c>
      <c r="J82" s="6">
        <f>IF(Balance!J81&gt;0,Balance!J81*(INDEX(Info!$E$6:$E$15,MATCH(J$14,Info!$C$6:$C$15,0))/12),0)</f>
        <v>40.391300000000001</v>
      </c>
      <c r="K82" s="6">
        <f>IF(Balance!K81&gt;0,Balance!K81*(INDEX(Info!$E$6:$E$15,MATCH(K$14,Info!$C$6:$C$15,0))/12),0)</f>
        <v>101.4881175</v>
      </c>
      <c r="L82" s="6">
        <f>IF(Balance!L81&gt;0,Balance!L81*(INDEX(Info!$E$6:$E$15,MATCH(L$14,Info!$C$6:$C$15,0))/12),0)</f>
        <v>65.795850000000016</v>
      </c>
      <c r="M82" s="6">
        <f>IF(Balance!M81&gt;0,Balance!M81*(INDEX(Info!$E$6:$E$15,MATCH(M$14,Info!$C$6:$C$15,0))/12),0)</f>
        <v>89.502075000000005</v>
      </c>
      <c r="O82" s="6">
        <f t="shared" si="4"/>
        <v>297.17734250000001</v>
      </c>
    </row>
    <row r="83" spans="1:15" x14ac:dyDescent="0.25">
      <c r="A83" s="3">
        <f>IF(Balance!O82&lt;=0,"",A82+1)</f>
        <v>68</v>
      </c>
      <c r="B83" s="51">
        <f t="shared" si="5"/>
        <v>44105</v>
      </c>
      <c r="D83" s="6">
        <f>IF(Balance!D82&gt;0,Balance!D82*(INDEX(Info!$E$6:$E$15,MATCH(D$14,Info!$C$6:$C$15,0))/12),0)</f>
        <v>0</v>
      </c>
      <c r="E83" s="6">
        <f>IF(Balance!E82&gt;0,Balance!E82*(INDEX(Info!$E$6:$E$15,MATCH(E$14,Info!$C$6:$C$15,0))/12),0)</f>
        <v>0</v>
      </c>
      <c r="F83" s="6">
        <f>IF(Balance!F82&gt;0,Balance!F82*(INDEX(Info!$E$6:$E$15,MATCH(F$14,Info!$C$6:$C$15,0))/12),0)</f>
        <v>0</v>
      </c>
      <c r="G83" s="6">
        <f>IF(Balance!G82&gt;0,Balance!G82*(INDEX(Info!$E$6:$E$15,MATCH(G$14,Info!$C$6:$C$15,0))/12),0)</f>
        <v>0</v>
      </c>
      <c r="H83" s="6">
        <f>IF(Balance!H82&gt;0,Balance!H82*(INDEX(Info!$E$6:$E$15,MATCH(H$14,Info!$C$6:$C$15,0))/12),0)</f>
        <v>0</v>
      </c>
      <c r="I83" s="6">
        <f>IF(Balance!I82&gt;0,Balance!I82*(INDEX(Info!$E$6:$E$15,MATCH(I$14,Info!$C$6:$C$15,0))/12),0)</f>
        <v>0</v>
      </c>
      <c r="J83" s="6">
        <f>IF(Balance!J82&gt;0,Balance!J82*(INDEX(Info!$E$6:$E$15,MATCH(J$14,Info!$C$6:$C$15,0))/12),0)</f>
        <v>38.045200000000001</v>
      </c>
      <c r="K83" s="6">
        <f>IF(Balance!K82&gt;0,Balance!K82*(INDEX(Info!$E$6:$E$15,MATCH(K$14,Info!$C$6:$C$15,0))/12),0)</f>
        <v>101.196585</v>
      </c>
      <c r="L83" s="6">
        <f>IF(Balance!L82&gt;0,Balance!L82*(INDEX(Info!$E$6:$E$15,MATCH(L$14,Info!$C$6:$C$15,0))/12),0)</f>
        <v>65.298600000000008</v>
      </c>
      <c r="M83" s="6">
        <f>IF(Balance!M82&gt;0,Balance!M82*(INDEX(Info!$E$6:$E$15,MATCH(M$14,Info!$C$6:$C$15,0))/12),0)</f>
        <v>89.442491666666669</v>
      </c>
      <c r="O83" s="6">
        <f t="shared" si="4"/>
        <v>293.9828766666667</v>
      </c>
    </row>
    <row r="84" spans="1:15" x14ac:dyDescent="0.25">
      <c r="A84" s="3">
        <f>IF(Balance!O83&lt;=0,"",A83+1)</f>
        <v>69</v>
      </c>
      <c r="B84" s="51">
        <f t="shared" si="5"/>
        <v>44136</v>
      </c>
      <c r="D84" s="6">
        <f>IF(Balance!D83&gt;0,Balance!D83*(INDEX(Info!$E$6:$E$15,MATCH(D$14,Info!$C$6:$C$15,0))/12),0)</f>
        <v>0</v>
      </c>
      <c r="E84" s="6">
        <f>IF(Balance!E83&gt;0,Balance!E83*(INDEX(Info!$E$6:$E$15,MATCH(E$14,Info!$C$6:$C$15,0))/12),0)</f>
        <v>0</v>
      </c>
      <c r="F84" s="6">
        <f>IF(Balance!F83&gt;0,Balance!F83*(INDEX(Info!$E$6:$E$15,MATCH(F$14,Info!$C$6:$C$15,0))/12),0)</f>
        <v>0</v>
      </c>
      <c r="G84" s="6">
        <f>IF(Balance!G83&gt;0,Balance!G83*(INDEX(Info!$E$6:$E$15,MATCH(G$14,Info!$C$6:$C$15,0))/12),0)</f>
        <v>0</v>
      </c>
      <c r="H84" s="6">
        <f>IF(Balance!H83&gt;0,Balance!H83*(INDEX(Info!$E$6:$E$15,MATCH(H$14,Info!$C$6:$C$15,0))/12),0)</f>
        <v>0</v>
      </c>
      <c r="I84" s="6">
        <f>IF(Balance!I83&gt;0,Balance!I83*(INDEX(Info!$E$6:$E$15,MATCH(I$14,Info!$C$6:$C$15,0))/12),0)</f>
        <v>0</v>
      </c>
      <c r="J84" s="6">
        <f>IF(Balance!J83&gt;0,Balance!J83*(INDEX(Info!$E$6:$E$15,MATCH(J$14,Info!$C$6:$C$15,0))/12),0)</f>
        <v>35.675699999999999</v>
      </c>
      <c r="K84" s="6">
        <f>IF(Balance!K83&gt;0,Balance!K83*(INDEX(Info!$E$6:$E$15,MATCH(K$14,Info!$C$6:$C$15,0))/12),0)</f>
        <v>100.900485</v>
      </c>
      <c r="L84" s="6">
        <f>IF(Balance!L83&gt;0,Balance!L83*(INDEX(Info!$E$6:$E$15,MATCH(L$14,Info!$C$6:$C$15,0))/12),0)</f>
        <v>64.795725000000004</v>
      </c>
      <c r="M84" s="6">
        <f>IF(Balance!M83&gt;0,Balance!M83*(INDEX(Info!$E$6:$E$15,MATCH(M$14,Info!$C$6:$C$15,0))/12),0)</f>
        <v>89.38225833333334</v>
      </c>
      <c r="O84" s="6">
        <f t="shared" si="4"/>
        <v>290.75416833333338</v>
      </c>
    </row>
    <row r="85" spans="1:15" x14ac:dyDescent="0.25">
      <c r="A85" s="3">
        <f>IF(Balance!O84&lt;=0,"",A84+1)</f>
        <v>70</v>
      </c>
      <c r="B85" s="51">
        <f t="shared" si="5"/>
        <v>44166</v>
      </c>
      <c r="D85" s="6">
        <f>IF(Balance!D84&gt;0,Balance!D84*(INDEX(Info!$E$6:$E$15,MATCH(D$14,Info!$C$6:$C$15,0))/12),0)</f>
        <v>0</v>
      </c>
      <c r="E85" s="6">
        <f>IF(Balance!E84&gt;0,Balance!E84*(INDEX(Info!$E$6:$E$15,MATCH(E$14,Info!$C$6:$C$15,0))/12),0)</f>
        <v>0</v>
      </c>
      <c r="F85" s="6">
        <f>IF(Balance!F84&gt;0,Balance!F84*(INDEX(Info!$E$6:$E$15,MATCH(F$14,Info!$C$6:$C$15,0))/12),0)</f>
        <v>0</v>
      </c>
      <c r="G85" s="6">
        <f>IF(Balance!G84&gt;0,Balance!G84*(INDEX(Info!$E$6:$E$15,MATCH(G$14,Info!$C$6:$C$15,0))/12),0)</f>
        <v>0</v>
      </c>
      <c r="H85" s="6">
        <f>IF(Balance!H84&gt;0,Balance!H84*(INDEX(Info!$E$6:$E$15,MATCH(H$14,Info!$C$6:$C$15,0))/12),0)</f>
        <v>0</v>
      </c>
      <c r="I85" s="6">
        <f>IF(Balance!I84&gt;0,Balance!I84*(INDEX(Info!$E$6:$E$15,MATCH(I$14,Info!$C$6:$C$15,0))/12),0)</f>
        <v>0</v>
      </c>
      <c r="J85" s="6">
        <f>IF(Balance!J84&gt;0,Balance!J84*(INDEX(Info!$E$6:$E$15,MATCH(J$14,Info!$C$6:$C$15,0))/12),0)</f>
        <v>33.282499999999999</v>
      </c>
      <c r="K85" s="6">
        <f>IF(Balance!K84&gt;0,Balance!K84*(INDEX(Info!$E$6:$E$15,MATCH(K$14,Info!$C$6:$C$15,0))/12),0)</f>
        <v>100.59966</v>
      </c>
      <c r="L85" s="6">
        <f>IF(Balance!L84&gt;0,Balance!L84*(INDEX(Info!$E$6:$E$15,MATCH(L$14,Info!$C$6:$C$15,0))/12),0)</f>
        <v>64.287225000000007</v>
      </c>
      <c r="M85" s="6">
        <f>IF(Balance!M84&gt;0,Balance!M84*(INDEX(Info!$E$6:$E$15,MATCH(M$14,Info!$C$6:$C$15,0))/12),0)</f>
        <v>89.321374999999989</v>
      </c>
      <c r="O85" s="6">
        <f t="shared" si="4"/>
        <v>287.49076000000002</v>
      </c>
    </row>
    <row r="86" spans="1:15" x14ac:dyDescent="0.25">
      <c r="A86" s="3">
        <f>IF(Balance!O85&lt;=0,"",A85+1)</f>
        <v>71</v>
      </c>
      <c r="B86" s="51">
        <f t="shared" si="5"/>
        <v>44197</v>
      </c>
      <c r="D86" s="6">
        <f>IF(Balance!D85&gt;0,Balance!D85*(INDEX(Info!$E$6:$E$15,MATCH(D$14,Info!$C$6:$C$15,0))/12),0)</f>
        <v>0</v>
      </c>
      <c r="E86" s="6">
        <f>IF(Balance!E85&gt;0,Balance!E85*(INDEX(Info!$E$6:$E$15,MATCH(E$14,Info!$C$6:$C$15,0))/12),0)</f>
        <v>0</v>
      </c>
      <c r="F86" s="6">
        <f>IF(Balance!F85&gt;0,Balance!F85*(INDEX(Info!$E$6:$E$15,MATCH(F$14,Info!$C$6:$C$15,0))/12),0)</f>
        <v>0</v>
      </c>
      <c r="G86" s="6">
        <f>IF(Balance!G85&gt;0,Balance!G85*(INDEX(Info!$E$6:$E$15,MATCH(G$14,Info!$C$6:$C$15,0))/12),0)</f>
        <v>0</v>
      </c>
      <c r="H86" s="6">
        <f>IF(Balance!H85&gt;0,Balance!H85*(INDEX(Info!$E$6:$E$15,MATCH(H$14,Info!$C$6:$C$15,0))/12),0)</f>
        <v>0</v>
      </c>
      <c r="I86" s="6">
        <f>IF(Balance!I85&gt;0,Balance!I85*(INDEX(Info!$E$6:$E$15,MATCH(I$14,Info!$C$6:$C$15,0))/12),0)</f>
        <v>0</v>
      </c>
      <c r="J86" s="6">
        <f>IF(Balance!J85&gt;0,Balance!J85*(INDEX(Info!$E$6:$E$15,MATCH(J$14,Info!$C$6:$C$15,0))/12),0)</f>
        <v>30.865300000000001</v>
      </c>
      <c r="K86" s="6">
        <f>IF(Balance!K85&gt;0,Balance!K85*(INDEX(Info!$E$6:$E$15,MATCH(K$14,Info!$C$6:$C$15,0))/12),0)</f>
        <v>100.29411</v>
      </c>
      <c r="L86" s="6">
        <f>IF(Balance!L85&gt;0,Balance!L85*(INDEX(Info!$E$6:$E$15,MATCH(L$14,Info!$C$6:$C$15,0))/12),0)</f>
        <v>63.772987500000006</v>
      </c>
      <c r="M86" s="6">
        <f>IF(Balance!M85&gt;0,Balance!M85*(INDEX(Info!$E$6:$E$15,MATCH(M$14,Info!$C$6:$C$15,0))/12),0)</f>
        <v>89.259841666666674</v>
      </c>
      <c r="O86" s="6">
        <f t="shared" si="4"/>
        <v>284.1922391666667</v>
      </c>
    </row>
    <row r="87" spans="1:15" x14ac:dyDescent="0.25">
      <c r="A87" s="3">
        <f>IF(Balance!O86&lt;=0,"",A86+1)</f>
        <v>72</v>
      </c>
      <c r="B87" s="51">
        <f t="shared" si="5"/>
        <v>44228</v>
      </c>
      <c r="D87" s="6">
        <f>IF(Balance!D86&gt;0,Balance!D86*(INDEX(Info!$E$6:$E$15,MATCH(D$14,Info!$C$6:$C$15,0))/12),0)</f>
        <v>0</v>
      </c>
      <c r="E87" s="6">
        <f>IF(Balance!E86&gt;0,Balance!E86*(INDEX(Info!$E$6:$E$15,MATCH(E$14,Info!$C$6:$C$15,0))/12),0)</f>
        <v>0</v>
      </c>
      <c r="F87" s="6">
        <f>IF(Balance!F86&gt;0,Balance!F86*(INDEX(Info!$E$6:$E$15,MATCH(F$14,Info!$C$6:$C$15,0))/12),0)</f>
        <v>0</v>
      </c>
      <c r="G87" s="6">
        <f>IF(Balance!G86&gt;0,Balance!G86*(INDEX(Info!$E$6:$E$15,MATCH(G$14,Info!$C$6:$C$15,0))/12),0)</f>
        <v>0</v>
      </c>
      <c r="H87" s="6">
        <f>IF(Balance!H86&gt;0,Balance!H86*(INDEX(Info!$E$6:$E$15,MATCH(H$14,Info!$C$6:$C$15,0))/12),0)</f>
        <v>0</v>
      </c>
      <c r="I87" s="6">
        <f>IF(Balance!I86&gt;0,Balance!I86*(INDEX(Info!$E$6:$E$15,MATCH(I$14,Info!$C$6:$C$15,0))/12),0)</f>
        <v>0</v>
      </c>
      <c r="J87" s="6">
        <f>IF(Balance!J86&gt;0,Balance!J86*(INDEX(Info!$E$6:$E$15,MATCH(J$14,Info!$C$6:$C$15,0))/12),0)</f>
        <v>28.424000000000003</v>
      </c>
      <c r="K87" s="6">
        <f>IF(Balance!K86&gt;0,Balance!K86*(INDEX(Info!$E$6:$E$15,MATCH(K$14,Info!$C$6:$C$15,0))/12),0)</f>
        <v>99.983677499999999</v>
      </c>
      <c r="L87" s="6">
        <f>IF(Balance!L86&gt;0,Balance!L86*(INDEX(Info!$E$6:$E$15,MATCH(L$14,Info!$C$6:$C$15,0))/12),0)</f>
        <v>63.252900000000004</v>
      </c>
      <c r="M87" s="6">
        <f>IF(Balance!M86&gt;0,Balance!M86*(INDEX(Info!$E$6:$E$15,MATCH(M$14,Info!$C$6:$C$15,0))/12),0)</f>
        <v>89.197658333333322</v>
      </c>
      <c r="O87" s="6">
        <f t="shared" si="4"/>
        <v>280.85823583333331</v>
      </c>
    </row>
    <row r="88" spans="1:15" x14ac:dyDescent="0.25">
      <c r="A88" s="3">
        <f>IF(Balance!O87&lt;=0,"",A87+1)</f>
        <v>73</v>
      </c>
      <c r="B88" s="51">
        <f t="shared" si="5"/>
        <v>44256</v>
      </c>
      <c r="D88" s="6">
        <f>IF(Balance!D87&gt;0,Balance!D87*(INDEX(Info!$E$6:$E$15,MATCH(D$14,Info!$C$6:$C$15,0))/12),0)</f>
        <v>0</v>
      </c>
      <c r="E88" s="6">
        <f>IF(Balance!E87&gt;0,Balance!E87*(INDEX(Info!$E$6:$E$15,MATCH(E$14,Info!$C$6:$C$15,0))/12),0)</f>
        <v>0</v>
      </c>
      <c r="F88" s="6">
        <f>IF(Balance!F87&gt;0,Balance!F87*(INDEX(Info!$E$6:$E$15,MATCH(F$14,Info!$C$6:$C$15,0))/12),0)</f>
        <v>0</v>
      </c>
      <c r="G88" s="6">
        <f>IF(Balance!G87&gt;0,Balance!G87*(INDEX(Info!$E$6:$E$15,MATCH(G$14,Info!$C$6:$C$15,0))/12),0)</f>
        <v>0</v>
      </c>
      <c r="H88" s="6">
        <f>IF(Balance!H87&gt;0,Balance!H87*(INDEX(Info!$E$6:$E$15,MATCH(H$14,Info!$C$6:$C$15,0))/12),0)</f>
        <v>0</v>
      </c>
      <c r="I88" s="6">
        <f>IF(Balance!I87&gt;0,Balance!I87*(INDEX(Info!$E$6:$E$15,MATCH(I$14,Info!$C$6:$C$15,0))/12),0)</f>
        <v>0</v>
      </c>
      <c r="J88" s="6">
        <f>IF(Balance!J87&gt;0,Balance!J87*(INDEX(Info!$E$6:$E$15,MATCH(J$14,Info!$C$6:$C$15,0))/12),0)</f>
        <v>25.958200000000001</v>
      </c>
      <c r="K88" s="6">
        <f>IF(Balance!K87&gt;0,Balance!K87*(INDEX(Info!$E$6:$E$15,MATCH(K$14,Info!$C$6:$C$15,0))/12),0)</f>
        <v>99.668362500000001</v>
      </c>
      <c r="L88" s="6">
        <f>IF(Balance!L87&gt;0,Balance!L87*(INDEX(Info!$E$6:$E$15,MATCH(L$14,Info!$C$6:$C$15,0))/12),0)</f>
        <v>62.726962499999999</v>
      </c>
      <c r="M88" s="6">
        <f>IF(Balance!M87&gt;0,Balance!M87*(INDEX(Info!$E$6:$E$15,MATCH(M$14,Info!$C$6:$C$15,0))/12),0)</f>
        <v>89.134825000000006</v>
      </c>
      <c r="O88" s="6">
        <f t="shared" si="4"/>
        <v>277.48834999999997</v>
      </c>
    </row>
    <row r="89" spans="1:15" x14ac:dyDescent="0.25">
      <c r="A89" s="3">
        <f>IF(Balance!O88&lt;=0,"",A88+1)</f>
        <v>74</v>
      </c>
      <c r="B89" s="51">
        <f t="shared" si="5"/>
        <v>44287</v>
      </c>
      <c r="D89" s="6">
        <f>IF(Balance!D88&gt;0,Balance!D88*(INDEX(Info!$E$6:$E$15,MATCH(D$14,Info!$C$6:$C$15,0))/12),0)</f>
        <v>0</v>
      </c>
      <c r="E89" s="6">
        <f>IF(Balance!E88&gt;0,Balance!E88*(INDEX(Info!$E$6:$E$15,MATCH(E$14,Info!$C$6:$C$15,0))/12),0)</f>
        <v>0</v>
      </c>
      <c r="F89" s="6">
        <f>IF(Balance!F88&gt;0,Balance!F88*(INDEX(Info!$E$6:$E$15,MATCH(F$14,Info!$C$6:$C$15,0))/12),0)</f>
        <v>0</v>
      </c>
      <c r="G89" s="6">
        <f>IF(Balance!G88&gt;0,Balance!G88*(INDEX(Info!$E$6:$E$15,MATCH(G$14,Info!$C$6:$C$15,0))/12),0)</f>
        <v>0</v>
      </c>
      <c r="H89" s="6">
        <f>IF(Balance!H88&gt;0,Balance!H88*(INDEX(Info!$E$6:$E$15,MATCH(H$14,Info!$C$6:$C$15,0))/12),0)</f>
        <v>0</v>
      </c>
      <c r="I89" s="6">
        <f>IF(Balance!I88&gt;0,Balance!I88*(INDEX(Info!$E$6:$E$15,MATCH(I$14,Info!$C$6:$C$15,0))/12),0)</f>
        <v>0</v>
      </c>
      <c r="J89" s="6">
        <f>IF(Balance!J88&gt;0,Balance!J88*(INDEX(Info!$E$6:$E$15,MATCH(J$14,Info!$C$6:$C$15,0))/12),0)</f>
        <v>23.467800000000004</v>
      </c>
      <c r="K89" s="6">
        <f>IF(Balance!K88&gt;0,Balance!K88*(INDEX(Info!$E$6:$E$15,MATCH(K$14,Info!$C$6:$C$15,0))/12),0)</f>
        <v>99.348164999999995</v>
      </c>
      <c r="L89" s="6">
        <f>IF(Balance!L88&gt;0,Balance!L88*(INDEX(Info!$E$6:$E$15,MATCH(L$14,Info!$C$6:$C$15,0))/12),0)</f>
        <v>62.195175000000006</v>
      </c>
      <c r="M89" s="6">
        <f>IF(Balance!M88&gt;0,Balance!M88*(INDEX(Info!$E$6:$E$15,MATCH(M$14,Info!$C$6:$C$15,0))/12),0)</f>
        <v>89.071233333333325</v>
      </c>
      <c r="O89" s="6">
        <f t="shared" si="4"/>
        <v>274.08237333333335</v>
      </c>
    </row>
    <row r="90" spans="1:15" x14ac:dyDescent="0.25">
      <c r="A90" s="3">
        <f>IF(Balance!O89&lt;=0,"",A89+1)</f>
        <v>75</v>
      </c>
      <c r="B90" s="51">
        <f t="shared" si="5"/>
        <v>44317</v>
      </c>
      <c r="D90" s="6">
        <f>IF(Balance!D89&gt;0,Balance!D89*(INDEX(Info!$E$6:$E$15,MATCH(D$14,Info!$C$6:$C$15,0))/12),0)</f>
        <v>0</v>
      </c>
      <c r="E90" s="6">
        <f>IF(Balance!E89&gt;0,Balance!E89*(INDEX(Info!$E$6:$E$15,MATCH(E$14,Info!$C$6:$C$15,0))/12),0)</f>
        <v>0</v>
      </c>
      <c r="F90" s="6">
        <f>IF(Balance!F89&gt;0,Balance!F89*(INDEX(Info!$E$6:$E$15,MATCH(F$14,Info!$C$6:$C$15,0))/12),0)</f>
        <v>0</v>
      </c>
      <c r="G90" s="6">
        <f>IF(Balance!G89&gt;0,Balance!G89*(INDEX(Info!$E$6:$E$15,MATCH(G$14,Info!$C$6:$C$15,0))/12),0)</f>
        <v>0</v>
      </c>
      <c r="H90" s="6">
        <f>IF(Balance!H89&gt;0,Balance!H89*(INDEX(Info!$E$6:$E$15,MATCH(H$14,Info!$C$6:$C$15,0))/12),0)</f>
        <v>0</v>
      </c>
      <c r="I90" s="6">
        <f>IF(Balance!I89&gt;0,Balance!I89*(INDEX(Info!$E$6:$E$15,MATCH(I$14,Info!$C$6:$C$15,0))/12),0)</f>
        <v>0</v>
      </c>
      <c r="J90" s="6">
        <f>IF(Balance!J89&gt;0,Balance!J89*(INDEX(Info!$E$6:$E$15,MATCH(J$14,Info!$C$6:$C$15,0))/12),0)</f>
        <v>20.952500000000001</v>
      </c>
      <c r="K90" s="6">
        <f>IF(Balance!K89&gt;0,Balance!K89*(INDEX(Info!$E$6:$E$15,MATCH(K$14,Info!$C$6:$C$15,0))/12),0)</f>
        <v>99.022927500000009</v>
      </c>
      <c r="L90" s="6">
        <f>IF(Balance!L89&gt;0,Balance!L89*(INDEX(Info!$E$6:$E$15,MATCH(L$14,Info!$C$6:$C$15,0))/12),0)</f>
        <v>61.657425000000003</v>
      </c>
      <c r="M90" s="6">
        <f>IF(Balance!M89&gt;0,Balance!M89*(INDEX(Info!$E$6:$E$15,MATCH(M$14,Info!$C$6:$C$15,0))/12),0)</f>
        <v>89.006991666666678</v>
      </c>
      <c r="O90" s="6">
        <f t="shared" si="4"/>
        <v>270.63984416666671</v>
      </c>
    </row>
    <row r="91" spans="1:15" x14ac:dyDescent="0.25">
      <c r="A91" s="3">
        <f>IF(Balance!O90&lt;=0,"",A90+1)</f>
        <v>76</v>
      </c>
      <c r="B91" s="51">
        <f t="shared" si="5"/>
        <v>44348</v>
      </c>
      <c r="D91" s="6">
        <f>IF(Balance!D90&gt;0,Balance!D90*(INDEX(Info!$E$6:$E$15,MATCH(D$14,Info!$C$6:$C$15,0))/12),0)</f>
        <v>0</v>
      </c>
      <c r="E91" s="6">
        <f>IF(Balance!E90&gt;0,Balance!E90*(INDEX(Info!$E$6:$E$15,MATCH(E$14,Info!$C$6:$C$15,0))/12),0)</f>
        <v>0</v>
      </c>
      <c r="F91" s="6">
        <f>IF(Balance!F90&gt;0,Balance!F90*(INDEX(Info!$E$6:$E$15,MATCH(F$14,Info!$C$6:$C$15,0))/12),0)</f>
        <v>0</v>
      </c>
      <c r="G91" s="6">
        <f>IF(Balance!G90&gt;0,Balance!G90*(INDEX(Info!$E$6:$E$15,MATCH(G$14,Info!$C$6:$C$15,0))/12),0)</f>
        <v>0</v>
      </c>
      <c r="H91" s="6">
        <f>IF(Balance!H90&gt;0,Balance!H90*(INDEX(Info!$E$6:$E$15,MATCH(H$14,Info!$C$6:$C$15,0))/12),0)</f>
        <v>0</v>
      </c>
      <c r="I91" s="6">
        <f>IF(Balance!I90&gt;0,Balance!I90*(INDEX(Info!$E$6:$E$15,MATCH(I$14,Info!$C$6:$C$15,0))/12),0)</f>
        <v>0</v>
      </c>
      <c r="J91" s="6">
        <f>IF(Balance!J90&gt;0,Balance!J90*(INDEX(Info!$E$6:$E$15,MATCH(J$14,Info!$C$6:$C$15,0))/12),0)</f>
        <v>18.412000000000003</v>
      </c>
      <c r="K91" s="6">
        <f>IF(Balance!K90&gt;0,Balance!K90*(INDEX(Info!$E$6:$E$15,MATCH(K$14,Info!$C$6:$C$15,0))/12),0)</f>
        <v>98.6924925</v>
      </c>
      <c r="L91" s="6">
        <f>IF(Balance!L90&gt;0,Balance!L90*(INDEX(Info!$E$6:$E$15,MATCH(L$14,Info!$C$6:$C$15,0))/12),0)</f>
        <v>61.113600000000005</v>
      </c>
      <c r="M91" s="6">
        <f>IF(Balance!M90&gt;0,Balance!M90*(INDEX(Info!$E$6:$E$15,MATCH(M$14,Info!$C$6:$C$15,0))/12),0)</f>
        <v>88.942100000000011</v>
      </c>
      <c r="O91" s="6">
        <f t="shared" si="4"/>
        <v>267.16019249999999</v>
      </c>
    </row>
    <row r="92" spans="1:15" x14ac:dyDescent="0.25">
      <c r="A92" s="3">
        <f>IF(Balance!O91&lt;=0,"",A91+1)</f>
        <v>77</v>
      </c>
      <c r="B92" s="51">
        <f t="shared" si="5"/>
        <v>44378</v>
      </c>
      <c r="D92" s="6">
        <f>IF(Balance!D91&gt;0,Balance!D91*(INDEX(Info!$E$6:$E$15,MATCH(D$14,Info!$C$6:$C$15,0))/12),0)</f>
        <v>0</v>
      </c>
      <c r="E92" s="6">
        <f>IF(Balance!E91&gt;0,Balance!E91*(INDEX(Info!$E$6:$E$15,MATCH(E$14,Info!$C$6:$C$15,0))/12),0)</f>
        <v>0</v>
      </c>
      <c r="F92" s="6">
        <f>IF(Balance!F91&gt;0,Balance!F91*(INDEX(Info!$E$6:$E$15,MATCH(F$14,Info!$C$6:$C$15,0))/12),0)</f>
        <v>0</v>
      </c>
      <c r="G92" s="6">
        <f>IF(Balance!G91&gt;0,Balance!G91*(INDEX(Info!$E$6:$E$15,MATCH(G$14,Info!$C$6:$C$15,0))/12),0)</f>
        <v>0</v>
      </c>
      <c r="H92" s="6">
        <f>IF(Balance!H91&gt;0,Balance!H91*(INDEX(Info!$E$6:$E$15,MATCH(H$14,Info!$C$6:$C$15,0))/12),0)</f>
        <v>0</v>
      </c>
      <c r="I92" s="6">
        <f>IF(Balance!I91&gt;0,Balance!I91*(INDEX(Info!$E$6:$E$15,MATCH(I$14,Info!$C$6:$C$15,0))/12),0)</f>
        <v>0</v>
      </c>
      <c r="J92" s="6">
        <f>IF(Balance!J91&gt;0,Balance!J91*(INDEX(Info!$E$6:$E$15,MATCH(J$14,Info!$C$6:$C$15,0))/12),0)</f>
        <v>15.8461</v>
      </c>
      <c r="K92" s="6">
        <f>IF(Balance!K91&gt;0,Balance!K91*(INDEX(Info!$E$6:$E$15,MATCH(K$14,Info!$C$6:$C$15,0))/12),0)</f>
        <v>98.356859999999998</v>
      </c>
      <c r="L92" s="6">
        <f>IF(Balance!L91&gt;0,Balance!L91*(INDEX(Info!$E$6:$E$15,MATCH(L$14,Info!$C$6:$C$15,0))/12),0)</f>
        <v>60.563587500000011</v>
      </c>
      <c r="M92" s="6">
        <f>IF(Balance!M91&gt;0,Balance!M91*(INDEX(Info!$E$6:$E$15,MATCH(M$14,Info!$C$6:$C$15,0))/12),0)</f>
        <v>88.876449999999991</v>
      </c>
      <c r="O92" s="6">
        <f t="shared" si="4"/>
        <v>263.64299749999998</v>
      </c>
    </row>
    <row r="93" spans="1:15" x14ac:dyDescent="0.25">
      <c r="A93" s="3">
        <f>IF(Balance!O92&lt;=0,"",A92+1)</f>
        <v>78</v>
      </c>
      <c r="B93" s="51">
        <f t="shared" si="5"/>
        <v>44409</v>
      </c>
      <c r="D93" s="6">
        <f>IF(Balance!D92&gt;0,Balance!D92*(INDEX(Info!$E$6:$E$15,MATCH(D$14,Info!$C$6:$C$15,0))/12),0)</f>
        <v>0</v>
      </c>
      <c r="E93" s="6">
        <f>IF(Balance!E92&gt;0,Balance!E92*(INDEX(Info!$E$6:$E$15,MATCH(E$14,Info!$C$6:$C$15,0))/12),0)</f>
        <v>0</v>
      </c>
      <c r="F93" s="6">
        <f>IF(Balance!F92&gt;0,Balance!F92*(INDEX(Info!$E$6:$E$15,MATCH(F$14,Info!$C$6:$C$15,0))/12),0)</f>
        <v>0</v>
      </c>
      <c r="G93" s="6">
        <f>IF(Balance!G92&gt;0,Balance!G92*(INDEX(Info!$E$6:$E$15,MATCH(G$14,Info!$C$6:$C$15,0))/12),0)</f>
        <v>0</v>
      </c>
      <c r="H93" s="6">
        <f>IF(Balance!H92&gt;0,Balance!H92*(INDEX(Info!$E$6:$E$15,MATCH(H$14,Info!$C$6:$C$15,0))/12),0)</f>
        <v>0</v>
      </c>
      <c r="I93" s="6">
        <f>IF(Balance!I92&gt;0,Balance!I92*(INDEX(Info!$E$6:$E$15,MATCH(I$14,Info!$C$6:$C$15,0))/12),0)</f>
        <v>0</v>
      </c>
      <c r="J93" s="6">
        <f>IF(Balance!J92&gt;0,Balance!J92*(INDEX(Info!$E$6:$E$15,MATCH(J$14,Info!$C$6:$C$15,0))/12),0)</f>
        <v>13.2546</v>
      </c>
      <c r="K93" s="6">
        <f>IF(Balance!K92&gt;0,Balance!K92*(INDEX(Info!$E$6:$E$15,MATCH(K$14,Info!$C$6:$C$15,0))/12),0)</f>
        <v>98.016030000000001</v>
      </c>
      <c r="L93" s="6">
        <f>IF(Balance!L92&gt;0,Balance!L92*(INDEX(Info!$E$6:$E$15,MATCH(L$14,Info!$C$6:$C$15,0))/12),0)</f>
        <v>60.007387500000007</v>
      </c>
      <c r="M93" s="6">
        <f>IF(Balance!M92&gt;0,Balance!M92*(INDEX(Info!$E$6:$E$15,MATCH(M$14,Info!$C$6:$C$15,0))/12),0)</f>
        <v>88.810150000000007</v>
      </c>
      <c r="O93" s="6">
        <f t="shared" si="4"/>
        <v>260.0881675</v>
      </c>
    </row>
    <row r="94" spans="1:15" x14ac:dyDescent="0.25">
      <c r="A94" s="3">
        <f>IF(Balance!O93&lt;=0,"",A93+1)</f>
        <v>79</v>
      </c>
      <c r="B94" s="51">
        <f t="shared" si="5"/>
        <v>44440</v>
      </c>
      <c r="D94" s="6">
        <f>IF(Balance!D93&gt;0,Balance!D93*(INDEX(Info!$E$6:$E$15,MATCH(D$14,Info!$C$6:$C$15,0))/12),0)</f>
        <v>0</v>
      </c>
      <c r="E94" s="6">
        <f>IF(Balance!E93&gt;0,Balance!E93*(INDEX(Info!$E$6:$E$15,MATCH(E$14,Info!$C$6:$C$15,0))/12),0)</f>
        <v>0</v>
      </c>
      <c r="F94" s="6">
        <f>IF(Balance!F93&gt;0,Balance!F93*(INDEX(Info!$E$6:$E$15,MATCH(F$14,Info!$C$6:$C$15,0))/12),0)</f>
        <v>0</v>
      </c>
      <c r="G94" s="6">
        <f>IF(Balance!G93&gt;0,Balance!G93*(INDEX(Info!$E$6:$E$15,MATCH(G$14,Info!$C$6:$C$15,0))/12),0)</f>
        <v>0</v>
      </c>
      <c r="H94" s="6">
        <f>IF(Balance!H93&gt;0,Balance!H93*(INDEX(Info!$E$6:$E$15,MATCH(H$14,Info!$C$6:$C$15,0))/12),0)</f>
        <v>0</v>
      </c>
      <c r="I94" s="6">
        <f>IF(Balance!I93&gt;0,Balance!I93*(INDEX(Info!$E$6:$E$15,MATCH(I$14,Info!$C$6:$C$15,0))/12),0)</f>
        <v>0</v>
      </c>
      <c r="J94" s="6">
        <f>IF(Balance!J93&gt;0,Balance!J93*(INDEX(Info!$E$6:$E$15,MATCH(J$14,Info!$C$6:$C$15,0))/12),0)</f>
        <v>10.6371</v>
      </c>
      <c r="K94" s="6">
        <f>IF(Balance!K93&gt;0,Balance!K93*(INDEX(Info!$E$6:$E$15,MATCH(K$14,Info!$C$6:$C$15,0))/12),0)</f>
        <v>97.669845000000009</v>
      </c>
      <c r="L94" s="6">
        <f>IF(Balance!L93&gt;0,Balance!L93*(INDEX(Info!$E$6:$E$15,MATCH(L$14,Info!$C$6:$C$15,0))/12),0)</f>
        <v>59.445000000000007</v>
      </c>
      <c r="M94" s="6">
        <f>IF(Balance!M93&gt;0,Balance!M93*(INDEX(Info!$E$6:$E$15,MATCH(M$14,Info!$C$6:$C$15,0))/12),0)</f>
        <v>88.743091666666672</v>
      </c>
      <c r="O94" s="6">
        <f t="shared" si="4"/>
        <v>256.49503666666669</v>
      </c>
    </row>
    <row r="95" spans="1:15" x14ac:dyDescent="0.25">
      <c r="A95" s="3">
        <f>IF(Balance!O94&lt;=0,"",A94+1)</f>
        <v>80</v>
      </c>
      <c r="B95" s="51">
        <f t="shared" si="5"/>
        <v>44470</v>
      </c>
      <c r="D95" s="6">
        <f>IF(Balance!D94&gt;0,Balance!D94*(INDEX(Info!$E$6:$E$15,MATCH(D$14,Info!$C$6:$C$15,0))/12),0)</f>
        <v>0</v>
      </c>
      <c r="E95" s="6">
        <f>IF(Balance!E94&gt;0,Balance!E94*(INDEX(Info!$E$6:$E$15,MATCH(E$14,Info!$C$6:$C$15,0))/12),0)</f>
        <v>0</v>
      </c>
      <c r="F95" s="6">
        <f>IF(Balance!F94&gt;0,Balance!F94*(INDEX(Info!$E$6:$E$15,MATCH(F$14,Info!$C$6:$C$15,0))/12),0)</f>
        <v>0</v>
      </c>
      <c r="G95" s="6">
        <f>IF(Balance!G94&gt;0,Balance!G94*(INDEX(Info!$E$6:$E$15,MATCH(G$14,Info!$C$6:$C$15,0))/12),0)</f>
        <v>0</v>
      </c>
      <c r="H95" s="6">
        <f>IF(Balance!H94&gt;0,Balance!H94*(INDEX(Info!$E$6:$E$15,MATCH(H$14,Info!$C$6:$C$15,0))/12),0)</f>
        <v>0</v>
      </c>
      <c r="I95" s="6">
        <f>IF(Balance!I94&gt;0,Balance!I94*(INDEX(Info!$E$6:$E$15,MATCH(I$14,Info!$C$6:$C$15,0))/12),0)</f>
        <v>0</v>
      </c>
      <c r="J95" s="6">
        <f>IF(Balance!J94&gt;0,Balance!J94*(INDEX(Info!$E$6:$E$15,MATCH(J$14,Info!$C$6:$C$15,0))/12),0)</f>
        <v>7.9935</v>
      </c>
      <c r="K95" s="6">
        <f>IF(Balance!K94&gt;0,Balance!K94*(INDEX(Info!$E$6:$E$15,MATCH(K$14,Info!$C$6:$C$15,0))/12),0)</f>
        <v>97.318147500000009</v>
      </c>
      <c r="L95" s="6">
        <f>IF(Balance!L94&gt;0,Balance!L94*(INDEX(Info!$E$6:$E$15,MATCH(L$14,Info!$C$6:$C$15,0))/12),0)</f>
        <v>58.876312500000004</v>
      </c>
      <c r="M95" s="6">
        <f>IF(Balance!M94&gt;0,Balance!M94*(INDEX(Info!$E$6:$E$15,MATCH(M$14,Info!$C$6:$C$15,0))/12),0)</f>
        <v>88.675274999999999</v>
      </c>
      <c r="O95" s="6">
        <f t="shared" si="4"/>
        <v>252.863235</v>
      </c>
    </row>
    <row r="96" spans="1:15" x14ac:dyDescent="0.25">
      <c r="A96" s="3">
        <f>IF(Balance!O95&lt;=0,"",A95+1)</f>
        <v>81</v>
      </c>
      <c r="B96" s="51">
        <f t="shared" si="5"/>
        <v>44501</v>
      </c>
      <c r="D96" s="6">
        <f>IF(Balance!D95&gt;0,Balance!D95*(INDEX(Info!$E$6:$E$15,MATCH(D$14,Info!$C$6:$C$15,0))/12),0)</f>
        <v>0</v>
      </c>
      <c r="E96" s="6">
        <f>IF(Balance!E95&gt;0,Balance!E95*(INDEX(Info!$E$6:$E$15,MATCH(E$14,Info!$C$6:$C$15,0))/12),0)</f>
        <v>0</v>
      </c>
      <c r="F96" s="6">
        <f>IF(Balance!F95&gt;0,Balance!F95*(INDEX(Info!$E$6:$E$15,MATCH(F$14,Info!$C$6:$C$15,0))/12),0)</f>
        <v>0</v>
      </c>
      <c r="G96" s="6">
        <f>IF(Balance!G95&gt;0,Balance!G95*(INDEX(Info!$E$6:$E$15,MATCH(G$14,Info!$C$6:$C$15,0))/12),0)</f>
        <v>0</v>
      </c>
      <c r="H96" s="6">
        <f>IF(Balance!H95&gt;0,Balance!H95*(INDEX(Info!$E$6:$E$15,MATCH(H$14,Info!$C$6:$C$15,0))/12),0)</f>
        <v>0</v>
      </c>
      <c r="I96" s="6">
        <f>IF(Balance!I95&gt;0,Balance!I95*(INDEX(Info!$E$6:$E$15,MATCH(I$14,Info!$C$6:$C$15,0))/12),0)</f>
        <v>0</v>
      </c>
      <c r="J96" s="6">
        <f>IF(Balance!J95&gt;0,Balance!J95*(INDEX(Info!$E$6:$E$15,MATCH(J$14,Info!$C$6:$C$15,0))/12),0)</f>
        <v>5.3234000000000004</v>
      </c>
      <c r="K96" s="6">
        <f>IF(Balance!K95&gt;0,Balance!K95*(INDEX(Info!$E$6:$E$15,MATCH(K$14,Info!$C$6:$C$15,0))/12),0)</f>
        <v>96.9609375</v>
      </c>
      <c r="L96" s="6">
        <f>IF(Balance!L95&gt;0,Balance!L95*(INDEX(Info!$E$6:$E$15,MATCH(L$14,Info!$C$6:$C$15,0))/12),0)</f>
        <v>58.301212500000005</v>
      </c>
      <c r="M96" s="6">
        <f>IF(Balance!M95&gt;0,Balance!M95*(INDEX(Info!$E$6:$E$15,MATCH(M$14,Info!$C$6:$C$15,0))/12),0)</f>
        <v>88.606808333333333</v>
      </c>
      <c r="O96" s="6">
        <f t="shared" si="4"/>
        <v>249.19235833333335</v>
      </c>
    </row>
    <row r="97" spans="1:15" x14ac:dyDescent="0.25">
      <c r="A97" s="3">
        <f>IF(Balance!O96&lt;=0,"",A96+1)</f>
        <v>82</v>
      </c>
      <c r="B97" s="51">
        <f t="shared" si="5"/>
        <v>44531</v>
      </c>
      <c r="D97" s="6">
        <f>IF(Balance!D96&gt;0,Balance!D96*(INDEX(Info!$E$6:$E$15,MATCH(D$14,Info!$C$6:$C$15,0))/12),0)</f>
        <v>0</v>
      </c>
      <c r="E97" s="6">
        <f>IF(Balance!E96&gt;0,Balance!E96*(INDEX(Info!$E$6:$E$15,MATCH(E$14,Info!$C$6:$C$15,0))/12),0)</f>
        <v>0</v>
      </c>
      <c r="F97" s="6">
        <f>IF(Balance!F96&gt;0,Balance!F96*(INDEX(Info!$E$6:$E$15,MATCH(F$14,Info!$C$6:$C$15,0))/12),0)</f>
        <v>0</v>
      </c>
      <c r="G97" s="6">
        <f>IF(Balance!G96&gt;0,Balance!G96*(INDEX(Info!$E$6:$E$15,MATCH(G$14,Info!$C$6:$C$15,0))/12),0)</f>
        <v>0</v>
      </c>
      <c r="H97" s="6">
        <f>IF(Balance!H96&gt;0,Balance!H96*(INDEX(Info!$E$6:$E$15,MATCH(H$14,Info!$C$6:$C$15,0))/12),0)</f>
        <v>0</v>
      </c>
      <c r="I97" s="6">
        <f>IF(Balance!I96&gt;0,Balance!I96*(INDEX(Info!$E$6:$E$15,MATCH(I$14,Info!$C$6:$C$15,0))/12),0)</f>
        <v>0</v>
      </c>
      <c r="J97" s="6">
        <f>IF(Balance!J96&gt;0,Balance!J96*(INDEX(Info!$E$6:$E$15,MATCH(J$14,Info!$C$6:$C$15,0))/12),0)</f>
        <v>2.6266000000000003</v>
      </c>
      <c r="K97" s="6">
        <f>IF(Balance!K96&gt;0,Balance!K96*(INDEX(Info!$E$6:$E$15,MATCH(K$14,Info!$C$6:$C$15,0))/12),0)</f>
        <v>96.598057499999996</v>
      </c>
      <c r="L97" s="6">
        <f>IF(Balance!L96&gt;0,Balance!L96*(INDEX(Info!$E$6:$E$15,MATCH(L$14,Info!$C$6:$C$15,0))/12),0)</f>
        <v>57.71958750000001</v>
      </c>
      <c r="M97" s="6">
        <f>IF(Balance!M96&gt;0,Balance!M96*(INDEX(Info!$E$6:$E$15,MATCH(M$14,Info!$C$6:$C$15,0))/12),0)</f>
        <v>88.53758333333333</v>
      </c>
      <c r="O97" s="6">
        <f t="shared" si="4"/>
        <v>245.48182833333334</v>
      </c>
    </row>
    <row r="98" spans="1:15" x14ac:dyDescent="0.25">
      <c r="A98" s="3">
        <f>IF(Balance!O97&lt;=0,"",A97+1)</f>
        <v>83</v>
      </c>
      <c r="B98" s="51">
        <f t="shared" si="5"/>
        <v>44562</v>
      </c>
      <c r="D98" s="6">
        <f>IF(Balance!D97&gt;0,Balance!D97*(INDEX(Info!$E$6:$E$15,MATCH(D$14,Info!$C$6:$C$15,0))/12),0)</f>
        <v>0</v>
      </c>
      <c r="E98" s="6">
        <f>IF(Balance!E97&gt;0,Balance!E97*(INDEX(Info!$E$6:$E$15,MATCH(E$14,Info!$C$6:$C$15,0))/12),0)</f>
        <v>0</v>
      </c>
      <c r="F98" s="6">
        <f>IF(Balance!F97&gt;0,Balance!F97*(INDEX(Info!$E$6:$E$15,MATCH(F$14,Info!$C$6:$C$15,0))/12),0)</f>
        <v>0</v>
      </c>
      <c r="G98" s="6">
        <f>IF(Balance!G97&gt;0,Balance!G97*(INDEX(Info!$E$6:$E$15,MATCH(G$14,Info!$C$6:$C$15,0))/12),0)</f>
        <v>0</v>
      </c>
      <c r="H98" s="6">
        <f>IF(Balance!H97&gt;0,Balance!H97*(INDEX(Info!$E$6:$E$15,MATCH(H$14,Info!$C$6:$C$15,0))/12),0)</f>
        <v>0</v>
      </c>
      <c r="I98" s="6">
        <f>IF(Balance!I97&gt;0,Balance!I97*(INDEX(Info!$E$6:$E$15,MATCH(I$14,Info!$C$6:$C$15,0))/12),0)</f>
        <v>0</v>
      </c>
      <c r="J98" s="6">
        <f>IF(Balance!J97&gt;0,Balance!J97*(INDEX(Info!$E$6:$E$15,MATCH(J$14,Info!$C$6:$C$15,0))/12),0)</f>
        <v>0</v>
      </c>
      <c r="K98" s="6">
        <f>IF(Balance!K97&gt;0,Balance!K97*(INDEX(Info!$E$6:$E$15,MATCH(K$14,Info!$C$6:$C$15,0))/12),0)</f>
        <v>96.076417500000005</v>
      </c>
      <c r="L98" s="6">
        <f>IF(Balance!L97&gt;0,Balance!L97*(INDEX(Info!$E$6:$E$15,MATCH(L$14,Info!$C$6:$C$15,0))/12),0)</f>
        <v>57.131437500000011</v>
      </c>
      <c r="M98" s="6">
        <f>IF(Balance!M97&gt;0,Balance!M97*(INDEX(Info!$E$6:$E$15,MATCH(M$14,Info!$C$6:$C$15,0))/12),0)</f>
        <v>88.467600000000004</v>
      </c>
      <c r="O98" s="6">
        <f t="shared" si="4"/>
        <v>241.67545500000003</v>
      </c>
    </row>
    <row r="99" spans="1:15" x14ac:dyDescent="0.25">
      <c r="A99" s="3">
        <f>IF(Balance!O98&lt;=0,"",A98+1)</f>
        <v>84</v>
      </c>
      <c r="B99" s="51">
        <f t="shared" si="5"/>
        <v>44593</v>
      </c>
      <c r="D99" s="6">
        <f>IF(Balance!D98&gt;0,Balance!D98*(INDEX(Info!$E$6:$E$15,MATCH(D$14,Info!$C$6:$C$15,0))/12),0)</f>
        <v>0</v>
      </c>
      <c r="E99" s="6">
        <f>IF(Balance!E98&gt;0,Balance!E98*(INDEX(Info!$E$6:$E$15,MATCH(E$14,Info!$C$6:$C$15,0))/12),0)</f>
        <v>0</v>
      </c>
      <c r="F99" s="6">
        <f>IF(Balance!F98&gt;0,Balance!F98*(INDEX(Info!$E$6:$E$15,MATCH(F$14,Info!$C$6:$C$15,0))/12),0)</f>
        <v>0</v>
      </c>
      <c r="G99" s="6">
        <f>IF(Balance!G98&gt;0,Balance!G98*(INDEX(Info!$E$6:$E$15,MATCH(G$14,Info!$C$6:$C$15,0))/12),0)</f>
        <v>0</v>
      </c>
      <c r="H99" s="6">
        <f>IF(Balance!H98&gt;0,Balance!H98*(INDEX(Info!$E$6:$E$15,MATCH(H$14,Info!$C$6:$C$15,0))/12),0)</f>
        <v>0</v>
      </c>
      <c r="I99" s="6">
        <f>IF(Balance!I98&gt;0,Balance!I98*(INDEX(Info!$E$6:$E$15,MATCH(I$14,Info!$C$6:$C$15,0))/12),0)</f>
        <v>0</v>
      </c>
      <c r="J99" s="6">
        <f>IF(Balance!J98&gt;0,Balance!J98*(INDEX(Info!$E$6:$E$15,MATCH(J$14,Info!$C$6:$C$15,0))/12),0)</f>
        <v>0</v>
      </c>
      <c r="K99" s="6">
        <f>IF(Balance!K98&gt;0,Balance!K98*(INDEX(Info!$E$6:$E$15,MATCH(K$14,Info!$C$6:$C$15,0))/12),0)</f>
        <v>91.368427499999996</v>
      </c>
      <c r="L99" s="6">
        <f>IF(Balance!L98&gt;0,Balance!L98*(INDEX(Info!$E$6:$E$15,MATCH(L$14,Info!$C$6:$C$15,0))/12),0)</f>
        <v>56.536650000000002</v>
      </c>
      <c r="M99" s="6">
        <f>IF(Balance!M98&gt;0,Balance!M98*(INDEX(Info!$E$6:$E$15,MATCH(M$14,Info!$C$6:$C$15,0))/12),0)</f>
        <v>88.396858333333341</v>
      </c>
      <c r="O99" s="6">
        <f t="shared" si="4"/>
        <v>236.30193583333335</v>
      </c>
    </row>
    <row r="100" spans="1:15" x14ac:dyDescent="0.25">
      <c r="A100" s="3">
        <f>IF(Balance!O99&lt;=0,"",A99+1)</f>
        <v>85</v>
      </c>
      <c r="B100" s="51">
        <f t="shared" si="5"/>
        <v>44621</v>
      </c>
      <c r="D100" s="6">
        <f>IF(Balance!D99&gt;0,Balance!D99*(INDEX(Info!$E$6:$E$15,MATCH(D$14,Info!$C$6:$C$15,0))/12),0)</f>
        <v>0</v>
      </c>
      <c r="E100" s="6">
        <f>IF(Balance!E99&gt;0,Balance!E99*(INDEX(Info!$E$6:$E$15,MATCH(E$14,Info!$C$6:$C$15,0))/12),0)</f>
        <v>0</v>
      </c>
      <c r="F100" s="6">
        <f>IF(Balance!F99&gt;0,Balance!F99*(INDEX(Info!$E$6:$E$15,MATCH(F$14,Info!$C$6:$C$15,0))/12),0)</f>
        <v>0</v>
      </c>
      <c r="G100" s="6">
        <f>IF(Balance!G99&gt;0,Balance!G99*(INDEX(Info!$E$6:$E$15,MATCH(G$14,Info!$C$6:$C$15,0))/12),0)</f>
        <v>0</v>
      </c>
      <c r="H100" s="6">
        <f>IF(Balance!H99&gt;0,Balance!H99*(INDEX(Info!$E$6:$E$15,MATCH(H$14,Info!$C$6:$C$15,0))/12),0)</f>
        <v>0</v>
      </c>
      <c r="I100" s="6">
        <f>IF(Balance!I99&gt;0,Balance!I99*(INDEX(Info!$E$6:$E$15,MATCH(I$14,Info!$C$6:$C$15,0))/12),0)</f>
        <v>0</v>
      </c>
      <c r="J100" s="6">
        <f>IF(Balance!J99&gt;0,Balance!J99*(INDEX(Info!$E$6:$E$15,MATCH(J$14,Info!$C$6:$C$15,0))/12),0)</f>
        <v>0</v>
      </c>
      <c r="K100" s="6">
        <f>IF(Balance!K99&gt;0,Balance!K99*(INDEX(Info!$E$6:$E$15,MATCH(K$14,Info!$C$6:$C$15,0))/12),0)</f>
        <v>86.586254999999994</v>
      </c>
      <c r="L100" s="6">
        <f>IF(Balance!L99&gt;0,Balance!L99*(INDEX(Info!$E$6:$E$15,MATCH(L$14,Info!$C$6:$C$15,0))/12),0)</f>
        <v>55.93522500000001</v>
      </c>
      <c r="M100" s="6">
        <f>IF(Balance!M99&gt;0,Balance!M99*(INDEX(Info!$E$6:$E$15,MATCH(M$14,Info!$C$6:$C$15,0))/12),0)</f>
        <v>88.325358333333327</v>
      </c>
      <c r="O100" s="6">
        <f t="shared" si="4"/>
        <v>230.84683833333332</v>
      </c>
    </row>
    <row r="101" spans="1:15" x14ac:dyDescent="0.25">
      <c r="A101" s="3">
        <f>IF(Balance!O100&lt;=0,"",A100+1)</f>
        <v>86</v>
      </c>
      <c r="B101" s="51">
        <f t="shared" si="5"/>
        <v>44652</v>
      </c>
      <c r="D101" s="6">
        <f>IF(Balance!D100&gt;0,Balance!D100*(INDEX(Info!$E$6:$E$15,MATCH(D$14,Info!$C$6:$C$15,0))/12),0)</f>
        <v>0</v>
      </c>
      <c r="E101" s="6">
        <f>IF(Balance!E100&gt;0,Balance!E100*(INDEX(Info!$E$6:$E$15,MATCH(E$14,Info!$C$6:$C$15,0))/12),0)</f>
        <v>0</v>
      </c>
      <c r="F101" s="6">
        <f>IF(Balance!F100&gt;0,Balance!F100*(INDEX(Info!$E$6:$E$15,MATCH(F$14,Info!$C$6:$C$15,0))/12),0)</f>
        <v>0</v>
      </c>
      <c r="G101" s="6">
        <f>IF(Balance!G100&gt;0,Balance!G100*(INDEX(Info!$E$6:$E$15,MATCH(G$14,Info!$C$6:$C$15,0))/12),0)</f>
        <v>0</v>
      </c>
      <c r="H101" s="6">
        <f>IF(Balance!H100&gt;0,Balance!H100*(INDEX(Info!$E$6:$E$15,MATCH(H$14,Info!$C$6:$C$15,0))/12),0)</f>
        <v>0</v>
      </c>
      <c r="I101" s="6">
        <f>IF(Balance!I100&gt;0,Balance!I100*(INDEX(Info!$E$6:$E$15,MATCH(I$14,Info!$C$6:$C$15,0))/12),0)</f>
        <v>0</v>
      </c>
      <c r="J101" s="6">
        <f>IF(Balance!J100&gt;0,Balance!J100*(INDEX(Info!$E$6:$E$15,MATCH(J$14,Info!$C$6:$C$15,0))/12),0)</f>
        <v>0</v>
      </c>
      <c r="K101" s="6">
        <f>IF(Balance!K100&gt;0,Balance!K100*(INDEX(Info!$E$6:$E$15,MATCH(K$14,Info!$C$6:$C$15,0))/12),0)</f>
        <v>81.728797499999999</v>
      </c>
      <c r="L101" s="6">
        <f>IF(Balance!L100&gt;0,Balance!L100*(INDEX(Info!$E$6:$E$15,MATCH(L$14,Info!$C$6:$C$15,0))/12),0)</f>
        <v>55.327050000000007</v>
      </c>
      <c r="M101" s="6">
        <f>IF(Balance!M100&gt;0,Balance!M100*(INDEX(Info!$E$6:$E$15,MATCH(M$14,Info!$C$6:$C$15,0))/12),0)</f>
        <v>88.253100000000003</v>
      </c>
      <c r="O101" s="6">
        <f t="shared" si="4"/>
        <v>225.30894749999999</v>
      </c>
    </row>
    <row r="102" spans="1:15" x14ac:dyDescent="0.25">
      <c r="A102" s="3">
        <f>IF(Balance!O101&lt;=0,"",A101+1)</f>
        <v>87</v>
      </c>
      <c r="B102" s="51">
        <f t="shared" si="5"/>
        <v>44682</v>
      </c>
      <c r="D102" s="6">
        <f>IF(Balance!D101&gt;0,Balance!D101*(INDEX(Info!$E$6:$E$15,MATCH(D$14,Info!$C$6:$C$15,0))/12),0)</f>
        <v>0</v>
      </c>
      <c r="E102" s="6">
        <f>IF(Balance!E101&gt;0,Balance!E101*(INDEX(Info!$E$6:$E$15,MATCH(E$14,Info!$C$6:$C$15,0))/12),0)</f>
        <v>0</v>
      </c>
      <c r="F102" s="6">
        <f>IF(Balance!F101&gt;0,Balance!F101*(INDEX(Info!$E$6:$E$15,MATCH(F$14,Info!$C$6:$C$15,0))/12),0)</f>
        <v>0</v>
      </c>
      <c r="G102" s="6">
        <f>IF(Balance!G101&gt;0,Balance!G101*(INDEX(Info!$E$6:$E$15,MATCH(G$14,Info!$C$6:$C$15,0))/12),0)</f>
        <v>0</v>
      </c>
      <c r="H102" s="6">
        <f>IF(Balance!H101&gt;0,Balance!H101*(INDEX(Info!$E$6:$E$15,MATCH(H$14,Info!$C$6:$C$15,0))/12),0)</f>
        <v>0</v>
      </c>
      <c r="I102" s="6">
        <f>IF(Balance!I101&gt;0,Balance!I101*(INDEX(Info!$E$6:$E$15,MATCH(I$14,Info!$C$6:$C$15,0))/12),0)</f>
        <v>0</v>
      </c>
      <c r="J102" s="6">
        <f>IF(Balance!J101&gt;0,Balance!J101*(INDEX(Info!$E$6:$E$15,MATCH(J$14,Info!$C$6:$C$15,0))/12),0)</f>
        <v>0</v>
      </c>
      <c r="K102" s="6">
        <f>IF(Balance!K101&gt;0,Balance!K101*(INDEX(Info!$E$6:$E$15,MATCH(K$14,Info!$C$6:$C$15,0))/12),0)</f>
        <v>76.794794999999993</v>
      </c>
      <c r="L102" s="6">
        <f>IF(Balance!L101&gt;0,Balance!L101*(INDEX(Info!$E$6:$E$15,MATCH(L$14,Info!$C$6:$C$15,0))/12),0)</f>
        <v>54.712012500000007</v>
      </c>
      <c r="M102" s="6">
        <f>IF(Balance!M101&gt;0,Balance!M101*(INDEX(Info!$E$6:$E$15,MATCH(M$14,Info!$C$6:$C$15,0))/12),0)</f>
        <v>88.179974999999999</v>
      </c>
      <c r="O102" s="6">
        <f t="shared" si="4"/>
        <v>219.68678249999999</v>
      </c>
    </row>
    <row r="103" spans="1:15" x14ac:dyDescent="0.25">
      <c r="A103" s="3">
        <f>IF(Balance!O102&lt;=0,"",A102+1)</f>
        <v>88</v>
      </c>
      <c r="B103" s="51">
        <f t="shared" si="5"/>
        <v>44713</v>
      </c>
      <c r="D103" s="6">
        <f>IF(Balance!D102&gt;0,Balance!D102*(INDEX(Info!$E$6:$E$15,MATCH(D$14,Info!$C$6:$C$15,0))/12),0)</f>
        <v>0</v>
      </c>
      <c r="E103" s="6">
        <f>IF(Balance!E102&gt;0,Balance!E102*(INDEX(Info!$E$6:$E$15,MATCH(E$14,Info!$C$6:$C$15,0))/12),0)</f>
        <v>0</v>
      </c>
      <c r="F103" s="6">
        <f>IF(Balance!F102&gt;0,Balance!F102*(INDEX(Info!$E$6:$E$15,MATCH(F$14,Info!$C$6:$C$15,0))/12),0)</f>
        <v>0</v>
      </c>
      <c r="G103" s="6">
        <f>IF(Balance!G102&gt;0,Balance!G102*(INDEX(Info!$E$6:$E$15,MATCH(G$14,Info!$C$6:$C$15,0))/12),0)</f>
        <v>0</v>
      </c>
      <c r="H103" s="6">
        <f>IF(Balance!H102&gt;0,Balance!H102*(INDEX(Info!$E$6:$E$15,MATCH(H$14,Info!$C$6:$C$15,0))/12),0)</f>
        <v>0</v>
      </c>
      <c r="I103" s="6">
        <f>IF(Balance!I102&gt;0,Balance!I102*(INDEX(Info!$E$6:$E$15,MATCH(I$14,Info!$C$6:$C$15,0))/12),0)</f>
        <v>0</v>
      </c>
      <c r="J103" s="6">
        <f>IF(Balance!J102&gt;0,Balance!J102*(INDEX(Info!$E$6:$E$15,MATCH(J$14,Info!$C$6:$C$15,0))/12),0)</f>
        <v>0</v>
      </c>
      <c r="K103" s="6">
        <f>IF(Balance!K102&gt;0,Balance!K102*(INDEX(Info!$E$6:$E$15,MATCH(K$14,Info!$C$6:$C$15,0))/12),0)</f>
        <v>71.78298749999999</v>
      </c>
      <c r="L103" s="6">
        <f>IF(Balance!L102&gt;0,Balance!L102*(INDEX(Info!$E$6:$E$15,MATCH(L$14,Info!$C$6:$C$15,0))/12),0)</f>
        <v>54.09</v>
      </c>
      <c r="M103" s="6">
        <f>IF(Balance!M102&gt;0,Balance!M102*(INDEX(Info!$E$6:$E$15,MATCH(M$14,Info!$C$6:$C$15,0))/12),0)</f>
        <v>88.106091666666671</v>
      </c>
      <c r="O103" s="6">
        <f t="shared" si="4"/>
        <v>213.97907916666668</v>
      </c>
    </row>
    <row r="104" spans="1:15" x14ac:dyDescent="0.25">
      <c r="A104" s="3">
        <f>IF(Balance!O103&lt;=0,"",A103+1)</f>
        <v>89</v>
      </c>
      <c r="B104" s="51">
        <f t="shared" si="5"/>
        <v>44743</v>
      </c>
      <c r="D104" s="6">
        <f>IF(Balance!D103&gt;0,Balance!D103*(INDEX(Info!$E$6:$E$15,MATCH(D$14,Info!$C$6:$C$15,0))/12),0)</f>
        <v>0</v>
      </c>
      <c r="E104" s="6">
        <f>IF(Balance!E103&gt;0,Balance!E103*(INDEX(Info!$E$6:$E$15,MATCH(E$14,Info!$C$6:$C$15,0))/12),0)</f>
        <v>0</v>
      </c>
      <c r="F104" s="6">
        <f>IF(Balance!F103&gt;0,Balance!F103*(INDEX(Info!$E$6:$E$15,MATCH(F$14,Info!$C$6:$C$15,0))/12),0)</f>
        <v>0</v>
      </c>
      <c r="G104" s="6">
        <f>IF(Balance!G103&gt;0,Balance!G103*(INDEX(Info!$E$6:$E$15,MATCH(G$14,Info!$C$6:$C$15,0))/12),0)</f>
        <v>0</v>
      </c>
      <c r="H104" s="6">
        <f>IF(Balance!H103&gt;0,Balance!H103*(INDEX(Info!$E$6:$E$15,MATCH(H$14,Info!$C$6:$C$15,0))/12),0)</f>
        <v>0</v>
      </c>
      <c r="I104" s="6">
        <f>IF(Balance!I103&gt;0,Balance!I103*(INDEX(Info!$E$6:$E$15,MATCH(I$14,Info!$C$6:$C$15,0))/12),0)</f>
        <v>0</v>
      </c>
      <c r="J104" s="6">
        <f>IF(Balance!J103&gt;0,Balance!J103*(INDEX(Info!$E$6:$E$15,MATCH(J$14,Info!$C$6:$C$15,0))/12),0)</f>
        <v>0</v>
      </c>
      <c r="K104" s="6">
        <f>IF(Balance!K103&gt;0,Balance!K103*(INDEX(Info!$E$6:$E$15,MATCH(K$14,Info!$C$6:$C$15,0))/12),0)</f>
        <v>66.692272500000001</v>
      </c>
      <c r="L104" s="6">
        <f>IF(Balance!L103&gt;0,Balance!L103*(INDEX(Info!$E$6:$E$15,MATCH(L$14,Info!$C$6:$C$15,0))/12),0)</f>
        <v>53.46101250000001</v>
      </c>
      <c r="M104" s="6">
        <f>IF(Balance!M103&gt;0,Balance!M103*(INDEX(Info!$E$6:$E$15,MATCH(M$14,Info!$C$6:$C$15,0))/12),0)</f>
        <v>88.031449999999992</v>
      </c>
      <c r="O104" s="6">
        <f t="shared" si="4"/>
        <v>208.18473499999999</v>
      </c>
    </row>
    <row r="105" spans="1:15" x14ac:dyDescent="0.25">
      <c r="A105" s="3">
        <f>IF(Balance!O104&lt;=0,"",A104+1)</f>
        <v>90</v>
      </c>
      <c r="B105" s="51">
        <f t="shared" si="5"/>
        <v>44774</v>
      </c>
      <c r="D105" s="6">
        <f>IF(Balance!D104&gt;0,Balance!D104*(INDEX(Info!$E$6:$E$15,MATCH(D$14,Info!$C$6:$C$15,0))/12),0)</f>
        <v>0</v>
      </c>
      <c r="E105" s="6">
        <f>IF(Balance!E104&gt;0,Balance!E104*(INDEX(Info!$E$6:$E$15,MATCH(E$14,Info!$C$6:$C$15,0))/12),0)</f>
        <v>0</v>
      </c>
      <c r="F105" s="6">
        <f>IF(Balance!F104&gt;0,Balance!F104*(INDEX(Info!$E$6:$E$15,MATCH(F$14,Info!$C$6:$C$15,0))/12),0)</f>
        <v>0</v>
      </c>
      <c r="G105" s="6">
        <f>IF(Balance!G104&gt;0,Balance!G104*(INDEX(Info!$E$6:$E$15,MATCH(G$14,Info!$C$6:$C$15,0))/12),0)</f>
        <v>0</v>
      </c>
      <c r="H105" s="6">
        <f>IF(Balance!H104&gt;0,Balance!H104*(INDEX(Info!$E$6:$E$15,MATCH(H$14,Info!$C$6:$C$15,0))/12),0)</f>
        <v>0</v>
      </c>
      <c r="I105" s="6">
        <f>IF(Balance!I104&gt;0,Balance!I104*(INDEX(Info!$E$6:$E$15,MATCH(I$14,Info!$C$6:$C$15,0))/12),0)</f>
        <v>0</v>
      </c>
      <c r="J105" s="6">
        <f>IF(Balance!J104&gt;0,Balance!J104*(INDEX(Info!$E$6:$E$15,MATCH(J$14,Info!$C$6:$C$15,0))/12),0)</f>
        <v>0</v>
      </c>
      <c r="K105" s="6">
        <f>IF(Balance!K104&gt;0,Balance!K104*(INDEX(Info!$E$6:$E$15,MATCH(K$14,Info!$C$6:$C$15,0))/12),0)</f>
        <v>61.521389999999997</v>
      </c>
      <c r="L105" s="6">
        <f>IF(Balance!L104&gt;0,Balance!L104*(INDEX(Info!$E$6:$E$15,MATCH(L$14,Info!$C$6:$C$15,0))/12),0)</f>
        <v>52.824937500000011</v>
      </c>
      <c r="M105" s="6">
        <f>IF(Balance!M104&gt;0,Balance!M104*(INDEX(Info!$E$6:$E$15,MATCH(M$14,Info!$C$6:$C$15,0))/12),0)</f>
        <v>87.955941666666675</v>
      </c>
      <c r="O105" s="6">
        <f t="shared" si="4"/>
        <v>202.30226916666669</v>
      </c>
    </row>
    <row r="106" spans="1:15" x14ac:dyDescent="0.25">
      <c r="A106" s="3">
        <f>IF(Balance!O105&lt;=0,"",A105+1)</f>
        <v>91</v>
      </c>
      <c r="B106" s="51">
        <f t="shared" si="5"/>
        <v>44805</v>
      </c>
      <c r="D106" s="6">
        <f>IF(Balance!D105&gt;0,Balance!D105*(INDEX(Info!$E$6:$E$15,MATCH(D$14,Info!$C$6:$C$15,0))/12),0)</f>
        <v>0</v>
      </c>
      <c r="E106" s="6">
        <f>IF(Balance!E105&gt;0,Balance!E105*(INDEX(Info!$E$6:$E$15,MATCH(E$14,Info!$C$6:$C$15,0))/12),0)</f>
        <v>0</v>
      </c>
      <c r="F106" s="6">
        <f>IF(Balance!F105&gt;0,Balance!F105*(INDEX(Info!$E$6:$E$15,MATCH(F$14,Info!$C$6:$C$15,0))/12),0)</f>
        <v>0</v>
      </c>
      <c r="G106" s="6">
        <f>IF(Balance!G105&gt;0,Balance!G105*(INDEX(Info!$E$6:$E$15,MATCH(G$14,Info!$C$6:$C$15,0))/12),0)</f>
        <v>0</v>
      </c>
      <c r="H106" s="6">
        <f>IF(Balance!H105&gt;0,Balance!H105*(INDEX(Info!$E$6:$E$15,MATCH(H$14,Info!$C$6:$C$15,0))/12),0)</f>
        <v>0</v>
      </c>
      <c r="I106" s="6">
        <f>IF(Balance!I105&gt;0,Balance!I105*(INDEX(Info!$E$6:$E$15,MATCH(I$14,Info!$C$6:$C$15,0))/12),0)</f>
        <v>0</v>
      </c>
      <c r="J106" s="6">
        <f>IF(Balance!J105&gt;0,Balance!J105*(INDEX(Info!$E$6:$E$15,MATCH(J$14,Info!$C$6:$C$15,0))/12),0)</f>
        <v>0</v>
      </c>
      <c r="K106" s="6">
        <f>IF(Balance!K105&gt;0,Balance!K105*(INDEX(Info!$E$6:$E$15,MATCH(K$14,Info!$C$6:$C$15,0))/12),0)</f>
        <v>56.269079999999995</v>
      </c>
      <c r="L106" s="6">
        <f>IF(Balance!L105&gt;0,Balance!L105*(INDEX(Info!$E$6:$E$15,MATCH(L$14,Info!$C$6:$C$15,0))/12),0)</f>
        <v>52.181662500000002</v>
      </c>
      <c r="M106" s="6">
        <f>IF(Balance!M105&gt;0,Balance!M105*(INDEX(Info!$E$6:$E$15,MATCH(M$14,Info!$C$6:$C$15,0))/12),0)</f>
        <v>87.879675000000006</v>
      </c>
      <c r="O106" s="6">
        <f t="shared" si="4"/>
        <v>196.33041750000001</v>
      </c>
    </row>
    <row r="107" spans="1:15" x14ac:dyDescent="0.25">
      <c r="A107" s="3">
        <f>IF(Balance!O106&lt;=0,"",A106+1)</f>
        <v>92</v>
      </c>
      <c r="B107" s="51">
        <f t="shared" si="5"/>
        <v>44835</v>
      </c>
      <c r="D107" s="6">
        <f>IF(Balance!D106&gt;0,Balance!D106*(INDEX(Info!$E$6:$E$15,MATCH(D$14,Info!$C$6:$C$15,0))/12),0)</f>
        <v>0</v>
      </c>
      <c r="E107" s="6">
        <f>IF(Balance!E106&gt;0,Balance!E106*(INDEX(Info!$E$6:$E$15,MATCH(E$14,Info!$C$6:$C$15,0))/12),0)</f>
        <v>0</v>
      </c>
      <c r="F107" s="6">
        <f>IF(Balance!F106&gt;0,Balance!F106*(INDEX(Info!$E$6:$E$15,MATCH(F$14,Info!$C$6:$C$15,0))/12),0)</f>
        <v>0</v>
      </c>
      <c r="G107" s="6">
        <f>IF(Balance!G106&gt;0,Balance!G106*(INDEX(Info!$E$6:$E$15,MATCH(G$14,Info!$C$6:$C$15,0))/12),0)</f>
        <v>0</v>
      </c>
      <c r="H107" s="6">
        <f>IF(Balance!H106&gt;0,Balance!H106*(INDEX(Info!$E$6:$E$15,MATCH(H$14,Info!$C$6:$C$15,0))/12),0)</f>
        <v>0</v>
      </c>
      <c r="I107" s="6">
        <f>IF(Balance!I106&gt;0,Balance!I106*(INDEX(Info!$E$6:$E$15,MATCH(I$14,Info!$C$6:$C$15,0))/12),0)</f>
        <v>0</v>
      </c>
      <c r="J107" s="6">
        <f>IF(Balance!J106&gt;0,Balance!J106*(INDEX(Info!$E$6:$E$15,MATCH(J$14,Info!$C$6:$C$15,0))/12),0)</f>
        <v>0</v>
      </c>
      <c r="K107" s="6">
        <f>IF(Balance!K106&gt;0,Balance!K106*(INDEX(Info!$E$6:$E$15,MATCH(K$14,Info!$C$6:$C$15,0))/12),0)</f>
        <v>50.934082499999995</v>
      </c>
      <c r="L107" s="6">
        <f>IF(Balance!L106&gt;0,Balance!L106*(INDEX(Info!$E$6:$E$15,MATCH(L$14,Info!$C$6:$C$15,0))/12),0)</f>
        <v>51.531187500000009</v>
      </c>
      <c r="M107" s="6">
        <f>IF(Balance!M106&gt;0,Balance!M106*(INDEX(Info!$E$6:$E$15,MATCH(M$14,Info!$C$6:$C$15,0))/12),0)</f>
        <v>87.80254166666667</v>
      </c>
      <c r="O107" s="6">
        <f t="shared" si="4"/>
        <v>190.26781166666666</v>
      </c>
    </row>
    <row r="108" spans="1:15" x14ac:dyDescent="0.25">
      <c r="A108" s="3">
        <f>IF(Balance!O107&lt;=0,"",A107+1)</f>
        <v>93</v>
      </c>
      <c r="B108" s="51">
        <f t="shared" si="5"/>
        <v>44866</v>
      </c>
      <c r="D108" s="6">
        <f>IF(Balance!D107&gt;0,Balance!D107*(INDEX(Info!$E$6:$E$15,MATCH(D$14,Info!$C$6:$C$15,0))/12),0)</f>
        <v>0</v>
      </c>
      <c r="E108" s="6">
        <f>IF(Balance!E107&gt;0,Balance!E107*(INDEX(Info!$E$6:$E$15,MATCH(E$14,Info!$C$6:$C$15,0))/12),0)</f>
        <v>0</v>
      </c>
      <c r="F108" s="6">
        <f>IF(Balance!F107&gt;0,Balance!F107*(INDEX(Info!$E$6:$E$15,MATCH(F$14,Info!$C$6:$C$15,0))/12),0)</f>
        <v>0</v>
      </c>
      <c r="G108" s="6">
        <f>IF(Balance!G107&gt;0,Balance!G107*(INDEX(Info!$E$6:$E$15,MATCH(G$14,Info!$C$6:$C$15,0))/12),0)</f>
        <v>0</v>
      </c>
      <c r="H108" s="6">
        <f>IF(Balance!H107&gt;0,Balance!H107*(INDEX(Info!$E$6:$E$15,MATCH(H$14,Info!$C$6:$C$15,0))/12),0)</f>
        <v>0</v>
      </c>
      <c r="I108" s="6">
        <f>IF(Balance!I107&gt;0,Balance!I107*(INDEX(Info!$E$6:$E$15,MATCH(I$14,Info!$C$6:$C$15,0))/12),0)</f>
        <v>0</v>
      </c>
      <c r="J108" s="6">
        <f>IF(Balance!J107&gt;0,Balance!J107*(INDEX(Info!$E$6:$E$15,MATCH(J$14,Info!$C$6:$C$15,0))/12),0)</f>
        <v>0</v>
      </c>
      <c r="K108" s="6">
        <f>IF(Balance!K107&gt;0,Balance!K107*(INDEX(Info!$E$6:$E$15,MATCH(K$14,Info!$C$6:$C$15,0))/12),0)</f>
        <v>45.514980000000001</v>
      </c>
      <c r="L108" s="6">
        <f>IF(Balance!L107&gt;0,Balance!L107*(INDEX(Info!$E$6:$E$15,MATCH(L$14,Info!$C$6:$C$15,0))/12),0)</f>
        <v>50.873400000000004</v>
      </c>
      <c r="M108" s="6">
        <f>IF(Balance!M107&gt;0,Balance!M107*(INDEX(Info!$E$6:$E$15,MATCH(M$14,Info!$C$6:$C$15,0))/12),0)</f>
        <v>87.724541666666667</v>
      </c>
      <c r="O108" s="6">
        <f t="shared" si="4"/>
        <v>184.11292166666669</v>
      </c>
    </row>
    <row r="109" spans="1:15" x14ac:dyDescent="0.25">
      <c r="A109" s="3">
        <f>IF(Balance!O108&lt;=0,"",A108+1)</f>
        <v>94</v>
      </c>
      <c r="B109" s="51">
        <f t="shared" si="5"/>
        <v>44896</v>
      </c>
      <c r="D109" s="6">
        <f>IF(Balance!D108&gt;0,Balance!D108*(INDEX(Info!$E$6:$E$15,MATCH(D$14,Info!$C$6:$C$15,0))/12),0)</f>
        <v>0</v>
      </c>
      <c r="E109" s="6">
        <f>IF(Balance!E108&gt;0,Balance!E108*(INDEX(Info!$E$6:$E$15,MATCH(E$14,Info!$C$6:$C$15,0))/12),0)</f>
        <v>0</v>
      </c>
      <c r="F109" s="6">
        <f>IF(Balance!F108&gt;0,Balance!F108*(INDEX(Info!$E$6:$E$15,MATCH(F$14,Info!$C$6:$C$15,0))/12),0)</f>
        <v>0</v>
      </c>
      <c r="G109" s="6">
        <f>IF(Balance!G108&gt;0,Balance!G108*(INDEX(Info!$E$6:$E$15,MATCH(G$14,Info!$C$6:$C$15,0))/12),0)</f>
        <v>0</v>
      </c>
      <c r="H109" s="6">
        <f>IF(Balance!H108&gt;0,Balance!H108*(INDEX(Info!$E$6:$E$15,MATCH(H$14,Info!$C$6:$C$15,0))/12),0)</f>
        <v>0</v>
      </c>
      <c r="I109" s="6">
        <f>IF(Balance!I108&gt;0,Balance!I108*(INDEX(Info!$E$6:$E$15,MATCH(I$14,Info!$C$6:$C$15,0))/12),0)</f>
        <v>0</v>
      </c>
      <c r="J109" s="6">
        <f>IF(Balance!J108&gt;0,Balance!J108*(INDEX(Info!$E$6:$E$15,MATCH(J$14,Info!$C$6:$C$15,0))/12),0)</f>
        <v>0</v>
      </c>
      <c r="K109" s="6">
        <f>IF(Balance!K108&gt;0,Balance!K108*(INDEX(Info!$E$6:$E$15,MATCH(K$14,Info!$C$6:$C$15,0))/12),0)</f>
        <v>40.010512499999997</v>
      </c>
      <c r="L109" s="6">
        <f>IF(Balance!L108&gt;0,Balance!L108*(INDEX(Info!$E$6:$E$15,MATCH(L$14,Info!$C$6:$C$15,0))/12),0)</f>
        <v>50.208187500000001</v>
      </c>
      <c r="M109" s="6">
        <f>IF(Balance!M108&gt;0,Balance!M108*(INDEX(Info!$E$6:$E$15,MATCH(M$14,Info!$C$6:$C$15,0))/12),0)</f>
        <v>87.645674999999997</v>
      </c>
      <c r="O109" s="6">
        <f t="shared" si="4"/>
        <v>177.864375</v>
      </c>
    </row>
    <row r="110" spans="1:15" x14ac:dyDescent="0.25">
      <c r="A110" s="3">
        <f>IF(Balance!O109&lt;=0,"",A109+1)</f>
        <v>95</v>
      </c>
      <c r="B110" s="51">
        <f t="shared" si="5"/>
        <v>44927</v>
      </c>
      <c r="D110" s="6">
        <f>IF(Balance!D109&gt;0,Balance!D109*(INDEX(Info!$E$6:$E$15,MATCH(D$14,Info!$C$6:$C$15,0))/12),0)</f>
        <v>0</v>
      </c>
      <c r="E110" s="6">
        <f>IF(Balance!E109&gt;0,Balance!E109*(INDEX(Info!$E$6:$E$15,MATCH(E$14,Info!$C$6:$C$15,0))/12),0)</f>
        <v>0</v>
      </c>
      <c r="F110" s="6">
        <f>IF(Balance!F109&gt;0,Balance!F109*(INDEX(Info!$E$6:$E$15,MATCH(F$14,Info!$C$6:$C$15,0))/12),0)</f>
        <v>0</v>
      </c>
      <c r="G110" s="6">
        <f>IF(Balance!G109&gt;0,Balance!G109*(INDEX(Info!$E$6:$E$15,MATCH(G$14,Info!$C$6:$C$15,0))/12),0)</f>
        <v>0</v>
      </c>
      <c r="H110" s="6">
        <f>IF(Balance!H109&gt;0,Balance!H109*(INDEX(Info!$E$6:$E$15,MATCH(H$14,Info!$C$6:$C$15,0))/12),0)</f>
        <v>0</v>
      </c>
      <c r="I110" s="6">
        <f>IF(Balance!I109&gt;0,Balance!I109*(INDEX(Info!$E$6:$E$15,MATCH(I$14,Info!$C$6:$C$15,0))/12),0)</f>
        <v>0</v>
      </c>
      <c r="J110" s="6">
        <f>IF(Balance!J109&gt;0,Balance!J109*(INDEX(Info!$E$6:$E$15,MATCH(J$14,Info!$C$6:$C$15,0))/12),0)</f>
        <v>0</v>
      </c>
      <c r="K110" s="6">
        <f>IF(Balance!K109&gt;0,Balance!K109*(INDEX(Info!$E$6:$E$15,MATCH(K$14,Info!$C$6:$C$15,0))/12),0)</f>
        <v>34.419420000000002</v>
      </c>
      <c r="L110" s="6">
        <f>IF(Balance!L109&gt;0,Balance!L109*(INDEX(Info!$E$6:$E$15,MATCH(L$14,Info!$C$6:$C$15,0))/12),0)</f>
        <v>49.535550000000001</v>
      </c>
      <c r="M110" s="6">
        <f>IF(Balance!M109&gt;0,Balance!M109*(INDEX(Info!$E$6:$E$15,MATCH(M$14,Info!$C$6:$C$15,0))/12),0)</f>
        <v>87.566050000000004</v>
      </c>
      <c r="O110" s="6">
        <f t="shared" si="4"/>
        <v>171.52102000000002</v>
      </c>
    </row>
    <row r="111" spans="1:15" x14ac:dyDescent="0.25">
      <c r="A111" s="3">
        <f>IF(Balance!O110&lt;=0,"",A110+1)</f>
        <v>96</v>
      </c>
      <c r="B111" s="51">
        <f t="shared" si="5"/>
        <v>44958</v>
      </c>
      <c r="D111" s="6">
        <f>IF(Balance!D110&gt;0,Balance!D110*(INDEX(Info!$E$6:$E$15,MATCH(D$14,Info!$C$6:$C$15,0))/12),0)</f>
        <v>0</v>
      </c>
      <c r="E111" s="6">
        <f>IF(Balance!E110&gt;0,Balance!E110*(INDEX(Info!$E$6:$E$15,MATCH(E$14,Info!$C$6:$C$15,0))/12),0)</f>
        <v>0</v>
      </c>
      <c r="F111" s="6">
        <f>IF(Balance!F110&gt;0,Balance!F110*(INDEX(Info!$E$6:$E$15,MATCH(F$14,Info!$C$6:$C$15,0))/12),0)</f>
        <v>0</v>
      </c>
      <c r="G111" s="6">
        <f>IF(Balance!G110&gt;0,Balance!G110*(INDEX(Info!$E$6:$E$15,MATCH(G$14,Info!$C$6:$C$15,0))/12),0)</f>
        <v>0</v>
      </c>
      <c r="H111" s="6">
        <f>IF(Balance!H110&gt;0,Balance!H110*(INDEX(Info!$E$6:$E$15,MATCH(H$14,Info!$C$6:$C$15,0))/12),0)</f>
        <v>0</v>
      </c>
      <c r="I111" s="6">
        <f>IF(Balance!I110&gt;0,Balance!I110*(INDEX(Info!$E$6:$E$15,MATCH(I$14,Info!$C$6:$C$15,0))/12),0)</f>
        <v>0</v>
      </c>
      <c r="J111" s="6">
        <f>IF(Balance!J110&gt;0,Balance!J110*(INDEX(Info!$E$6:$E$15,MATCH(J$14,Info!$C$6:$C$15,0))/12),0)</f>
        <v>0</v>
      </c>
      <c r="K111" s="6">
        <f>IF(Balance!K110&gt;0,Balance!K110*(INDEX(Info!$E$6:$E$15,MATCH(K$14,Info!$C$6:$C$15,0))/12),0)</f>
        <v>28.740285</v>
      </c>
      <c r="L111" s="6">
        <f>IF(Balance!L110&gt;0,Balance!L110*(INDEX(Info!$E$6:$E$15,MATCH(L$14,Info!$C$6:$C$15,0))/12),0)</f>
        <v>48.855375000000002</v>
      </c>
      <c r="M111" s="6">
        <f>IF(Balance!M110&gt;0,Balance!M110*(INDEX(Info!$E$6:$E$15,MATCH(M$14,Info!$C$6:$C$15,0))/12),0)</f>
        <v>87.485558333333344</v>
      </c>
      <c r="O111" s="6">
        <f t="shared" si="4"/>
        <v>165.08121833333337</v>
      </c>
    </row>
    <row r="112" spans="1:15" x14ac:dyDescent="0.25">
      <c r="A112" s="3">
        <f>IF(Balance!O111&lt;=0,"",A111+1)</f>
        <v>97</v>
      </c>
      <c r="B112" s="51">
        <f t="shared" si="5"/>
        <v>44986</v>
      </c>
      <c r="D112" s="6">
        <f>IF(Balance!D111&gt;0,Balance!D111*(INDEX(Info!$E$6:$E$15,MATCH(D$14,Info!$C$6:$C$15,0))/12),0)</f>
        <v>0</v>
      </c>
      <c r="E112" s="6">
        <f>IF(Balance!E111&gt;0,Balance!E111*(INDEX(Info!$E$6:$E$15,MATCH(E$14,Info!$C$6:$C$15,0))/12),0)</f>
        <v>0</v>
      </c>
      <c r="F112" s="6">
        <f>IF(Balance!F111&gt;0,Balance!F111*(INDEX(Info!$E$6:$E$15,MATCH(F$14,Info!$C$6:$C$15,0))/12),0)</f>
        <v>0</v>
      </c>
      <c r="G112" s="6">
        <f>IF(Balance!G111&gt;0,Balance!G111*(INDEX(Info!$E$6:$E$15,MATCH(G$14,Info!$C$6:$C$15,0))/12),0)</f>
        <v>0</v>
      </c>
      <c r="H112" s="6">
        <f>IF(Balance!H111&gt;0,Balance!H111*(INDEX(Info!$E$6:$E$15,MATCH(H$14,Info!$C$6:$C$15,0))/12),0)</f>
        <v>0</v>
      </c>
      <c r="I112" s="6">
        <f>IF(Balance!I111&gt;0,Balance!I111*(INDEX(Info!$E$6:$E$15,MATCH(I$14,Info!$C$6:$C$15,0))/12),0)</f>
        <v>0</v>
      </c>
      <c r="J112" s="6">
        <f>IF(Balance!J111&gt;0,Balance!J111*(INDEX(Info!$E$6:$E$15,MATCH(J$14,Info!$C$6:$C$15,0))/12),0)</f>
        <v>0</v>
      </c>
      <c r="K112" s="6">
        <f>IF(Balance!K111&gt;0,Balance!K111*(INDEX(Info!$E$6:$E$15,MATCH(K$14,Info!$C$6:$C$15,0))/12),0)</f>
        <v>22.971689999999999</v>
      </c>
      <c r="L112" s="6">
        <f>IF(Balance!L111&gt;0,Balance!L111*(INDEX(Info!$E$6:$E$15,MATCH(L$14,Info!$C$6:$C$15,0))/12),0)</f>
        <v>48.167550000000013</v>
      </c>
      <c r="M112" s="6">
        <f>IF(Balance!M111&gt;0,Balance!M111*(INDEX(Info!$E$6:$E$15,MATCH(M$14,Info!$C$6:$C$15,0))/12),0)</f>
        <v>87.404200000000003</v>
      </c>
      <c r="O112" s="6">
        <f t="shared" si="4"/>
        <v>158.54344000000003</v>
      </c>
    </row>
    <row r="113" spans="1:15" x14ac:dyDescent="0.25">
      <c r="A113" s="3">
        <f>IF(Balance!O112&lt;=0,"",A112+1)</f>
        <v>98</v>
      </c>
      <c r="B113" s="51">
        <f t="shared" si="5"/>
        <v>45017</v>
      </c>
      <c r="D113" s="6">
        <f>IF(Balance!D112&gt;0,Balance!D112*(INDEX(Info!$E$6:$E$15,MATCH(D$14,Info!$C$6:$C$15,0))/12),0)</f>
        <v>0</v>
      </c>
      <c r="E113" s="6">
        <f>IF(Balance!E112&gt;0,Balance!E112*(INDEX(Info!$E$6:$E$15,MATCH(E$14,Info!$C$6:$C$15,0))/12),0)</f>
        <v>0</v>
      </c>
      <c r="F113" s="6">
        <f>IF(Balance!F112&gt;0,Balance!F112*(INDEX(Info!$E$6:$E$15,MATCH(F$14,Info!$C$6:$C$15,0))/12),0)</f>
        <v>0</v>
      </c>
      <c r="G113" s="6">
        <f>IF(Balance!G112&gt;0,Balance!G112*(INDEX(Info!$E$6:$E$15,MATCH(G$14,Info!$C$6:$C$15,0))/12),0)</f>
        <v>0</v>
      </c>
      <c r="H113" s="6">
        <f>IF(Balance!H112&gt;0,Balance!H112*(INDEX(Info!$E$6:$E$15,MATCH(H$14,Info!$C$6:$C$15,0))/12),0)</f>
        <v>0</v>
      </c>
      <c r="I113" s="6">
        <f>IF(Balance!I112&gt;0,Balance!I112*(INDEX(Info!$E$6:$E$15,MATCH(I$14,Info!$C$6:$C$15,0))/12),0)</f>
        <v>0</v>
      </c>
      <c r="J113" s="6">
        <f>IF(Balance!J112&gt;0,Balance!J112*(INDEX(Info!$E$6:$E$15,MATCH(J$14,Info!$C$6:$C$15,0))/12),0)</f>
        <v>0</v>
      </c>
      <c r="K113" s="6">
        <f>IF(Balance!K112&gt;0,Balance!K112*(INDEX(Info!$E$6:$E$15,MATCH(K$14,Info!$C$6:$C$15,0))/12),0)</f>
        <v>17.1122175</v>
      </c>
      <c r="L113" s="6">
        <f>IF(Balance!L112&gt;0,Balance!L112*(INDEX(Info!$E$6:$E$15,MATCH(L$14,Info!$C$6:$C$15,0))/12),0)</f>
        <v>47.471962500000004</v>
      </c>
      <c r="M113" s="6">
        <f>IF(Balance!M112&gt;0,Balance!M112*(INDEX(Info!$E$6:$E$15,MATCH(M$14,Info!$C$6:$C$15,0))/12),0)</f>
        <v>87.321866666666665</v>
      </c>
      <c r="O113" s="6">
        <f t="shared" si="4"/>
        <v>151.90604666666667</v>
      </c>
    </row>
    <row r="114" spans="1:15" x14ac:dyDescent="0.25">
      <c r="A114" s="3">
        <f>IF(Balance!O113&lt;=0,"",A113+1)</f>
        <v>99</v>
      </c>
      <c r="B114" s="51">
        <f t="shared" si="5"/>
        <v>45047</v>
      </c>
      <c r="D114" s="6">
        <f>IF(Balance!D113&gt;0,Balance!D113*(INDEX(Info!$E$6:$E$15,MATCH(D$14,Info!$C$6:$C$15,0))/12),0)</f>
        <v>0</v>
      </c>
      <c r="E114" s="6">
        <f>IF(Balance!E113&gt;0,Balance!E113*(INDEX(Info!$E$6:$E$15,MATCH(E$14,Info!$C$6:$C$15,0))/12),0)</f>
        <v>0</v>
      </c>
      <c r="F114" s="6">
        <f>IF(Balance!F113&gt;0,Balance!F113*(INDEX(Info!$E$6:$E$15,MATCH(F$14,Info!$C$6:$C$15,0))/12),0)</f>
        <v>0</v>
      </c>
      <c r="G114" s="6">
        <f>IF(Balance!G113&gt;0,Balance!G113*(INDEX(Info!$E$6:$E$15,MATCH(G$14,Info!$C$6:$C$15,0))/12),0)</f>
        <v>0</v>
      </c>
      <c r="H114" s="6">
        <f>IF(Balance!H113&gt;0,Balance!H113*(INDEX(Info!$E$6:$E$15,MATCH(H$14,Info!$C$6:$C$15,0))/12),0)</f>
        <v>0</v>
      </c>
      <c r="I114" s="6">
        <f>IF(Balance!I113&gt;0,Balance!I113*(INDEX(Info!$E$6:$E$15,MATCH(I$14,Info!$C$6:$C$15,0))/12),0)</f>
        <v>0</v>
      </c>
      <c r="J114" s="6">
        <f>IF(Balance!J113&gt;0,Balance!J113*(INDEX(Info!$E$6:$E$15,MATCH(J$14,Info!$C$6:$C$15,0))/12),0)</f>
        <v>0</v>
      </c>
      <c r="K114" s="6">
        <f>IF(Balance!K113&gt;0,Balance!K113*(INDEX(Info!$E$6:$E$15,MATCH(K$14,Info!$C$6:$C$15,0))/12),0)</f>
        <v>11.160450000000001</v>
      </c>
      <c r="L114" s="6">
        <f>IF(Balance!L113&gt;0,Balance!L113*(INDEX(Info!$E$6:$E$15,MATCH(L$14,Info!$C$6:$C$15,0))/12),0)</f>
        <v>46.768500000000003</v>
      </c>
      <c r="M114" s="6">
        <f>IF(Balance!M113&gt;0,Balance!M113*(INDEX(Info!$E$6:$E$15,MATCH(M$14,Info!$C$6:$C$15,0))/12),0)</f>
        <v>87.238666666666674</v>
      </c>
      <c r="O114" s="6">
        <f t="shared" si="4"/>
        <v>145.16761666666667</v>
      </c>
    </row>
    <row r="115" spans="1:15" x14ac:dyDescent="0.25">
      <c r="A115" s="3">
        <f>IF(Balance!O114&lt;=0,"",A114+1)</f>
        <v>100</v>
      </c>
      <c r="B115" s="51">
        <f t="shared" si="5"/>
        <v>45078</v>
      </c>
      <c r="D115" s="6">
        <f>IF(Balance!D114&gt;0,Balance!D114*(INDEX(Info!$E$6:$E$15,MATCH(D$14,Info!$C$6:$C$15,0))/12),0)</f>
        <v>0</v>
      </c>
      <c r="E115" s="6">
        <f>IF(Balance!E114&gt;0,Balance!E114*(INDEX(Info!$E$6:$E$15,MATCH(E$14,Info!$C$6:$C$15,0))/12),0)</f>
        <v>0</v>
      </c>
      <c r="F115" s="6">
        <f>IF(Balance!F114&gt;0,Balance!F114*(INDEX(Info!$E$6:$E$15,MATCH(F$14,Info!$C$6:$C$15,0))/12),0)</f>
        <v>0</v>
      </c>
      <c r="G115" s="6">
        <f>IF(Balance!G114&gt;0,Balance!G114*(INDEX(Info!$E$6:$E$15,MATCH(G$14,Info!$C$6:$C$15,0))/12),0)</f>
        <v>0</v>
      </c>
      <c r="H115" s="6">
        <f>IF(Balance!H114&gt;0,Balance!H114*(INDEX(Info!$E$6:$E$15,MATCH(H$14,Info!$C$6:$C$15,0))/12),0)</f>
        <v>0</v>
      </c>
      <c r="I115" s="6">
        <f>IF(Balance!I114&gt;0,Balance!I114*(INDEX(Info!$E$6:$E$15,MATCH(I$14,Info!$C$6:$C$15,0))/12),0)</f>
        <v>0</v>
      </c>
      <c r="J115" s="6">
        <f>IF(Balance!J114&gt;0,Balance!J114*(INDEX(Info!$E$6:$E$15,MATCH(J$14,Info!$C$6:$C$15,0))/12),0)</f>
        <v>0</v>
      </c>
      <c r="K115" s="6">
        <f>IF(Balance!K114&gt;0,Balance!K114*(INDEX(Info!$E$6:$E$15,MATCH(K$14,Info!$C$6:$C$15,0))/12),0)</f>
        <v>5.1149699999999996</v>
      </c>
      <c r="L115" s="6">
        <f>IF(Balance!L114&gt;0,Balance!L114*(INDEX(Info!$E$6:$E$15,MATCH(L$14,Info!$C$6:$C$15,0))/12),0)</f>
        <v>46.057162500000004</v>
      </c>
      <c r="M115" s="6">
        <f>IF(Balance!M114&gt;0,Balance!M114*(INDEX(Info!$E$6:$E$15,MATCH(M$14,Info!$C$6:$C$15,0))/12),0)</f>
        <v>87.154600000000002</v>
      </c>
      <c r="O115" s="6">
        <f t="shared" si="4"/>
        <v>138.32673249999999</v>
      </c>
    </row>
    <row r="116" spans="1:15" x14ac:dyDescent="0.25">
      <c r="A116" s="3">
        <f>IF(Balance!O115&lt;=0,"",A115+1)</f>
        <v>101</v>
      </c>
      <c r="B116" s="51">
        <f t="shared" si="5"/>
        <v>45108</v>
      </c>
      <c r="D116" s="6">
        <f>IF(Balance!D115&gt;0,Balance!D115*(INDEX(Info!$E$6:$E$15,MATCH(D$14,Info!$C$6:$C$15,0))/12),0)</f>
        <v>0</v>
      </c>
      <c r="E116" s="6">
        <f>IF(Balance!E115&gt;0,Balance!E115*(INDEX(Info!$E$6:$E$15,MATCH(E$14,Info!$C$6:$C$15,0))/12),0)</f>
        <v>0</v>
      </c>
      <c r="F116" s="6">
        <f>IF(Balance!F115&gt;0,Balance!F115*(INDEX(Info!$E$6:$E$15,MATCH(F$14,Info!$C$6:$C$15,0))/12),0)</f>
        <v>0</v>
      </c>
      <c r="G116" s="6">
        <f>IF(Balance!G115&gt;0,Balance!G115*(INDEX(Info!$E$6:$E$15,MATCH(G$14,Info!$C$6:$C$15,0))/12),0)</f>
        <v>0</v>
      </c>
      <c r="H116" s="6">
        <f>IF(Balance!H115&gt;0,Balance!H115*(INDEX(Info!$E$6:$E$15,MATCH(H$14,Info!$C$6:$C$15,0))/12),0)</f>
        <v>0</v>
      </c>
      <c r="I116" s="6">
        <f>IF(Balance!I115&gt;0,Balance!I115*(INDEX(Info!$E$6:$E$15,MATCH(I$14,Info!$C$6:$C$15,0))/12),0)</f>
        <v>0</v>
      </c>
      <c r="J116" s="6">
        <f>IF(Balance!J115&gt;0,Balance!J115*(INDEX(Info!$E$6:$E$15,MATCH(J$14,Info!$C$6:$C$15,0))/12),0)</f>
        <v>0</v>
      </c>
      <c r="K116" s="6">
        <f>IF(Balance!K115&gt;0,Balance!K115*(INDEX(Info!$E$6:$E$15,MATCH(K$14,Info!$C$6:$C$15,0))/12),0)</f>
        <v>0</v>
      </c>
      <c r="L116" s="6">
        <f>IF(Balance!L115&gt;0,Balance!L115*(INDEX(Info!$E$6:$E$15,MATCH(L$14,Info!$C$6:$C$15,0))/12),0)</f>
        <v>44.605125000000008</v>
      </c>
      <c r="M116" s="6">
        <f>IF(Balance!M115&gt;0,Balance!M115*(INDEX(Info!$E$6:$E$15,MATCH(M$14,Info!$C$6:$C$15,0))/12),0)</f>
        <v>87.069558333333333</v>
      </c>
      <c r="O116" s="6">
        <f t="shared" si="4"/>
        <v>131.67468333333335</v>
      </c>
    </row>
    <row r="117" spans="1:15" x14ac:dyDescent="0.25">
      <c r="A117" s="3">
        <f>IF(Balance!O116&lt;=0,"",A116+1)</f>
        <v>102</v>
      </c>
      <c r="B117" s="51">
        <f t="shared" si="5"/>
        <v>45139</v>
      </c>
      <c r="D117" s="6">
        <f>IF(Balance!D116&gt;0,Balance!D116*(INDEX(Info!$E$6:$E$15,MATCH(D$14,Info!$C$6:$C$15,0))/12),0)</f>
        <v>0</v>
      </c>
      <c r="E117" s="6">
        <f>IF(Balance!E116&gt;0,Balance!E116*(INDEX(Info!$E$6:$E$15,MATCH(E$14,Info!$C$6:$C$15,0))/12),0)</f>
        <v>0</v>
      </c>
      <c r="F117" s="6">
        <f>IF(Balance!F116&gt;0,Balance!F116*(INDEX(Info!$E$6:$E$15,MATCH(F$14,Info!$C$6:$C$15,0))/12),0)</f>
        <v>0</v>
      </c>
      <c r="G117" s="6">
        <f>IF(Balance!G116&gt;0,Balance!G116*(INDEX(Info!$E$6:$E$15,MATCH(G$14,Info!$C$6:$C$15,0))/12),0)</f>
        <v>0</v>
      </c>
      <c r="H117" s="6">
        <f>IF(Balance!H116&gt;0,Balance!H116*(INDEX(Info!$E$6:$E$15,MATCH(H$14,Info!$C$6:$C$15,0))/12),0)</f>
        <v>0</v>
      </c>
      <c r="I117" s="6">
        <f>IF(Balance!I116&gt;0,Balance!I116*(INDEX(Info!$E$6:$E$15,MATCH(I$14,Info!$C$6:$C$15,0))/12),0)</f>
        <v>0</v>
      </c>
      <c r="J117" s="6">
        <f>IF(Balance!J116&gt;0,Balance!J116*(INDEX(Info!$E$6:$E$15,MATCH(J$14,Info!$C$6:$C$15,0))/12),0)</f>
        <v>0</v>
      </c>
      <c r="K117" s="6">
        <f>IF(Balance!K116&gt;0,Balance!K116*(INDEX(Info!$E$6:$E$15,MATCH(K$14,Info!$C$6:$C$15,0))/12),0)</f>
        <v>0</v>
      </c>
      <c r="L117" s="6">
        <f>IF(Balance!L116&gt;0,Balance!L116*(INDEX(Info!$E$6:$E$15,MATCH(L$14,Info!$C$6:$C$15,0))/12),0)</f>
        <v>39.425737500000004</v>
      </c>
      <c r="M117" s="6">
        <f>IF(Balance!M116&gt;0,Balance!M116*(INDEX(Info!$E$6:$E$15,MATCH(M$14,Info!$C$6:$C$15,0))/12),0)</f>
        <v>86.983650000000011</v>
      </c>
      <c r="O117" s="6">
        <f t="shared" si="4"/>
        <v>126.40938750000001</v>
      </c>
    </row>
    <row r="118" spans="1:15" x14ac:dyDescent="0.25">
      <c r="A118" s="3">
        <f>IF(Balance!O117&lt;=0,"",A117+1)</f>
        <v>103</v>
      </c>
      <c r="B118" s="51">
        <f t="shared" si="5"/>
        <v>45170</v>
      </c>
      <c r="D118" s="6">
        <f>IF(Balance!D117&gt;0,Balance!D117*(INDEX(Info!$E$6:$E$15,MATCH(D$14,Info!$C$6:$C$15,0))/12),0)</f>
        <v>0</v>
      </c>
      <c r="E118" s="6">
        <f>IF(Balance!E117&gt;0,Balance!E117*(INDEX(Info!$E$6:$E$15,MATCH(E$14,Info!$C$6:$C$15,0))/12),0)</f>
        <v>0</v>
      </c>
      <c r="F118" s="6">
        <f>IF(Balance!F117&gt;0,Balance!F117*(INDEX(Info!$E$6:$E$15,MATCH(F$14,Info!$C$6:$C$15,0))/12),0)</f>
        <v>0</v>
      </c>
      <c r="G118" s="6">
        <f>IF(Balance!G117&gt;0,Balance!G117*(INDEX(Info!$E$6:$E$15,MATCH(G$14,Info!$C$6:$C$15,0))/12),0)</f>
        <v>0</v>
      </c>
      <c r="H118" s="6">
        <f>IF(Balance!H117&gt;0,Balance!H117*(INDEX(Info!$E$6:$E$15,MATCH(H$14,Info!$C$6:$C$15,0))/12),0)</f>
        <v>0</v>
      </c>
      <c r="I118" s="6">
        <f>IF(Balance!I117&gt;0,Balance!I117*(INDEX(Info!$E$6:$E$15,MATCH(I$14,Info!$C$6:$C$15,0))/12),0)</f>
        <v>0</v>
      </c>
      <c r="J118" s="6">
        <f>IF(Balance!J117&gt;0,Balance!J117*(INDEX(Info!$E$6:$E$15,MATCH(J$14,Info!$C$6:$C$15,0))/12),0)</f>
        <v>0</v>
      </c>
      <c r="K118" s="6">
        <f>IF(Balance!K117&gt;0,Balance!K117*(INDEX(Info!$E$6:$E$15,MATCH(K$14,Info!$C$6:$C$15,0))/12),0)</f>
        <v>0</v>
      </c>
      <c r="L118" s="6">
        <f>IF(Balance!L117&gt;0,Balance!L117*(INDEX(Info!$E$6:$E$15,MATCH(L$14,Info!$C$6:$C$15,0))/12),0)</f>
        <v>34.188075000000005</v>
      </c>
      <c r="M118" s="6">
        <f>IF(Balance!M117&gt;0,Balance!M117*(INDEX(Info!$E$6:$E$15,MATCH(M$14,Info!$C$6:$C$15,0))/12),0)</f>
        <v>86.896766666666664</v>
      </c>
      <c r="O118" s="6">
        <f t="shared" si="4"/>
        <v>121.08484166666668</v>
      </c>
    </row>
    <row r="119" spans="1:15" x14ac:dyDescent="0.25">
      <c r="A119" s="3">
        <f>IF(Balance!O118&lt;=0,"",A118+1)</f>
        <v>104</v>
      </c>
      <c r="B119" s="51">
        <f t="shared" si="5"/>
        <v>45200</v>
      </c>
      <c r="D119" s="6">
        <f>IF(Balance!D118&gt;0,Balance!D118*(INDEX(Info!$E$6:$E$15,MATCH(D$14,Info!$C$6:$C$15,0))/12),0)</f>
        <v>0</v>
      </c>
      <c r="E119" s="6">
        <f>IF(Balance!E118&gt;0,Balance!E118*(INDEX(Info!$E$6:$E$15,MATCH(E$14,Info!$C$6:$C$15,0))/12),0)</f>
        <v>0</v>
      </c>
      <c r="F119" s="6">
        <f>IF(Balance!F118&gt;0,Balance!F118*(INDEX(Info!$E$6:$E$15,MATCH(F$14,Info!$C$6:$C$15,0))/12),0)</f>
        <v>0</v>
      </c>
      <c r="G119" s="6">
        <f>IF(Balance!G118&gt;0,Balance!G118*(INDEX(Info!$E$6:$E$15,MATCH(G$14,Info!$C$6:$C$15,0))/12),0)</f>
        <v>0</v>
      </c>
      <c r="H119" s="6">
        <f>IF(Balance!H118&gt;0,Balance!H118*(INDEX(Info!$E$6:$E$15,MATCH(H$14,Info!$C$6:$C$15,0))/12),0)</f>
        <v>0</v>
      </c>
      <c r="I119" s="6">
        <f>IF(Balance!I118&gt;0,Balance!I118*(INDEX(Info!$E$6:$E$15,MATCH(I$14,Info!$C$6:$C$15,0))/12),0)</f>
        <v>0</v>
      </c>
      <c r="J119" s="6">
        <f>IF(Balance!J118&gt;0,Balance!J118*(INDEX(Info!$E$6:$E$15,MATCH(J$14,Info!$C$6:$C$15,0))/12),0)</f>
        <v>0</v>
      </c>
      <c r="K119" s="6">
        <f>IF(Balance!K118&gt;0,Balance!K118*(INDEX(Info!$E$6:$E$15,MATCH(K$14,Info!$C$6:$C$15,0))/12),0)</f>
        <v>0</v>
      </c>
      <c r="L119" s="6">
        <f>IF(Balance!L118&gt;0,Balance!L118*(INDEX(Info!$E$6:$E$15,MATCH(L$14,Info!$C$6:$C$15,0))/12),0)</f>
        <v>28.891462500000003</v>
      </c>
      <c r="M119" s="6">
        <f>IF(Balance!M118&gt;0,Balance!M118*(INDEX(Info!$E$6:$E$15,MATCH(M$14,Info!$C$6:$C$15,0))/12),0)</f>
        <v>86.809016666666679</v>
      </c>
      <c r="O119" s="6">
        <f t="shared" si="4"/>
        <v>115.70047916666668</v>
      </c>
    </row>
    <row r="120" spans="1:15" x14ac:dyDescent="0.25">
      <c r="A120" s="3">
        <f>IF(Balance!O119&lt;=0,"",A119+1)</f>
        <v>105</v>
      </c>
      <c r="B120" s="51">
        <f t="shared" si="5"/>
        <v>45231</v>
      </c>
      <c r="D120" s="6">
        <f>IF(Balance!D119&gt;0,Balance!D119*(INDEX(Info!$E$6:$E$15,MATCH(D$14,Info!$C$6:$C$15,0))/12),0)</f>
        <v>0</v>
      </c>
      <c r="E120" s="6">
        <f>IF(Balance!E119&gt;0,Balance!E119*(INDEX(Info!$E$6:$E$15,MATCH(E$14,Info!$C$6:$C$15,0))/12),0)</f>
        <v>0</v>
      </c>
      <c r="F120" s="6">
        <f>IF(Balance!F119&gt;0,Balance!F119*(INDEX(Info!$E$6:$E$15,MATCH(F$14,Info!$C$6:$C$15,0))/12),0)</f>
        <v>0</v>
      </c>
      <c r="G120" s="6">
        <f>IF(Balance!G119&gt;0,Balance!G119*(INDEX(Info!$E$6:$E$15,MATCH(G$14,Info!$C$6:$C$15,0))/12),0)</f>
        <v>0</v>
      </c>
      <c r="H120" s="6">
        <f>IF(Balance!H119&gt;0,Balance!H119*(INDEX(Info!$E$6:$E$15,MATCH(H$14,Info!$C$6:$C$15,0))/12),0)</f>
        <v>0</v>
      </c>
      <c r="I120" s="6">
        <f>IF(Balance!I119&gt;0,Balance!I119*(INDEX(Info!$E$6:$E$15,MATCH(I$14,Info!$C$6:$C$15,0))/12),0)</f>
        <v>0</v>
      </c>
      <c r="J120" s="6">
        <f>IF(Balance!J119&gt;0,Balance!J119*(INDEX(Info!$E$6:$E$15,MATCH(J$14,Info!$C$6:$C$15,0))/12),0)</f>
        <v>0</v>
      </c>
      <c r="K120" s="6">
        <f>IF(Balance!K119&gt;0,Balance!K119*(INDEX(Info!$E$6:$E$15,MATCH(K$14,Info!$C$6:$C$15,0))/12),0)</f>
        <v>0</v>
      </c>
      <c r="L120" s="6">
        <f>IF(Balance!L119&gt;0,Balance!L119*(INDEX(Info!$E$6:$E$15,MATCH(L$14,Info!$C$6:$C$15,0))/12),0)</f>
        <v>23.535225000000004</v>
      </c>
      <c r="M120" s="6">
        <f>IF(Balance!M119&gt;0,Balance!M119*(INDEX(Info!$E$6:$E$15,MATCH(M$14,Info!$C$6:$C$15,0))/12),0)</f>
        <v>86.720291666666668</v>
      </c>
      <c r="O120" s="6">
        <f t="shared" si="4"/>
        <v>110.25551666666667</v>
      </c>
    </row>
    <row r="121" spans="1:15" x14ac:dyDescent="0.25">
      <c r="A121" s="3">
        <f>IF(Balance!O120&lt;=0,"",A120+1)</f>
        <v>106</v>
      </c>
      <c r="B121" s="51">
        <f t="shared" si="5"/>
        <v>45261</v>
      </c>
      <c r="D121" s="6">
        <f>IF(Balance!D120&gt;0,Balance!D120*(INDEX(Info!$E$6:$E$15,MATCH(D$14,Info!$C$6:$C$15,0))/12),0)</f>
        <v>0</v>
      </c>
      <c r="E121" s="6">
        <f>IF(Balance!E120&gt;0,Balance!E120*(INDEX(Info!$E$6:$E$15,MATCH(E$14,Info!$C$6:$C$15,0))/12),0)</f>
        <v>0</v>
      </c>
      <c r="F121" s="6">
        <f>IF(Balance!F120&gt;0,Balance!F120*(INDEX(Info!$E$6:$E$15,MATCH(F$14,Info!$C$6:$C$15,0))/12),0)</f>
        <v>0</v>
      </c>
      <c r="G121" s="6">
        <f>IF(Balance!G120&gt;0,Balance!G120*(INDEX(Info!$E$6:$E$15,MATCH(G$14,Info!$C$6:$C$15,0))/12),0)</f>
        <v>0</v>
      </c>
      <c r="H121" s="6">
        <f>IF(Balance!H120&gt;0,Balance!H120*(INDEX(Info!$E$6:$E$15,MATCH(H$14,Info!$C$6:$C$15,0))/12),0)</f>
        <v>0</v>
      </c>
      <c r="I121" s="6">
        <f>IF(Balance!I120&gt;0,Balance!I120*(INDEX(Info!$E$6:$E$15,MATCH(I$14,Info!$C$6:$C$15,0))/12),0)</f>
        <v>0</v>
      </c>
      <c r="J121" s="6">
        <f>IF(Balance!J120&gt;0,Balance!J120*(INDEX(Info!$E$6:$E$15,MATCH(J$14,Info!$C$6:$C$15,0))/12),0)</f>
        <v>0</v>
      </c>
      <c r="K121" s="6">
        <f>IF(Balance!K120&gt;0,Balance!K120*(INDEX(Info!$E$6:$E$15,MATCH(K$14,Info!$C$6:$C$15,0))/12),0)</f>
        <v>0</v>
      </c>
      <c r="L121" s="6">
        <f>IF(Balance!L120&gt;0,Balance!L120*(INDEX(Info!$E$6:$E$15,MATCH(L$14,Info!$C$6:$C$15,0))/12),0)</f>
        <v>18.1188</v>
      </c>
      <c r="M121" s="6">
        <f>IF(Balance!M120&gt;0,Balance!M120*(INDEX(Info!$E$6:$E$15,MATCH(M$14,Info!$C$6:$C$15,0))/12),0)</f>
        <v>86.630591666666675</v>
      </c>
      <c r="O121" s="6">
        <f t="shared" si="4"/>
        <v>104.74939166666667</v>
      </c>
    </row>
    <row r="122" spans="1:15" x14ac:dyDescent="0.25">
      <c r="A122" s="3">
        <f>IF(Balance!O121&lt;=0,"",A121+1)</f>
        <v>107</v>
      </c>
      <c r="B122" s="51">
        <f t="shared" si="5"/>
        <v>45292</v>
      </c>
      <c r="D122" s="6">
        <f>IF(Balance!D121&gt;0,Balance!D121*(INDEX(Info!$E$6:$E$15,MATCH(D$14,Info!$C$6:$C$15,0))/12),0)</f>
        <v>0</v>
      </c>
      <c r="E122" s="6">
        <f>IF(Balance!E121&gt;0,Balance!E121*(INDEX(Info!$E$6:$E$15,MATCH(E$14,Info!$C$6:$C$15,0))/12),0)</f>
        <v>0</v>
      </c>
      <c r="F122" s="6">
        <f>IF(Balance!F121&gt;0,Balance!F121*(INDEX(Info!$E$6:$E$15,MATCH(F$14,Info!$C$6:$C$15,0))/12),0)</f>
        <v>0</v>
      </c>
      <c r="G122" s="6">
        <f>IF(Balance!G121&gt;0,Balance!G121*(INDEX(Info!$E$6:$E$15,MATCH(G$14,Info!$C$6:$C$15,0))/12),0)</f>
        <v>0</v>
      </c>
      <c r="H122" s="6">
        <f>IF(Balance!H121&gt;0,Balance!H121*(INDEX(Info!$E$6:$E$15,MATCH(H$14,Info!$C$6:$C$15,0))/12),0)</f>
        <v>0</v>
      </c>
      <c r="I122" s="6">
        <f>IF(Balance!I121&gt;0,Balance!I121*(INDEX(Info!$E$6:$E$15,MATCH(I$14,Info!$C$6:$C$15,0))/12),0)</f>
        <v>0</v>
      </c>
      <c r="J122" s="6">
        <f>IF(Balance!J121&gt;0,Balance!J121*(INDEX(Info!$E$6:$E$15,MATCH(J$14,Info!$C$6:$C$15,0))/12),0)</f>
        <v>0</v>
      </c>
      <c r="K122" s="6">
        <f>IF(Balance!K121&gt;0,Balance!K121*(INDEX(Info!$E$6:$E$15,MATCH(K$14,Info!$C$6:$C$15,0))/12),0)</f>
        <v>0</v>
      </c>
      <c r="L122" s="6">
        <f>IF(Balance!L121&gt;0,Balance!L121*(INDEX(Info!$E$6:$E$15,MATCH(L$14,Info!$C$6:$C$15,0))/12),0)</f>
        <v>12.641400000000003</v>
      </c>
      <c r="M122" s="6">
        <f>IF(Balance!M121&gt;0,Balance!M121*(INDEX(Info!$E$6:$E$15,MATCH(M$14,Info!$C$6:$C$15,0))/12),0)</f>
        <v>86.53991666666667</v>
      </c>
      <c r="O122" s="6">
        <f t="shared" si="4"/>
        <v>99.181316666666675</v>
      </c>
    </row>
    <row r="123" spans="1:15" x14ac:dyDescent="0.25">
      <c r="A123" s="3">
        <f>IF(Balance!O122&lt;=0,"",A122+1)</f>
        <v>108</v>
      </c>
      <c r="B123" s="51">
        <f t="shared" si="5"/>
        <v>45323</v>
      </c>
      <c r="D123" s="6">
        <f>IF(Balance!D122&gt;0,Balance!D122*(INDEX(Info!$E$6:$E$15,MATCH(D$14,Info!$C$6:$C$15,0))/12),0)</f>
        <v>0</v>
      </c>
      <c r="E123" s="6">
        <f>IF(Balance!E122&gt;0,Balance!E122*(INDEX(Info!$E$6:$E$15,MATCH(E$14,Info!$C$6:$C$15,0))/12),0)</f>
        <v>0</v>
      </c>
      <c r="F123" s="6">
        <f>IF(Balance!F122&gt;0,Balance!F122*(INDEX(Info!$E$6:$E$15,MATCH(F$14,Info!$C$6:$C$15,0))/12),0)</f>
        <v>0</v>
      </c>
      <c r="G123" s="6">
        <f>IF(Balance!G122&gt;0,Balance!G122*(INDEX(Info!$E$6:$E$15,MATCH(G$14,Info!$C$6:$C$15,0))/12),0)</f>
        <v>0</v>
      </c>
      <c r="H123" s="6">
        <f>IF(Balance!H122&gt;0,Balance!H122*(INDEX(Info!$E$6:$E$15,MATCH(H$14,Info!$C$6:$C$15,0))/12),0)</f>
        <v>0</v>
      </c>
      <c r="I123" s="6">
        <f>IF(Balance!I122&gt;0,Balance!I122*(INDEX(Info!$E$6:$E$15,MATCH(I$14,Info!$C$6:$C$15,0))/12),0)</f>
        <v>0</v>
      </c>
      <c r="J123" s="6">
        <f>IF(Balance!J122&gt;0,Balance!J122*(INDEX(Info!$E$6:$E$15,MATCH(J$14,Info!$C$6:$C$15,0))/12),0)</f>
        <v>0</v>
      </c>
      <c r="K123" s="6">
        <f>IF(Balance!K122&gt;0,Balance!K122*(INDEX(Info!$E$6:$E$15,MATCH(K$14,Info!$C$6:$C$15,0))/12),0)</f>
        <v>0</v>
      </c>
      <c r="L123" s="6">
        <f>IF(Balance!L122&gt;0,Balance!L122*(INDEX(Info!$E$6:$E$15,MATCH(L$14,Info!$C$6:$C$15,0))/12),0)</f>
        <v>7.1023500000000013</v>
      </c>
      <c r="M123" s="6">
        <f>IF(Balance!M122&gt;0,Balance!M122*(INDEX(Info!$E$6:$E$15,MATCH(M$14,Info!$C$6:$C$15,0))/12),0)</f>
        <v>86.448266666666669</v>
      </c>
      <c r="O123" s="6">
        <f t="shared" si="4"/>
        <v>93.55061666666667</v>
      </c>
    </row>
    <row r="124" spans="1:15" x14ac:dyDescent="0.25">
      <c r="A124" s="3">
        <f>IF(Balance!O123&lt;=0,"",A123+1)</f>
        <v>109</v>
      </c>
      <c r="B124" s="51">
        <f t="shared" si="5"/>
        <v>45352</v>
      </c>
      <c r="D124" s="6">
        <f>IF(Balance!D123&gt;0,Balance!D123*(INDEX(Info!$E$6:$E$15,MATCH(D$14,Info!$C$6:$C$15,0))/12),0)</f>
        <v>0</v>
      </c>
      <c r="E124" s="6">
        <f>IF(Balance!E123&gt;0,Balance!E123*(INDEX(Info!$E$6:$E$15,MATCH(E$14,Info!$C$6:$C$15,0))/12),0)</f>
        <v>0</v>
      </c>
      <c r="F124" s="6">
        <f>IF(Balance!F123&gt;0,Balance!F123*(INDEX(Info!$E$6:$E$15,MATCH(F$14,Info!$C$6:$C$15,0))/12),0)</f>
        <v>0</v>
      </c>
      <c r="G124" s="6">
        <f>IF(Balance!G123&gt;0,Balance!G123*(INDEX(Info!$E$6:$E$15,MATCH(G$14,Info!$C$6:$C$15,0))/12),0)</f>
        <v>0</v>
      </c>
      <c r="H124" s="6">
        <f>IF(Balance!H123&gt;0,Balance!H123*(INDEX(Info!$E$6:$E$15,MATCH(H$14,Info!$C$6:$C$15,0))/12),0)</f>
        <v>0</v>
      </c>
      <c r="I124" s="6">
        <f>IF(Balance!I123&gt;0,Balance!I123*(INDEX(Info!$E$6:$E$15,MATCH(I$14,Info!$C$6:$C$15,0))/12),0)</f>
        <v>0</v>
      </c>
      <c r="J124" s="6">
        <f>IF(Balance!J123&gt;0,Balance!J123*(INDEX(Info!$E$6:$E$15,MATCH(J$14,Info!$C$6:$C$15,0))/12),0)</f>
        <v>0</v>
      </c>
      <c r="K124" s="6">
        <f>IF(Balance!K123&gt;0,Balance!K123*(INDEX(Info!$E$6:$E$15,MATCH(K$14,Info!$C$6:$C$15,0))/12),0)</f>
        <v>0</v>
      </c>
      <c r="L124" s="6">
        <f>IF(Balance!L123&gt;0,Balance!L123*(INDEX(Info!$E$6:$E$15,MATCH(L$14,Info!$C$6:$C$15,0))/12),0)</f>
        <v>1.5009749999999999</v>
      </c>
      <c r="M124" s="6">
        <f>IF(Balance!M123&gt;0,Balance!M123*(INDEX(Info!$E$6:$E$15,MATCH(M$14,Info!$C$6:$C$15,0))/12),0)</f>
        <v>86.355641666666671</v>
      </c>
      <c r="O124" s="6">
        <f t="shared" si="4"/>
        <v>87.856616666666667</v>
      </c>
    </row>
    <row r="125" spans="1:15" x14ac:dyDescent="0.25">
      <c r="A125" s="3">
        <f>IF(Balance!O124&lt;=0,"",A124+1)</f>
        <v>110</v>
      </c>
      <c r="B125" s="51">
        <f t="shared" si="5"/>
        <v>45383</v>
      </c>
      <c r="D125" s="6">
        <f>IF(Balance!D124&gt;0,Balance!D124*(INDEX(Info!$E$6:$E$15,MATCH(D$14,Info!$C$6:$C$15,0))/12),0)</f>
        <v>0</v>
      </c>
      <c r="E125" s="6">
        <f>IF(Balance!E124&gt;0,Balance!E124*(INDEX(Info!$E$6:$E$15,MATCH(E$14,Info!$C$6:$C$15,0))/12),0)</f>
        <v>0</v>
      </c>
      <c r="F125" s="6">
        <f>IF(Balance!F124&gt;0,Balance!F124*(INDEX(Info!$E$6:$E$15,MATCH(F$14,Info!$C$6:$C$15,0))/12),0)</f>
        <v>0</v>
      </c>
      <c r="G125" s="6">
        <f>IF(Balance!G124&gt;0,Balance!G124*(INDEX(Info!$E$6:$E$15,MATCH(G$14,Info!$C$6:$C$15,0))/12),0)</f>
        <v>0</v>
      </c>
      <c r="H125" s="6">
        <f>IF(Balance!H124&gt;0,Balance!H124*(INDEX(Info!$E$6:$E$15,MATCH(H$14,Info!$C$6:$C$15,0))/12),0)</f>
        <v>0</v>
      </c>
      <c r="I125" s="6">
        <f>IF(Balance!I124&gt;0,Balance!I124*(INDEX(Info!$E$6:$E$15,MATCH(I$14,Info!$C$6:$C$15,0))/12),0)</f>
        <v>0</v>
      </c>
      <c r="J125" s="6">
        <f>IF(Balance!J124&gt;0,Balance!J124*(INDEX(Info!$E$6:$E$15,MATCH(J$14,Info!$C$6:$C$15,0))/12),0)</f>
        <v>0</v>
      </c>
      <c r="K125" s="6">
        <f>IF(Balance!K124&gt;0,Balance!K124*(INDEX(Info!$E$6:$E$15,MATCH(K$14,Info!$C$6:$C$15,0))/12),0)</f>
        <v>0</v>
      </c>
      <c r="L125" s="6">
        <f>IF(Balance!L124&gt;0,Balance!L124*(INDEX(Info!$E$6:$E$15,MATCH(L$14,Info!$C$6:$C$15,0))/12),0)</f>
        <v>0</v>
      </c>
      <c r="M125" s="6">
        <f>IF(Balance!M124&gt;0,Balance!M124*(INDEX(Info!$E$6:$E$15,MATCH(M$14,Info!$C$6:$C$15,0))/12),0)</f>
        <v>82.252841666666669</v>
      </c>
      <c r="O125" s="6">
        <f t="shared" si="4"/>
        <v>82.252841666666669</v>
      </c>
    </row>
    <row r="126" spans="1:15" x14ac:dyDescent="0.25">
      <c r="A126" s="3">
        <f>IF(Balance!O125&lt;=0,"",A125+1)</f>
        <v>111</v>
      </c>
      <c r="B126" s="51">
        <f t="shared" si="5"/>
        <v>45413</v>
      </c>
      <c r="D126" s="6">
        <f>IF(Balance!D125&gt;0,Balance!D125*(INDEX(Info!$E$6:$E$15,MATCH(D$14,Info!$C$6:$C$15,0))/12),0)</f>
        <v>0</v>
      </c>
      <c r="E126" s="6">
        <f>IF(Balance!E125&gt;0,Balance!E125*(INDEX(Info!$E$6:$E$15,MATCH(E$14,Info!$C$6:$C$15,0))/12),0)</f>
        <v>0</v>
      </c>
      <c r="F126" s="6">
        <f>IF(Balance!F125&gt;0,Balance!F125*(INDEX(Info!$E$6:$E$15,MATCH(F$14,Info!$C$6:$C$15,0))/12),0)</f>
        <v>0</v>
      </c>
      <c r="G126" s="6">
        <f>IF(Balance!G125&gt;0,Balance!G125*(INDEX(Info!$E$6:$E$15,MATCH(G$14,Info!$C$6:$C$15,0))/12),0)</f>
        <v>0</v>
      </c>
      <c r="H126" s="6">
        <f>IF(Balance!H125&gt;0,Balance!H125*(INDEX(Info!$E$6:$E$15,MATCH(H$14,Info!$C$6:$C$15,0))/12),0)</f>
        <v>0</v>
      </c>
      <c r="I126" s="6">
        <f>IF(Balance!I125&gt;0,Balance!I125*(INDEX(Info!$E$6:$E$15,MATCH(I$14,Info!$C$6:$C$15,0))/12),0)</f>
        <v>0</v>
      </c>
      <c r="J126" s="6">
        <f>IF(Balance!J125&gt;0,Balance!J125*(INDEX(Info!$E$6:$E$15,MATCH(J$14,Info!$C$6:$C$15,0))/12),0)</f>
        <v>0</v>
      </c>
      <c r="K126" s="6">
        <f>IF(Balance!K125&gt;0,Balance!K125*(INDEX(Info!$E$6:$E$15,MATCH(K$14,Info!$C$6:$C$15,0))/12),0)</f>
        <v>0</v>
      </c>
      <c r="L126" s="6">
        <f>IF(Balance!L125&gt;0,Balance!L125*(INDEX(Info!$E$6:$E$15,MATCH(L$14,Info!$C$6:$C$15,0))/12),0)</f>
        <v>0</v>
      </c>
      <c r="M126" s="6">
        <f>IF(Balance!M125&gt;0,Balance!M125*(INDEX(Info!$E$6:$E$15,MATCH(M$14,Info!$C$6:$C$15,0))/12),0)</f>
        <v>76.643883333333335</v>
      </c>
      <c r="O126" s="6">
        <f t="shared" si="4"/>
        <v>76.643883333333335</v>
      </c>
    </row>
    <row r="127" spans="1:15" x14ac:dyDescent="0.25">
      <c r="A127" s="3">
        <f>IF(Balance!O126&lt;=0,"",A126+1)</f>
        <v>112</v>
      </c>
      <c r="B127" s="51">
        <f t="shared" si="5"/>
        <v>45444</v>
      </c>
      <c r="D127" s="6">
        <f>IF(Balance!D126&gt;0,Balance!D126*(INDEX(Info!$E$6:$E$15,MATCH(D$14,Info!$C$6:$C$15,0))/12),0)</f>
        <v>0</v>
      </c>
      <c r="E127" s="6">
        <f>IF(Balance!E126&gt;0,Balance!E126*(INDEX(Info!$E$6:$E$15,MATCH(E$14,Info!$C$6:$C$15,0))/12),0)</f>
        <v>0</v>
      </c>
      <c r="F127" s="6">
        <f>IF(Balance!F126&gt;0,Balance!F126*(INDEX(Info!$E$6:$E$15,MATCH(F$14,Info!$C$6:$C$15,0))/12),0)</f>
        <v>0</v>
      </c>
      <c r="G127" s="6">
        <f>IF(Balance!G126&gt;0,Balance!G126*(INDEX(Info!$E$6:$E$15,MATCH(G$14,Info!$C$6:$C$15,0))/12),0)</f>
        <v>0</v>
      </c>
      <c r="H127" s="6">
        <f>IF(Balance!H126&gt;0,Balance!H126*(INDEX(Info!$E$6:$E$15,MATCH(H$14,Info!$C$6:$C$15,0))/12),0)</f>
        <v>0</v>
      </c>
      <c r="I127" s="6">
        <f>IF(Balance!I126&gt;0,Balance!I126*(INDEX(Info!$E$6:$E$15,MATCH(I$14,Info!$C$6:$C$15,0))/12),0)</f>
        <v>0</v>
      </c>
      <c r="J127" s="6">
        <f>IF(Balance!J126&gt;0,Balance!J126*(INDEX(Info!$E$6:$E$15,MATCH(J$14,Info!$C$6:$C$15,0))/12),0)</f>
        <v>0</v>
      </c>
      <c r="K127" s="6">
        <f>IF(Balance!K126&gt;0,Balance!K126*(INDEX(Info!$E$6:$E$15,MATCH(K$14,Info!$C$6:$C$15,0))/12),0)</f>
        <v>0</v>
      </c>
      <c r="L127" s="6">
        <f>IF(Balance!L126&gt;0,Balance!L126*(INDEX(Info!$E$6:$E$15,MATCH(L$14,Info!$C$6:$C$15,0))/12),0)</f>
        <v>0</v>
      </c>
      <c r="M127" s="6">
        <f>IF(Balance!M126&gt;0,Balance!M126*(INDEX(Info!$E$6:$E$15,MATCH(M$14,Info!$C$6:$C$15,0))/12),0)</f>
        <v>70.974150000000009</v>
      </c>
      <c r="O127" s="6">
        <f t="shared" si="4"/>
        <v>70.974150000000009</v>
      </c>
    </row>
    <row r="128" spans="1:15" x14ac:dyDescent="0.25">
      <c r="A128" s="3">
        <f>IF(Balance!O127&lt;=0,"",A127+1)</f>
        <v>113</v>
      </c>
      <c r="B128" s="51">
        <f t="shared" si="5"/>
        <v>45474</v>
      </c>
      <c r="D128" s="6">
        <f>IF(Balance!D127&gt;0,Balance!D127*(INDEX(Info!$E$6:$E$15,MATCH(D$14,Info!$C$6:$C$15,0))/12),0)</f>
        <v>0</v>
      </c>
      <c r="E128" s="6">
        <f>IF(Balance!E127&gt;0,Balance!E127*(INDEX(Info!$E$6:$E$15,MATCH(E$14,Info!$C$6:$C$15,0))/12),0)</f>
        <v>0</v>
      </c>
      <c r="F128" s="6">
        <f>IF(Balance!F127&gt;0,Balance!F127*(INDEX(Info!$E$6:$E$15,MATCH(F$14,Info!$C$6:$C$15,0))/12),0)</f>
        <v>0</v>
      </c>
      <c r="G128" s="6">
        <f>IF(Balance!G127&gt;0,Balance!G127*(INDEX(Info!$E$6:$E$15,MATCH(G$14,Info!$C$6:$C$15,0))/12),0)</f>
        <v>0</v>
      </c>
      <c r="H128" s="6">
        <f>IF(Balance!H127&gt;0,Balance!H127*(INDEX(Info!$E$6:$E$15,MATCH(H$14,Info!$C$6:$C$15,0))/12),0)</f>
        <v>0</v>
      </c>
      <c r="I128" s="6">
        <f>IF(Balance!I127&gt;0,Balance!I127*(INDEX(Info!$E$6:$E$15,MATCH(I$14,Info!$C$6:$C$15,0))/12),0)</f>
        <v>0</v>
      </c>
      <c r="J128" s="6">
        <f>IF(Balance!J127&gt;0,Balance!J127*(INDEX(Info!$E$6:$E$15,MATCH(J$14,Info!$C$6:$C$15,0))/12),0)</f>
        <v>0</v>
      </c>
      <c r="K128" s="6">
        <f>IF(Balance!K127&gt;0,Balance!K127*(INDEX(Info!$E$6:$E$15,MATCH(K$14,Info!$C$6:$C$15,0))/12),0)</f>
        <v>0</v>
      </c>
      <c r="L128" s="6">
        <f>IF(Balance!L127&gt;0,Balance!L127*(INDEX(Info!$E$6:$E$15,MATCH(L$14,Info!$C$6:$C$15,0))/12),0)</f>
        <v>0</v>
      </c>
      <c r="M128" s="6">
        <f>IF(Balance!M127&gt;0,Balance!M127*(INDEX(Info!$E$6:$E$15,MATCH(M$14,Info!$C$6:$C$15,0))/12),0)</f>
        <v>65.242991666666668</v>
      </c>
      <c r="O128" s="6">
        <f t="shared" si="4"/>
        <v>65.242991666666668</v>
      </c>
    </row>
    <row r="129" spans="1:15" x14ac:dyDescent="0.25">
      <c r="A129" s="3">
        <f>IF(Balance!O128&lt;=0,"",A128+1)</f>
        <v>114</v>
      </c>
      <c r="B129" s="51">
        <f t="shared" si="5"/>
        <v>45505</v>
      </c>
      <c r="D129" s="6">
        <f>IF(Balance!D128&gt;0,Balance!D128*(INDEX(Info!$E$6:$E$15,MATCH(D$14,Info!$C$6:$C$15,0))/12),0)</f>
        <v>0</v>
      </c>
      <c r="E129" s="6">
        <f>IF(Balance!E128&gt;0,Balance!E128*(INDEX(Info!$E$6:$E$15,MATCH(E$14,Info!$C$6:$C$15,0))/12),0)</f>
        <v>0</v>
      </c>
      <c r="F129" s="6">
        <f>IF(Balance!F128&gt;0,Balance!F128*(INDEX(Info!$E$6:$E$15,MATCH(F$14,Info!$C$6:$C$15,0))/12),0)</f>
        <v>0</v>
      </c>
      <c r="G129" s="6">
        <f>IF(Balance!G128&gt;0,Balance!G128*(INDEX(Info!$E$6:$E$15,MATCH(G$14,Info!$C$6:$C$15,0))/12),0)</f>
        <v>0</v>
      </c>
      <c r="H129" s="6">
        <f>IF(Balance!H128&gt;0,Balance!H128*(INDEX(Info!$E$6:$E$15,MATCH(H$14,Info!$C$6:$C$15,0))/12),0)</f>
        <v>0</v>
      </c>
      <c r="I129" s="6">
        <f>IF(Balance!I128&gt;0,Balance!I128*(INDEX(Info!$E$6:$E$15,MATCH(I$14,Info!$C$6:$C$15,0))/12),0)</f>
        <v>0</v>
      </c>
      <c r="J129" s="6">
        <f>IF(Balance!J128&gt;0,Balance!J128*(INDEX(Info!$E$6:$E$15,MATCH(J$14,Info!$C$6:$C$15,0))/12),0)</f>
        <v>0</v>
      </c>
      <c r="K129" s="6">
        <f>IF(Balance!K128&gt;0,Balance!K128*(INDEX(Info!$E$6:$E$15,MATCH(K$14,Info!$C$6:$C$15,0))/12),0)</f>
        <v>0</v>
      </c>
      <c r="L129" s="6">
        <f>IF(Balance!L128&gt;0,Balance!L128*(INDEX(Info!$E$6:$E$15,MATCH(L$14,Info!$C$6:$C$15,0))/12),0)</f>
        <v>0</v>
      </c>
      <c r="M129" s="6">
        <f>IF(Balance!M128&gt;0,Balance!M128*(INDEX(Info!$E$6:$E$15,MATCH(M$14,Info!$C$6:$C$15,0))/12),0)</f>
        <v>59.449758333333335</v>
      </c>
      <c r="O129" s="6">
        <f t="shared" si="4"/>
        <v>59.449758333333335</v>
      </c>
    </row>
    <row r="130" spans="1:15" x14ac:dyDescent="0.25">
      <c r="A130" s="3">
        <f>IF(Balance!O129&lt;=0,"",A129+1)</f>
        <v>115</v>
      </c>
      <c r="B130" s="51">
        <f t="shared" si="5"/>
        <v>45536</v>
      </c>
      <c r="D130" s="6">
        <f>IF(Balance!D129&gt;0,Balance!D129*(INDEX(Info!$E$6:$E$15,MATCH(D$14,Info!$C$6:$C$15,0))/12),0)</f>
        <v>0</v>
      </c>
      <c r="E130" s="6">
        <f>IF(Balance!E129&gt;0,Balance!E129*(INDEX(Info!$E$6:$E$15,MATCH(E$14,Info!$C$6:$C$15,0))/12),0)</f>
        <v>0</v>
      </c>
      <c r="F130" s="6">
        <f>IF(Balance!F129&gt;0,Balance!F129*(INDEX(Info!$E$6:$E$15,MATCH(F$14,Info!$C$6:$C$15,0))/12),0)</f>
        <v>0</v>
      </c>
      <c r="G130" s="6">
        <f>IF(Balance!G129&gt;0,Balance!G129*(INDEX(Info!$E$6:$E$15,MATCH(G$14,Info!$C$6:$C$15,0))/12),0)</f>
        <v>0</v>
      </c>
      <c r="H130" s="6">
        <f>IF(Balance!H129&gt;0,Balance!H129*(INDEX(Info!$E$6:$E$15,MATCH(H$14,Info!$C$6:$C$15,0))/12),0)</f>
        <v>0</v>
      </c>
      <c r="I130" s="6">
        <f>IF(Balance!I129&gt;0,Balance!I129*(INDEX(Info!$E$6:$E$15,MATCH(I$14,Info!$C$6:$C$15,0))/12),0)</f>
        <v>0</v>
      </c>
      <c r="J130" s="6">
        <f>IF(Balance!J129&gt;0,Balance!J129*(INDEX(Info!$E$6:$E$15,MATCH(J$14,Info!$C$6:$C$15,0))/12),0)</f>
        <v>0</v>
      </c>
      <c r="K130" s="6">
        <f>IF(Balance!K129&gt;0,Balance!K129*(INDEX(Info!$E$6:$E$15,MATCH(K$14,Info!$C$6:$C$15,0))/12),0)</f>
        <v>0</v>
      </c>
      <c r="L130" s="6">
        <f>IF(Balance!L129&gt;0,Balance!L129*(INDEX(Info!$E$6:$E$15,MATCH(L$14,Info!$C$6:$C$15,0))/12),0)</f>
        <v>0</v>
      </c>
      <c r="M130" s="6">
        <f>IF(Balance!M129&gt;0,Balance!M129*(INDEX(Info!$E$6:$E$15,MATCH(M$14,Info!$C$6:$C$15,0))/12),0)</f>
        <v>53.593800000000002</v>
      </c>
      <c r="O130" s="6">
        <f t="shared" si="4"/>
        <v>53.593800000000002</v>
      </c>
    </row>
    <row r="131" spans="1:15" x14ac:dyDescent="0.25">
      <c r="A131" s="3">
        <f>IF(Balance!O130&lt;=0,"",A130+1)</f>
        <v>116</v>
      </c>
      <c r="B131" s="51">
        <f t="shared" si="5"/>
        <v>45566</v>
      </c>
      <c r="D131" s="6">
        <f>IF(Balance!D130&gt;0,Balance!D130*(INDEX(Info!$E$6:$E$15,MATCH(D$14,Info!$C$6:$C$15,0))/12),0)</f>
        <v>0</v>
      </c>
      <c r="E131" s="6">
        <f>IF(Balance!E130&gt;0,Balance!E130*(INDEX(Info!$E$6:$E$15,MATCH(E$14,Info!$C$6:$C$15,0))/12),0)</f>
        <v>0</v>
      </c>
      <c r="F131" s="6">
        <f>IF(Balance!F130&gt;0,Balance!F130*(INDEX(Info!$E$6:$E$15,MATCH(F$14,Info!$C$6:$C$15,0))/12),0)</f>
        <v>0</v>
      </c>
      <c r="G131" s="6">
        <f>IF(Balance!G130&gt;0,Balance!G130*(INDEX(Info!$E$6:$E$15,MATCH(G$14,Info!$C$6:$C$15,0))/12),0)</f>
        <v>0</v>
      </c>
      <c r="H131" s="6">
        <f>IF(Balance!H130&gt;0,Balance!H130*(INDEX(Info!$E$6:$E$15,MATCH(H$14,Info!$C$6:$C$15,0))/12),0)</f>
        <v>0</v>
      </c>
      <c r="I131" s="6">
        <f>IF(Balance!I130&gt;0,Balance!I130*(INDEX(Info!$E$6:$E$15,MATCH(I$14,Info!$C$6:$C$15,0))/12),0)</f>
        <v>0</v>
      </c>
      <c r="J131" s="6">
        <f>IF(Balance!J130&gt;0,Balance!J130*(INDEX(Info!$E$6:$E$15,MATCH(J$14,Info!$C$6:$C$15,0))/12),0)</f>
        <v>0</v>
      </c>
      <c r="K131" s="6">
        <f>IF(Balance!K130&gt;0,Balance!K130*(INDEX(Info!$E$6:$E$15,MATCH(K$14,Info!$C$6:$C$15,0))/12),0)</f>
        <v>0</v>
      </c>
      <c r="L131" s="6">
        <f>IF(Balance!L130&gt;0,Balance!L130*(INDEX(Info!$E$6:$E$15,MATCH(L$14,Info!$C$6:$C$15,0))/12),0)</f>
        <v>0</v>
      </c>
      <c r="M131" s="6">
        <f>IF(Balance!M130&gt;0,Balance!M130*(INDEX(Info!$E$6:$E$15,MATCH(M$14,Info!$C$6:$C$15,0))/12),0)</f>
        <v>47.674358333333338</v>
      </c>
      <c r="O131" s="6">
        <f t="shared" si="4"/>
        <v>47.674358333333338</v>
      </c>
    </row>
    <row r="132" spans="1:15" x14ac:dyDescent="0.25">
      <c r="A132" s="3">
        <f>IF(Balance!O131&lt;=0,"",A131+1)</f>
        <v>117</v>
      </c>
      <c r="B132" s="51">
        <f t="shared" si="5"/>
        <v>45597</v>
      </c>
      <c r="D132" s="6">
        <f>IF(Balance!D131&gt;0,Balance!D131*(INDEX(Info!$E$6:$E$15,MATCH(D$14,Info!$C$6:$C$15,0))/12),0)</f>
        <v>0</v>
      </c>
      <c r="E132" s="6">
        <f>IF(Balance!E131&gt;0,Balance!E131*(INDEX(Info!$E$6:$E$15,MATCH(E$14,Info!$C$6:$C$15,0))/12),0)</f>
        <v>0</v>
      </c>
      <c r="F132" s="6">
        <f>IF(Balance!F131&gt;0,Balance!F131*(INDEX(Info!$E$6:$E$15,MATCH(F$14,Info!$C$6:$C$15,0))/12),0)</f>
        <v>0</v>
      </c>
      <c r="G132" s="6">
        <f>IF(Balance!G131&gt;0,Balance!G131*(INDEX(Info!$E$6:$E$15,MATCH(G$14,Info!$C$6:$C$15,0))/12),0)</f>
        <v>0</v>
      </c>
      <c r="H132" s="6">
        <f>IF(Balance!H131&gt;0,Balance!H131*(INDEX(Info!$E$6:$E$15,MATCH(H$14,Info!$C$6:$C$15,0))/12),0)</f>
        <v>0</v>
      </c>
      <c r="I132" s="6">
        <f>IF(Balance!I131&gt;0,Balance!I131*(INDEX(Info!$E$6:$E$15,MATCH(I$14,Info!$C$6:$C$15,0))/12),0)</f>
        <v>0</v>
      </c>
      <c r="J132" s="6">
        <f>IF(Balance!J131&gt;0,Balance!J131*(INDEX(Info!$E$6:$E$15,MATCH(J$14,Info!$C$6:$C$15,0))/12),0)</f>
        <v>0</v>
      </c>
      <c r="K132" s="6">
        <f>IF(Balance!K131&gt;0,Balance!K131*(INDEX(Info!$E$6:$E$15,MATCH(K$14,Info!$C$6:$C$15,0))/12),0)</f>
        <v>0</v>
      </c>
      <c r="L132" s="6">
        <f>IF(Balance!L131&gt;0,Balance!L131*(INDEX(Info!$E$6:$E$15,MATCH(L$14,Info!$C$6:$C$15,0))/12),0)</f>
        <v>0</v>
      </c>
      <c r="M132" s="6">
        <f>IF(Balance!M131&gt;0,Balance!M131*(INDEX(Info!$E$6:$E$15,MATCH(M$14,Info!$C$6:$C$15,0))/12),0)</f>
        <v>41.690783333333336</v>
      </c>
      <c r="O132" s="6">
        <f t="shared" si="4"/>
        <v>41.690783333333336</v>
      </c>
    </row>
    <row r="133" spans="1:15" x14ac:dyDescent="0.25">
      <c r="A133" s="3">
        <f>IF(Balance!O132&lt;=0,"",A132+1)</f>
        <v>118</v>
      </c>
      <c r="B133" s="51">
        <f t="shared" si="5"/>
        <v>45627</v>
      </c>
      <c r="D133" s="6">
        <f>IF(Balance!D132&gt;0,Balance!D132*(INDEX(Info!$E$6:$E$15,MATCH(D$14,Info!$C$6:$C$15,0))/12),0)</f>
        <v>0</v>
      </c>
      <c r="E133" s="6">
        <f>IF(Balance!E132&gt;0,Balance!E132*(INDEX(Info!$E$6:$E$15,MATCH(E$14,Info!$C$6:$C$15,0))/12),0)</f>
        <v>0</v>
      </c>
      <c r="F133" s="6">
        <f>IF(Balance!F132&gt;0,Balance!F132*(INDEX(Info!$E$6:$E$15,MATCH(F$14,Info!$C$6:$C$15,0))/12),0)</f>
        <v>0</v>
      </c>
      <c r="G133" s="6">
        <f>IF(Balance!G132&gt;0,Balance!G132*(INDEX(Info!$E$6:$E$15,MATCH(G$14,Info!$C$6:$C$15,0))/12),0)</f>
        <v>0</v>
      </c>
      <c r="H133" s="6">
        <f>IF(Balance!H132&gt;0,Balance!H132*(INDEX(Info!$E$6:$E$15,MATCH(H$14,Info!$C$6:$C$15,0))/12),0)</f>
        <v>0</v>
      </c>
      <c r="I133" s="6">
        <f>IF(Balance!I132&gt;0,Balance!I132*(INDEX(Info!$E$6:$E$15,MATCH(I$14,Info!$C$6:$C$15,0))/12),0)</f>
        <v>0</v>
      </c>
      <c r="J133" s="6">
        <f>IF(Balance!J132&gt;0,Balance!J132*(INDEX(Info!$E$6:$E$15,MATCH(J$14,Info!$C$6:$C$15,0))/12),0)</f>
        <v>0</v>
      </c>
      <c r="K133" s="6">
        <f>IF(Balance!K132&gt;0,Balance!K132*(INDEX(Info!$E$6:$E$15,MATCH(K$14,Info!$C$6:$C$15,0))/12),0)</f>
        <v>0</v>
      </c>
      <c r="L133" s="6">
        <f>IF(Balance!L132&gt;0,Balance!L132*(INDEX(Info!$E$6:$E$15,MATCH(L$14,Info!$C$6:$C$15,0))/12),0)</f>
        <v>0</v>
      </c>
      <c r="M133" s="6">
        <f>IF(Balance!M132&gt;0,Balance!M132*(INDEX(Info!$E$6:$E$15,MATCH(M$14,Info!$C$6:$C$15,0))/12),0)</f>
        <v>35.642425000000003</v>
      </c>
      <c r="O133" s="6">
        <f t="shared" si="4"/>
        <v>35.642425000000003</v>
      </c>
    </row>
    <row r="134" spans="1:15" x14ac:dyDescent="0.25">
      <c r="A134" s="3">
        <f>IF(Balance!O133&lt;=0,"",A133+1)</f>
        <v>119</v>
      </c>
      <c r="B134" s="51">
        <f t="shared" si="5"/>
        <v>45658</v>
      </c>
      <c r="D134" s="6">
        <f>IF(Balance!D133&gt;0,Balance!D133*(INDEX(Info!$E$6:$E$15,MATCH(D$14,Info!$C$6:$C$15,0))/12),0)</f>
        <v>0</v>
      </c>
      <c r="E134" s="6">
        <f>IF(Balance!E133&gt;0,Balance!E133*(INDEX(Info!$E$6:$E$15,MATCH(E$14,Info!$C$6:$C$15,0))/12),0)</f>
        <v>0</v>
      </c>
      <c r="F134" s="6">
        <f>IF(Balance!F133&gt;0,Balance!F133*(INDEX(Info!$E$6:$E$15,MATCH(F$14,Info!$C$6:$C$15,0))/12),0)</f>
        <v>0</v>
      </c>
      <c r="G134" s="6">
        <f>IF(Balance!G133&gt;0,Balance!G133*(INDEX(Info!$E$6:$E$15,MATCH(G$14,Info!$C$6:$C$15,0))/12),0)</f>
        <v>0</v>
      </c>
      <c r="H134" s="6">
        <f>IF(Balance!H133&gt;0,Balance!H133*(INDEX(Info!$E$6:$E$15,MATCH(H$14,Info!$C$6:$C$15,0))/12),0)</f>
        <v>0</v>
      </c>
      <c r="I134" s="6">
        <f>IF(Balance!I133&gt;0,Balance!I133*(INDEX(Info!$E$6:$E$15,MATCH(I$14,Info!$C$6:$C$15,0))/12),0)</f>
        <v>0</v>
      </c>
      <c r="J134" s="6">
        <f>IF(Balance!J133&gt;0,Balance!J133*(INDEX(Info!$E$6:$E$15,MATCH(J$14,Info!$C$6:$C$15,0))/12),0)</f>
        <v>0</v>
      </c>
      <c r="K134" s="6">
        <f>IF(Balance!K133&gt;0,Balance!K133*(INDEX(Info!$E$6:$E$15,MATCH(K$14,Info!$C$6:$C$15,0))/12),0)</f>
        <v>0</v>
      </c>
      <c r="L134" s="6">
        <f>IF(Balance!L133&gt;0,Balance!L133*(INDEX(Info!$E$6:$E$15,MATCH(L$14,Info!$C$6:$C$15,0))/12),0)</f>
        <v>0</v>
      </c>
      <c r="M134" s="6">
        <f>IF(Balance!M133&gt;0,Balance!M133*(INDEX(Info!$E$6:$E$15,MATCH(M$14,Info!$C$6:$C$15,0))/12),0)</f>
        <v>29.528525000000002</v>
      </c>
      <c r="O134" s="6">
        <f t="shared" si="4"/>
        <v>29.528525000000002</v>
      </c>
    </row>
    <row r="135" spans="1:15" x14ac:dyDescent="0.25">
      <c r="A135" s="3">
        <f>IF(Balance!O134&lt;=0,"",A134+1)</f>
        <v>120</v>
      </c>
      <c r="B135" s="51">
        <f t="shared" si="5"/>
        <v>45689</v>
      </c>
      <c r="D135" s="6">
        <f>IF(Balance!D134&gt;0,Balance!D134*(INDEX(Info!$E$6:$E$15,MATCH(D$14,Info!$C$6:$C$15,0))/12),0)</f>
        <v>0</v>
      </c>
      <c r="E135" s="6">
        <f>IF(Balance!E134&gt;0,Balance!E134*(INDEX(Info!$E$6:$E$15,MATCH(E$14,Info!$C$6:$C$15,0))/12),0)</f>
        <v>0</v>
      </c>
      <c r="F135" s="6">
        <f>IF(Balance!F134&gt;0,Balance!F134*(INDEX(Info!$E$6:$E$15,MATCH(F$14,Info!$C$6:$C$15,0))/12),0)</f>
        <v>0</v>
      </c>
      <c r="G135" s="6">
        <f>IF(Balance!G134&gt;0,Balance!G134*(INDEX(Info!$E$6:$E$15,MATCH(G$14,Info!$C$6:$C$15,0))/12),0)</f>
        <v>0</v>
      </c>
      <c r="H135" s="6">
        <f>IF(Balance!H134&gt;0,Balance!H134*(INDEX(Info!$E$6:$E$15,MATCH(H$14,Info!$C$6:$C$15,0))/12),0)</f>
        <v>0</v>
      </c>
      <c r="I135" s="6">
        <f>IF(Balance!I134&gt;0,Balance!I134*(INDEX(Info!$E$6:$E$15,MATCH(I$14,Info!$C$6:$C$15,0))/12),0)</f>
        <v>0</v>
      </c>
      <c r="J135" s="6">
        <f>IF(Balance!J134&gt;0,Balance!J134*(INDEX(Info!$E$6:$E$15,MATCH(J$14,Info!$C$6:$C$15,0))/12),0)</f>
        <v>0</v>
      </c>
      <c r="K135" s="6">
        <f>IF(Balance!K134&gt;0,Balance!K134*(INDEX(Info!$E$6:$E$15,MATCH(K$14,Info!$C$6:$C$15,0))/12),0)</f>
        <v>0</v>
      </c>
      <c r="L135" s="6">
        <f>IF(Balance!L134&gt;0,Balance!L134*(INDEX(Info!$E$6:$E$15,MATCH(L$14,Info!$C$6:$C$15,0))/12),0)</f>
        <v>0</v>
      </c>
      <c r="M135" s="6">
        <f>IF(Balance!M134&gt;0,Balance!M134*(INDEX(Info!$E$6:$E$15,MATCH(M$14,Info!$C$6:$C$15,0))/12),0)</f>
        <v>23.348433333333332</v>
      </c>
      <c r="O135" s="6">
        <f t="shared" si="4"/>
        <v>23.348433333333332</v>
      </c>
    </row>
    <row r="136" spans="1:15" x14ac:dyDescent="0.25">
      <c r="A136" s="3">
        <f>IF(Balance!O135&lt;=0,"",A135+1)</f>
        <v>121</v>
      </c>
      <c r="B136" s="51">
        <f t="shared" si="5"/>
        <v>45717</v>
      </c>
      <c r="D136" s="6">
        <f>IF(Balance!D135&gt;0,Balance!D135*(INDEX(Info!$E$6:$E$15,MATCH(D$14,Info!$C$6:$C$15,0))/12),0)</f>
        <v>0</v>
      </c>
      <c r="E136" s="6">
        <f>IF(Balance!E135&gt;0,Balance!E135*(INDEX(Info!$E$6:$E$15,MATCH(E$14,Info!$C$6:$C$15,0))/12),0)</f>
        <v>0</v>
      </c>
      <c r="F136" s="6">
        <f>IF(Balance!F135&gt;0,Balance!F135*(INDEX(Info!$E$6:$E$15,MATCH(F$14,Info!$C$6:$C$15,0))/12),0)</f>
        <v>0</v>
      </c>
      <c r="G136" s="6">
        <f>IF(Balance!G135&gt;0,Balance!G135*(INDEX(Info!$E$6:$E$15,MATCH(G$14,Info!$C$6:$C$15,0))/12),0)</f>
        <v>0</v>
      </c>
      <c r="H136" s="6">
        <f>IF(Balance!H135&gt;0,Balance!H135*(INDEX(Info!$E$6:$E$15,MATCH(H$14,Info!$C$6:$C$15,0))/12),0)</f>
        <v>0</v>
      </c>
      <c r="I136" s="6">
        <f>IF(Balance!I135&gt;0,Balance!I135*(INDEX(Info!$E$6:$E$15,MATCH(I$14,Info!$C$6:$C$15,0))/12),0)</f>
        <v>0</v>
      </c>
      <c r="J136" s="6">
        <f>IF(Balance!J135&gt;0,Balance!J135*(INDEX(Info!$E$6:$E$15,MATCH(J$14,Info!$C$6:$C$15,0))/12),0)</f>
        <v>0</v>
      </c>
      <c r="K136" s="6">
        <f>IF(Balance!K135&gt;0,Balance!K135*(INDEX(Info!$E$6:$E$15,MATCH(K$14,Info!$C$6:$C$15,0))/12),0)</f>
        <v>0</v>
      </c>
      <c r="L136" s="6">
        <f>IF(Balance!L135&gt;0,Balance!L135*(INDEX(Info!$E$6:$E$15,MATCH(L$14,Info!$C$6:$C$15,0))/12),0)</f>
        <v>0</v>
      </c>
      <c r="M136" s="6">
        <f>IF(Balance!M135&gt;0,Balance!M135*(INDEX(Info!$E$6:$E$15,MATCH(M$14,Info!$C$6:$C$15,0))/12),0)</f>
        <v>17.101391666666668</v>
      </c>
      <c r="O136" s="6">
        <f t="shared" si="4"/>
        <v>17.101391666666668</v>
      </c>
    </row>
    <row r="137" spans="1:15" x14ac:dyDescent="0.25">
      <c r="A137" s="3">
        <f>IF(Balance!O136&lt;=0,"",A136+1)</f>
        <v>122</v>
      </c>
      <c r="B137" s="51">
        <f t="shared" si="5"/>
        <v>45748</v>
      </c>
      <c r="D137" s="6">
        <f>IF(Balance!D136&gt;0,Balance!D136*(INDEX(Info!$E$6:$E$15,MATCH(D$14,Info!$C$6:$C$15,0))/12),0)</f>
        <v>0</v>
      </c>
      <c r="E137" s="6">
        <f>IF(Balance!E136&gt;0,Balance!E136*(INDEX(Info!$E$6:$E$15,MATCH(E$14,Info!$C$6:$C$15,0))/12),0)</f>
        <v>0</v>
      </c>
      <c r="F137" s="6">
        <f>IF(Balance!F136&gt;0,Balance!F136*(INDEX(Info!$E$6:$E$15,MATCH(F$14,Info!$C$6:$C$15,0))/12),0)</f>
        <v>0</v>
      </c>
      <c r="G137" s="6">
        <f>IF(Balance!G136&gt;0,Balance!G136*(INDEX(Info!$E$6:$E$15,MATCH(G$14,Info!$C$6:$C$15,0))/12),0)</f>
        <v>0</v>
      </c>
      <c r="H137" s="6">
        <f>IF(Balance!H136&gt;0,Balance!H136*(INDEX(Info!$E$6:$E$15,MATCH(H$14,Info!$C$6:$C$15,0))/12),0)</f>
        <v>0</v>
      </c>
      <c r="I137" s="6">
        <f>IF(Balance!I136&gt;0,Balance!I136*(INDEX(Info!$E$6:$E$15,MATCH(I$14,Info!$C$6:$C$15,0))/12),0)</f>
        <v>0</v>
      </c>
      <c r="J137" s="6">
        <f>IF(Balance!J136&gt;0,Balance!J136*(INDEX(Info!$E$6:$E$15,MATCH(J$14,Info!$C$6:$C$15,0))/12),0)</f>
        <v>0</v>
      </c>
      <c r="K137" s="6">
        <f>IF(Balance!K136&gt;0,Balance!K136*(INDEX(Info!$E$6:$E$15,MATCH(K$14,Info!$C$6:$C$15,0))/12),0)</f>
        <v>0</v>
      </c>
      <c r="L137" s="6">
        <f>IF(Balance!L136&gt;0,Balance!L136*(INDEX(Info!$E$6:$E$15,MATCH(L$14,Info!$C$6:$C$15,0))/12),0)</f>
        <v>0</v>
      </c>
      <c r="M137" s="6">
        <f>IF(Balance!M136&gt;0,Balance!M136*(INDEX(Info!$E$6:$E$15,MATCH(M$14,Info!$C$6:$C$15,0))/12),0)</f>
        <v>10.786641666666668</v>
      </c>
      <c r="O137" s="6">
        <f t="shared" si="4"/>
        <v>10.786641666666668</v>
      </c>
    </row>
    <row r="138" spans="1:15" x14ac:dyDescent="0.25">
      <c r="A138" s="3">
        <f>IF(Balance!O137&lt;=0,"",A137+1)</f>
        <v>123</v>
      </c>
      <c r="B138" s="51">
        <f t="shared" si="5"/>
        <v>45778</v>
      </c>
      <c r="D138" s="6">
        <f>IF(Balance!D137&gt;0,Balance!D137*(INDEX(Info!$E$6:$E$15,MATCH(D$14,Info!$C$6:$C$15,0))/12),0)</f>
        <v>0</v>
      </c>
      <c r="E138" s="6">
        <f>IF(Balance!E137&gt;0,Balance!E137*(INDEX(Info!$E$6:$E$15,MATCH(E$14,Info!$C$6:$C$15,0))/12),0)</f>
        <v>0</v>
      </c>
      <c r="F138" s="6">
        <f>IF(Balance!F137&gt;0,Balance!F137*(INDEX(Info!$E$6:$E$15,MATCH(F$14,Info!$C$6:$C$15,0))/12),0)</f>
        <v>0</v>
      </c>
      <c r="G138" s="6">
        <f>IF(Balance!G137&gt;0,Balance!G137*(INDEX(Info!$E$6:$E$15,MATCH(G$14,Info!$C$6:$C$15,0))/12),0)</f>
        <v>0</v>
      </c>
      <c r="H138" s="6">
        <f>IF(Balance!H137&gt;0,Balance!H137*(INDEX(Info!$E$6:$E$15,MATCH(H$14,Info!$C$6:$C$15,0))/12),0)</f>
        <v>0</v>
      </c>
      <c r="I138" s="6">
        <f>IF(Balance!I137&gt;0,Balance!I137*(INDEX(Info!$E$6:$E$15,MATCH(I$14,Info!$C$6:$C$15,0))/12),0)</f>
        <v>0</v>
      </c>
      <c r="J138" s="6">
        <f>IF(Balance!J137&gt;0,Balance!J137*(INDEX(Info!$E$6:$E$15,MATCH(J$14,Info!$C$6:$C$15,0))/12),0)</f>
        <v>0</v>
      </c>
      <c r="K138" s="6">
        <f>IF(Balance!K137&gt;0,Balance!K137*(INDEX(Info!$E$6:$E$15,MATCH(K$14,Info!$C$6:$C$15,0))/12),0)</f>
        <v>0</v>
      </c>
      <c r="L138" s="6">
        <f>IF(Balance!L137&gt;0,Balance!L137*(INDEX(Info!$E$6:$E$15,MATCH(L$14,Info!$C$6:$C$15,0))/12),0)</f>
        <v>0</v>
      </c>
      <c r="M138" s="6">
        <f>IF(Balance!M137&gt;0,Balance!M137*(INDEX(Info!$E$6:$E$15,MATCH(M$14,Info!$C$6:$C$15,0))/12),0)</f>
        <v>4.4035333333333337</v>
      </c>
      <c r="O138" s="6">
        <f t="shared" si="4"/>
        <v>4.4035333333333337</v>
      </c>
    </row>
    <row r="139" spans="1:15" x14ac:dyDescent="0.25">
      <c r="A139" s="3" t="str">
        <f>IF(Balance!O138&lt;=0,"",A138+1)</f>
        <v/>
      </c>
      <c r="B139" s="51" t="str">
        <f t="shared" si="5"/>
        <v/>
      </c>
      <c r="D139" s="6">
        <f>IF(Balance!D138&gt;0,Balance!D138*(INDEX(Info!$E$6:$E$15,MATCH(D$14,Info!$C$6:$C$15,0))/12),0)</f>
        <v>0</v>
      </c>
      <c r="E139" s="6">
        <f>IF(Balance!E138&gt;0,Balance!E138*(INDEX(Info!$E$6:$E$15,MATCH(E$14,Info!$C$6:$C$15,0))/12),0)</f>
        <v>0</v>
      </c>
      <c r="F139" s="6">
        <f>IF(Balance!F138&gt;0,Balance!F138*(INDEX(Info!$E$6:$E$15,MATCH(F$14,Info!$C$6:$C$15,0))/12),0)</f>
        <v>0</v>
      </c>
      <c r="G139" s="6">
        <f>IF(Balance!G138&gt;0,Balance!G138*(INDEX(Info!$E$6:$E$15,MATCH(G$14,Info!$C$6:$C$15,0))/12),0)</f>
        <v>0</v>
      </c>
      <c r="H139" s="6">
        <f>IF(Balance!H138&gt;0,Balance!H138*(INDEX(Info!$E$6:$E$15,MATCH(H$14,Info!$C$6:$C$15,0))/12),0)</f>
        <v>0</v>
      </c>
      <c r="I139" s="6">
        <f>IF(Balance!I138&gt;0,Balance!I138*(INDEX(Info!$E$6:$E$15,MATCH(I$14,Info!$C$6:$C$15,0))/12),0)</f>
        <v>0</v>
      </c>
      <c r="J139" s="6">
        <f>IF(Balance!J138&gt;0,Balance!J138*(INDEX(Info!$E$6:$E$15,MATCH(J$14,Info!$C$6:$C$15,0))/12),0)</f>
        <v>0</v>
      </c>
      <c r="K139" s="6">
        <f>IF(Balance!K138&gt;0,Balance!K138*(INDEX(Info!$E$6:$E$15,MATCH(K$14,Info!$C$6:$C$15,0))/12),0)</f>
        <v>0</v>
      </c>
      <c r="L139" s="6">
        <f>IF(Balance!L138&gt;0,Balance!L138*(INDEX(Info!$E$6:$E$15,MATCH(L$14,Info!$C$6:$C$15,0))/12),0)</f>
        <v>0</v>
      </c>
      <c r="M139" s="6">
        <f>IF(Balance!M138&gt;0,Balance!M138*(INDEX(Info!$E$6:$E$15,MATCH(M$14,Info!$C$6:$C$15,0))/12),0)</f>
        <v>0</v>
      </c>
      <c r="O139" s="6">
        <f t="shared" si="4"/>
        <v>0</v>
      </c>
    </row>
    <row r="140" spans="1:15" x14ac:dyDescent="0.25">
      <c r="A140" s="3" t="str">
        <f>IF(Balance!O139&lt;=0,"",A139+1)</f>
        <v/>
      </c>
      <c r="B140" s="51" t="str">
        <f t="shared" si="5"/>
        <v/>
      </c>
      <c r="D140" s="6">
        <f>IF(Balance!D139&gt;0,Balance!D139*(INDEX(Info!$E$6:$E$15,MATCH(D$14,Info!$C$6:$C$15,0))/12),0)</f>
        <v>0</v>
      </c>
      <c r="E140" s="6">
        <f>IF(Balance!E139&gt;0,Balance!E139*(INDEX(Info!$E$6:$E$15,MATCH(E$14,Info!$C$6:$C$15,0))/12),0)</f>
        <v>0</v>
      </c>
      <c r="F140" s="6">
        <f>IF(Balance!F139&gt;0,Balance!F139*(INDEX(Info!$E$6:$E$15,MATCH(F$14,Info!$C$6:$C$15,0))/12),0)</f>
        <v>0</v>
      </c>
      <c r="G140" s="6">
        <f>IF(Balance!G139&gt;0,Balance!G139*(INDEX(Info!$E$6:$E$15,MATCH(G$14,Info!$C$6:$C$15,0))/12),0)</f>
        <v>0</v>
      </c>
      <c r="H140" s="6">
        <f>IF(Balance!H139&gt;0,Balance!H139*(INDEX(Info!$E$6:$E$15,MATCH(H$14,Info!$C$6:$C$15,0))/12),0)</f>
        <v>0</v>
      </c>
      <c r="I140" s="6">
        <f>IF(Balance!I139&gt;0,Balance!I139*(INDEX(Info!$E$6:$E$15,MATCH(I$14,Info!$C$6:$C$15,0))/12),0)</f>
        <v>0</v>
      </c>
      <c r="J140" s="6">
        <f>IF(Balance!J139&gt;0,Balance!J139*(INDEX(Info!$E$6:$E$15,MATCH(J$14,Info!$C$6:$C$15,0))/12),0)</f>
        <v>0</v>
      </c>
      <c r="K140" s="6">
        <f>IF(Balance!K139&gt;0,Balance!K139*(INDEX(Info!$E$6:$E$15,MATCH(K$14,Info!$C$6:$C$15,0))/12),0)</f>
        <v>0</v>
      </c>
      <c r="L140" s="6">
        <f>IF(Balance!L139&gt;0,Balance!L139*(INDEX(Info!$E$6:$E$15,MATCH(L$14,Info!$C$6:$C$15,0))/12),0)</f>
        <v>0</v>
      </c>
      <c r="M140" s="6">
        <f>IF(Balance!M139&gt;0,Balance!M139*(INDEX(Info!$E$6:$E$15,MATCH(M$14,Info!$C$6:$C$15,0))/12),0)</f>
        <v>0</v>
      </c>
      <c r="O140" s="6">
        <f t="shared" si="4"/>
        <v>0</v>
      </c>
    </row>
    <row r="141" spans="1:15" x14ac:dyDescent="0.25">
      <c r="A141" s="3" t="str">
        <f>IF(Balance!O140&lt;=0,"",A140+1)</f>
        <v/>
      </c>
      <c r="B141" s="51" t="str">
        <f t="shared" si="5"/>
        <v/>
      </c>
      <c r="D141" s="6">
        <f>IF(Balance!D140&gt;0,Balance!D140*(INDEX(Info!$E$6:$E$15,MATCH(D$14,Info!$C$6:$C$15,0))/12),0)</f>
        <v>0</v>
      </c>
      <c r="E141" s="6">
        <f>IF(Balance!E140&gt;0,Balance!E140*(INDEX(Info!$E$6:$E$15,MATCH(E$14,Info!$C$6:$C$15,0))/12),0)</f>
        <v>0</v>
      </c>
      <c r="F141" s="6">
        <f>IF(Balance!F140&gt;0,Balance!F140*(INDEX(Info!$E$6:$E$15,MATCH(F$14,Info!$C$6:$C$15,0))/12),0)</f>
        <v>0</v>
      </c>
      <c r="G141" s="6">
        <f>IF(Balance!G140&gt;0,Balance!G140*(INDEX(Info!$E$6:$E$15,MATCH(G$14,Info!$C$6:$C$15,0))/12),0)</f>
        <v>0</v>
      </c>
      <c r="H141" s="6">
        <f>IF(Balance!H140&gt;0,Balance!H140*(INDEX(Info!$E$6:$E$15,MATCH(H$14,Info!$C$6:$C$15,0))/12),0)</f>
        <v>0</v>
      </c>
      <c r="I141" s="6">
        <f>IF(Balance!I140&gt;0,Balance!I140*(INDEX(Info!$E$6:$E$15,MATCH(I$14,Info!$C$6:$C$15,0))/12),0)</f>
        <v>0</v>
      </c>
      <c r="J141" s="6">
        <f>IF(Balance!J140&gt;0,Balance!J140*(INDEX(Info!$E$6:$E$15,MATCH(J$14,Info!$C$6:$C$15,0))/12),0)</f>
        <v>0</v>
      </c>
      <c r="K141" s="6">
        <f>IF(Balance!K140&gt;0,Balance!K140*(INDEX(Info!$E$6:$E$15,MATCH(K$14,Info!$C$6:$C$15,0))/12),0)</f>
        <v>0</v>
      </c>
      <c r="L141" s="6">
        <f>IF(Balance!L140&gt;0,Balance!L140*(INDEX(Info!$E$6:$E$15,MATCH(L$14,Info!$C$6:$C$15,0))/12),0)</f>
        <v>0</v>
      </c>
      <c r="M141" s="6">
        <f>IF(Balance!M140&gt;0,Balance!M140*(INDEX(Info!$E$6:$E$15,MATCH(M$14,Info!$C$6:$C$15,0))/12),0)</f>
        <v>0</v>
      </c>
      <c r="O141" s="6">
        <f t="shared" si="4"/>
        <v>0</v>
      </c>
    </row>
    <row r="142" spans="1:15" x14ac:dyDescent="0.25">
      <c r="A142" s="3" t="str">
        <f>IF(Balance!O141&lt;=0,"",A141+1)</f>
        <v/>
      </c>
      <c r="B142" s="51" t="str">
        <f t="shared" si="5"/>
        <v/>
      </c>
      <c r="D142" s="6">
        <f>IF(Balance!D141&gt;0,Balance!D141*(INDEX(Info!$E$6:$E$15,MATCH(D$14,Info!$C$6:$C$15,0))/12),0)</f>
        <v>0</v>
      </c>
      <c r="E142" s="6">
        <f>IF(Balance!E141&gt;0,Balance!E141*(INDEX(Info!$E$6:$E$15,MATCH(E$14,Info!$C$6:$C$15,0))/12),0)</f>
        <v>0</v>
      </c>
      <c r="F142" s="6">
        <f>IF(Balance!F141&gt;0,Balance!F141*(INDEX(Info!$E$6:$E$15,MATCH(F$14,Info!$C$6:$C$15,0))/12),0)</f>
        <v>0</v>
      </c>
      <c r="G142" s="6">
        <f>IF(Balance!G141&gt;0,Balance!G141*(INDEX(Info!$E$6:$E$15,MATCH(G$14,Info!$C$6:$C$15,0))/12),0)</f>
        <v>0</v>
      </c>
      <c r="H142" s="6">
        <f>IF(Balance!H141&gt;0,Balance!H141*(INDEX(Info!$E$6:$E$15,MATCH(H$14,Info!$C$6:$C$15,0))/12),0)</f>
        <v>0</v>
      </c>
      <c r="I142" s="6">
        <f>IF(Balance!I141&gt;0,Balance!I141*(INDEX(Info!$E$6:$E$15,MATCH(I$14,Info!$C$6:$C$15,0))/12),0)</f>
        <v>0</v>
      </c>
      <c r="J142" s="6">
        <f>IF(Balance!J141&gt;0,Balance!J141*(INDEX(Info!$E$6:$E$15,MATCH(J$14,Info!$C$6:$C$15,0))/12),0)</f>
        <v>0</v>
      </c>
      <c r="K142" s="6">
        <f>IF(Balance!K141&gt;0,Balance!K141*(INDEX(Info!$E$6:$E$15,MATCH(K$14,Info!$C$6:$C$15,0))/12),0)</f>
        <v>0</v>
      </c>
      <c r="L142" s="6">
        <f>IF(Balance!L141&gt;0,Balance!L141*(INDEX(Info!$E$6:$E$15,MATCH(L$14,Info!$C$6:$C$15,0))/12),0)</f>
        <v>0</v>
      </c>
      <c r="M142" s="6">
        <f>IF(Balance!M141&gt;0,Balance!M141*(INDEX(Info!$E$6:$E$15,MATCH(M$14,Info!$C$6:$C$15,0))/12),0)</f>
        <v>0</v>
      </c>
      <c r="O142" s="6">
        <f t="shared" si="4"/>
        <v>0</v>
      </c>
    </row>
    <row r="143" spans="1:15" x14ac:dyDescent="0.25">
      <c r="A143" s="3" t="str">
        <f>IF(Balance!O142&lt;=0,"",A142+1)</f>
        <v/>
      </c>
      <c r="B143" s="51" t="str">
        <f t="shared" si="5"/>
        <v/>
      </c>
      <c r="D143" s="6">
        <f>IF(Balance!D142&gt;0,Balance!D142*(INDEX(Info!$E$6:$E$15,MATCH(D$14,Info!$C$6:$C$15,0))/12),0)</f>
        <v>0</v>
      </c>
      <c r="E143" s="6">
        <f>IF(Balance!E142&gt;0,Balance!E142*(INDEX(Info!$E$6:$E$15,MATCH(E$14,Info!$C$6:$C$15,0))/12),0)</f>
        <v>0</v>
      </c>
      <c r="F143" s="6">
        <f>IF(Balance!F142&gt;0,Balance!F142*(INDEX(Info!$E$6:$E$15,MATCH(F$14,Info!$C$6:$C$15,0))/12),0)</f>
        <v>0</v>
      </c>
      <c r="G143" s="6">
        <f>IF(Balance!G142&gt;0,Balance!G142*(INDEX(Info!$E$6:$E$15,MATCH(G$14,Info!$C$6:$C$15,0))/12),0)</f>
        <v>0</v>
      </c>
      <c r="H143" s="6">
        <f>IF(Balance!H142&gt;0,Balance!H142*(INDEX(Info!$E$6:$E$15,MATCH(H$14,Info!$C$6:$C$15,0))/12),0)</f>
        <v>0</v>
      </c>
      <c r="I143" s="6">
        <f>IF(Balance!I142&gt;0,Balance!I142*(INDEX(Info!$E$6:$E$15,MATCH(I$14,Info!$C$6:$C$15,0))/12),0)</f>
        <v>0</v>
      </c>
      <c r="J143" s="6">
        <f>IF(Balance!J142&gt;0,Balance!J142*(INDEX(Info!$E$6:$E$15,MATCH(J$14,Info!$C$6:$C$15,0))/12),0)</f>
        <v>0</v>
      </c>
      <c r="K143" s="6">
        <f>IF(Balance!K142&gt;0,Balance!K142*(INDEX(Info!$E$6:$E$15,MATCH(K$14,Info!$C$6:$C$15,0))/12),0)</f>
        <v>0</v>
      </c>
      <c r="L143" s="6">
        <f>IF(Balance!L142&gt;0,Balance!L142*(INDEX(Info!$E$6:$E$15,MATCH(L$14,Info!$C$6:$C$15,0))/12),0)</f>
        <v>0</v>
      </c>
      <c r="M143" s="6">
        <f>IF(Balance!M142&gt;0,Balance!M142*(INDEX(Info!$E$6:$E$15,MATCH(M$14,Info!$C$6:$C$15,0))/12),0)</f>
        <v>0</v>
      </c>
      <c r="O143" s="6">
        <f t="shared" si="4"/>
        <v>0</v>
      </c>
    </row>
    <row r="144" spans="1:15" x14ac:dyDescent="0.25">
      <c r="A144" s="3" t="str">
        <f>IF(Balance!O143&lt;=0,"",A143+1)</f>
        <v/>
      </c>
      <c r="B144" s="51" t="str">
        <f t="shared" si="5"/>
        <v/>
      </c>
      <c r="D144" s="6">
        <f>IF(Balance!D143&gt;0,Balance!D143*(INDEX(Info!$E$6:$E$15,MATCH(D$14,Info!$C$6:$C$15,0))/12),0)</f>
        <v>0</v>
      </c>
      <c r="E144" s="6">
        <f>IF(Balance!E143&gt;0,Balance!E143*(INDEX(Info!$E$6:$E$15,MATCH(E$14,Info!$C$6:$C$15,0))/12),0)</f>
        <v>0</v>
      </c>
      <c r="F144" s="6">
        <f>IF(Balance!F143&gt;0,Balance!F143*(INDEX(Info!$E$6:$E$15,MATCH(F$14,Info!$C$6:$C$15,0))/12),0)</f>
        <v>0</v>
      </c>
      <c r="G144" s="6">
        <f>IF(Balance!G143&gt;0,Balance!G143*(INDEX(Info!$E$6:$E$15,MATCH(G$14,Info!$C$6:$C$15,0))/12),0)</f>
        <v>0</v>
      </c>
      <c r="H144" s="6">
        <f>IF(Balance!H143&gt;0,Balance!H143*(INDEX(Info!$E$6:$E$15,MATCH(H$14,Info!$C$6:$C$15,0))/12),0)</f>
        <v>0</v>
      </c>
      <c r="I144" s="6">
        <f>IF(Balance!I143&gt;0,Balance!I143*(INDEX(Info!$E$6:$E$15,MATCH(I$14,Info!$C$6:$C$15,0))/12),0)</f>
        <v>0</v>
      </c>
      <c r="J144" s="6">
        <f>IF(Balance!J143&gt;0,Balance!J143*(INDEX(Info!$E$6:$E$15,MATCH(J$14,Info!$C$6:$C$15,0))/12),0)</f>
        <v>0</v>
      </c>
      <c r="K144" s="6">
        <f>IF(Balance!K143&gt;0,Balance!K143*(INDEX(Info!$E$6:$E$15,MATCH(K$14,Info!$C$6:$C$15,0))/12),0)</f>
        <v>0</v>
      </c>
      <c r="L144" s="6">
        <f>IF(Balance!L143&gt;0,Balance!L143*(INDEX(Info!$E$6:$E$15,MATCH(L$14,Info!$C$6:$C$15,0))/12),0)</f>
        <v>0</v>
      </c>
      <c r="M144" s="6">
        <f>IF(Balance!M143&gt;0,Balance!M143*(INDEX(Info!$E$6:$E$15,MATCH(M$14,Info!$C$6:$C$15,0))/12),0)</f>
        <v>0</v>
      </c>
      <c r="O144" s="6">
        <f t="shared" ref="O144:O207" si="6">SUM(D144:M144)</f>
        <v>0</v>
      </c>
    </row>
    <row r="145" spans="1:15" x14ac:dyDescent="0.25">
      <c r="A145" s="3" t="str">
        <f>IF(Balance!O144&lt;=0,"",A144+1)</f>
        <v/>
      </c>
      <c r="B145" s="51" t="str">
        <f t="shared" ref="B145:B208" si="7">IF(A145="","",DATE(YEAR(B144),MONTH(B144)+1,1))</f>
        <v/>
      </c>
      <c r="D145" s="6">
        <f>IF(Balance!D144&gt;0,Balance!D144*(INDEX(Info!$E$6:$E$15,MATCH(D$14,Info!$C$6:$C$15,0))/12),0)</f>
        <v>0</v>
      </c>
      <c r="E145" s="6">
        <f>IF(Balance!E144&gt;0,Balance!E144*(INDEX(Info!$E$6:$E$15,MATCH(E$14,Info!$C$6:$C$15,0))/12),0)</f>
        <v>0</v>
      </c>
      <c r="F145" s="6">
        <f>IF(Balance!F144&gt;0,Balance!F144*(INDEX(Info!$E$6:$E$15,MATCH(F$14,Info!$C$6:$C$15,0))/12),0)</f>
        <v>0</v>
      </c>
      <c r="G145" s="6">
        <f>IF(Balance!G144&gt;0,Balance!G144*(INDEX(Info!$E$6:$E$15,MATCH(G$14,Info!$C$6:$C$15,0))/12),0)</f>
        <v>0</v>
      </c>
      <c r="H145" s="6">
        <f>IF(Balance!H144&gt;0,Balance!H144*(INDEX(Info!$E$6:$E$15,MATCH(H$14,Info!$C$6:$C$15,0))/12),0)</f>
        <v>0</v>
      </c>
      <c r="I145" s="6">
        <f>IF(Balance!I144&gt;0,Balance!I144*(INDEX(Info!$E$6:$E$15,MATCH(I$14,Info!$C$6:$C$15,0))/12),0)</f>
        <v>0</v>
      </c>
      <c r="J145" s="6">
        <f>IF(Balance!J144&gt;0,Balance!J144*(INDEX(Info!$E$6:$E$15,MATCH(J$14,Info!$C$6:$C$15,0))/12),0)</f>
        <v>0</v>
      </c>
      <c r="K145" s="6">
        <f>IF(Balance!K144&gt;0,Balance!K144*(INDEX(Info!$E$6:$E$15,MATCH(K$14,Info!$C$6:$C$15,0))/12),0)</f>
        <v>0</v>
      </c>
      <c r="L145" s="6">
        <f>IF(Balance!L144&gt;0,Balance!L144*(INDEX(Info!$E$6:$E$15,MATCH(L$14,Info!$C$6:$C$15,0))/12),0)</f>
        <v>0</v>
      </c>
      <c r="M145" s="6">
        <f>IF(Balance!M144&gt;0,Balance!M144*(INDEX(Info!$E$6:$E$15,MATCH(M$14,Info!$C$6:$C$15,0))/12),0)</f>
        <v>0</v>
      </c>
      <c r="O145" s="6">
        <f t="shared" si="6"/>
        <v>0</v>
      </c>
    </row>
    <row r="146" spans="1:15" x14ac:dyDescent="0.25">
      <c r="A146" s="3" t="str">
        <f>IF(Balance!O145&lt;=0,"",A145+1)</f>
        <v/>
      </c>
      <c r="B146" s="51" t="str">
        <f t="shared" si="7"/>
        <v/>
      </c>
      <c r="D146" s="6">
        <f>IF(Balance!D145&gt;0,Balance!D145*(INDEX(Info!$E$6:$E$15,MATCH(D$14,Info!$C$6:$C$15,0))/12),0)</f>
        <v>0</v>
      </c>
      <c r="E146" s="6">
        <f>IF(Balance!E145&gt;0,Balance!E145*(INDEX(Info!$E$6:$E$15,MATCH(E$14,Info!$C$6:$C$15,0))/12),0)</f>
        <v>0</v>
      </c>
      <c r="F146" s="6">
        <f>IF(Balance!F145&gt;0,Balance!F145*(INDEX(Info!$E$6:$E$15,MATCH(F$14,Info!$C$6:$C$15,0))/12),0)</f>
        <v>0</v>
      </c>
      <c r="G146" s="6">
        <f>IF(Balance!G145&gt;0,Balance!G145*(INDEX(Info!$E$6:$E$15,MATCH(G$14,Info!$C$6:$C$15,0))/12),0)</f>
        <v>0</v>
      </c>
      <c r="H146" s="6">
        <f>IF(Balance!H145&gt;0,Balance!H145*(INDEX(Info!$E$6:$E$15,MATCH(H$14,Info!$C$6:$C$15,0))/12),0)</f>
        <v>0</v>
      </c>
      <c r="I146" s="6">
        <f>IF(Balance!I145&gt;0,Balance!I145*(INDEX(Info!$E$6:$E$15,MATCH(I$14,Info!$C$6:$C$15,0))/12),0)</f>
        <v>0</v>
      </c>
      <c r="J146" s="6">
        <f>IF(Balance!J145&gt;0,Balance!J145*(INDEX(Info!$E$6:$E$15,MATCH(J$14,Info!$C$6:$C$15,0))/12),0)</f>
        <v>0</v>
      </c>
      <c r="K146" s="6">
        <f>IF(Balance!K145&gt;0,Balance!K145*(INDEX(Info!$E$6:$E$15,MATCH(K$14,Info!$C$6:$C$15,0))/12),0)</f>
        <v>0</v>
      </c>
      <c r="L146" s="6">
        <f>IF(Balance!L145&gt;0,Balance!L145*(INDEX(Info!$E$6:$E$15,MATCH(L$14,Info!$C$6:$C$15,0))/12),0)</f>
        <v>0</v>
      </c>
      <c r="M146" s="6">
        <f>IF(Balance!M145&gt;0,Balance!M145*(INDEX(Info!$E$6:$E$15,MATCH(M$14,Info!$C$6:$C$15,0))/12),0)</f>
        <v>0</v>
      </c>
      <c r="O146" s="6">
        <f t="shared" si="6"/>
        <v>0</v>
      </c>
    </row>
    <row r="147" spans="1:15" x14ac:dyDescent="0.25">
      <c r="A147" s="3" t="str">
        <f>IF(Balance!O146&lt;=0,"",A146+1)</f>
        <v/>
      </c>
      <c r="B147" s="51" t="str">
        <f t="shared" si="7"/>
        <v/>
      </c>
      <c r="D147" s="6">
        <f>IF(Balance!D146&gt;0,Balance!D146*(INDEX(Info!$E$6:$E$15,MATCH(D$14,Info!$C$6:$C$15,0))/12),0)</f>
        <v>0</v>
      </c>
      <c r="E147" s="6">
        <f>IF(Balance!E146&gt;0,Balance!E146*(INDEX(Info!$E$6:$E$15,MATCH(E$14,Info!$C$6:$C$15,0))/12),0)</f>
        <v>0</v>
      </c>
      <c r="F147" s="6">
        <f>IF(Balance!F146&gt;0,Balance!F146*(INDEX(Info!$E$6:$E$15,MATCH(F$14,Info!$C$6:$C$15,0))/12),0)</f>
        <v>0</v>
      </c>
      <c r="G147" s="6">
        <f>IF(Balance!G146&gt;0,Balance!G146*(INDEX(Info!$E$6:$E$15,MATCH(G$14,Info!$C$6:$C$15,0))/12),0)</f>
        <v>0</v>
      </c>
      <c r="H147" s="6">
        <f>IF(Balance!H146&gt;0,Balance!H146*(INDEX(Info!$E$6:$E$15,MATCH(H$14,Info!$C$6:$C$15,0))/12),0)</f>
        <v>0</v>
      </c>
      <c r="I147" s="6">
        <f>IF(Balance!I146&gt;0,Balance!I146*(INDEX(Info!$E$6:$E$15,MATCH(I$14,Info!$C$6:$C$15,0))/12),0)</f>
        <v>0</v>
      </c>
      <c r="J147" s="6">
        <f>IF(Balance!J146&gt;0,Balance!J146*(INDEX(Info!$E$6:$E$15,MATCH(J$14,Info!$C$6:$C$15,0))/12),0)</f>
        <v>0</v>
      </c>
      <c r="K147" s="6">
        <f>IF(Balance!K146&gt;0,Balance!K146*(INDEX(Info!$E$6:$E$15,MATCH(K$14,Info!$C$6:$C$15,0))/12),0)</f>
        <v>0</v>
      </c>
      <c r="L147" s="6">
        <f>IF(Balance!L146&gt;0,Balance!L146*(INDEX(Info!$E$6:$E$15,MATCH(L$14,Info!$C$6:$C$15,0))/12),0)</f>
        <v>0</v>
      </c>
      <c r="M147" s="6">
        <f>IF(Balance!M146&gt;0,Balance!M146*(INDEX(Info!$E$6:$E$15,MATCH(M$14,Info!$C$6:$C$15,0))/12),0)</f>
        <v>0</v>
      </c>
      <c r="O147" s="6">
        <f t="shared" si="6"/>
        <v>0</v>
      </c>
    </row>
    <row r="148" spans="1:15" x14ac:dyDescent="0.25">
      <c r="A148" s="3" t="str">
        <f>IF(Balance!O147&lt;=0,"",A147+1)</f>
        <v/>
      </c>
      <c r="B148" s="51" t="str">
        <f t="shared" si="7"/>
        <v/>
      </c>
      <c r="D148" s="6">
        <f>IF(Balance!D147&gt;0,Balance!D147*(INDEX(Info!$E$6:$E$15,MATCH(D$14,Info!$C$6:$C$15,0))/12),0)</f>
        <v>0</v>
      </c>
      <c r="E148" s="6">
        <f>IF(Balance!E147&gt;0,Balance!E147*(INDEX(Info!$E$6:$E$15,MATCH(E$14,Info!$C$6:$C$15,0))/12),0)</f>
        <v>0</v>
      </c>
      <c r="F148" s="6">
        <f>IF(Balance!F147&gt;0,Balance!F147*(INDEX(Info!$E$6:$E$15,MATCH(F$14,Info!$C$6:$C$15,0))/12),0)</f>
        <v>0</v>
      </c>
      <c r="G148" s="6">
        <f>IF(Balance!G147&gt;0,Balance!G147*(INDEX(Info!$E$6:$E$15,MATCH(G$14,Info!$C$6:$C$15,0))/12),0)</f>
        <v>0</v>
      </c>
      <c r="H148" s="6">
        <f>IF(Balance!H147&gt;0,Balance!H147*(INDEX(Info!$E$6:$E$15,MATCH(H$14,Info!$C$6:$C$15,0))/12),0)</f>
        <v>0</v>
      </c>
      <c r="I148" s="6">
        <f>IF(Balance!I147&gt;0,Balance!I147*(INDEX(Info!$E$6:$E$15,MATCH(I$14,Info!$C$6:$C$15,0))/12),0)</f>
        <v>0</v>
      </c>
      <c r="J148" s="6">
        <f>IF(Balance!J147&gt;0,Balance!J147*(INDEX(Info!$E$6:$E$15,MATCH(J$14,Info!$C$6:$C$15,0))/12),0)</f>
        <v>0</v>
      </c>
      <c r="K148" s="6">
        <f>IF(Balance!K147&gt;0,Balance!K147*(INDEX(Info!$E$6:$E$15,MATCH(K$14,Info!$C$6:$C$15,0))/12),0)</f>
        <v>0</v>
      </c>
      <c r="L148" s="6">
        <f>IF(Balance!L147&gt;0,Balance!L147*(INDEX(Info!$E$6:$E$15,MATCH(L$14,Info!$C$6:$C$15,0))/12),0)</f>
        <v>0</v>
      </c>
      <c r="M148" s="6">
        <f>IF(Balance!M147&gt;0,Balance!M147*(INDEX(Info!$E$6:$E$15,MATCH(M$14,Info!$C$6:$C$15,0))/12),0)</f>
        <v>0</v>
      </c>
      <c r="O148" s="6">
        <f t="shared" si="6"/>
        <v>0</v>
      </c>
    </row>
    <row r="149" spans="1:15" x14ac:dyDescent="0.25">
      <c r="A149" s="3" t="str">
        <f>IF(Balance!O148&lt;=0,"",A148+1)</f>
        <v/>
      </c>
      <c r="B149" s="51" t="str">
        <f t="shared" si="7"/>
        <v/>
      </c>
      <c r="D149" s="6">
        <f>IF(Balance!D148&gt;0,Balance!D148*(INDEX(Info!$E$6:$E$15,MATCH(D$14,Info!$C$6:$C$15,0))/12),0)</f>
        <v>0</v>
      </c>
      <c r="E149" s="6">
        <f>IF(Balance!E148&gt;0,Balance!E148*(INDEX(Info!$E$6:$E$15,MATCH(E$14,Info!$C$6:$C$15,0))/12),0)</f>
        <v>0</v>
      </c>
      <c r="F149" s="6">
        <f>IF(Balance!F148&gt;0,Balance!F148*(INDEX(Info!$E$6:$E$15,MATCH(F$14,Info!$C$6:$C$15,0))/12),0)</f>
        <v>0</v>
      </c>
      <c r="G149" s="6">
        <f>IF(Balance!G148&gt;0,Balance!G148*(INDEX(Info!$E$6:$E$15,MATCH(G$14,Info!$C$6:$C$15,0))/12),0)</f>
        <v>0</v>
      </c>
      <c r="H149" s="6">
        <f>IF(Balance!H148&gt;0,Balance!H148*(INDEX(Info!$E$6:$E$15,MATCH(H$14,Info!$C$6:$C$15,0))/12),0)</f>
        <v>0</v>
      </c>
      <c r="I149" s="6">
        <f>IF(Balance!I148&gt;0,Balance!I148*(INDEX(Info!$E$6:$E$15,MATCH(I$14,Info!$C$6:$C$15,0))/12),0)</f>
        <v>0</v>
      </c>
      <c r="J149" s="6">
        <f>IF(Balance!J148&gt;0,Balance!J148*(INDEX(Info!$E$6:$E$15,MATCH(J$14,Info!$C$6:$C$15,0))/12),0)</f>
        <v>0</v>
      </c>
      <c r="K149" s="6">
        <f>IF(Balance!K148&gt;0,Balance!K148*(INDEX(Info!$E$6:$E$15,MATCH(K$14,Info!$C$6:$C$15,0))/12),0)</f>
        <v>0</v>
      </c>
      <c r="L149" s="6">
        <f>IF(Balance!L148&gt;0,Balance!L148*(INDEX(Info!$E$6:$E$15,MATCH(L$14,Info!$C$6:$C$15,0))/12),0)</f>
        <v>0</v>
      </c>
      <c r="M149" s="6">
        <f>IF(Balance!M148&gt;0,Balance!M148*(INDEX(Info!$E$6:$E$15,MATCH(M$14,Info!$C$6:$C$15,0))/12),0)</f>
        <v>0</v>
      </c>
      <c r="O149" s="6">
        <f t="shared" si="6"/>
        <v>0</v>
      </c>
    </row>
    <row r="150" spans="1:15" x14ac:dyDescent="0.25">
      <c r="A150" s="3" t="str">
        <f>IF(Balance!O149&lt;=0,"",A149+1)</f>
        <v/>
      </c>
      <c r="B150" s="51" t="str">
        <f t="shared" si="7"/>
        <v/>
      </c>
      <c r="D150" s="6">
        <f>IF(Balance!D149&gt;0,Balance!D149*(INDEX(Info!$E$6:$E$15,MATCH(D$14,Info!$C$6:$C$15,0))/12),0)</f>
        <v>0</v>
      </c>
      <c r="E150" s="6">
        <f>IF(Balance!E149&gt;0,Balance!E149*(INDEX(Info!$E$6:$E$15,MATCH(E$14,Info!$C$6:$C$15,0))/12),0)</f>
        <v>0</v>
      </c>
      <c r="F150" s="6">
        <f>IF(Balance!F149&gt;0,Balance!F149*(INDEX(Info!$E$6:$E$15,MATCH(F$14,Info!$C$6:$C$15,0))/12),0)</f>
        <v>0</v>
      </c>
      <c r="G150" s="6">
        <f>IF(Balance!G149&gt;0,Balance!G149*(INDEX(Info!$E$6:$E$15,MATCH(G$14,Info!$C$6:$C$15,0))/12),0)</f>
        <v>0</v>
      </c>
      <c r="H150" s="6">
        <f>IF(Balance!H149&gt;0,Balance!H149*(INDEX(Info!$E$6:$E$15,MATCH(H$14,Info!$C$6:$C$15,0))/12),0)</f>
        <v>0</v>
      </c>
      <c r="I150" s="6">
        <f>IF(Balance!I149&gt;0,Balance!I149*(INDEX(Info!$E$6:$E$15,MATCH(I$14,Info!$C$6:$C$15,0))/12),0)</f>
        <v>0</v>
      </c>
      <c r="J150" s="6">
        <f>IF(Balance!J149&gt;0,Balance!J149*(INDEX(Info!$E$6:$E$15,MATCH(J$14,Info!$C$6:$C$15,0))/12),0)</f>
        <v>0</v>
      </c>
      <c r="K150" s="6">
        <f>IF(Balance!K149&gt;0,Balance!K149*(INDEX(Info!$E$6:$E$15,MATCH(K$14,Info!$C$6:$C$15,0))/12),0)</f>
        <v>0</v>
      </c>
      <c r="L150" s="6">
        <f>IF(Balance!L149&gt;0,Balance!L149*(INDEX(Info!$E$6:$E$15,MATCH(L$14,Info!$C$6:$C$15,0))/12),0)</f>
        <v>0</v>
      </c>
      <c r="M150" s="6">
        <f>IF(Balance!M149&gt;0,Balance!M149*(INDEX(Info!$E$6:$E$15,MATCH(M$14,Info!$C$6:$C$15,0))/12),0)</f>
        <v>0</v>
      </c>
      <c r="O150" s="6">
        <f t="shared" si="6"/>
        <v>0</v>
      </c>
    </row>
    <row r="151" spans="1:15" x14ac:dyDescent="0.25">
      <c r="A151" s="3" t="str">
        <f>IF(Balance!O150&lt;=0,"",A150+1)</f>
        <v/>
      </c>
      <c r="B151" s="51" t="str">
        <f t="shared" si="7"/>
        <v/>
      </c>
      <c r="D151" s="6">
        <f>IF(Balance!D150&gt;0,Balance!D150*(INDEX(Info!$E$6:$E$15,MATCH(D$14,Info!$C$6:$C$15,0))/12),0)</f>
        <v>0</v>
      </c>
      <c r="E151" s="6">
        <f>IF(Balance!E150&gt;0,Balance!E150*(INDEX(Info!$E$6:$E$15,MATCH(E$14,Info!$C$6:$C$15,0))/12),0)</f>
        <v>0</v>
      </c>
      <c r="F151" s="6">
        <f>IF(Balance!F150&gt;0,Balance!F150*(INDEX(Info!$E$6:$E$15,MATCH(F$14,Info!$C$6:$C$15,0))/12),0)</f>
        <v>0</v>
      </c>
      <c r="G151" s="6">
        <f>IF(Balance!G150&gt;0,Balance!G150*(INDEX(Info!$E$6:$E$15,MATCH(G$14,Info!$C$6:$C$15,0))/12),0)</f>
        <v>0</v>
      </c>
      <c r="H151" s="6">
        <f>IF(Balance!H150&gt;0,Balance!H150*(INDEX(Info!$E$6:$E$15,MATCH(H$14,Info!$C$6:$C$15,0))/12),0)</f>
        <v>0</v>
      </c>
      <c r="I151" s="6">
        <f>IF(Balance!I150&gt;0,Balance!I150*(INDEX(Info!$E$6:$E$15,MATCH(I$14,Info!$C$6:$C$15,0))/12),0)</f>
        <v>0</v>
      </c>
      <c r="J151" s="6">
        <f>IF(Balance!J150&gt;0,Balance!J150*(INDEX(Info!$E$6:$E$15,MATCH(J$14,Info!$C$6:$C$15,0))/12),0)</f>
        <v>0</v>
      </c>
      <c r="K151" s="6">
        <f>IF(Balance!K150&gt;0,Balance!K150*(INDEX(Info!$E$6:$E$15,MATCH(K$14,Info!$C$6:$C$15,0))/12),0)</f>
        <v>0</v>
      </c>
      <c r="L151" s="6">
        <f>IF(Balance!L150&gt;0,Balance!L150*(INDEX(Info!$E$6:$E$15,MATCH(L$14,Info!$C$6:$C$15,0))/12),0)</f>
        <v>0</v>
      </c>
      <c r="M151" s="6">
        <f>IF(Balance!M150&gt;0,Balance!M150*(INDEX(Info!$E$6:$E$15,MATCH(M$14,Info!$C$6:$C$15,0))/12),0)</f>
        <v>0</v>
      </c>
      <c r="O151" s="6">
        <f t="shared" si="6"/>
        <v>0</v>
      </c>
    </row>
    <row r="152" spans="1:15" x14ac:dyDescent="0.25">
      <c r="A152" s="3" t="str">
        <f>IF(Balance!O151&lt;=0,"",A151+1)</f>
        <v/>
      </c>
      <c r="B152" s="51" t="str">
        <f t="shared" si="7"/>
        <v/>
      </c>
      <c r="D152" s="6">
        <f>IF(Balance!D151&gt;0,Balance!D151*(INDEX(Info!$E$6:$E$15,MATCH(D$14,Info!$C$6:$C$15,0))/12),0)</f>
        <v>0</v>
      </c>
      <c r="E152" s="6">
        <f>IF(Balance!E151&gt;0,Balance!E151*(INDEX(Info!$E$6:$E$15,MATCH(E$14,Info!$C$6:$C$15,0))/12),0)</f>
        <v>0</v>
      </c>
      <c r="F152" s="6">
        <f>IF(Balance!F151&gt;0,Balance!F151*(INDEX(Info!$E$6:$E$15,MATCH(F$14,Info!$C$6:$C$15,0))/12),0)</f>
        <v>0</v>
      </c>
      <c r="G152" s="6">
        <f>IF(Balance!G151&gt;0,Balance!G151*(INDEX(Info!$E$6:$E$15,MATCH(G$14,Info!$C$6:$C$15,0))/12),0)</f>
        <v>0</v>
      </c>
      <c r="H152" s="6">
        <f>IF(Balance!H151&gt;0,Balance!H151*(INDEX(Info!$E$6:$E$15,MATCH(H$14,Info!$C$6:$C$15,0))/12),0)</f>
        <v>0</v>
      </c>
      <c r="I152" s="6">
        <f>IF(Balance!I151&gt;0,Balance!I151*(INDEX(Info!$E$6:$E$15,MATCH(I$14,Info!$C$6:$C$15,0))/12),0)</f>
        <v>0</v>
      </c>
      <c r="J152" s="6">
        <f>IF(Balance!J151&gt;0,Balance!J151*(INDEX(Info!$E$6:$E$15,MATCH(J$14,Info!$C$6:$C$15,0))/12),0)</f>
        <v>0</v>
      </c>
      <c r="K152" s="6">
        <f>IF(Balance!K151&gt;0,Balance!K151*(INDEX(Info!$E$6:$E$15,MATCH(K$14,Info!$C$6:$C$15,0))/12),0)</f>
        <v>0</v>
      </c>
      <c r="L152" s="6">
        <f>IF(Balance!L151&gt;0,Balance!L151*(INDEX(Info!$E$6:$E$15,MATCH(L$14,Info!$C$6:$C$15,0))/12),0)</f>
        <v>0</v>
      </c>
      <c r="M152" s="6">
        <f>IF(Balance!M151&gt;0,Balance!M151*(INDEX(Info!$E$6:$E$15,MATCH(M$14,Info!$C$6:$C$15,0))/12),0)</f>
        <v>0</v>
      </c>
      <c r="O152" s="6">
        <f t="shared" si="6"/>
        <v>0</v>
      </c>
    </row>
    <row r="153" spans="1:15" x14ac:dyDescent="0.25">
      <c r="A153" s="3" t="str">
        <f>IF(Balance!O152&lt;=0,"",A152+1)</f>
        <v/>
      </c>
      <c r="B153" s="51" t="str">
        <f t="shared" si="7"/>
        <v/>
      </c>
      <c r="D153" s="6">
        <f>IF(Balance!D152&gt;0,Balance!D152*(INDEX(Info!$E$6:$E$15,MATCH(D$14,Info!$C$6:$C$15,0))/12),0)</f>
        <v>0</v>
      </c>
      <c r="E153" s="6">
        <f>IF(Balance!E152&gt;0,Balance!E152*(INDEX(Info!$E$6:$E$15,MATCH(E$14,Info!$C$6:$C$15,0))/12),0)</f>
        <v>0</v>
      </c>
      <c r="F153" s="6">
        <f>IF(Balance!F152&gt;0,Balance!F152*(INDEX(Info!$E$6:$E$15,MATCH(F$14,Info!$C$6:$C$15,0))/12),0)</f>
        <v>0</v>
      </c>
      <c r="G153" s="6">
        <f>IF(Balance!G152&gt;0,Balance!G152*(INDEX(Info!$E$6:$E$15,MATCH(G$14,Info!$C$6:$C$15,0))/12),0)</f>
        <v>0</v>
      </c>
      <c r="H153" s="6">
        <f>IF(Balance!H152&gt;0,Balance!H152*(INDEX(Info!$E$6:$E$15,MATCH(H$14,Info!$C$6:$C$15,0))/12),0)</f>
        <v>0</v>
      </c>
      <c r="I153" s="6">
        <f>IF(Balance!I152&gt;0,Balance!I152*(INDEX(Info!$E$6:$E$15,MATCH(I$14,Info!$C$6:$C$15,0))/12),0)</f>
        <v>0</v>
      </c>
      <c r="J153" s="6">
        <f>IF(Balance!J152&gt;0,Balance!J152*(INDEX(Info!$E$6:$E$15,MATCH(J$14,Info!$C$6:$C$15,0))/12),0)</f>
        <v>0</v>
      </c>
      <c r="K153" s="6">
        <f>IF(Balance!K152&gt;0,Balance!K152*(INDEX(Info!$E$6:$E$15,MATCH(K$14,Info!$C$6:$C$15,0))/12),0)</f>
        <v>0</v>
      </c>
      <c r="L153" s="6">
        <f>IF(Balance!L152&gt;0,Balance!L152*(INDEX(Info!$E$6:$E$15,MATCH(L$14,Info!$C$6:$C$15,0))/12),0)</f>
        <v>0</v>
      </c>
      <c r="M153" s="6">
        <f>IF(Balance!M152&gt;0,Balance!M152*(INDEX(Info!$E$6:$E$15,MATCH(M$14,Info!$C$6:$C$15,0))/12),0)</f>
        <v>0</v>
      </c>
      <c r="O153" s="6">
        <f t="shared" si="6"/>
        <v>0</v>
      </c>
    </row>
    <row r="154" spans="1:15" x14ac:dyDescent="0.25">
      <c r="A154" s="3" t="str">
        <f>IF(Balance!O153&lt;=0,"",A153+1)</f>
        <v/>
      </c>
      <c r="B154" s="51" t="str">
        <f t="shared" si="7"/>
        <v/>
      </c>
      <c r="D154" s="6">
        <f>IF(Balance!D153&gt;0,Balance!D153*(INDEX(Info!$E$6:$E$15,MATCH(D$14,Info!$C$6:$C$15,0))/12),0)</f>
        <v>0</v>
      </c>
      <c r="E154" s="6">
        <f>IF(Balance!E153&gt;0,Balance!E153*(INDEX(Info!$E$6:$E$15,MATCH(E$14,Info!$C$6:$C$15,0))/12),0)</f>
        <v>0</v>
      </c>
      <c r="F154" s="6">
        <f>IF(Balance!F153&gt;0,Balance!F153*(INDEX(Info!$E$6:$E$15,MATCH(F$14,Info!$C$6:$C$15,0))/12),0)</f>
        <v>0</v>
      </c>
      <c r="G154" s="6">
        <f>IF(Balance!G153&gt;0,Balance!G153*(INDEX(Info!$E$6:$E$15,MATCH(G$14,Info!$C$6:$C$15,0))/12),0)</f>
        <v>0</v>
      </c>
      <c r="H154" s="6">
        <f>IF(Balance!H153&gt;0,Balance!H153*(INDEX(Info!$E$6:$E$15,MATCH(H$14,Info!$C$6:$C$15,0))/12),0)</f>
        <v>0</v>
      </c>
      <c r="I154" s="6">
        <f>IF(Balance!I153&gt;0,Balance!I153*(INDEX(Info!$E$6:$E$15,MATCH(I$14,Info!$C$6:$C$15,0))/12),0)</f>
        <v>0</v>
      </c>
      <c r="J154" s="6">
        <f>IF(Balance!J153&gt;0,Balance!J153*(INDEX(Info!$E$6:$E$15,MATCH(J$14,Info!$C$6:$C$15,0))/12),0)</f>
        <v>0</v>
      </c>
      <c r="K154" s="6">
        <f>IF(Balance!K153&gt;0,Balance!K153*(INDEX(Info!$E$6:$E$15,MATCH(K$14,Info!$C$6:$C$15,0))/12),0)</f>
        <v>0</v>
      </c>
      <c r="L154" s="6">
        <f>IF(Balance!L153&gt;0,Balance!L153*(INDEX(Info!$E$6:$E$15,MATCH(L$14,Info!$C$6:$C$15,0))/12),0)</f>
        <v>0</v>
      </c>
      <c r="M154" s="6">
        <f>IF(Balance!M153&gt;0,Balance!M153*(INDEX(Info!$E$6:$E$15,MATCH(M$14,Info!$C$6:$C$15,0))/12),0)</f>
        <v>0</v>
      </c>
      <c r="O154" s="6">
        <f t="shared" si="6"/>
        <v>0</v>
      </c>
    </row>
    <row r="155" spans="1:15" x14ac:dyDescent="0.25">
      <c r="A155" s="3" t="str">
        <f>IF(Balance!O154&lt;=0,"",A154+1)</f>
        <v/>
      </c>
      <c r="B155" s="51" t="str">
        <f t="shared" si="7"/>
        <v/>
      </c>
      <c r="D155" s="6">
        <f>IF(Balance!D154&gt;0,Balance!D154*(INDEX(Info!$E$6:$E$15,MATCH(D$14,Info!$C$6:$C$15,0))/12),0)</f>
        <v>0</v>
      </c>
      <c r="E155" s="6">
        <f>IF(Balance!E154&gt;0,Balance!E154*(INDEX(Info!$E$6:$E$15,MATCH(E$14,Info!$C$6:$C$15,0))/12),0)</f>
        <v>0</v>
      </c>
      <c r="F155" s="6">
        <f>IF(Balance!F154&gt;0,Balance!F154*(INDEX(Info!$E$6:$E$15,MATCH(F$14,Info!$C$6:$C$15,0))/12),0)</f>
        <v>0</v>
      </c>
      <c r="G155" s="6">
        <f>IF(Balance!G154&gt;0,Balance!G154*(INDEX(Info!$E$6:$E$15,MATCH(G$14,Info!$C$6:$C$15,0))/12),0)</f>
        <v>0</v>
      </c>
      <c r="H155" s="6">
        <f>IF(Balance!H154&gt;0,Balance!H154*(INDEX(Info!$E$6:$E$15,MATCH(H$14,Info!$C$6:$C$15,0))/12),0)</f>
        <v>0</v>
      </c>
      <c r="I155" s="6">
        <f>IF(Balance!I154&gt;0,Balance!I154*(INDEX(Info!$E$6:$E$15,MATCH(I$14,Info!$C$6:$C$15,0))/12),0)</f>
        <v>0</v>
      </c>
      <c r="J155" s="6">
        <f>IF(Balance!J154&gt;0,Balance!J154*(INDEX(Info!$E$6:$E$15,MATCH(J$14,Info!$C$6:$C$15,0))/12),0)</f>
        <v>0</v>
      </c>
      <c r="K155" s="6">
        <f>IF(Balance!K154&gt;0,Balance!K154*(INDEX(Info!$E$6:$E$15,MATCH(K$14,Info!$C$6:$C$15,0))/12),0)</f>
        <v>0</v>
      </c>
      <c r="L155" s="6">
        <f>IF(Balance!L154&gt;0,Balance!L154*(INDEX(Info!$E$6:$E$15,MATCH(L$14,Info!$C$6:$C$15,0))/12),0)</f>
        <v>0</v>
      </c>
      <c r="M155" s="6">
        <f>IF(Balance!M154&gt;0,Balance!M154*(INDEX(Info!$E$6:$E$15,MATCH(M$14,Info!$C$6:$C$15,0))/12),0)</f>
        <v>0</v>
      </c>
      <c r="O155" s="6">
        <f t="shared" si="6"/>
        <v>0</v>
      </c>
    </row>
    <row r="156" spans="1:15" x14ac:dyDescent="0.25">
      <c r="A156" s="3" t="str">
        <f>IF(Balance!O155&lt;=0,"",A155+1)</f>
        <v/>
      </c>
      <c r="B156" s="51" t="str">
        <f t="shared" si="7"/>
        <v/>
      </c>
      <c r="D156" s="6">
        <f>IF(Balance!D155&gt;0,Balance!D155*(INDEX(Info!$E$6:$E$15,MATCH(D$14,Info!$C$6:$C$15,0))/12),0)</f>
        <v>0</v>
      </c>
      <c r="E156" s="6">
        <f>IF(Balance!E155&gt;0,Balance!E155*(INDEX(Info!$E$6:$E$15,MATCH(E$14,Info!$C$6:$C$15,0))/12),0)</f>
        <v>0</v>
      </c>
      <c r="F156" s="6">
        <f>IF(Balance!F155&gt;0,Balance!F155*(INDEX(Info!$E$6:$E$15,MATCH(F$14,Info!$C$6:$C$15,0))/12),0)</f>
        <v>0</v>
      </c>
      <c r="G156" s="6">
        <f>IF(Balance!G155&gt;0,Balance!G155*(INDEX(Info!$E$6:$E$15,MATCH(G$14,Info!$C$6:$C$15,0))/12),0)</f>
        <v>0</v>
      </c>
      <c r="H156" s="6">
        <f>IF(Balance!H155&gt;0,Balance!H155*(INDEX(Info!$E$6:$E$15,MATCH(H$14,Info!$C$6:$C$15,0))/12),0)</f>
        <v>0</v>
      </c>
      <c r="I156" s="6">
        <f>IF(Balance!I155&gt;0,Balance!I155*(INDEX(Info!$E$6:$E$15,MATCH(I$14,Info!$C$6:$C$15,0))/12),0)</f>
        <v>0</v>
      </c>
      <c r="J156" s="6">
        <f>IF(Balance!J155&gt;0,Balance!J155*(INDEX(Info!$E$6:$E$15,MATCH(J$14,Info!$C$6:$C$15,0))/12),0)</f>
        <v>0</v>
      </c>
      <c r="K156" s="6">
        <f>IF(Balance!K155&gt;0,Balance!K155*(INDEX(Info!$E$6:$E$15,MATCH(K$14,Info!$C$6:$C$15,0))/12),0)</f>
        <v>0</v>
      </c>
      <c r="L156" s="6">
        <f>IF(Balance!L155&gt;0,Balance!L155*(INDEX(Info!$E$6:$E$15,MATCH(L$14,Info!$C$6:$C$15,0))/12),0)</f>
        <v>0</v>
      </c>
      <c r="M156" s="6">
        <f>IF(Balance!M155&gt;0,Balance!M155*(INDEX(Info!$E$6:$E$15,MATCH(M$14,Info!$C$6:$C$15,0))/12),0)</f>
        <v>0</v>
      </c>
      <c r="O156" s="6">
        <f t="shared" si="6"/>
        <v>0</v>
      </c>
    </row>
    <row r="157" spans="1:15" x14ac:dyDescent="0.25">
      <c r="A157" s="3" t="str">
        <f>IF(Balance!O156&lt;=0,"",A156+1)</f>
        <v/>
      </c>
      <c r="B157" s="51" t="str">
        <f t="shared" si="7"/>
        <v/>
      </c>
      <c r="D157" s="6">
        <f>IF(Balance!D156&gt;0,Balance!D156*(INDEX(Info!$E$6:$E$15,MATCH(D$14,Info!$C$6:$C$15,0))/12),0)</f>
        <v>0</v>
      </c>
      <c r="E157" s="6">
        <f>IF(Balance!E156&gt;0,Balance!E156*(INDEX(Info!$E$6:$E$15,MATCH(E$14,Info!$C$6:$C$15,0))/12),0)</f>
        <v>0</v>
      </c>
      <c r="F157" s="6">
        <f>IF(Balance!F156&gt;0,Balance!F156*(INDEX(Info!$E$6:$E$15,MATCH(F$14,Info!$C$6:$C$15,0))/12),0)</f>
        <v>0</v>
      </c>
      <c r="G157" s="6">
        <f>IF(Balance!G156&gt;0,Balance!G156*(INDEX(Info!$E$6:$E$15,MATCH(G$14,Info!$C$6:$C$15,0))/12),0)</f>
        <v>0</v>
      </c>
      <c r="H157" s="6">
        <f>IF(Balance!H156&gt;0,Balance!H156*(INDEX(Info!$E$6:$E$15,MATCH(H$14,Info!$C$6:$C$15,0))/12),0)</f>
        <v>0</v>
      </c>
      <c r="I157" s="6">
        <f>IF(Balance!I156&gt;0,Balance!I156*(INDEX(Info!$E$6:$E$15,MATCH(I$14,Info!$C$6:$C$15,0))/12),0)</f>
        <v>0</v>
      </c>
      <c r="J157" s="6">
        <f>IF(Balance!J156&gt;0,Balance!J156*(INDEX(Info!$E$6:$E$15,MATCH(J$14,Info!$C$6:$C$15,0))/12),0)</f>
        <v>0</v>
      </c>
      <c r="K157" s="6">
        <f>IF(Balance!K156&gt;0,Balance!K156*(INDEX(Info!$E$6:$E$15,MATCH(K$14,Info!$C$6:$C$15,0))/12),0)</f>
        <v>0</v>
      </c>
      <c r="L157" s="6">
        <f>IF(Balance!L156&gt;0,Balance!L156*(INDEX(Info!$E$6:$E$15,MATCH(L$14,Info!$C$6:$C$15,0))/12),0)</f>
        <v>0</v>
      </c>
      <c r="M157" s="6">
        <f>IF(Balance!M156&gt;0,Balance!M156*(INDEX(Info!$E$6:$E$15,MATCH(M$14,Info!$C$6:$C$15,0))/12),0)</f>
        <v>0</v>
      </c>
      <c r="O157" s="6">
        <f t="shared" si="6"/>
        <v>0</v>
      </c>
    </row>
    <row r="158" spans="1:15" x14ac:dyDescent="0.25">
      <c r="A158" s="3" t="str">
        <f>IF(Balance!O157&lt;=0,"",A157+1)</f>
        <v/>
      </c>
      <c r="B158" s="51" t="str">
        <f t="shared" si="7"/>
        <v/>
      </c>
      <c r="D158" s="6">
        <f>IF(Balance!D157&gt;0,Balance!D157*(INDEX(Info!$E$6:$E$15,MATCH(D$14,Info!$C$6:$C$15,0))/12),0)</f>
        <v>0</v>
      </c>
      <c r="E158" s="6">
        <f>IF(Balance!E157&gt;0,Balance!E157*(INDEX(Info!$E$6:$E$15,MATCH(E$14,Info!$C$6:$C$15,0))/12),0)</f>
        <v>0</v>
      </c>
      <c r="F158" s="6">
        <f>IF(Balance!F157&gt;0,Balance!F157*(INDEX(Info!$E$6:$E$15,MATCH(F$14,Info!$C$6:$C$15,0))/12),0)</f>
        <v>0</v>
      </c>
      <c r="G158" s="6">
        <f>IF(Balance!G157&gt;0,Balance!G157*(INDEX(Info!$E$6:$E$15,MATCH(G$14,Info!$C$6:$C$15,0))/12),0)</f>
        <v>0</v>
      </c>
      <c r="H158" s="6">
        <f>IF(Balance!H157&gt;0,Balance!H157*(INDEX(Info!$E$6:$E$15,MATCH(H$14,Info!$C$6:$C$15,0))/12),0)</f>
        <v>0</v>
      </c>
      <c r="I158" s="6">
        <f>IF(Balance!I157&gt;0,Balance!I157*(INDEX(Info!$E$6:$E$15,MATCH(I$14,Info!$C$6:$C$15,0))/12),0)</f>
        <v>0</v>
      </c>
      <c r="J158" s="6">
        <f>IF(Balance!J157&gt;0,Balance!J157*(INDEX(Info!$E$6:$E$15,MATCH(J$14,Info!$C$6:$C$15,0))/12),0)</f>
        <v>0</v>
      </c>
      <c r="K158" s="6">
        <f>IF(Balance!K157&gt;0,Balance!K157*(INDEX(Info!$E$6:$E$15,MATCH(K$14,Info!$C$6:$C$15,0))/12),0)</f>
        <v>0</v>
      </c>
      <c r="L158" s="6">
        <f>IF(Balance!L157&gt;0,Balance!L157*(INDEX(Info!$E$6:$E$15,MATCH(L$14,Info!$C$6:$C$15,0))/12),0)</f>
        <v>0</v>
      </c>
      <c r="M158" s="6">
        <f>IF(Balance!M157&gt;0,Balance!M157*(INDEX(Info!$E$6:$E$15,MATCH(M$14,Info!$C$6:$C$15,0))/12),0)</f>
        <v>0</v>
      </c>
      <c r="O158" s="6">
        <f t="shared" si="6"/>
        <v>0</v>
      </c>
    </row>
    <row r="159" spans="1:15" x14ac:dyDescent="0.25">
      <c r="A159" s="3" t="str">
        <f>IF(Balance!O158&lt;=0,"",A158+1)</f>
        <v/>
      </c>
      <c r="B159" s="51" t="str">
        <f t="shared" si="7"/>
        <v/>
      </c>
      <c r="D159" s="6">
        <f>IF(Balance!D158&gt;0,Balance!D158*(INDEX(Info!$E$6:$E$15,MATCH(D$14,Info!$C$6:$C$15,0))/12),0)</f>
        <v>0</v>
      </c>
      <c r="E159" s="6">
        <f>IF(Balance!E158&gt;0,Balance!E158*(INDEX(Info!$E$6:$E$15,MATCH(E$14,Info!$C$6:$C$15,0))/12),0)</f>
        <v>0</v>
      </c>
      <c r="F159" s="6">
        <f>IF(Balance!F158&gt;0,Balance!F158*(INDEX(Info!$E$6:$E$15,MATCH(F$14,Info!$C$6:$C$15,0))/12),0)</f>
        <v>0</v>
      </c>
      <c r="G159" s="6">
        <f>IF(Balance!G158&gt;0,Balance!G158*(INDEX(Info!$E$6:$E$15,MATCH(G$14,Info!$C$6:$C$15,0))/12),0)</f>
        <v>0</v>
      </c>
      <c r="H159" s="6">
        <f>IF(Balance!H158&gt;0,Balance!H158*(INDEX(Info!$E$6:$E$15,MATCH(H$14,Info!$C$6:$C$15,0))/12),0)</f>
        <v>0</v>
      </c>
      <c r="I159" s="6">
        <f>IF(Balance!I158&gt;0,Balance!I158*(INDEX(Info!$E$6:$E$15,MATCH(I$14,Info!$C$6:$C$15,0))/12),0)</f>
        <v>0</v>
      </c>
      <c r="J159" s="6">
        <f>IF(Balance!J158&gt;0,Balance!J158*(INDEX(Info!$E$6:$E$15,MATCH(J$14,Info!$C$6:$C$15,0))/12),0)</f>
        <v>0</v>
      </c>
      <c r="K159" s="6">
        <f>IF(Balance!K158&gt;0,Balance!K158*(INDEX(Info!$E$6:$E$15,MATCH(K$14,Info!$C$6:$C$15,0))/12),0)</f>
        <v>0</v>
      </c>
      <c r="L159" s="6">
        <f>IF(Balance!L158&gt;0,Balance!L158*(INDEX(Info!$E$6:$E$15,MATCH(L$14,Info!$C$6:$C$15,0))/12),0)</f>
        <v>0</v>
      </c>
      <c r="M159" s="6">
        <f>IF(Balance!M158&gt;0,Balance!M158*(INDEX(Info!$E$6:$E$15,MATCH(M$14,Info!$C$6:$C$15,0))/12),0)</f>
        <v>0</v>
      </c>
      <c r="O159" s="6">
        <f t="shared" si="6"/>
        <v>0</v>
      </c>
    </row>
    <row r="160" spans="1:15" x14ac:dyDescent="0.25">
      <c r="A160" s="3" t="str">
        <f>IF(Balance!O159&lt;=0,"",A159+1)</f>
        <v/>
      </c>
      <c r="B160" s="51" t="str">
        <f t="shared" si="7"/>
        <v/>
      </c>
      <c r="D160" s="6">
        <f>IF(Balance!D159&gt;0,Balance!D159*(INDEX(Info!$E$6:$E$15,MATCH(D$14,Info!$C$6:$C$15,0))/12),0)</f>
        <v>0</v>
      </c>
      <c r="E160" s="6">
        <f>IF(Balance!E159&gt;0,Balance!E159*(INDEX(Info!$E$6:$E$15,MATCH(E$14,Info!$C$6:$C$15,0))/12),0)</f>
        <v>0</v>
      </c>
      <c r="F160" s="6">
        <f>IF(Balance!F159&gt;0,Balance!F159*(INDEX(Info!$E$6:$E$15,MATCH(F$14,Info!$C$6:$C$15,0))/12),0)</f>
        <v>0</v>
      </c>
      <c r="G160" s="6">
        <f>IF(Balance!G159&gt;0,Balance!G159*(INDEX(Info!$E$6:$E$15,MATCH(G$14,Info!$C$6:$C$15,0))/12),0)</f>
        <v>0</v>
      </c>
      <c r="H160" s="6">
        <f>IF(Balance!H159&gt;0,Balance!H159*(INDEX(Info!$E$6:$E$15,MATCH(H$14,Info!$C$6:$C$15,0))/12),0)</f>
        <v>0</v>
      </c>
      <c r="I160" s="6">
        <f>IF(Balance!I159&gt;0,Balance!I159*(INDEX(Info!$E$6:$E$15,MATCH(I$14,Info!$C$6:$C$15,0))/12),0)</f>
        <v>0</v>
      </c>
      <c r="J160" s="6">
        <f>IF(Balance!J159&gt;0,Balance!J159*(INDEX(Info!$E$6:$E$15,MATCH(J$14,Info!$C$6:$C$15,0))/12),0)</f>
        <v>0</v>
      </c>
      <c r="K160" s="6">
        <f>IF(Balance!K159&gt;0,Balance!K159*(INDEX(Info!$E$6:$E$15,MATCH(K$14,Info!$C$6:$C$15,0))/12),0)</f>
        <v>0</v>
      </c>
      <c r="L160" s="6">
        <f>IF(Balance!L159&gt;0,Balance!L159*(INDEX(Info!$E$6:$E$15,MATCH(L$14,Info!$C$6:$C$15,0))/12),0)</f>
        <v>0</v>
      </c>
      <c r="M160" s="6">
        <f>IF(Balance!M159&gt;0,Balance!M159*(INDEX(Info!$E$6:$E$15,MATCH(M$14,Info!$C$6:$C$15,0))/12),0)</f>
        <v>0</v>
      </c>
      <c r="O160" s="6">
        <f t="shared" si="6"/>
        <v>0</v>
      </c>
    </row>
    <row r="161" spans="1:15" x14ac:dyDescent="0.25">
      <c r="A161" s="3" t="str">
        <f>IF(Balance!O160&lt;=0,"",A160+1)</f>
        <v/>
      </c>
      <c r="B161" s="51" t="str">
        <f t="shared" si="7"/>
        <v/>
      </c>
      <c r="D161" s="6">
        <f>IF(Balance!D160&gt;0,Balance!D160*(INDEX(Info!$E$6:$E$15,MATCH(D$14,Info!$C$6:$C$15,0))/12),0)</f>
        <v>0</v>
      </c>
      <c r="E161" s="6">
        <f>IF(Balance!E160&gt;0,Balance!E160*(INDEX(Info!$E$6:$E$15,MATCH(E$14,Info!$C$6:$C$15,0))/12),0)</f>
        <v>0</v>
      </c>
      <c r="F161" s="6">
        <f>IF(Balance!F160&gt;0,Balance!F160*(INDEX(Info!$E$6:$E$15,MATCH(F$14,Info!$C$6:$C$15,0))/12),0)</f>
        <v>0</v>
      </c>
      <c r="G161" s="6">
        <f>IF(Balance!G160&gt;0,Balance!G160*(INDEX(Info!$E$6:$E$15,MATCH(G$14,Info!$C$6:$C$15,0))/12),0)</f>
        <v>0</v>
      </c>
      <c r="H161" s="6">
        <f>IF(Balance!H160&gt;0,Balance!H160*(INDEX(Info!$E$6:$E$15,MATCH(H$14,Info!$C$6:$C$15,0))/12),0)</f>
        <v>0</v>
      </c>
      <c r="I161" s="6">
        <f>IF(Balance!I160&gt;0,Balance!I160*(INDEX(Info!$E$6:$E$15,MATCH(I$14,Info!$C$6:$C$15,0))/12),0)</f>
        <v>0</v>
      </c>
      <c r="J161" s="6">
        <f>IF(Balance!J160&gt;0,Balance!J160*(INDEX(Info!$E$6:$E$15,MATCH(J$14,Info!$C$6:$C$15,0))/12),0)</f>
        <v>0</v>
      </c>
      <c r="K161" s="6">
        <f>IF(Balance!K160&gt;0,Balance!K160*(INDEX(Info!$E$6:$E$15,MATCH(K$14,Info!$C$6:$C$15,0))/12),0)</f>
        <v>0</v>
      </c>
      <c r="L161" s="6">
        <f>IF(Balance!L160&gt;0,Balance!L160*(INDEX(Info!$E$6:$E$15,MATCH(L$14,Info!$C$6:$C$15,0))/12),0)</f>
        <v>0</v>
      </c>
      <c r="M161" s="6">
        <f>IF(Balance!M160&gt;0,Balance!M160*(INDEX(Info!$E$6:$E$15,MATCH(M$14,Info!$C$6:$C$15,0))/12),0)</f>
        <v>0</v>
      </c>
      <c r="O161" s="6">
        <f t="shared" si="6"/>
        <v>0</v>
      </c>
    </row>
    <row r="162" spans="1:15" x14ac:dyDescent="0.25">
      <c r="A162" s="3" t="str">
        <f>IF(Balance!O161&lt;=0,"",A161+1)</f>
        <v/>
      </c>
      <c r="B162" s="51" t="str">
        <f t="shared" si="7"/>
        <v/>
      </c>
      <c r="D162" s="6">
        <f>IF(Balance!D161&gt;0,Balance!D161*(INDEX(Info!$E$6:$E$15,MATCH(D$14,Info!$C$6:$C$15,0))/12),0)</f>
        <v>0</v>
      </c>
      <c r="E162" s="6">
        <f>IF(Balance!E161&gt;0,Balance!E161*(INDEX(Info!$E$6:$E$15,MATCH(E$14,Info!$C$6:$C$15,0))/12),0)</f>
        <v>0</v>
      </c>
      <c r="F162" s="6">
        <f>IF(Balance!F161&gt;0,Balance!F161*(INDEX(Info!$E$6:$E$15,MATCH(F$14,Info!$C$6:$C$15,0))/12),0)</f>
        <v>0</v>
      </c>
      <c r="G162" s="6">
        <f>IF(Balance!G161&gt;0,Balance!G161*(INDEX(Info!$E$6:$E$15,MATCH(G$14,Info!$C$6:$C$15,0))/12),0)</f>
        <v>0</v>
      </c>
      <c r="H162" s="6">
        <f>IF(Balance!H161&gt;0,Balance!H161*(INDEX(Info!$E$6:$E$15,MATCH(H$14,Info!$C$6:$C$15,0))/12),0)</f>
        <v>0</v>
      </c>
      <c r="I162" s="6">
        <f>IF(Balance!I161&gt;0,Balance!I161*(INDEX(Info!$E$6:$E$15,MATCH(I$14,Info!$C$6:$C$15,0))/12),0)</f>
        <v>0</v>
      </c>
      <c r="J162" s="6">
        <f>IF(Balance!J161&gt;0,Balance!J161*(INDEX(Info!$E$6:$E$15,MATCH(J$14,Info!$C$6:$C$15,0))/12),0)</f>
        <v>0</v>
      </c>
      <c r="K162" s="6">
        <f>IF(Balance!K161&gt;0,Balance!K161*(INDEX(Info!$E$6:$E$15,MATCH(K$14,Info!$C$6:$C$15,0))/12),0)</f>
        <v>0</v>
      </c>
      <c r="L162" s="6">
        <f>IF(Balance!L161&gt;0,Balance!L161*(INDEX(Info!$E$6:$E$15,MATCH(L$14,Info!$C$6:$C$15,0))/12),0)</f>
        <v>0</v>
      </c>
      <c r="M162" s="6">
        <f>IF(Balance!M161&gt;0,Balance!M161*(INDEX(Info!$E$6:$E$15,MATCH(M$14,Info!$C$6:$C$15,0))/12),0)</f>
        <v>0</v>
      </c>
      <c r="O162" s="6">
        <f t="shared" si="6"/>
        <v>0</v>
      </c>
    </row>
    <row r="163" spans="1:15" x14ac:dyDescent="0.25">
      <c r="A163" s="3" t="str">
        <f>IF(Balance!O162&lt;=0,"",A162+1)</f>
        <v/>
      </c>
      <c r="B163" s="51" t="str">
        <f t="shared" si="7"/>
        <v/>
      </c>
      <c r="D163" s="6">
        <f>IF(Balance!D162&gt;0,Balance!D162*(INDEX(Info!$E$6:$E$15,MATCH(D$14,Info!$C$6:$C$15,0))/12),0)</f>
        <v>0</v>
      </c>
      <c r="E163" s="6">
        <f>IF(Balance!E162&gt;0,Balance!E162*(INDEX(Info!$E$6:$E$15,MATCH(E$14,Info!$C$6:$C$15,0))/12),0)</f>
        <v>0</v>
      </c>
      <c r="F163" s="6">
        <f>IF(Balance!F162&gt;0,Balance!F162*(INDEX(Info!$E$6:$E$15,MATCH(F$14,Info!$C$6:$C$15,0))/12),0)</f>
        <v>0</v>
      </c>
      <c r="G163" s="6">
        <f>IF(Balance!G162&gt;0,Balance!G162*(INDEX(Info!$E$6:$E$15,MATCH(G$14,Info!$C$6:$C$15,0))/12),0)</f>
        <v>0</v>
      </c>
      <c r="H163" s="6">
        <f>IF(Balance!H162&gt;0,Balance!H162*(INDEX(Info!$E$6:$E$15,MATCH(H$14,Info!$C$6:$C$15,0))/12),0)</f>
        <v>0</v>
      </c>
      <c r="I163" s="6">
        <f>IF(Balance!I162&gt;0,Balance!I162*(INDEX(Info!$E$6:$E$15,MATCH(I$14,Info!$C$6:$C$15,0))/12),0)</f>
        <v>0</v>
      </c>
      <c r="J163" s="6">
        <f>IF(Balance!J162&gt;0,Balance!J162*(INDEX(Info!$E$6:$E$15,MATCH(J$14,Info!$C$6:$C$15,0))/12),0)</f>
        <v>0</v>
      </c>
      <c r="K163" s="6">
        <f>IF(Balance!K162&gt;0,Balance!K162*(INDEX(Info!$E$6:$E$15,MATCH(K$14,Info!$C$6:$C$15,0))/12),0)</f>
        <v>0</v>
      </c>
      <c r="L163" s="6">
        <f>IF(Balance!L162&gt;0,Balance!L162*(INDEX(Info!$E$6:$E$15,MATCH(L$14,Info!$C$6:$C$15,0))/12),0)</f>
        <v>0</v>
      </c>
      <c r="M163" s="6">
        <f>IF(Balance!M162&gt;0,Balance!M162*(INDEX(Info!$E$6:$E$15,MATCH(M$14,Info!$C$6:$C$15,0))/12),0)</f>
        <v>0</v>
      </c>
      <c r="O163" s="6">
        <f t="shared" si="6"/>
        <v>0</v>
      </c>
    </row>
    <row r="164" spans="1:15" x14ac:dyDescent="0.25">
      <c r="A164" s="3" t="str">
        <f>IF(Balance!O163&lt;=0,"",A163+1)</f>
        <v/>
      </c>
      <c r="B164" s="51" t="str">
        <f t="shared" si="7"/>
        <v/>
      </c>
      <c r="D164" s="6">
        <f>IF(Balance!D163&gt;0,Balance!D163*(INDEX(Info!$E$6:$E$15,MATCH(D$14,Info!$C$6:$C$15,0))/12),0)</f>
        <v>0</v>
      </c>
      <c r="E164" s="6">
        <f>IF(Balance!E163&gt;0,Balance!E163*(INDEX(Info!$E$6:$E$15,MATCH(E$14,Info!$C$6:$C$15,0))/12),0)</f>
        <v>0</v>
      </c>
      <c r="F164" s="6">
        <f>IF(Balance!F163&gt;0,Balance!F163*(INDEX(Info!$E$6:$E$15,MATCH(F$14,Info!$C$6:$C$15,0))/12),0)</f>
        <v>0</v>
      </c>
      <c r="G164" s="6">
        <f>IF(Balance!G163&gt;0,Balance!G163*(INDEX(Info!$E$6:$E$15,MATCH(G$14,Info!$C$6:$C$15,0))/12),0)</f>
        <v>0</v>
      </c>
      <c r="H164" s="6">
        <f>IF(Balance!H163&gt;0,Balance!H163*(INDEX(Info!$E$6:$E$15,MATCH(H$14,Info!$C$6:$C$15,0))/12),0)</f>
        <v>0</v>
      </c>
      <c r="I164" s="6">
        <f>IF(Balance!I163&gt;0,Balance!I163*(INDEX(Info!$E$6:$E$15,MATCH(I$14,Info!$C$6:$C$15,0))/12),0)</f>
        <v>0</v>
      </c>
      <c r="J164" s="6">
        <f>IF(Balance!J163&gt;0,Balance!J163*(INDEX(Info!$E$6:$E$15,MATCH(J$14,Info!$C$6:$C$15,0))/12),0)</f>
        <v>0</v>
      </c>
      <c r="K164" s="6">
        <f>IF(Balance!K163&gt;0,Balance!K163*(INDEX(Info!$E$6:$E$15,MATCH(K$14,Info!$C$6:$C$15,0))/12),0)</f>
        <v>0</v>
      </c>
      <c r="L164" s="6">
        <f>IF(Balance!L163&gt;0,Balance!L163*(INDEX(Info!$E$6:$E$15,MATCH(L$14,Info!$C$6:$C$15,0))/12),0)</f>
        <v>0</v>
      </c>
      <c r="M164" s="6">
        <f>IF(Balance!M163&gt;0,Balance!M163*(INDEX(Info!$E$6:$E$15,MATCH(M$14,Info!$C$6:$C$15,0))/12),0)</f>
        <v>0</v>
      </c>
      <c r="O164" s="6">
        <f t="shared" si="6"/>
        <v>0</v>
      </c>
    </row>
    <row r="165" spans="1:15" x14ac:dyDescent="0.25">
      <c r="A165" s="3" t="str">
        <f>IF(Balance!O164&lt;=0,"",A164+1)</f>
        <v/>
      </c>
      <c r="B165" s="51" t="str">
        <f t="shared" si="7"/>
        <v/>
      </c>
      <c r="D165" s="6">
        <f>IF(Balance!D164&gt;0,Balance!D164*(INDEX(Info!$E$6:$E$15,MATCH(D$14,Info!$C$6:$C$15,0))/12),0)</f>
        <v>0</v>
      </c>
      <c r="E165" s="6">
        <f>IF(Balance!E164&gt;0,Balance!E164*(INDEX(Info!$E$6:$E$15,MATCH(E$14,Info!$C$6:$C$15,0))/12),0)</f>
        <v>0</v>
      </c>
      <c r="F165" s="6">
        <f>IF(Balance!F164&gt;0,Balance!F164*(INDEX(Info!$E$6:$E$15,MATCH(F$14,Info!$C$6:$C$15,0))/12),0)</f>
        <v>0</v>
      </c>
      <c r="G165" s="6">
        <f>IF(Balance!G164&gt;0,Balance!G164*(INDEX(Info!$E$6:$E$15,MATCH(G$14,Info!$C$6:$C$15,0))/12),0)</f>
        <v>0</v>
      </c>
      <c r="H165" s="6">
        <f>IF(Balance!H164&gt;0,Balance!H164*(INDEX(Info!$E$6:$E$15,MATCH(H$14,Info!$C$6:$C$15,0))/12),0)</f>
        <v>0</v>
      </c>
      <c r="I165" s="6">
        <f>IF(Balance!I164&gt;0,Balance!I164*(INDEX(Info!$E$6:$E$15,MATCH(I$14,Info!$C$6:$C$15,0))/12),0)</f>
        <v>0</v>
      </c>
      <c r="J165" s="6">
        <f>IF(Balance!J164&gt;0,Balance!J164*(INDEX(Info!$E$6:$E$15,MATCH(J$14,Info!$C$6:$C$15,0))/12),0)</f>
        <v>0</v>
      </c>
      <c r="K165" s="6">
        <f>IF(Balance!K164&gt;0,Balance!K164*(INDEX(Info!$E$6:$E$15,MATCH(K$14,Info!$C$6:$C$15,0))/12),0)</f>
        <v>0</v>
      </c>
      <c r="L165" s="6">
        <f>IF(Balance!L164&gt;0,Balance!L164*(INDEX(Info!$E$6:$E$15,MATCH(L$14,Info!$C$6:$C$15,0))/12),0)</f>
        <v>0</v>
      </c>
      <c r="M165" s="6">
        <f>IF(Balance!M164&gt;0,Balance!M164*(INDEX(Info!$E$6:$E$15,MATCH(M$14,Info!$C$6:$C$15,0))/12),0)</f>
        <v>0</v>
      </c>
      <c r="O165" s="6">
        <f t="shared" si="6"/>
        <v>0</v>
      </c>
    </row>
    <row r="166" spans="1:15" x14ac:dyDescent="0.25">
      <c r="A166" s="3" t="str">
        <f>IF(Balance!O165&lt;=0,"",A165+1)</f>
        <v/>
      </c>
      <c r="B166" s="51" t="str">
        <f t="shared" si="7"/>
        <v/>
      </c>
      <c r="D166" s="6">
        <f>IF(Balance!D165&gt;0,Balance!D165*(INDEX(Info!$E$6:$E$15,MATCH(D$14,Info!$C$6:$C$15,0))/12),0)</f>
        <v>0</v>
      </c>
      <c r="E166" s="6">
        <f>IF(Balance!E165&gt;0,Balance!E165*(INDEX(Info!$E$6:$E$15,MATCH(E$14,Info!$C$6:$C$15,0))/12),0)</f>
        <v>0</v>
      </c>
      <c r="F166" s="6">
        <f>IF(Balance!F165&gt;0,Balance!F165*(INDEX(Info!$E$6:$E$15,MATCH(F$14,Info!$C$6:$C$15,0))/12),0)</f>
        <v>0</v>
      </c>
      <c r="G166" s="6">
        <f>IF(Balance!G165&gt;0,Balance!G165*(INDEX(Info!$E$6:$E$15,MATCH(G$14,Info!$C$6:$C$15,0))/12),0)</f>
        <v>0</v>
      </c>
      <c r="H166" s="6">
        <f>IF(Balance!H165&gt;0,Balance!H165*(INDEX(Info!$E$6:$E$15,MATCH(H$14,Info!$C$6:$C$15,0))/12),0)</f>
        <v>0</v>
      </c>
      <c r="I166" s="6">
        <f>IF(Balance!I165&gt;0,Balance!I165*(INDEX(Info!$E$6:$E$15,MATCH(I$14,Info!$C$6:$C$15,0))/12),0)</f>
        <v>0</v>
      </c>
      <c r="J166" s="6">
        <f>IF(Balance!J165&gt;0,Balance!J165*(INDEX(Info!$E$6:$E$15,MATCH(J$14,Info!$C$6:$C$15,0))/12),0)</f>
        <v>0</v>
      </c>
      <c r="K166" s="6">
        <f>IF(Balance!K165&gt;0,Balance!K165*(INDEX(Info!$E$6:$E$15,MATCH(K$14,Info!$C$6:$C$15,0))/12),0)</f>
        <v>0</v>
      </c>
      <c r="L166" s="6">
        <f>IF(Balance!L165&gt;0,Balance!L165*(INDEX(Info!$E$6:$E$15,MATCH(L$14,Info!$C$6:$C$15,0))/12),0)</f>
        <v>0</v>
      </c>
      <c r="M166" s="6">
        <f>IF(Balance!M165&gt;0,Balance!M165*(INDEX(Info!$E$6:$E$15,MATCH(M$14,Info!$C$6:$C$15,0))/12),0)</f>
        <v>0</v>
      </c>
      <c r="O166" s="6">
        <f t="shared" si="6"/>
        <v>0</v>
      </c>
    </row>
    <row r="167" spans="1:15" x14ac:dyDescent="0.25">
      <c r="A167" s="3" t="str">
        <f>IF(Balance!O166&lt;=0,"",A166+1)</f>
        <v/>
      </c>
      <c r="B167" s="51" t="str">
        <f t="shared" si="7"/>
        <v/>
      </c>
      <c r="D167" s="6">
        <f>IF(Balance!D166&gt;0,Balance!D166*(INDEX(Info!$E$6:$E$15,MATCH(D$14,Info!$C$6:$C$15,0))/12),0)</f>
        <v>0</v>
      </c>
      <c r="E167" s="6">
        <f>IF(Balance!E166&gt;0,Balance!E166*(INDEX(Info!$E$6:$E$15,MATCH(E$14,Info!$C$6:$C$15,0))/12),0)</f>
        <v>0</v>
      </c>
      <c r="F167" s="6">
        <f>IF(Balance!F166&gt;0,Balance!F166*(INDEX(Info!$E$6:$E$15,MATCH(F$14,Info!$C$6:$C$15,0))/12),0)</f>
        <v>0</v>
      </c>
      <c r="G167" s="6">
        <f>IF(Balance!G166&gt;0,Balance!G166*(INDEX(Info!$E$6:$E$15,MATCH(G$14,Info!$C$6:$C$15,0))/12),0)</f>
        <v>0</v>
      </c>
      <c r="H167" s="6">
        <f>IF(Balance!H166&gt;0,Balance!H166*(INDEX(Info!$E$6:$E$15,MATCH(H$14,Info!$C$6:$C$15,0))/12),0)</f>
        <v>0</v>
      </c>
      <c r="I167" s="6">
        <f>IF(Balance!I166&gt;0,Balance!I166*(INDEX(Info!$E$6:$E$15,MATCH(I$14,Info!$C$6:$C$15,0))/12),0)</f>
        <v>0</v>
      </c>
      <c r="J167" s="6">
        <f>IF(Balance!J166&gt;0,Balance!J166*(INDEX(Info!$E$6:$E$15,MATCH(J$14,Info!$C$6:$C$15,0))/12),0)</f>
        <v>0</v>
      </c>
      <c r="K167" s="6">
        <f>IF(Balance!K166&gt;0,Balance!K166*(INDEX(Info!$E$6:$E$15,MATCH(K$14,Info!$C$6:$C$15,0))/12),0)</f>
        <v>0</v>
      </c>
      <c r="L167" s="6">
        <f>IF(Balance!L166&gt;0,Balance!L166*(INDEX(Info!$E$6:$E$15,MATCH(L$14,Info!$C$6:$C$15,0))/12),0)</f>
        <v>0</v>
      </c>
      <c r="M167" s="6">
        <f>IF(Balance!M166&gt;0,Balance!M166*(INDEX(Info!$E$6:$E$15,MATCH(M$14,Info!$C$6:$C$15,0))/12),0)</f>
        <v>0</v>
      </c>
      <c r="O167" s="6">
        <f t="shared" si="6"/>
        <v>0</v>
      </c>
    </row>
    <row r="168" spans="1:15" x14ac:dyDescent="0.25">
      <c r="A168" s="3" t="str">
        <f>IF(Balance!O167&lt;=0,"",A167+1)</f>
        <v/>
      </c>
      <c r="B168" s="51" t="str">
        <f t="shared" si="7"/>
        <v/>
      </c>
      <c r="D168" s="6">
        <f>IF(Balance!D167&gt;0,Balance!D167*(INDEX(Info!$E$6:$E$15,MATCH(D$14,Info!$C$6:$C$15,0))/12),0)</f>
        <v>0</v>
      </c>
      <c r="E168" s="6">
        <f>IF(Balance!E167&gt;0,Balance!E167*(INDEX(Info!$E$6:$E$15,MATCH(E$14,Info!$C$6:$C$15,0))/12),0)</f>
        <v>0</v>
      </c>
      <c r="F168" s="6">
        <f>IF(Balance!F167&gt;0,Balance!F167*(INDEX(Info!$E$6:$E$15,MATCH(F$14,Info!$C$6:$C$15,0))/12),0)</f>
        <v>0</v>
      </c>
      <c r="G168" s="6">
        <f>IF(Balance!G167&gt;0,Balance!G167*(INDEX(Info!$E$6:$E$15,MATCH(G$14,Info!$C$6:$C$15,0))/12),0)</f>
        <v>0</v>
      </c>
      <c r="H168" s="6">
        <f>IF(Balance!H167&gt;0,Balance!H167*(INDEX(Info!$E$6:$E$15,MATCH(H$14,Info!$C$6:$C$15,0))/12),0)</f>
        <v>0</v>
      </c>
      <c r="I168" s="6">
        <f>IF(Balance!I167&gt;0,Balance!I167*(INDEX(Info!$E$6:$E$15,MATCH(I$14,Info!$C$6:$C$15,0))/12),0)</f>
        <v>0</v>
      </c>
      <c r="J168" s="6">
        <f>IF(Balance!J167&gt;0,Balance!J167*(INDEX(Info!$E$6:$E$15,MATCH(J$14,Info!$C$6:$C$15,0))/12),0)</f>
        <v>0</v>
      </c>
      <c r="K168" s="6">
        <f>IF(Balance!K167&gt;0,Balance!K167*(INDEX(Info!$E$6:$E$15,MATCH(K$14,Info!$C$6:$C$15,0))/12),0)</f>
        <v>0</v>
      </c>
      <c r="L168" s="6">
        <f>IF(Balance!L167&gt;0,Balance!L167*(INDEX(Info!$E$6:$E$15,MATCH(L$14,Info!$C$6:$C$15,0))/12),0)</f>
        <v>0</v>
      </c>
      <c r="M168" s="6">
        <f>IF(Balance!M167&gt;0,Balance!M167*(INDEX(Info!$E$6:$E$15,MATCH(M$14,Info!$C$6:$C$15,0))/12),0)</f>
        <v>0</v>
      </c>
      <c r="O168" s="6">
        <f t="shared" si="6"/>
        <v>0</v>
      </c>
    </row>
    <row r="169" spans="1:15" x14ac:dyDescent="0.25">
      <c r="A169" s="3" t="str">
        <f>IF(Balance!O168&lt;=0,"",A168+1)</f>
        <v/>
      </c>
      <c r="B169" s="51" t="str">
        <f t="shared" si="7"/>
        <v/>
      </c>
      <c r="D169" s="6">
        <f>IF(Balance!D168&gt;0,Balance!D168*(INDEX(Info!$E$6:$E$15,MATCH(D$14,Info!$C$6:$C$15,0))/12),0)</f>
        <v>0</v>
      </c>
      <c r="E169" s="6">
        <f>IF(Balance!E168&gt;0,Balance!E168*(INDEX(Info!$E$6:$E$15,MATCH(E$14,Info!$C$6:$C$15,0))/12),0)</f>
        <v>0</v>
      </c>
      <c r="F169" s="6">
        <f>IF(Balance!F168&gt;0,Balance!F168*(INDEX(Info!$E$6:$E$15,MATCH(F$14,Info!$C$6:$C$15,0))/12),0)</f>
        <v>0</v>
      </c>
      <c r="G169" s="6">
        <f>IF(Balance!G168&gt;0,Balance!G168*(INDEX(Info!$E$6:$E$15,MATCH(G$14,Info!$C$6:$C$15,0))/12),0)</f>
        <v>0</v>
      </c>
      <c r="H169" s="6">
        <f>IF(Balance!H168&gt;0,Balance!H168*(INDEX(Info!$E$6:$E$15,MATCH(H$14,Info!$C$6:$C$15,0))/12),0)</f>
        <v>0</v>
      </c>
      <c r="I169" s="6">
        <f>IF(Balance!I168&gt;0,Balance!I168*(INDEX(Info!$E$6:$E$15,MATCH(I$14,Info!$C$6:$C$15,0))/12),0)</f>
        <v>0</v>
      </c>
      <c r="J169" s="6">
        <f>IF(Balance!J168&gt;0,Balance!J168*(INDEX(Info!$E$6:$E$15,MATCH(J$14,Info!$C$6:$C$15,0))/12),0)</f>
        <v>0</v>
      </c>
      <c r="K169" s="6">
        <f>IF(Balance!K168&gt;0,Balance!K168*(INDEX(Info!$E$6:$E$15,MATCH(K$14,Info!$C$6:$C$15,0))/12),0)</f>
        <v>0</v>
      </c>
      <c r="L169" s="6">
        <f>IF(Balance!L168&gt;0,Balance!L168*(INDEX(Info!$E$6:$E$15,MATCH(L$14,Info!$C$6:$C$15,0))/12),0)</f>
        <v>0</v>
      </c>
      <c r="M169" s="6">
        <f>IF(Balance!M168&gt;0,Balance!M168*(INDEX(Info!$E$6:$E$15,MATCH(M$14,Info!$C$6:$C$15,0))/12),0)</f>
        <v>0</v>
      </c>
      <c r="O169" s="6">
        <f t="shared" si="6"/>
        <v>0</v>
      </c>
    </row>
    <row r="170" spans="1:15" x14ac:dyDescent="0.25">
      <c r="A170" s="3" t="str">
        <f>IF(Balance!O169&lt;=0,"",A169+1)</f>
        <v/>
      </c>
      <c r="B170" s="51" t="str">
        <f t="shared" si="7"/>
        <v/>
      </c>
      <c r="D170" s="6">
        <f>IF(Balance!D169&gt;0,Balance!D169*(INDEX(Info!$E$6:$E$15,MATCH(D$14,Info!$C$6:$C$15,0))/12),0)</f>
        <v>0</v>
      </c>
      <c r="E170" s="6">
        <f>IF(Balance!E169&gt;0,Balance!E169*(INDEX(Info!$E$6:$E$15,MATCH(E$14,Info!$C$6:$C$15,0))/12),0)</f>
        <v>0</v>
      </c>
      <c r="F170" s="6">
        <f>IF(Balance!F169&gt;0,Balance!F169*(INDEX(Info!$E$6:$E$15,MATCH(F$14,Info!$C$6:$C$15,0))/12),0)</f>
        <v>0</v>
      </c>
      <c r="G170" s="6">
        <f>IF(Balance!G169&gt;0,Balance!G169*(INDEX(Info!$E$6:$E$15,MATCH(G$14,Info!$C$6:$C$15,0))/12),0)</f>
        <v>0</v>
      </c>
      <c r="H170" s="6">
        <f>IF(Balance!H169&gt;0,Balance!H169*(INDEX(Info!$E$6:$E$15,MATCH(H$14,Info!$C$6:$C$15,0))/12),0)</f>
        <v>0</v>
      </c>
      <c r="I170" s="6">
        <f>IF(Balance!I169&gt;0,Balance!I169*(INDEX(Info!$E$6:$E$15,MATCH(I$14,Info!$C$6:$C$15,0))/12),0)</f>
        <v>0</v>
      </c>
      <c r="J170" s="6">
        <f>IF(Balance!J169&gt;0,Balance!J169*(INDEX(Info!$E$6:$E$15,MATCH(J$14,Info!$C$6:$C$15,0))/12),0)</f>
        <v>0</v>
      </c>
      <c r="K170" s="6">
        <f>IF(Balance!K169&gt;0,Balance!K169*(INDEX(Info!$E$6:$E$15,MATCH(K$14,Info!$C$6:$C$15,0))/12),0)</f>
        <v>0</v>
      </c>
      <c r="L170" s="6">
        <f>IF(Balance!L169&gt;0,Balance!L169*(INDEX(Info!$E$6:$E$15,MATCH(L$14,Info!$C$6:$C$15,0))/12),0)</f>
        <v>0</v>
      </c>
      <c r="M170" s="6">
        <f>IF(Balance!M169&gt;0,Balance!M169*(INDEX(Info!$E$6:$E$15,MATCH(M$14,Info!$C$6:$C$15,0))/12),0)</f>
        <v>0</v>
      </c>
      <c r="O170" s="6">
        <f t="shared" si="6"/>
        <v>0</v>
      </c>
    </row>
    <row r="171" spans="1:15" x14ac:dyDescent="0.25">
      <c r="A171" s="3" t="str">
        <f>IF(Balance!O170&lt;=0,"",A170+1)</f>
        <v/>
      </c>
      <c r="B171" s="51" t="str">
        <f t="shared" si="7"/>
        <v/>
      </c>
      <c r="D171" s="6">
        <f>IF(Balance!D170&gt;0,Balance!D170*(INDEX(Info!$E$6:$E$15,MATCH(D$14,Info!$C$6:$C$15,0))/12),0)</f>
        <v>0</v>
      </c>
      <c r="E171" s="6">
        <f>IF(Balance!E170&gt;0,Balance!E170*(INDEX(Info!$E$6:$E$15,MATCH(E$14,Info!$C$6:$C$15,0))/12),0)</f>
        <v>0</v>
      </c>
      <c r="F171" s="6">
        <f>IF(Balance!F170&gt;0,Balance!F170*(INDEX(Info!$E$6:$E$15,MATCH(F$14,Info!$C$6:$C$15,0))/12),0)</f>
        <v>0</v>
      </c>
      <c r="G171" s="6">
        <f>IF(Balance!G170&gt;0,Balance!G170*(INDEX(Info!$E$6:$E$15,MATCH(G$14,Info!$C$6:$C$15,0))/12),0)</f>
        <v>0</v>
      </c>
      <c r="H171" s="6">
        <f>IF(Balance!H170&gt;0,Balance!H170*(INDEX(Info!$E$6:$E$15,MATCH(H$14,Info!$C$6:$C$15,0))/12),0)</f>
        <v>0</v>
      </c>
      <c r="I171" s="6">
        <f>IF(Balance!I170&gt;0,Balance!I170*(INDEX(Info!$E$6:$E$15,MATCH(I$14,Info!$C$6:$C$15,0))/12),0)</f>
        <v>0</v>
      </c>
      <c r="J171" s="6">
        <f>IF(Balance!J170&gt;0,Balance!J170*(INDEX(Info!$E$6:$E$15,MATCH(J$14,Info!$C$6:$C$15,0))/12),0)</f>
        <v>0</v>
      </c>
      <c r="K171" s="6">
        <f>IF(Balance!K170&gt;0,Balance!K170*(INDEX(Info!$E$6:$E$15,MATCH(K$14,Info!$C$6:$C$15,0))/12),0)</f>
        <v>0</v>
      </c>
      <c r="L171" s="6">
        <f>IF(Balance!L170&gt;0,Balance!L170*(INDEX(Info!$E$6:$E$15,MATCH(L$14,Info!$C$6:$C$15,0))/12),0)</f>
        <v>0</v>
      </c>
      <c r="M171" s="6">
        <f>IF(Balance!M170&gt;0,Balance!M170*(INDEX(Info!$E$6:$E$15,MATCH(M$14,Info!$C$6:$C$15,0))/12),0)</f>
        <v>0</v>
      </c>
      <c r="O171" s="6">
        <f t="shared" si="6"/>
        <v>0</v>
      </c>
    </row>
    <row r="172" spans="1:15" x14ac:dyDescent="0.25">
      <c r="A172" s="3" t="str">
        <f>IF(Balance!O171&lt;=0,"",A171+1)</f>
        <v/>
      </c>
      <c r="B172" s="51" t="str">
        <f t="shared" si="7"/>
        <v/>
      </c>
      <c r="D172" s="6">
        <f>IF(Balance!D171&gt;0,Balance!D171*(INDEX(Info!$E$6:$E$15,MATCH(D$14,Info!$C$6:$C$15,0))/12),0)</f>
        <v>0</v>
      </c>
      <c r="E172" s="6">
        <f>IF(Balance!E171&gt;0,Balance!E171*(INDEX(Info!$E$6:$E$15,MATCH(E$14,Info!$C$6:$C$15,0))/12),0)</f>
        <v>0</v>
      </c>
      <c r="F172" s="6">
        <f>IF(Balance!F171&gt;0,Balance!F171*(INDEX(Info!$E$6:$E$15,MATCH(F$14,Info!$C$6:$C$15,0))/12),0)</f>
        <v>0</v>
      </c>
      <c r="G172" s="6">
        <f>IF(Balance!G171&gt;0,Balance!G171*(INDEX(Info!$E$6:$E$15,MATCH(G$14,Info!$C$6:$C$15,0))/12),0)</f>
        <v>0</v>
      </c>
      <c r="H172" s="6">
        <f>IF(Balance!H171&gt;0,Balance!H171*(INDEX(Info!$E$6:$E$15,MATCH(H$14,Info!$C$6:$C$15,0))/12),0)</f>
        <v>0</v>
      </c>
      <c r="I172" s="6">
        <f>IF(Balance!I171&gt;0,Balance!I171*(INDEX(Info!$E$6:$E$15,MATCH(I$14,Info!$C$6:$C$15,0))/12),0)</f>
        <v>0</v>
      </c>
      <c r="J172" s="6">
        <f>IF(Balance!J171&gt;0,Balance!J171*(INDEX(Info!$E$6:$E$15,MATCH(J$14,Info!$C$6:$C$15,0))/12),0)</f>
        <v>0</v>
      </c>
      <c r="K172" s="6">
        <f>IF(Balance!K171&gt;0,Balance!K171*(INDEX(Info!$E$6:$E$15,MATCH(K$14,Info!$C$6:$C$15,0))/12),0)</f>
        <v>0</v>
      </c>
      <c r="L172" s="6">
        <f>IF(Balance!L171&gt;0,Balance!L171*(INDEX(Info!$E$6:$E$15,MATCH(L$14,Info!$C$6:$C$15,0))/12),0)</f>
        <v>0</v>
      </c>
      <c r="M172" s="6">
        <f>IF(Balance!M171&gt;0,Balance!M171*(INDEX(Info!$E$6:$E$15,MATCH(M$14,Info!$C$6:$C$15,0))/12),0)</f>
        <v>0</v>
      </c>
      <c r="O172" s="6">
        <f t="shared" si="6"/>
        <v>0</v>
      </c>
    </row>
    <row r="173" spans="1:15" x14ac:dyDescent="0.25">
      <c r="A173" s="3" t="str">
        <f>IF(Balance!O172&lt;=0,"",A172+1)</f>
        <v/>
      </c>
      <c r="B173" s="51" t="str">
        <f t="shared" si="7"/>
        <v/>
      </c>
      <c r="D173" s="6">
        <f>IF(Balance!D172&gt;0,Balance!D172*(INDEX(Info!$E$6:$E$15,MATCH(D$14,Info!$C$6:$C$15,0))/12),0)</f>
        <v>0</v>
      </c>
      <c r="E173" s="6">
        <f>IF(Balance!E172&gt;0,Balance!E172*(INDEX(Info!$E$6:$E$15,MATCH(E$14,Info!$C$6:$C$15,0))/12),0)</f>
        <v>0</v>
      </c>
      <c r="F173" s="6">
        <f>IF(Balance!F172&gt;0,Balance!F172*(INDEX(Info!$E$6:$E$15,MATCH(F$14,Info!$C$6:$C$15,0))/12),0)</f>
        <v>0</v>
      </c>
      <c r="G173" s="6">
        <f>IF(Balance!G172&gt;0,Balance!G172*(INDEX(Info!$E$6:$E$15,MATCH(G$14,Info!$C$6:$C$15,0))/12),0)</f>
        <v>0</v>
      </c>
      <c r="H173" s="6">
        <f>IF(Balance!H172&gt;0,Balance!H172*(INDEX(Info!$E$6:$E$15,MATCH(H$14,Info!$C$6:$C$15,0))/12),0)</f>
        <v>0</v>
      </c>
      <c r="I173" s="6">
        <f>IF(Balance!I172&gt;0,Balance!I172*(INDEX(Info!$E$6:$E$15,MATCH(I$14,Info!$C$6:$C$15,0))/12),0)</f>
        <v>0</v>
      </c>
      <c r="J173" s="6">
        <f>IF(Balance!J172&gt;0,Balance!J172*(INDEX(Info!$E$6:$E$15,MATCH(J$14,Info!$C$6:$C$15,0))/12),0)</f>
        <v>0</v>
      </c>
      <c r="K173" s="6">
        <f>IF(Balance!K172&gt;0,Balance!K172*(INDEX(Info!$E$6:$E$15,MATCH(K$14,Info!$C$6:$C$15,0))/12),0)</f>
        <v>0</v>
      </c>
      <c r="L173" s="6">
        <f>IF(Balance!L172&gt;0,Balance!L172*(INDEX(Info!$E$6:$E$15,MATCH(L$14,Info!$C$6:$C$15,0))/12),0)</f>
        <v>0</v>
      </c>
      <c r="M173" s="6">
        <f>IF(Balance!M172&gt;0,Balance!M172*(INDEX(Info!$E$6:$E$15,MATCH(M$14,Info!$C$6:$C$15,0))/12),0)</f>
        <v>0</v>
      </c>
      <c r="O173" s="6">
        <f t="shared" si="6"/>
        <v>0</v>
      </c>
    </row>
    <row r="174" spans="1:15" x14ac:dyDescent="0.25">
      <c r="A174" s="3" t="str">
        <f>IF(Balance!O173&lt;=0,"",A173+1)</f>
        <v/>
      </c>
      <c r="B174" s="51" t="str">
        <f t="shared" si="7"/>
        <v/>
      </c>
      <c r="D174" s="6">
        <f>IF(Balance!D173&gt;0,Balance!D173*(INDEX(Info!$E$6:$E$15,MATCH(D$14,Info!$C$6:$C$15,0))/12),0)</f>
        <v>0</v>
      </c>
      <c r="E174" s="6">
        <f>IF(Balance!E173&gt;0,Balance!E173*(INDEX(Info!$E$6:$E$15,MATCH(E$14,Info!$C$6:$C$15,0))/12),0)</f>
        <v>0</v>
      </c>
      <c r="F174" s="6">
        <f>IF(Balance!F173&gt;0,Balance!F173*(INDEX(Info!$E$6:$E$15,MATCH(F$14,Info!$C$6:$C$15,0))/12),0)</f>
        <v>0</v>
      </c>
      <c r="G174" s="6">
        <f>IF(Balance!G173&gt;0,Balance!G173*(INDEX(Info!$E$6:$E$15,MATCH(G$14,Info!$C$6:$C$15,0))/12),0)</f>
        <v>0</v>
      </c>
      <c r="H174" s="6">
        <f>IF(Balance!H173&gt;0,Balance!H173*(INDEX(Info!$E$6:$E$15,MATCH(H$14,Info!$C$6:$C$15,0))/12),0)</f>
        <v>0</v>
      </c>
      <c r="I174" s="6">
        <f>IF(Balance!I173&gt;0,Balance!I173*(INDEX(Info!$E$6:$E$15,MATCH(I$14,Info!$C$6:$C$15,0))/12),0)</f>
        <v>0</v>
      </c>
      <c r="J174" s="6">
        <f>IF(Balance!J173&gt;0,Balance!J173*(INDEX(Info!$E$6:$E$15,MATCH(J$14,Info!$C$6:$C$15,0))/12),0)</f>
        <v>0</v>
      </c>
      <c r="K174" s="6">
        <f>IF(Balance!K173&gt;0,Balance!K173*(INDEX(Info!$E$6:$E$15,MATCH(K$14,Info!$C$6:$C$15,0))/12),0)</f>
        <v>0</v>
      </c>
      <c r="L174" s="6">
        <f>IF(Balance!L173&gt;0,Balance!L173*(INDEX(Info!$E$6:$E$15,MATCH(L$14,Info!$C$6:$C$15,0))/12),0)</f>
        <v>0</v>
      </c>
      <c r="M174" s="6">
        <f>IF(Balance!M173&gt;0,Balance!M173*(INDEX(Info!$E$6:$E$15,MATCH(M$14,Info!$C$6:$C$15,0))/12),0)</f>
        <v>0</v>
      </c>
      <c r="O174" s="6">
        <f t="shared" si="6"/>
        <v>0</v>
      </c>
    </row>
    <row r="175" spans="1:15" x14ac:dyDescent="0.25">
      <c r="A175" s="3" t="str">
        <f>IF(Balance!O174&lt;=0,"",A174+1)</f>
        <v/>
      </c>
      <c r="B175" s="51" t="str">
        <f t="shared" si="7"/>
        <v/>
      </c>
      <c r="D175" s="6">
        <f>IF(Balance!D174&gt;0,Balance!D174*(INDEX(Info!$E$6:$E$15,MATCH(D$14,Info!$C$6:$C$15,0))/12),0)</f>
        <v>0</v>
      </c>
      <c r="E175" s="6">
        <f>IF(Balance!E174&gt;0,Balance!E174*(INDEX(Info!$E$6:$E$15,MATCH(E$14,Info!$C$6:$C$15,0))/12),0)</f>
        <v>0</v>
      </c>
      <c r="F175" s="6">
        <f>IF(Balance!F174&gt;0,Balance!F174*(INDEX(Info!$E$6:$E$15,MATCH(F$14,Info!$C$6:$C$15,0))/12),0)</f>
        <v>0</v>
      </c>
      <c r="G175" s="6">
        <f>IF(Balance!G174&gt;0,Balance!G174*(INDEX(Info!$E$6:$E$15,MATCH(G$14,Info!$C$6:$C$15,0))/12),0)</f>
        <v>0</v>
      </c>
      <c r="H175" s="6">
        <f>IF(Balance!H174&gt;0,Balance!H174*(INDEX(Info!$E$6:$E$15,MATCH(H$14,Info!$C$6:$C$15,0))/12),0)</f>
        <v>0</v>
      </c>
      <c r="I175" s="6">
        <f>IF(Balance!I174&gt;0,Balance!I174*(INDEX(Info!$E$6:$E$15,MATCH(I$14,Info!$C$6:$C$15,0))/12),0)</f>
        <v>0</v>
      </c>
      <c r="J175" s="6">
        <f>IF(Balance!J174&gt;0,Balance!J174*(INDEX(Info!$E$6:$E$15,MATCH(J$14,Info!$C$6:$C$15,0))/12),0)</f>
        <v>0</v>
      </c>
      <c r="K175" s="6">
        <f>IF(Balance!K174&gt;0,Balance!K174*(INDEX(Info!$E$6:$E$15,MATCH(K$14,Info!$C$6:$C$15,0))/12),0)</f>
        <v>0</v>
      </c>
      <c r="L175" s="6">
        <f>IF(Balance!L174&gt;0,Balance!L174*(INDEX(Info!$E$6:$E$15,MATCH(L$14,Info!$C$6:$C$15,0))/12),0)</f>
        <v>0</v>
      </c>
      <c r="M175" s="6">
        <f>IF(Balance!M174&gt;0,Balance!M174*(INDEX(Info!$E$6:$E$15,MATCH(M$14,Info!$C$6:$C$15,0))/12),0)</f>
        <v>0</v>
      </c>
      <c r="O175" s="6">
        <f t="shared" si="6"/>
        <v>0</v>
      </c>
    </row>
    <row r="176" spans="1:15" x14ac:dyDescent="0.25">
      <c r="A176" s="3" t="str">
        <f>IF(Balance!O175&lt;=0,"",A175+1)</f>
        <v/>
      </c>
      <c r="B176" s="51" t="str">
        <f t="shared" si="7"/>
        <v/>
      </c>
      <c r="D176" s="6">
        <f>IF(Balance!D175&gt;0,Balance!D175*(INDEX(Info!$E$6:$E$15,MATCH(D$14,Info!$C$6:$C$15,0))/12),0)</f>
        <v>0</v>
      </c>
      <c r="E176" s="6">
        <f>IF(Balance!E175&gt;0,Balance!E175*(INDEX(Info!$E$6:$E$15,MATCH(E$14,Info!$C$6:$C$15,0))/12),0)</f>
        <v>0</v>
      </c>
      <c r="F176" s="6">
        <f>IF(Balance!F175&gt;0,Balance!F175*(INDEX(Info!$E$6:$E$15,MATCH(F$14,Info!$C$6:$C$15,0))/12),0)</f>
        <v>0</v>
      </c>
      <c r="G176" s="6">
        <f>IF(Balance!G175&gt;0,Balance!G175*(INDEX(Info!$E$6:$E$15,MATCH(G$14,Info!$C$6:$C$15,0))/12),0)</f>
        <v>0</v>
      </c>
      <c r="H176" s="6">
        <f>IF(Balance!H175&gt;0,Balance!H175*(INDEX(Info!$E$6:$E$15,MATCH(H$14,Info!$C$6:$C$15,0))/12),0)</f>
        <v>0</v>
      </c>
      <c r="I176" s="6">
        <f>IF(Balance!I175&gt;0,Balance!I175*(INDEX(Info!$E$6:$E$15,MATCH(I$14,Info!$C$6:$C$15,0))/12),0)</f>
        <v>0</v>
      </c>
      <c r="J176" s="6">
        <f>IF(Balance!J175&gt;0,Balance!J175*(INDEX(Info!$E$6:$E$15,MATCH(J$14,Info!$C$6:$C$15,0))/12),0)</f>
        <v>0</v>
      </c>
      <c r="K176" s="6">
        <f>IF(Balance!K175&gt;0,Balance!K175*(INDEX(Info!$E$6:$E$15,MATCH(K$14,Info!$C$6:$C$15,0))/12),0)</f>
        <v>0</v>
      </c>
      <c r="L176" s="6">
        <f>IF(Balance!L175&gt;0,Balance!L175*(INDEX(Info!$E$6:$E$15,MATCH(L$14,Info!$C$6:$C$15,0))/12),0)</f>
        <v>0</v>
      </c>
      <c r="M176" s="6">
        <f>IF(Balance!M175&gt;0,Balance!M175*(INDEX(Info!$E$6:$E$15,MATCH(M$14,Info!$C$6:$C$15,0))/12),0)</f>
        <v>0</v>
      </c>
      <c r="O176" s="6">
        <f t="shared" si="6"/>
        <v>0</v>
      </c>
    </row>
    <row r="177" spans="1:15" x14ac:dyDescent="0.25">
      <c r="A177" s="3" t="str">
        <f>IF(Balance!O176&lt;=0,"",A176+1)</f>
        <v/>
      </c>
      <c r="B177" s="51" t="str">
        <f t="shared" si="7"/>
        <v/>
      </c>
      <c r="D177" s="6">
        <f>IF(Balance!D176&gt;0,Balance!D176*(INDEX(Info!$E$6:$E$15,MATCH(D$14,Info!$C$6:$C$15,0))/12),0)</f>
        <v>0</v>
      </c>
      <c r="E177" s="6">
        <f>IF(Balance!E176&gt;0,Balance!E176*(INDEX(Info!$E$6:$E$15,MATCH(E$14,Info!$C$6:$C$15,0))/12),0)</f>
        <v>0</v>
      </c>
      <c r="F177" s="6">
        <f>IF(Balance!F176&gt;0,Balance!F176*(INDEX(Info!$E$6:$E$15,MATCH(F$14,Info!$C$6:$C$15,0))/12),0)</f>
        <v>0</v>
      </c>
      <c r="G177" s="6">
        <f>IF(Balance!G176&gt;0,Balance!G176*(INDEX(Info!$E$6:$E$15,MATCH(G$14,Info!$C$6:$C$15,0))/12),0)</f>
        <v>0</v>
      </c>
      <c r="H177" s="6">
        <f>IF(Balance!H176&gt;0,Balance!H176*(INDEX(Info!$E$6:$E$15,MATCH(H$14,Info!$C$6:$C$15,0))/12),0)</f>
        <v>0</v>
      </c>
      <c r="I177" s="6">
        <f>IF(Balance!I176&gt;0,Balance!I176*(INDEX(Info!$E$6:$E$15,MATCH(I$14,Info!$C$6:$C$15,0))/12),0)</f>
        <v>0</v>
      </c>
      <c r="J177" s="6">
        <f>IF(Balance!J176&gt;0,Balance!J176*(INDEX(Info!$E$6:$E$15,MATCH(J$14,Info!$C$6:$C$15,0))/12),0)</f>
        <v>0</v>
      </c>
      <c r="K177" s="6">
        <f>IF(Balance!K176&gt;0,Balance!K176*(INDEX(Info!$E$6:$E$15,MATCH(K$14,Info!$C$6:$C$15,0))/12),0)</f>
        <v>0</v>
      </c>
      <c r="L177" s="6">
        <f>IF(Balance!L176&gt;0,Balance!L176*(INDEX(Info!$E$6:$E$15,MATCH(L$14,Info!$C$6:$C$15,0))/12),0)</f>
        <v>0</v>
      </c>
      <c r="M177" s="6">
        <f>IF(Balance!M176&gt;0,Balance!M176*(INDEX(Info!$E$6:$E$15,MATCH(M$14,Info!$C$6:$C$15,0))/12),0)</f>
        <v>0</v>
      </c>
      <c r="O177" s="6">
        <f t="shared" si="6"/>
        <v>0</v>
      </c>
    </row>
    <row r="178" spans="1:15" x14ac:dyDescent="0.25">
      <c r="A178" s="3" t="str">
        <f>IF(Balance!O177&lt;=0,"",A177+1)</f>
        <v/>
      </c>
      <c r="B178" s="51" t="str">
        <f t="shared" si="7"/>
        <v/>
      </c>
      <c r="D178" s="6">
        <f>IF(Balance!D177&gt;0,Balance!D177*(INDEX(Info!$E$6:$E$15,MATCH(D$14,Info!$C$6:$C$15,0))/12),0)</f>
        <v>0</v>
      </c>
      <c r="E178" s="6">
        <f>IF(Balance!E177&gt;0,Balance!E177*(INDEX(Info!$E$6:$E$15,MATCH(E$14,Info!$C$6:$C$15,0))/12),0)</f>
        <v>0</v>
      </c>
      <c r="F178" s="6">
        <f>IF(Balance!F177&gt;0,Balance!F177*(INDEX(Info!$E$6:$E$15,MATCH(F$14,Info!$C$6:$C$15,0))/12),0)</f>
        <v>0</v>
      </c>
      <c r="G178" s="6">
        <f>IF(Balance!G177&gt;0,Balance!G177*(INDEX(Info!$E$6:$E$15,MATCH(G$14,Info!$C$6:$C$15,0))/12),0)</f>
        <v>0</v>
      </c>
      <c r="H178" s="6">
        <f>IF(Balance!H177&gt;0,Balance!H177*(INDEX(Info!$E$6:$E$15,MATCH(H$14,Info!$C$6:$C$15,0))/12),0)</f>
        <v>0</v>
      </c>
      <c r="I178" s="6">
        <f>IF(Balance!I177&gt;0,Balance!I177*(INDEX(Info!$E$6:$E$15,MATCH(I$14,Info!$C$6:$C$15,0))/12),0)</f>
        <v>0</v>
      </c>
      <c r="J178" s="6">
        <f>IF(Balance!J177&gt;0,Balance!J177*(INDEX(Info!$E$6:$E$15,MATCH(J$14,Info!$C$6:$C$15,0))/12),0)</f>
        <v>0</v>
      </c>
      <c r="K178" s="6">
        <f>IF(Balance!K177&gt;0,Balance!K177*(INDEX(Info!$E$6:$E$15,MATCH(K$14,Info!$C$6:$C$15,0))/12),0)</f>
        <v>0</v>
      </c>
      <c r="L178" s="6">
        <f>IF(Balance!L177&gt;0,Balance!L177*(INDEX(Info!$E$6:$E$15,MATCH(L$14,Info!$C$6:$C$15,0))/12),0)</f>
        <v>0</v>
      </c>
      <c r="M178" s="6">
        <f>IF(Balance!M177&gt;0,Balance!M177*(INDEX(Info!$E$6:$E$15,MATCH(M$14,Info!$C$6:$C$15,0))/12),0)</f>
        <v>0</v>
      </c>
      <c r="O178" s="6">
        <f t="shared" si="6"/>
        <v>0</v>
      </c>
    </row>
    <row r="179" spans="1:15" x14ac:dyDescent="0.25">
      <c r="A179" s="3" t="str">
        <f>IF(Balance!O178&lt;=0,"",A178+1)</f>
        <v/>
      </c>
      <c r="B179" s="51" t="str">
        <f t="shared" si="7"/>
        <v/>
      </c>
      <c r="D179" s="6">
        <f>IF(Balance!D178&gt;0,Balance!D178*(INDEX(Info!$E$6:$E$15,MATCH(D$14,Info!$C$6:$C$15,0))/12),0)</f>
        <v>0</v>
      </c>
      <c r="E179" s="6">
        <f>IF(Balance!E178&gt;0,Balance!E178*(INDEX(Info!$E$6:$E$15,MATCH(E$14,Info!$C$6:$C$15,0))/12),0)</f>
        <v>0</v>
      </c>
      <c r="F179" s="6">
        <f>IF(Balance!F178&gt;0,Balance!F178*(INDEX(Info!$E$6:$E$15,MATCH(F$14,Info!$C$6:$C$15,0))/12),0)</f>
        <v>0</v>
      </c>
      <c r="G179" s="6">
        <f>IF(Balance!G178&gt;0,Balance!G178*(INDEX(Info!$E$6:$E$15,MATCH(G$14,Info!$C$6:$C$15,0))/12),0)</f>
        <v>0</v>
      </c>
      <c r="H179" s="6">
        <f>IF(Balance!H178&gt;0,Balance!H178*(INDEX(Info!$E$6:$E$15,MATCH(H$14,Info!$C$6:$C$15,0))/12),0)</f>
        <v>0</v>
      </c>
      <c r="I179" s="6">
        <f>IF(Balance!I178&gt;0,Balance!I178*(INDEX(Info!$E$6:$E$15,MATCH(I$14,Info!$C$6:$C$15,0))/12),0)</f>
        <v>0</v>
      </c>
      <c r="J179" s="6">
        <f>IF(Balance!J178&gt;0,Balance!J178*(INDEX(Info!$E$6:$E$15,MATCH(J$14,Info!$C$6:$C$15,0))/12),0)</f>
        <v>0</v>
      </c>
      <c r="K179" s="6">
        <f>IF(Balance!K178&gt;0,Balance!K178*(INDEX(Info!$E$6:$E$15,MATCH(K$14,Info!$C$6:$C$15,0))/12),0)</f>
        <v>0</v>
      </c>
      <c r="L179" s="6">
        <f>IF(Balance!L178&gt;0,Balance!L178*(INDEX(Info!$E$6:$E$15,MATCH(L$14,Info!$C$6:$C$15,0))/12),0)</f>
        <v>0</v>
      </c>
      <c r="M179" s="6">
        <f>IF(Balance!M178&gt;0,Balance!M178*(INDEX(Info!$E$6:$E$15,MATCH(M$14,Info!$C$6:$C$15,0))/12),0)</f>
        <v>0</v>
      </c>
      <c r="O179" s="6">
        <f t="shared" si="6"/>
        <v>0</v>
      </c>
    </row>
    <row r="180" spans="1:15" x14ac:dyDescent="0.25">
      <c r="A180" s="3" t="str">
        <f>IF(Balance!O179&lt;=0,"",A179+1)</f>
        <v/>
      </c>
      <c r="B180" s="51" t="str">
        <f t="shared" si="7"/>
        <v/>
      </c>
      <c r="D180" s="6">
        <f>IF(Balance!D179&gt;0,Balance!D179*(INDEX(Info!$E$6:$E$15,MATCH(D$14,Info!$C$6:$C$15,0))/12),0)</f>
        <v>0</v>
      </c>
      <c r="E180" s="6">
        <f>IF(Balance!E179&gt;0,Balance!E179*(INDEX(Info!$E$6:$E$15,MATCH(E$14,Info!$C$6:$C$15,0))/12),0)</f>
        <v>0</v>
      </c>
      <c r="F180" s="6">
        <f>IF(Balance!F179&gt;0,Balance!F179*(INDEX(Info!$E$6:$E$15,MATCH(F$14,Info!$C$6:$C$15,0))/12),0)</f>
        <v>0</v>
      </c>
      <c r="G180" s="6">
        <f>IF(Balance!G179&gt;0,Balance!G179*(INDEX(Info!$E$6:$E$15,MATCH(G$14,Info!$C$6:$C$15,0))/12),0)</f>
        <v>0</v>
      </c>
      <c r="H180" s="6">
        <f>IF(Balance!H179&gt;0,Balance!H179*(INDEX(Info!$E$6:$E$15,MATCH(H$14,Info!$C$6:$C$15,0))/12),0)</f>
        <v>0</v>
      </c>
      <c r="I180" s="6">
        <f>IF(Balance!I179&gt;0,Balance!I179*(INDEX(Info!$E$6:$E$15,MATCH(I$14,Info!$C$6:$C$15,0))/12),0)</f>
        <v>0</v>
      </c>
      <c r="J180" s="6">
        <f>IF(Balance!J179&gt;0,Balance!J179*(INDEX(Info!$E$6:$E$15,MATCH(J$14,Info!$C$6:$C$15,0))/12),0)</f>
        <v>0</v>
      </c>
      <c r="K180" s="6">
        <f>IF(Balance!K179&gt;0,Balance!K179*(INDEX(Info!$E$6:$E$15,MATCH(K$14,Info!$C$6:$C$15,0))/12),0)</f>
        <v>0</v>
      </c>
      <c r="L180" s="6">
        <f>IF(Balance!L179&gt;0,Balance!L179*(INDEX(Info!$E$6:$E$15,MATCH(L$14,Info!$C$6:$C$15,0))/12),0)</f>
        <v>0</v>
      </c>
      <c r="M180" s="6">
        <f>IF(Balance!M179&gt;0,Balance!M179*(INDEX(Info!$E$6:$E$15,MATCH(M$14,Info!$C$6:$C$15,0))/12),0)</f>
        <v>0</v>
      </c>
      <c r="O180" s="6">
        <f t="shared" si="6"/>
        <v>0</v>
      </c>
    </row>
    <row r="181" spans="1:15" x14ac:dyDescent="0.25">
      <c r="A181" s="3" t="str">
        <f>IF(Balance!O180&lt;=0,"",A180+1)</f>
        <v/>
      </c>
      <c r="B181" s="51" t="str">
        <f t="shared" si="7"/>
        <v/>
      </c>
      <c r="D181" s="6">
        <f>IF(Balance!D180&gt;0,Balance!D180*(INDEX(Info!$E$6:$E$15,MATCH(D$14,Info!$C$6:$C$15,0))/12),0)</f>
        <v>0</v>
      </c>
      <c r="E181" s="6">
        <f>IF(Balance!E180&gt;0,Balance!E180*(INDEX(Info!$E$6:$E$15,MATCH(E$14,Info!$C$6:$C$15,0))/12),0)</f>
        <v>0</v>
      </c>
      <c r="F181" s="6">
        <f>IF(Balance!F180&gt;0,Balance!F180*(INDEX(Info!$E$6:$E$15,MATCH(F$14,Info!$C$6:$C$15,0))/12),0)</f>
        <v>0</v>
      </c>
      <c r="G181" s="6">
        <f>IF(Balance!G180&gt;0,Balance!G180*(INDEX(Info!$E$6:$E$15,MATCH(G$14,Info!$C$6:$C$15,0))/12),0)</f>
        <v>0</v>
      </c>
      <c r="H181" s="6">
        <f>IF(Balance!H180&gt;0,Balance!H180*(INDEX(Info!$E$6:$E$15,MATCH(H$14,Info!$C$6:$C$15,0))/12),0)</f>
        <v>0</v>
      </c>
      <c r="I181" s="6">
        <f>IF(Balance!I180&gt;0,Balance!I180*(INDEX(Info!$E$6:$E$15,MATCH(I$14,Info!$C$6:$C$15,0))/12),0)</f>
        <v>0</v>
      </c>
      <c r="J181" s="6">
        <f>IF(Balance!J180&gt;0,Balance!J180*(INDEX(Info!$E$6:$E$15,MATCH(J$14,Info!$C$6:$C$15,0))/12),0)</f>
        <v>0</v>
      </c>
      <c r="K181" s="6">
        <f>IF(Balance!K180&gt;0,Balance!K180*(INDEX(Info!$E$6:$E$15,MATCH(K$14,Info!$C$6:$C$15,0))/12),0)</f>
        <v>0</v>
      </c>
      <c r="L181" s="6">
        <f>IF(Balance!L180&gt;0,Balance!L180*(INDEX(Info!$E$6:$E$15,MATCH(L$14,Info!$C$6:$C$15,0))/12),0)</f>
        <v>0</v>
      </c>
      <c r="M181" s="6">
        <f>IF(Balance!M180&gt;0,Balance!M180*(INDEX(Info!$E$6:$E$15,MATCH(M$14,Info!$C$6:$C$15,0))/12),0)</f>
        <v>0</v>
      </c>
      <c r="O181" s="6">
        <f t="shared" si="6"/>
        <v>0</v>
      </c>
    </row>
    <row r="182" spans="1:15" x14ac:dyDescent="0.25">
      <c r="A182" s="3" t="str">
        <f>IF(Balance!O181&lt;=0,"",A181+1)</f>
        <v/>
      </c>
      <c r="B182" s="51" t="str">
        <f t="shared" si="7"/>
        <v/>
      </c>
      <c r="D182" s="6">
        <f>IF(Balance!D181&gt;0,Balance!D181*(INDEX(Info!$E$6:$E$15,MATCH(D$14,Info!$C$6:$C$15,0))/12),0)</f>
        <v>0</v>
      </c>
      <c r="E182" s="6">
        <f>IF(Balance!E181&gt;0,Balance!E181*(INDEX(Info!$E$6:$E$15,MATCH(E$14,Info!$C$6:$C$15,0))/12),0)</f>
        <v>0</v>
      </c>
      <c r="F182" s="6">
        <f>IF(Balance!F181&gt;0,Balance!F181*(INDEX(Info!$E$6:$E$15,MATCH(F$14,Info!$C$6:$C$15,0))/12),0)</f>
        <v>0</v>
      </c>
      <c r="G182" s="6">
        <f>IF(Balance!G181&gt;0,Balance!G181*(INDEX(Info!$E$6:$E$15,MATCH(G$14,Info!$C$6:$C$15,0))/12),0)</f>
        <v>0</v>
      </c>
      <c r="H182" s="6">
        <f>IF(Balance!H181&gt;0,Balance!H181*(INDEX(Info!$E$6:$E$15,MATCH(H$14,Info!$C$6:$C$15,0))/12),0)</f>
        <v>0</v>
      </c>
      <c r="I182" s="6">
        <f>IF(Balance!I181&gt;0,Balance!I181*(INDEX(Info!$E$6:$E$15,MATCH(I$14,Info!$C$6:$C$15,0))/12),0)</f>
        <v>0</v>
      </c>
      <c r="J182" s="6">
        <f>IF(Balance!J181&gt;0,Balance!J181*(INDEX(Info!$E$6:$E$15,MATCH(J$14,Info!$C$6:$C$15,0))/12),0)</f>
        <v>0</v>
      </c>
      <c r="K182" s="6">
        <f>IF(Balance!K181&gt;0,Balance!K181*(INDEX(Info!$E$6:$E$15,MATCH(K$14,Info!$C$6:$C$15,0))/12),0)</f>
        <v>0</v>
      </c>
      <c r="L182" s="6">
        <f>IF(Balance!L181&gt;0,Balance!L181*(INDEX(Info!$E$6:$E$15,MATCH(L$14,Info!$C$6:$C$15,0))/12),0)</f>
        <v>0</v>
      </c>
      <c r="M182" s="6">
        <f>IF(Balance!M181&gt;0,Balance!M181*(INDEX(Info!$E$6:$E$15,MATCH(M$14,Info!$C$6:$C$15,0))/12),0)</f>
        <v>0</v>
      </c>
      <c r="O182" s="6">
        <f t="shared" si="6"/>
        <v>0</v>
      </c>
    </row>
    <row r="183" spans="1:15" x14ac:dyDescent="0.25">
      <c r="A183" s="3" t="str">
        <f>IF(Balance!O182&lt;=0,"",A182+1)</f>
        <v/>
      </c>
      <c r="B183" s="51" t="str">
        <f t="shared" si="7"/>
        <v/>
      </c>
      <c r="D183" s="6">
        <f>IF(Balance!D182&gt;0,Balance!D182*(INDEX(Info!$E$6:$E$15,MATCH(D$14,Info!$C$6:$C$15,0))/12),0)</f>
        <v>0</v>
      </c>
      <c r="E183" s="6">
        <f>IF(Balance!E182&gt;0,Balance!E182*(INDEX(Info!$E$6:$E$15,MATCH(E$14,Info!$C$6:$C$15,0))/12),0)</f>
        <v>0</v>
      </c>
      <c r="F183" s="6">
        <f>IF(Balance!F182&gt;0,Balance!F182*(INDEX(Info!$E$6:$E$15,MATCH(F$14,Info!$C$6:$C$15,0))/12),0)</f>
        <v>0</v>
      </c>
      <c r="G183" s="6">
        <f>IF(Balance!G182&gt;0,Balance!G182*(INDEX(Info!$E$6:$E$15,MATCH(G$14,Info!$C$6:$C$15,0))/12),0)</f>
        <v>0</v>
      </c>
      <c r="H183" s="6">
        <f>IF(Balance!H182&gt;0,Balance!H182*(INDEX(Info!$E$6:$E$15,MATCH(H$14,Info!$C$6:$C$15,0))/12),0)</f>
        <v>0</v>
      </c>
      <c r="I183" s="6">
        <f>IF(Balance!I182&gt;0,Balance!I182*(INDEX(Info!$E$6:$E$15,MATCH(I$14,Info!$C$6:$C$15,0))/12),0)</f>
        <v>0</v>
      </c>
      <c r="J183" s="6">
        <f>IF(Balance!J182&gt;0,Balance!J182*(INDEX(Info!$E$6:$E$15,MATCH(J$14,Info!$C$6:$C$15,0))/12),0)</f>
        <v>0</v>
      </c>
      <c r="K183" s="6">
        <f>IF(Balance!K182&gt;0,Balance!K182*(INDEX(Info!$E$6:$E$15,MATCH(K$14,Info!$C$6:$C$15,0))/12),0)</f>
        <v>0</v>
      </c>
      <c r="L183" s="6">
        <f>IF(Balance!L182&gt;0,Balance!L182*(INDEX(Info!$E$6:$E$15,MATCH(L$14,Info!$C$6:$C$15,0))/12),0)</f>
        <v>0</v>
      </c>
      <c r="M183" s="6">
        <f>IF(Balance!M182&gt;0,Balance!M182*(INDEX(Info!$E$6:$E$15,MATCH(M$14,Info!$C$6:$C$15,0))/12),0)</f>
        <v>0</v>
      </c>
      <c r="O183" s="6">
        <f t="shared" si="6"/>
        <v>0</v>
      </c>
    </row>
    <row r="184" spans="1:15" x14ac:dyDescent="0.25">
      <c r="A184" s="3" t="str">
        <f>IF(Balance!O183&lt;=0,"",A183+1)</f>
        <v/>
      </c>
      <c r="B184" s="51" t="str">
        <f t="shared" si="7"/>
        <v/>
      </c>
      <c r="D184" s="6">
        <f>IF(Balance!D183&gt;0,Balance!D183*(INDEX(Info!$E$6:$E$15,MATCH(D$14,Info!$C$6:$C$15,0))/12),0)</f>
        <v>0</v>
      </c>
      <c r="E184" s="6">
        <f>IF(Balance!E183&gt;0,Balance!E183*(INDEX(Info!$E$6:$E$15,MATCH(E$14,Info!$C$6:$C$15,0))/12),0)</f>
        <v>0</v>
      </c>
      <c r="F184" s="6">
        <f>IF(Balance!F183&gt;0,Balance!F183*(INDEX(Info!$E$6:$E$15,MATCH(F$14,Info!$C$6:$C$15,0))/12),0)</f>
        <v>0</v>
      </c>
      <c r="G184" s="6">
        <f>IF(Balance!G183&gt;0,Balance!G183*(INDEX(Info!$E$6:$E$15,MATCH(G$14,Info!$C$6:$C$15,0))/12),0)</f>
        <v>0</v>
      </c>
      <c r="H184" s="6">
        <f>IF(Balance!H183&gt;0,Balance!H183*(INDEX(Info!$E$6:$E$15,MATCH(H$14,Info!$C$6:$C$15,0))/12),0)</f>
        <v>0</v>
      </c>
      <c r="I184" s="6">
        <f>IF(Balance!I183&gt;0,Balance!I183*(INDEX(Info!$E$6:$E$15,MATCH(I$14,Info!$C$6:$C$15,0))/12),0)</f>
        <v>0</v>
      </c>
      <c r="J184" s="6">
        <f>IF(Balance!J183&gt;0,Balance!J183*(INDEX(Info!$E$6:$E$15,MATCH(J$14,Info!$C$6:$C$15,0))/12),0)</f>
        <v>0</v>
      </c>
      <c r="K184" s="6">
        <f>IF(Balance!K183&gt;0,Balance!K183*(INDEX(Info!$E$6:$E$15,MATCH(K$14,Info!$C$6:$C$15,0))/12),0)</f>
        <v>0</v>
      </c>
      <c r="L184" s="6">
        <f>IF(Balance!L183&gt;0,Balance!L183*(INDEX(Info!$E$6:$E$15,MATCH(L$14,Info!$C$6:$C$15,0))/12),0)</f>
        <v>0</v>
      </c>
      <c r="M184" s="6">
        <f>IF(Balance!M183&gt;0,Balance!M183*(INDEX(Info!$E$6:$E$15,MATCH(M$14,Info!$C$6:$C$15,0))/12),0)</f>
        <v>0</v>
      </c>
      <c r="O184" s="6">
        <f t="shared" si="6"/>
        <v>0</v>
      </c>
    </row>
    <row r="185" spans="1:15" x14ac:dyDescent="0.25">
      <c r="A185" s="3" t="str">
        <f>IF(Balance!O184&lt;=0,"",A184+1)</f>
        <v/>
      </c>
      <c r="B185" s="51" t="str">
        <f t="shared" si="7"/>
        <v/>
      </c>
      <c r="D185" s="6">
        <f>IF(Balance!D184&gt;0,Balance!D184*(INDEX(Info!$E$6:$E$15,MATCH(D$14,Info!$C$6:$C$15,0))/12),0)</f>
        <v>0</v>
      </c>
      <c r="E185" s="6">
        <f>IF(Balance!E184&gt;0,Balance!E184*(INDEX(Info!$E$6:$E$15,MATCH(E$14,Info!$C$6:$C$15,0))/12),0)</f>
        <v>0</v>
      </c>
      <c r="F185" s="6">
        <f>IF(Balance!F184&gt;0,Balance!F184*(INDEX(Info!$E$6:$E$15,MATCH(F$14,Info!$C$6:$C$15,0))/12),0)</f>
        <v>0</v>
      </c>
      <c r="G185" s="6">
        <f>IF(Balance!G184&gt;0,Balance!G184*(INDEX(Info!$E$6:$E$15,MATCH(G$14,Info!$C$6:$C$15,0))/12),0)</f>
        <v>0</v>
      </c>
      <c r="H185" s="6">
        <f>IF(Balance!H184&gt;0,Balance!H184*(INDEX(Info!$E$6:$E$15,MATCH(H$14,Info!$C$6:$C$15,0))/12),0)</f>
        <v>0</v>
      </c>
      <c r="I185" s="6">
        <f>IF(Balance!I184&gt;0,Balance!I184*(INDEX(Info!$E$6:$E$15,MATCH(I$14,Info!$C$6:$C$15,0))/12),0)</f>
        <v>0</v>
      </c>
      <c r="J185" s="6">
        <f>IF(Balance!J184&gt;0,Balance!J184*(INDEX(Info!$E$6:$E$15,MATCH(J$14,Info!$C$6:$C$15,0))/12),0)</f>
        <v>0</v>
      </c>
      <c r="K185" s="6">
        <f>IF(Balance!K184&gt;0,Balance!K184*(INDEX(Info!$E$6:$E$15,MATCH(K$14,Info!$C$6:$C$15,0))/12),0)</f>
        <v>0</v>
      </c>
      <c r="L185" s="6">
        <f>IF(Balance!L184&gt;0,Balance!L184*(INDEX(Info!$E$6:$E$15,MATCH(L$14,Info!$C$6:$C$15,0))/12),0)</f>
        <v>0</v>
      </c>
      <c r="M185" s="6">
        <f>IF(Balance!M184&gt;0,Balance!M184*(INDEX(Info!$E$6:$E$15,MATCH(M$14,Info!$C$6:$C$15,0))/12),0)</f>
        <v>0</v>
      </c>
      <c r="O185" s="6">
        <f t="shared" si="6"/>
        <v>0</v>
      </c>
    </row>
    <row r="186" spans="1:15" x14ac:dyDescent="0.25">
      <c r="A186" s="3" t="str">
        <f>IF(Balance!O185&lt;=0,"",A185+1)</f>
        <v/>
      </c>
      <c r="B186" s="51" t="str">
        <f t="shared" si="7"/>
        <v/>
      </c>
      <c r="D186" s="6">
        <f>IF(Balance!D185&gt;0,Balance!D185*(INDEX(Info!$E$6:$E$15,MATCH(D$14,Info!$C$6:$C$15,0))/12),0)</f>
        <v>0</v>
      </c>
      <c r="E186" s="6">
        <f>IF(Balance!E185&gt;0,Balance!E185*(INDEX(Info!$E$6:$E$15,MATCH(E$14,Info!$C$6:$C$15,0))/12),0)</f>
        <v>0</v>
      </c>
      <c r="F186" s="6">
        <f>IF(Balance!F185&gt;0,Balance!F185*(INDEX(Info!$E$6:$E$15,MATCH(F$14,Info!$C$6:$C$15,0))/12),0)</f>
        <v>0</v>
      </c>
      <c r="G186" s="6">
        <f>IF(Balance!G185&gt;0,Balance!G185*(INDEX(Info!$E$6:$E$15,MATCH(G$14,Info!$C$6:$C$15,0))/12),0)</f>
        <v>0</v>
      </c>
      <c r="H186" s="6">
        <f>IF(Balance!H185&gt;0,Balance!H185*(INDEX(Info!$E$6:$E$15,MATCH(H$14,Info!$C$6:$C$15,0))/12),0)</f>
        <v>0</v>
      </c>
      <c r="I186" s="6">
        <f>IF(Balance!I185&gt;0,Balance!I185*(INDEX(Info!$E$6:$E$15,MATCH(I$14,Info!$C$6:$C$15,0))/12),0)</f>
        <v>0</v>
      </c>
      <c r="J186" s="6">
        <f>IF(Balance!J185&gt;0,Balance!J185*(INDEX(Info!$E$6:$E$15,MATCH(J$14,Info!$C$6:$C$15,0))/12),0)</f>
        <v>0</v>
      </c>
      <c r="K186" s="6">
        <f>IF(Balance!K185&gt;0,Balance!K185*(INDEX(Info!$E$6:$E$15,MATCH(K$14,Info!$C$6:$C$15,0))/12),0)</f>
        <v>0</v>
      </c>
      <c r="L186" s="6">
        <f>IF(Balance!L185&gt;0,Balance!L185*(INDEX(Info!$E$6:$E$15,MATCH(L$14,Info!$C$6:$C$15,0))/12),0)</f>
        <v>0</v>
      </c>
      <c r="M186" s="6">
        <f>IF(Balance!M185&gt;0,Balance!M185*(INDEX(Info!$E$6:$E$15,MATCH(M$14,Info!$C$6:$C$15,0))/12),0)</f>
        <v>0</v>
      </c>
      <c r="O186" s="6">
        <f t="shared" si="6"/>
        <v>0</v>
      </c>
    </row>
    <row r="187" spans="1:15" x14ac:dyDescent="0.25">
      <c r="A187" s="3" t="str">
        <f>IF(Balance!O186&lt;=0,"",A186+1)</f>
        <v/>
      </c>
      <c r="B187" s="51" t="str">
        <f t="shared" si="7"/>
        <v/>
      </c>
      <c r="D187" s="6">
        <f>IF(Balance!D186&gt;0,Balance!D186*(INDEX(Info!$E$6:$E$15,MATCH(D$14,Info!$C$6:$C$15,0))/12),0)</f>
        <v>0</v>
      </c>
      <c r="E187" s="6">
        <f>IF(Balance!E186&gt;0,Balance!E186*(INDEX(Info!$E$6:$E$15,MATCH(E$14,Info!$C$6:$C$15,0))/12),0)</f>
        <v>0</v>
      </c>
      <c r="F187" s="6">
        <f>IF(Balance!F186&gt;0,Balance!F186*(INDEX(Info!$E$6:$E$15,MATCH(F$14,Info!$C$6:$C$15,0))/12),0)</f>
        <v>0</v>
      </c>
      <c r="G187" s="6">
        <f>IF(Balance!G186&gt;0,Balance!G186*(INDEX(Info!$E$6:$E$15,MATCH(G$14,Info!$C$6:$C$15,0))/12),0)</f>
        <v>0</v>
      </c>
      <c r="H187" s="6">
        <f>IF(Balance!H186&gt;0,Balance!H186*(INDEX(Info!$E$6:$E$15,MATCH(H$14,Info!$C$6:$C$15,0))/12),0)</f>
        <v>0</v>
      </c>
      <c r="I187" s="6">
        <f>IF(Balance!I186&gt;0,Balance!I186*(INDEX(Info!$E$6:$E$15,MATCH(I$14,Info!$C$6:$C$15,0))/12),0)</f>
        <v>0</v>
      </c>
      <c r="J187" s="6">
        <f>IF(Balance!J186&gt;0,Balance!J186*(INDEX(Info!$E$6:$E$15,MATCH(J$14,Info!$C$6:$C$15,0))/12),0)</f>
        <v>0</v>
      </c>
      <c r="K187" s="6">
        <f>IF(Balance!K186&gt;0,Balance!K186*(INDEX(Info!$E$6:$E$15,MATCH(K$14,Info!$C$6:$C$15,0))/12),0)</f>
        <v>0</v>
      </c>
      <c r="L187" s="6">
        <f>IF(Balance!L186&gt;0,Balance!L186*(INDEX(Info!$E$6:$E$15,MATCH(L$14,Info!$C$6:$C$15,0))/12),0)</f>
        <v>0</v>
      </c>
      <c r="M187" s="6">
        <f>IF(Balance!M186&gt;0,Balance!M186*(INDEX(Info!$E$6:$E$15,MATCH(M$14,Info!$C$6:$C$15,0))/12),0)</f>
        <v>0</v>
      </c>
      <c r="O187" s="6">
        <f t="shared" si="6"/>
        <v>0</v>
      </c>
    </row>
    <row r="188" spans="1:15" x14ac:dyDescent="0.25">
      <c r="A188" s="3" t="str">
        <f>IF(Balance!O187&lt;=0,"",A187+1)</f>
        <v/>
      </c>
      <c r="B188" s="51" t="str">
        <f t="shared" si="7"/>
        <v/>
      </c>
      <c r="D188" s="6">
        <f>IF(Balance!D187&gt;0,Balance!D187*(INDEX(Info!$E$6:$E$15,MATCH(D$14,Info!$C$6:$C$15,0))/12),0)</f>
        <v>0</v>
      </c>
      <c r="E188" s="6">
        <f>IF(Balance!E187&gt;0,Balance!E187*(INDEX(Info!$E$6:$E$15,MATCH(E$14,Info!$C$6:$C$15,0))/12),0)</f>
        <v>0</v>
      </c>
      <c r="F188" s="6">
        <f>IF(Balance!F187&gt;0,Balance!F187*(INDEX(Info!$E$6:$E$15,MATCH(F$14,Info!$C$6:$C$15,0))/12),0)</f>
        <v>0</v>
      </c>
      <c r="G188" s="6">
        <f>IF(Balance!G187&gt;0,Balance!G187*(INDEX(Info!$E$6:$E$15,MATCH(G$14,Info!$C$6:$C$15,0))/12),0)</f>
        <v>0</v>
      </c>
      <c r="H188" s="6">
        <f>IF(Balance!H187&gt;0,Balance!H187*(INDEX(Info!$E$6:$E$15,MATCH(H$14,Info!$C$6:$C$15,0))/12),0)</f>
        <v>0</v>
      </c>
      <c r="I188" s="6">
        <f>IF(Balance!I187&gt;0,Balance!I187*(INDEX(Info!$E$6:$E$15,MATCH(I$14,Info!$C$6:$C$15,0))/12),0)</f>
        <v>0</v>
      </c>
      <c r="J188" s="6">
        <f>IF(Balance!J187&gt;0,Balance!J187*(INDEX(Info!$E$6:$E$15,MATCH(J$14,Info!$C$6:$C$15,0))/12),0)</f>
        <v>0</v>
      </c>
      <c r="K188" s="6">
        <f>IF(Balance!K187&gt;0,Balance!K187*(INDEX(Info!$E$6:$E$15,MATCH(K$14,Info!$C$6:$C$15,0))/12),0)</f>
        <v>0</v>
      </c>
      <c r="L188" s="6">
        <f>IF(Balance!L187&gt;0,Balance!L187*(INDEX(Info!$E$6:$E$15,MATCH(L$14,Info!$C$6:$C$15,0))/12),0)</f>
        <v>0</v>
      </c>
      <c r="M188" s="6">
        <f>IF(Balance!M187&gt;0,Balance!M187*(INDEX(Info!$E$6:$E$15,MATCH(M$14,Info!$C$6:$C$15,0))/12),0)</f>
        <v>0</v>
      </c>
      <c r="O188" s="6">
        <f t="shared" si="6"/>
        <v>0</v>
      </c>
    </row>
    <row r="189" spans="1:15" x14ac:dyDescent="0.25">
      <c r="A189" s="3" t="str">
        <f>IF(Balance!O188&lt;=0,"",A188+1)</f>
        <v/>
      </c>
      <c r="B189" s="51" t="str">
        <f t="shared" si="7"/>
        <v/>
      </c>
      <c r="D189" s="6">
        <f>IF(Balance!D188&gt;0,Balance!D188*(INDEX(Info!$E$6:$E$15,MATCH(D$14,Info!$C$6:$C$15,0))/12),0)</f>
        <v>0</v>
      </c>
      <c r="E189" s="6">
        <f>IF(Balance!E188&gt;0,Balance!E188*(INDEX(Info!$E$6:$E$15,MATCH(E$14,Info!$C$6:$C$15,0))/12),0)</f>
        <v>0</v>
      </c>
      <c r="F189" s="6">
        <f>IF(Balance!F188&gt;0,Balance!F188*(INDEX(Info!$E$6:$E$15,MATCH(F$14,Info!$C$6:$C$15,0))/12),0)</f>
        <v>0</v>
      </c>
      <c r="G189" s="6">
        <f>IF(Balance!G188&gt;0,Balance!G188*(INDEX(Info!$E$6:$E$15,MATCH(G$14,Info!$C$6:$C$15,0))/12),0)</f>
        <v>0</v>
      </c>
      <c r="H189" s="6">
        <f>IF(Balance!H188&gt;0,Balance!H188*(INDEX(Info!$E$6:$E$15,MATCH(H$14,Info!$C$6:$C$15,0))/12),0)</f>
        <v>0</v>
      </c>
      <c r="I189" s="6">
        <f>IF(Balance!I188&gt;0,Balance!I188*(INDEX(Info!$E$6:$E$15,MATCH(I$14,Info!$C$6:$C$15,0))/12),0)</f>
        <v>0</v>
      </c>
      <c r="J189" s="6">
        <f>IF(Balance!J188&gt;0,Balance!J188*(INDEX(Info!$E$6:$E$15,MATCH(J$14,Info!$C$6:$C$15,0))/12),0)</f>
        <v>0</v>
      </c>
      <c r="K189" s="6">
        <f>IF(Balance!K188&gt;0,Balance!K188*(INDEX(Info!$E$6:$E$15,MATCH(K$14,Info!$C$6:$C$15,0))/12),0)</f>
        <v>0</v>
      </c>
      <c r="L189" s="6">
        <f>IF(Balance!L188&gt;0,Balance!L188*(INDEX(Info!$E$6:$E$15,MATCH(L$14,Info!$C$6:$C$15,0))/12),0)</f>
        <v>0</v>
      </c>
      <c r="M189" s="6">
        <f>IF(Balance!M188&gt;0,Balance!M188*(INDEX(Info!$E$6:$E$15,MATCH(M$14,Info!$C$6:$C$15,0))/12),0)</f>
        <v>0</v>
      </c>
      <c r="O189" s="6">
        <f t="shared" si="6"/>
        <v>0</v>
      </c>
    </row>
    <row r="190" spans="1:15" x14ac:dyDescent="0.25">
      <c r="A190" s="3" t="str">
        <f>IF(Balance!O189&lt;=0,"",A189+1)</f>
        <v/>
      </c>
      <c r="B190" s="51" t="str">
        <f t="shared" si="7"/>
        <v/>
      </c>
      <c r="D190" s="6">
        <f>IF(Balance!D189&gt;0,Balance!D189*(INDEX(Info!$E$6:$E$15,MATCH(D$14,Info!$C$6:$C$15,0))/12),0)</f>
        <v>0</v>
      </c>
      <c r="E190" s="6">
        <f>IF(Balance!E189&gt;0,Balance!E189*(INDEX(Info!$E$6:$E$15,MATCH(E$14,Info!$C$6:$C$15,0))/12),0)</f>
        <v>0</v>
      </c>
      <c r="F190" s="6">
        <f>IF(Balance!F189&gt;0,Balance!F189*(INDEX(Info!$E$6:$E$15,MATCH(F$14,Info!$C$6:$C$15,0))/12),0)</f>
        <v>0</v>
      </c>
      <c r="G190" s="6">
        <f>IF(Balance!G189&gt;0,Balance!G189*(INDEX(Info!$E$6:$E$15,MATCH(G$14,Info!$C$6:$C$15,0))/12),0)</f>
        <v>0</v>
      </c>
      <c r="H190" s="6">
        <f>IF(Balance!H189&gt;0,Balance!H189*(INDEX(Info!$E$6:$E$15,MATCH(H$14,Info!$C$6:$C$15,0))/12),0)</f>
        <v>0</v>
      </c>
      <c r="I190" s="6">
        <f>IF(Balance!I189&gt;0,Balance!I189*(INDEX(Info!$E$6:$E$15,MATCH(I$14,Info!$C$6:$C$15,0))/12),0)</f>
        <v>0</v>
      </c>
      <c r="J190" s="6">
        <f>IF(Balance!J189&gt;0,Balance!J189*(INDEX(Info!$E$6:$E$15,MATCH(J$14,Info!$C$6:$C$15,0))/12),0)</f>
        <v>0</v>
      </c>
      <c r="K190" s="6">
        <f>IF(Balance!K189&gt;0,Balance!K189*(INDEX(Info!$E$6:$E$15,MATCH(K$14,Info!$C$6:$C$15,0))/12),0)</f>
        <v>0</v>
      </c>
      <c r="L190" s="6">
        <f>IF(Balance!L189&gt;0,Balance!L189*(INDEX(Info!$E$6:$E$15,MATCH(L$14,Info!$C$6:$C$15,0))/12),0)</f>
        <v>0</v>
      </c>
      <c r="M190" s="6">
        <f>IF(Balance!M189&gt;0,Balance!M189*(INDEX(Info!$E$6:$E$15,MATCH(M$14,Info!$C$6:$C$15,0))/12),0)</f>
        <v>0</v>
      </c>
      <c r="O190" s="6">
        <f t="shared" si="6"/>
        <v>0</v>
      </c>
    </row>
    <row r="191" spans="1:15" x14ac:dyDescent="0.25">
      <c r="A191" s="3" t="str">
        <f>IF(Balance!O190&lt;=0,"",A190+1)</f>
        <v/>
      </c>
      <c r="B191" s="51" t="str">
        <f t="shared" si="7"/>
        <v/>
      </c>
      <c r="D191" s="6">
        <f>IF(Balance!D190&gt;0,Balance!D190*(INDEX(Info!$E$6:$E$15,MATCH(D$14,Info!$C$6:$C$15,0))/12),0)</f>
        <v>0</v>
      </c>
      <c r="E191" s="6">
        <f>IF(Balance!E190&gt;0,Balance!E190*(INDEX(Info!$E$6:$E$15,MATCH(E$14,Info!$C$6:$C$15,0))/12),0)</f>
        <v>0</v>
      </c>
      <c r="F191" s="6">
        <f>IF(Balance!F190&gt;0,Balance!F190*(INDEX(Info!$E$6:$E$15,MATCH(F$14,Info!$C$6:$C$15,0))/12),0)</f>
        <v>0</v>
      </c>
      <c r="G191" s="6">
        <f>IF(Balance!G190&gt;0,Balance!G190*(INDEX(Info!$E$6:$E$15,MATCH(G$14,Info!$C$6:$C$15,0))/12),0)</f>
        <v>0</v>
      </c>
      <c r="H191" s="6">
        <f>IF(Balance!H190&gt;0,Balance!H190*(INDEX(Info!$E$6:$E$15,MATCH(H$14,Info!$C$6:$C$15,0))/12),0)</f>
        <v>0</v>
      </c>
      <c r="I191" s="6">
        <f>IF(Balance!I190&gt;0,Balance!I190*(INDEX(Info!$E$6:$E$15,MATCH(I$14,Info!$C$6:$C$15,0))/12),0)</f>
        <v>0</v>
      </c>
      <c r="J191" s="6">
        <f>IF(Balance!J190&gt;0,Balance!J190*(INDEX(Info!$E$6:$E$15,MATCH(J$14,Info!$C$6:$C$15,0))/12),0)</f>
        <v>0</v>
      </c>
      <c r="K191" s="6">
        <f>IF(Balance!K190&gt;0,Balance!K190*(INDEX(Info!$E$6:$E$15,MATCH(K$14,Info!$C$6:$C$15,0))/12),0)</f>
        <v>0</v>
      </c>
      <c r="L191" s="6">
        <f>IF(Balance!L190&gt;0,Balance!L190*(INDEX(Info!$E$6:$E$15,MATCH(L$14,Info!$C$6:$C$15,0))/12),0)</f>
        <v>0</v>
      </c>
      <c r="M191" s="6">
        <f>IF(Balance!M190&gt;0,Balance!M190*(INDEX(Info!$E$6:$E$15,MATCH(M$14,Info!$C$6:$C$15,0))/12),0)</f>
        <v>0</v>
      </c>
      <c r="O191" s="6">
        <f t="shared" si="6"/>
        <v>0</v>
      </c>
    </row>
    <row r="192" spans="1:15" x14ac:dyDescent="0.25">
      <c r="A192" s="3" t="str">
        <f>IF(Balance!O191&lt;=0,"",A191+1)</f>
        <v/>
      </c>
      <c r="B192" s="51" t="str">
        <f t="shared" si="7"/>
        <v/>
      </c>
      <c r="D192" s="6">
        <f>IF(Balance!D191&gt;0,Balance!D191*(INDEX(Info!$E$6:$E$15,MATCH(D$14,Info!$C$6:$C$15,0))/12),0)</f>
        <v>0</v>
      </c>
      <c r="E192" s="6">
        <f>IF(Balance!E191&gt;0,Balance!E191*(INDEX(Info!$E$6:$E$15,MATCH(E$14,Info!$C$6:$C$15,0))/12),0)</f>
        <v>0</v>
      </c>
      <c r="F192" s="6">
        <f>IF(Balance!F191&gt;0,Balance!F191*(INDEX(Info!$E$6:$E$15,MATCH(F$14,Info!$C$6:$C$15,0))/12),0)</f>
        <v>0</v>
      </c>
      <c r="G192" s="6">
        <f>IF(Balance!G191&gt;0,Balance!G191*(INDEX(Info!$E$6:$E$15,MATCH(G$14,Info!$C$6:$C$15,0))/12),0)</f>
        <v>0</v>
      </c>
      <c r="H192" s="6">
        <f>IF(Balance!H191&gt;0,Balance!H191*(INDEX(Info!$E$6:$E$15,MATCH(H$14,Info!$C$6:$C$15,0))/12),0)</f>
        <v>0</v>
      </c>
      <c r="I192" s="6">
        <f>IF(Balance!I191&gt;0,Balance!I191*(INDEX(Info!$E$6:$E$15,MATCH(I$14,Info!$C$6:$C$15,0))/12),0)</f>
        <v>0</v>
      </c>
      <c r="J192" s="6">
        <f>IF(Balance!J191&gt;0,Balance!J191*(INDEX(Info!$E$6:$E$15,MATCH(J$14,Info!$C$6:$C$15,0))/12),0)</f>
        <v>0</v>
      </c>
      <c r="K192" s="6">
        <f>IF(Balance!K191&gt;0,Balance!K191*(INDEX(Info!$E$6:$E$15,MATCH(K$14,Info!$C$6:$C$15,0))/12),0)</f>
        <v>0</v>
      </c>
      <c r="L192" s="6">
        <f>IF(Balance!L191&gt;0,Balance!L191*(INDEX(Info!$E$6:$E$15,MATCH(L$14,Info!$C$6:$C$15,0))/12),0)</f>
        <v>0</v>
      </c>
      <c r="M192" s="6">
        <f>IF(Balance!M191&gt;0,Balance!M191*(INDEX(Info!$E$6:$E$15,MATCH(M$14,Info!$C$6:$C$15,0))/12),0)</f>
        <v>0</v>
      </c>
      <c r="O192" s="6">
        <f t="shared" si="6"/>
        <v>0</v>
      </c>
    </row>
    <row r="193" spans="1:15" x14ac:dyDescent="0.25">
      <c r="A193" s="3" t="str">
        <f>IF(Balance!O192&lt;=0,"",A192+1)</f>
        <v/>
      </c>
      <c r="B193" s="51" t="str">
        <f t="shared" si="7"/>
        <v/>
      </c>
      <c r="D193" s="6">
        <f>IF(Balance!D192&gt;0,Balance!D192*(INDEX(Info!$E$6:$E$15,MATCH(D$14,Info!$C$6:$C$15,0))/12),0)</f>
        <v>0</v>
      </c>
      <c r="E193" s="6">
        <f>IF(Balance!E192&gt;0,Balance!E192*(INDEX(Info!$E$6:$E$15,MATCH(E$14,Info!$C$6:$C$15,0))/12),0)</f>
        <v>0</v>
      </c>
      <c r="F193" s="6">
        <f>IF(Balance!F192&gt;0,Balance!F192*(INDEX(Info!$E$6:$E$15,MATCH(F$14,Info!$C$6:$C$15,0))/12),0)</f>
        <v>0</v>
      </c>
      <c r="G193" s="6">
        <f>IF(Balance!G192&gt;0,Balance!G192*(INDEX(Info!$E$6:$E$15,MATCH(G$14,Info!$C$6:$C$15,0))/12),0)</f>
        <v>0</v>
      </c>
      <c r="H193" s="6">
        <f>IF(Balance!H192&gt;0,Balance!H192*(INDEX(Info!$E$6:$E$15,MATCH(H$14,Info!$C$6:$C$15,0))/12),0)</f>
        <v>0</v>
      </c>
      <c r="I193" s="6">
        <f>IF(Balance!I192&gt;0,Balance!I192*(INDEX(Info!$E$6:$E$15,MATCH(I$14,Info!$C$6:$C$15,0))/12),0)</f>
        <v>0</v>
      </c>
      <c r="J193" s="6">
        <f>IF(Balance!J192&gt;0,Balance!J192*(INDEX(Info!$E$6:$E$15,MATCH(J$14,Info!$C$6:$C$15,0))/12),0)</f>
        <v>0</v>
      </c>
      <c r="K193" s="6">
        <f>IF(Balance!K192&gt;0,Balance!K192*(INDEX(Info!$E$6:$E$15,MATCH(K$14,Info!$C$6:$C$15,0))/12),0)</f>
        <v>0</v>
      </c>
      <c r="L193" s="6">
        <f>IF(Balance!L192&gt;0,Balance!L192*(INDEX(Info!$E$6:$E$15,MATCH(L$14,Info!$C$6:$C$15,0))/12),0)</f>
        <v>0</v>
      </c>
      <c r="M193" s="6">
        <f>IF(Balance!M192&gt;0,Balance!M192*(INDEX(Info!$E$6:$E$15,MATCH(M$14,Info!$C$6:$C$15,0))/12),0)</f>
        <v>0</v>
      </c>
      <c r="O193" s="6">
        <f t="shared" si="6"/>
        <v>0</v>
      </c>
    </row>
    <row r="194" spans="1:15" x14ac:dyDescent="0.25">
      <c r="A194" s="3" t="str">
        <f>IF(Balance!O193&lt;=0,"",A193+1)</f>
        <v/>
      </c>
      <c r="B194" s="51" t="str">
        <f t="shared" si="7"/>
        <v/>
      </c>
      <c r="D194" s="6">
        <f>IF(Balance!D193&gt;0,Balance!D193*(INDEX(Info!$E$6:$E$15,MATCH(D$14,Info!$C$6:$C$15,0))/12),0)</f>
        <v>0</v>
      </c>
      <c r="E194" s="6">
        <f>IF(Balance!E193&gt;0,Balance!E193*(INDEX(Info!$E$6:$E$15,MATCH(E$14,Info!$C$6:$C$15,0))/12),0)</f>
        <v>0</v>
      </c>
      <c r="F194" s="6">
        <f>IF(Balance!F193&gt;0,Balance!F193*(INDEX(Info!$E$6:$E$15,MATCH(F$14,Info!$C$6:$C$15,0))/12),0)</f>
        <v>0</v>
      </c>
      <c r="G194" s="6">
        <f>IF(Balance!G193&gt;0,Balance!G193*(INDEX(Info!$E$6:$E$15,MATCH(G$14,Info!$C$6:$C$15,0))/12),0)</f>
        <v>0</v>
      </c>
      <c r="H194" s="6">
        <f>IF(Balance!H193&gt;0,Balance!H193*(INDEX(Info!$E$6:$E$15,MATCH(H$14,Info!$C$6:$C$15,0))/12),0)</f>
        <v>0</v>
      </c>
      <c r="I194" s="6">
        <f>IF(Balance!I193&gt;0,Balance!I193*(INDEX(Info!$E$6:$E$15,MATCH(I$14,Info!$C$6:$C$15,0))/12),0)</f>
        <v>0</v>
      </c>
      <c r="J194" s="6">
        <f>IF(Balance!J193&gt;0,Balance!J193*(INDEX(Info!$E$6:$E$15,MATCH(J$14,Info!$C$6:$C$15,0))/12),0)</f>
        <v>0</v>
      </c>
      <c r="K194" s="6">
        <f>IF(Balance!K193&gt;0,Balance!K193*(INDEX(Info!$E$6:$E$15,MATCH(K$14,Info!$C$6:$C$15,0))/12),0)</f>
        <v>0</v>
      </c>
      <c r="L194" s="6">
        <f>IF(Balance!L193&gt;0,Balance!L193*(INDEX(Info!$E$6:$E$15,MATCH(L$14,Info!$C$6:$C$15,0))/12),0)</f>
        <v>0</v>
      </c>
      <c r="M194" s="6">
        <f>IF(Balance!M193&gt;0,Balance!M193*(INDEX(Info!$E$6:$E$15,MATCH(M$14,Info!$C$6:$C$15,0))/12),0)</f>
        <v>0</v>
      </c>
      <c r="O194" s="6">
        <f t="shared" si="6"/>
        <v>0</v>
      </c>
    </row>
    <row r="195" spans="1:15" x14ac:dyDescent="0.25">
      <c r="A195" s="3" t="str">
        <f>IF(Balance!O194&lt;=0,"",A194+1)</f>
        <v/>
      </c>
      <c r="B195" s="51" t="str">
        <f t="shared" si="7"/>
        <v/>
      </c>
      <c r="D195" s="6">
        <f>IF(Balance!D194&gt;0,Balance!D194*(INDEX(Info!$E$6:$E$15,MATCH(D$14,Info!$C$6:$C$15,0))/12),0)</f>
        <v>0</v>
      </c>
      <c r="E195" s="6">
        <f>IF(Balance!E194&gt;0,Balance!E194*(INDEX(Info!$E$6:$E$15,MATCH(E$14,Info!$C$6:$C$15,0))/12),0)</f>
        <v>0</v>
      </c>
      <c r="F195" s="6">
        <f>IF(Balance!F194&gt;0,Balance!F194*(INDEX(Info!$E$6:$E$15,MATCH(F$14,Info!$C$6:$C$15,0))/12),0)</f>
        <v>0</v>
      </c>
      <c r="G195" s="6">
        <f>IF(Balance!G194&gt;0,Balance!G194*(INDEX(Info!$E$6:$E$15,MATCH(G$14,Info!$C$6:$C$15,0))/12),0)</f>
        <v>0</v>
      </c>
      <c r="H195" s="6">
        <f>IF(Balance!H194&gt;0,Balance!H194*(INDEX(Info!$E$6:$E$15,MATCH(H$14,Info!$C$6:$C$15,0))/12),0)</f>
        <v>0</v>
      </c>
      <c r="I195" s="6">
        <f>IF(Balance!I194&gt;0,Balance!I194*(INDEX(Info!$E$6:$E$15,MATCH(I$14,Info!$C$6:$C$15,0))/12),0)</f>
        <v>0</v>
      </c>
      <c r="J195" s="6">
        <f>IF(Balance!J194&gt;0,Balance!J194*(INDEX(Info!$E$6:$E$15,MATCH(J$14,Info!$C$6:$C$15,0))/12),0)</f>
        <v>0</v>
      </c>
      <c r="K195" s="6">
        <f>IF(Balance!K194&gt;0,Balance!K194*(INDEX(Info!$E$6:$E$15,MATCH(K$14,Info!$C$6:$C$15,0))/12),0)</f>
        <v>0</v>
      </c>
      <c r="L195" s="6">
        <f>IF(Balance!L194&gt;0,Balance!L194*(INDEX(Info!$E$6:$E$15,MATCH(L$14,Info!$C$6:$C$15,0))/12),0)</f>
        <v>0</v>
      </c>
      <c r="M195" s="6">
        <f>IF(Balance!M194&gt;0,Balance!M194*(INDEX(Info!$E$6:$E$15,MATCH(M$14,Info!$C$6:$C$15,0))/12),0)</f>
        <v>0</v>
      </c>
      <c r="O195" s="6">
        <f t="shared" si="6"/>
        <v>0</v>
      </c>
    </row>
    <row r="196" spans="1:15" x14ac:dyDescent="0.25">
      <c r="A196" s="3" t="str">
        <f>IF(Balance!O195&lt;=0,"",A195+1)</f>
        <v/>
      </c>
      <c r="B196" s="51" t="str">
        <f t="shared" si="7"/>
        <v/>
      </c>
      <c r="D196" s="6">
        <f>IF(Balance!D195&gt;0,Balance!D195*(INDEX(Info!$E$6:$E$15,MATCH(D$14,Info!$C$6:$C$15,0))/12),0)</f>
        <v>0</v>
      </c>
      <c r="E196" s="6">
        <f>IF(Balance!E195&gt;0,Balance!E195*(INDEX(Info!$E$6:$E$15,MATCH(E$14,Info!$C$6:$C$15,0))/12),0)</f>
        <v>0</v>
      </c>
      <c r="F196" s="6">
        <f>IF(Balance!F195&gt;0,Balance!F195*(INDEX(Info!$E$6:$E$15,MATCH(F$14,Info!$C$6:$C$15,0))/12),0)</f>
        <v>0</v>
      </c>
      <c r="G196" s="6">
        <f>IF(Balance!G195&gt;0,Balance!G195*(INDEX(Info!$E$6:$E$15,MATCH(G$14,Info!$C$6:$C$15,0))/12),0)</f>
        <v>0</v>
      </c>
      <c r="H196" s="6">
        <f>IF(Balance!H195&gt;0,Balance!H195*(INDEX(Info!$E$6:$E$15,MATCH(H$14,Info!$C$6:$C$15,0))/12),0)</f>
        <v>0</v>
      </c>
      <c r="I196" s="6">
        <f>IF(Balance!I195&gt;0,Balance!I195*(INDEX(Info!$E$6:$E$15,MATCH(I$14,Info!$C$6:$C$15,0))/12),0)</f>
        <v>0</v>
      </c>
      <c r="J196" s="6">
        <f>IF(Balance!J195&gt;0,Balance!J195*(INDEX(Info!$E$6:$E$15,MATCH(J$14,Info!$C$6:$C$15,0))/12),0)</f>
        <v>0</v>
      </c>
      <c r="K196" s="6">
        <f>IF(Balance!K195&gt;0,Balance!K195*(INDEX(Info!$E$6:$E$15,MATCH(K$14,Info!$C$6:$C$15,0))/12),0)</f>
        <v>0</v>
      </c>
      <c r="L196" s="6">
        <f>IF(Balance!L195&gt;0,Balance!L195*(INDEX(Info!$E$6:$E$15,MATCH(L$14,Info!$C$6:$C$15,0))/12),0)</f>
        <v>0</v>
      </c>
      <c r="M196" s="6">
        <f>IF(Balance!M195&gt;0,Balance!M195*(INDEX(Info!$E$6:$E$15,MATCH(M$14,Info!$C$6:$C$15,0))/12),0)</f>
        <v>0</v>
      </c>
      <c r="O196" s="6">
        <f t="shared" si="6"/>
        <v>0</v>
      </c>
    </row>
    <row r="197" spans="1:15" x14ac:dyDescent="0.25">
      <c r="A197" s="3" t="str">
        <f>IF(Balance!O196&lt;=0,"",A196+1)</f>
        <v/>
      </c>
      <c r="B197" s="51" t="str">
        <f t="shared" si="7"/>
        <v/>
      </c>
      <c r="D197" s="6">
        <f>IF(Balance!D196&gt;0,Balance!D196*(INDEX(Info!$E$6:$E$15,MATCH(D$14,Info!$C$6:$C$15,0))/12),0)</f>
        <v>0</v>
      </c>
      <c r="E197" s="6">
        <f>IF(Balance!E196&gt;0,Balance!E196*(INDEX(Info!$E$6:$E$15,MATCH(E$14,Info!$C$6:$C$15,0))/12),0)</f>
        <v>0</v>
      </c>
      <c r="F197" s="6">
        <f>IF(Balance!F196&gt;0,Balance!F196*(INDEX(Info!$E$6:$E$15,MATCH(F$14,Info!$C$6:$C$15,0))/12),0)</f>
        <v>0</v>
      </c>
      <c r="G197" s="6">
        <f>IF(Balance!G196&gt;0,Balance!G196*(INDEX(Info!$E$6:$E$15,MATCH(G$14,Info!$C$6:$C$15,0))/12),0)</f>
        <v>0</v>
      </c>
      <c r="H197" s="6">
        <f>IF(Balance!H196&gt;0,Balance!H196*(INDEX(Info!$E$6:$E$15,MATCH(H$14,Info!$C$6:$C$15,0))/12),0)</f>
        <v>0</v>
      </c>
      <c r="I197" s="6">
        <f>IF(Balance!I196&gt;0,Balance!I196*(INDEX(Info!$E$6:$E$15,MATCH(I$14,Info!$C$6:$C$15,0))/12),0)</f>
        <v>0</v>
      </c>
      <c r="J197" s="6">
        <f>IF(Balance!J196&gt;0,Balance!J196*(INDEX(Info!$E$6:$E$15,MATCH(J$14,Info!$C$6:$C$15,0))/12),0)</f>
        <v>0</v>
      </c>
      <c r="K197" s="6">
        <f>IF(Balance!K196&gt;0,Balance!K196*(INDEX(Info!$E$6:$E$15,MATCH(K$14,Info!$C$6:$C$15,0))/12),0)</f>
        <v>0</v>
      </c>
      <c r="L197" s="6">
        <f>IF(Balance!L196&gt;0,Balance!L196*(INDEX(Info!$E$6:$E$15,MATCH(L$14,Info!$C$6:$C$15,0))/12),0)</f>
        <v>0</v>
      </c>
      <c r="M197" s="6">
        <f>IF(Balance!M196&gt;0,Balance!M196*(INDEX(Info!$E$6:$E$15,MATCH(M$14,Info!$C$6:$C$15,0))/12),0)</f>
        <v>0</v>
      </c>
      <c r="O197" s="6">
        <f t="shared" si="6"/>
        <v>0</v>
      </c>
    </row>
    <row r="198" spans="1:15" x14ac:dyDescent="0.25">
      <c r="A198" s="3" t="str">
        <f>IF(Balance!O197&lt;=0,"",A197+1)</f>
        <v/>
      </c>
      <c r="B198" s="51" t="str">
        <f t="shared" si="7"/>
        <v/>
      </c>
      <c r="D198" s="6">
        <f>IF(Balance!D197&gt;0,Balance!D197*(INDEX(Info!$E$6:$E$15,MATCH(D$14,Info!$C$6:$C$15,0))/12),0)</f>
        <v>0</v>
      </c>
      <c r="E198" s="6">
        <f>IF(Balance!E197&gt;0,Balance!E197*(INDEX(Info!$E$6:$E$15,MATCH(E$14,Info!$C$6:$C$15,0))/12),0)</f>
        <v>0</v>
      </c>
      <c r="F198" s="6">
        <f>IF(Balance!F197&gt;0,Balance!F197*(INDEX(Info!$E$6:$E$15,MATCH(F$14,Info!$C$6:$C$15,0))/12),0)</f>
        <v>0</v>
      </c>
      <c r="G198" s="6">
        <f>IF(Balance!G197&gt;0,Balance!G197*(INDEX(Info!$E$6:$E$15,MATCH(G$14,Info!$C$6:$C$15,0))/12),0)</f>
        <v>0</v>
      </c>
      <c r="H198" s="6">
        <f>IF(Balance!H197&gt;0,Balance!H197*(INDEX(Info!$E$6:$E$15,MATCH(H$14,Info!$C$6:$C$15,0))/12),0)</f>
        <v>0</v>
      </c>
      <c r="I198" s="6">
        <f>IF(Balance!I197&gt;0,Balance!I197*(INDEX(Info!$E$6:$E$15,MATCH(I$14,Info!$C$6:$C$15,0))/12),0)</f>
        <v>0</v>
      </c>
      <c r="J198" s="6">
        <f>IF(Balance!J197&gt;0,Balance!J197*(INDEX(Info!$E$6:$E$15,MATCH(J$14,Info!$C$6:$C$15,0))/12),0)</f>
        <v>0</v>
      </c>
      <c r="K198" s="6">
        <f>IF(Balance!K197&gt;0,Balance!K197*(INDEX(Info!$E$6:$E$15,MATCH(K$14,Info!$C$6:$C$15,0))/12),0)</f>
        <v>0</v>
      </c>
      <c r="L198" s="6">
        <f>IF(Balance!L197&gt;0,Balance!L197*(INDEX(Info!$E$6:$E$15,MATCH(L$14,Info!$C$6:$C$15,0))/12),0)</f>
        <v>0</v>
      </c>
      <c r="M198" s="6">
        <f>IF(Balance!M197&gt;0,Balance!M197*(INDEX(Info!$E$6:$E$15,MATCH(M$14,Info!$C$6:$C$15,0))/12),0)</f>
        <v>0</v>
      </c>
      <c r="O198" s="6">
        <f t="shared" si="6"/>
        <v>0</v>
      </c>
    </row>
    <row r="199" spans="1:15" x14ac:dyDescent="0.25">
      <c r="A199" s="3" t="str">
        <f>IF(Balance!O198&lt;=0,"",A198+1)</f>
        <v/>
      </c>
      <c r="B199" s="51" t="str">
        <f t="shared" si="7"/>
        <v/>
      </c>
      <c r="D199" s="6">
        <f>IF(Balance!D198&gt;0,Balance!D198*(INDEX(Info!$E$6:$E$15,MATCH(D$14,Info!$C$6:$C$15,0))/12),0)</f>
        <v>0</v>
      </c>
      <c r="E199" s="6">
        <f>IF(Balance!E198&gt;0,Balance!E198*(INDEX(Info!$E$6:$E$15,MATCH(E$14,Info!$C$6:$C$15,0))/12),0)</f>
        <v>0</v>
      </c>
      <c r="F199" s="6">
        <f>IF(Balance!F198&gt;0,Balance!F198*(INDEX(Info!$E$6:$E$15,MATCH(F$14,Info!$C$6:$C$15,0))/12),0)</f>
        <v>0</v>
      </c>
      <c r="G199" s="6">
        <f>IF(Balance!G198&gt;0,Balance!G198*(INDEX(Info!$E$6:$E$15,MATCH(G$14,Info!$C$6:$C$15,0))/12),0)</f>
        <v>0</v>
      </c>
      <c r="H199" s="6">
        <f>IF(Balance!H198&gt;0,Balance!H198*(INDEX(Info!$E$6:$E$15,MATCH(H$14,Info!$C$6:$C$15,0))/12),0)</f>
        <v>0</v>
      </c>
      <c r="I199" s="6">
        <f>IF(Balance!I198&gt;0,Balance!I198*(INDEX(Info!$E$6:$E$15,MATCH(I$14,Info!$C$6:$C$15,0))/12),0)</f>
        <v>0</v>
      </c>
      <c r="J199" s="6">
        <f>IF(Balance!J198&gt;0,Balance!J198*(INDEX(Info!$E$6:$E$15,MATCH(J$14,Info!$C$6:$C$15,0))/12),0)</f>
        <v>0</v>
      </c>
      <c r="K199" s="6">
        <f>IF(Balance!K198&gt;0,Balance!K198*(INDEX(Info!$E$6:$E$15,MATCH(K$14,Info!$C$6:$C$15,0))/12),0)</f>
        <v>0</v>
      </c>
      <c r="L199" s="6">
        <f>IF(Balance!L198&gt;0,Balance!L198*(INDEX(Info!$E$6:$E$15,MATCH(L$14,Info!$C$6:$C$15,0))/12),0)</f>
        <v>0</v>
      </c>
      <c r="M199" s="6">
        <f>IF(Balance!M198&gt;0,Balance!M198*(INDEX(Info!$E$6:$E$15,MATCH(M$14,Info!$C$6:$C$15,0))/12),0)</f>
        <v>0</v>
      </c>
      <c r="O199" s="6">
        <f t="shared" si="6"/>
        <v>0</v>
      </c>
    </row>
    <row r="200" spans="1:15" x14ac:dyDescent="0.25">
      <c r="A200" s="3" t="str">
        <f>IF(Balance!O199&lt;=0,"",A199+1)</f>
        <v/>
      </c>
      <c r="B200" s="51" t="str">
        <f t="shared" si="7"/>
        <v/>
      </c>
      <c r="D200" s="6">
        <f>IF(Balance!D199&gt;0,Balance!D199*(INDEX(Info!$E$6:$E$15,MATCH(D$14,Info!$C$6:$C$15,0))/12),0)</f>
        <v>0</v>
      </c>
      <c r="E200" s="6">
        <f>IF(Balance!E199&gt;0,Balance!E199*(INDEX(Info!$E$6:$E$15,MATCH(E$14,Info!$C$6:$C$15,0))/12),0)</f>
        <v>0</v>
      </c>
      <c r="F200" s="6">
        <f>IF(Balance!F199&gt;0,Balance!F199*(INDEX(Info!$E$6:$E$15,MATCH(F$14,Info!$C$6:$C$15,0))/12),0)</f>
        <v>0</v>
      </c>
      <c r="G200" s="6">
        <f>IF(Balance!G199&gt;0,Balance!G199*(INDEX(Info!$E$6:$E$15,MATCH(G$14,Info!$C$6:$C$15,0))/12),0)</f>
        <v>0</v>
      </c>
      <c r="H200" s="6">
        <f>IF(Balance!H199&gt;0,Balance!H199*(INDEX(Info!$E$6:$E$15,MATCH(H$14,Info!$C$6:$C$15,0))/12),0)</f>
        <v>0</v>
      </c>
      <c r="I200" s="6">
        <f>IF(Balance!I199&gt;0,Balance!I199*(INDEX(Info!$E$6:$E$15,MATCH(I$14,Info!$C$6:$C$15,0))/12),0)</f>
        <v>0</v>
      </c>
      <c r="J200" s="6">
        <f>IF(Balance!J199&gt;0,Balance!J199*(INDEX(Info!$E$6:$E$15,MATCH(J$14,Info!$C$6:$C$15,0))/12),0)</f>
        <v>0</v>
      </c>
      <c r="K200" s="6">
        <f>IF(Balance!K199&gt;0,Balance!K199*(INDEX(Info!$E$6:$E$15,MATCH(K$14,Info!$C$6:$C$15,0))/12),0)</f>
        <v>0</v>
      </c>
      <c r="L200" s="6">
        <f>IF(Balance!L199&gt;0,Balance!L199*(INDEX(Info!$E$6:$E$15,MATCH(L$14,Info!$C$6:$C$15,0))/12),0)</f>
        <v>0</v>
      </c>
      <c r="M200" s="6">
        <f>IF(Balance!M199&gt;0,Balance!M199*(INDEX(Info!$E$6:$E$15,MATCH(M$14,Info!$C$6:$C$15,0))/12),0)</f>
        <v>0</v>
      </c>
      <c r="O200" s="6">
        <f t="shared" si="6"/>
        <v>0</v>
      </c>
    </row>
    <row r="201" spans="1:15" x14ac:dyDescent="0.25">
      <c r="A201" s="3" t="str">
        <f>IF(Balance!O200&lt;=0,"",A200+1)</f>
        <v/>
      </c>
      <c r="B201" s="51" t="str">
        <f t="shared" si="7"/>
        <v/>
      </c>
      <c r="D201" s="6">
        <f>IF(Balance!D200&gt;0,Balance!D200*(INDEX(Info!$E$6:$E$15,MATCH(D$14,Info!$C$6:$C$15,0))/12),0)</f>
        <v>0</v>
      </c>
      <c r="E201" s="6">
        <f>IF(Balance!E200&gt;0,Balance!E200*(INDEX(Info!$E$6:$E$15,MATCH(E$14,Info!$C$6:$C$15,0))/12),0)</f>
        <v>0</v>
      </c>
      <c r="F201" s="6">
        <f>IF(Balance!F200&gt;0,Balance!F200*(INDEX(Info!$E$6:$E$15,MATCH(F$14,Info!$C$6:$C$15,0))/12),0)</f>
        <v>0</v>
      </c>
      <c r="G201" s="6">
        <f>IF(Balance!G200&gt;0,Balance!G200*(INDEX(Info!$E$6:$E$15,MATCH(G$14,Info!$C$6:$C$15,0))/12),0)</f>
        <v>0</v>
      </c>
      <c r="H201" s="6">
        <f>IF(Balance!H200&gt;0,Balance!H200*(INDEX(Info!$E$6:$E$15,MATCH(H$14,Info!$C$6:$C$15,0))/12),0)</f>
        <v>0</v>
      </c>
      <c r="I201" s="6">
        <f>IF(Balance!I200&gt;0,Balance!I200*(INDEX(Info!$E$6:$E$15,MATCH(I$14,Info!$C$6:$C$15,0))/12),0)</f>
        <v>0</v>
      </c>
      <c r="J201" s="6">
        <f>IF(Balance!J200&gt;0,Balance!J200*(INDEX(Info!$E$6:$E$15,MATCH(J$14,Info!$C$6:$C$15,0))/12),0)</f>
        <v>0</v>
      </c>
      <c r="K201" s="6">
        <f>IF(Balance!K200&gt;0,Balance!K200*(INDEX(Info!$E$6:$E$15,MATCH(K$14,Info!$C$6:$C$15,0))/12),0)</f>
        <v>0</v>
      </c>
      <c r="L201" s="6">
        <f>IF(Balance!L200&gt;0,Balance!L200*(INDEX(Info!$E$6:$E$15,MATCH(L$14,Info!$C$6:$C$15,0))/12),0)</f>
        <v>0</v>
      </c>
      <c r="M201" s="6">
        <f>IF(Balance!M200&gt;0,Balance!M200*(INDEX(Info!$E$6:$E$15,MATCH(M$14,Info!$C$6:$C$15,0))/12),0)</f>
        <v>0</v>
      </c>
      <c r="O201" s="6">
        <f t="shared" si="6"/>
        <v>0</v>
      </c>
    </row>
    <row r="202" spans="1:15" x14ac:dyDescent="0.25">
      <c r="A202" s="3" t="str">
        <f>IF(Balance!O201&lt;=0,"",A201+1)</f>
        <v/>
      </c>
      <c r="B202" s="51" t="str">
        <f t="shared" si="7"/>
        <v/>
      </c>
      <c r="D202" s="6">
        <f>IF(Balance!D201&gt;0,Balance!D201*(INDEX(Info!$E$6:$E$15,MATCH(D$14,Info!$C$6:$C$15,0))/12),0)</f>
        <v>0</v>
      </c>
      <c r="E202" s="6">
        <f>IF(Balance!E201&gt;0,Balance!E201*(INDEX(Info!$E$6:$E$15,MATCH(E$14,Info!$C$6:$C$15,0))/12),0)</f>
        <v>0</v>
      </c>
      <c r="F202" s="6">
        <f>IF(Balance!F201&gt;0,Balance!F201*(INDEX(Info!$E$6:$E$15,MATCH(F$14,Info!$C$6:$C$15,0))/12),0)</f>
        <v>0</v>
      </c>
      <c r="G202" s="6">
        <f>IF(Balance!G201&gt;0,Balance!G201*(INDEX(Info!$E$6:$E$15,MATCH(G$14,Info!$C$6:$C$15,0))/12),0)</f>
        <v>0</v>
      </c>
      <c r="H202" s="6">
        <f>IF(Balance!H201&gt;0,Balance!H201*(INDEX(Info!$E$6:$E$15,MATCH(H$14,Info!$C$6:$C$15,0))/12),0)</f>
        <v>0</v>
      </c>
      <c r="I202" s="6">
        <f>IF(Balance!I201&gt;0,Balance!I201*(INDEX(Info!$E$6:$E$15,MATCH(I$14,Info!$C$6:$C$15,0))/12),0)</f>
        <v>0</v>
      </c>
      <c r="J202" s="6">
        <f>IF(Balance!J201&gt;0,Balance!J201*(INDEX(Info!$E$6:$E$15,MATCH(J$14,Info!$C$6:$C$15,0))/12),0)</f>
        <v>0</v>
      </c>
      <c r="K202" s="6">
        <f>IF(Balance!K201&gt;0,Balance!K201*(INDEX(Info!$E$6:$E$15,MATCH(K$14,Info!$C$6:$C$15,0))/12),0)</f>
        <v>0</v>
      </c>
      <c r="L202" s="6">
        <f>IF(Balance!L201&gt;0,Balance!L201*(INDEX(Info!$E$6:$E$15,MATCH(L$14,Info!$C$6:$C$15,0))/12),0)</f>
        <v>0</v>
      </c>
      <c r="M202" s="6">
        <f>IF(Balance!M201&gt;0,Balance!M201*(INDEX(Info!$E$6:$E$15,MATCH(M$14,Info!$C$6:$C$15,0))/12),0)</f>
        <v>0</v>
      </c>
      <c r="O202" s="6">
        <f t="shared" si="6"/>
        <v>0</v>
      </c>
    </row>
    <row r="203" spans="1:15" x14ac:dyDescent="0.25">
      <c r="A203" s="3" t="str">
        <f>IF(Balance!O202&lt;=0,"",A202+1)</f>
        <v/>
      </c>
      <c r="B203" s="51" t="str">
        <f t="shared" si="7"/>
        <v/>
      </c>
      <c r="D203" s="6">
        <f>IF(Balance!D202&gt;0,Balance!D202*(INDEX(Info!$E$6:$E$15,MATCH(D$14,Info!$C$6:$C$15,0))/12),0)</f>
        <v>0</v>
      </c>
      <c r="E203" s="6">
        <f>IF(Balance!E202&gt;0,Balance!E202*(INDEX(Info!$E$6:$E$15,MATCH(E$14,Info!$C$6:$C$15,0))/12),0)</f>
        <v>0</v>
      </c>
      <c r="F203" s="6">
        <f>IF(Balance!F202&gt;0,Balance!F202*(INDEX(Info!$E$6:$E$15,MATCH(F$14,Info!$C$6:$C$15,0))/12),0)</f>
        <v>0</v>
      </c>
      <c r="G203" s="6">
        <f>IF(Balance!G202&gt;0,Balance!G202*(INDEX(Info!$E$6:$E$15,MATCH(G$14,Info!$C$6:$C$15,0))/12),0)</f>
        <v>0</v>
      </c>
      <c r="H203" s="6">
        <f>IF(Balance!H202&gt;0,Balance!H202*(INDEX(Info!$E$6:$E$15,MATCH(H$14,Info!$C$6:$C$15,0))/12),0)</f>
        <v>0</v>
      </c>
      <c r="I203" s="6">
        <f>IF(Balance!I202&gt;0,Balance!I202*(INDEX(Info!$E$6:$E$15,MATCH(I$14,Info!$C$6:$C$15,0))/12),0)</f>
        <v>0</v>
      </c>
      <c r="J203" s="6">
        <f>IF(Balance!J202&gt;0,Balance!J202*(INDEX(Info!$E$6:$E$15,MATCH(J$14,Info!$C$6:$C$15,0))/12),0)</f>
        <v>0</v>
      </c>
      <c r="K203" s="6">
        <f>IF(Balance!K202&gt;0,Balance!K202*(INDEX(Info!$E$6:$E$15,MATCH(K$14,Info!$C$6:$C$15,0))/12),0)</f>
        <v>0</v>
      </c>
      <c r="L203" s="6">
        <f>IF(Balance!L202&gt;0,Balance!L202*(INDEX(Info!$E$6:$E$15,MATCH(L$14,Info!$C$6:$C$15,0))/12),0)</f>
        <v>0</v>
      </c>
      <c r="M203" s="6">
        <f>IF(Balance!M202&gt;0,Balance!M202*(INDEX(Info!$E$6:$E$15,MATCH(M$14,Info!$C$6:$C$15,0))/12),0)</f>
        <v>0</v>
      </c>
      <c r="O203" s="6">
        <f t="shared" si="6"/>
        <v>0</v>
      </c>
    </row>
    <row r="204" spans="1:15" x14ac:dyDescent="0.25">
      <c r="A204" s="3" t="str">
        <f>IF(Balance!O203&lt;=0,"",A203+1)</f>
        <v/>
      </c>
      <c r="B204" s="51" t="str">
        <f t="shared" si="7"/>
        <v/>
      </c>
      <c r="D204" s="6">
        <f>IF(Balance!D203&gt;0,Balance!D203*(INDEX(Info!$E$6:$E$15,MATCH(D$14,Info!$C$6:$C$15,0))/12),0)</f>
        <v>0</v>
      </c>
      <c r="E204" s="6">
        <f>IF(Balance!E203&gt;0,Balance!E203*(INDEX(Info!$E$6:$E$15,MATCH(E$14,Info!$C$6:$C$15,0))/12),0)</f>
        <v>0</v>
      </c>
      <c r="F204" s="6">
        <f>IF(Balance!F203&gt;0,Balance!F203*(INDEX(Info!$E$6:$E$15,MATCH(F$14,Info!$C$6:$C$15,0))/12),0)</f>
        <v>0</v>
      </c>
      <c r="G204" s="6">
        <f>IF(Balance!G203&gt;0,Balance!G203*(INDEX(Info!$E$6:$E$15,MATCH(G$14,Info!$C$6:$C$15,0))/12),0)</f>
        <v>0</v>
      </c>
      <c r="H204" s="6">
        <f>IF(Balance!H203&gt;0,Balance!H203*(INDEX(Info!$E$6:$E$15,MATCH(H$14,Info!$C$6:$C$15,0))/12),0)</f>
        <v>0</v>
      </c>
      <c r="I204" s="6">
        <f>IF(Balance!I203&gt;0,Balance!I203*(INDEX(Info!$E$6:$E$15,MATCH(I$14,Info!$C$6:$C$15,0))/12),0)</f>
        <v>0</v>
      </c>
      <c r="J204" s="6">
        <f>IF(Balance!J203&gt;0,Balance!J203*(INDEX(Info!$E$6:$E$15,MATCH(J$14,Info!$C$6:$C$15,0))/12),0)</f>
        <v>0</v>
      </c>
      <c r="K204" s="6">
        <f>IF(Balance!K203&gt;0,Balance!K203*(INDEX(Info!$E$6:$E$15,MATCH(K$14,Info!$C$6:$C$15,0))/12),0)</f>
        <v>0</v>
      </c>
      <c r="L204" s="6">
        <f>IF(Balance!L203&gt;0,Balance!L203*(INDEX(Info!$E$6:$E$15,MATCH(L$14,Info!$C$6:$C$15,0))/12),0)</f>
        <v>0</v>
      </c>
      <c r="M204" s="6">
        <f>IF(Balance!M203&gt;0,Balance!M203*(INDEX(Info!$E$6:$E$15,MATCH(M$14,Info!$C$6:$C$15,0))/12),0)</f>
        <v>0</v>
      </c>
      <c r="O204" s="6">
        <f t="shared" si="6"/>
        <v>0</v>
      </c>
    </row>
    <row r="205" spans="1:15" x14ac:dyDescent="0.25">
      <c r="A205" s="3" t="str">
        <f>IF(Balance!O204&lt;=0,"",A204+1)</f>
        <v/>
      </c>
      <c r="B205" s="51" t="str">
        <f t="shared" si="7"/>
        <v/>
      </c>
      <c r="D205" s="6">
        <f>IF(Balance!D204&gt;0,Balance!D204*(INDEX(Info!$E$6:$E$15,MATCH(D$14,Info!$C$6:$C$15,0))/12),0)</f>
        <v>0</v>
      </c>
      <c r="E205" s="6">
        <f>IF(Balance!E204&gt;0,Balance!E204*(INDEX(Info!$E$6:$E$15,MATCH(E$14,Info!$C$6:$C$15,0))/12),0)</f>
        <v>0</v>
      </c>
      <c r="F205" s="6">
        <f>IF(Balance!F204&gt;0,Balance!F204*(INDEX(Info!$E$6:$E$15,MATCH(F$14,Info!$C$6:$C$15,0))/12),0)</f>
        <v>0</v>
      </c>
      <c r="G205" s="6">
        <f>IF(Balance!G204&gt;0,Balance!G204*(INDEX(Info!$E$6:$E$15,MATCH(G$14,Info!$C$6:$C$15,0))/12),0)</f>
        <v>0</v>
      </c>
      <c r="H205" s="6">
        <f>IF(Balance!H204&gt;0,Balance!H204*(INDEX(Info!$E$6:$E$15,MATCH(H$14,Info!$C$6:$C$15,0))/12),0)</f>
        <v>0</v>
      </c>
      <c r="I205" s="6">
        <f>IF(Balance!I204&gt;0,Balance!I204*(INDEX(Info!$E$6:$E$15,MATCH(I$14,Info!$C$6:$C$15,0))/12),0)</f>
        <v>0</v>
      </c>
      <c r="J205" s="6">
        <f>IF(Balance!J204&gt;0,Balance!J204*(INDEX(Info!$E$6:$E$15,MATCH(J$14,Info!$C$6:$C$15,0))/12),0)</f>
        <v>0</v>
      </c>
      <c r="K205" s="6">
        <f>IF(Balance!K204&gt;0,Balance!K204*(INDEX(Info!$E$6:$E$15,MATCH(K$14,Info!$C$6:$C$15,0))/12),0)</f>
        <v>0</v>
      </c>
      <c r="L205" s="6">
        <f>IF(Balance!L204&gt;0,Balance!L204*(INDEX(Info!$E$6:$E$15,MATCH(L$14,Info!$C$6:$C$15,0))/12),0)</f>
        <v>0</v>
      </c>
      <c r="M205" s="6">
        <f>IF(Balance!M204&gt;0,Balance!M204*(INDEX(Info!$E$6:$E$15,MATCH(M$14,Info!$C$6:$C$15,0))/12),0)</f>
        <v>0</v>
      </c>
      <c r="O205" s="6">
        <f t="shared" si="6"/>
        <v>0</v>
      </c>
    </row>
    <row r="206" spans="1:15" x14ac:dyDescent="0.25">
      <c r="A206" s="3" t="str">
        <f>IF(Balance!O205&lt;=0,"",A205+1)</f>
        <v/>
      </c>
      <c r="B206" s="51" t="str">
        <f t="shared" si="7"/>
        <v/>
      </c>
      <c r="D206" s="6">
        <f>IF(Balance!D205&gt;0,Balance!D205*(INDEX(Info!$E$6:$E$15,MATCH(D$14,Info!$C$6:$C$15,0))/12),0)</f>
        <v>0</v>
      </c>
      <c r="E206" s="6">
        <f>IF(Balance!E205&gt;0,Balance!E205*(INDEX(Info!$E$6:$E$15,MATCH(E$14,Info!$C$6:$C$15,0))/12),0)</f>
        <v>0</v>
      </c>
      <c r="F206" s="6">
        <f>IF(Balance!F205&gt;0,Balance!F205*(INDEX(Info!$E$6:$E$15,MATCH(F$14,Info!$C$6:$C$15,0))/12),0)</f>
        <v>0</v>
      </c>
      <c r="G206" s="6">
        <f>IF(Balance!G205&gt;0,Balance!G205*(INDEX(Info!$E$6:$E$15,MATCH(G$14,Info!$C$6:$C$15,0))/12),0)</f>
        <v>0</v>
      </c>
      <c r="H206" s="6">
        <f>IF(Balance!H205&gt;0,Balance!H205*(INDEX(Info!$E$6:$E$15,MATCH(H$14,Info!$C$6:$C$15,0))/12),0)</f>
        <v>0</v>
      </c>
      <c r="I206" s="6">
        <f>IF(Balance!I205&gt;0,Balance!I205*(INDEX(Info!$E$6:$E$15,MATCH(I$14,Info!$C$6:$C$15,0))/12),0)</f>
        <v>0</v>
      </c>
      <c r="J206" s="6">
        <f>IF(Balance!J205&gt;0,Balance!J205*(INDEX(Info!$E$6:$E$15,MATCH(J$14,Info!$C$6:$C$15,0))/12),0)</f>
        <v>0</v>
      </c>
      <c r="K206" s="6">
        <f>IF(Balance!K205&gt;0,Balance!K205*(INDEX(Info!$E$6:$E$15,MATCH(K$14,Info!$C$6:$C$15,0))/12),0)</f>
        <v>0</v>
      </c>
      <c r="L206" s="6">
        <f>IF(Balance!L205&gt;0,Balance!L205*(INDEX(Info!$E$6:$E$15,MATCH(L$14,Info!$C$6:$C$15,0))/12),0)</f>
        <v>0</v>
      </c>
      <c r="M206" s="6">
        <f>IF(Balance!M205&gt;0,Balance!M205*(INDEX(Info!$E$6:$E$15,MATCH(M$14,Info!$C$6:$C$15,0))/12),0)</f>
        <v>0</v>
      </c>
      <c r="O206" s="6">
        <f t="shared" si="6"/>
        <v>0</v>
      </c>
    </row>
    <row r="207" spans="1:15" x14ac:dyDescent="0.25">
      <c r="A207" s="3" t="str">
        <f>IF(Balance!O206&lt;=0,"",A206+1)</f>
        <v/>
      </c>
      <c r="B207" s="51" t="str">
        <f t="shared" si="7"/>
        <v/>
      </c>
      <c r="D207" s="6">
        <f>IF(Balance!D206&gt;0,Balance!D206*(INDEX(Info!$E$6:$E$15,MATCH(D$14,Info!$C$6:$C$15,0))/12),0)</f>
        <v>0</v>
      </c>
      <c r="E207" s="6">
        <f>IF(Balance!E206&gt;0,Balance!E206*(INDEX(Info!$E$6:$E$15,MATCH(E$14,Info!$C$6:$C$15,0))/12),0)</f>
        <v>0</v>
      </c>
      <c r="F207" s="6">
        <f>IF(Balance!F206&gt;0,Balance!F206*(INDEX(Info!$E$6:$E$15,MATCH(F$14,Info!$C$6:$C$15,0))/12),0)</f>
        <v>0</v>
      </c>
      <c r="G207" s="6">
        <f>IF(Balance!G206&gt;0,Balance!G206*(INDEX(Info!$E$6:$E$15,MATCH(G$14,Info!$C$6:$C$15,0))/12),0)</f>
        <v>0</v>
      </c>
      <c r="H207" s="6">
        <f>IF(Balance!H206&gt;0,Balance!H206*(INDEX(Info!$E$6:$E$15,MATCH(H$14,Info!$C$6:$C$15,0))/12),0)</f>
        <v>0</v>
      </c>
      <c r="I207" s="6">
        <f>IF(Balance!I206&gt;0,Balance!I206*(INDEX(Info!$E$6:$E$15,MATCH(I$14,Info!$C$6:$C$15,0))/12),0)</f>
        <v>0</v>
      </c>
      <c r="J207" s="6">
        <f>IF(Balance!J206&gt;0,Balance!J206*(INDEX(Info!$E$6:$E$15,MATCH(J$14,Info!$C$6:$C$15,0))/12),0)</f>
        <v>0</v>
      </c>
      <c r="K207" s="6">
        <f>IF(Balance!K206&gt;0,Balance!K206*(INDEX(Info!$E$6:$E$15,MATCH(K$14,Info!$C$6:$C$15,0))/12),0)</f>
        <v>0</v>
      </c>
      <c r="L207" s="6">
        <f>IF(Balance!L206&gt;0,Balance!L206*(INDEX(Info!$E$6:$E$15,MATCH(L$14,Info!$C$6:$C$15,0))/12),0)</f>
        <v>0</v>
      </c>
      <c r="M207" s="6">
        <f>IF(Balance!M206&gt;0,Balance!M206*(INDEX(Info!$E$6:$E$15,MATCH(M$14,Info!$C$6:$C$15,0))/12),0)</f>
        <v>0</v>
      </c>
      <c r="O207" s="6">
        <f t="shared" si="6"/>
        <v>0</v>
      </c>
    </row>
    <row r="208" spans="1:15" x14ac:dyDescent="0.25">
      <c r="A208" s="3" t="str">
        <f>IF(Balance!O207&lt;=0,"",A207+1)</f>
        <v/>
      </c>
      <c r="B208" s="51" t="str">
        <f t="shared" si="7"/>
        <v/>
      </c>
      <c r="D208" s="6">
        <f>IF(Balance!D207&gt;0,Balance!D207*(INDEX(Info!$E$6:$E$15,MATCH(D$14,Info!$C$6:$C$15,0))/12),0)</f>
        <v>0</v>
      </c>
      <c r="E208" s="6">
        <f>IF(Balance!E207&gt;0,Balance!E207*(INDEX(Info!$E$6:$E$15,MATCH(E$14,Info!$C$6:$C$15,0))/12),0)</f>
        <v>0</v>
      </c>
      <c r="F208" s="6">
        <f>IF(Balance!F207&gt;0,Balance!F207*(INDEX(Info!$E$6:$E$15,MATCH(F$14,Info!$C$6:$C$15,0))/12),0)</f>
        <v>0</v>
      </c>
      <c r="G208" s="6">
        <f>IF(Balance!G207&gt;0,Balance!G207*(INDEX(Info!$E$6:$E$15,MATCH(G$14,Info!$C$6:$C$15,0))/12),0)</f>
        <v>0</v>
      </c>
      <c r="H208" s="6">
        <f>IF(Balance!H207&gt;0,Balance!H207*(INDEX(Info!$E$6:$E$15,MATCH(H$14,Info!$C$6:$C$15,0))/12),0)</f>
        <v>0</v>
      </c>
      <c r="I208" s="6">
        <f>IF(Balance!I207&gt;0,Balance!I207*(INDEX(Info!$E$6:$E$15,MATCH(I$14,Info!$C$6:$C$15,0))/12),0)</f>
        <v>0</v>
      </c>
      <c r="J208" s="6">
        <f>IF(Balance!J207&gt;0,Balance!J207*(INDEX(Info!$E$6:$E$15,MATCH(J$14,Info!$C$6:$C$15,0))/12),0)</f>
        <v>0</v>
      </c>
      <c r="K208" s="6">
        <f>IF(Balance!K207&gt;0,Balance!K207*(INDEX(Info!$E$6:$E$15,MATCH(K$14,Info!$C$6:$C$15,0))/12),0)</f>
        <v>0</v>
      </c>
      <c r="L208" s="6">
        <f>IF(Balance!L207&gt;0,Balance!L207*(INDEX(Info!$E$6:$E$15,MATCH(L$14,Info!$C$6:$C$15,0))/12),0)</f>
        <v>0</v>
      </c>
      <c r="M208" s="6">
        <f>IF(Balance!M207&gt;0,Balance!M207*(INDEX(Info!$E$6:$E$15,MATCH(M$14,Info!$C$6:$C$15,0))/12),0)</f>
        <v>0</v>
      </c>
      <c r="O208" s="6">
        <f t="shared" ref="O208:O271" si="8">SUM(D208:M208)</f>
        <v>0</v>
      </c>
    </row>
    <row r="209" spans="1:15" x14ac:dyDescent="0.25">
      <c r="A209" s="3" t="str">
        <f>IF(Balance!O208&lt;=0,"",A208+1)</f>
        <v/>
      </c>
      <c r="B209" s="51" t="str">
        <f t="shared" ref="B209:B272" si="9">IF(A209="","",DATE(YEAR(B208),MONTH(B208)+1,1))</f>
        <v/>
      </c>
      <c r="D209" s="6">
        <f>IF(Balance!D208&gt;0,Balance!D208*(INDEX(Info!$E$6:$E$15,MATCH(D$14,Info!$C$6:$C$15,0))/12),0)</f>
        <v>0</v>
      </c>
      <c r="E209" s="6">
        <f>IF(Balance!E208&gt;0,Balance!E208*(INDEX(Info!$E$6:$E$15,MATCH(E$14,Info!$C$6:$C$15,0))/12),0)</f>
        <v>0</v>
      </c>
      <c r="F209" s="6">
        <f>IF(Balance!F208&gt;0,Balance!F208*(INDEX(Info!$E$6:$E$15,MATCH(F$14,Info!$C$6:$C$15,0))/12),0)</f>
        <v>0</v>
      </c>
      <c r="G209" s="6">
        <f>IF(Balance!G208&gt;0,Balance!G208*(INDEX(Info!$E$6:$E$15,MATCH(G$14,Info!$C$6:$C$15,0))/12),0)</f>
        <v>0</v>
      </c>
      <c r="H209" s="6">
        <f>IF(Balance!H208&gt;0,Balance!H208*(INDEX(Info!$E$6:$E$15,MATCH(H$14,Info!$C$6:$C$15,0))/12),0)</f>
        <v>0</v>
      </c>
      <c r="I209" s="6">
        <f>IF(Balance!I208&gt;0,Balance!I208*(INDEX(Info!$E$6:$E$15,MATCH(I$14,Info!$C$6:$C$15,0))/12),0)</f>
        <v>0</v>
      </c>
      <c r="J209" s="6">
        <f>IF(Balance!J208&gt;0,Balance!J208*(INDEX(Info!$E$6:$E$15,MATCH(J$14,Info!$C$6:$C$15,0))/12),0)</f>
        <v>0</v>
      </c>
      <c r="K209" s="6">
        <f>IF(Balance!K208&gt;0,Balance!K208*(INDEX(Info!$E$6:$E$15,MATCH(K$14,Info!$C$6:$C$15,0))/12),0)</f>
        <v>0</v>
      </c>
      <c r="L209" s="6">
        <f>IF(Balance!L208&gt;0,Balance!L208*(INDEX(Info!$E$6:$E$15,MATCH(L$14,Info!$C$6:$C$15,0))/12),0)</f>
        <v>0</v>
      </c>
      <c r="M209" s="6">
        <f>IF(Balance!M208&gt;0,Balance!M208*(INDEX(Info!$E$6:$E$15,MATCH(M$14,Info!$C$6:$C$15,0))/12),0)</f>
        <v>0</v>
      </c>
      <c r="O209" s="6">
        <f t="shared" si="8"/>
        <v>0</v>
      </c>
    </row>
    <row r="210" spans="1:15" x14ac:dyDescent="0.25">
      <c r="A210" s="3" t="str">
        <f>IF(Balance!O209&lt;=0,"",A209+1)</f>
        <v/>
      </c>
      <c r="B210" s="51" t="str">
        <f t="shared" si="9"/>
        <v/>
      </c>
      <c r="D210" s="6">
        <f>IF(Balance!D209&gt;0,Balance!D209*(INDEX(Info!$E$6:$E$15,MATCH(D$14,Info!$C$6:$C$15,0))/12),0)</f>
        <v>0</v>
      </c>
      <c r="E210" s="6">
        <f>IF(Balance!E209&gt;0,Balance!E209*(INDEX(Info!$E$6:$E$15,MATCH(E$14,Info!$C$6:$C$15,0))/12),0)</f>
        <v>0</v>
      </c>
      <c r="F210" s="6">
        <f>IF(Balance!F209&gt;0,Balance!F209*(INDEX(Info!$E$6:$E$15,MATCH(F$14,Info!$C$6:$C$15,0))/12),0)</f>
        <v>0</v>
      </c>
      <c r="G210" s="6">
        <f>IF(Balance!G209&gt;0,Balance!G209*(INDEX(Info!$E$6:$E$15,MATCH(G$14,Info!$C$6:$C$15,0))/12),0)</f>
        <v>0</v>
      </c>
      <c r="H210" s="6">
        <f>IF(Balance!H209&gt;0,Balance!H209*(INDEX(Info!$E$6:$E$15,MATCH(H$14,Info!$C$6:$C$15,0))/12),0)</f>
        <v>0</v>
      </c>
      <c r="I210" s="6">
        <f>IF(Balance!I209&gt;0,Balance!I209*(INDEX(Info!$E$6:$E$15,MATCH(I$14,Info!$C$6:$C$15,0))/12),0)</f>
        <v>0</v>
      </c>
      <c r="J210" s="6">
        <f>IF(Balance!J209&gt;0,Balance!J209*(INDEX(Info!$E$6:$E$15,MATCH(J$14,Info!$C$6:$C$15,0))/12),0)</f>
        <v>0</v>
      </c>
      <c r="K210" s="6">
        <f>IF(Balance!K209&gt;0,Balance!K209*(INDEX(Info!$E$6:$E$15,MATCH(K$14,Info!$C$6:$C$15,0))/12),0)</f>
        <v>0</v>
      </c>
      <c r="L210" s="6">
        <f>IF(Balance!L209&gt;0,Balance!L209*(INDEX(Info!$E$6:$E$15,MATCH(L$14,Info!$C$6:$C$15,0))/12),0)</f>
        <v>0</v>
      </c>
      <c r="M210" s="6">
        <f>IF(Balance!M209&gt;0,Balance!M209*(INDEX(Info!$E$6:$E$15,MATCH(M$14,Info!$C$6:$C$15,0))/12),0)</f>
        <v>0</v>
      </c>
      <c r="O210" s="6">
        <f t="shared" si="8"/>
        <v>0</v>
      </c>
    </row>
    <row r="211" spans="1:15" x14ac:dyDescent="0.25">
      <c r="A211" s="3" t="str">
        <f>IF(Balance!O210&lt;=0,"",A210+1)</f>
        <v/>
      </c>
      <c r="B211" s="51" t="str">
        <f t="shared" si="9"/>
        <v/>
      </c>
      <c r="D211" s="6">
        <f>IF(Balance!D210&gt;0,Balance!D210*(INDEX(Info!$E$6:$E$15,MATCH(D$14,Info!$C$6:$C$15,0))/12),0)</f>
        <v>0</v>
      </c>
      <c r="E211" s="6">
        <f>IF(Balance!E210&gt;0,Balance!E210*(INDEX(Info!$E$6:$E$15,MATCH(E$14,Info!$C$6:$C$15,0))/12),0)</f>
        <v>0</v>
      </c>
      <c r="F211" s="6">
        <f>IF(Balance!F210&gt;0,Balance!F210*(INDEX(Info!$E$6:$E$15,MATCH(F$14,Info!$C$6:$C$15,0))/12),0)</f>
        <v>0</v>
      </c>
      <c r="G211" s="6">
        <f>IF(Balance!G210&gt;0,Balance!G210*(INDEX(Info!$E$6:$E$15,MATCH(G$14,Info!$C$6:$C$15,0))/12),0)</f>
        <v>0</v>
      </c>
      <c r="H211" s="6">
        <f>IF(Balance!H210&gt;0,Balance!H210*(INDEX(Info!$E$6:$E$15,MATCH(H$14,Info!$C$6:$C$15,0))/12),0)</f>
        <v>0</v>
      </c>
      <c r="I211" s="6">
        <f>IF(Balance!I210&gt;0,Balance!I210*(INDEX(Info!$E$6:$E$15,MATCH(I$14,Info!$C$6:$C$15,0))/12),0)</f>
        <v>0</v>
      </c>
      <c r="J211" s="6">
        <f>IF(Balance!J210&gt;0,Balance!J210*(INDEX(Info!$E$6:$E$15,MATCH(J$14,Info!$C$6:$C$15,0))/12),0)</f>
        <v>0</v>
      </c>
      <c r="K211" s="6">
        <f>IF(Balance!K210&gt;0,Balance!K210*(INDEX(Info!$E$6:$E$15,MATCH(K$14,Info!$C$6:$C$15,0))/12),0)</f>
        <v>0</v>
      </c>
      <c r="L211" s="6">
        <f>IF(Balance!L210&gt;0,Balance!L210*(INDEX(Info!$E$6:$E$15,MATCH(L$14,Info!$C$6:$C$15,0))/12),0)</f>
        <v>0</v>
      </c>
      <c r="M211" s="6">
        <f>IF(Balance!M210&gt;0,Balance!M210*(INDEX(Info!$E$6:$E$15,MATCH(M$14,Info!$C$6:$C$15,0))/12),0)</f>
        <v>0</v>
      </c>
      <c r="O211" s="6">
        <f t="shared" si="8"/>
        <v>0</v>
      </c>
    </row>
    <row r="212" spans="1:15" x14ac:dyDescent="0.25">
      <c r="A212" s="3" t="str">
        <f>IF(Balance!O211&lt;=0,"",A211+1)</f>
        <v/>
      </c>
      <c r="B212" s="51" t="str">
        <f t="shared" si="9"/>
        <v/>
      </c>
      <c r="D212" s="6">
        <f>IF(Balance!D211&gt;0,Balance!D211*(INDEX(Info!$E$6:$E$15,MATCH(D$14,Info!$C$6:$C$15,0))/12),0)</f>
        <v>0</v>
      </c>
      <c r="E212" s="6">
        <f>IF(Balance!E211&gt;0,Balance!E211*(INDEX(Info!$E$6:$E$15,MATCH(E$14,Info!$C$6:$C$15,0))/12),0)</f>
        <v>0</v>
      </c>
      <c r="F212" s="6">
        <f>IF(Balance!F211&gt;0,Balance!F211*(INDEX(Info!$E$6:$E$15,MATCH(F$14,Info!$C$6:$C$15,0))/12),0)</f>
        <v>0</v>
      </c>
      <c r="G212" s="6">
        <f>IF(Balance!G211&gt;0,Balance!G211*(INDEX(Info!$E$6:$E$15,MATCH(G$14,Info!$C$6:$C$15,0))/12),0)</f>
        <v>0</v>
      </c>
      <c r="H212" s="6">
        <f>IF(Balance!H211&gt;0,Balance!H211*(INDEX(Info!$E$6:$E$15,MATCH(H$14,Info!$C$6:$C$15,0))/12),0)</f>
        <v>0</v>
      </c>
      <c r="I212" s="6">
        <f>IF(Balance!I211&gt;0,Balance!I211*(INDEX(Info!$E$6:$E$15,MATCH(I$14,Info!$C$6:$C$15,0))/12),0)</f>
        <v>0</v>
      </c>
      <c r="J212" s="6">
        <f>IF(Balance!J211&gt;0,Balance!J211*(INDEX(Info!$E$6:$E$15,MATCH(J$14,Info!$C$6:$C$15,0))/12),0)</f>
        <v>0</v>
      </c>
      <c r="K212" s="6">
        <f>IF(Balance!K211&gt;0,Balance!K211*(INDEX(Info!$E$6:$E$15,MATCH(K$14,Info!$C$6:$C$15,0))/12),0)</f>
        <v>0</v>
      </c>
      <c r="L212" s="6">
        <f>IF(Balance!L211&gt;0,Balance!L211*(INDEX(Info!$E$6:$E$15,MATCH(L$14,Info!$C$6:$C$15,0))/12),0)</f>
        <v>0</v>
      </c>
      <c r="M212" s="6">
        <f>IF(Balance!M211&gt;0,Balance!M211*(INDEX(Info!$E$6:$E$15,MATCH(M$14,Info!$C$6:$C$15,0))/12),0)</f>
        <v>0</v>
      </c>
      <c r="O212" s="6">
        <f t="shared" si="8"/>
        <v>0</v>
      </c>
    </row>
    <row r="213" spans="1:15" x14ac:dyDescent="0.25">
      <c r="A213" s="3" t="str">
        <f>IF(Balance!O212&lt;=0,"",A212+1)</f>
        <v/>
      </c>
      <c r="B213" s="51" t="str">
        <f t="shared" si="9"/>
        <v/>
      </c>
      <c r="D213" s="6">
        <f>IF(Balance!D212&gt;0,Balance!D212*(INDEX(Info!$E$6:$E$15,MATCH(D$14,Info!$C$6:$C$15,0))/12),0)</f>
        <v>0</v>
      </c>
      <c r="E213" s="6">
        <f>IF(Balance!E212&gt;0,Balance!E212*(INDEX(Info!$E$6:$E$15,MATCH(E$14,Info!$C$6:$C$15,0))/12),0)</f>
        <v>0</v>
      </c>
      <c r="F213" s="6">
        <f>IF(Balance!F212&gt;0,Balance!F212*(INDEX(Info!$E$6:$E$15,MATCH(F$14,Info!$C$6:$C$15,0))/12),0)</f>
        <v>0</v>
      </c>
      <c r="G213" s="6">
        <f>IF(Balance!G212&gt;0,Balance!G212*(INDEX(Info!$E$6:$E$15,MATCH(G$14,Info!$C$6:$C$15,0))/12),0)</f>
        <v>0</v>
      </c>
      <c r="H213" s="6">
        <f>IF(Balance!H212&gt;0,Balance!H212*(INDEX(Info!$E$6:$E$15,MATCH(H$14,Info!$C$6:$C$15,0))/12),0)</f>
        <v>0</v>
      </c>
      <c r="I213" s="6">
        <f>IF(Balance!I212&gt;0,Balance!I212*(INDEX(Info!$E$6:$E$15,MATCH(I$14,Info!$C$6:$C$15,0))/12),0)</f>
        <v>0</v>
      </c>
      <c r="J213" s="6">
        <f>IF(Balance!J212&gt;0,Balance!J212*(INDEX(Info!$E$6:$E$15,MATCH(J$14,Info!$C$6:$C$15,0))/12),0)</f>
        <v>0</v>
      </c>
      <c r="K213" s="6">
        <f>IF(Balance!K212&gt;0,Balance!K212*(INDEX(Info!$E$6:$E$15,MATCH(K$14,Info!$C$6:$C$15,0))/12),0)</f>
        <v>0</v>
      </c>
      <c r="L213" s="6">
        <f>IF(Balance!L212&gt;0,Balance!L212*(INDEX(Info!$E$6:$E$15,MATCH(L$14,Info!$C$6:$C$15,0))/12),0)</f>
        <v>0</v>
      </c>
      <c r="M213" s="6">
        <f>IF(Balance!M212&gt;0,Balance!M212*(INDEX(Info!$E$6:$E$15,MATCH(M$14,Info!$C$6:$C$15,0))/12),0)</f>
        <v>0</v>
      </c>
      <c r="O213" s="6">
        <f t="shared" si="8"/>
        <v>0</v>
      </c>
    </row>
    <row r="214" spans="1:15" x14ac:dyDescent="0.25">
      <c r="A214" s="3" t="str">
        <f>IF(Balance!O213&lt;=0,"",A213+1)</f>
        <v/>
      </c>
      <c r="B214" s="51" t="str">
        <f t="shared" si="9"/>
        <v/>
      </c>
      <c r="D214" s="6">
        <f>IF(Balance!D213&gt;0,Balance!D213*(INDEX(Info!$E$6:$E$15,MATCH(D$14,Info!$C$6:$C$15,0))/12),0)</f>
        <v>0</v>
      </c>
      <c r="E214" s="6">
        <f>IF(Balance!E213&gt;0,Balance!E213*(INDEX(Info!$E$6:$E$15,MATCH(E$14,Info!$C$6:$C$15,0))/12),0)</f>
        <v>0</v>
      </c>
      <c r="F214" s="6">
        <f>IF(Balance!F213&gt;0,Balance!F213*(INDEX(Info!$E$6:$E$15,MATCH(F$14,Info!$C$6:$C$15,0))/12),0)</f>
        <v>0</v>
      </c>
      <c r="G214" s="6">
        <f>IF(Balance!G213&gt;0,Balance!G213*(INDEX(Info!$E$6:$E$15,MATCH(G$14,Info!$C$6:$C$15,0))/12),0)</f>
        <v>0</v>
      </c>
      <c r="H214" s="6">
        <f>IF(Balance!H213&gt;0,Balance!H213*(INDEX(Info!$E$6:$E$15,MATCH(H$14,Info!$C$6:$C$15,0))/12),0)</f>
        <v>0</v>
      </c>
      <c r="I214" s="6">
        <f>IF(Balance!I213&gt;0,Balance!I213*(INDEX(Info!$E$6:$E$15,MATCH(I$14,Info!$C$6:$C$15,0))/12),0)</f>
        <v>0</v>
      </c>
      <c r="J214" s="6">
        <f>IF(Balance!J213&gt;0,Balance!J213*(INDEX(Info!$E$6:$E$15,MATCH(J$14,Info!$C$6:$C$15,0))/12),0)</f>
        <v>0</v>
      </c>
      <c r="K214" s="6">
        <f>IF(Balance!K213&gt;0,Balance!K213*(INDEX(Info!$E$6:$E$15,MATCH(K$14,Info!$C$6:$C$15,0))/12),0)</f>
        <v>0</v>
      </c>
      <c r="L214" s="6">
        <f>IF(Balance!L213&gt;0,Balance!L213*(INDEX(Info!$E$6:$E$15,MATCH(L$14,Info!$C$6:$C$15,0))/12),0)</f>
        <v>0</v>
      </c>
      <c r="M214" s="6">
        <f>IF(Balance!M213&gt;0,Balance!M213*(INDEX(Info!$E$6:$E$15,MATCH(M$14,Info!$C$6:$C$15,0))/12),0)</f>
        <v>0</v>
      </c>
      <c r="O214" s="6">
        <f t="shared" si="8"/>
        <v>0</v>
      </c>
    </row>
    <row r="215" spans="1:15" x14ac:dyDescent="0.25">
      <c r="A215" s="3" t="str">
        <f>IF(Balance!O214&lt;=0,"",A214+1)</f>
        <v/>
      </c>
      <c r="B215" s="51" t="str">
        <f t="shared" si="9"/>
        <v/>
      </c>
      <c r="D215" s="6">
        <f>IF(Balance!D214&gt;0,Balance!D214*(INDEX(Info!$E$6:$E$15,MATCH(D$14,Info!$C$6:$C$15,0))/12),0)</f>
        <v>0</v>
      </c>
      <c r="E215" s="6">
        <f>IF(Balance!E214&gt;0,Balance!E214*(INDEX(Info!$E$6:$E$15,MATCH(E$14,Info!$C$6:$C$15,0))/12),0)</f>
        <v>0</v>
      </c>
      <c r="F215" s="6">
        <f>IF(Balance!F214&gt;0,Balance!F214*(INDEX(Info!$E$6:$E$15,MATCH(F$14,Info!$C$6:$C$15,0))/12),0)</f>
        <v>0</v>
      </c>
      <c r="G215" s="6">
        <f>IF(Balance!G214&gt;0,Balance!G214*(INDEX(Info!$E$6:$E$15,MATCH(G$14,Info!$C$6:$C$15,0))/12),0)</f>
        <v>0</v>
      </c>
      <c r="H215" s="6">
        <f>IF(Balance!H214&gt;0,Balance!H214*(INDEX(Info!$E$6:$E$15,MATCH(H$14,Info!$C$6:$C$15,0))/12),0)</f>
        <v>0</v>
      </c>
      <c r="I215" s="6">
        <f>IF(Balance!I214&gt;0,Balance!I214*(INDEX(Info!$E$6:$E$15,MATCH(I$14,Info!$C$6:$C$15,0))/12),0)</f>
        <v>0</v>
      </c>
      <c r="J215" s="6">
        <f>IF(Balance!J214&gt;0,Balance!J214*(INDEX(Info!$E$6:$E$15,MATCH(J$14,Info!$C$6:$C$15,0))/12),0)</f>
        <v>0</v>
      </c>
      <c r="K215" s="6">
        <f>IF(Balance!K214&gt;0,Balance!K214*(INDEX(Info!$E$6:$E$15,MATCH(K$14,Info!$C$6:$C$15,0))/12),0)</f>
        <v>0</v>
      </c>
      <c r="L215" s="6">
        <f>IF(Balance!L214&gt;0,Balance!L214*(INDEX(Info!$E$6:$E$15,MATCH(L$14,Info!$C$6:$C$15,0))/12),0)</f>
        <v>0</v>
      </c>
      <c r="M215" s="6">
        <f>IF(Balance!M214&gt;0,Balance!M214*(INDEX(Info!$E$6:$E$15,MATCH(M$14,Info!$C$6:$C$15,0))/12),0)</f>
        <v>0</v>
      </c>
      <c r="O215" s="6">
        <f t="shared" si="8"/>
        <v>0</v>
      </c>
    </row>
    <row r="216" spans="1:15" x14ac:dyDescent="0.25">
      <c r="A216" s="3" t="str">
        <f>IF(Balance!O215&lt;=0,"",A215+1)</f>
        <v/>
      </c>
      <c r="B216" s="51" t="str">
        <f t="shared" si="9"/>
        <v/>
      </c>
      <c r="D216" s="6">
        <f>IF(Balance!D215&gt;0,Balance!D215*(INDEX(Info!$E$6:$E$15,MATCH(D$14,Info!$C$6:$C$15,0))/12),0)</f>
        <v>0</v>
      </c>
      <c r="E216" s="6">
        <f>IF(Balance!E215&gt;0,Balance!E215*(INDEX(Info!$E$6:$E$15,MATCH(E$14,Info!$C$6:$C$15,0))/12),0)</f>
        <v>0</v>
      </c>
      <c r="F216" s="6">
        <f>IF(Balance!F215&gt;0,Balance!F215*(INDEX(Info!$E$6:$E$15,MATCH(F$14,Info!$C$6:$C$15,0))/12),0)</f>
        <v>0</v>
      </c>
      <c r="G216" s="6">
        <f>IF(Balance!G215&gt;0,Balance!G215*(INDEX(Info!$E$6:$E$15,MATCH(G$14,Info!$C$6:$C$15,0))/12),0)</f>
        <v>0</v>
      </c>
      <c r="H216" s="6">
        <f>IF(Balance!H215&gt;0,Balance!H215*(INDEX(Info!$E$6:$E$15,MATCH(H$14,Info!$C$6:$C$15,0))/12),0)</f>
        <v>0</v>
      </c>
      <c r="I216" s="6">
        <f>IF(Balance!I215&gt;0,Balance!I215*(INDEX(Info!$E$6:$E$15,MATCH(I$14,Info!$C$6:$C$15,0))/12),0)</f>
        <v>0</v>
      </c>
      <c r="J216" s="6">
        <f>IF(Balance!J215&gt;0,Balance!J215*(INDEX(Info!$E$6:$E$15,MATCH(J$14,Info!$C$6:$C$15,0))/12),0)</f>
        <v>0</v>
      </c>
      <c r="K216" s="6">
        <f>IF(Balance!K215&gt;0,Balance!K215*(INDEX(Info!$E$6:$E$15,MATCH(K$14,Info!$C$6:$C$15,0))/12),0)</f>
        <v>0</v>
      </c>
      <c r="L216" s="6">
        <f>IF(Balance!L215&gt;0,Balance!L215*(INDEX(Info!$E$6:$E$15,MATCH(L$14,Info!$C$6:$C$15,0))/12),0)</f>
        <v>0</v>
      </c>
      <c r="M216" s="6">
        <f>IF(Balance!M215&gt;0,Balance!M215*(INDEX(Info!$E$6:$E$15,MATCH(M$14,Info!$C$6:$C$15,0))/12),0)</f>
        <v>0</v>
      </c>
      <c r="O216" s="6">
        <f t="shared" si="8"/>
        <v>0</v>
      </c>
    </row>
    <row r="217" spans="1:15" x14ac:dyDescent="0.25">
      <c r="A217" s="3" t="str">
        <f>IF(Balance!O216&lt;=0,"",A216+1)</f>
        <v/>
      </c>
      <c r="B217" s="51" t="str">
        <f t="shared" si="9"/>
        <v/>
      </c>
      <c r="D217" s="6">
        <f>IF(Balance!D216&gt;0,Balance!D216*(INDEX(Info!$E$6:$E$15,MATCH(D$14,Info!$C$6:$C$15,0))/12),0)</f>
        <v>0</v>
      </c>
      <c r="E217" s="6">
        <f>IF(Balance!E216&gt;0,Balance!E216*(INDEX(Info!$E$6:$E$15,MATCH(E$14,Info!$C$6:$C$15,0))/12),0)</f>
        <v>0</v>
      </c>
      <c r="F217" s="6">
        <f>IF(Balance!F216&gt;0,Balance!F216*(INDEX(Info!$E$6:$E$15,MATCH(F$14,Info!$C$6:$C$15,0))/12),0)</f>
        <v>0</v>
      </c>
      <c r="G217" s="6">
        <f>IF(Balance!G216&gt;0,Balance!G216*(INDEX(Info!$E$6:$E$15,MATCH(G$14,Info!$C$6:$C$15,0))/12),0)</f>
        <v>0</v>
      </c>
      <c r="H217" s="6">
        <f>IF(Balance!H216&gt;0,Balance!H216*(INDEX(Info!$E$6:$E$15,MATCH(H$14,Info!$C$6:$C$15,0))/12),0)</f>
        <v>0</v>
      </c>
      <c r="I217" s="6">
        <f>IF(Balance!I216&gt;0,Balance!I216*(INDEX(Info!$E$6:$E$15,MATCH(I$14,Info!$C$6:$C$15,0))/12),0)</f>
        <v>0</v>
      </c>
      <c r="J217" s="6">
        <f>IF(Balance!J216&gt;0,Balance!J216*(INDEX(Info!$E$6:$E$15,MATCH(J$14,Info!$C$6:$C$15,0))/12),0)</f>
        <v>0</v>
      </c>
      <c r="K217" s="6">
        <f>IF(Balance!K216&gt;0,Balance!K216*(INDEX(Info!$E$6:$E$15,MATCH(K$14,Info!$C$6:$C$15,0))/12),0)</f>
        <v>0</v>
      </c>
      <c r="L217" s="6">
        <f>IF(Balance!L216&gt;0,Balance!L216*(INDEX(Info!$E$6:$E$15,MATCH(L$14,Info!$C$6:$C$15,0))/12),0)</f>
        <v>0</v>
      </c>
      <c r="M217" s="6">
        <f>IF(Balance!M216&gt;0,Balance!M216*(INDEX(Info!$E$6:$E$15,MATCH(M$14,Info!$C$6:$C$15,0))/12),0)</f>
        <v>0</v>
      </c>
      <c r="O217" s="6">
        <f t="shared" si="8"/>
        <v>0</v>
      </c>
    </row>
    <row r="218" spans="1:15" x14ac:dyDescent="0.25">
      <c r="A218" s="3" t="str">
        <f>IF(Balance!O217&lt;=0,"",A217+1)</f>
        <v/>
      </c>
      <c r="B218" s="51" t="str">
        <f t="shared" si="9"/>
        <v/>
      </c>
      <c r="D218" s="6">
        <f>IF(Balance!D217&gt;0,Balance!D217*(INDEX(Info!$E$6:$E$15,MATCH(D$14,Info!$C$6:$C$15,0))/12),0)</f>
        <v>0</v>
      </c>
      <c r="E218" s="6">
        <f>IF(Balance!E217&gt;0,Balance!E217*(INDEX(Info!$E$6:$E$15,MATCH(E$14,Info!$C$6:$C$15,0))/12),0)</f>
        <v>0</v>
      </c>
      <c r="F218" s="6">
        <f>IF(Balance!F217&gt;0,Balance!F217*(INDEX(Info!$E$6:$E$15,MATCH(F$14,Info!$C$6:$C$15,0))/12),0)</f>
        <v>0</v>
      </c>
      <c r="G218" s="6">
        <f>IF(Balance!G217&gt;0,Balance!G217*(INDEX(Info!$E$6:$E$15,MATCH(G$14,Info!$C$6:$C$15,0))/12),0)</f>
        <v>0</v>
      </c>
      <c r="H218" s="6">
        <f>IF(Balance!H217&gt;0,Balance!H217*(INDEX(Info!$E$6:$E$15,MATCH(H$14,Info!$C$6:$C$15,0))/12),0)</f>
        <v>0</v>
      </c>
      <c r="I218" s="6">
        <f>IF(Balance!I217&gt;0,Balance!I217*(INDEX(Info!$E$6:$E$15,MATCH(I$14,Info!$C$6:$C$15,0))/12),0)</f>
        <v>0</v>
      </c>
      <c r="J218" s="6">
        <f>IF(Balance!J217&gt;0,Balance!J217*(INDEX(Info!$E$6:$E$15,MATCH(J$14,Info!$C$6:$C$15,0))/12),0)</f>
        <v>0</v>
      </c>
      <c r="K218" s="6">
        <f>IF(Balance!K217&gt;0,Balance!K217*(INDEX(Info!$E$6:$E$15,MATCH(K$14,Info!$C$6:$C$15,0))/12),0)</f>
        <v>0</v>
      </c>
      <c r="L218" s="6">
        <f>IF(Balance!L217&gt;0,Balance!L217*(INDEX(Info!$E$6:$E$15,MATCH(L$14,Info!$C$6:$C$15,0))/12),0)</f>
        <v>0</v>
      </c>
      <c r="M218" s="6">
        <f>IF(Balance!M217&gt;0,Balance!M217*(INDEX(Info!$E$6:$E$15,MATCH(M$14,Info!$C$6:$C$15,0))/12),0)</f>
        <v>0</v>
      </c>
      <c r="O218" s="6">
        <f t="shared" si="8"/>
        <v>0</v>
      </c>
    </row>
    <row r="219" spans="1:15" x14ac:dyDescent="0.25">
      <c r="A219" s="3" t="str">
        <f>IF(Balance!O218&lt;=0,"",A218+1)</f>
        <v/>
      </c>
      <c r="B219" s="51" t="str">
        <f t="shared" si="9"/>
        <v/>
      </c>
      <c r="D219" s="6">
        <f>IF(Balance!D218&gt;0,Balance!D218*(INDEX(Info!$E$6:$E$15,MATCH(D$14,Info!$C$6:$C$15,0))/12),0)</f>
        <v>0</v>
      </c>
      <c r="E219" s="6">
        <f>IF(Balance!E218&gt;0,Balance!E218*(INDEX(Info!$E$6:$E$15,MATCH(E$14,Info!$C$6:$C$15,0))/12),0)</f>
        <v>0</v>
      </c>
      <c r="F219" s="6">
        <f>IF(Balance!F218&gt;0,Balance!F218*(INDEX(Info!$E$6:$E$15,MATCH(F$14,Info!$C$6:$C$15,0))/12),0)</f>
        <v>0</v>
      </c>
      <c r="G219" s="6">
        <f>IF(Balance!G218&gt;0,Balance!G218*(INDEX(Info!$E$6:$E$15,MATCH(G$14,Info!$C$6:$C$15,0))/12),0)</f>
        <v>0</v>
      </c>
      <c r="H219" s="6">
        <f>IF(Balance!H218&gt;0,Balance!H218*(INDEX(Info!$E$6:$E$15,MATCH(H$14,Info!$C$6:$C$15,0))/12),0)</f>
        <v>0</v>
      </c>
      <c r="I219" s="6">
        <f>IF(Balance!I218&gt;0,Balance!I218*(INDEX(Info!$E$6:$E$15,MATCH(I$14,Info!$C$6:$C$15,0))/12),0)</f>
        <v>0</v>
      </c>
      <c r="J219" s="6">
        <f>IF(Balance!J218&gt;0,Balance!J218*(INDEX(Info!$E$6:$E$15,MATCH(J$14,Info!$C$6:$C$15,0))/12),0)</f>
        <v>0</v>
      </c>
      <c r="K219" s="6">
        <f>IF(Balance!K218&gt;0,Balance!K218*(INDEX(Info!$E$6:$E$15,MATCH(K$14,Info!$C$6:$C$15,0))/12),0)</f>
        <v>0</v>
      </c>
      <c r="L219" s="6">
        <f>IF(Balance!L218&gt;0,Balance!L218*(INDEX(Info!$E$6:$E$15,MATCH(L$14,Info!$C$6:$C$15,0))/12),0)</f>
        <v>0</v>
      </c>
      <c r="M219" s="6">
        <f>IF(Balance!M218&gt;0,Balance!M218*(INDEX(Info!$E$6:$E$15,MATCH(M$14,Info!$C$6:$C$15,0))/12),0)</f>
        <v>0</v>
      </c>
      <c r="O219" s="6">
        <f t="shared" si="8"/>
        <v>0</v>
      </c>
    </row>
    <row r="220" spans="1:15" x14ac:dyDescent="0.25">
      <c r="A220" s="3" t="str">
        <f>IF(Balance!O219&lt;=0,"",A219+1)</f>
        <v/>
      </c>
      <c r="B220" s="51" t="str">
        <f t="shared" si="9"/>
        <v/>
      </c>
      <c r="D220" s="6">
        <f>IF(Balance!D219&gt;0,Balance!D219*(INDEX(Info!$E$6:$E$15,MATCH(D$14,Info!$C$6:$C$15,0))/12),0)</f>
        <v>0</v>
      </c>
      <c r="E220" s="6">
        <f>IF(Balance!E219&gt;0,Balance!E219*(INDEX(Info!$E$6:$E$15,MATCH(E$14,Info!$C$6:$C$15,0))/12),0)</f>
        <v>0</v>
      </c>
      <c r="F220" s="6">
        <f>IF(Balance!F219&gt;0,Balance!F219*(INDEX(Info!$E$6:$E$15,MATCH(F$14,Info!$C$6:$C$15,0))/12),0)</f>
        <v>0</v>
      </c>
      <c r="G220" s="6">
        <f>IF(Balance!G219&gt;0,Balance!G219*(INDEX(Info!$E$6:$E$15,MATCH(G$14,Info!$C$6:$C$15,0))/12),0)</f>
        <v>0</v>
      </c>
      <c r="H220" s="6">
        <f>IF(Balance!H219&gt;0,Balance!H219*(INDEX(Info!$E$6:$E$15,MATCH(H$14,Info!$C$6:$C$15,0))/12),0)</f>
        <v>0</v>
      </c>
      <c r="I220" s="6">
        <f>IF(Balance!I219&gt;0,Balance!I219*(INDEX(Info!$E$6:$E$15,MATCH(I$14,Info!$C$6:$C$15,0))/12),0)</f>
        <v>0</v>
      </c>
      <c r="J220" s="6">
        <f>IF(Balance!J219&gt;0,Balance!J219*(INDEX(Info!$E$6:$E$15,MATCH(J$14,Info!$C$6:$C$15,0))/12),0)</f>
        <v>0</v>
      </c>
      <c r="K220" s="6">
        <f>IF(Balance!K219&gt;0,Balance!K219*(INDEX(Info!$E$6:$E$15,MATCH(K$14,Info!$C$6:$C$15,0))/12),0)</f>
        <v>0</v>
      </c>
      <c r="L220" s="6">
        <f>IF(Balance!L219&gt;0,Balance!L219*(INDEX(Info!$E$6:$E$15,MATCH(L$14,Info!$C$6:$C$15,0))/12),0)</f>
        <v>0</v>
      </c>
      <c r="M220" s="6">
        <f>IF(Balance!M219&gt;0,Balance!M219*(INDEX(Info!$E$6:$E$15,MATCH(M$14,Info!$C$6:$C$15,0))/12),0)</f>
        <v>0</v>
      </c>
      <c r="O220" s="6">
        <f t="shared" si="8"/>
        <v>0</v>
      </c>
    </row>
    <row r="221" spans="1:15" x14ac:dyDescent="0.25">
      <c r="A221" s="3" t="str">
        <f>IF(Balance!O220&lt;=0,"",A220+1)</f>
        <v/>
      </c>
      <c r="B221" s="51" t="str">
        <f t="shared" si="9"/>
        <v/>
      </c>
      <c r="D221" s="6">
        <f>IF(Balance!D220&gt;0,Balance!D220*(INDEX(Info!$E$6:$E$15,MATCH(D$14,Info!$C$6:$C$15,0))/12),0)</f>
        <v>0</v>
      </c>
      <c r="E221" s="6">
        <f>IF(Balance!E220&gt;0,Balance!E220*(INDEX(Info!$E$6:$E$15,MATCH(E$14,Info!$C$6:$C$15,0))/12),0)</f>
        <v>0</v>
      </c>
      <c r="F221" s="6">
        <f>IF(Balance!F220&gt;0,Balance!F220*(INDEX(Info!$E$6:$E$15,MATCH(F$14,Info!$C$6:$C$15,0))/12),0)</f>
        <v>0</v>
      </c>
      <c r="G221" s="6">
        <f>IF(Balance!G220&gt;0,Balance!G220*(INDEX(Info!$E$6:$E$15,MATCH(G$14,Info!$C$6:$C$15,0))/12),0)</f>
        <v>0</v>
      </c>
      <c r="H221" s="6">
        <f>IF(Balance!H220&gt;0,Balance!H220*(INDEX(Info!$E$6:$E$15,MATCH(H$14,Info!$C$6:$C$15,0))/12),0)</f>
        <v>0</v>
      </c>
      <c r="I221" s="6">
        <f>IF(Balance!I220&gt;0,Balance!I220*(INDEX(Info!$E$6:$E$15,MATCH(I$14,Info!$C$6:$C$15,0))/12),0)</f>
        <v>0</v>
      </c>
      <c r="J221" s="6">
        <f>IF(Balance!J220&gt;0,Balance!J220*(INDEX(Info!$E$6:$E$15,MATCH(J$14,Info!$C$6:$C$15,0))/12),0)</f>
        <v>0</v>
      </c>
      <c r="K221" s="6">
        <f>IF(Balance!K220&gt;0,Balance!K220*(INDEX(Info!$E$6:$E$15,MATCH(K$14,Info!$C$6:$C$15,0))/12),0)</f>
        <v>0</v>
      </c>
      <c r="L221" s="6">
        <f>IF(Balance!L220&gt;0,Balance!L220*(INDEX(Info!$E$6:$E$15,MATCH(L$14,Info!$C$6:$C$15,0))/12),0)</f>
        <v>0</v>
      </c>
      <c r="M221" s="6">
        <f>IF(Balance!M220&gt;0,Balance!M220*(INDEX(Info!$E$6:$E$15,MATCH(M$14,Info!$C$6:$C$15,0))/12),0)</f>
        <v>0</v>
      </c>
      <c r="O221" s="6">
        <f t="shared" si="8"/>
        <v>0</v>
      </c>
    </row>
    <row r="222" spans="1:15" x14ac:dyDescent="0.25">
      <c r="A222" s="3" t="str">
        <f>IF(Balance!O221&lt;=0,"",A221+1)</f>
        <v/>
      </c>
      <c r="B222" s="51" t="str">
        <f t="shared" si="9"/>
        <v/>
      </c>
      <c r="D222" s="6">
        <f>IF(Balance!D221&gt;0,Balance!D221*(INDEX(Info!$E$6:$E$15,MATCH(D$14,Info!$C$6:$C$15,0))/12),0)</f>
        <v>0</v>
      </c>
      <c r="E222" s="6">
        <f>IF(Balance!E221&gt;0,Balance!E221*(INDEX(Info!$E$6:$E$15,MATCH(E$14,Info!$C$6:$C$15,0))/12),0)</f>
        <v>0</v>
      </c>
      <c r="F222" s="6">
        <f>IF(Balance!F221&gt;0,Balance!F221*(INDEX(Info!$E$6:$E$15,MATCH(F$14,Info!$C$6:$C$15,0))/12),0)</f>
        <v>0</v>
      </c>
      <c r="G222" s="6">
        <f>IF(Balance!G221&gt;0,Balance!G221*(INDEX(Info!$E$6:$E$15,MATCH(G$14,Info!$C$6:$C$15,0))/12),0)</f>
        <v>0</v>
      </c>
      <c r="H222" s="6">
        <f>IF(Balance!H221&gt;0,Balance!H221*(INDEX(Info!$E$6:$E$15,MATCH(H$14,Info!$C$6:$C$15,0))/12),0)</f>
        <v>0</v>
      </c>
      <c r="I222" s="6">
        <f>IF(Balance!I221&gt;0,Balance!I221*(INDEX(Info!$E$6:$E$15,MATCH(I$14,Info!$C$6:$C$15,0))/12),0)</f>
        <v>0</v>
      </c>
      <c r="J222" s="6">
        <f>IF(Balance!J221&gt;0,Balance!J221*(INDEX(Info!$E$6:$E$15,MATCH(J$14,Info!$C$6:$C$15,0))/12),0)</f>
        <v>0</v>
      </c>
      <c r="K222" s="6">
        <f>IF(Balance!K221&gt;0,Balance!K221*(INDEX(Info!$E$6:$E$15,MATCH(K$14,Info!$C$6:$C$15,0))/12),0)</f>
        <v>0</v>
      </c>
      <c r="L222" s="6">
        <f>IF(Balance!L221&gt;0,Balance!L221*(INDEX(Info!$E$6:$E$15,MATCH(L$14,Info!$C$6:$C$15,0))/12),0)</f>
        <v>0</v>
      </c>
      <c r="M222" s="6">
        <f>IF(Balance!M221&gt;0,Balance!M221*(INDEX(Info!$E$6:$E$15,MATCH(M$14,Info!$C$6:$C$15,0))/12),0)</f>
        <v>0</v>
      </c>
      <c r="O222" s="6">
        <f t="shared" si="8"/>
        <v>0</v>
      </c>
    </row>
    <row r="223" spans="1:15" x14ac:dyDescent="0.25">
      <c r="A223" s="3" t="str">
        <f>IF(Balance!O222&lt;=0,"",A222+1)</f>
        <v/>
      </c>
      <c r="B223" s="51" t="str">
        <f t="shared" si="9"/>
        <v/>
      </c>
      <c r="D223" s="6">
        <f>IF(Balance!D222&gt;0,Balance!D222*(INDEX(Info!$E$6:$E$15,MATCH(D$14,Info!$C$6:$C$15,0))/12),0)</f>
        <v>0</v>
      </c>
      <c r="E223" s="6">
        <f>IF(Balance!E222&gt;0,Balance!E222*(INDEX(Info!$E$6:$E$15,MATCH(E$14,Info!$C$6:$C$15,0))/12),0)</f>
        <v>0</v>
      </c>
      <c r="F223" s="6">
        <f>IF(Balance!F222&gt;0,Balance!F222*(INDEX(Info!$E$6:$E$15,MATCH(F$14,Info!$C$6:$C$15,0))/12),0)</f>
        <v>0</v>
      </c>
      <c r="G223" s="6">
        <f>IF(Balance!G222&gt;0,Balance!G222*(INDEX(Info!$E$6:$E$15,MATCH(G$14,Info!$C$6:$C$15,0))/12),0)</f>
        <v>0</v>
      </c>
      <c r="H223" s="6">
        <f>IF(Balance!H222&gt;0,Balance!H222*(INDEX(Info!$E$6:$E$15,MATCH(H$14,Info!$C$6:$C$15,0))/12),0)</f>
        <v>0</v>
      </c>
      <c r="I223" s="6">
        <f>IF(Balance!I222&gt;0,Balance!I222*(INDEX(Info!$E$6:$E$15,MATCH(I$14,Info!$C$6:$C$15,0))/12),0)</f>
        <v>0</v>
      </c>
      <c r="J223" s="6">
        <f>IF(Balance!J222&gt;0,Balance!J222*(INDEX(Info!$E$6:$E$15,MATCH(J$14,Info!$C$6:$C$15,0))/12),0)</f>
        <v>0</v>
      </c>
      <c r="K223" s="6">
        <f>IF(Balance!K222&gt;0,Balance!K222*(INDEX(Info!$E$6:$E$15,MATCH(K$14,Info!$C$6:$C$15,0))/12),0)</f>
        <v>0</v>
      </c>
      <c r="L223" s="6">
        <f>IF(Balance!L222&gt;0,Balance!L222*(INDEX(Info!$E$6:$E$15,MATCH(L$14,Info!$C$6:$C$15,0))/12),0)</f>
        <v>0</v>
      </c>
      <c r="M223" s="6">
        <f>IF(Balance!M222&gt;0,Balance!M222*(INDEX(Info!$E$6:$E$15,MATCH(M$14,Info!$C$6:$C$15,0))/12),0)</f>
        <v>0</v>
      </c>
      <c r="O223" s="6">
        <f t="shared" si="8"/>
        <v>0</v>
      </c>
    </row>
    <row r="224" spans="1:15" x14ac:dyDescent="0.25">
      <c r="A224" s="3" t="str">
        <f>IF(Balance!O223&lt;=0,"",A223+1)</f>
        <v/>
      </c>
      <c r="B224" s="51" t="str">
        <f t="shared" si="9"/>
        <v/>
      </c>
      <c r="D224" s="6">
        <f>IF(Balance!D223&gt;0,Balance!D223*(INDEX(Info!$E$6:$E$15,MATCH(D$14,Info!$C$6:$C$15,0))/12),0)</f>
        <v>0</v>
      </c>
      <c r="E224" s="6">
        <f>IF(Balance!E223&gt;0,Balance!E223*(INDEX(Info!$E$6:$E$15,MATCH(E$14,Info!$C$6:$C$15,0))/12),0)</f>
        <v>0</v>
      </c>
      <c r="F224" s="6">
        <f>IF(Balance!F223&gt;0,Balance!F223*(INDEX(Info!$E$6:$E$15,MATCH(F$14,Info!$C$6:$C$15,0))/12),0)</f>
        <v>0</v>
      </c>
      <c r="G224" s="6">
        <f>IF(Balance!G223&gt;0,Balance!G223*(INDEX(Info!$E$6:$E$15,MATCH(G$14,Info!$C$6:$C$15,0))/12),0)</f>
        <v>0</v>
      </c>
      <c r="H224" s="6">
        <f>IF(Balance!H223&gt;0,Balance!H223*(INDEX(Info!$E$6:$E$15,MATCH(H$14,Info!$C$6:$C$15,0))/12),0)</f>
        <v>0</v>
      </c>
      <c r="I224" s="6">
        <f>IF(Balance!I223&gt;0,Balance!I223*(INDEX(Info!$E$6:$E$15,MATCH(I$14,Info!$C$6:$C$15,0))/12),0)</f>
        <v>0</v>
      </c>
      <c r="J224" s="6">
        <f>IF(Balance!J223&gt;0,Balance!J223*(INDEX(Info!$E$6:$E$15,MATCH(J$14,Info!$C$6:$C$15,0))/12),0)</f>
        <v>0</v>
      </c>
      <c r="K224" s="6">
        <f>IF(Balance!K223&gt;0,Balance!K223*(INDEX(Info!$E$6:$E$15,MATCH(K$14,Info!$C$6:$C$15,0))/12),0)</f>
        <v>0</v>
      </c>
      <c r="L224" s="6">
        <f>IF(Balance!L223&gt;0,Balance!L223*(INDEX(Info!$E$6:$E$15,MATCH(L$14,Info!$C$6:$C$15,0))/12),0)</f>
        <v>0</v>
      </c>
      <c r="M224" s="6">
        <f>IF(Balance!M223&gt;0,Balance!M223*(INDEX(Info!$E$6:$E$15,MATCH(M$14,Info!$C$6:$C$15,0))/12),0)</f>
        <v>0</v>
      </c>
      <c r="O224" s="6">
        <f t="shared" si="8"/>
        <v>0</v>
      </c>
    </row>
    <row r="225" spans="1:15" x14ac:dyDescent="0.25">
      <c r="A225" s="3" t="str">
        <f>IF(Balance!O224&lt;=0,"",A224+1)</f>
        <v/>
      </c>
      <c r="B225" s="51" t="str">
        <f t="shared" si="9"/>
        <v/>
      </c>
      <c r="D225" s="6">
        <f>IF(Balance!D224&gt;0,Balance!D224*(INDEX(Info!$E$6:$E$15,MATCH(D$14,Info!$C$6:$C$15,0))/12),0)</f>
        <v>0</v>
      </c>
      <c r="E225" s="6">
        <f>IF(Balance!E224&gt;0,Balance!E224*(INDEX(Info!$E$6:$E$15,MATCH(E$14,Info!$C$6:$C$15,0))/12),0)</f>
        <v>0</v>
      </c>
      <c r="F225" s="6">
        <f>IF(Balance!F224&gt;0,Balance!F224*(INDEX(Info!$E$6:$E$15,MATCH(F$14,Info!$C$6:$C$15,0))/12),0)</f>
        <v>0</v>
      </c>
      <c r="G225" s="6">
        <f>IF(Balance!G224&gt;0,Balance!G224*(INDEX(Info!$E$6:$E$15,MATCH(G$14,Info!$C$6:$C$15,0))/12),0)</f>
        <v>0</v>
      </c>
      <c r="H225" s="6">
        <f>IF(Balance!H224&gt;0,Balance!H224*(INDEX(Info!$E$6:$E$15,MATCH(H$14,Info!$C$6:$C$15,0))/12),0)</f>
        <v>0</v>
      </c>
      <c r="I225" s="6">
        <f>IF(Balance!I224&gt;0,Balance!I224*(INDEX(Info!$E$6:$E$15,MATCH(I$14,Info!$C$6:$C$15,0))/12),0)</f>
        <v>0</v>
      </c>
      <c r="J225" s="6">
        <f>IF(Balance!J224&gt;0,Balance!J224*(INDEX(Info!$E$6:$E$15,MATCH(J$14,Info!$C$6:$C$15,0))/12),0)</f>
        <v>0</v>
      </c>
      <c r="K225" s="6">
        <f>IF(Balance!K224&gt;0,Balance!K224*(INDEX(Info!$E$6:$E$15,MATCH(K$14,Info!$C$6:$C$15,0))/12),0)</f>
        <v>0</v>
      </c>
      <c r="L225" s="6">
        <f>IF(Balance!L224&gt;0,Balance!L224*(INDEX(Info!$E$6:$E$15,MATCH(L$14,Info!$C$6:$C$15,0))/12),0)</f>
        <v>0</v>
      </c>
      <c r="M225" s="6">
        <f>IF(Balance!M224&gt;0,Balance!M224*(INDEX(Info!$E$6:$E$15,MATCH(M$14,Info!$C$6:$C$15,0))/12),0)</f>
        <v>0</v>
      </c>
      <c r="O225" s="6">
        <f t="shared" si="8"/>
        <v>0</v>
      </c>
    </row>
    <row r="226" spans="1:15" x14ac:dyDescent="0.25">
      <c r="A226" s="3" t="str">
        <f>IF(Balance!O225&lt;=0,"",A225+1)</f>
        <v/>
      </c>
      <c r="B226" s="51" t="str">
        <f t="shared" si="9"/>
        <v/>
      </c>
      <c r="D226" s="6">
        <f>IF(Balance!D225&gt;0,Balance!D225*(INDEX(Info!$E$6:$E$15,MATCH(D$14,Info!$C$6:$C$15,0))/12),0)</f>
        <v>0</v>
      </c>
      <c r="E226" s="6">
        <f>IF(Balance!E225&gt;0,Balance!E225*(INDEX(Info!$E$6:$E$15,MATCH(E$14,Info!$C$6:$C$15,0))/12),0)</f>
        <v>0</v>
      </c>
      <c r="F226" s="6">
        <f>IF(Balance!F225&gt;0,Balance!F225*(INDEX(Info!$E$6:$E$15,MATCH(F$14,Info!$C$6:$C$15,0))/12),0)</f>
        <v>0</v>
      </c>
      <c r="G226" s="6">
        <f>IF(Balance!G225&gt;0,Balance!G225*(INDEX(Info!$E$6:$E$15,MATCH(G$14,Info!$C$6:$C$15,0))/12),0)</f>
        <v>0</v>
      </c>
      <c r="H226" s="6">
        <f>IF(Balance!H225&gt;0,Balance!H225*(INDEX(Info!$E$6:$E$15,MATCH(H$14,Info!$C$6:$C$15,0))/12),0)</f>
        <v>0</v>
      </c>
      <c r="I226" s="6">
        <f>IF(Balance!I225&gt;0,Balance!I225*(INDEX(Info!$E$6:$E$15,MATCH(I$14,Info!$C$6:$C$15,0))/12),0)</f>
        <v>0</v>
      </c>
      <c r="J226" s="6">
        <f>IF(Balance!J225&gt;0,Balance!J225*(INDEX(Info!$E$6:$E$15,MATCH(J$14,Info!$C$6:$C$15,0))/12),0)</f>
        <v>0</v>
      </c>
      <c r="K226" s="6">
        <f>IF(Balance!K225&gt;0,Balance!K225*(INDEX(Info!$E$6:$E$15,MATCH(K$14,Info!$C$6:$C$15,0))/12),0)</f>
        <v>0</v>
      </c>
      <c r="L226" s="6">
        <f>IF(Balance!L225&gt;0,Balance!L225*(INDEX(Info!$E$6:$E$15,MATCH(L$14,Info!$C$6:$C$15,0))/12),0)</f>
        <v>0</v>
      </c>
      <c r="M226" s="6">
        <f>IF(Balance!M225&gt;0,Balance!M225*(INDEX(Info!$E$6:$E$15,MATCH(M$14,Info!$C$6:$C$15,0))/12),0)</f>
        <v>0</v>
      </c>
      <c r="O226" s="6">
        <f t="shared" si="8"/>
        <v>0</v>
      </c>
    </row>
    <row r="227" spans="1:15" x14ac:dyDescent="0.25">
      <c r="A227" s="3" t="str">
        <f>IF(Balance!O226&lt;=0,"",A226+1)</f>
        <v/>
      </c>
      <c r="B227" s="51" t="str">
        <f t="shared" si="9"/>
        <v/>
      </c>
      <c r="D227" s="6">
        <f>IF(Balance!D226&gt;0,Balance!D226*(INDEX(Info!$E$6:$E$15,MATCH(D$14,Info!$C$6:$C$15,0))/12),0)</f>
        <v>0</v>
      </c>
      <c r="E227" s="6">
        <f>IF(Balance!E226&gt;0,Balance!E226*(INDEX(Info!$E$6:$E$15,MATCH(E$14,Info!$C$6:$C$15,0))/12),0)</f>
        <v>0</v>
      </c>
      <c r="F227" s="6">
        <f>IF(Balance!F226&gt;0,Balance!F226*(INDEX(Info!$E$6:$E$15,MATCH(F$14,Info!$C$6:$C$15,0))/12),0)</f>
        <v>0</v>
      </c>
      <c r="G227" s="6">
        <f>IF(Balance!G226&gt;0,Balance!G226*(INDEX(Info!$E$6:$E$15,MATCH(G$14,Info!$C$6:$C$15,0))/12),0)</f>
        <v>0</v>
      </c>
      <c r="H227" s="6">
        <f>IF(Balance!H226&gt;0,Balance!H226*(INDEX(Info!$E$6:$E$15,MATCH(H$14,Info!$C$6:$C$15,0))/12),0)</f>
        <v>0</v>
      </c>
      <c r="I227" s="6">
        <f>IF(Balance!I226&gt;0,Balance!I226*(INDEX(Info!$E$6:$E$15,MATCH(I$14,Info!$C$6:$C$15,0))/12),0)</f>
        <v>0</v>
      </c>
      <c r="J227" s="6">
        <f>IF(Balance!J226&gt;0,Balance!J226*(INDEX(Info!$E$6:$E$15,MATCH(J$14,Info!$C$6:$C$15,0))/12),0)</f>
        <v>0</v>
      </c>
      <c r="K227" s="6">
        <f>IF(Balance!K226&gt;0,Balance!K226*(INDEX(Info!$E$6:$E$15,MATCH(K$14,Info!$C$6:$C$15,0))/12),0)</f>
        <v>0</v>
      </c>
      <c r="L227" s="6">
        <f>IF(Balance!L226&gt;0,Balance!L226*(INDEX(Info!$E$6:$E$15,MATCH(L$14,Info!$C$6:$C$15,0))/12),0)</f>
        <v>0</v>
      </c>
      <c r="M227" s="6">
        <f>IF(Balance!M226&gt;0,Balance!M226*(INDEX(Info!$E$6:$E$15,MATCH(M$14,Info!$C$6:$C$15,0))/12),0)</f>
        <v>0</v>
      </c>
      <c r="O227" s="6">
        <f t="shared" si="8"/>
        <v>0</v>
      </c>
    </row>
    <row r="228" spans="1:15" x14ac:dyDescent="0.25">
      <c r="A228" s="3" t="str">
        <f>IF(Balance!O227&lt;=0,"",A227+1)</f>
        <v/>
      </c>
      <c r="B228" s="51" t="str">
        <f t="shared" si="9"/>
        <v/>
      </c>
      <c r="D228" s="6">
        <f>IF(Balance!D227&gt;0,Balance!D227*(INDEX(Info!$E$6:$E$15,MATCH(D$14,Info!$C$6:$C$15,0))/12),0)</f>
        <v>0</v>
      </c>
      <c r="E228" s="6">
        <f>IF(Balance!E227&gt;0,Balance!E227*(INDEX(Info!$E$6:$E$15,MATCH(E$14,Info!$C$6:$C$15,0))/12),0)</f>
        <v>0</v>
      </c>
      <c r="F228" s="6">
        <f>IF(Balance!F227&gt;0,Balance!F227*(INDEX(Info!$E$6:$E$15,MATCH(F$14,Info!$C$6:$C$15,0))/12),0)</f>
        <v>0</v>
      </c>
      <c r="G228" s="6">
        <f>IF(Balance!G227&gt;0,Balance!G227*(INDEX(Info!$E$6:$E$15,MATCH(G$14,Info!$C$6:$C$15,0))/12),0)</f>
        <v>0</v>
      </c>
      <c r="H228" s="6">
        <f>IF(Balance!H227&gt;0,Balance!H227*(INDEX(Info!$E$6:$E$15,MATCH(H$14,Info!$C$6:$C$15,0))/12),0)</f>
        <v>0</v>
      </c>
      <c r="I228" s="6">
        <f>IF(Balance!I227&gt;0,Balance!I227*(INDEX(Info!$E$6:$E$15,MATCH(I$14,Info!$C$6:$C$15,0))/12),0)</f>
        <v>0</v>
      </c>
      <c r="J228" s="6">
        <f>IF(Balance!J227&gt;0,Balance!J227*(INDEX(Info!$E$6:$E$15,MATCH(J$14,Info!$C$6:$C$15,0))/12),0)</f>
        <v>0</v>
      </c>
      <c r="K228" s="6">
        <f>IF(Balance!K227&gt;0,Balance!K227*(INDEX(Info!$E$6:$E$15,MATCH(K$14,Info!$C$6:$C$15,0))/12),0)</f>
        <v>0</v>
      </c>
      <c r="L228" s="6">
        <f>IF(Balance!L227&gt;0,Balance!L227*(INDEX(Info!$E$6:$E$15,MATCH(L$14,Info!$C$6:$C$15,0))/12),0)</f>
        <v>0</v>
      </c>
      <c r="M228" s="6">
        <f>IF(Balance!M227&gt;0,Balance!M227*(INDEX(Info!$E$6:$E$15,MATCH(M$14,Info!$C$6:$C$15,0))/12),0)</f>
        <v>0</v>
      </c>
      <c r="O228" s="6">
        <f t="shared" si="8"/>
        <v>0</v>
      </c>
    </row>
    <row r="229" spans="1:15" x14ac:dyDescent="0.25">
      <c r="A229" s="3" t="str">
        <f>IF(Balance!O228&lt;=0,"",A228+1)</f>
        <v/>
      </c>
      <c r="B229" s="51" t="str">
        <f t="shared" si="9"/>
        <v/>
      </c>
      <c r="D229" s="6">
        <f>IF(Balance!D228&gt;0,Balance!D228*(INDEX(Info!$E$6:$E$15,MATCH(D$14,Info!$C$6:$C$15,0))/12),0)</f>
        <v>0</v>
      </c>
      <c r="E229" s="6">
        <f>IF(Balance!E228&gt;0,Balance!E228*(INDEX(Info!$E$6:$E$15,MATCH(E$14,Info!$C$6:$C$15,0))/12),0)</f>
        <v>0</v>
      </c>
      <c r="F229" s="6">
        <f>IF(Balance!F228&gt;0,Balance!F228*(INDEX(Info!$E$6:$E$15,MATCH(F$14,Info!$C$6:$C$15,0))/12),0)</f>
        <v>0</v>
      </c>
      <c r="G229" s="6">
        <f>IF(Balance!G228&gt;0,Balance!G228*(INDEX(Info!$E$6:$E$15,MATCH(G$14,Info!$C$6:$C$15,0))/12),0)</f>
        <v>0</v>
      </c>
      <c r="H229" s="6">
        <f>IF(Balance!H228&gt;0,Balance!H228*(INDEX(Info!$E$6:$E$15,MATCH(H$14,Info!$C$6:$C$15,0))/12),0)</f>
        <v>0</v>
      </c>
      <c r="I229" s="6">
        <f>IF(Balance!I228&gt;0,Balance!I228*(INDEX(Info!$E$6:$E$15,MATCH(I$14,Info!$C$6:$C$15,0))/12),0)</f>
        <v>0</v>
      </c>
      <c r="J229" s="6">
        <f>IF(Balance!J228&gt;0,Balance!J228*(INDEX(Info!$E$6:$E$15,MATCH(J$14,Info!$C$6:$C$15,0))/12),0)</f>
        <v>0</v>
      </c>
      <c r="K229" s="6">
        <f>IF(Balance!K228&gt;0,Balance!K228*(INDEX(Info!$E$6:$E$15,MATCH(K$14,Info!$C$6:$C$15,0))/12),0)</f>
        <v>0</v>
      </c>
      <c r="L229" s="6">
        <f>IF(Balance!L228&gt;0,Balance!L228*(INDEX(Info!$E$6:$E$15,MATCH(L$14,Info!$C$6:$C$15,0))/12),0)</f>
        <v>0</v>
      </c>
      <c r="M229" s="6">
        <f>IF(Balance!M228&gt;0,Balance!M228*(INDEX(Info!$E$6:$E$15,MATCH(M$14,Info!$C$6:$C$15,0))/12),0)</f>
        <v>0</v>
      </c>
      <c r="O229" s="6">
        <f t="shared" si="8"/>
        <v>0</v>
      </c>
    </row>
    <row r="230" spans="1:15" x14ac:dyDescent="0.25">
      <c r="A230" s="3" t="str">
        <f>IF(Balance!O229&lt;=0,"",A229+1)</f>
        <v/>
      </c>
      <c r="B230" s="51" t="str">
        <f t="shared" si="9"/>
        <v/>
      </c>
      <c r="D230" s="6">
        <f>IF(Balance!D229&gt;0,Balance!D229*(INDEX(Info!$E$6:$E$15,MATCH(D$14,Info!$C$6:$C$15,0))/12),0)</f>
        <v>0</v>
      </c>
      <c r="E230" s="6">
        <f>IF(Balance!E229&gt;0,Balance!E229*(INDEX(Info!$E$6:$E$15,MATCH(E$14,Info!$C$6:$C$15,0))/12),0)</f>
        <v>0</v>
      </c>
      <c r="F230" s="6">
        <f>IF(Balance!F229&gt;0,Balance!F229*(INDEX(Info!$E$6:$E$15,MATCH(F$14,Info!$C$6:$C$15,0))/12),0)</f>
        <v>0</v>
      </c>
      <c r="G230" s="6">
        <f>IF(Balance!G229&gt;0,Balance!G229*(INDEX(Info!$E$6:$E$15,MATCH(G$14,Info!$C$6:$C$15,0))/12),0)</f>
        <v>0</v>
      </c>
      <c r="H230" s="6">
        <f>IF(Balance!H229&gt;0,Balance!H229*(INDEX(Info!$E$6:$E$15,MATCH(H$14,Info!$C$6:$C$15,0))/12),0)</f>
        <v>0</v>
      </c>
      <c r="I230" s="6">
        <f>IF(Balance!I229&gt;0,Balance!I229*(INDEX(Info!$E$6:$E$15,MATCH(I$14,Info!$C$6:$C$15,0))/12),0)</f>
        <v>0</v>
      </c>
      <c r="J230" s="6">
        <f>IF(Balance!J229&gt;0,Balance!J229*(INDEX(Info!$E$6:$E$15,MATCH(J$14,Info!$C$6:$C$15,0))/12),0)</f>
        <v>0</v>
      </c>
      <c r="K230" s="6">
        <f>IF(Balance!K229&gt;0,Balance!K229*(INDEX(Info!$E$6:$E$15,MATCH(K$14,Info!$C$6:$C$15,0))/12),0)</f>
        <v>0</v>
      </c>
      <c r="L230" s="6">
        <f>IF(Balance!L229&gt;0,Balance!L229*(INDEX(Info!$E$6:$E$15,MATCH(L$14,Info!$C$6:$C$15,0))/12),0)</f>
        <v>0</v>
      </c>
      <c r="M230" s="6">
        <f>IF(Balance!M229&gt;0,Balance!M229*(INDEX(Info!$E$6:$E$15,MATCH(M$14,Info!$C$6:$C$15,0))/12),0)</f>
        <v>0</v>
      </c>
      <c r="O230" s="6">
        <f t="shared" si="8"/>
        <v>0</v>
      </c>
    </row>
    <row r="231" spans="1:15" x14ac:dyDescent="0.25">
      <c r="A231" s="3" t="str">
        <f>IF(Balance!O230&lt;=0,"",A230+1)</f>
        <v/>
      </c>
      <c r="B231" s="51" t="str">
        <f t="shared" si="9"/>
        <v/>
      </c>
      <c r="D231" s="6">
        <f>IF(Balance!D230&gt;0,Balance!D230*(INDEX(Info!$E$6:$E$15,MATCH(D$14,Info!$C$6:$C$15,0))/12),0)</f>
        <v>0</v>
      </c>
      <c r="E231" s="6">
        <f>IF(Balance!E230&gt;0,Balance!E230*(INDEX(Info!$E$6:$E$15,MATCH(E$14,Info!$C$6:$C$15,0))/12),0)</f>
        <v>0</v>
      </c>
      <c r="F231" s="6">
        <f>IF(Balance!F230&gt;0,Balance!F230*(INDEX(Info!$E$6:$E$15,MATCH(F$14,Info!$C$6:$C$15,0))/12),0)</f>
        <v>0</v>
      </c>
      <c r="G231" s="6">
        <f>IF(Balance!G230&gt;0,Balance!G230*(INDEX(Info!$E$6:$E$15,MATCH(G$14,Info!$C$6:$C$15,0))/12),0)</f>
        <v>0</v>
      </c>
      <c r="H231" s="6">
        <f>IF(Balance!H230&gt;0,Balance!H230*(INDEX(Info!$E$6:$E$15,MATCH(H$14,Info!$C$6:$C$15,0))/12),0)</f>
        <v>0</v>
      </c>
      <c r="I231" s="6">
        <f>IF(Balance!I230&gt;0,Balance!I230*(INDEX(Info!$E$6:$E$15,MATCH(I$14,Info!$C$6:$C$15,0))/12),0)</f>
        <v>0</v>
      </c>
      <c r="J231" s="6">
        <f>IF(Balance!J230&gt;0,Balance!J230*(INDEX(Info!$E$6:$E$15,MATCH(J$14,Info!$C$6:$C$15,0))/12),0)</f>
        <v>0</v>
      </c>
      <c r="K231" s="6">
        <f>IF(Balance!K230&gt;0,Balance!K230*(INDEX(Info!$E$6:$E$15,MATCH(K$14,Info!$C$6:$C$15,0))/12),0)</f>
        <v>0</v>
      </c>
      <c r="L231" s="6">
        <f>IF(Balance!L230&gt;0,Balance!L230*(INDEX(Info!$E$6:$E$15,MATCH(L$14,Info!$C$6:$C$15,0))/12),0)</f>
        <v>0</v>
      </c>
      <c r="M231" s="6">
        <f>IF(Balance!M230&gt;0,Balance!M230*(INDEX(Info!$E$6:$E$15,MATCH(M$14,Info!$C$6:$C$15,0))/12),0)</f>
        <v>0</v>
      </c>
      <c r="O231" s="6">
        <f t="shared" si="8"/>
        <v>0</v>
      </c>
    </row>
    <row r="232" spans="1:15" x14ac:dyDescent="0.25">
      <c r="A232" s="3" t="str">
        <f>IF(Balance!O231&lt;=0,"",A231+1)</f>
        <v/>
      </c>
      <c r="B232" s="51" t="str">
        <f t="shared" si="9"/>
        <v/>
      </c>
      <c r="D232" s="6">
        <f>IF(Balance!D231&gt;0,Balance!D231*(INDEX(Info!$E$6:$E$15,MATCH(D$14,Info!$C$6:$C$15,0))/12),0)</f>
        <v>0</v>
      </c>
      <c r="E232" s="6">
        <f>IF(Balance!E231&gt;0,Balance!E231*(INDEX(Info!$E$6:$E$15,MATCH(E$14,Info!$C$6:$C$15,0))/12),0)</f>
        <v>0</v>
      </c>
      <c r="F232" s="6">
        <f>IF(Balance!F231&gt;0,Balance!F231*(INDEX(Info!$E$6:$E$15,MATCH(F$14,Info!$C$6:$C$15,0))/12),0)</f>
        <v>0</v>
      </c>
      <c r="G232" s="6">
        <f>IF(Balance!G231&gt;0,Balance!G231*(INDEX(Info!$E$6:$E$15,MATCH(G$14,Info!$C$6:$C$15,0))/12),0)</f>
        <v>0</v>
      </c>
      <c r="H232" s="6">
        <f>IF(Balance!H231&gt;0,Balance!H231*(INDEX(Info!$E$6:$E$15,MATCH(H$14,Info!$C$6:$C$15,0))/12),0)</f>
        <v>0</v>
      </c>
      <c r="I232" s="6">
        <f>IF(Balance!I231&gt;0,Balance!I231*(INDEX(Info!$E$6:$E$15,MATCH(I$14,Info!$C$6:$C$15,0))/12),0)</f>
        <v>0</v>
      </c>
      <c r="J232" s="6">
        <f>IF(Balance!J231&gt;0,Balance!J231*(INDEX(Info!$E$6:$E$15,MATCH(J$14,Info!$C$6:$C$15,0))/12),0)</f>
        <v>0</v>
      </c>
      <c r="K232" s="6">
        <f>IF(Balance!K231&gt;0,Balance!K231*(INDEX(Info!$E$6:$E$15,MATCH(K$14,Info!$C$6:$C$15,0))/12),0)</f>
        <v>0</v>
      </c>
      <c r="L232" s="6">
        <f>IF(Balance!L231&gt;0,Balance!L231*(INDEX(Info!$E$6:$E$15,MATCH(L$14,Info!$C$6:$C$15,0))/12),0)</f>
        <v>0</v>
      </c>
      <c r="M232" s="6">
        <f>IF(Balance!M231&gt;0,Balance!M231*(INDEX(Info!$E$6:$E$15,MATCH(M$14,Info!$C$6:$C$15,0))/12),0)</f>
        <v>0</v>
      </c>
      <c r="O232" s="6">
        <f t="shared" si="8"/>
        <v>0</v>
      </c>
    </row>
    <row r="233" spans="1:15" x14ac:dyDescent="0.25">
      <c r="A233" s="3" t="str">
        <f>IF(Balance!O232&lt;=0,"",A232+1)</f>
        <v/>
      </c>
      <c r="B233" s="51" t="str">
        <f t="shared" si="9"/>
        <v/>
      </c>
      <c r="D233" s="6">
        <f>IF(Balance!D232&gt;0,Balance!D232*(INDEX(Info!$E$6:$E$15,MATCH(D$14,Info!$C$6:$C$15,0))/12),0)</f>
        <v>0</v>
      </c>
      <c r="E233" s="6">
        <f>IF(Balance!E232&gt;0,Balance!E232*(INDEX(Info!$E$6:$E$15,MATCH(E$14,Info!$C$6:$C$15,0))/12),0)</f>
        <v>0</v>
      </c>
      <c r="F233" s="6">
        <f>IF(Balance!F232&gt;0,Balance!F232*(INDEX(Info!$E$6:$E$15,MATCH(F$14,Info!$C$6:$C$15,0))/12),0)</f>
        <v>0</v>
      </c>
      <c r="G233" s="6">
        <f>IF(Balance!G232&gt;0,Balance!G232*(INDEX(Info!$E$6:$E$15,MATCH(G$14,Info!$C$6:$C$15,0))/12),0)</f>
        <v>0</v>
      </c>
      <c r="H233" s="6">
        <f>IF(Balance!H232&gt;0,Balance!H232*(INDEX(Info!$E$6:$E$15,MATCH(H$14,Info!$C$6:$C$15,0))/12),0)</f>
        <v>0</v>
      </c>
      <c r="I233" s="6">
        <f>IF(Balance!I232&gt;0,Balance!I232*(INDEX(Info!$E$6:$E$15,MATCH(I$14,Info!$C$6:$C$15,0))/12),0)</f>
        <v>0</v>
      </c>
      <c r="J233" s="6">
        <f>IF(Balance!J232&gt;0,Balance!J232*(INDEX(Info!$E$6:$E$15,MATCH(J$14,Info!$C$6:$C$15,0))/12),0)</f>
        <v>0</v>
      </c>
      <c r="K233" s="6">
        <f>IF(Balance!K232&gt;0,Balance!K232*(INDEX(Info!$E$6:$E$15,MATCH(K$14,Info!$C$6:$C$15,0))/12),0)</f>
        <v>0</v>
      </c>
      <c r="L233" s="6">
        <f>IF(Balance!L232&gt;0,Balance!L232*(INDEX(Info!$E$6:$E$15,MATCH(L$14,Info!$C$6:$C$15,0))/12),0)</f>
        <v>0</v>
      </c>
      <c r="M233" s="6">
        <f>IF(Balance!M232&gt;0,Balance!M232*(INDEX(Info!$E$6:$E$15,MATCH(M$14,Info!$C$6:$C$15,0))/12),0)</f>
        <v>0</v>
      </c>
      <c r="O233" s="6">
        <f t="shared" si="8"/>
        <v>0</v>
      </c>
    </row>
    <row r="234" spans="1:15" x14ac:dyDescent="0.25">
      <c r="A234" s="3" t="str">
        <f>IF(Balance!O233&lt;=0,"",A233+1)</f>
        <v/>
      </c>
      <c r="B234" s="51" t="str">
        <f t="shared" si="9"/>
        <v/>
      </c>
      <c r="D234" s="6">
        <f>IF(Balance!D233&gt;0,Balance!D233*(INDEX(Info!$E$6:$E$15,MATCH(D$14,Info!$C$6:$C$15,0))/12),0)</f>
        <v>0</v>
      </c>
      <c r="E234" s="6">
        <f>IF(Balance!E233&gt;0,Balance!E233*(INDEX(Info!$E$6:$E$15,MATCH(E$14,Info!$C$6:$C$15,0))/12),0)</f>
        <v>0</v>
      </c>
      <c r="F234" s="6">
        <f>IF(Balance!F233&gt;0,Balance!F233*(INDEX(Info!$E$6:$E$15,MATCH(F$14,Info!$C$6:$C$15,0))/12),0)</f>
        <v>0</v>
      </c>
      <c r="G234" s="6">
        <f>IF(Balance!G233&gt;0,Balance!G233*(INDEX(Info!$E$6:$E$15,MATCH(G$14,Info!$C$6:$C$15,0))/12),0)</f>
        <v>0</v>
      </c>
      <c r="H234" s="6">
        <f>IF(Balance!H233&gt;0,Balance!H233*(INDEX(Info!$E$6:$E$15,MATCH(H$14,Info!$C$6:$C$15,0))/12),0)</f>
        <v>0</v>
      </c>
      <c r="I234" s="6">
        <f>IF(Balance!I233&gt;0,Balance!I233*(INDEX(Info!$E$6:$E$15,MATCH(I$14,Info!$C$6:$C$15,0))/12),0)</f>
        <v>0</v>
      </c>
      <c r="J234" s="6">
        <f>IF(Balance!J233&gt;0,Balance!J233*(INDEX(Info!$E$6:$E$15,MATCH(J$14,Info!$C$6:$C$15,0))/12),0)</f>
        <v>0</v>
      </c>
      <c r="K234" s="6">
        <f>IF(Balance!K233&gt;0,Balance!K233*(INDEX(Info!$E$6:$E$15,MATCH(K$14,Info!$C$6:$C$15,0))/12),0)</f>
        <v>0</v>
      </c>
      <c r="L234" s="6">
        <f>IF(Balance!L233&gt;0,Balance!L233*(INDEX(Info!$E$6:$E$15,MATCH(L$14,Info!$C$6:$C$15,0))/12),0)</f>
        <v>0</v>
      </c>
      <c r="M234" s="6">
        <f>IF(Balance!M233&gt;0,Balance!M233*(INDEX(Info!$E$6:$E$15,MATCH(M$14,Info!$C$6:$C$15,0))/12),0)</f>
        <v>0</v>
      </c>
      <c r="O234" s="6">
        <f t="shared" si="8"/>
        <v>0</v>
      </c>
    </row>
    <row r="235" spans="1:15" x14ac:dyDescent="0.25">
      <c r="A235" s="3" t="str">
        <f>IF(Balance!O234&lt;=0,"",A234+1)</f>
        <v/>
      </c>
      <c r="B235" s="51" t="str">
        <f t="shared" si="9"/>
        <v/>
      </c>
      <c r="D235" s="6">
        <f>IF(Balance!D234&gt;0,Balance!D234*(INDEX(Info!$E$6:$E$15,MATCH(D$14,Info!$C$6:$C$15,0))/12),0)</f>
        <v>0</v>
      </c>
      <c r="E235" s="6">
        <f>IF(Balance!E234&gt;0,Balance!E234*(INDEX(Info!$E$6:$E$15,MATCH(E$14,Info!$C$6:$C$15,0))/12),0)</f>
        <v>0</v>
      </c>
      <c r="F235" s="6">
        <f>IF(Balance!F234&gt;0,Balance!F234*(INDEX(Info!$E$6:$E$15,MATCH(F$14,Info!$C$6:$C$15,0))/12),0)</f>
        <v>0</v>
      </c>
      <c r="G235" s="6">
        <f>IF(Balance!G234&gt;0,Balance!G234*(INDEX(Info!$E$6:$E$15,MATCH(G$14,Info!$C$6:$C$15,0))/12),0)</f>
        <v>0</v>
      </c>
      <c r="H235" s="6">
        <f>IF(Balance!H234&gt;0,Balance!H234*(INDEX(Info!$E$6:$E$15,MATCH(H$14,Info!$C$6:$C$15,0))/12),0)</f>
        <v>0</v>
      </c>
      <c r="I235" s="6">
        <f>IF(Balance!I234&gt;0,Balance!I234*(INDEX(Info!$E$6:$E$15,MATCH(I$14,Info!$C$6:$C$15,0))/12),0)</f>
        <v>0</v>
      </c>
      <c r="J235" s="6">
        <f>IF(Balance!J234&gt;0,Balance!J234*(INDEX(Info!$E$6:$E$15,MATCH(J$14,Info!$C$6:$C$15,0))/12),0)</f>
        <v>0</v>
      </c>
      <c r="K235" s="6">
        <f>IF(Balance!K234&gt;0,Balance!K234*(INDEX(Info!$E$6:$E$15,MATCH(K$14,Info!$C$6:$C$15,0))/12),0)</f>
        <v>0</v>
      </c>
      <c r="L235" s="6">
        <f>IF(Balance!L234&gt;0,Balance!L234*(INDEX(Info!$E$6:$E$15,MATCH(L$14,Info!$C$6:$C$15,0))/12),0)</f>
        <v>0</v>
      </c>
      <c r="M235" s="6">
        <f>IF(Balance!M234&gt;0,Balance!M234*(INDEX(Info!$E$6:$E$15,MATCH(M$14,Info!$C$6:$C$15,0))/12),0)</f>
        <v>0</v>
      </c>
      <c r="O235" s="6">
        <f t="shared" si="8"/>
        <v>0</v>
      </c>
    </row>
    <row r="236" spans="1:15" x14ac:dyDescent="0.25">
      <c r="A236" s="3" t="str">
        <f>IF(Balance!O235&lt;=0,"",A235+1)</f>
        <v/>
      </c>
      <c r="B236" s="51" t="str">
        <f t="shared" si="9"/>
        <v/>
      </c>
      <c r="D236" s="6">
        <f>IF(Balance!D235&gt;0,Balance!D235*(INDEX(Info!$E$6:$E$15,MATCH(D$14,Info!$C$6:$C$15,0))/12),0)</f>
        <v>0</v>
      </c>
      <c r="E236" s="6">
        <f>IF(Balance!E235&gt;0,Balance!E235*(INDEX(Info!$E$6:$E$15,MATCH(E$14,Info!$C$6:$C$15,0))/12),0)</f>
        <v>0</v>
      </c>
      <c r="F236" s="6">
        <f>IF(Balance!F235&gt;0,Balance!F235*(INDEX(Info!$E$6:$E$15,MATCH(F$14,Info!$C$6:$C$15,0))/12),0)</f>
        <v>0</v>
      </c>
      <c r="G236" s="6">
        <f>IF(Balance!G235&gt;0,Balance!G235*(INDEX(Info!$E$6:$E$15,MATCH(G$14,Info!$C$6:$C$15,0))/12),0)</f>
        <v>0</v>
      </c>
      <c r="H236" s="6">
        <f>IF(Balance!H235&gt;0,Balance!H235*(INDEX(Info!$E$6:$E$15,MATCH(H$14,Info!$C$6:$C$15,0))/12),0)</f>
        <v>0</v>
      </c>
      <c r="I236" s="6">
        <f>IF(Balance!I235&gt;0,Balance!I235*(INDEX(Info!$E$6:$E$15,MATCH(I$14,Info!$C$6:$C$15,0))/12),0)</f>
        <v>0</v>
      </c>
      <c r="J236" s="6">
        <f>IF(Balance!J235&gt;0,Balance!J235*(INDEX(Info!$E$6:$E$15,MATCH(J$14,Info!$C$6:$C$15,0))/12),0)</f>
        <v>0</v>
      </c>
      <c r="K236" s="6">
        <f>IF(Balance!K235&gt;0,Balance!K235*(INDEX(Info!$E$6:$E$15,MATCH(K$14,Info!$C$6:$C$15,0))/12),0)</f>
        <v>0</v>
      </c>
      <c r="L236" s="6">
        <f>IF(Balance!L235&gt;0,Balance!L235*(INDEX(Info!$E$6:$E$15,MATCH(L$14,Info!$C$6:$C$15,0))/12),0)</f>
        <v>0</v>
      </c>
      <c r="M236" s="6">
        <f>IF(Balance!M235&gt;0,Balance!M235*(INDEX(Info!$E$6:$E$15,MATCH(M$14,Info!$C$6:$C$15,0))/12),0)</f>
        <v>0</v>
      </c>
      <c r="O236" s="6">
        <f t="shared" si="8"/>
        <v>0</v>
      </c>
    </row>
    <row r="237" spans="1:15" x14ac:dyDescent="0.25">
      <c r="A237" s="3" t="str">
        <f>IF(Balance!O236&lt;=0,"",A236+1)</f>
        <v/>
      </c>
      <c r="B237" s="51" t="str">
        <f t="shared" si="9"/>
        <v/>
      </c>
      <c r="D237" s="6">
        <f>IF(Balance!D236&gt;0,Balance!D236*(INDEX(Info!$E$6:$E$15,MATCH(D$14,Info!$C$6:$C$15,0))/12),0)</f>
        <v>0</v>
      </c>
      <c r="E237" s="6">
        <f>IF(Balance!E236&gt;0,Balance!E236*(INDEX(Info!$E$6:$E$15,MATCH(E$14,Info!$C$6:$C$15,0))/12),0)</f>
        <v>0</v>
      </c>
      <c r="F237" s="6">
        <f>IF(Balance!F236&gt;0,Balance!F236*(INDEX(Info!$E$6:$E$15,MATCH(F$14,Info!$C$6:$C$15,0))/12),0)</f>
        <v>0</v>
      </c>
      <c r="G237" s="6">
        <f>IF(Balance!G236&gt;0,Balance!G236*(INDEX(Info!$E$6:$E$15,MATCH(G$14,Info!$C$6:$C$15,0))/12),0)</f>
        <v>0</v>
      </c>
      <c r="H237" s="6">
        <f>IF(Balance!H236&gt;0,Balance!H236*(INDEX(Info!$E$6:$E$15,MATCH(H$14,Info!$C$6:$C$15,0))/12),0)</f>
        <v>0</v>
      </c>
      <c r="I237" s="6">
        <f>IF(Balance!I236&gt;0,Balance!I236*(INDEX(Info!$E$6:$E$15,MATCH(I$14,Info!$C$6:$C$15,0))/12),0)</f>
        <v>0</v>
      </c>
      <c r="J237" s="6">
        <f>IF(Balance!J236&gt;0,Balance!J236*(INDEX(Info!$E$6:$E$15,MATCH(J$14,Info!$C$6:$C$15,0))/12),0)</f>
        <v>0</v>
      </c>
      <c r="K237" s="6">
        <f>IF(Balance!K236&gt;0,Balance!K236*(INDEX(Info!$E$6:$E$15,MATCH(K$14,Info!$C$6:$C$15,0))/12),0)</f>
        <v>0</v>
      </c>
      <c r="L237" s="6">
        <f>IF(Balance!L236&gt;0,Balance!L236*(INDEX(Info!$E$6:$E$15,MATCH(L$14,Info!$C$6:$C$15,0))/12),0)</f>
        <v>0</v>
      </c>
      <c r="M237" s="6">
        <f>IF(Balance!M236&gt;0,Balance!M236*(INDEX(Info!$E$6:$E$15,MATCH(M$14,Info!$C$6:$C$15,0))/12),0)</f>
        <v>0</v>
      </c>
      <c r="O237" s="6">
        <f t="shared" si="8"/>
        <v>0</v>
      </c>
    </row>
    <row r="238" spans="1:15" x14ac:dyDescent="0.25">
      <c r="A238" s="3" t="str">
        <f>IF(Balance!O237&lt;=0,"",A237+1)</f>
        <v/>
      </c>
      <c r="B238" s="51" t="str">
        <f t="shared" si="9"/>
        <v/>
      </c>
      <c r="D238" s="6">
        <f>IF(Balance!D237&gt;0,Balance!D237*(INDEX(Info!$E$6:$E$15,MATCH(D$14,Info!$C$6:$C$15,0))/12),0)</f>
        <v>0</v>
      </c>
      <c r="E238" s="6">
        <f>IF(Balance!E237&gt;0,Balance!E237*(INDEX(Info!$E$6:$E$15,MATCH(E$14,Info!$C$6:$C$15,0))/12),0)</f>
        <v>0</v>
      </c>
      <c r="F238" s="6">
        <f>IF(Balance!F237&gt;0,Balance!F237*(INDEX(Info!$E$6:$E$15,MATCH(F$14,Info!$C$6:$C$15,0))/12),0)</f>
        <v>0</v>
      </c>
      <c r="G238" s="6">
        <f>IF(Balance!G237&gt;0,Balance!G237*(INDEX(Info!$E$6:$E$15,MATCH(G$14,Info!$C$6:$C$15,0))/12),0)</f>
        <v>0</v>
      </c>
      <c r="H238" s="6">
        <f>IF(Balance!H237&gt;0,Balance!H237*(INDEX(Info!$E$6:$E$15,MATCH(H$14,Info!$C$6:$C$15,0))/12),0)</f>
        <v>0</v>
      </c>
      <c r="I238" s="6">
        <f>IF(Balance!I237&gt;0,Balance!I237*(INDEX(Info!$E$6:$E$15,MATCH(I$14,Info!$C$6:$C$15,0))/12),0)</f>
        <v>0</v>
      </c>
      <c r="J238" s="6">
        <f>IF(Balance!J237&gt;0,Balance!J237*(INDEX(Info!$E$6:$E$15,MATCH(J$14,Info!$C$6:$C$15,0))/12),0)</f>
        <v>0</v>
      </c>
      <c r="K238" s="6">
        <f>IF(Balance!K237&gt;0,Balance!K237*(INDEX(Info!$E$6:$E$15,MATCH(K$14,Info!$C$6:$C$15,0))/12),0)</f>
        <v>0</v>
      </c>
      <c r="L238" s="6">
        <f>IF(Balance!L237&gt;0,Balance!L237*(INDEX(Info!$E$6:$E$15,MATCH(L$14,Info!$C$6:$C$15,0))/12),0)</f>
        <v>0</v>
      </c>
      <c r="M238" s="6">
        <f>IF(Balance!M237&gt;0,Balance!M237*(INDEX(Info!$E$6:$E$15,MATCH(M$14,Info!$C$6:$C$15,0))/12),0)</f>
        <v>0</v>
      </c>
      <c r="O238" s="6">
        <f t="shared" si="8"/>
        <v>0</v>
      </c>
    </row>
    <row r="239" spans="1:15" x14ac:dyDescent="0.25">
      <c r="A239" s="3" t="str">
        <f>IF(Balance!O238&lt;=0,"",A238+1)</f>
        <v/>
      </c>
      <c r="B239" s="51" t="str">
        <f t="shared" si="9"/>
        <v/>
      </c>
      <c r="D239" s="6">
        <f>IF(Balance!D238&gt;0,Balance!D238*(INDEX(Info!$E$6:$E$15,MATCH(D$14,Info!$C$6:$C$15,0))/12),0)</f>
        <v>0</v>
      </c>
      <c r="E239" s="6">
        <f>IF(Balance!E238&gt;0,Balance!E238*(INDEX(Info!$E$6:$E$15,MATCH(E$14,Info!$C$6:$C$15,0))/12),0)</f>
        <v>0</v>
      </c>
      <c r="F239" s="6">
        <f>IF(Balance!F238&gt;0,Balance!F238*(INDEX(Info!$E$6:$E$15,MATCH(F$14,Info!$C$6:$C$15,0))/12),0)</f>
        <v>0</v>
      </c>
      <c r="G239" s="6">
        <f>IF(Balance!G238&gt;0,Balance!G238*(INDEX(Info!$E$6:$E$15,MATCH(G$14,Info!$C$6:$C$15,0))/12),0)</f>
        <v>0</v>
      </c>
      <c r="H239" s="6">
        <f>IF(Balance!H238&gt;0,Balance!H238*(INDEX(Info!$E$6:$E$15,MATCH(H$14,Info!$C$6:$C$15,0))/12),0)</f>
        <v>0</v>
      </c>
      <c r="I239" s="6">
        <f>IF(Balance!I238&gt;0,Balance!I238*(INDEX(Info!$E$6:$E$15,MATCH(I$14,Info!$C$6:$C$15,0))/12),0)</f>
        <v>0</v>
      </c>
      <c r="J239" s="6">
        <f>IF(Balance!J238&gt;0,Balance!J238*(INDEX(Info!$E$6:$E$15,MATCH(J$14,Info!$C$6:$C$15,0))/12),0)</f>
        <v>0</v>
      </c>
      <c r="K239" s="6">
        <f>IF(Balance!K238&gt;0,Balance!K238*(INDEX(Info!$E$6:$E$15,MATCH(K$14,Info!$C$6:$C$15,0))/12),0)</f>
        <v>0</v>
      </c>
      <c r="L239" s="6">
        <f>IF(Balance!L238&gt;0,Balance!L238*(INDEX(Info!$E$6:$E$15,MATCH(L$14,Info!$C$6:$C$15,0))/12),0)</f>
        <v>0</v>
      </c>
      <c r="M239" s="6">
        <f>IF(Balance!M238&gt;0,Balance!M238*(INDEX(Info!$E$6:$E$15,MATCH(M$14,Info!$C$6:$C$15,0))/12),0)</f>
        <v>0</v>
      </c>
      <c r="O239" s="6">
        <f t="shared" si="8"/>
        <v>0</v>
      </c>
    </row>
    <row r="240" spans="1:15" x14ac:dyDescent="0.25">
      <c r="A240" s="3" t="str">
        <f>IF(Balance!O239&lt;=0,"",A239+1)</f>
        <v/>
      </c>
      <c r="B240" s="51" t="str">
        <f t="shared" si="9"/>
        <v/>
      </c>
      <c r="D240" s="6">
        <f>IF(Balance!D239&gt;0,Balance!D239*(INDEX(Info!$E$6:$E$15,MATCH(D$14,Info!$C$6:$C$15,0))/12),0)</f>
        <v>0</v>
      </c>
      <c r="E240" s="6">
        <f>IF(Balance!E239&gt;0,Balance!E239*(INDEX(Info!$E$6:$E$15,MATCH(E$14,Info!$C$6:$C$15,0))/12),0)</f>
        <v>0</v>
      </c>
      <c r="F240" s="6">
        <f>IF(Balance!F239&gt;0,Balance!F239*(INDEX(Info!$E$6:$E$15,MATCH(F$14,Info!$C$6:$C$15,0))/12),0)</f>
        <v>0</v>
      </c>
      <c r="G240" s="6">
        <f>IF(Balance!G239&gt;0,Balance!G239*(INDEX(Info!$E$6:$E$15,MATCH(G$14,Info!$C$6:$C$15,0))/12),0)</f>
        <v>0</v>
      </c>
      <c r="H240" s="6">
        <f>IF(Balance!H239&gt;0,Balance!H239*(INDEX(Info!$E$6:$E$15,MATCH(H$14,Info!$C$6:$C$15,0))/12),0)</f>
        <v>0</v>
      </c>
      <c r="I240" s="6">
        <f>IF(Balance!I239&gt;0,Balance!I239*(INDEX(Info!$E$6:$E$15,MATCH(I$14,Info!$C$6:$C$15,0))/12),0)</f>
        <v>0</v>
      </c>
      <c r="J240" s="6">
        <f>IF(Balance!J239&gt;0,Balance!J239*(INDEX(Info!$E$6:$E$15,MATCH(J$14,Info!$C$6:$C$15,0))/12),0)</f>
        <v>0</v>
      </c>
      <c r="K240" s="6">
        <f>IF(Balance!K239&gt;0,Balance!K239*(INDEX(Info!$E$6:$E$15,MATCH(K$14,Info!$C$6:$C$15,0))/12),0)</f>
        <v>0</v>
      </c>
      <c r="L240" s="6">
        <f>IF(Balance!L239&gt;0,Balance!L239*(INDEX(Info!$E$6:$E$15,MATCH(L$14,Info!$C$6:$C$15,0))/12),0)</f>
        <v>0</v>
      </c>
      <c r="M240" s="6">
        <f>IF(Balance!M239&gt;0,Balance!M239*(INDEX(Info!$E$6:$E$15,MATCH(M$14,Info!$C$6:$C$15,0))/12),0)</f>
        <v>0</v>
      </c>
      <c r="O240" s="6">
        <f t="shared" si="8"/>
        <v>0</v>
      </c>
    </row>
    <row r="241" spans="1:15" x14ac:dyDescent="0.25">
      <c r="A241" s="3" t="str">
        <f>IF(Balance!O240&lt;=0,"",A240+1)</f>
        <v/>
      </c>
      <c r="B241" s="51" t="str">
        <f t="shared" si="9"/>
        <v/>
      </c>
      <c r="D241" s="6">
        <f>IF(Balance!D240&gt;0,Balance!D240*(INDEX(Info!$E$6:$E$15,MATCH(D$14,Info!$C$6:$C$15,0))/12),0)</f>
        <v>0</v>
      </c>
      <c r="E241" s="6">
        <f>IF(Balance!E240&gt;0,Balance!E240*(INDEX(Info!$E$6:$E$15,MATCH(E$14,Info!$C$6:$C$15,0))/12),0)</f>
        <v>0</v>
      </c>
      <c r="F241" s="6">
        <f>IF(Balance!F240&gt;0,Balance!F240*(INDEX(Info!$E$6:$E$15,MATCH(F$14,Info!$C$6:$C$15,0))/12),0)</f>
        <v>0</v>
      </c>
      <c r="G241" s="6">
        <f>IF(Balance!G240&gt;0,Balance!G240*(INDEX(Info!$E$6:$E$15,MATCH(G$14,Info!$C$6:$C$15,0))/12),0)</f>
        <v>0</v>
      </c>
      <c r="H241" s="6">
        <f>IF(Balance!H240&gt;0,Balance!H240*(INDEX(Info!$E$6:$E$15,MATCH(H$14,Info!$C$6:$C$15,0))/12),0)</f>
        <v>0</v>
      </c>
      <c r="I241" s="6">
        <f>IF(Balance!I240&gt;0,Balance!I240*(INDEX(Info!$E$6:$E$15,MATCH(I$14,Info!$C$6:$C$15,0))/12),0)</f>
        <v>0</v>
      </c>
      <c r="J241" s="6">
        <f>IF(Balance!J240&gt;0,Balance!J240*(INDEX(Info!$E$6:$E$15,MATCH(J$14,Info!$C$6:$C$15,0))/12),0)</f>
        <v>0</v>
      </c>
      <c r="K241" s="6">
        <f>IF(Balance!K240&gt;0,Balance!K240*(INDEX(Info!$E$6:$E$15,MATCH(K$14,Info!$C$6:$C$15,0))/12),0)</f>
        <v>0</v>
      </c>
      <c r="L241" s="6">
        <f>IF(Balance!L240&gt;0,Balance!L240*(INDEX(Info!$E$6:$E$15,MATCH(L$14,Info!$C$6:$C$15,0))/12),0)</f>
        <v>0</v>
      </c>
      <c r="M241" s="6">
        <f>IF(Balance!M240&gt;0,Balance!M240*(INDEX(Info!$E$6:$E$15,MATCH(M$14,Info!$C$6:$C$15,0))/12),0)</f>
        <v>0</v>
      </c>
      <c r="O241" s="6">
        <f t="shared" si="8"/>
        <v>0</v>
      </c>
    </row>
    <row r="242" spans="1:15" x14ac:dyDescent="0.25">
      <c r="A242" s="3" t="str">
        <f>IF(Balance!O241&lt;=0,"",A241+1)</f>
        <v/>
      </c>
      <c r="B242" s="51" t="str">
        <f t="shared" si="9"/>
        <v/>
      </c>
      <c r="D242" s="6">
        <f>IF(Balance!D241&gt;0,Balance!D241*(INDEX(Info!$E$6:$E$15,MATCH(D$14,Info!$C$6:$C$15,0))/12),0)</f>
        <v>0</v>
      </c>
      <c r="E242" s="6">
        <f>IF(Balance!E241&gt;0,Balance!E241*(INDEX(Info!$E$6:$E$15,MATCH(E$14,Info!$C$6:$C$15,0))/12),0)</f>
        <v>0</v>
      </c>
      <c r="F242" s="6">
        <f>IF(Balance!F241&gt;0,Balance!F241*(INDEX(Info!$E$6:$E$15,MATCH(F$14,Info!$C$6:$C$15,0))/12),0)</f>
        <v>0</v>
      </c>
      <c r="G242" s="6">
        <f>IF(Balance!G241&gt;0,Balance!G241*(INDEX(Info!$E$6:$E$15,MATCH(G$14,Info!$C$6:$C$15,0))/12),0)</f>
        <v>0</v>
      </c>
      <c r="H242" s="6">
        <f>IF(Balance!H241&gt;0,Balance!H241*(INDEX(Info!$E$6:$E$15,MATCH(H$14,Info!$C$6:$C$15,0))/12),0)</f>
        <v>0</v>
      </c>
      <c r="I242" s="6">
        <f>IF(Balance!I241&gt;0,Balance!I241*(INDEX(Info!$E$6:$E$15,MATCH(I$14,Info!$C$6:$C$15,0))/12),0)</f>
        <v>0</v>
      </c>
      <c r="J242" s="6">
        <f>IF(Balance!J241&gt;0,Balance!J241*(INDEX(Info!$E$6:$E$15,MATCH(J$14,Info!$C$6:$C$15,0))/12),0)</f>
        <v>0</v>
      </c>
      <c r="K242" s="6">
        <f>IF(Balance!K241&gt;0,Balance!K241*(INDEX(Info!$E$6:$E$15,MATCH(K$14,Info!$C$6:$C$15,0))/12),0)</f>
        <v>0</v>
      </c>
      <c r="L242" s="6">
        <f>IF(Balance!L241&gt;0,Balance!L241*(INDEX(Info!$E$6:$E$15,MATCH(L$14,Info!$C$6:$C$15,0))/12),0)</f>
        <v>0</v>
      </c>
      <c r="M242" s="6">
        <f>IF(Balance!M241&gt;0,Balance!M241*(INDEX(Info!$E$6:$E$15,MATCH(M$14,Info!$C$6:$C$15,0))/12),0)</f>
        <v>0</v>
      </c>
      <c r="O242" s="6">
        <f t="shared" si="8"/>
        <v>0</v>
      </c>
    </row>
    <row r="243" spans="1:15" x14ac:dyDescent="0.25">
      <c r="A243" s="3" t="str">
        <f>IF(Balance!O242&lt;=0,"",A242+1)</f>
        <v/>
      </c>
      <c r="B243" s="51" t="str">
        <f t="shared" si="9"/>
        <v/>
      </c>
      <c r="D243" s="6">
        <f>IF(Balance!D242&gt;0,Balance!D242*(INDEX(Info!$E$6:$E$15,MATCH(D$14,Info!$C$6:$C$15,0))/12),0)</f>
        <v>0</v>
      </c>
      <c r="E243" s="6">
        <f>IF(Balance!E242&gt;0,Balance!E242*(INDEX(Info!$E$6:$E$15,MATCH(E$14,Info!$C$6:$C$15,0))/12),0)</f>
        <v>0</v>
      </c>
      <c r="F243" s="6">
        <f>IF(Balance!F242&gt;0,Balance!F242*(INDEX(Info!$E$6:$E$15,MATCH(F$14,Info!$C$6:$C$15,0))/12),0)</f>
        <v>0</v>
      </c>
      <c r="G243" s="6">
        <f>IF(Balance!G242&gt;0,Balance!G242*(INDEX(Info!$E$6:$E$15,MATCH(G$14,Info!$C$6:$C$15,0))/12),0)</f>
        <v>0</v>
      </c>
      <c r="H243" s="6">
        <f>IF(Balance!H242&gt;0,Balance!H242*(INDEX(Info!$E$6:$E$15,MATCH(H$14,Info!$C$6:$C$15,0))/12),0)</f>
        <v>0</v>
      </c>
      <c r="I243" s="6">
        <f>IF(Balance!I242&gt;0,Balance!I242*(INDEX(Info!$E$6:$E$15,MATCH(I$14,Info!$C$6:$C$15,0))/12),0)</f>
        <v>0</v>
      </c>
      <c r="J243" s="6">
        <f>IF(Balance!J242&gt;0,Balance!J242*(INDEX(Info!$E$6:$E$15,MATCH(J$14,Info!$C$6:$C$15,0))/12),0)</f>
        <v>0</v>
      </c>
      <c r="K243" s="6">
        <f>IF(Balance!K242&gt;0,Balance!K242*(INDEX(Info!$E$6:$E$15,MATCH(K$14,Info!$C$6:$C$15,0))/12),0)</f>
        <v>0</v>
      </c>
      <c r="L243" s="6">
        <f>IF(Balance!L242&gt;0,Balance!L242*(INDEX(Info!$E$6:$E$15,MATCH(L$14,Info!$C$6:$C$15,0))/12),0)</f>
        <v>0</v>
      </c>
      <c r="M243" s="6">
        <f>IF(Balance!M242&gt;0,Balance!M242*(INDEX(Info!$E$6:$E$15,MATCH(M$14,Info!$C$6:$C$15,0))/12),0)</f>
        <v>0</v>
      </c>
      <c r="O243" s="6">
        <f t="shared" si="8"/>
        <v>0</v>
      </c>
    </row>
    <row r="244" spans="1:15" x14ac:dyDescent="0.25">
      <c r="A244" s="3" t="str">
        <f>IF(Balance!O243&lt;=0,"",A243+1)</f>
        <v/>
      </c>
      <c r="B244" s="51" t="str">
        <f t="shared" si="9"/>
        <v/>
      </c>
      <c r="D244" s="6">
        <f>IF(Balance!D243&gt;0,Balance!D243*(INDEX(Info!$E$6:$E$15,MATCH(D$14,Info!$C$6:$C$15,0))/12),0)</f>
        <v>0</v>
      </c>
      <c r="E244" s="6">
        <f>IF(Balance!E243&gt;0,Balance!E243*(INDEX(Info!$E$6:$E$15,MATCH(E$14,Info!$C$6:$C$15,0))/12),0)</f>
        <v>0</v>
      </c>
      <c r="F244" s="6">
        <f>IF(Balance!F243&gt;0,Balance!F243*(INDEX(Info!$E$6:$E$15,MATCH(F$14,Info!$C$6:$C$15,0))/12),0)</f>
        <v>0</v>
      </c>
      <c r="G244" s="6">
        <f>IF(Balance!G243&gt;0,Balance!G243*(INDEX(Info!$E$6:$E$15,MATCH(G$14,Info!$C$6:$C$15,0))/12),0)</f>
        <v>0</v>
      </c>
      <c r="H244" s="6">
        <f>IF(Balance!H243&gt;0,Balance!H243*(INDEX(Info!$E$6:$E$15,MATCH(H$14,Info!$C$6:$C$15,0))/12),0)</f>
        <v>0</v>
      </c>
      <c r="I244" s="6">
        <f>IF(Balance!I243&gt;0,Balance!I243*(INDEX(Info!$E$6:$E$15,MATCH(I$14,Info!$C$6:$C$15,0))/12),0)</f>
        <v>0</v>
      </c>
      <c r="J244" s="6">
        <f>IF(Balance!J243&gt;0,Balance!J243*(INDEX(Info!$E$6:$E$15,MATCH(J$14,Info!$C$6:$C$15,0))/12),0)</f>
        <v>0</v>
      </c>
      <c r="K244" s="6">
        <f>IF(Balance!K243&gt;0,Balance!K243*(INDEX(Info!$E$6:$E$15,MATCH(K$14,Info!$C$6:$C$15,0))/12),0)</f>
        <v>0</v>
      </c>
      <c r="L244" s="6">
        <f>IF(Balance!L243&gt;0,Balance!L243*(INDEX(Info!$E$6:$E$15,MATCH(L$14,Info!$C$6:$C$15,0))/12),0)</f>
        <v>0</v>
      </c>
      <c r="M244" s="6">
        <f>IF(Balance!M243&gt;0,Balance!M243*(INDEX(Info!$E$6:$E$15,MATCH(M$14,Info!$C$6:$C$15,0))/12),0)</f>
        <v>0</v>
      </c>
      <c r="O244" s="6">
        <f t="shared" si="8"/>
        <v>0</v>
      </c>
    </row>
    <row r="245" spans="1:15" x14ac:dyDescent="0.25">
      <c r="A245" s="3" t="str">
        <f>IF(Balance!O244&lt;=0,"",A244+1)</f>
        <v/>
      </c>
      <c r="B245" s="51" t="str">
        <f t="shared" si="9"/>
        <v/>
      </c>
      <c r="D245" s="6">
        <f>IF(Balance!D244&gt;0,Balance!D244*(INDEX(Info!$E$6:$E$15,MATCH(D$14,Info!$C$6:$C$15,0))/12),0)</f>
        <v>0</v>
      </c>
      <c r="E245" s="6">
        <f>IF(Balance!E244&gt;0,Balance!E244*(INDEX(Info!$E$6:$E$15,MATCH(E$14,Info!$C$6:$C$15,0))/12),0)</f>
        <v>0</v>
      </c>
      <c r="F245" s="6">
        <f>IF(Balance!F244&gt;0,Balance!F244*(INDEX(Info!$E$6:$E$15,MATCH(F$14,Info!$C$6:$C$15,0))/12),0)</f>
        <v>0</v>
      </c>
      <c r="G245" s="6">
        <f>IF(Balance!G244&gt;0,Balance!G244*(INDEX(Info!$E$6:$E$15,MATCH(G$14,Info!$C$6:$C$15,0))/12),0)</f>
        <v>0</v>
      </c>
      <c r="H245" s="6">
        <f>IF(Balance!H244&gt;0,Balance!H244*(INDEX(Info!$E$6:$E$15,MATCH(H$14,Info!$C$6:$C$15,0))/12),0)</f>
        <v>0</v>
      </c>
      <c r="I245" s="6">
        <f>IF(Balance!I244&gt;0,Balance!I244*(INDEX(Info!$E$6:$E$15,MATCH(I$14,Info!$C$6:$C$15,0))/12),0)</f>
        <v>0</v>
      </c>
      <c r="J245" s="6">
        <f>IF(Balance!J244&gt;0,Balance!J244*(INDEX(Info!$E$6:$E$15,MATCH(J$14,Info!$C$6:$C$15,0))/12),0)</f>
        <v>0</v>
      </c>
      <c r="K245" s="6">
        <f>IF(Balance!K244&gt;0,Balance!K244*(INDEX(Info!$E$6:$E$15,MATCH(K$14,Info!$C$6:$C$15,0))/12),0)</f>
        <v>0</v>
      </c>
      <c r="L245" s="6">
        <f>IF(Balance!L244&gt;0,Balance!L244*(INDEX(Info!$E$6:$E$15,MATCH(L$14,Info!$C$6:$C$15,0))/12),0)</f>
        <v>0</v>
      </c>
      <c r="M245" s="6">
        <f>IF(Balance!M244&gt;0,Balance!M244*(INDEX(Info!$E$6:$E$15,MATCH(M$14,Info!$C$6:$C$15,0))/12),0)</f>
        <v>0</v>
      </c>
      <c r="O245" s="6">
        <f t="shared" si="8"/>
        <v>0</v>
      </c>
    </row>
    <row r="246" spans="1:15" x14ac:dyDescent="0.25">
      <c r="A246" s="3" t="str">
        <f>IF(Balance!O245&lt;=0,"",A245+1)</f>
        <v/>
      </c>
      <c r="B246" s="51" t="str">
        <f t="shared" si="9"/>
        <v/>
      </c>
      <c r="D246" s="6">
        <f>IF(Balance!D245&gt;0,Balance!D245*(INDEX(Info!$E$6:$E$15,MATCH(D$14,Info!$C$6:$C$15,0))/12),0)</f>
        <v>0</v>
      </c>
      <c r="E246" s="6">
        <f>IF(Balance!E245&gt;0,Balance!E245*(INDEX(Info!$E$6:$E$15,MATCH(E$14,Info!$C$6:$C$15,0))/12),0)</f>
        <v>0</v>
      </c>
      <c r="F246" s="6">
        <f>IF(Balance!F245&gt;0,Balance!F245*(INDEX(Info!$E$6:$E$15,MATCH(F$14,Info!$C$6:$C$15,0))/12),0)</f>
        <v>0</v>
      </c>
      <c r="G246" s="6">
        <f>IF(Balance!G245&gt;0,Balance!G245*(INDEX(Info!$E$6:$E$15,MATCH(G$14,Info!$C$6:$C$15,0))/12),0)</f>
        <v>0</v>
      </c>
      <c r="H246" s="6">
        <f>IF(Balance!H245&gt;0,Balance!H245*(INDEX(Info!$E$6:$E$15,MATCH(H$14,Info!$C$6:$C$15,0))/12),0)</f>
        <v>0</v>
      </c>
      <c r="I246" s="6">
        <f>IF(Balance!I245&gt;0,Balance!I245*(INDEX(Info!$E$6:$E$15,MATCH(I$14,Info!$C$6:$C$15,0))/12),0)</f>
        <v>0</v>
      </c>
      <c r="J246" s="6">
        <f>IF(Balance!J245&gt;0,Balance!J245*(INDEX(Info!$E$6:$E$15,MATCH(J$14,Info!$C$6:$C$15,0))/12),0)</f>
        <v>0</v>
      </c>
      <c r="K246" s="6">
        <f>IF(Balance!K245&gt;0,Balance!K245*(INDEX(Info!$E$6:$E$15,MATCH(K$14,Info!$C$6:$C$15,0))/12),0)</f>
        <v>0</v>
      </c>
      <c r="L246" s="6">
        <f>IF(Balance!L245&gt;0,Balance!L245*(INDEX(Info!$E$6:$E$15,MATCH(L$14,Info!$C$6:$C$15,0))/12),0)</f>
        <v>0</v>
      </c>
      <c r="M246" s="6">
        <f>IF(Balance!M245&gt;0,Balance!M245*(INDEX(Info!$E$6:$E$15,MATCH(M$14,Info!$C$6:$C$15,0))/12),0)</f>
        <v>0</v>
      </c>
      <c r="O246" s="6">
        <f t="shared" si="8"/>
        <v>0</v>
      </c>
    </row>
    <row r="247" spans="1:15" x14ac:dyDescent="0.25">
      <c r="A247" s="3" t="str">
        <f>IF(Balance!O246&lt;=0,"",A246+1)</f>
        <v/>
      </c>
      <c r="B247" s="51" t="str">
        <f t="shared" si="9"/>
        <v/>
      </c>
      <c r="D247" s="6">
        <f>IF(Balance!D246&gt;0,Balance!D246*(INDEX(Info!$E$6:$E$15,MATCH(D$14,Info!$C$6:$C$15,0))/12),0)</f>
        <v>0</v>
      </c>
      <c r="E247" s="6">
        <f>IF(Balance!E246&gt;0,Balance!E246*(INDEX(Info!$E$6:$E$15,MATCH(E$14,Info!$C$6:$C$15,0))/12),0)</f>
        <v>0</v>
      </c>
      <c r="F247" s="6">
        <f>IF(Balance!F246&gt;0,Balance!F246*(INDEX(Info!$E$6:$E$15,MATCH(F$14,Info!$C$6:$C$15,0))/12),0)</f>
        <v>0</v>
      </c>
      <c r="G247" s="6">
        <f>IF(Balance!G246&gt;0,Balance!G246*(INDEX(Info!$E$6:$E$15,MATCH(G$14,Info!$C$6:$C$15,0))/12),0)</f>
        <v>0</v>
      </c>
      <c r="H247" s="6">
        <f>IF(Balance!H246&gt;0,Balance!H246*(INDEX(Info!$E$6:$E$15,MATCH(H$14,Info!$C$6:$C$15,0))/12),0)</f>
        <v>0</v>
      </c>
      <c r="I247" s="6">
        <f>IF(Balance!I246&gt;0,Balance!I246*(INDEX(Info!$E$6:$E$15,MATCH(I$14,Info!$C$6:$C$15,0))/12),0)</f>
        <v>0</v>
      </c>
      <c r="J247" s="6">
        <f>IF(Balance!J246&gt;0,Balance!J246*(INDEX(Info!$E$6:$E$15,MATCH(J$14,Info!$C$6:$C$15,0))/12),0)</f>
        <v>0</v>
      </c>
      <c r="K247" s="6">
        <f>IF(Balance!K246&gt;0,Balance!K246*(INDEX(Info!$E$6:$E$15,MATCH(K$14,Info!$C$6:$C$15,0))/12),0)</f>
        <v>0</v>
      </c>
      <c r="L247" s="6">
        <f>IF(Balance!L246&gt;0,Balance!L246*(INDEX(Info!$E$6:$E$15,MATCH(L$14,Info!$C$6:$C$15,0))/12),0)</f>
        <v>0</v>
      </c>
      <c r="M247" s="6">
        <f>IF(Balance!M246&gt;0,Balance!M246*(INDEX(Info!$E$6:$E$15,MATCH(M$14,Info!$C$6:$C$15,0))/12),0)</f>
        <v>0</v>
      </c>
      <c r="O247" s="6">
        <f t="shared" si="8"/>
        <v>0</v>
      </c>
    </row>
    <row r="248" spans="1:15" x14ac:dyDescent="0.25">
      <c r="A248" s="3" t="str">
        <f>IF(Balance!O247&lt;=0,"",A247+1)</f>
        <v/>
      </c>
      <c r="B248" s="51" t="str">
        <f t="shared" si="9"/>
        <v/>
      </c>
      <c r="D248" s="6">
        <f>IF(Balance!D247&gt;0,Balance!D247*(INDEX(Info!$E$6:$E$15,MATCH(D$14,Info!$C$6:$C$15,0))/12),0)</f>
        <v>0</v>
      </c>
      <c r="E248" s="6">
        <f>IF(Balance!E247&gt;0,Balance!E247*(INDEX(Info!$E$6:$E$15,MATCH(E$14,Info!$C$6:$C$15,0))/12),0)</f>
        <v>0</v>
      </c>
      <c r="F248" s="6">
        <f>IF(Balance!F247&gt;0,Balance!F247*(INDEX(Info!$E$6:$E$15,MATCH(F$14,Info!$C$6:$C$15,0))/12),0)</f>
        <v>0</v>
      </c>
      <c r="G248" s="6">
        <f>IF(Balance!G247&gt;0,Balance!G247*(INDEX(Info!$E$6:$E$15,MATCH(G$14,Info!$C$6:$C$15,0))/12),0)</f>
        <v>0</v>
      </c>
      <c r="H248" s="6">
        <f>IF(Balance!H247&gt;0,Balance!H247*(INDEX(Info!$E$6:$E$15,MATCH(H$14,Info!$C$6:$C$15,0))/12),0)</f>
        <v>0</v>
      </c>
      <c r="I248" s="6">
        <f>IF(Balance!I247&gt;0,Balance!I247*(INDEX(Info!$E$6:$E$15,MATCH(I$14,Info!$C$6:$C$15,0))/12),0)</f>
        <v>0</v>
      </c>
      <c r="J248" s="6">
        <f>IF(Balance!J247&gt;0,Balance!J247*(INDEX(Info!$E$6:$E$15,MATCH(J$14,Info!$C$6:$C$15,0))/12),0)</f>
        <v>0</v>
      </c>
      <c r="K248" s="6">
        <f>IF(Balance!K247&gt;0,Balance!K247*(INDEX(Info!$E$6:$E$15,MATCH(K$14,Info!$C$6:$C$15,0))/12),0)</f>
        <v>0</v>
      </c>
      <c r="L248" s="6">
        <f>IF(Balance!L247&gt;0,Balance!L247*(INDEX(Info!$E$6:$E$15,MATCH(L$14,Info!$C$6:$C$15,0))/12),0)</f>
        <v>0</v>
      </c>
      <c r="M248" s="6">
        <f>IF(Balance!M247&gt;0,Balance!M247*(INDEX(Info!$E$6:$E$15,MATCH(M$14,Info!$C$6:$C$15,0))/12),0)</f>
        <v>0</v>
      </c>
      <c r="O248" s="6">
        <f t="shared" si="8"/>
        <v>0</v>
      </c>
    </row>
    <row r="249" spans="1:15" x14ac:dyDescent="0.25">
      <c r="A249" s="3" t="str">
        <f>IF(Balance!O248&lt;=0,"",A248+1)</f>
        <v/>
      </c>
      <c r="B249" s="51" t="str">
        <f t="shared" si="9"/>
        <v/>
      </c>
      <c r="D249" s="6">
        <f>IF(Balance!D248&gt;0,Balance!D248*(INDEX(Info!$E$6:$E$15,MATCH(D$14,Info!$C$6:$C$15,0))/12),0)</f>
        <v>0</v>
      </c>
      <c r="E249" s="6">
        <f>IF(Balance!E248&gt;0,Balance!E248*(INDEX(Info!$E$6:$E$15,MATCH(E$14,Info!$C$6:$C$15,0))/12),0)</f>
        <v>0</v>
      </c>
      <c r="F249" s="6">
        <f>IF(Balance!F248&gt;0,Balance!F248*(INDEX(Info!$E$6:$E$15,MATCH(F$14,Info!$C$6:$C$15,0))/12),0)</f>
        <v>0</v>
      </c>
      <c r="G249" s="6">
        <f>IF(Balance!G248&gt;0,Balance!G248*(INDEX(Info!$E$6:$E$15,MATCH(G$14,Info!$C$6:$C$15,0))/12),0)</f>
        <v>0</v>
      </c>
      <c r="H249" s="6">
        <f>IF(Balance!H248&gt;0,Balance!H248*(INDEX(Info!$E$6:$E$15,MATCH(H$14,Info!$C$6:$C$15,0))/12),0)</f>
        <v>0</v>
      </c>
      <c r="I249" s="6">
        <f>IF(Balance!I248&gt;0,Balance!I248*(INDEX(Info!$E$6:$E$15,MATCH(I$14,Info!$C$6:$C$15,0))/12),0)</f>
        <v>0</v>
      </c>
      <c r="J249" s="6">
        <f>IF(Balance!J248&gt;0,Balance!J248*(INDEX(Info!$E$6:$E$15,MATCH(J$14,Info!$C$6:$C$15,0))/12),0)</f>
        <v>0</v>
      </c>
      <c r="K249" s="6">
        <f>IF(Balance!K248&gt;0,Balance!K248*(INDEX(Info!$E$6:$E$15,MATCH(K$14,Info!$C$6:$C$15,0))/12),0)</f>
        <v>0</v>
      </c>
      <c r="L249" s="6">
        <f>IF(Balance!L248&gt;0,Balance!L248*(INDEX(Info!$E$6:$E$15,MATCH(L$14,Info!$C$6:$C$15,0))/12),0)</f>
        <v>0</v>
      </c>
      <c r="M249" s="6">
        <f>IF(Balance!M248&gt;0,Balance!M248*(INDEX(Info!$E$6:$E$15,MATCH(M$14,Info!$C$6:$C$15,0))/12),0)</f>
        <v>0</v>
      </c>
      <c r="O249" s="6">
        <f t="shared" si="8"/>
        <v>0</v>
      </c>
    </row>
    <row r="250" spans="1:15" x14ac:dyDescent="0.25">
      <c r="A250" s="3" t="str">
        <f>IF(Balance!O249&lt;=0,"",A249+1)</f>
        <v/>
      </c>
      <c r="B250" s="51" t="str">
        <f t="shared" si="9"/>
        <v/>
      </c>
      <c r="D250" s="6">
        <f>IF(Balance!D249&gt;0,Balance!D249*(INDEX(Info!$E$6:$E$15,MATCH(D$14,Info!$C$6:$C$15,0))/12),0)</f>
        <v>0</v>
      </c>
      <c r="E250" s="6">
        <f>IF(Balance!E249&gt;0,Balance!E249*(INDEX(Info!$E$6:$E$15,MATCH(E$14,Info!$C$6:$C$15,0))/12),0)</f>
        <v>0</v>
      </c>
      <c r="F250" s="6">
        <f>IF(Balance!F249&gt;0,Balance!F249*(INDEX(Info!$E$6:$E$15,MATCH(F$14,Info!$C$6:$C$15,0))/12),0)</f>
        <v>0</v>
      </c>
      <c r="G250" s="6">
        <f>IF(Balance!G249&gt;0,Balance!G249*(INDEX(Info!$E$6:$E$15,MATCH(G$14,Info!$C$6:$C$15,0))/12),0)</f>
        <v>0</v>
      </c>
      <c r="H250" s="6">
        <f>IF(Balance!H249&gt;0,Balance!H249*(INDEX(Info!$E$6:$E$15,MATCH(H$14,Info!$C$6:$C$15,0))/12),0)</f>
        <v>0</v>
      </c>
      <c r="I250" s="6">
        <f>IF(Balance!I249&gt;0,Balance!I249*(INDEX(Info!$E$6:$E$15,MATCH(I$14,Info!$C$6:$C$15,0))/12),0)</f>
        <v>0</v>
      </c>
      <c r="J250" s="6">
        <f>IF(Balance!J249&gt;0,Balance!J249*(INDEX(Info!$E$6:$E$15,MATCH(J$14,Info!$C$6:$C$15,0))/12),0)</f>
        <v>0</v>
      </c>
      <c r="K250" s="6">
        <f>IF(Balance!K249&gt;0,Balance!K249*(INDEX(Info!$E$6:$E$15,MATCH(K$14,Info!$C$6:$C$15,0))/12),0)</f>
        <v>0</v>
      </c>
      <c r="L250" s="6">
        <f>IF(Balance!L249&gt;0,Balance!L249*(INDEX(Info!$E$6:$E$15,MATCH(L$14,Info!$C$6:$C$15,0))/12),0)</f>
        <v>0</v>
      </c>
      <c r="M250" s="6">
        <f>IF(Balance!M249&gt;0,Balance!M249*(INDEX(Info!$E$6:$E$15,MATCH(M$14,Info!$C$6:$C$15,0))/12),0)</f>
        <v>0</v>
      </c>
      <c r="O250" s="6">
        <f t="shared" si="8"/>
        <v>0</v>
      </c>
    </row>
    <row r="251" spans="1:15" x14ac:dyDescent="0.25">
      <c r="A251" s="3" t="str">
        <f>IF(Balance!O250&lt;=0,"",A250+1)</f>
        <v/>
      </c>
      <c r="B251" s="51" t="str">
        <f t="shared" si="9"/>
        <v/>
      </c>
      <c r="D251" s="6">
        <f>IF(Balance!D250&gt;0,Balance!D250*(INDEX(Info!$E$6:$E$15,MATCH(D$14,Info!$C$6:$C$15,0))/12),0)</f>
        <v>0</v>
      </c>
      <c r="E251" s="6">
        <f>IF(Balance!E250&gt;0,Balance!E250*(INDEX(Info!$E$6:$E$15,MATCH(E$14,Info!$C$6:$C$15,0))/12),0)</f>
        <v>0</v>
      </c>
      <c r="F251" s="6">
        <f>IF(Balance!F250&gt;0,Balance!F250*(INDEX(Info!$E$6:$E$15,MATCH(F$14,Info!$C$6:$C$15,0))/12),0)</f>
        <v>0</v>
      </c>
      <c r="G251" s="6">
        <f>IF(Balance!G250&gt;0,Balance!G250*(INDEX(Info!$E$6:$E$15,MATCH(G$14,Info!$C$6:$C$15,0))/12),0)</f>
        <v>0</v>
      </c>
      <c r="H251" s="6">
        <f>IF(Balance!H250&gt;0,Balance!H250*(INDEX(Info!$E$6:$E$15,MATCH(H$14,Info!$C$6:$C$15,0))/12),0)</f>
        <v>0</v>
      </c>
      <c r="I251" s="6">
        <f>IF(Balance!I250&gt;0,Balance!I250*(INDEX(Info!$E$6:$E$15,MATCH(I$14,Info!$C$6:$C$15,0))/12),0)</f>
        <v>0</v>
      </c>
      <c r="J251" s="6">
        <f>IF(Balance!J250&gt;0,Balance!J250*(INDEX(Info!$E$6:$E$15,MATCH(J$14,Info!$C$6:$C$15,0))/12),0)</f>
        <v>0</v>
      </c>
      <c r="K251" s="6">
        <f>IF(Balance!K250&gt;0,Balance!K250*(INDEX(Info!$E$6:$E$15,MATCH(K$14,Info!$C$6:$C$15,0))/12),0)</f>
        <v>0</v>
      </c>
      <c r="L251" s="6">
        <f>IF(Balance!L250&gt;0,Balance!L250*(INDEX(Info!$E$6:$E$15,MATCH(L$14,Info!$C$6:$C$15,0))/12),0)</f>
        <v>0</v>
      </c>
      <c r="M251" s="6">
        <f>IF(Balance!M250&gt;0,Balance!M250*(INDEX(Info!$E$6:$E$15,MATCH(M$14,Info!$C$6:$C$15,0))/12),0)</f>
        <v>0</v>
      </c>
      <c r="O251" s="6">
        <f t="shared" si="8"/>
        <v>0</v>
      </c>
    </row>
    <row r="252" spans="1:15" x14ac:dyDescent="0.25">
      <c r="A252" s="3" t="str">
        <f>IF(Balance!O251&lt;=0,"",A251+1)</f>
        <v/>
      </c>
      <c r="B252" s="51" t="str">
        <f t="shared" si="9"/>
        <v/>
      </c>
      <c r="D252" s="6">
        <f>IF(Balance!D251&gt;0,Balance!D251*(INDEX(Info!$E$6:$E$15,MATCH(D$14,Info!$C$6:$C$15,0))/12),0)</f>
        <v>0</v>
      </c>
      <c r="E252" s="6">
        <f>IF(Balance!E251&gt;0,Balance!E251*(INDEX(Info!$E$6:$E$15,MATCH(E$14,Info!$C$6:$C$15,0))/12),0)</f>
        <v>0</v>
      </c>
      <c r="F252" s="6">
        <f>IF(Balance!F251&gt;0,Balance!F251*(INDEX(Info!$E$6:$E$15,MATCH(F$14,Info!$C$6:$C$15,0))/12),0)</f>
        <v>0</v>
      </c>
      <c r="G252" s="6">
        <f>IF(Balance!G251&gt;0,Balance!G251*(INDEX(Info!$E$6:$E$15,MATCH(G$14,Info!$C$6:$C$15,0))/12),0)</f>
        <v>0</v>
      </c>
      <c r="H252" s="6">
        <f>IF(Balance!H251&gt;0,Balance!H251*(INDEX(Info!$E$6:$E$15,MATCH(H$14,Info!$C$6:$C$15,0))/12),0)</f>
        <v>0</v>
      </c>
      <c r="I252" s="6">
        <f>IF(Balance!I251&gt;0,Balance!I251*(INDEX(Info!$E$6:$E$15,MATCH(I$14,Info!$C$6:$C$15,0))/12),0)</f>
        <v>0</v>
      </c>
      <c r="J252" s="6">
        <f>IF(Balance!J251&gt;0,Balance!J251*(INDEX(Info!$E$6:$E$15,MATCH(J$14,Info!$C$6:$C$15,0))/12),0)</f>
        <v>0</v>
      </c>
      <c r="K252" s="6">
        <f>IF(Balance!K251&gt;0,Balance!K251*(INDEX(Info!$E$6:$E$15,MATCH(K$14,Info!$C$6:$C$15,0))/12),0)</f>
        <v>0</v>
      </c>
      <c r="L252" s="6">
        <f>IF(Balance!L251&gt;0,Balance!L251*(INDEX(Info!$E$6:$E$15,MATCH(L$14,Info!$C$6:$C$15,0))/12),0)</f>
        <v>0</v>
      </c>
      <c r="M252" s="6">
        <f>IF(Balance!M251&gt;0,Balance!M251*(INDEX(Info!$E$6:$E$15,MATCH(M$14,Info!$C$6:$C$15,0))/12),0)</f>
        <v>0</v>
      </c>
      <c r="O252" s="6">
        <f t="shared" si="8"/>
        <v>0</v>
      </c>
    </row>
    <row r="253" spans="1:15" x14ac:dyDescent="0.25">
      <c r="A253" s="3" t="str">
        <f>IF(Balance!O252&lt;=0,"",A252+1)</f>
        <v/>
      </c>
      <c r="B253" s="51" t="str">
        <f t="shared" si="9"/>
        <v/>
      </c>
      <c r="D253" s="6">
        <f>IF(Balance!D252&gt;0,Balance!D252*(INDEX(Info!$E$6:$E$15,MATCH(D$14,Info!$C$6:$C$15,0))/12),0)</f>
        <v>0</v>
      </c>
      <c r="E253" s="6">
        <f>IF(Balance!E252&gt;0,Balance!E252*(INDEX(Info!$E$6:$E$15,MATCH(E$14,Info!$C$6:$C$15,0))/12),0)</f>
        <v>0</v>
      </c>
      <c r="F253" s="6">
        <f>IF(Balance!F252&gt;0,Balance!F252*(INDEX(Info!$E$6:$E$15,MATCH(F$14,Info!$C$6:$C$15,0))/12),0)</f>
        <v>0</v>
      </c>
      <c r="G253" s="6">
        <f>IF(Balance!G252&gt;0,Balance!G252*(INDEX(Info!$E$6:$E$15,MATCH(G$14,Info!$C$6:$C$15,0))/12),0)</f>
        <v>0</v>
      </c>
      <c r="H253" s="6">
        <f>IF(Balance!H252&gt;0,Balance!H252*(INDEX(Info!$E$6:$E$15,MATCH(H$14,Info!$C$6:$C$15,0))/12),0)</f>
        <v>0</v>
      </c>
      <c r="I253" s="6">
        <f>IF(Balance!I252&gt;0,Balance!I252*(INDEX(Info!$E$6:$E$15,MATCH(I$14,Info!$C$6:$C$15,0))/12),0)</f>
        <v>0</v>
      </c>
      <c r="J253" s="6">
        <f>IF(Balance!J252&gt;0,Balance!J252*(INDEX(Info!$E$6:$E$15,MATCH(J$14,Info!$C$6:$C$15,0))/12),0)</f>
        <v>0</v>
      </c>
      <c r="K253" s="6">
        <f>IF(Balance!K252&gt;0,Balance!K252*(INDEX(Info!$E$6:$E$15,MATCH(K$14,Info!$C$6:$C$15,0))/12),0)</f>
        <v>0</v>
      </c>
      <c r="L253" s="6">
        <f>IF(Balance!L252&gt;0,Balance!L252*(INDEX(Info!$E$6:$E$15,MATCH(L$14,Info!$C$6:$C$15,0))/12),0)</f>
        <v>0</v>
      </c>
      <c r="M253" s="6">
        <f>IF(Balance!M252&gt;0,Balance!M252*(INDEX(Info!$E$6:$E$15,MATCH(M$14,Info!$C$6:$C$15,0))/12),0)</f>
        <v>0</v>
      </c>
      <c r="O253" s="6">
        <f t="shared" si="8"/>
        <v>0</v>
      </c>
    </row>
    <row r="254" spans="1:15" x14ac:dyDescent="0.25">
      <c r="A254" s="3" t="str">
        <f>IF(Balance!O253&lt;=0,"",A253+1)</f>
        <v/>
      </c>
      <c r="B254" s="51" t="str">
        <f t="shared" si="9"/>
        <v/>
      </c>
      <c r="D254" s="6">
        <f>IF(Balance!D253&gt;0,Balance!D253*(INDEX(Info!$E$6:$E$15,MATCH(D$14,Info!$C$6:$C$15,0))/12),0)</f>
        <v>0</v>
      </c>
      <c r="E254" s="6">
        <f>IF(Balance!E253&gt;0,Balance!E253*(INDEX(Info!$E$6:$E$15,MATCH(E$14,Info!$C$6:$C$15,0))/12),0)</f>
        <v>0</v>
      </c>
      <c r="F254" s="6">
        <f>IF(Balance!F253&gt;0,Balance!F253*(INDEX(Info!$E$6:$E$15,MATCH(F$14,Info!$C$6:$C$15,0))/12),0)</f>
        <v>0</v>
      </c>
      <c r="G254" s="6">
        <f>IF(Balance!G253&gt;0,Balance!G253*(INDEX(Info!$E$6:$E$15,MATCH(G$14,Info!$C$6:$C$15,0))/12),0)</f>
        <v>0</v>
      </c>
      <c r="H254" s="6">
        <f>IF(Balance!H253&gt;0,Balance!H253*(INDEX(Info!$E$6:$E$15,MATCH(H$14,Info!$C$6:$C$15,0))/12),0)</f>
        <v>0</v>
      </c>
      <c r="I254" s="6">
        <f>IF(Balance!I253&gt;0,Balance!I253*(INDEX(Info!$E$6:$E$15,MATCH(I$14,Info!$C$6:$C$15,0))/12),0)</f>
        <v>0</v>
      </c>
      <c r="J254" s="6">
        <f>IF(Balance!J253&gt;0,Balance!J253*(INDEX(Info!$E$6:$E$15,MATCH(J$14,Info!$C$6:$C$15,0))/12),0)</f>
        <v>0</v>
      </c>
      <c r="K254" s="6">
        <f>IF(Balance!K253&gt;0,Balance!K253*(INDEX(Info!$E$6:$E$15,MATCH(K$14,Info!$C$6:$C$15,0))/12),0)</f>
        <v>0</v>
      </c>
      <c r="L254" s="6">
        <f>IF(Balance!L253&gt;0,Balance!L253*(INDEX(Info!$E$6:$E$15,MATCH(L$14,Info!$C$6:$C$15,0))/12),0)</f>
        <v>0</v>
      </c>
      <c r="M254" s="6">
        <f>IF(Balance!M253&gt;0,Balance!M253*(INDEX(Info!$E$6:$E$15,MATCH(M$14,Info!$C$6:$C$15,0))/12),0)</f>
        <v>0</v>
      </c>
      <c r="O254" s="6">
        <f t="shared" si="8"/>
        <v>0</v>
      </c>
    </row>
    <row r="255" spans="1:15" x14ac:dyDescent="0.25">
      <c r="A255" s="3" t="str">
        <f>IF(Balance!O254&lt;=0,"",A254+1)</f>
        <v/>
      </c>
      <c r="B255" s="51" t="str">
        <f t="shared" si="9"/>
        <v/>
      </c>
      <c r="D255" s="6">
        <f>IF(Balance!D254&gt;0,Balance!D254*(INDEX(Info!$E$6:$E$15,MATCH(D$14,Info!$C$6:$C$15,0))/12),0)</f>
        <v>0</v>
      </c>
      <c r="E255" s="6">
        <f>IF(Balance!E254&gt;0,Balance!E254*(INDEX(Info!$E$6:$E$15,MATCH(E$14,Info!$C$6:$C$15,0))/12),0)</f>
        <v>0</v>
      </c>
      <c r="F255" s="6">
        <f>IF(Balance!F254&gt;0,Balance!F254*(INDEX(Info!$E$6:$E$15,MATCH(F$14,Info!$C$6:$C$15,0))/12),0)</f>
        <v>0</v>
      </c>
      <c r="G255" s="6">
        <f>IF(Balance!G254&gt;0,Balance!G254*(INDEX(Info!$E$6:$E$15,MATCH(G$14,Info!$C$6:$C$15,0))/12),0)</f>
        <v>0</v>
      </c>
      <c r="H255" s="6">
        <f>IF(Balance!H254&gt;0,Balance!H254*(INDEX(Info!$E$6:$E$15,MATCH(H$14,Info!$C$6:$C$15,0))/12),0)</f>
        <v>0</v>
      </c>
      <c r="I255" s="6">
        <f>IF(Balance!I254&gt;0,Balance!I254*(INDEX(Info!$E$6:$E$15,MATCH(I$14,Info!$C$6:$C$15,0))/12),0)</f>
        <v>0</v>
      </c>
      <c r="J255" s="6">
        <f>IF(Balance!J254&gt;0,Balance!J254*(INDEX(Info!$E$6:$E$15,MATCH(J$14,Info!$C$6:$C$15,0))/12),0)</f>
        <v>0</v>
      </c>
      <c r="K255" s="6">
        <f>IF(Balance!K254&gt;0,Balance!K254*(INDEX(Info!$E$6:$E$15,MATCH(K$14,Info!$C$6:$C$15,0))/12),0)</f>
        <v>0</v>
      </c>
      <c r="L255" s="6">
        <f>IF(Balance!L254&gt;0,Balance!L254*(INDEX(Info!$E$6:$E$15,MATCH(L$14,Info!$C$6:$C$15,0))/12),0)</f>
        <v>0</v>
      </c>
      <c r="M255" s="6">
        <f>IF(Balance!M254&gt;0,Balance!M254*(INDEX(Info!$E$6:$E$15,MATCH(M$14,Info!$C$6:$C$15,0))/12),0)</f>
        <v>0</v>
      </c>
      <c r="O255" s="6">
        <f t="shared" si="8"/>
        <v>0</v>
      </c>
    </row>
    <row r="256" spans="1:15" x14ac:dyDescent="0.25">
      <c r="A256" s="3" t="str">
        <f>IF(Balance!O255&lt;=0,"",A255+1)</f>
        <v/>
      </c>
      <c r="B256" s="51" t="str">
        <f t="shared" si="9"/>
        <v/>
      </c>
      <c r="D256" s="6">
        <f>IF(Balance!D255&gt;0,Balance!D255*(INDEX(Info!$E$6:$E$15,MATCH(D$14,Info!$C$6:$C$15,0))/12),0)</f>
        <v>0</v>
      </c>
      <c r="E256" s="6">
        <f>IF(Balance!E255&gt;0,Balance!E255*(INDEX(Info!$E$6:$E$15,MATCH(E$14,Info!$C$6:$C$15,0))/12),0)</f>
        <v>0</v>
      </c>
      <c r="F256" s="6">
        <f>IF(Balance!F255&gt;0,Balance!F255*(INDEX(Info!$E$6:$E$15,MATCH(F$14,Info!$C$6:$C$15,0))/12),0)</f>
        <v>0</v>
      </c>
      <c r="G256" s="6">
        <f>IF(Balance!G255&gt;0,Balance!G255*(INDEX(Info!$E$6:$E$15,MATCH(G$14,Info!$C$6:$C$15,0))/12),0)</f>
        <v>0</v>
      </c>
      <c r="H256" s="6">
        <f>IF(Balance!H255&gt;0,Balance!H255*(INDEX(Info!$E$6:$E$15,MATCH(H$14,Info!$C$6:$C$15,0))/12),0)</f>
        <v>0</v>
      </c>
      <c r="I256" s="6">
        <f>IF(Balance!I255&gt;0,Balance!I255*(INDEX(Info!$E$6:$E$15,MATCH(I$14,Info!$C$6:$C$15,0))/12),0)</f>
        <v>0</v>
      </c>
      <c r="J256" s="6">
        <f>IF(Balance!J255&gt;0,Balance!J255*(INDEX(Info!$E$6:$E$15,MATCH(J$14,Info!$C$6:$C$15,0))/12),0)</f>
        <v>0</v>
      </c>
      <c r="K256" s="6">
        <f>IF(Balance!K255&gt;0,Balance!K255*(INDEX(Info!$E$6:$E$15,MATCH(K$14,Info!$C$6:$C$15,0))/12),0)</f>
        <v>0</v>
      </c>
      <c r="L256" s="6">
        <f>IF(Balance!L255&gt;0,Balance!L255*(INDEX(Info!$E$6:$E$15,MATCH(L$14,Info!$C$6:$C$15,0))/12),0)</f>
        <v>0</v>
      </c>
      <c r="M256" s="6">
        <f>IF(Balance!M255&gt;0,Balance!M255*(INDEX(Info!$E$6:$E$15,MATCH(M$14,Info!$C$6:$C$15,0))/12),0)</f>
        <v>0</v>
      </c>
      <c r="O256" s="6">
        <f t="shared" si="8"/>
        <v>0</v>
      </c>
    </row>
    <row r="257" spans="1:15" x14ac:dyDescent="0.25">
      <c r="A257" s="3" t="str">
        <f>IF(Balance!O256&lt;=0,"",A256+1)</f>
        <v/>
      </c>
      <c r="B257" s="51" t="str">
        <f t="shared" si="9"/>
        <v/>
      </c>
      <c r="D257" s="6">
        <f>IF(Balance!D256&gt;0,Balance!D256*(INDEX(Info!$E$6:$E$15,MATCH(D$14,Info!$C$6:$C$15,0))/12),0)</f>
        <v>0</v>
      </c>
      <c r="E257" s="6">
        <f>IF(Balance!E256&gt;0,Balance!E256*(INDEX(Info!$E$6:$E$15,MATCH(E$14,Info!$C$6:$C$15,0))/12),0)</f>
        <v>0</v>
      </c>
      <c r="F257" s="6">
        <f>IF(Balance!F256&gt;0,Balance!F256*(INDEX(Info!$E$6:$E$15,MATCH(F$14,Info!$C$6:$C$15,0))/12),0)</f>
        <v>0</v>
      </c>
      <c r="G257" s="6">
        <f>IF(Balance!G256&gt;0,Balance!G256*(INDEX(Info!$E$6:$E$15,MATCH(G$14,Info!$C$6:$C$15,0))/12),0)</f>
        <v>0</v>
      </c>
      <c r="H257" s="6">
        <f>IF(Balance!H256&gt;0,Balance!H256*(INDEX(Info!$E$6:$E$15,MATCH(H$14,Info!$C$6:$C$15,0))/12),0)</f>
        <v>0</v>
      </c>
      <c r="I257" s="6">
        <f>IF(Balance!I256&gt;0,Balance!I256*(INDEX(Info!$E$6:$E$15,MATCH(I$14,Info!$C$6:$C$15,0))/12),0)</f>
        <v>0</v>
      </c>
      <c r="J257" s="6">
        <f>IF(Balance!J256&gt;0,Balance!J256*(INDEX(Info!$E$6:$E$15,MATCH(J$14,Info!$C$6:$C$15,0))/12),0)</f>
        <v>0</v>
      </c>
      <c r="K257" s="6">
        <f>IF(Balance!K256&gt;0,Balance!K256*(INDEX(Info!$E$6:$E$15,MATCH(K$14,Info!$C$6:$C$15,0))/12),0)</f>
        <v>0</v>
      </c>
      <c r="L257" s="6">
        <f>IF(Balance!L256&gt;0,Balance!L256*(INDEX(Info!$E$6:$E$15,MATCH(L$14,Info!$C$6:$C$15,0))/12),0)</f>
        <v>0</v>
      </c>
      <c r="M257" s="6">
        <f>IF(Balance!M256&gt;0,Balance!M256*(INDEX(Info!$E$6:$E$15,MATCH(M$14,Info!$C$6:$C$15,0))/12),0)</f>
        <v>0</v>
      </c>
      <c r="O257" s="6">
        <f t="shared" si="8"/>
        <v>0</v>
      </c>
    </row>
    <row r="258" spans="1:15" x14ac:dyDescent="0.25">
      <c r="A258" s="3" t="str">
        <f>IF(Balance!O257&lt;=0,"",A257+1)</f>
        <v/>
      </c>
      <c r="B258" s="51" t="str">
        <f t="shared" si="9"/>
        <v/>
      </c>
      <c r="D258" s="6">
        <f>IF(Balance!D257&gt;0,Balance!D257*(INDEX(Info!$E$6:$E$15,MATCH(D$14,Info!$C$6:$C$15,0))/12),0)</f>
        <v>0</v>
      </c>
      <c r="E258" s="6">
        <f>IF(Balance!E257&gt;0,Balance!E257*(INDEX(Info!$E$6:$E$15,MATCH(E$14,Info!$C$6:$C$15,0))/12),0)</f>
        <v>0</v>
      </c>
      <c r="F258" s="6">
        <f>IF(Balance!F257&gt;0,Balance!F257*(INDEX(Info!$E$6:$E$15,MATCH(F$14,Info!$C$6:$C$15,0))/12),0)</f>
        <v>0</v>
      </c>
      <c r="G258" s="6">
        <f>IF(Balance!G257&gt;0,Balance!G257*(INDEX(Info!$E$6:$E$15,MATCH(G$14,Info!$C$6:$C$15,0))/12),0)</f>
        <v>0</v>
      </c>
      <c r="H258" s="6">
        <f>IF(Balance!H257&gt;0,Balance!H257*(INDEX(Info!$E$6:$E$15,MATCH(H$14,Info!$C$6:$C$15,0))/12),0)</f>
        <v>0</v>
      </c>
      <c r="I258" s="6">
        <f>IF(Balance!I257&gt;0,Balance!I257*(INDEX(Info!$E$6:$E$15,MATCH(I$14,Info!$C$6:$C$15,0))/12),0)</f>
        <v>0</v>
      </c>
      <c r="J258" s="6">
        <f>IF(Balance!J257&gt;0,Balance!J257*(INDEX(Info!$E$6:$E$15,MATCH(J$14,Info!$C$6:$C$15,0))/12),0)</f>
        <v>0</v>
      </c>
      <c r="K258" s="6">
        <f>IF(Balance!K257&gt;0,Balance!K257*(INDEX(Info!$E$6:$E$15,MATCH(K$14,Info!$C$6:$C$15,0))/12),0)</f>
        <v>0</v>
      </c>
      <c r="L258" s="6">
        <f>IF(Balance!L257&gt;0,Balance!L257*(INDEX(Info!$E$6:$E$15,MATCH(L$14,Info!$C$6:$C$15,0))/12),0)</f>
        <v>0</v>
      </c>
      <c r="M258" s="6">
        <f>IF(Balance!M257&gt;0,Balance!M257*(INDEX(Info!$E$6:$E$15,MATCH(M$14,Info!$C$6:$C$15,0))/12),0)</f>
        <v>0</v>
      </c>
      <c r="O258" s="6">
        <f t="shared" si="8"/>
        <v>0</v>
      </c>
    </row>
    <row r="259" spans="1:15" x14ac:dyDescent="0.25">
      <c r="A259" s="3" t="str">
        <f>IF(Balance!O258&lt;=0,"",A258+1)</f>
        <v/>
      </c>
      <c r="B259" s="51" t="str">
        <f t="shared" si="9"/>
        <v/>
      </c>
      <c r="D259" s="6">
        <f>IF(Balance!D258&gt;0,Balance!D258*(INDEX(Info!$E$6:$E$15,MATCH(D$14,Info!$C$6:$C$15,0))/12),0)</f>
        <v>0</v>
      </c>
      <c r="E259" s="6">
        <f>IF(Balance!E258&gt;0,Balance!E258*(INDEX(Info!$E$6:$E$15,MATCH(E$14,Info!$C$6:$C$15,0))/12),0)</f>
        <v>0</v>
      </c>
      <c r="F259" s="6">
        <f>IF(Balance!F258&gt;0,Balance!F258*(INDEX(Info!$E$6:$E$15,MATCH(F$14,Info!$C$6:$C$15,0))/12),0)</f>
        <v>0</v>
      </c>
      <c r="G259" s="6">
        <f>IF(Balance!G258&gt;0,Balance!G258*(INDEX(Info!$E$6:$E$15,MATCH(G$14,Info!$C$6:$C$15,0))/12),0)</f>
        <v>0</v>
      </c>
      <c r="H259" s="6">
        <f>IF(Balance!H258&gt;0,Balance!H258*(INDEX(Info!$E$6:$E$15,MATCH(H$14,Info!$C$6:$C$15,0))/12),0)</f>
        <v>0</v>
      </c>
      <c r="I259" s="6">
        <f>IF(Balance!I258&gt;0,Balance!I258*(INDEX(Info!$E$6:$E$15,MATCH(I$14,Info!$C$6:$C$15,0))/12),0)</f>
        <v>0</v>
      </c>
      <c r="J259" s="6">
        <f>IF(Balance!J258&gt;0,Balance!J258*(INDEX(Info!$E$6:$E$15,MATCH(J$14,Info!$C$6:$C$15,0))/12),0)</f>
        <v>0</v>
      </c>
      <c r="K259" s="6">
        <f>IF(Balance!K258&gt;0,Balance!K258*(INDEX(Info!$E$6:$E$15,MATCH(K$14,Info!$C$6:$C$15,0))/12),0)</f>
        <v>0</v>
      </c>
      <c r="L259" s="6">
        <f>IF(Balance!L258&gt;0,Balance!L258*(INDEX(Info!$E$6:$E$15,MATCH(L$14,Info!$C$6:$C$15,0))/12),0)</f>
        <v>0</v>
      </c>
      <c r="M259" s="6">
        <f>IF(Balance!M258&gt;0,Balance!M258*(INDEX(Info!$E$6:$E$15,MATCH(M$14,Info!$C$6:$C$15,0))/12),0)</f>
        <v>0</v>
      </c>
      <c r="O259" s="6">
        <f t="shared" si="8"/>
        <v>0</v>
      </c>
    </row>
    <row r="260" spans="1:15" x14ac:dyDescent="0.25">
      <c r="A260" s="3" t="str">
        <f>IF(Balance!O259&lt;=0,"",A259+1)</f>
        <v/>
      </c>
      <c r="B260" s="51" t="str">
        <f t="shared" si="9"/>
        <v/>
      </c>
      <c r="D260" s="6">
        <f>IF(Balance!D259&gt;0,Balance!D259*(INDEX(Info!$E$6:$E$15,MATCH(D$14,Info!$C$6:$C$15,0))/12),0)</f>
        <v>0</v>
      </c>
      <c r="E260" s="6">
        <f>IF(Balance!E259&gt;0,Balance!E259*(INDEX(Info!$E$6:$E$15,MATCH(E$14,Info!$C$6:$C$15,0))/12),0)</f>
        <v>0</v>
      </c>
      <c r="F260" s="6">
        <f>IF(Balance!F259&gt;0,Balance!F259*(INDEX(Info!$E$6:$E$15,MATCH(F$14,Info!$C$6:$C$15,0))/12),0)</f>
        <v>0</v>
      </c>
      <c r="G260" s="6">
        <f>IF(Balance!G259&gt;0,Balance!G259*(INDEX(Info!$E$6:$E$15,MATCH(G$14,Info!$C$6:$C$15,0))/12),0)</f>
        <v>0</v>
      </c>
      <c r="H260" s="6">
        <f>IF(Balance!H259&gt;0,Balance!H259*(INDEX(Info!$E$6:$E$15,MATCH(H$14,Info!$C$6:$C$15,0))/12),0)</f>
        <v>0</v>
      </c>
      <c r="I260" s="6">
        <f>IF(Balance!I259&gt;0,Balance!I259*(INDEX(Info!$E$6:$E$15,MATCH(I$14,Info!$C$6:$C$15,0))/12),0)</f>
        <v>0</v>
      </c>
      <c r="J260" s="6">
        <f>IF(Balance!J259&gt;0,Balance!J259*(INDEX(Info!$E$6:$E$15,MATCH(J$14,Info!$C$6:$C$15,0))/12),0)</f>
        <v>0</v>
      </c>
      <c r="K260" s="6">
        <f>IF(Balance!K259&gt;0,Balance!K259*(INDEX(Info!$E$6:$E$15,MATCH(K$14,Info!$C$6:$C$15,0))/12),0)</f>
        <v>0</v>
      </c>
      <c r="L260" s="6">
        <f>IF(Balance!L259&gt;0,Balance!L259*(INDEX(Info!$E$6:$E$15,MATCH(L$14,Info!$C$6:$C$15,0))/12),0)</f>
        <v>0</v>
      </c>
      <c r="M260" s="6">
        <f>IF(Balance!M259&gt;0,Balance!M259*(INDEX(Info!$E$6:$E$15,MATCH(M$14,Info!$C$6:$C$15,0))/12),0)</f>
        <v>0</v>
      </c>
      <c r="O260" s="6">
        <f t="shared" si="8"/>
        <v>0</v>
      </c>
    </row>
    <row r="261" spans="1:15" x14ac:dyDescent="0.25">
      <c r="A261" s="3" t="str">
        <f>IF(Balance!O260&lt;=0,"",A260+1)</f>
        <v/>
      </c>
      <c r="B261" s="51" t="str">
        <f t="shared" si="9"/>
        <v/>
      </c>
      <c r="D261" s="6">
        <f>IF(Balance!D260&gt;0,Balance!D260*(INDEX(Info!$E$6:$E$15,MATCH(D$14,Info!$C$6:$C$15,0))/12),0)</f>
        <v>0</v>
      </c>
      <c r="E261" s="6">
        <f>IF(Balance!E260&gt;0,Balance!E260*(INDEX(Info!$E$6:$E$15,MATCH(E$14,Info!$C$6:$C$15,0))/12),0)</f>
        <v>0</v>
      </c>
      <c r="F261" s="6">
        <f>IF(Balance!F260&gt;0,Balance!F260*(INDEX(Info!$E$6:$E$15,MATCH(F$14,Info!$C$6:$C$15,0))/12),0)</f>
        <v>0</v>
      </c>
      <c r="G261" s="6">
        <f>IF(Balance!G260&gt;0,Balance!G260*(INDEX(Info!$E$6:$E$15,MATCH(G$14,Info!$C$6:$C$15,0))/12),0)</f>
        <v>0</v>
      </c>
      <c r="H261" s="6">
        <f>IF(Balance!H260&gt;0,Balance!H260*(INDEX(Info!$E$6:$E$15,MATCH(H$14,Info!$C$6:$C$15,0))/12),0)</f>
        <v>0</v>
      </c>
      <c r="I261" s="6">
        <f>IF(Balance!I260&gt;0,Balance!I260*(INDEX(Info!$E$6:$E$15,MATCH(I$14,Info!$C$6:$C$15,0))/12),0)</f>
        <v>0</v>
      </c>
      <c r="J261" s="6">
        <f>IF(Balance!J260&gt;0,Balance!J260*(INDEX(Info!$E$6:$E$15,MATCH(J$14,Info!$C$6:$C$15,0))/12),0)</f>
        <v>0</v>
      </c>
      <c r="K261" s="6">
        <f>IF(Balance!K260&gt;0,Balance!K260*(INDEX(Info!$E$6:$E$15,MATCH(K$14,Info!$C$6:$C$15,0))/12),0)</f>
        <v>0</v>
      </c>
      <c r="L261" s="6">
        <f>IF(Balance!L260&gt;0,Balance!L260*(INDEX(Info!$E$6:$E$15,MATCH(L$14,Info!$C$6:$C$15,0))/12),0)</f>
        <v>0</v>
      </c>
      <c r="M261" s="6">
        <f>IF(Balance!M260&gt;0,Balance!M260*(INDEX(Info!$E$6:$E$15,MATCH(M$14,Info!$C$6:$C$15,0))/12),0)</f>
        <v>0</v>
      </c>
      <c r="O261" s="6">
        <f t="shared" si="8"/>
        <v>0</v>
      </c>
    </row>
    <row r="262" spans="1:15" x14ac:dyDescent="0.25">
      <c r="A262" s="3" t="str">
        <f>IF(Balance!O261&lt;=0,"",A261+1)</f>
        <v/>
      </c>
      <c r="B262" s="51" t="str">
        <f t="shared" si="9"/>
        <v/>
      </c>
      <c r="D262" s="6">
        <f>IF(Balance!D261&gt;0,Balance!D261*(INDEX(Info!$E$6:$E$15,MATCH(D$14,Info!$C$6:$C$15,0))/12),0)</f>
        <v>0</v>
      </c>
      <c r="E262" s="6">
        <f>IF(Balance!E261&gt;0,Balance!E261*(INDEX(Info!$E$6:$E$15,MATCH(E$14,Info!$C$6:$C$15,0))/12),0)</f>
        <v>0</v>
      </c>
      <c r="F262" s="6">
        <f>IF(Balance!F261&gt;0,Balance!F261*(INDEX(Info!$E$6:$E$15,MATCH(F$14,Info!$C$6:$C$15,0))/12),0)</f>
        <v>0</v>
      </c>
      <c r="G262" s="6">
        <f>IF(Balance!G261&gt;0,Balance!G261*(INDEX(Info!$E$6:$E$15,MATCH(G$14,Info!$C$6:$C$15,0))/12),0)</f>
        <v>0</v>
      </c>
      <c r="H262" s="6">
        <f>IF(Balance!H261&gt;0,Balance!H261*(INDEX(Info!$E$6:$E$15,MATCH(H$14,Info!$C$6:$C$15,0))/12),0)</f>
        <v>0</v>
      </c>
      <c r="I262" s="6">
        <f>IF(Balance!I261&gt;0,Balance!I261*(INDEX(Info!$E$6:$E$15,MATCH(I$14,Info!$C$6:$C$15,0))/12),0)</f>
        <v>0</v>
      </c>
      <c r="J262" s="6">
        <f>IF(Balance!J261&gt;0,Balance!J261*(INDEX(Info!$E$6:$E$15,MATCH(J$14,Info!$C$6:$C$15,0))/12),0)</f>
        <v>0</v>
      </c>
      <c r="K262" s="6">
        <f>IF(Balance!K261&gt;0,Balance!K261*(INDEX(Info!$E$6:$E$15,MATCH(K$14,Info!$C$6:$C$15,0))/12),0)</f>
        <v>0</v>
      </c>
      <c r="L262" s="6">
        <f>IF(Balance!L261&gt;0,Balance!L261*(INDEX(Info!$E$6:$E$15,MATCH(L$14,Info!$C$6:$C$15,0))/12),0)</f>
        <v>0</v>
      </c>
      <c r="M262" s="6">
        <f>IF(Balance!M261&gt;0,Balance!M261*(INDEX(Info!$E$6:$E$15,MATCH(M$14,Info!$C$6:$C$15,0))/12),0)</f>
        <v>0</v>
      </c>
      <c r="O262" s="6">
        <f t="shared" si="8"/>
        <v>0</v>
      </c>
    </row>
    <row r="263" spans="1:15" x14ac:dyDescent="0.25">
      <c r="A263" s="3" t="str">
        <f>IF(Balance!O262&lt;=0,"",A262+1)</f>
        <v/>
      </c>
      <c r="B263" s="51" t="str">
        <f t="shared" si="9"/>
        <v/>
      </c>
      <c r="D263" s="6">
        <f>IF(Balance!D262&gt;0,Balance!D262*(INDEX(Info!$E$6:$E$15,MATCH(D$14,Info!$C$6:$C$15,0))/12),0)</f>
        <v>0</v>
      </c>
      <c r="E263" s="6">
        <f>IF(Balance!E262&gt;0,Balance!E262*(INDEX(Info!$E$6:$E$15,MATCH(E$14,Info!$C$6:$C$15,0))/12),0)</f>
        <v>0</v>
      </c>
      <c r="F263" s="6">
        <f>IF(Balance!F262&gt;0,Balance!F262*(INDEX(Info!$E$6:$E$15,MATCH(F$14,Info!$C$6:$C$15,0))/12),0)</f>
        <v>0</v>
      </c>
      <c r="G263" s="6">
        <f>IF(Balance!G262&gt;0,Balance!G262*(INDEX(Info!$E$6:$E$15,MATCH(G$14,Info!$C$6:$C$15,0))/12),0)</f>
        <v>0</v>
      </c>
      <c r="H263" s="6">
        <f>IF(Balance!H262&gt;0,Balance!H262*(INDEX(Info!$E$6:$E$15,MATCH(H$14,Info!$C$6:$C$15,0))/12),0)</f>
        <v>0</v>
      </c>
      <c r="I263" s="6">
        <f>IF(Balance!I262&gt;0,Balance!I262*(INDEX(Info!$E$6:$E$15,MATCH(I$14,Info!$C$6:$C$15,0))/12),0)</f>
        <v>0</v>
      </c>
      <c r="J263" s="6">
        <f>IF(Balance!J262&gt;0,Balance!J262*(INDEX(Info!$E$6:$E$15,MATCH(J$14,Info!$C$6:$C$15,0))/12),0)</f>
        <v>0</v>
      </c>
      <c r="K263" s="6">
        <f>IF(Balance!K262&gt;0,Balance!K262*(INDEX(Info!$E$6:$E$15,MATCH(K$14,Info!$C$6:$C$15,0))/12),0)</f>
        <v>0</v>
      </c>
      <c r="L263" s="6">
        <f>IF(Balance!L262&gt;0,Balance!L262*(INDEX(Info!$E$6:$E$15,MATCH(L$14,Info!$C$6:$C$15,0))/12),0)</f>
        <v>0</v>
      </c>
      <c r="M263" s="6">
        <f>IF(Balance!M262&gt;0,Balance!M262*(INDEX(Info!$E$6:$E$15,MATCH(M$14,Info!$C$6:$C$15,0))/12),0)</f>
        <v>0</v>
      </c>
      <c r="O263" s="6">
        <f t="shared" si="8"/>
        <v>0</v>
      </c>
    </row>
    <row r="264" spans="1:15" x14ac:dyDescent="0.25">
      <c r="A264" s="3" t="str">
        <f>IF(Balance!O263&lt;=0,"",A263+1)</f>
        <v/>
      </c>
      <c r="B264" s="51" t="str">
        <f t="shared" si="9"/>
        <v/>
      </c>
      <c r="D264" s="6">
        <f>IF(Balance!D263&gt;0,Balance!D263*(INDEX(Info!$E$6:$E$15,MATCH(D$14,Info!$C$6:$C$15,0))/12),0)</f>
        <v>0</v>
      </c>
      <c r="E264" s="6">
        <f>IF(Balance!E263&gt;0,Balance!E263*(INDEX(Info!$E$6:$E$15,MATCH(E$14,Info!$C$6:$C$15,0))/12),0)</f>
        <v>0</v>
      </c>
      <c r="F264" s="6">
        <f>IF(Balance!F263&gt;0,Balance!F263*(INDEX(Info!$E$6:$E$15,MATCH(F$14,Info!$C$6:$C$15,0))/12),0)</f>
        <v>0</v>
      </c>
      <c r="G264" s="6">
        <f>IF(Balance!G263&gt;0,Balance!G263*(INDEX(Info!$E$6:$E$15,MATCH(G$14,Info!$C$6:$C$15,0))/12),0)</f>
        <v>0</v>
      </c>
      <c r="H264" s="6">
        <f>IF(Balance!H263&gt;0,Balance!H263*(INDEX(Info!$E$6:$E$15,MATCH(H$14,Info!$C$6:$C$15,0))/12),0)</f>
        <v>0</v>
      </c>
      <c r="I264" s="6">
        <f>IF(Balance!I263&gt;0,Balance!I263*(INDEX(Info!$E$6:$E$15,MATCH(I$14,Info!$C$6:$C$15,0))/12),0)</f>
        <v>0</v>
      </c>
      <c r="J264" s="6">
        <f>IF(Balance!J263&gt;0,Balance!J263*(INDEX(Info!$E$6:$E$15,MATCH(J$14,Info!$C$6:$C$15,0))/12),0)</f>
        <v>0</v>
      </c>
      <c r="K264" s="6">
        <f>IF(Balance!K263&gt;0,Balance!K263*(INDEX(Info!$E$6:$E$15,MATCH(K$14,Info!$C$6:$C$15,0))/12),0)</f>
        <v>0</v>
      </c>
      <c r="L264" s="6">
        <f>IF(Balance!L263&gt;0,Balance!L263*(INDEX(Info!$E$6:$E$15,MATCH(L$14,Info!$C$6:$C$15,0))/12),0)</f>
        <v>0</v>
      </c>
      <c r="M264" s="6">
        <f>IF(Balance!M263&gt;0,Balance!M263*(INDEX(Info!$E$6:$E$15,MATCH(M$14,Info!$C$6:$C$15,0))/12),0)</f>
        <v>0</v>
      </c>
      <c r="O264" s="6">
        <f t="shared" si="8"/>
        <v>0</v>
      </c>
    </row>
    <row r="265" spans="1:15" x14ac:dyDescent="0.25">
      <c r="A265" s="3" t="str">
        <f>IF(Balance!O264&lt;=0,"",A264+1)</f>
        <v/>
      </c>
      <c r="B265" s="51" t="str">
        <f t="shared" si="9"/>
        <v/>
      </c>
      <c r="D265" s="6">
        <f>IF(Balance!D264&gt;0,Balance!D264*(INDEX(Info!$E$6:$E$15,MATCH(D$14,Info!$C$6:$C$15,0))/12),0)</f>
        <v>0</v>
      </c>
      <c r="E265" s="6">
        <f>IF(Balance!E264&gt;0,Balance!E264*(INDEX(Info!$E$6:$E$15,MATCH(E$14,Info!$C$6:$C$15,0))/12),0)</f>
        <v>0</v>
      </c>
      <c r="F265" s="6">
        <f>IF(Balance!F264&gt;0,Balance!F264*(INDEX(Info!$E$6:$E$15,MATCH(F$14,Info!$C$6:$C$15,0))/12),0)</f>
        <v>0</v>
      </c>
      <c r="G265" s="6">
        <f>IF(Balance!G264&gt;0,Balance!G264*(INDEX(Info!$E$6:$E$15,MATCH(G$14,Info!$C$6:$C$15,0))/12),0)</f>
        <v>0</v>
      </c>
      <c r="H265" s="6">
        <f>IF(Balance!H264&gt;0,Balance!H264*(INDEX(Info!$E$6:$E$15,MATCH(H$14,Info!$C$6:$C$15,0))/12),0)</f>
        <v>0</v>
      </c>
      <c r="I265" s="6">
        <f>IF(Balance!I264&gt;0,Balance!I264*(INDEX(Info!$E$6:$E$15,MATCH(I$14,Info!$C$6:$C$15,0))/12),0)</f>
        <v>0</v>
      </c>
      <c r="J265" s="6">
        <f>IF(Balance!J264&gt;0,Balance!J264*(INDEX(Info!$E$6:$E$15,MATCH(J$14,Info!$C$6:$C$15,0))/12),0)</f>
        <v>0</v>
      </c>
      <c r="K265" s="6">
        <f>IF(Balance!K264&gt;0,Balance!K264*(INDEX(Info!$E$6:$E$15,MATCH(K$14,Info!$C$6:$C$15,0))/12),0)</f>
        <v>0</v>
      </c>
      <c r="L265" s="6">
        <f>IF(Balance!L264&gt;0,Balance!L264*(INDEX(Info!$E$6:$E$15,MATCH(L$14,Info!$C$6:$C$15,0))/12),0)</f>
        <v>0</v>
      </c>
      <c r="M265" s="6">
        <f>IF(Balance!M264&gt;0,Balance!M264*(INDEX(Info!$E$6:$E$15,MATCH(M$14,Info!$C$6:$C$15,0))/12),0)</f>
        <v>0</v>
      </c>
      <c r="O265" s="6">
        <f t="shared" si="8"/>
        <v>0</v>
      </c>
    </row>
    <row r="266" spans="1:15" x14ac:dyDescent="0.25">
      <c r="A266" s="3" t="str">
        <f>IF(Balance!O265&lt;=0,"",A265+1)</f>
        <v/>
      </c>
      <c r="B266" s="51" t="str">
        <f t="shared" si="9"/>
        <v/>
      </c>
      <c r="D266" s="6">
        <f>IF(Balance!D265&gt;0,Balance!D265*(INDEX(Info!$E$6:$E$15,MATCH(D$14,Info!$C$6:$C$15,0))/12),0)</f>
        <v>0</v>
      </c>
      <c r="E266" s="6">
        <f>IF(Balance!E265&gt;0,Balance!E265*(INDEX(Info!$E$6:$E$15,MATCH(E$14,Info!$C$6:$C$15,0))/12),0)</f>
        <v>0</v>
      </c>
      <c r="F266" s="6">
        <f>IF(Balance!F265&gt;0,Balance!F265*(INDEX(Info!$E$6:$E$15,MATCH(F$14,Info!$C$6:$C$15,0))/12),0)</f>
        <v>0</v>
      </c>
      <c r="G266" s="6">
        <f>IF(Balance!G265&gt;0,Balance!G265*(INDEX(Info!$E$6:$E$15,MATCH(G$14,Info!$C$6:$C$15,0))/12),0)</f>
        <v>0</v>
      </c>
      <c r="H266" s="6">
        <f>IF(Balance!H265&gt;0,Balance!H265*(INDEX(Info!$E$6:$E$15,MATCH(H$14,Info!$C$6:$C$15,0))/12),0)</f>
        <v>0</v>
      </c>
      <c r="I266" s="6">
        <f>IF(Balance!I265&gt;0,Balance!I265*(INDEX(Info!$E$6:$E$15,MATCH(I$14,Info!$C$6:$C$15,0))/12),0)</f>
        <v>0</v>
      </c>
      <c r="J266" s="6">
        <f>IF(Balance!J265&gt;0,Balance!J265*(INDEX(Info!$E$6:$E$15,MATCH(J$14,Info!$C$6:$C$15,0))/12),0)</f>
        <v>0</v>
      </c>
      <c r="K266" s="6">
        <f>IF(Balance!K265&gt;0,Balance!K265*(INDEX(Info!$E$6:$E$15,MATCH(K$14,Info!$C$6:$C$15,0))/12),0)</f>
        <v>0</v>
      </c>
      <c r="L266" s="6">
        <f>IF(Balance!L265&gt;0,Balance!L265*(INDEX(Info!$E$6:$E$15,MATCH(L$14,Info!$C$6:$C$15,0))/12),0)</f>
        <v>0</v>
      </c>
      <c r="M266" s="6">
        <f>IF(Balance!M265&gt;0,Balance!M265*(INDEX(Info!$E$6:$E$15,MATCH(M$14,Info!$C$6:$C$15,0))/12),0)</f>
        <v>0</v>
      </c>
      <c r="O266" s="6">
        <f t="shared" si="8"/>
        <v>0</v>
      </c>
    </row>
    <row r="267" spans="1:15" x14ac:dyDescent="0.25">
      <c r="A267" s="3" t="str">
        <f>IF(Balance!O266&lt;=0,"",A266+1)</f>
        <v/>
      </c>
      <c r="B267" s="51" t="str">
        <f t="shared" si="9"/>
        <v/>
      </c>
      <c r="D267" s="6">
        <f>IF(Balance!D266&gt;0,Balance!D266*(INDEX(Info!$E$6:$E$15,MATCH(D$14,Info!$C$6:$C$15,0))/12),0)</f>
        <v>0</v>
      </c>
      <c r="E267" s="6">
        <f>IF(Balance!E266&gt;0,Balance!E266*(INDEX(Info!$E$6:$E$15,MATCH(E$14,Info!$C$6:$C$15,0))/12),0)</f>
        <v>0</v>
      </c>
      <c r="F267" s="6">
        <f>IF(Balance!F266&gt;0,Balance!F266*(INDEX(Info!$E$6:$E$15,MATCH(F$14,Info!$C$6:$C$15,0))/12),0)</f>
        <v>0</v>
      </c>
      <c r="G267" s="6">
        <f>IF(Balance!G266&gt;0,Balance!G266*(INDEX(Info!$E$6:$E$15,MATCH(G$14,Info!$C$6:$C$15,0))/12),0)</f>
        <v>0</v>
      </c>
      <c r="H267" s="6">
        <f>IF(Balance!H266&gt;0,Balance!H266*(INDEX(Info!$E$6:$E$15,MATCH(H$14,Info!$C$6:$C$15,0))/12),0)</f>
        <v>0</v>
      </c>
      <c r="I267" s="6">
        <f>IF(Balance!I266&gt;0,Balance!I266*(INDEX(Info!$E$6:$E$15,MATCH(I$14,Info!$C$6:$C$15,0))/12),0)</f>
        <v>0</v>
      </c>
      <c r="J267" s="6">
        <f>IF(Balance!J266&gt;0,Balance!J266*(INDEX(Info!$E$6:$E$15,MATCH(J$14,Info!$C$6:$C$15,0))/12),0)</f>
        <v>0</v>
      </c>
      <c r="K267" s="6">
        <f>IF(Balance!K266&gt;0,Balance!K266*(INDEX(Info!$E$6:$E$15,MATCH(K$14,Info!$C$6:$C$15,0))/12),0)</f>
        <v>0</v>
      </c>
      <c r="L267" s="6">
        <f>IF(Balance!L266&gt;0,Balance!L266*(INDEX(Info!$E$6:$E$15,MATCH(L$14,Info!$C$6:$C$15,0))/12),0)</f>
        <v>0</v>
      </c>
      <c r="M267" s="6">
        <f>IF(Balance!M266&gt;0,Balance!M266*(INDEX(Info!$E$6:$E$15,MATCH(M$14,Info!$C$6:$C$15,0))/12),0)</f>
        <v>0</v>
      </c>
      <c r="O267" s="6">
        <f t="shared" si="8"/>
        <v>0</v>
      </c>
    </row>
    <row r="268" spans="1:15" x14ac:dyDescent="0.25">
      <c r="A268" s="3" t="str">
        <f>IF(Balance!O267&lt;=0,"",A267+1)</f>
        <v/>
      </c>
      <c r="B268" s="51" t="str">
        <f t="shared" si="9"/>
        <v/>
      </c>
      <c r="D268" s="6">
        <f>IF(Balance!D267&gt;0,Balance!D267*(INDEX(Info!$E$6:$E$15,MATCH(D$14,Info!$C$6:$C$15,0))/12),0)</f>
        <v>0</v>
      </c>
      <c r="E268" s="6">
        <f>IF(Balance!E267&gt;0,Balance!E267*(INDEX(Info!$E$6:$E$15,MATCH(E$14,Info!$C$6:$C$15,0))/12),0)</f>
        <v>0</v>
      </c>
      <c r="F268" s="6">
        <f>IF(Balance!F267&gt;0,Balance!F267*(INDEX(Info!$E$6:$E$15,MATCH(F$14,Info!$C$6:$C$15,0))/12),0)</f>
        <v>0</v>
      </c>
      <c r="G268" s="6">
        <f>IF(Balance!G267&gt;0,Balance!G267*(INDEX(Info!$E$6:$E$15,MATCH(G$14,Info!$C$6:$C$15,0))/12),0)</f>
        <v>0</v>
      </c>
      <c r="H268" s="6">
        <f>IF(Balance!H267&gt;0,Balance!H267*(INDEX(Info!$E$6:$E$15,MATCH(H$14,Info!$C$6:$C$15,0))/12),0)</f>
        <v>0</v>
      </c>
      <c r="I268" s="6">
        <f>IF(Balance!I267&gt;0,Balance!I267*(INDEX(Info!$E$6:$E$15,MATCH(I$14,Info!$C$6:$C$15,0))/12),0)</f>
        <v>0</v>
      </c>
      <c r="J268" s="6">
        <f>IF(Balance!J267&gt;0,Balance!J267*(INDEX(Info!$E$6:$E$15,MATCH(J$14,Info!$C$6:$C$15,0))/12),0)</f>
        <v>0</v>
      </c>
      <c r="K268" s="6">
        <f>IF(Balance!K267&gt;0,Balance!K267*(INDEX(Info!$E$6:$E$15,MATCH(K$14,Info!$C$6:$C$15,0))/12),0)</f>
        <v>0</v>
      </c>
      <c r="L268" s="6">
        <f>IF(Balance!L267&gt;0,Balance!L267*(INDEX(Info!$E$6:$E$15,MATCH(L$14,Info!$C$6:$C$15,0))/12),0)</f>
        <v>0</v>
      </c>
      <c r="M268" s="6">
        <f>IF(Balance!M267&gt;0,Balance!M267*(INDEX(Info!$E$6:$E$15,MATCH(M$14,Info!$C$6:$C$15,0))/12),0)</f>
        <v>0</v>
      </c>
      <c r="O268" s="6">
        <f t="shared" si="8"/>
        <v>0</v>
      </c>
    </row>
    <row r="269" spans="1:15" x14ac:dyDescent="0.25">
      <c r="A269" s="3" t="str">
        <f>IF(Balance!O268&lt;=0,"",A268+1)</f>
        <v/>
      </c>
      <c r="B269" s="51" t="str">
        <f t="shared" si="9"/>
        <v/>
      </c>
      <c r="D269" s="6">
        <f>IF(Balance!D268&gt;0,Balance!D268*(INDEX(Info!$E$6:$E$15,MATCH(D$14,Info!$C$6:$C$15,0))/12),0)</f>
        <v>0</v>
      </c>
      <c r="E269" s="6">
        <f>IF(Balance!E268&gt;0,Balance!E268*(INDEX(Info!$E$6:$E$15,MATCH(E$14,Info!$C$6:$C$15,0))/12),0)</f>
        <v>0</v>
      </c>
      <c r="F269" s="6">
        <f>IF(Balance!F268&gt;0,Balance!F268*(INDEX(Info!$E$6:$E$15,MATCH(F$14,Info!$C$6:$C$15,0))/12),0)</f>
        <v>0</v>
      </c>
      <c r="G269" s="6">
        <f>IF(Balance!G268&gt;0,Balance!G268*(INDEX(Info!$E$6:$E$15,MATCH(G$14,Info!$C$6:$C$15,0))/12),0)</f>
        <v>0</v>
      </c>
      <c r="H269" s="6">
        <f>IF(Balance!H268&gt;0,Balance!H268*(INDEX(Info!$E$6:$E$15,MATCH(H$14,Info!$C$6:$C$15,0))/12),0)</f>
        <v>0</v>
      </c>
      <c r="I269" s="6">
        <f>IF(Balance!I268&gt;0,Balance!I268*(INDEX(Info!$E$6:$E$15,MATCH(I$14,Info!$C$6:$C$15,0))/12),0)</f>
        <v>0</v>
      </c>
      <c r="J269" s="6">
        <f>IF(Balance!J268&gt;0,Balance!J268*(INDEX(Info!$E$6:$E$15,MATCH(J$14,Info!$C$6:$C$15,0))/12),0)</f>
        <v>0</v>
      </c>
      <c r="K269" s="6">
        <f>IF(Balance!K268&gt;0,Balance!K268*(INDEX(Info!$E$6:$E$15,MATCH(K$14,Info!$C$6:$C$15,0))/12),0)</f>
        <v>0</v>
      </c>
      <c r="L269" s="6">
        <f>IF(Balance!L268&gt;0,Balance!L268*(INDEX(Info!$E$6:$E$15,MATCH(L$14,Info!$C$6:$C$15,0))/12),0)</f>
        <v>0</v>
      </c>
      <c r="M269" s="6">
        <f>IF(Balance!M268&gt;0,Balance!M268*(INDEX(Info!$E$6:$E$15,MATCH(M$14,Info!$C$6:$C$15,0))/12),0)</f>
        <v>0</v>
      </c>
      <c r="O269" s="6">
        <f t="shared" si="8"/>
        <v>0</v>
      </c>
    </row>
    <row r="270" spans="1:15" x14ac:dyDescent="0.25">
      <c r="A270" s="3" t="str">
        <f>IF(Balance!O269&lt;=0,"",A269+1)</f>
        <v/>
      </c>
      <c r="B270" s="51" t="str">
        <f t="shared" si="9"/>
        <v/>
      </c>
      <c r="D270" s="6">
        <f>IF(Balance!D269&gt;0,Balance!D269*(INDEX(Info!$E$6:$E$15,MATCH(D$14,Info!$C$6:$C$15,0))/12),0)</f>
        <v>0</v>
      </c>
      <c r="E270" s="6">
        <f>IF(Balance!E269&gt;0,Balance!E269*(INDEX(Info!$E$6:$E$15,MATCH(E$14,Info!$C$6:$C$15,0))/12),0)</f>
        <v>0</v>
      </c>
      <c r="F270" s="6">
        <f>IF(Balance!F269&gt;0,Balance!F269*(INDEX(Info!$E$6:$E$15,MATCH(F$14,Info!$C$6:$C$15,0))/12),0)</f>
        <v>0</v>
      </c>
      <c r="G270" s="6">
        <f>IF(Balance!G269&gt;0,Balance!G269*(INDEX(Info!$E$6:$E$15,MATCH(G$14,Info!$C$6:$C$15,0))/12),0)</f>
        <v>0</v>
      </c>
      <c r="H270" s="6">
        <f>IF(Balance!H269&gt;0,Balance!H269*(INDEX(Info!$E$6:$E$15,MATCH(H$14,Info!$C$6:$C$15,0))/12),0)</f>
        <v>0</v>
      </c>
      <c r="I270" s="6">
        <f>IF(Balance!I269&gt;0,Balance!I269*(INDEX(Info!$E$6:$E$15,MATCH(I$14,Info!$C$6:$C$15,0))/12),0)</f>
        <v>0</v>
      </c>
      <c r="J270" s="6">
        <f>IF(Balance!J269&gt;0,Balance!J269*(INDEX(Info!$E$6:$E$15,MATCH(J$14,Info!$C$6:$C$15,0))/12),0)</f>
        <v>0</v>
      </c>
      <c r="K270" s="6">
        <f>IF(Balance!K269&gt;0,Balance!K269*(INDEX(Info!$E$6:$E$15,MATCH(K$14,Info!$C$6:$C$15,0))/12),0)</f>
        <v>0</v>
      </c>
      <c r="L270" s="6">
        <f>IF(Balance!L269&gt;0,Balance!L269*(INDEX(Info!$E$6:$E$15,MATCH(L$14,Info!$C$6:$C$15,0))/12),0)</f>
        <v>0</v>
      </c>
      <c r="M270" s="6">
        <f>IF(Balance!M269&gt;0,Balance!M269*(INDEX(Info!$E$6:$E$15,MATCH(M$14,Info!$C$6:$C$15,0))/12),0)</f>
        <v>0</v>
      </c>
      <c r="O270" s="6">
        <f t="shared" si="8"/>
        <v>0</v>
      </c>
    </row>
    <row r="271" spans="1:15" x14ac:dyDescent="0.25">
      <c r="A271" s="3" t="str">
        <f>IF(Balance!O270&lt;=0,"",A270+1)</f>
        <v/>
      </c>
      <c r="B271" s="51" t="str">
        <f t="shared" si="9"/>
        <v/>
      </c>
      <c r="D271" s="6">
        <f>IF(Balance!D270&gt;0,Balance!D270*(INDEX(Info!$E$6:$E$15,MATCH(D$14,Info!$C$6:$C$15,0))/12),0)</f>
        <v>0</v>
      </c>
      <c r="E271" s="6">
        <f>IF(Balance!E270&gt;0,Balance!E270*(INDEX(Info!$E$6:$E$15,MATCH(E$14,Info!$C$6:$C$15,0))/12),0)</f>
        <v>0</v>
      </c>
      <c r="F271" s="6">
        <f>IF(Balance!F270&gt;0,Balance!F270*(INDEX(Info!$E$6:$E$15,MATCH(F$14,Info!$C$6:$C$15,0))/12),0)</f>
        <v>0</v>
      </c>
      <c r="G271" s="6">
        <f>IF(Balance!G270&gt;0,Balance!G270*(INDEX(Info!$E$6:$E$15,MATCH(G$14,Info!$C$6:$C$15,0))/12),0)</f>
        <v>0</v>
      </c>
      <c r="H271" s="6">
        <f>IF(Balance!H270&gt;0,Balance!H270*(INDEX(Info!$E$6:$E$15,MATCH(H$14,Info!$C$6:$C$15,0))/12),0)</f>
        <v>0</v>
      </c>
      <c r="I271" s="6">
        <f>IF(Balance!I270&gt;0,Balance!I270*(INDEX(Info!$E$6:$E$15,MATCH(I$14,Info!$C$6:$C$15,0))/12),0)</f>
        <v>0</v>
      </c>
      <c r="J271" s="6">
        <f>IF(Balance!J270&gt;0,Balance!J270*(INDEX(Info!$E$6:$E$15,MATCH(J$14,Info!$C$6:$C$15,0))/12),0)</f>
        <v>0</v>
      </c>
      <c r="K271" s="6">
        <f>IF(Balance!K270&gt;0,Balance!K270*(INDEX(Info!$E$6:$E$15,MATCH(K$14,Info!$C$6:$C$15,0))/12),0)</f>
        <v>0</v>
      </c>
      <c r="L271" s="6">
        <f>IF(Balance!L270&gt;0,Balance!L270*(INDEX(Info!$E$6:$E$15,MATCH(L$14,Info!$C$6:$C$15,0))/12),0)</f>
        <v>0</v>
      </c>
      <c r="M271" s="6">
        <f>IF(Balance!M270&gt;0,Balance!M270*(INDEX(Info!$E$6:$E$15,MATCH(M$14,Info!$C$6:$C$15,0))/12),0)</f>
        <v>0</v>
      </c>
      <c r="O271" s="6">
        <f t="shared" si="8"/>
        <v>0</v>
      </c>
    </row>
    <row r="272" spans="1:15" x14ac:dyDescent="0.25">
      <c r="A272" s="3" t="str">
        <f>IF(Balance!O271&lt;=0,"",A271+1)</f>
        <v/>
      </c>
      <c r="B272" s="51" t="str">
        <f t="shared" si="9"/>
        <v/>
      </c>
      <c r="D272" s="6">
        <f>IF(Balance!D271&gt;0,Balance!D271*(INDEX(Info!$E$6:$E$15,MATCH(D$14,Info!$C$6:$C$15,0))/12),0)</f>
        <v>0</v>
      </c>
      <c r="E272" s="6">
        <f>IF(Balance!E271&gt;0,Balance!E271*(INDEX(Info!$E$6:$E$15,MATCH(E$14,Info!$C$6:$C$15,0))/12),0)</f>
        <v>0</v>
      </c>
      <c r="F272" s="6">
        <f>IF(Balance!F271&gt;0,Balance!F271*(INDEX(Info!$E$6:$E$15,MATCH(F$14,Info!$C$6:$C$15,0))/12),0)</f>
        <v>0</v>
      </c>
      <c r="G272" s="6">
        <f>IF(Balance!G271&gt;0,Balance!G271*(INDEX(Info!$E$6:$E$15,MATCH(G$14,Info!$C$6:$C$15,0))/12),0)</f>
        <v>0</v>
      </c>
      <c r="H272" s="6">
        <f>IF(Balance!H271&gt;0,Balance!H271*(INDEX(Info!$E$6:$E$15,MATCH(H$14,Info!$C$6:$C$15,0))/12),0)</f>
        <v>0</v>
      </c>
      <c r="I272" s="6">
        <f>IF(Balance!I271&gt;0,Balance!I271*(INDEX(Info!$E$6:$E$15,MATCH(I$14,Info!$C$6:$C$15,0))/12),0)</f>
        <v>0</v>
      </c>
      <c r="J272" s="6">
        <f>IF(Balance!J271&gt;0,Balance!J271*(INDEX(Info!$E$6:$E$15,MATCH(J$14,Info!$C$6:$C$15,0))/12),0)</f>
        <v>0</v>
      </c>
      <c r="K272" s="6">
        <f>IF(Balance!K271&gt;0,Balance!K271*(INDEX(Info!$E$6:$E$15,MATCH(K$14,Info!$C$6:$C$15,0))/12),0)</f>
        <v>0</v>
      </c>
      <c r="L272" s="6">
        <f>IF(Balance!L271&gt;0,Balance!L271*(INDEX(Info!$E$6:$E$15,MATCH(L$14,Info!$C$6:$C$15,0))/12),0)</f>
        <v>0</v>
      </c>
      <c r="M272" s="6">
        <f>IF(Balance!M271&gt;0,Balance!M271*(INDEX(Info!$E$6:$E$15,MATCH(M$14,Info!$C$6:$C$15,0))/12),0)</f>
        <v>0</v>
      </c>
      <c r="O272" s="6">
        <f t="shared" ref="O272:O335" si="10">SUM(D272:M272)</f>
        <v>0</v>
      </c>
    </row>
    <row r="273" spans="1:15" x14ac:dyDescent="0.25">
      <c r="A273" s="3" t="str">
        <f>IF(Balance!O272&lt;=0,"",A272+1)</f>
        <v/>
      </c>
      <c r="B273" s="51" t="str">
        <f t="shared" ref="B273:B336" si="11">IF(A273="","",DATE(YEAR(B272),MONTH(B272)+1,1))</f>
        <v/>
      </c>
      <c r="D273" s="6">
        <f>IF(Balance!D272&gt;0,Balance!D272*(INDEX(Info!$E$6:$E$15,MATCH(D$14,Info!$C$6:$C$15,0))/12),0)</f>
        <v>0</v>
      </c>
      <c r="E273" s="6">
        <f>IF(Balance!E272&gt;0,Balance!E272*(INDEX(Info!$E$6:$E$15,MATCH(E$14,Info!$C$6:$C$15,0))/12),0)</f>
        <v>0</v>
      </c>
      <c r="F273" s="6">
        <f>IF(Balance!F272&gt;0,Balance!F272*(INDEX(Info!$E$6:$E$15,MATCH(F$14,Info!$C$6:$C$15,0))/12),0)</f>
        <v>0</v>
      </c>
      <c r="G273" s="6">
        <f>IF(Balance!G272&gt;0,Balance!G272*(INDEX(Info!$E$6:$E$15,MATCH(G$14,Info!$C$6:$C$15,0))/12),0)</f>
        <v>0</v>
      </c>
      <c r="H273" s="6">
        <f>IF(Balance!H272&gt;0,Balance!H272*(INDEX(Info!$E$6:$E$15,MATCH(H$14,Info!$C$6:$C$15,0))/12),0)</f>
        <v>0</v>
      </c>
      <c r="I273" s="6">
        <f>IF(Balance!I272&gt;0,Balance!I272*(INDEX(Info!$E$6:$E$15,MATCH(I$14,Info!$C$6:$C$15,0))/12),0)</f>
        <v>0</v>
      </c>
      <c r="J273" s="6">
        <f>IF(Balance!J272&gt;0,Balance!J272*(INDEX(Info!$E$6:$E$15,MATCH(J$14,Info!$C$6:$C$15,0))/12),0)</f>
        <v>0</v>
      </c>
      <c r="K273" s="6">
        <f>IF(Balance!K272&gt;0,Balance!K272*(INDEX(Info!$E$6:$E$15,MATCH(K$14,Info!$C$6:$C$15,0))/12),0)</f>
        <v>0</v>
      </c>
      <c r="L273" s="6">
        <f>IF(Balance!L272&gt;0,Balance!L272*(INDEX(Info!$E$6:$E$15,MATCH(L$14,Info!$C$6:$C$15,0))/12),0)</f>
        <v>0</v>
      </c>
      <c r="M273" s="6">
        <f>IF(Balance!M272&gt;0,Balance!M272*(INDEX(Info!$E$6:$E$15,MATCH(M$14,Info!$C$6:$C$15,0))/12),0)</f>
        <v>0</v>
      </c>
      <c r="O273" s="6">
        <f t="shared" si="10"/>
        <v>0</v>
      </c>
    </row>
    <row r="274" spans="1:15" x14ac:dyDescent="0.25">
      <c r="A274" s="3" t="str">
        <f>IF(Balance!O273&lt;=0,"",A273+1)</f>
        <v/>
      </c>
      <c r="B274" s="51" t="str">
        <f t="shared" si="11"/>
        <v/>
      </c>
      <c r="D274" s="6">
        <f>IF(Balance!D273&gt;0,Balance!D273*(INDEX(Info!$E$6:$E$15,MATCH(D$14,Info!$C$6:$C$15,0))/12),0)</f>
        <v>0</v>
      </c>
      <c r="E274" s="6">
        <f>IF(Balance!E273&gt;0,Balance!E273*(INDEX(Info!$E$6:$E$15,MATCH(E$14,Info!$C$6:$C$15,0))/12),0)</f>
        <v>0</v>
      </c>
      <c r="F274" s="6">
        <f>IF(Balance!F273&gt;0,Balance!F273*(INDEX(Info!$E$6:$E$15,MATCH(F$14,Info!$C$6:$C$15,0))/12),0)</f>
        <v>0</v>
      </c>
      <c r="G274" s="6">
        <f>IF(Balance!G273&gt;0,Balance!G273*(INDEX(Info!$E$6:$E$15,MATCH(G$14,Info!$C$6:$C$15,0))/12),0)</f>
        <v>0</v>
      </c>
      <c r="H274" s="6">
        <f>IF(Balance!H273&gt;0,Balance!H273*(INDEX(Info!$E$6:$E$15,MATCH(H$14,Info!$C$6:$C$15,0))/12),0)</f>
        <v>0</v>
      </c>
      <c r="I274" s="6">
        <f>IF(Balance!I273&gt;0,Balance!I273*(INDEX(Info!$E$6:$E$15,MATCH(I$14,Info!$C$6:$C$15,0))/12),0)</f>
        <v>0</v>
      </c>
      <c r="J274" s="6">
        <f>IF(Balance!J273&gt;0,Balance!J273*(INDEX(Info!$E$6:$E$15,MATCH(J$14,Info!$C$6:$C$15,0))/12),0)</f>
        <v>0</v>
      </c>
      <c r="K274" s="6">
        <f>IF(Balance!K273&gt;0,Balance!K273*(INDEX(Info!$E$6:$E$15,MATCH(K$14,Info!$C$6:$C$15,0))/12),0)</f>
        <v>0</v>
      </c>
      <c r="L274" s="6">
        <f>IF(Balance!L273&gt;0,Balance!L273*(INDEX(Info!$E$6:$E$15,MATCH(L$14,Info!$C$6:$C$15,0))/12),0)</f>
        <v>0</v>
      </c>
      <c r="M274" s="6">
        <f>IF(Balance!M273&gt;0,Balance!M273*(INDEX(Info!$E$6:$E$15,MATCH(M$14,Info!$C$6:$C$15,0))/12),0)</f>
        <v>0</v>
      </c>
      <c r="O274" s="6">
        <f t="shared" si="10"/>
        <v>0</v>
      </c>
    </row>
    <row r="275" spans="1:15" x14ac:dyDescent="0.25">
      <c r="A275" s="3" t="str">
        <f>IF(Balance!O274&lt;=0,"",A274+1)</f>
        <v/>
      </c>
      <c r="B275" s="51" t="str">
        <f t="shared" si="11"/>
        <v/>
      </c>
      <c r="D275" s="6">
        <f>IF(Balance!D274&gt;0,Balance!D274*(INDEX(Info!$E$6:$E$15,MATCH(D$14,Info!$C$6:$C$15,0))/12),0)</f>
        <v>0</v>
      </c>
      <c r="E275" s="6">
        <f>IF(Balance!E274&gt;0,Balance!E274*(INDEX(Info!$E$6:$E$15,MATCH(E$14,Info!$C$6:$C$15,0))/12),0)</f>
        <v>0</v>
      </c>
      <c r="F275" s="6">
        <f>IF(Balance!F274&gt;0,Balance!F274*(INDEX(Info!$E$6:$E$15,MATCH(F$14,Info!$C$6:$C$15,0))/12),0)</f>
        <v>0</v>
      </c>
      <c r="G275" s="6">
        <f>IF(Balance!G274&gt;0,Balance!G274*(INDEX(Info!$E$6:$E$15,MATCH(G$14,Info!$C$6:$C$15,0))/12),0)</f>
        <v>0</v>
      </c>
      <c r="H275" s="6">
        <f>IF(Balance!H274&gt;0,Balance!H274*(INDEX(Info!$E$6:$E$15,MATCH(H$14,Info!$C$6:$C$15,0))/12),0)</f>
        <v>0</v>
      </c>
      <c r="I275" s="6">
        <f>IF(Balance!I274&gt;0,Balance!I274*(INDEX(Info!$E$6:$E$15,MATCH(I$14,Info!$C$6:$C$15,0))/12),0)</f>
        <v>0</v>
      </c>
      <c r="J275" s="6">
        <f>IF(Balance!J274&gt;0,Balance!J274*(INDEX(Info!$E$6:$E$15,MATCH(J$14,Info!$C$6:$C$15,0))/12),0)</f>
        <v>0</v>
      </c>
      <c r="K275" s="6">
        <f>IF(Balance!K274&gt;0,Balance!K274*(INDEX(Info!$E$6:$E$15,MATCH(K$14,Info!$C$6:$C$15,0))/12),0)</f>
        <v>0</v>
      </c>
      <c r="L275" s="6">
        <f>IF(Balance!L274&gt;0,Balance!L274*(INDEX(Info!$E$6:$E$15,MATCH(L$14,Info!$C$6:$C$15,0))/12),0)</f>
        <v>0</v>
      </c>
      <c r="M275" s="6">
        <f>IF(Balance!M274&gt;0,Balance!M274*(INDEX(Info!$E$6:$E$15,MATCH(M$14,Info!$C$6:$C$15,0))/12),0)</f>
        <v>0</v>
      </c>
      <c r="O275" s="6">
        <f t="shared" si="10"/>
        <v>0</v>
      </c>
    </row>
    <row r="276" spans="1:15" x14ac:dyDescent="0.25">
      <c r="A276" s="3" t="str">
        <f>IF(Balance!O275&lt;=0,"",A275+1)</f>
        <v/>
      </c>
      <c r="B276" s="51" t="str">
        <f t="shared" si="11"/>
        <v/>
      </c>
      <c r="D276" s="6">
        <f>IF(Balance!D275&gt;0,Balance!D275*(INDEX(Info!$E$6:$E$15,MATCH(D$14,Info!$C$6:$C$15,0))/12),0)</f>
        <v>0</v>
      </c>
      <c r="E276" s="6">
        <f>IF(Balance!E275&gt;0,Balance!E275*(INDEX(Info!$E$6:$E$15,MATCH(E$14,Info!$C$6:$C$15,0))/12),0)</f>
        <v>0</v>
      </c>
      <c r="F276" s="6">
        <f>IF(Balance!F275&gt;0,Balance!F275*(INDEX(Info!$E$6:$E$15,MATCH(F$14,Info!$C$6:$C$15,0))/12),0)</f>
        <v>0</v>
      </c>
      <c r="G276" s="6">
        <f>IF(Balance!G275&gt;0,Balance!G275*(INDEX(Info!$E$6:$E$15,MATCH(G$14,Info!$C$6:$C$15,0))/12),0)</f>
        <v>0</v>
      </c>
      <c r="H276" s="6">
        <f>IF(Balance!H275&gt;0,Balance!H275*(INDEX(Info!$E$6:$E$15,MATCH(H$14,Info!$C$6:$C$15,0))/12),0)</f>
        <v>0</v>
      </c>
      <c r="I276" s="6">
        <f>IF(Balance!I275&gt;0,Balance!I275*(INDEX(Info!$E$6:$E$15,MATCH(I$14,Info!$C$6:$C$15,0))/12),0)</f>
        <v>0</v>
      </c>
      <c r="J276" s="6">
        <f>IF(Balance!J275&gt;0,Balance!J275*(INDEX(Info!$E$6:$E$15,MATCH(J$14,Info!$C$6:$C$15,0))/12),0)</f>
        <v>0</v>
      </c>
      <c r="K276" s="6">
        <f>IF(Balance!K275&gt;0,Balance!K275*(INDEX(Info!$E$6:$E$15,MATCH(K$14,Info!$C$6:$C$15,0))/12),0)</f>
        <v>0</v>
      </c>
      <c r="L276" s="6">
        <f>IF(Balance!L275&gt;0,Balance!L275*(INDEX(Info!$E$6:$E$15,MATCH(L$14,Info!$C$6:$C$15,0))/12),0)</f>
        <v>0</v>
      </c>
      <c r="M276" s="6">
        <f>IF(Balance!M275&gt;0,Balance!M275*(INDEX(Info!$E$6:$E$15,MATCH(M$14,Info!$C$6:$C$15,0))/12),0)</f>
        <v>0</v>
      </c>
      <c r="O276" s="6">
        <f t="shared" si="10"/>
        <v>0</v>
      </c>
    </row>
    <row r="277" spans="1:15" x14ac:dyDescent="0.25">
      <c r="A277" s="3" t="str">
        <f>IF(Balance!O276&lt;=0,"",A276+1)</f>
        <v/>
      </c>
      <c r="B277" s="51" t="str">
        <f t="shared" si="11"/>
        <v/>
      </c>
      <c r="D277" s="6">
        <f>IF(Balance!D276&gt;0,Balance!D276*(INDEX(Info!$E$6:$E$15,MATCH(D$14,Info!$C$6:$C$15,0))/12),0)</f>
        <v>0</v>
      </c>
      <c r="E277" s="6">
        <f>IF(Balance!E276&gt;0,Balance!E276*(INDEX(Info!$E$6:$E$15,MATCH(E$14,Info!$C$6:$C$15,0))/12),0)</f>
        <v>0</v>
      </c>
      <c r="F277" s="6">
        <f>IF(Balance!F276&gt;0,Balance!F276*(INDEX(Info!$E$6:$E$15,MATCH(F$14,Info!$C$6:$C$15,0))/12),0)</f>
        <v>0</v>
      </c>
      <c r="G277" s="6">
        <f>IF(Balance!G276&gt;0,Balance!G276*(INDEX(Info!$E$6:$E$15,MATCH(G$14,Info!$C$6:$C$15,0))/12),0)</f>
        <v>0</v>
      </c>
      <c r="H277" s="6">
        <f>IF(Balance!H276&gt;0,Balance!H276*(INDEX(Info!$E$6:$E$15,MATCH(H$14,Info!$C$6:$C$15,0))/12),0)</f>
        <v>0</v>
      </c>
      <c r="I277" s="6">
        <f>IF(Balance!I276&gt;0,Balance!I276*(INDEX(Info!$E$6:$E$15,MATCH(I$14,Info!$C$6:$C$15,0))/12),0)</f>
        <v>0</v>
      </c>
      <c r="J277" s="6">
        <f>IF(Balance!J276&gt;0,Balance!J276*(INDEX(Info!$E$6:$E$15,MATCH(J$14,Info!$C$6:$C$15,0))/12),0)</f>
        <v>0</v>
      </c>
      <c r="K277" s="6">
        <f>IF(Balance!K276&gt;0,Balance!K276*(INDEX(Info!$E$6:$E$15,MATCH(K$14,Info!$C$6:$C$15,0))/12),0)</f>
        <v>0</v>
      </c>
      <c r="L277" s="6">
        <f>IF(Balance!L276&gt;0,Balance!L276*(INDEX(Info!$E$6:$E$15,MATCH(L$14,Info!$C$6:$C$15,0))/12),0)</f>
        <v>0</v>
      </c>
      <c r="M277" s="6">
        <f>IF(Balance!M276&gt;0,Balance!M276*(INDEX(Info!$E$6:$E$15,MATCH(M$14,Info!$C$6:$C$15,0))/12),0)</f>
        <v>0</v>
      </c>
      <c r="O277" s="6">
        <f t="shared" si="10"/>
        <v>0</v>
      </c>
    </row>
    <row r="278" spans="1:15" x14ac:dyDescent="0.25">
      <c r="A278" s="3" t="str">
        <f>IF(Balance!O277&lt;=0,"",A277+1)</f>
        <v/>
      </c>
      <c r="B278" s="51" t="str">
        <f t="shared" si="11"/>
        <v/>
      </c>
      <c r="D278" s="6">
        <f>IF(Balance!D277&gt;0,Balance!D277*(INDEX(Info!$E$6:$E$15,MATCH(D$14,Info!$C$6:$C$15,0))/12),0)</f>
        <v>0</v>
      </c>
      <c r="E278" s="6">
        <f>IF(Balance!E277&gt;0,Balance!E277*(INDEX(Info!$E$6:$E$15,MATCH(E$14,Info!$C$6:$C$15,0))/12),0)</f>
        <v>0</v>
      </c>
      <c r="F278" s="6">
        <f>IF(Balance!F277&gt;0,Balance!F277*(INDEX(Info!$E$6:$E$15,MATCH(F$14,Info!$C$6:$C$15,0))/12),0)</f>
        <v>0</v>
      </c>
      <c r="G278" s="6">
        <f>IF(Balance!G277&gt;0,Balance!G277*(INDEX(Info!$E$6:$E$15,MATCH(G$14,Info!$C$6:$C$15,0))/12),0)</f>
        <v>0</v>
      </c>
      <c r="H278" s="6">
        <f>IF(Balance!H277&gt;0,Balance!H277*(INDEX(Info!$E$6:$E$15,MATCH(H$14,Info!$C$6:$C$15,0))/12),0)</f>
        <v>0</v>
      </c>
      <c r="I278" s="6">
        <f>IF(Balance!I277&gt;0,Balance!I277*(INDEX(Info!$E$6:$E$15,MATCH(I$14,Info!$C$6:$C$15,0))/12),0)</f>
        <v>0</v>
      </c>
      <c r="J278" s="6">
        <f>IF(Balance!J277&gt;0,Balance!J277*(INDEX(Info!$E$6:$E$15,MATCH(J$14,Info!$C$6:$C$15,0))/12),0)</f>
        <v>0</v>
      </c>
      <c r="K278" s="6">
        <f>IF(Balance!K277&gt;0,Balance!K277*(INDEX(Info!$E$6:$E$15,MATCH(K$14,Info!$C$6:$C$15,0))/12),0)</f>
        <v>0</v>
      </c>
      <c r="L278" s="6">
        <f>IF(Balance!L277&gt;0,Balance!L277*(INDEX(Info!$E$6:$E$15,MATCH(L$14,Info!$C$6:$C$15,0))/12),0)</f>
        <v>0</v>
      </c>
      <c r="M278" s="6">
        <f>IF(Balance!M277&gt;0,Balance!M277*(INDEX(Info!$E$6:$E$15,MATCH(M$14,Info!$C$6:$C$15,0))/12),0)</f>
        <v>0</v>
      </c>
      <c r="O278" s="6">
        <f t="shared" si="10"/>
        <v>0</v>
      </c>
    </row>
    <row r="279" spans="1:15" x14ac:dyDescent="0.25">
      <c r="A279" s="3" t="str">
        <f>IF(Balance!O278&lt;=0,"",A278+1)</f>
        <v/>
      </c>
      <c r="B279" s="51" t="str">
        <f t="shared" si="11"/>
        <v/>
      </c>
      <c r="D279" s="6">
        <f>IF(Balance!D278&gt;0,Balance!D278*(INDEX(Info!$E$6:$E$15,MATCH(D$14,Info!$C$6:$C$15,0))/12),0)</f>
        <v>0</v>
      </c>
      <c r="E279" s="6">
        <f>IF(Balance!E278&gt;0,Balance!E278*(INDEX(Info!$E$6:$E$15,MATCH(E$14,Info!$C$6:$C$15,0))/12),0)</f>
        <v>0</v>
      </c>
      <c r="F279" s="6">
        <f>IF(Balance!F278&gt;0,Balance!F278*(INDEX(Info!$E$6:$E$15,MATCH(F$14,Info!$C$6:$C$15,0))/12),0)</f>
        <v>0</v>
      </c>
      <c r="G279" s="6">
        <f>IF(Balance!G278&gt;0,Balance!G278*(INDEX(Info!$E$6:$E$15,MATCH(G$14,Info!$C$6:$C$15,0))/12),0)</f>
        <v>0</v>
      </c>
      <c r="H279" s="6">
        <f>IF(Balance!H278&gt;0,Balance!H278*(INDEX(Info!$E$6:$E$15,MATCH(H$14,Info!$C$6:$C$15,0))/12),0)</f>
        <v>0</v>
      </c>
      <c r="I279" s="6">
        <f>IF(Balance!I278&gt;0,Balance!I278*(INDEX(Info!$E$6:$E$15,MATCH(I$14,Info!$C$6:$C$15,0))/12),0)</f>
        <v>0</v>
      </c>
      <c r="J279" s="6">
        <f>IF(Balance!J278&gt;0,Balance!J278*(INDEX(Info!$E$6:$E$15,MATCH(J$14,Info!$C$6:$C$15,0))/12),0)</f>
        <v>0</v>
      </c>
      <c r="K279" s="6">
        <f>IF(Balance!K278&gt;0,Balance!K278*(INDEX(Info!$E$6:$E$15,MATCH(K$14,Info!$C$6:$C$15,0))/12),0)</f>
        <v>0</v>
      </c>
      <c r="L279" s="6">
        <f>IF(Balance!L278&gt;0,Balance!L278*(INDEX(Info!$E$6:$E$15,MATCH(L$14,Info!$C$6:$C$15,0))/12),0)</f>
        <v>0</v>
      </c>
      <c r="M279" s="6">
        <f>IF(Balance!M278&gt;0,Balance!M278*(INDEX(Info!$E$6:$E$15,MATCH(M$14,Info!$C$6:$C$15,0))/12),0)</f>
        <v>0</v>
      </c>
      <c r="O279" s="6">
        <f t="shared" si="10"/>
        <v>0</v>
      </c>
    </row>
    <row r="280" spans="1:15" x14ac:dyDescent="0.25">
      <c r="A280" s="3" t="str">
        <f>IF(Balance!O279&lt;=0,"",A279+1)</f>
        <v/>
      </c>
      <c r="B280" s="51" t="str">
        <f t="shared" si="11"/>
        <v/>
      </c>
      <c r="D280" s="6">
        <f>IF(Balance!D279&gt;0,Balance!D279*(INDEX(Info!$E$6:$E$15,MATCH(D$14,Info!$C$6:$C$15,0))/12),0)</f>
        <v>0</v>
      </c>
      <c r="E280" s="6">
        <f>IF(Balance!E279&gt;0,Balance!E279*(INDEX(Info!$E$6:$E$15,MATCH(E$14,Info!$C$6:$C$15,0))/12),0)</f>
        <v>0</v>
      </c>
      <c r="F280" s="6">
        <f>IF(Balance!F279&gt;0,Balance!F279*(INDEX(Info!$E$6:$E$15,MATCH(F$14,Info!$C$6:$C$15,0))/12),0)</f>
        <v>0</v>
      </c>
      <c r="G280" s="6">
        <f>IF(Balance!G279&gt;0,Balance!G279*(INDEX(Info!$E$6:$E$15,MATCH(G$14,Info!$C$6:$C$15,0))/12),0)</f>
        <v>0</v>
      </c>
      <c r="H280" s="6">
        <f>IF(Balance!H279&gt;0,Balance!H279*(INDEX(Info!$E$6:$E$15,MATCH(H$14,Info!$C$6:$C$15,0))/12),0)</f>
        <v>0</v>
      </c>
      <c r="I280" s="6">
        <f>IF(Balance!I279&gt;0,Balance!I279*(INDEX(Info!$E$6:$E$15,MATCH(I$14,Info!$C$6:$C$15,0))/12),0)</f>
        <v>0</v>
      </c>
      <c r="J280" s="6">
        <f>IF(Balance!J279&gt;0,Balance!J279*(INDEX(Info!$E$6:$E$15,MATCH(J$14,Info!$C$6:$C$15,0))/12),0)</f>
        <v>0</v>
      </c>
      <c r="K280" s="6">
        <f>IF(Balance!K279&gt;0,Balance!K279*(INDEX(Info!$E$6:$E$15,MATCH(K$14,Info!$C$6:$C$15,0))/12),0)</f>
        <v>0</v>
      </c>
      <c r="L280" s="6">
        <f>IF(Balance!L279&gt;0,Balance!L279*(INDEX(Info!$E$6:$E$15,MATCH(L$14,Info!$C$6:$C$15,0))/12),0)</f>
        <v>0</v>
      </c>
      <c r="M280" s="6">
        <f>IF(Balance!M279&gt;0,Balance!M279*(INDEX(Info!$E$6:$E$15,MATCH(M$14,Info!$C$6:$C$15,0))/12),0)</f>
        <v>0</v>
      </c>
      <c r="O280" s="6">
        <f t="shared" si="10"/>
        <v>0</v>
      </c>
    </row>
    <row r="281" spans="1:15" x14ac:dyDescent="0.25">
      <c r="A281" s="3" t="str">
        <f>IF(Balance!O280&lt;=0,"",A280+1)</f>
        <v/>
      </c>
      <c r="B281" s="51" t="str">
        <f t="shared" si="11"/>
        <v/>
      </c>
      <c r="D281" s="6">
        <f>IF(Balance!D280&gt;0,Balance!D280*(INDEX(Info!$E$6:$E$15,MATCH(D$14,Info!$C$6:$C$15,0))/12),0)</f>
        <v>0</v>
      </c>
      <c r="E281" s="6">
        <f>IF(Balance!E280&gt;0,Balance!E280*(INDEX(Info!$E$6:$E$15,MATCH(E$14,Info!$C$6:$C$15,0))/12),0)</f>
        <v>0</v>
      </c>
      <c r="F281" s="6">
        <f>IF(Balance!F280&gt;0,Balance!F280*(INDEX(Info!$E$6:$E$15,MATCH(F$14,Info!$C$6:$C$15,0))/12),0)</f>
        <v>0</v>
      </c>
      <c r="G281" s="6">
        <f>IF(Balance!G280&gt;0,Balance!G280*(INDEX(Info!$E$6:$E$15,MATCH(G$14,Info!$C$6:$C$15,0))/12),0)</f>
        <v>0</v>
      </c>
      <c r="H281" s="6">
        <f>IF(Balance!H280&gt;0,Balance!H280*(INDEX(Info!$E$6:$E$15,MATCH(H$14,Info!$C$6:$C$15,0))/12),0)</f>
        <v>0</v>
      </c>
      <c r="I281" s="6">
        <f>IF(Balance!I280&gt;0,Balance!I280*(INDEX(Info!$E$6:$E$15,MATCH(I$14,Info!$C$6:$C$15,0))/12),0)</f>
        <v>0</v>
      </c>
      <c r="J281" s="6">
        <f>IF(Balance!J280&gt;0,Balance!J280*(INDEX(Info!$E$6:$E$15,MATCH(J$14,Info!$C$6:$C$15,0))/12),0)</f>
        <v>0</v>
      </c>
      <c r="K281" s="6">
        <f>IF(Balance!K280&gt;0,Balance!K280*(INDEX(Info!$E$6:$E$15,MATCH(K$14,Info!$C$6:$C$15,0))/12),0)</f>
        <v>0</v>
      </c>
      <c r="L281" s="6">
        <f>IF(Balance!L280&gt;0,Balance!L280*(INDEX(Info!$E$6:$E$15,MATCH(L$14,Info!$C$6:$C$15,0))/12),0)</f>
        <v>0</v>
      </c>
      <c r="M281" s="6">
        <f>IF(Balance!M280&gt;0,Balance!M280*(INDEX(Info!$E$6:$E$15,MATCH(M$14,Info!$C$6:$C$15,0))/12),0)</f>
        <v>0</v>
      </c>
      <c r="O281" s="6">
        <f t="shared" si="10"/>
        <v>0</v>
      </c>
    </row>
    <row r="282" spans="1:15" x14ac:dyDescent="0.25">
      <c r="A282" s="3" t="str">
        <f>IF(Balance!O281&lt;=0,"",A281+1)</f>
        <v/>
      </c>
      <c r="B282" s="51" t="str">
        <f t="shared" si="11"/>
        <v/>
      </c>
      <c r="D282" s="6">
        <f>IF(Balance!D281&gt;0,Balance!D281*(INDEX(Info!$E$6:$E$15,MATCH(D$14,Info!$C$6:$C$15,0))/12),0)</f>
        <v>0</v>
      </c>
      <c r="E282" s="6">
        <f>IF(Balance!E281&gt;0,Balance!E281*(INDEX(Info!$E$6:$E$15,MATCH(E$14,Info!$C$6:$C$15,0))/12),0)</f>
        <v>0</v>
      </c>
      <c r="F282" s="6">
        <f>IF(Balance!F281&gt;0,Balance!F281*(INDEX(Info!$E$6:$E$15,MATCH(F$14,Info!$C$6:$C$15,0))/12),0)</f>
        <v>0</v>
      </c>
      <c r="G282" s="6">
        <f>IF(Balance!G281&gt;0,Balance!G281*(INDEX(Info!$E$6:$E$15,MATCH(G$14,Info!$C$6:$C$15,0))/12),0)</f>
        <v>0</v>
      </c>
      <c r="H282" s="6">
        <f>IF(Balance!H281&gt;0,Balance!H281*(INDEX(Info!$E$6:$E$15,MATCH(H$14,Info!$C$6:$C$15,0))/12),0)</f>
        <v>0</v>
      </c>
      <c r="I282" s="6">
        <f>IF(Balance!I281&gt;0,Balance!I281*(INDEX(Info!$E$6:$E$15,MATCH(I$14,Info!$C$6:$C$15,0))/12),0)</f>
        <v>0</v>
      </c>
      <c r="J282" s="6">
        <f>IF(Balance!J281&gt;0,Balance!J281*(INDEX(Info!$E$6:$E$15,MATCH(J$14,Info!$C$6:$C$15,0))/12),0)</f>
        <v>0</v>
      </c>
      <c r="K282" s="6">
        <f>IF(Balance!K281&gt;0,Balance!K281*(INDEX(Info!$E$6:$E$15,MATCH(K$14,Info!$C$6:$C$15,0))/12),0)</f>
        <v>0</v>
      </c>
      <c r="L282" s="6">
        <f>IF(Balance!L281&gt;0,Balance!L281*(INDEX(Info!$E$6:$E$15,MATCH(L$14,Info!$C$6:$C$15,0))/12),0)</f>
        <v>0</v>
      </c>
      <c r="M282" s="6">
        <f>IF(Balance!M281&gt;0,Balance!M281*(INDEX(Info!$E$6:$E$15,MATCH(M$14,Info!$C$6:$C$15,0))/12),0)</f>
        <v>0</v>
      </c>
      <c r="O282" s="6">
        <f t="shared" si="10"/>
        <v>0</v>
      </c>
    </row>
    <row r="283" spans="1:15" x14ac:dyDescent="0.25">
      <c r="A283" s="3" t="str">
        <f>IF(Balance!O282&lt;=0,"",A282+1)</f>
        <v/>
      </c>
      <c r="B283" s="51" t="str">
        <f t="shared" si="11"/>
        <v/>
      </c>
      <c r="D283" s="6">
        <f>IF(Balance!D282&gt;0,Balance!D282*(INDEX(Info!$E$6:$E$15,MATCH(D$14,Info!$C$6:$C$15,0))/12),0)</f>
        <v>0</v>
      </c>
      <c r="E283" s="6">
        <f>IF(Balance!E282&gt;0,Balance!E282*(INDEX(Info!$E$6:$E$15,MATCH(E$14,Info!$C$6:$C$15,0))/12),0)</f>
        <v>0</v>
      </c>
      <c r="F283" s="6">
        <f>IF(Balance!F282&gt;0,Balance!F282*(INDEX(Info!$E$6:$E$15,MATCH(F$14,Info!$C$6:$C$15,0))/12),0)</f>
        <v>0</v>
      </c>
      <c r="G283" s="6">
        <f>IF(Balance!G282&gt;0,Balance!G282*(INDEX(Info!$E$6:$E$15,MATCH(G$14,Info!$C$6:$C$15,0))/12),0)</f>
        <v>0</v>
      </c>
      <c r="H283" s="6">
        <f>IF(Balance!H282&gt;0,Balance!H282*(INDEX(Info!$E$6:$E$15,MATCH(H$14,Info!$C$6:$C$15,0))/12),0)</f>
        <v>0</v>
      </c>
      <c r="I283" s="6">
        <f>IF(Balance!I282&gt;0,Balance!I282*(INDEX(Info!$E$6:$E$15,MATCH(I$14,Info!$C$6:$C$15,0))/12),0)</f>
        <v>0</v>
      </c>
      <c r="J283" s="6">
        <f>IF(Balance!J282&gt;0,Balance!J282*(INDEX(Info!$E$6:$E$15,MATCH(J$14,Info!$C$6:$C$15,0))/12),0)</f>
        <v>0</v>
      </c>
      <c r="K283" s="6">
        <f>IF(Balance!K282&gt;0,Balance!K282*(INDEX(Info!$E$6:$E$15,MATCH(K$14,Info!$C$6:$C$15,0))/12),0)</f>
        <v>0</v>
      </c>
      <c r="L283" s="6">
        <f>IF(Balance!L282&gt;0,Balance!L282*(INDEX(Info!$E$6:$E$15,MATCH(L$14,Info!$C$6:$C$15,0))/12),0)</f>
        <v>0</v>
      </c>
      <c r="M283" s="6">
        <f>IF(Balance!M282&gt;0,Balance!M282*(INDEX(Info!$E$6:$E$15,MATCH(M$14,Info!$C$6:$C$15,0))/12),0)</f>
        <v>0</v>
      </c>
      <c r="O283" s="6">
        <f t="shared" si="10"/>
        <v>0</v>
      </c>
    </row>
    <row r="284" spans="1:15" x14ac:dyDescent="0.25">
      <c r="A284" s="3" t="str">
        <f>IF(Balance!O283&lt;=0,"",A283+1)</f>
        <v/>
      </c>
      <c r="B284" s="51" t="str">
        <f t="shared" si="11"/>
        <v/>
      </c>
      <c r="D284" s="6">
        <f>IF(Balance!D283&gt;0,Balance!D283*(INDEX(Info!$E$6:$E$15,MATCH(D$14,Info!$C$6:$C$15,0))/12),0)</f>
        <v>0</v>
      </c>
      <c r="E284" s="6">
        <f>IF(Balance!E283&gt;0,Balance!E283*(INDEX(Info!$E$6:$E$15,MATCH(E$14,Info!$C$6:$C$15,0))/12),0)</f>
        <v>0</v>
      </c>
      <c r="F284" s="6">
        <f>IF(Balance!F283&gt;0,Balance!F283*(INDEX(Info!$E$6:$E$15,MATCH(F$14,Info!$C$6:$C$15,0))/12),0)</f>
        <v>0</v>
      </c>
      <c r="G284" s="6">
        <f>IF(Balance!G283&gt;0,Balance!G283*(INDEX(Info!$E$6:$E$15,MATCH(G$14,Info!$C$6:$C$15,0))/12),0)</f>
        <v>0</v>
      </c>
      <c r="H284" s="6">
        <f>IF(Balance!H283&gt;0,Balance!H283*(INDEX(Info!$E$6:$E$15,MATCH(H$14,Info!$C$6:$C$15,0))/12),0)</f>
        <v>0</v>
      </c>
      <c r="I284" s="6">
        <f>IF(Balance!I283&gt;0,Balance!I283*(INDEX(Info!$E$6:$E$15,MATCH(I$14,Info!$C$6:$C$15,0))/12),0)</f>
        <v>0</v>
      </c>
      <c r="J284" s="6">
        <f>IF(Balance!J283&gt;0,Balance!J283*(INDEX(Info!$E$6:$E$15,MATCH(J$14,Info!$C$6:$C$15,0))/12),0)</f>
        <v>0</v>
      </c>
      <c r="K284" s="6">
        <f>IF(Balance!K283&gt;0,Balance!K283*(INDEX(Info!$E$6:$E$15,MATCH(K$14,Info!$C$6:$C$15,0))/12),0)</f>
        <v>0</v>
      </c>
      <c r="L284" s="6">
        <f>IF(Balance!L283&gt;0,Balance!L283*(INDEX(Info!$E$6:$E$15,MATCH(L$14,Info!$C$6:$C$15,0))/12),0)</f>
        <v>0</v>
      </c>
      <c r="M284" s="6">
        <f>IF(Balance!M283&gt;0,Balance!M283*(INDEX(Info!$E$6:$E$15,MATCH(M$14,Info!$C$6:$C$15,0))/12),0)</f>
        <v>0</v>
      </c>
      <c r="O284" s="6">
        <f t="shared" si="10"/>
        <v>0</v>
      </c>
    </row>
    <row r="285" spans="1:15" x14ac:dyDescent="0.25">
      <c r="A285" s="3" t="str">
        <f>IF(Balance!O284&lt;=0,"",A284+1)</f>
        <v/>
      </c>
      <c r="B285" s="51" t="str">
        <f t="shared" si="11"/>
        <v/>
      </c>
      <c r="D285" s="6">
        <f>IF(Balance!D284&gt;0,Balance!D284*(INDEX(Info!$E$6:$E$15,MATCH(D$14,Info!$C$6:$C$15,0))/12),0)</f>
        <v>0</v>
      </c>
      <c r="E285" s="6">
        <f>IF(Balance!E284&gt;0,Balance!E284*(INDEX(Info!$E$6:$E$15,MATCH(E$14,Info!$C$6:$C$15,0))/12),0)</f>
        <v>0</v>
      </c>
      <c r="F285" s="6">
        <f>IF(Balance!F284&gt;0,Balance!F284*(INDEX(Info!$E$6:$E$15,MATCH(F$14,Info!$C$6:$C$15,0))/12),0)</f>
        <v>0</v>
      </c>
      <c r="G285" s="6">
        <f>IF(Balance!G284&gt;0,Balance!G284*(INDEX(Info!$E$6:$E$15,MATCH(G$14,Info!$C$6:$C$15,0))/12),0)</f>
        <v>0</v>
      </c>
      <c r="H285" s="6">
        <f>IF(Balance!H284&gt;0,Balance!H284*(INDEX(Info!$E$6:$E$15,MATCH(H$14,Info!$C$6:$C$15,0))/12),0)</f>
        <v>0</v>
      </c>
      <c r="I285" s="6">
        <f>IF(Balance!I284&gt;0,Balance!I284*(INDEX(Info!$E$6:$E$15,MATCH(I$14,Info!$C$6:$C$15,0))/12),0)</f>
        <v>0</v>
      </c>
      <c r="J285" s="6">
        <f>IF(Balance!J284&gt;0,Balance!J284*(INDEX(Info!$E$6:$E$15,MATCH(J$14,Info!$C$6:$C$15,0))/12),0)</f>
        <v>0</v>
      </c>
      <c r="K285" s="6">
        <f>IF(Balance!K284&gt;0,Balance!K284*(INDEX(Info!$E$6:$E$15,MATCH(K$14,Info!$C$6:$C$15,0))/12),0)</f>
        <v>0</v>
      </c>
      <c r="L285" s="6">
        <f>IF(Balance!L284&gt;0,Balance!L284*(INDEX(Info!$E$6:$E$15,MATCH(L$14,Info!$C$6:$C$15,0))/12),0)</f>
        <v>0</v>
      </c>
      <c r="M285" s="6">
        <f>IF(Balance!M284&gt;0,Balance!M284*(INDEX(Info!$E$6:$E$15,MATCH(M$14,Info!$C$6:$C$15,0))/12),0)</f>
        <v>0</v>
      </c>
      <c r="O285" s="6">
        <f t="shared" si="10"/>
        <v>0</v>
      </c>
    </row>
    <row r="286" spans="1:15" x14ac:dyDescent="0.25">
      <c r="A286" s="3" t="str">
        <f>IF(Balance!O285&lt;=0,"",A285+1)</f>
        <v/>
      </c>
      <c r="B286" s="51" t="str">
        <f t="shared" si="11"/>
        <v/>
      </c>
      <c r="D286" s="6">
        <f>IF(Balance!D285&gt;0,Balance!D285*(INDEX(Info!$E$6:$E$15,MATCH(D$14,Info!$C$6:$C$15,0))/12),0)</f>
        <v>0</v>
      </c>
      <c r="E286" s="6">
        <f>IF(Balance!E285&gt;0,Balance!E285*(INDEX(Info!$E$6:$E$15,MATCH(E$14,Info!$C$6:$C$15,0))/12),0)</f>
        <v>0</v>
      </c>
      <c r="F286" s="6">
        <f>IF(Balance!F285&gt;0,Balance!F285*(INDEX(Info!$E$6:$E$15,MATCH(F$14,Info!$C$6:$C$15,0))/12),0)</f>
        <v>0</v>
      </c>
      <c r="G286" s="6">
        <f>IF(Balance!G285&gt;0,Balance!G285*(INDEX(Info!$E$6:$E$15,MATCH(G$14,Info!$C$6:$C$15,0))/12),0)</f>
        <v>0</v>
      </c>
      <c r="H286" s="6">
        <f>IF(Balance!H285&gt;0,Balance!H285*(INDEX(Info!$E$6:$E$15,MATCH(H$14,Info!$C$6:$C$15,0))/12),0)</f>
        <v>0</v>
      </c>
      <c r="I286" s="6">
        <f>IF(Balance!I285&gt;0,Balance!I285*(INDEX(Info!$E$6:$E$15,MATCH(I$14,Info!$C$6:$C$15,0))/12),0)</f>
        <v>0</v>
      </c>
      <c r="J286" s="6">
        <f>IF(Balance!J285&gt;0,Balance!J285*(INDEX(Info!$E$6:$E$15,MATCH(J$14,Info!$C$6:$C$15,0))/12),0)</f>
        <v>0</v>
      </c>
      <c r="K286" s="6">
        <f>IF(Balance!K285&gt;0,Balance!K285*(INDEX(Info!$E$6:$E$15,MATCH(K$14,Info!$C$6:$C$15,0))/12),0)</f>
        <v>0</v>
      </c>
      <c r="L286" s="6">
        <f>IF(Balance!L285&gt;0,Balance!L285*(INDEX(Info!$E$6:$E$15,MATCH(L$14,Info!$C$6:$C$15,0))/12),0)</f>
        <v>0</v>
      </c>
      <c r="M286" s="6">
        <f>IF(Balance!M285&gt;0,Balance!M285*(INDEX(Info!$E$6:$E$15,MATCH(M$14,Info!$C$6:$C$15,0))/12),0)</f>
        <v>0</v>
      </c>
      <c r="O286" s="6">
        <f t="shared" si="10"/>
        <v>0</v>
      </c>
    </row>
    <row r="287" spans="1:15" x14ac:dyDescent="0.25">
      <c r="A287" s="3" t="str">
        <f>IF(Balance!O286&lt;=0,"",A286+1)</f>
        <v/>
      </c>
      <c r="B287" s="51" t="str">
        <f t="shared" si="11"/>
        <v/>
      </c>
      <c r="D287" s="6">
        <f>IF(Balance!D286&gt;0,Balance!D286*(INDEX(Info!$E$6:$E$15,MATCH(D$14,Info!$C$6:$C$15,0))/12),0)</f>
        <v>0</v>
      </c>
      <c r="E287" s="6">
        <f>IF(Balance!E286&gt;0,Balance!E286*(INDEX(Info!$E$6:$E$15,MATCH(E$14,Info!$C$6:$C$15,0))/12),0)</f>
        <v>0</v>
      </c>
      <c r="F287" s="6">
        <f>IF(Balance!F286&gt;0,Balance!F286*(INDEX(Info!$E$6:$E$15,MATCH(F$14,Info!$C$6:$C$15,0))/12),0)</f>
        <v>0</v>
      </c>
      <c r="G287" s="6">
        <f>IF(Balance!G286&gt;0,Balance!G286*(INDEX(Info!$E$6:$E$15,MATCH(G$14,Info!$C$6:$C$15,0))/12),0)</f>
        <v>0</v>
      </c>
      <c r="H287" s="6">
        <f>IF(Balance!H286&gt;0,Balance!H286*(INDEX(Info!$E$6:$E$15,MATCH(H$14,Info!$C$6:$C$15,0))/12),0)</f>
        <v>0</v>
      </c>
      <c r="I287" s="6">
        <f>IF(Balance!I286&gt;0,Balance!I286*(INDEX(Info!$E$6:$E$15,MATCH(I$14,Info!$C$6:$C$15,0))/12),0)</f>
        <v>0</v>
      </c>
      <c r="J287" s="6">
        <f>IF(Balance!J286&gt;0,Balance!J286*(INDEX(Info!$E$6:$E$15,MATCH(J$14,Info!$C$6:$C$15,0))/12),0)</f>
        <v>0</v>
      </c>
      <c r="K287" s="6">
        <f>IF(Balance!K286&gt;0,Balance!K286*(INDEX(Info!$E$6:$E$15,MATCH(K$14,Info!$C$6:$C$15,0))/12),0)</f>
        <v>0</v>
      </c>
      <c r="L287" s="6">
        <f>IF(Balance!L286&gt;0,Balance!L286*(INDEX(Info!$E$6:$E$15,MATCH(L$14,Info!$C$6:$C$15,0))/12),0)</f>
        <v>0</v>
      </c>
      <c r="M287" s="6">
        <f>IF(Balance!M286&gt;0,Balance!M286*(INDEX(Info!$E$6:$E$15,MATCH(M$14,Info!$C$6:$C$15,0))/12),0)</f>
        <v>0</v>
      </c>
      <c r="O287" s="6">
        <f t="shared" si="10"/>
        <v>0</v>
      </c>
    </row>
    <row r="288" spans="1:15" x14ac:dyDescent="0.25">
      <c r="A288" s="3" t="str">
        <f>IF(Balance!O287&lt;=0,"",A287+1)</f>
        <v/>
      </c>
      <c r="B288" s="51" t="str">
        <f t="shared" si="11"/>
        <v/>
      </c>
      <c r="D288" s="6">
        <f>IF(Balance!D287&gt;0,Balance!D287*(INDEX(Info!$E$6:$E$15,MATCH(D$14,Info!$C$6:$C$15,0))/12),0)</f>
        <v>0</v>
      </c>
      <c r="E288" s="6">
        <f>IF(Balance!E287&gt;0,Balance!E287*(INDEX(Info!$E$6:$E$15,MATCH(E$14,Info!$C$6:$C$15,0))/12),0)</f>
        <v>0</v>
      </c>
      <c r="F288" s="6">
        <f>IF(Balance!F287&gt;0,Balance!F287*(INDEX(Info!$E$6:$E$15,MATCH(F$14,Info!$C$6:$C$15,0))/12),0)</f>
        <v>0</v>
      </c>
      <c r="G288" s="6">
        <f>IF(Balance!G287&gt;0,Balance!G287*(INDEX(Info!$E$6:$E$15,MATCH(G$14,Info!$C$6:$C$15,0))/12),0)</f>
        <v>0</v>
      </c>
      <c r="H288" s="6">
        <f>IF(Balance!H287&gt;0,Balance!H287*(INDEX(Info!$E$6:$E$15,MATCH(H$14,Info!$C$6:$C$15,0))/12),0)</f>
        <v>0</v>
      </c>
      <c r="I288" s="6">
        <f>IF(Balance!I287&gt;0,Balance!I287*(INDEX(Info!$E$6:$E$15,MATCH(I$14,Info!$C$6:$C$15,0))/12),0)</f>
        <v>0</v>
      </c>
      <c r="J288" s="6">
        <f>IF(Balance!J287&gt;0,Balance!J287*(INDEX(Info!$E$6:$E$15,MATCH(J$14,Info!$C$6:$C$15,0))/12),0)</f>
        <v>0</v>
      </c>
      <c r="K288" s="6">
        <f>IF(Balance!K287&gt;0,Balance!K287*(INDEX(Info!$E$6:$E$15,MATCH(K$14,Info!$C$6:$C$15,0))/12),0)</f>
        <v>0</v>
      </c>
      <c r="L288" s="6">
        <f>IF(Balance!L287&gt;0,Balance!L287*(INDEX(Info!$E$6:$E$15,MATCH(L$14,Info!$C$6:$C$15,0))/12),0)</f>
        <v>0</v>
      </c>
      <c r="M288" s="6">
        <f>IF(Balance!M287&gt;0,Balance!M287*(INDEX(Info!$E$6:$E$15,MATCH(M$14,Info!$C$6:$C$15,0))/12),0)</f>
        <v>0</v>
      </c>
      <c r="O288" s="6">
        <f t="shared" si="10"/>
        <v>0</v>
      </c>
    </row>
    <row r="289" spans="1:15" x14ac:dyDescent="0.25">
      <c r="A289" s="3" t="str">
        <f>IF(Balance!O288&lt;=0,"",A288+1)</f>
        <v/>
      </c>
      <c r="B289" s="51" t="str">
        <f t="shared" si="11"/>
        <v/>
      </c>
      <c r="D289" s="6">
        <f>IF(Balance!D288&gt;0,Balance!D288*(INDEX(Info!$E$6:$E$15,MATCH(D$14,Info!$C$6:$C$15,0))/12),0)</f>
        <v>0</v>
      </c>
      <c r="E289" s="6">
        <f>IF(Balance!E288&gt;0,Balance!E288*(INDEX(Info!$E$6:$E$15,MATCH(E$14,Info!$C$6:$C$15,0))/12),0)</f>
        <v>0</v>
      </c>
      <c r="F289" s="6">
        <f>IF(Balance!F288&gt;0,Balance!F288*(INDEX(Info!$E$6:$E$15,MATCH(F$14,Info!$C$6:$C$15,0))/12),0)</f>
        <v>0</v>
      </c>
      <c r="G289" s="6">
        <f>IF(Balance!G288&gt;0,Balance!G288*(INDEX(Info!$E$6:$E$15,MATCH(G$14,Info!$C$6:$C$15,0))/12),0)</f>
        <v>0</v>
      </c>
      <c r="H289" s="6">
        <f>IF(Balance!H288&gt;0,Balance!H288*(INDEX(Info!$E$6:$E$15,MATCH(H$14,Info!$C$6:$C$15,0))/12),0)</f>
        <v>0</v>
      </c>
      <c r="I289" s="6">
        <f>IF(Balance!I288&gt;0,Balance!I288*(INDEX(Info!$E$6:$E$15,MATCH(I$14,Info!$C$6:$C$15,0))/12),0)</f>
        <v>0</v>
      </c>
      <c r="J289" s="6">
        <f>IF(Balance!J288&gt;0,Balance!J288*(INDEX(Info!$E$6:$E$15,MATCH(J$14,Info!$C$6:$C$15,0))/12),0)</f>
        <v>0</v>
      </c>
      <c r="K289" s="6">
        <f>IF(Balance!K288&gt;0,Balance!K288*(INDEX(Info!$E$6:$E$15,MATCH(K$14,Info!$C$6:$C$15,0))/12),0)</f>
        <v>0</v>
      </c>
      <c r="L289" s="6">
        <f>IF(Balance!L288&gt;0,Balance!L288*(INDEX(Info!$E$6:$E$15,MATCH(L$14,Info!$C$6:$C$15,0))/12),0)</f>
        <v>0</v>
      </c>
      <c r="M289" s="6">
        <f>IF(Balance!M288&gt;0,Balance!M288*(INDEX(Info!$E$6:$E$15,MATCH(M$14,Info!$C$6:$C$15,0))/12),0)</f>
        <v>0</v>
      </c>
      <c r="O289" s="6">
        <f t="shared" si="10"/>
        <v>0</v>
      </c>
    </row>
    <row r="290" spans="1:15" x14ac:dyDescent="0.25">
      <c r="A290" s="3" t="str">
        <f>IF(Balance!O289&lt;=0,"",A289+1)</f>
        <v/>
      </c>
      <c r="B290" s="51" t="str">
        <f t="shared" si="11"/>
        <v/>
      </c>
      <c r="D290" s="6">
        <f>IF(Balance!D289&gt;0,Balance!D289*(INDEX(Info!$E$6:$E$15,MATCH(D$14,Info!$C$6:$C$15,0))/12),0)</f>
        <v>0</v>
      </c>
      <c r="E290" s="6">
        <f>IF(Balance!E289&gt;0,Balance!E289*(INDEX(Info!$E$6:$E$15,MATCH(E$14,Info!$C$6:$C$15,0))/12),0)</f>
        <v>0</v>
      </c>
      <c r="F290" s="6">
        <f>IF(Balance!F289&gt;0,Balance!F289*(INDEX(Info!$E$6:$E$15,MATCH(F$14,Info!$C$6:$C$15,0))/12),0)</f>
        <v>0</v>
      </c>
      <c r="G290" s="6">
        <f>IF(Balance!G289&gt;0,Balance!G289*(INDEX(Info!$E$6:$E$15,MATCH(G$14,Info!$C$6:$C$15,0))/12),0)</f>
        <v>0</v>
      </c>
      <c r="H290" s="6">
        <f>IF(Balance!H289&gt;0,Balance!H289*(INDEX(Info!$E$6:$E$15,MATCH(H$14,Info!$C$6:$C$15,0))/12),0)</f>
        <v>0</v>
      </c>
      <c r="I290" s="6">
        <f>IF(Balance!I289&gt;0,Balance!I289*(INDEX(Info!$E$6:$E$15,MATCH(I$14,Info!$C$6:$C$15,0))/12),0)</f>
        <v>0</v>
      </c>
      <c r="J290" s="6">
        <f>IF(Balance!J289&gt;0,Balance!J289*(INDEX(Info!$E$6:$E$15,MATCH(J$14,Info!$C$6:$C$15,0))/12),0)</f>
        <v>0</v>
      </c>
      <c r="K290" s="6">
        <f>IF(Balance!K289&gt;0,Balance!K289*(INDEX(Info!$E$6:$E$15,MATCH(K$14,Info!$C$6:$C$15,0))/12),0)</f>
        <v>0</v>
      </c>
      <c r="L290" s="6">
        <f>IF(Balance!L289&gt;0,Balance!L289*(INDEX(Info!$E$6:$E$15,MATCH(L$14,Info!$C$6:$C$15,0))/12),0)</f>
        <v>0</v>
      </c>
      <c r="M290" s="6">
        <f>IF(Balance!M289&gt;0,Balance!M289*(INDEX(Info!$E$6:$E$15,MATCH(M$14,Info!$C$6:$C$15,0))/12),0)</f>
        <v>0</v>
      </c>
      <c r="O290" s="6">
        <f t="shared" si="10"/>
        <v>0</v>
      </c>
    </row>
    <row r="291" spans="1:15" x14ac:dyDescent="0.25">
      <c r="A291" s="3" t="str">
        <f>IF(Balance!O290&lt;=0,"",A290+1)</f>
        <v/>
      </c>
      <c r="B291" s="51" t="str">
        <f t="shared" si="11"/>
        <v/>
      </c>
      <c r="D291" s="6">
        <f>IF(Balance!D290&gt;0,Balance!D290*(INDEX(Info!$E$6:$E$15,MATCH(D$14,Info!$C$6:$C$15,0))/12),0)</f>
        <v>0</v>
      </c>
      <c r="E291" s="6">
        <f>IF(Balance!E290&gt;0,Balance!E290*(INDEX(Info!$E$6:$E$15,MATCH(E$14,Info!$C$6:$C$15,0))/12),0)</f>
        <v>0</v>
      </c>
      <c r="F291" s="6">
        <f>IF(Balance!F290&gt;0,Balance!F290*(INDEX(Info!$E$6:$E$15,MATCH(F$14,Info!$C$6:$C$15,0))/12),0)</f>
        <v>0</v>
      </c>
      <c r="G291" s="6">
        <f>IF(Balance!G290&gt;0,Balance!G290*(INDEX(Info!$E$6:$E$15,MATCH(G$14,Info!$C$6:$C$15,0))/12),0)</f>
        <v>0</v>
      </c>
      <c r="H291" s="6">
        <f>IF(Balance!H290&gt;0,Balance!H290*(INDEX(Info!$E$6:$E$15,MATCH(H$14,Info!$C$6:$C$15,0))/12),0)</f>
        <v>0</v>
      </c>
      <c r="I291" s="6">
        <f>IF(Balance!I290&gt;0,Balance!I290*(INDEX(Info!$E$6:$E$15,MATCH(I$14,Info!$C$6:$C$15,0))/12),0)</f>
        <v>0</v>
      </c>
      <c r="J291" s="6">
        <f>IF(Balance!J290&gt;0,Balance!J290*(INDEX(Info!$E$6:$E$15,MATCH(J$14,Info!$C$6:$C$15,0))/12),0)</f>
        <v>0</v>
      </c>
      <c r="K291" s="6">
        <f>IF(Balance!K290&gt;0,Balance!K290*(INDEX(Info!$E$6:$E$15,MATCH(K$14,Info!$C$6:$C$15,0))/12),0)</f>
        <v>0</v>
      </c>
      <c r="L291" s="6">
        <f>IF(Balance!L290&gt;0,Balance!L290*(INDEX(Info!$E$6:$E$15,MATCH(L$14,Info!$C$6:$C$15,0))/12),0)</f>
        <v>0</v>
      </c>
      <c r="M291" s="6">
        <f>IF(Balance!M290&gt;0,Balance!M290*(INDEX(Info!$E$6:$E$15,MATCH(M$14,Info!$C$6:$C$15,0))/12),0)</f>
        <v>0</v>
      </c>
      <c r="O291" s="6">
        <f t="shared" si="10"/>
        <v>0</v>
      </c>
    </row>
    <row r="292" spans="1:15" x14ac:dyDescent="0.25">
      <c r="A292" s="3" t="str">
        <f>IF(Balance!O291&lt;=0,"",A291+1)</f>
        <v/>
      </c>
      <c r="B292" s="51" t="str">
        <f t="shared" si="11"/>
        <v/>
      </c>
      <c r="D292" s="6">
        <f>IF(Balance!D291&gt;0,Balance!D291*(INDEX(Info!$E$6:$E$15,MATCH(D$14,Info!$C$6:$C$15,0))/12),0)</f>
        <v>0</v>
      </c>
      <c r="E292" s="6">
        <f>IF(Balance!E291&gt;0,Balance!E291*(INDEX(Info!$E$6:$E$15,MATCH(E$14,Info!$C$6:$C$15,0))/12),0)</f>
        <v>0</v>
      </c>
      <c r="F292" s="6">
        <f>IF(Balance!F291&gt;0,Balance!F291*(INDEX(Info!$E$6:$E$15,MATCH(F$14,Info!$C$6:$C$15,0))/12),0)</f>
        <v>0</v>
      </c>
      <c r="G292" s="6">
        <f>IF(Balance!G291&gt;0,Balance!G291*(INDEX(Info!$E$6:$E$15,MATCH(G$14,Info!$C$6:$C$15,0))/12),0)</f>
        <v>0</v>
      </c>
      <c r="H292" s="6">
        <f>IF(Balance!H291&gt;0,Balance!H291*(INDEX(Info!$E$6:$E$15,MATCH(H$14,Info!$C$6:$C$15,0))/12),0)</f>
        <v>0</v>
      </c>
      <c r="I292" s="6">
        <f>IF(Balance!I291&gt;0,Balance!I291*(INDEX(Info!$E$6:$E$15,MATCH(I$14,Info!$C$6:$C$15,0))/12),0)</f>
        <v>0</v>
      </c>
      <c r="J292" s="6">
        <f>IF(Balance!J291&gt;0,Balance!J291*(INDEX(Info!$E$6:$E$15,MATCH(J$14,Info!$C$6:$C$15,0))/12),0)</f>
        <v>0</v>
      </c>
      <c r="K292" s="6">
        <f>IF(Balance!K291&gt;0,Balance!K291*(INDEX(Info!$E$6:$E$15,MATCH(K$14,Info!$C$6:$C$15,0))/12),0)</f>
        <v>0</v>
      </c>
      <c r="L292" s="6">
        <f>IF(Balance!L291&gt;0,Balance!L291*(INDEX(Info!$E$6:$E$15,MATCH(L$14,Info!$C$6:$C$15,0))/12),0)</f>
        <v>0</v>
      </c>
      <c r="M292" s="6">
        <f>IF(Balance!M291&gt;0,Balance!M291*(INDEX(Info!$E$6:$E$15,MATCH(M$14,Info!$C$6:$C$15,0))/12),0)</f>
        <v>0</v>
      </c>
      <c r="O292" s="6">
        <f t="shared" si="10"/>
        <v>0</v>
      </c>
    </row>
    <row r="293" spans="1:15" x14ac:dyDescent="0.25">
      <c r="A293" s="3" t="str">
        <f>IF(Balance!O292&lt;=0,"",A292+1)</f>
        <v/>
      </c>
      <c r="B293" s="51" t="str">
        <f t="shared" si="11"/>
        <v/>
      </c>
      <c r="D293" s="6">
        <f>IF(Balance!D292&gt;0,Balance!D292*(INDEX(Info!$E$6:$E$15,MATCH(D$14,Info!$C$6:$C$15,0))/12),0)</f>
        <v>0</v>
      </c>
      <c r="E293" s="6">
        <f>IF(Balance!E292&gt;0,Balance!E292*(INDEX(Info!$E$6:$E$15,MATCH(E$14,Info!$C$6:$C$15,0))/12),0)</f>
        <v>0</v>
      </c>
      <c r="F293" s="6">
        <f>IF(Balance!F292&gt;0,Balance!F292*(INDEX(Info!$E$6:$E$15,MATCH(F$14,Info!$C$6:$C$15,0))/12),0)</f>
        <v>0</v>
      </c>
      <c r="G293" s="6">
        <f>IF(Balance!G292&gt;0,Balance!G292*(INDEX(Info!$E$6:$E$15,MATCH(G$14,Info!$C$6:$C$15,0))/12),0)</f>
        <v>0</v>
      </c>
      <c r="H293" s="6">
        <f>IF(Balance!H292&gt;0,Balance!H292*(INDEX(Info!$E$6:$E$15,MATCH(H$14,Info!$C$6:$C$15,0))/12),0)</f>
        <v>0</v>
      </c>
      <c r="I293" s="6">
        <f>IF(Balance!I292&gt;0,Balance!I292*(INDEX(Info!$E$6:$E$15,MATCH(I$14,Info!$C$6:$C$15,0))/12),0)</f>
        <v>0</v>
      </c>
      <c r="J293" s="6">
        <f>IF(Balance!J292&gt;0,Balance!J292*(INDEX(Info!$E$6:$E$15,MATCH(J$14,Info!$C$6:$C$15,0))/12),0)</f>
        <v>0</v>
      </c>
      <c r="K293" s="6">
        <f>IF(Balance!K292&gt;0,Balance!K292*(INDEX(Info!$E$6:$E$15,MATCH(K$14,Info!$C$6:$C$15,0))/12),0)</f>
        <v>0</v>
      </c>
      <c r="L293" s="6">
        <f>IF(Balance!L292&gt;0,Balance!L292*(INDEX(Info!$E$6:$E$15,MATCH(L$14,Info!$C$6:$C$15,0))/12),0)</f>
        <v>0</v>
      </c>
      <c r="M293" s="6">
        <f>IF(Balance!M292&gt;0,Balance!M292*(INDEX(Info!$E$6:$E$15,MATCH(M$14,Info!$C$6:$C$15,0))/12),0)</f>
        <v>0</v>
      </c>
      <c r="O293" s="6">
        <f t="shared" si="10"/>
        <v>0</v>
      </c>
    </row>
    <row r="294" spans="1:15" x14ac:dyDescent="0.25">
      <c r="A294" s="3" t="str">
        <f>IF(Balance!O293&lt;=0,"",A293+1)</f>
        <v/>
      </c>
      <c r="B294" s="51" t="str">
        <f t="shared" si="11"/>
        <v/>
      </c>
      <c r="D294" s="6">
        <f>IF(Balance!D293&gt;0,Balance!D293*(INDEX(Info!$E$6:$E$15,MATCH(D$14,Info!$C$6:$C$15,0))/12),0)</f>
        <v>0</v>
      </c>
      <c r="E294" s="6">
        <f>IF(Balance!E293&gt;0,Balance!E293*(INDEX(Info!$E$6:$E$15,MATCH(E$14,Info!$C$6:$C$15,0))/12),0)</f>
        <v>0</v>
      </c>
      <c r="F294" s="6">
        <f>IF(Balance!F293&gt;0,Balance!F293*(INDEX(Info!$E$6:$E$15,MATCH(F$14,Info!$C$6:$C$15,0))/12),0)</f>
        <v>0</v>
      </c>
      <c r="G294" s="6">
        <f>IF(Balance!G293&gt;0,Balance!G293*(INDEX(Info!$E$6:$E$15,MATCH(G$14,Info!$C$6:$C$15,0))/12),0)</f>
        <v>0</v>
      </c>
      <c r="H294" s="6">
        <f>IF(Balance!H293&gt;0,Balance!H293*(INDEX(Info!$E$6:$E$15,MATCH(H$14,Info!$C$6:$C$15,0))/12),0)</f>
        <v>0</v>
      </c>
      <c r="I294" s="6">
        <f>IF(Balance!I293&gt;0,Balance!I293*(INDEX(Info!$E$6:$E$15,MATCH(I$14,Info!$C$6:$C$15,0))/12),0)</f>
        <v>0</v>
      </c>
      <c r="J294" s="6">
        <f>IF(Balance!J293&gt;0,Balance!J293*(INDEX(Info!$E$6:$E$15,MATCH(J$14,Info!$C$6:$C$15,0))/12),0)</f>
        <v>0</v>
      </c>
      <c r="K294" s="6">
        <f>IF(Balance!K293&gt;0,Balance!K293*(INDEX(Info!$E$6:$E$15,MATCH(K$14,Info!$C$6:$C$15,0))/12),0)</f>
        <v>0</v>
      </c>
      <c r="L294" s="6">
        <f>IF(Balance!L293&gt;0,Balance!L293*(INDEX(Info!$E$6:$E$15,MATCH(L$14,Info!$C$6:$C$15,0))/12),0)</f>
        <v>0</v>
      </c>
      <c r="M294" s="6">
        <f>IF(Balance!M293&gt;0,Balance!M293*(INDEX(Info!$E$6:$E$15,MATCH(M$14,Info!$C$6:$C$15,0))/12),0)</f>
        <v>0</v>
      </c>
      <c r="O294" s="6">
        <f t="shared" si="10"/>
        <v>0</v>
      </c>
    </row>
    <row r="295" spans="1:15" x14ac:dyDescent="0.25">
      <c r="A295" s="3" t="str">
        <f>IF(Balance!O294&lt;=0,"",A294+1)</f>
        <v/>
      </c>
      <c r="B295" s="51" t="str">
        <f t="shared" si="11"/>
        <v/>
      </c>
      <c r="D295" s="6">
        <f>IF(Balance!D294&gt;0,Balance!D294*(INDEX(Info!$E$6:$E$15,MATCH(D$14,Info!$C$6:$C$15,0))/12),0)</f>
        <v>0</v>
      </c>
      <c r="E295" s="6">
        <f>IF(Balance!E294&gt;0,Balance!E294*(INDEX(Info!$E$6:$E$15,MATCH(E$14,Info!$C$6:$C$15,0))/12),0)</f>
        <v>0</v>
      </c>
      <c r="F295" s="6">
        <f>IF(Balance!F294&gt;0,Balance!F294*(INDEX(Info!$E$6:$E$15,MATCH(F$14,Info!$C$6:$C$15,0))/12),0)</f>
        <v>0</v>
      </c>
      <c r="G295" s="6">
        <f>IF(Balance!G294&gt;0,Balance!G294*(INDEX(Info!$E$6:$E$15,MATCH(G$14,Info!$C$6:$C$15,0))/12),0)</f>
        <v>0</v>
      </c>
      <c r="H295" s="6">
        <f>IF(Balance!H294&gt;0,Balance!H294*(INDEX(Info!$E$6:$E$15,MATCH(H$14,Info!$C$6:$C$15,0))/12),0)</f>
        <v>0</v>
      </c>
      <c r="I295" s="6">
        <f>IF(Balance!I294&gt;0,Balance!I294*(INDEX(Info!$E$6:$E$15,MATCH(I$14,Info!$C$6:$C$15,0))/12),0)</f>
        <v>0</v>
      </c>
      <c r="J295" s="6">
        <f>IF(Balance!J294&gt;0,Balance!J294*(INDEX(Info!$E$6:$E$15,MATCH(J$14,Info!$C$6:$C$15,0))/12),0)</f>
        <v>0</v>
      </c>
      <c r="K295" s="6">
        <f>IF(Balance!K294&gt;0,Balance!K294*(INDEX(Info!$E$6:$E$15,MATCH(K$14,Info!$C$6:$C$15,0))/12),0)</f>
        <v>0</v>
      </c>
      <c r="L295" s="6">
        <f>IF(Balance!L294&gt;0,Balance!L294*(INDEX(Info!$E$6:$E$15,MATCH(L$14,Info!$C$6:$C$15,0))/12),0)</f>
        <v>0</v>
      </c>
      <c r="M295" s="6">
        <f>IF(Balance!M294&gt;0,Balance!M294*(INDEX(Info!$E$6:$E$15,MATCH(M$14,Info!$C$6:$C$15,0))/12),0)</f>
        <v>0</v>
      </c>
      <c r="O295" s="6">
        <f t="shared" si="10"/>
        <v>0</v>
      </c>
    </row>
    <row r="296" spans="1:15" x14ac:dyDescent="0.25">
      <c r="A296" s="3" t="str">
        <f>IF(Balance!O295&lt;=0,"",A295+1)</f>
        <v/>
      </c>
      <c r="B296" s="51" t="str">
        <f t="shared" si="11"/>
        <v/>
      </c>
      <c r="D296" s="6">
        <f>IF(Balance!D295&gt;0,Balance!D295*(INDEX(Info!$E$6:$E$15,MATCH(D$14,Info!$C$6:$C$15,0))/12),0)</f>
        <v>0</v>
      </c>
      <c r="E296" s="6">
        <f>IF(Balance!E295&gt;0,Balance!E295*(INDEX(Info!$E$6:$E$15,MATCH(E$14,Info!$C$6:$C$15,0))/12),0)</f>
        <v>0</v>
      </c>
      <c r="F296" s="6">
        <f>IF(Balance!F295&gt;0,Balance!F295*(INDEX(Info!$E$6:$E$15,MATCH(F$14,Info!$C$6:$C$15,0))/12),0)</f>
        <v>0</v>
      </c>
      <c r="G296" s="6">
        <f>IF(Balance!G295&gt;0,Balance!G295*(INDEX(Info!$E$6:$E$15,MATCH(G$14,Info!$C$6:$C$15,0))/12),0)</f>
        <v>0</v>
      </c>
      <c r="H296" s="6">
        <f>IF(Balance!H295&gt;0,Balance!H295*(INDEX(Info!$E$6:$E$15,MATCH(H$14,Info!$C$6:$C$15,0))/12),0)</f>
        <v>0</v>
      </c>
      <c r="I296" s="6">
        <f>IF(Balance!I295&gt;0,Balance!I295*(INDEX(Info!$E$6:$E$15,MATCH(I$14,Info!$C$6:$C$15,0))/12),0)</f>
        <v>0</v>
      </c>
      <c r="J296" s="6">
        <f>IF(Balance!J295&gt;0,Balance!J295*(INDEX(Info!$E$6:$E$15,MATCH(J$14,Info!$C$6:$C$15,0))/12),0)</f>
        <v>0</v>
      </c>
      <c r="K296" s="6">
        <f>IF(Balance!K295&gt;0,Balance!K295*(INDEX(Info!$E$6:$E$15,MATCH(K$14,Info!$C$6:$C$15,0))/12),0)</f>
        <v>0</v>
      </c>
      <c r="L296" s="6">
        <f>IF(Balance!L295&gt;0,Balance!L295*(INDEX(Info!$E$6:$E$15,MATCH(L$14,Info!$C$6:$C$15,0))/12),0)</f>
        <v>0</v>
      </c>
      <c r="M296" s="6">
        <f>IF(Balance!M295&gt;0,Balance!M295*(INDEX(Info!$E$6:$E$15,MATCH(M$14,Info!$C$6:$C$15,0))/12),0)</f>
        <v>0</v>
      </c>
      <c r="O296" s="6">
        <f t="shared" si="10"/>
        <v>0</v>
      </c>
    </row>
    <row r="297" spans="1:15" x14ac:dyDescent="0.25">
      <c r="A297" s="3" t="str">
        <f>IF(Balance!O296&lt;=0,"",A296+1)</f>
        <v/>
      </c>
      <c r="B297" s="51" t="str">
        <f t="shared" si="11"/>
        <v/>
      </c>
      <c r="D297" s="6">
        <f>IF(Balance!D296&gt;0,Balance!D296*(INDEX(Info!$E$6:$E$15,MATCH(D$14,Info!$C$6:$C$15,0))/12),0)</f>
        <v>0</v>
      </c>
      <c r="E297" s="6">
        <f>IF(Balance!E296&gt;0,Balance!E296*(INDEX(Info!$E$6:$E$15,MATCH(E$14,Info!$C$6:$C$15,0))/12),0)</f>
        <v>0</v>
      </c>
      <c r="F297" s="6">
        <f>IF(Balance!F296&gt;0,Balance!F296*(INDEX(Info!$E$6:$E$15,MATCH(F$14,Info!$C$6:$C$15,0))/12),0)</f>
        <v>0</v>
      </c>
      <c r="G297" s="6">
        <f>IF(Balance!G296&gt;0,Balance!G296*(INDEX(Info!$E$6:$E$15,MATCH(G$14,Info!$C$6:$C$15,0))/12),0)</f>
        <v>0</v>
      </c>
      <c r="H297" s="6">
        <f>IF(Balance!H296&gt;0,Balance!H296*(INDEX(Info!$E$6:$E$15,MATCH(H$14,Info!$C$6:$C$15,0))/12),0)</f>
        <v>0</v>
      </c>
      <c r="I297" s="6">
        <f>IF(Balance!I296&gt;0,Balance!I296*(INDEX(Info!$E$6:$E$15,MATCH(I$14,Info!$C$6:$C$15,0))/12),0)</f>
        <v>0</v>
      </c>
      <c r="J297" s="6">
        <f>IF(Balance!J296&gt;0,Balance!J296*(INDEX(Info!$E$6:$E$15,MATCH(J$14,Info!$C$6:$C$15,0))/12),0)</f>
        <v>0</v>
      </c>
      <c r="K297" s="6">
        <f>IF(Balance!K296&gt;0,Balance!K296*(INDEX(Info!$E$6:$E$15,MATCH(K$14,Info!$C$6:$C$15,0))/12),0)</f>
        <v>0</v>
      </c>
      <c r="L297" s="6">
        <f>IF(Balance!L296&gt;0,Balance!L296*(INDEX(Info!$E$6:$E$15,MATCH(L$14,Info!$C$6:$C$15,0))/12),0)</f>
        <v>0</v>
      </c>
      <c r="M297" s="6">
        <f>IF(Balance!M296&gt;0,Balance!M296*(INDEX(Info!$E$6:$E$15,MATCH(M$14,Info!$C$6:$C$15,0))/12),0)</f>
        <v>0</v>
      </c>
      <c r="O297" s="6">
        <f t="shared" si="10"/>
        <v>0</v>
      </c>
    </row>
    <row r="298" spans="1:15" x14ac:dyDescent="0.25">
      <c r="A298" s="3" t="str">
        <f>IF(Balance!O297&lt;=0,"",A297+1)</f>
        <v/>
      </c>
      <c r="B298" s="51" t="str">
        <f t="shared" si="11"/>
        <v/>
      </c>
      <c r="D298" s="6">
        <f>IF(Balance!D297&gt;0,Balance!D297*(INDEX(Info!$E$6:$E$15,MATCH(D$14,Info!$C$6:$C$15,0))/12),0)</f>
        <v>0</v>
      </c>
      <c r="E298" s="6">
        <f>IF(Balance!E297&gt;0,Balance!E297*(INDEX(Info!$E$6:$E$15,MATCH(E$14,Info!$C$6:$C$15,0))/12),0)</f>
        <v>0</v>
      </c>
      <c r="F298" s="6">
        <f>IF(Balance!F297&gt;0,Balance!F297*(INDEX(Info!$E$6:$E$15,MATCH(F$14,Info!$C$6:$C$15,0))/12),0)</f>
        <v>0</v>
      </c>
      <c r="G298" s="6">
        <f>IF(Balance!G297&gt;0,Balance!G297*(INDEX(Info!$E$6:$E$15,MATCH(G$14,Info!$C$6:$C$15,0))/12),0)</f>
        <v>0</v>
      </c>
      <c r="H298" s="6">
        <f>IF(Balance!H297&gt;0,Balance!H297*(INDEX(Info!$E$6:$E$15,MATCH(H$14,Info!$C$6:$C$15,0))/12),0)</f>
        <v>0</v>
      </c>
      <c r="I298" s="6">
        <f>IF(Balance!I297&gt;0,Balance!I297*(INDEX(Info!$E$6:$E$15,MATCH(I$14,Info!$C$6:$C$15,0))/12),0)</f>
        <v>0</v>
      </c>
      <c r="J298" s="6">
        <f>IF(Balance!J297&gt;0,Balance!J297*(INDEX(Info!$E$6:$E$15,MATCH(J$14,Info!$C$6:$C$15,0))/12),0)</f>
        <v>0</v>
      </c>
      <c r="K298" s="6">
        <f>IF(Balance!K297&gt;0,Balance!K297*(INDEX(Info!$E$6:$E$15,MATCH(K$14,Info!$C$6:$C$15,0))/12),0)</f>
        <v>0</v>
      </c>
      <c r="L298" s="6">
        <f>IF(Balance!L297&gt;0,Balance!L297*(INDEX(Info!$E$6:$E$15,MATCH(L$14,Info!$C$6:$C$15,0))/12),0)</f>
        <v>0</v>
      </c>
      <c r="M298" s="6">
        <f>IF(Balance!M297&gt;0,Balance!M297*(INDEX(Info!$E$6:$E$15,MATCH(M$14,Info!$C$6:$C$15,0))/12),0)</f>
        <v>0</v>
      </c>
      <c r="O298" s="6">
        <f t="shared" si="10"/>
        <v>0</v>
      </c>
    </row>
    <row r="299" spans="1:15" x14ac:dyDescent="0.25">
      <c r="A299" s="3" t="str">
        <f>IF(Balance!O298&lt;=0,"",A298+1)</f>
        <v/>
      </c>
      <c r="B299" s="51" t="str">
        <f t="shared" si="11"/>
        <v/>
      </c>
      <c r="D299" s="6">
        <f>IF(Balance!D298&gt;0,Balance!D298*(INDEX(Info!$E$6:$E$15,MATCH(D$14,Info!$C$6:$C$15,0))/12),0)</f>
        <v>0</v>
      </c>
      <c r="E299" s="6">
        <f>IF(Balance!E298&gt;0,Balance!E298*(INDEX(Info!$E$6:$E$15,MATCH(E$14,Info!$C$6:$C$15,0))/12),0)</f>
        <v>0</v>
      </c>
      <c r="F299" s="6">
        <f>IF(Balance!F298&gt;0,Balance!F298*(INDEX(Info!$E$6:$E$15,MATCH(F$14,Info!$C$6:$C$15,0))/12),0)</f>
        <v>0</v>
      </c>
      <c r="G299" s="6">
        <f>IF(Balance!G298&gt;0,Balance!G298*(INDEX(Info!$E$6:$E$15,MATCH(G$14,Info!$C$6:$C$15,0))/12),0)</f>
        <v>0</v>
      </c>
      <c r="H299" s="6">
        <f>IF(Balance!H298&gt;0,Balance!H298*(INDEX(Info!$E$6:$E$15,MATCH(H$14,Info!$C$6:$C$15,0))/12),0)</f>
        <v>0</v>
      </c>
      <c r="I299" s="6">
        <f>IF(Balance!I298&gt;0,Balance!I298*(INDEX(Info!$E$6:$E$15,MATCH(I$14,Info!$C$6:$C$15,0))/12),0)</f>
        <v>0</v>
      </c>
      <c r="J299" s="6">
        <f>IF(Balance!J298&gt;0,Balance!J298*(INDEX(Info!$E$6:$E$15,MATCH(J$14,Info!$C$6:$C$15,0))/12),0)</f>
        <v>0</v>
      </c>
      <c r="K299" s="6">
        <f>IF(Balance!K298&gt;0,Balance!K298*(INDEX(Info!$E$6:$E$15,MATCH(K$14,Info!$C$6:$C$15,0))/12),0)</f>
        <v>0</v>
      </c>
      <c r="L299" s="6">
        <f>IF(Balance!L298&gt;0,Balance!L298*(INDEX(Info!$E$6:$E$15,MATCH(L$14,Info!$C$6:$C$15,0))/12),0)</f>
        <v>0</v>
      </c>
      <c r="M299" s="6">
        <f>IF(Balance!M298&gt;0,Balance!M298*(INDEX(Info!$E$6:$E$15,MATCH(M$14,Info!$C$6:$C$15,0))/12),0)</f>
        <v>0</v>
      </c>
      <c r="O299" s="6">
        <f t="shared" si="10"/>
        <v>0</v>
      </c>
    </row>
    <row r="300" spans="1:15" x14ac:dyDescent="0.25">
      <c r="A300" s="3" t="str">
        <f>IF(Balance!O299&lt;=0,"",A299+1)</f>
        <v/>
      </c>
      <c r="B300" s="51" t="str">
        <f t="shared" si="11"/>
        <v/>
      </c>
      <c r="D300" s="6">
        <f>IF(Balance!D299&gt;0,Balance!D299*(INDEX(Info!$E$6:$E$15,MATCH(D$14,Info!$C$6:$C$15,0))/12),0)</f>
        <v>0</v>
      </c>
      <c r="E300" s="6">
        <f>IF(Balance!E299&gt;0,Balance!E299*(INDEX(Info!$E$6:$E$15,MATCH(E$14,Info!$C$6:$C$15,0))/12),0)</f>
        <v>0</v>
      </c>
      <c r="F300" s="6">
        <f>IF(Balance!F299&gt;0,Balance!F299*(INDEX(Info!$E$6:$E$15,MATCH(F$14,Info!$C$6:$C$15,0))/12),0)</f>
        <v>0</v>
      </c>
      <c r="G300" s="6">
        <f>IF(Balance!G299&gt;0,Balance!G299*(INDEX(Info!$E$6:$E$15,MATCH(G$14,Info!$C$6:$C$15,0))/12),0)</f>
        <v>0</v>
      </c>
      <c r="H300" s="6">
        <f>IF(Balance!H299&gt;0,Balance!H299*(INDEX(Info!$E$6:$E$15,MATCH(H$14,Info!$C$6:$C$15,0))/12),0)</f>
        <v>0</v>
      </c>
      <c r="I300" s="6">
        <f>IF(Balance!I299&gt;0,Balance!I299*(INDEX(Info!$E$6:$E$15,MATCH(I$14,Info!$C$6:$C$15,0))/12),0)</f>
        <v>0</v>
      </c>
      <c r="J300" s="6">
        <f>IF(Balance!J299&gt;0,Balance!J299*(INDEX(Info!$E$6:$E$15,MATCH(J$14,Info!$C$6:$C$15,0))/12),0)</f>
        <v>0</v>
      </c>
      <c r="K300" s="6">
        <f>IF(Balance!K299&gt;0,Balance!K299*(INDEX(Info!$E$6:$E$15,MATCH(K$14,Info!$C$6:$C$15,0))/12),0)</f>
        <v>0</v>
      </c>
      <c r="L300" s="6">
        <f>IF(Balance!L299&gt;0,Balance!L299*(INDEX(Info!$E$6:$E$15,MATCH(L$14,Info!$C$6:$C$15,0))/12),0)</f>
        <v>0</v>
      </c>
      <c r="M300" s="6">
        <f>IF(Balance!M299&gt;0,Balance!M299*(INDEX(Info!$E$6:$E$15,MATCH(M$14,Info!$C$6:$C$15,0))/12),0)</f>
        <v>0</v>
      </c>
      <c r="O300" s="6">
        <f t="shared" si="10"/>
        <v>0</v>
      </c>
    </row>
    <row r="301" spans="1:15" x14ac:dyDescent="0.25">
      <c r="A301" s="3" t="str">
        <f>IF(Balance!O300&lt;=0,"",A300+1)</f>
        <v/>
      </c>
      <c r="B301" s="51" t="str">
        <f t="shared" si="11"/>
        <v/>
      </c>
      <c r="D301" s="6">
        <f>IF(Balance!D300&gt;0,Balance!D300*(INDEX(Info!$E$6:$E$15,MATCH(D$14,Info!$C$6:$C$15,0))/12),0)</f>
        <v>0</v>
      </c>
      <c r="E301" s="6">
        <f>IF(Balance!E300&gt;0,Balance!E300*(INDEX(Info!$E$6:$E$15,MATCH(E$14,Info!$C$6:$C$15,0))/12),0)</f>
        <v>0</v>
      </c>
      <c r="F301" s="6">
        <f>IF(Balance!F300&gt;0,Balance!F300*(INDEX(Info!$E$6:$E$15,MATCH(F$14,Info!$C$6:$C$15,0))/12),0)</f>
        <v>0</v>
      </c>
      <c r="G301" s="6">
        <f>IF(Balance!G300&gt;0,Balance!G300*(INDEX(Info!$E$6:$E$15,MATCH(G$14,Info!$C$6:$C$15,0))/12),0)</f>
        <v>0</v>
      </c>
      <c r="H301" s="6">
        <f>IF(Balance!H300&gt;0,Balance!H300*(INDEX(Info!$E$6:$E$15,MATCH(H$14,Info!$C$6:$C$15,0))/12),0)</f>
        <v>0</v>
      </c>
      <c r="I301" s="6">
        <f>IF(Balance!I300&gt;0,Balance!I300*(INDEX(Info!$E$6:$E$15,MATCH(I$14,Info!$C$6:$C$15,0))/12),0)</f>
        <v>0</v>
      </c>
      <c r="J301" s="6">
        <f>IF(Balance!J300&gt;0,Balance!J300*(INDEX(Info!$E$6:$E$15,MATCH(J$14,Info!$C$6:$C$15,0))/12),0)</f>
        <v>0</v>
      </c>
      <c r="K301" s="6">
        <f>IF(Balance!K300&gt;0,Balance!K300*(INDEX(Info!$E$6:$E$15,MATCH(K$14,Info!$C$6:$C$15,0))/12),0)</f>
        <v>0</v>
      </c>
      <c r="L301" s="6">
        <f>IF(Balance!L300&gt;0,Balance!L300*(INDEX(Info!$E$6:$E$15,MATCH(L$14,Info!$C$6:$C$15,0))/12),0)</f>
        <v>0</v>
      </c>
      <c r="M301" s="6">
        <f>IF(Balance!M300&gt;0,Balance!M300*(INDEX(Info!$E$6:$E$15,MATCH(M$14,Info!$C$6:$C$15,0))/12),0)</f>
        <v>0</v>
      </c>
      <c r="O301" s="6">
        <f t="shared" si="10"/>
        <v>0</v>
      </c>
    </row>
    <row r="302" spans="1:15" x14ac:dyDescent="0.25">
      <c r="A302" s="3" t="str">
        <f>IF(Balance!O301&lt;=0,"",A301+1)</f>
        <v/>
      </c>
      <c r="B302" s="51" t="str">
        <f t="shared" si="11"/>
        <v/>
      </c>
      <c r="D302" s="6">
        <f>IF(Balance!D301&gt;0,Balance!D301*(INDEX(Info!$E$6:$E$15,MATCH(D$14,Info!$C$6:$C$15,0))/12),0)</f>
        <v>0</v>
      </c>
      <c r="E302" s="6">
        <f>IF(Balance!E301&gt;0,Balance!E301*(INDEX(Info!$E$6:$E$15,MATCH(E$14,Info!$C$6:$C$15,0))/12),0)</f>
        <v>0</v>
      </c>
      <c r="F302" s="6">
        <f>IF(Balance!F301&gt;0,Balance!F301*(INDEX(Info!$E$6:$E$15,MATCH(F$14,Info!$C$6:$C$15,0))/12),0)</f>
        <v>0</v>
      </c>
      <c r="G302" s="6">
        <f>IF(Balance!G301&gt;0,Balance!G301*(INDEX(Info!$E$6:$E$15,MATCH(G$14,Info!$C$6:$C$15,0))/12),0)</f>
        <v>0</v>
      </c>
      <c r="H302" s="6">
        <f>IF(Balance!H301&gt;0,Balance!H301*(INDEX(Info!$E$6:$E$15,MATCH(H$14,Info!$C$6:$C$15,0))/12),0)</f>
        <v>0</v>
      </c>
      <c r="I302" s="6">
        <f>IF(Balance!I301&gt;0,Balance!I301*(INDEX(Info!$E$6:$E$15,MATCH(I$14,Info!$C$6:$C$15,0))/12),0)</f>
        <v>0</v>
      </c>
      <c r="J302" s="6">
        <f>IF(Balance!J301&gt;0,Balance!J301*(INDEX(Info!$E$6:$E$15,MATCH(J$14,Info!$C$6:$C$15,0))/12),0)</f>
        <v>0</v>
      </c>
      <c r="K302" s="6">
        <f>IF(Balance!K301&gt;0,Balance!K301*(INDEX(Info!$E$6:$E$15,MATCH(K$14,Info!$C$6:$C$15,0))/12),0)</f>
        <v>0</v>
      </c>
      <c r="L302" s="6">
        <f>IF(Balance!L301&gt;0,Balance!L301*(INDEX(Info!$E$6:$E$15,MATCH(L$14,Info!$C$6:$C$15,0))/12),0)</f>
        <v>0</v>
      </c>
      <c r="M302" s="6">
        <f>IF(Balance!M301&gt;0,Balance!M301*(INDEX(Info!$E$6:$E$15,MATCH(M$14,Info!$C$6:$C$15,0))/12),0)</f>
        <v>0</v>
      </c>
      <c r="O302" s="6">
        <f t="shared" si="10"/>
        <v>0</v>
      </c>
    </row>
    <row r="303" spans="1:15" x14ac:dyDescent="0.25">
      <c r="A303" s="3" t="str">
        <f>IF(Balance!O302&lt;=0,"",A302+1)</f>
        <v/>
      </c>
      <c r="B303" s="51" t="str">
        <f t="shared" si="11"/>
        <v/>
      </c>
      <c r="D303" s="6">
        <f>IF(Balance!D302&gt;0,Balance!D302*(INDEX(Info!$E$6:$E$15,MATCH(D$14,Info!$C$6:$C$15,0))/12),0)</f>
        <v>0</v>
      </c>
      <c r="E303" s="6">
        <f>IF(Balance!E302&gt;0,Balance!E302*(INDEX(Info!$E$6:$E$15,MATCH(E$14,Info!$C$6:$C$15,0))/12),0)</f>
        <v>0</v>
      </c>
      <c r="F303" s="6">
        <f>IF(Balance!F302&gt;0,Balance!F302*(INDEX(Info!$E$6:$E$15,MATCH(F$14,Info!$C$6:$C$15,0))/12),0)</f>
        <v>0</v>
      </c>
      <c r="G303" s="6">
        <f>IF(Balance!G302&gt;0,Balance!G302*(INDEX(Info!$E$6:$E$15,MATCH(G$14,Info!$C$6:$C$15,0))/12),0)</f>
        <v>0</v>
      </c>
      <c r="H303" s="6">
        <f>IF(Balance!H302&gt;0,Balance!H302*(INDEX(Info!$E$6:$E$15,MATCH(H$14,Info!$C$6:$C$15,0))/12),0)</f>
        <v>0</v>
      </c>
      <c r="I303" s="6">
        <f>IF(Balance!I302&gt;0,Balance!I302*(INDEX(Info!$E$6:$E$15,MATCH(I$14,Info!$C$6:$C$15,0))/12),0)</f>
        <v>0</v>
      </c>
      <c r="J303" s="6">
        <f>IF(Balance!J302&gt;0,Balance!J302*(INDEX(Info!$E$6:$E$15,MATCH(J$14,Info!$C$6:$C$15,0))/12),0)</f>
        <v>0</v>
      </c>
      <c r="K303" s="6">
        <f>IF(Balance!K302&gt;0,Balance!K302*(INDEX(Info!$E$6:$E$15,MATCH(K$14,Info!$C$6:$C$15,0))/12),0)</f>
        <v>0</v>
      </c>
      <c r="L303" s="6">
        <f>IF(Balance!L302&gt;0,Balance!L302*(INDEX(Info!$E$6:$E$15,MATCH(L$14,Info!$C$6:$C$15,0))/12),0)</f>
        <v>0</v>
      </c>
      <c r="M303" s="6">
        <f>IF(Balance!M302&gt;0,Balance!M302*(INDEX(Info!$E$6:$E$15,MATCH(M$14,Info!$C$6:$C$15,0))/12),0)</f>
        <v>0</v>
      </c>
      <c r="O303" s="6">
        <f t="shared" si="10"/>
        <v>0</v>
      </c>
    </row>
    <row r="304" spans="1:15" x14ac:dyDescent="0.25">
      <c r="A304" s="3" t="str">
        <f>IF(Balance!O303&lt;=0,"",A303+1)</f>
        <v/>
      </c>
      <c r="B304" s="51" t="str">
        <f t="shared" si="11"/>
        <v/>
      </c>
      <c r="D304" s="6">
        <f>IF(Balance!D303&gt;0,Balance!D303*(INDEX(Info!$E$6:$E$15,MATCH(D$14,Info!$C$6:$C$15,0))/12),0)</f>
        <v>0</v>
      </c>
      <c r="E304" s="6">
        <f>IF(Balance!E303&gt;0,Balance!E303*(INDEX(Info!$E$6:$E$15,MATCH(E$14,Info!$C$6:$C$15,0))/12),0)</f>
        <v>0</v>
      </c>
      <c r="F304" s="6">
        <f>IF(Balance!F303&gt;0,Balance!F303*(INDEX(Info!$E$6:$E$15,MATCH(F$14,Info!$C$6:$C$15,0))/12),0)</f>
        <v>0</v>
      </c>
      <c r="G304" s="6">
        <f>IF(Balance!G303&gt;0,Balance!G303*(INDEX(Info!$E$6:$E$15,MATCH(G$14,Info!$C$6:$C$15,0))/12),0)</f>
        <v>0</v>
      </c>
      <c r="H304" s="6">
        <f>IF(Balance!H303&gt;0,Balance!H303*(INDEX(Info!$E$6:$E$15,MATCH(H$14,Info!$C$6:$C$15,0))/12),0)</f>
        <v>0</v>
      </c>
      <c r="I304" s="6">
        <f>IF(Balance!I303&gt;0,Balance!I303*(INDEX(Info!$E$6:$E$15,MATCH(I$14,Info!$C$6:$C$15,0))/12),0)</f>
        <v>0</v>
      </c>
      <c r="J304" s="6">
        <f>IF(Balance!J303&gt;0,Balance!J303*(INDEX(Info!$E$6:$E$15,MATCH(J$14,Info!$C$6:$C$15,0))/12),0)</f>
        <v>0</v>
      </c>
      <c r="K304" s="6">
        <f>IF(Balance!K303&gt;0,Balance!K303*(INDEX(Info!$E$6:$E$15,MATCH(K$14,Info!$C$6:$C$15,0))/12),0)</f>
        <v>0</v>
      </c>
      <c r="L304" s="6">
        <f>IF(Balance!L303&gt;0,Balance!L303*(INDEX(Info!$E$6:$E$15,MATCH(L$14,Info!$C$6:$C$15,0))/12),0)</f>
        <v>0</v>
      </c>
      <c r="M304" s="6">
        <f>IF(Balance!M303&gt;0,Balance!M303*(INDEX(Info!$E$6:$E$15,MATCH(M$14,Info!$C$6:$C$15,0))/12),0)</f>
        <v>0</v>
      </c>
      <c r="O304" s="6">
        <f t="shared" si="10"/>
        <v>0</v>
      </c>
    </row>
    <row r="305" spans="1:15" x14ac:dyDescent="0.25">
      <c r="A305" s="3" t="str">
        <f>IF(Balance!O304&lt;=0,"",A304+1)</f>
        <v/>
      </c>
      <c r="B305" s="51" t="str">
        <f t="shared" si="11"/>
        <v/>
      </c>
      <c r="D305" s="6">
        <f>IF(Balance!D304&gt;0,Balance!D304*(INDEX(Info!$E$6:$E$15,MATCH(D$14,Info!$C$6:$C$15,0))/12),0)</f>
        <v>0</v>
      </c>
      <c r="E305" s="6">
        <f>IF(Balance!E304&gt;0,Balance!E304*(INDEX(Info!$E$6:$E$15,MATCH(E$14,Info!$C$6:$C$15,0))/12),0)</f>
        <v>0</v>
      </c>
      <c r="F305" s="6">
        <f>IF(Balance!F304&gt;0,Balance!F304*(INDEX(Info!$E$6:$E$15,MATCH(F$14,Info!$C$6:$C$15,0))/12),0)</f>
        <v>0</v>
      </c>
      <c r="G305" s="6">
        <f>IF(Balance!G304&gt;0,Balance!G304*(INDEX(Info!$E$6:$E$15,MATCH(G$14,Info!$C$6:$C$15,0))/12),0)</f>
        <v>0</v>
      </c>
      <c r="H305" s="6">
        <f>IF(Balance!H304&gt;0,Balance!H304*(INDEX(Info!$E$6:$E$15,MATCH(H$14,Info!$C$6:$C$15,0))/12),0)</f>
        <v>0</v>
      </c>
      <c r="I305" s="6">
        <f>IF(Balance!I304&gt;0,Balance!I304*(INDEX(Info!$E$6:$E$15,MATCH(I$14,Info!$C$6:$C$15,0))/12),0)</f>
        <v>0</v>
      </c>
      <c r="J305" s="6">
        <f>IF(Balance!J304&gt;0,Balance!J304*(INDEX(Info!$E$6:$E$15,MATCH(J$14,Info!$C$6:$C$15,0))/12),0)</f>
        <v>0</v>
      </c>
      <c r="K305" s="6">
        <f>IF(Balance!K304&gt;0,Balance!K304*(INDEX(Info!$E$6:$E$15,MATCH(K$14,Info!$C$6:$C$15,0))/12),0)</f>
        <v>0</v>
      </c>
      <c r="L305" s="6">
        <f>IF(Balance!L304&gt;0,Balance!L304*(INDEX(Info!$E$6:$E$15,MATCH(L$14,Info!$C$6:$C$15,0))/12),0)</f>
        <v>0</v>
      </c>
      <c r="M305" s="6">
        <f>IF(Balance!M304&gt;0,Balance!M304*(INDEX(Info!$E$6:$E$15,MATCH(M$14,Info!$C$6:$C$15,0))/12),0)</f>
        <v>0</v>
      </c>
      <c r="O305" s="6">
        <f t="shared" si="10"/>
        <v>0</v>
      </c>
    </row>
    <row r="306" spans="1:15" x14ac:dyDescent="0.25">
      <c r="A306" s="3" t="str">
        <f>IF(Balance!O305&lt;=0,"",A305+1)</f>
        <v/>
      </c>
      <c r="B306" s="51" t="str">
        <f t="shared" si="11"/>
        <v/>
      </c>
      <c r="D306" s="6">
        <f>IF(Balance!D305&gt;0,Balance!D305*(INDEX(Info!$E$6:$E$15,MATCH(D$14,Info!$C$6:$C$15,0))/12),0)</f>
        <v>0</v>
      </c>
      <c r="E306" s="6">
        <f>IF(Balance!E305&gt;0,Balance!E305*(INDEX(Info!$E$6:$E$15,MATCH(E$14,Info!$C$6:$C$15,0))/12),0)</f>
        <v>0</v>
      </c>
      <c r="F306" s="6">
        <f>IF(Balance!F305&gt;0,Balance!F305*(INDEX(Info!$E$6:$E$15,MATCH(F$14,Info!$C$6:$C$15,0))/12),0)</f>
        <v>0</v>
      </c>
      <c r="G306" s="6">
        <f>IF(Balance!G305&gt;0,Balance!G305*(INDEX(Info!$E$6:$E$15,MATCH(G$14,Info!$C$6:$C$15,0))/12),0)</f>
        <v>0</v>
      </c>
      <c r="H306" s="6">
        <f>IF(Balance!H305&gt;0,Balance!H305*(INDEX(Info!$E$6:$E$15,MATCH(H$14,Info!$C$6:$C$15,0))/12),0)</f>
        <v>0</v>
      </c>
      <c r="I306" s="6">
        <f>IF(Balance!I305&gt;0,Balance!I305*(INDEX(Info!$E$6:$E$15,MATCH(I$14,Info!$C$6:$C$15,0))/12),0)</f>
        <v>0</v>
      </c>
      <c r="J306" s="6">
        <f>IF(Balance!J305&gt;0,Balance!J305*(INDEX(Info!$E$6:$E$15,MATCH(J$14,Info!$C$6:$C$15,0))/12),0)</f>
        <v>0</v>
      </c>
      <c r="K306" s="6">
        <f>IF(Balance!K305&gt;0,Balance!K305*(INDEX(Info!$E$6:$E$15,MATCH(K$14,Info!$C$6:$C$15,0))/12),0)</f>
        <v>0</v>
      </c>
      <c r="L306" s="6">
        <f>IF(Balance!L305&gt;0,Balance!L305*(INDEX(Info!$E$6:$E$15,MATCH(L$14,Info!$C$6:$C$15,0))/12),0)</f>
        <v>0</v>
      </c>
      <c r="M306" s="6">
        <f>IF(Balance!M305&gt;0,Balance!M305*(INDEX(Info!$E$6:$E$15,MATCH(M$14,Info!$C$6:$C$15,0))/12),0)</f>
        <v>0</v>
      </c>
      <c r="O306" s="6">
        <f t="shared" si="10"/>
        <v>0</v>
      </c>
    </row>
    <row r="307" spans="1:15" x14ac:dyDescent="0.25">
      <c r="A307" s="3" t="str">
        <f>IF(Balance!O306&lt;=0,"",A306+1)</f>
        <v/>
      </c>
      <c r="B307" s="51" t="str">
        <f t="shared" si="11"/>
        <v/>
      </c>
      <c r="D307" s="6">
        <f>IF(Balance!D306&gt;0,Balance!D306*(INDEX(Info!$E$6:$E$15,MATCH(D$14,Info!$C$6:$C$15,0))/12),0)</f>
        <v>0</v>
      </c>
      <c r="E307" s="6">
        <f>IF(Balance!E306&gt;0,Balance!E306*(INDEX(Info!$E$6:$E$15,MATCH(E$14,Info!$C$6:$C$15,0))/12),0)</f>
        <v>0</v>
      </c>
      <c r="F307" s="6">
        <f>IF(Balance!F306&gt;0,Balance!F306*(INDEX(Info!$E$6:$E$15,MATCH(F$14,Info!$C$6:$C$15,0))/12),0)</f>
        <v>0</v>
      </c>
      <c r="G307" s="6">
        <f>IF(Balance!G306&gt;0,Balance!G306*(INDEX(Info!$E$6:$E$15,MATCH(G$14,Info!$C$6:$C$15,0))/12),0)</f>
        <v>0</v>
      </c>
      <c r="H307" s="6">
        <f>IF(Balance!H306&gt;0,Balance!H306*(INDEX(Info!$E$6:$E$15,MATCH(H$14,Info!$C$6:$C$15,0))/12),0)</f>
        <v>0</v>
      </c>
      <c r="I307" s="6">
        <f>IF(Balance!I306&gt;0,Balance!I306*(INDEX(Info!$E$6:$E$15,MATCH(I$14,Info!$C$6:$C$15,0))/12),0)</f>
        <v>0</v>
      </c>
      <c r="J307" s="6">
        <f>IF(Balance!J306&gt;0,Balance!J306*(INDEX(Info!$E$6:$E$15,MATCH(J$14,Info!$C$6:$C$15,0))/12),0)</f>
        <v>0</v>
      </c>
      <c r="K307" s="6">
        <f>IF(Balance!K306&gt;0,Balance!K306*(INDEX(Info!$E$6:$E$15,MATCH(K$14,Info!$C$6:$C$15,0))/12),0)</f>
        <v>0</v>
      </c>
      <c r="L307" s="6">
        <f>IF(Balance!L306&gt;0,Balance!L306*(INDEX(Info!$E$6:$E$15,MATCH(L$14,Info!$C$6:$C$15,0))/12),0)</f>
        <v>0</v>
      </c>
      <c r="M307" s="6">
        <f>IF(Balance!M306&gt;0,Balance!M306*(INDEX(Info!$E$6:$E$15,MATCH(M$14,Info!$C$6:$C$15,0))/12),0)</f>
        <v>0</v>
      </c>
      <c r="O307" s="6">
        <f t="shared" si="10"/>
        <v>0</v>
      </c>
    </row>
    <row r="308" spans="1:15" x14ac:dyDescent="0.25">
      <c r="A308" s="3" t="str">
        <f>IF(Balance!O307&lt;=0,"",A307+1)</f>
        <v/>
      </c>
      <c r="B308" s="51" t="str">
        <f t="shared" si="11"/>
        <v/>
      </c>
      <c r="D308" s="6">
        <f>IF(Balance!D307&gt;0,Balance!D307*(INDEX(Info!$E$6:$E$15,MATCH(D$14,Info!$C$6:$C$15,0))/12),0)</f>
        <v>0</v>
      </c>
      <c r="E308" s="6">
        <f>IF(Balance!E307&gt;0,Balance!E307*(INDEX(Info!$E$6:$E$15,MATCH(E$14,Info!$C$6:$C$15,0))/12),0)</f>
        <v>0</v>
      </c>
      <c r="F308" s="6">
        <f>IF(Balance!F307&gt;0,Balance!F307*(INDEX(Info!$E$6:$E$15,MATCH(F$14,Info!$C$6:$C$15,0))/12),0)</f>
        <v>0</v>
      </c>
      <c r="G308" s="6">
        <f>IF(Balance!G307&gt;0,Balance!G307*(INDEX(Info!$E$6:$E$15,MATCH(G$14,Info!$C$6:$C$15,0))/12),0)</f>
        <v>0</v>
      </c>
      <c r="H308" s="6">
        <f>IF(Balance!H307&gt;0,Balance!H307*(INDEX(Info!$E$6:$E$15,MATCH(H$14,Info!$C$6:$C$15,0))/12),0)</f>
        <v>0</v>
      </c>
      <c r="I308" s="6">
        <f>IF(Balance!I307&gt;0,Balance!I307*(INDEX(Info!$E$6:$E$15,MATCH(I$14,Info!$C$6:$C$15,0))/12),0)</f>
        <v>0</v>
      </c>
      <c r="J308" s="6">
        <f>IF(Balance!J307&gt;0,Balance!J307*(INDEX(Info!$E$6:$E$15,MATCH(J$14,Info!$C$6:$C$15,0))/12),0)</f>
        <v>0</v>
      </c>
      <c r="K308" s="6">
        <f>IF(Balance!K307&gt;0,Balance!K307*(INDEX(Info!$E$6:$E$15,MATCH(K$14,Info!$C$6:$C$15,0))/12),0)</f>
        <v>0</v>
      </c>
      <c r="L308" s="6">
        <f>IF(Balance!L307&gt;0,Balance!L307*(INDEX(Info!$E$6:$E$15,MATCH(L$14,Info!$C$6:$C$15,0))/12),0)</f>
        <v>0</v>
      </c>
      <c r="M308" s="6">
        <f>IF(Balance!M307&gt;0,Balance!M307*(INDEX(Info!$E$6:$E$15,MATCH(M$14,Info!$C$6:$C$15,0))/12),0)</f>
        <v>0</v>
      </c>
      <c r="O308" s="6">
        <f t="shared" si="10"/>
        <v>0</v>
      </c>
    </row>
    <row r="309" spans="1:15" x14ac:dyDescent="0.25">
      <c r="A309" s="3" t="str">
        <f>IF(Balance!O308&lt;=0,"",A308+1)</f>
        <v/>
      </c>
      <c r="B309" s="51" t="str">
        <f t="shared" si="11"/>
        <v/>
      </c>
      <c r="D309" s="6">
        <f>IF(Balance!D308&gt;0,Balance!D308*(INDEX(Info!$E$6:$E$15,MATCH(D$14,Info!$C$6:$C$15,0))/12),0)</f>
        <v>0</v>
      </c>
      <c r="E309" s="6">
        <f>IF(Balance!E308&gt;0,Balance!E308*(INDEX(Info!$E$6:$E$15,MATCH(E$14,Info!$C$6:$C$15,0))/12),0)</f>
        <v>0</v>
      </c>
      <c r="F309" s="6">
        <f>IF(Balance!F308&gt;0,Balance!F308*(INDEX(Info!$E$6:$E$15,MATCH(F$14,Info!$C$6:$C$15,0))/12),0)</f>
        <v>0</v>
      </c>
      <c r="G309" s="6">
        <f>IF(Balance!G308&gt;0,Balance!G308*(INDEX(Info!$E$6:$E$15,MATCH(G$14,Info!$C$6:$C$15,0))/12),0)</f>
        <v>0</v>
      </c>
      <c r="H309" s="6">
        <f>IF(Balance!H308&gt;0,Balance!H308*(INDEX(Info!$E$6:$E$15,MATCH(H$14,Info!$C$6:$C$15,0))/12),0)</f>
        <v>0</v>
      </c>
      <c r="I309" s="6">
        <f>IF(Balance!I308&gt;0,Balance!I308*(INDEX(Info!$E$6:$E$15,MATCH(I$14,Info!$C$6:$C$15,0))/12),0)</f>
        <v>0</v>
      </c>
      <c r="J309" s="6">
        <f>IF(Balance!J308&gt;0,Balance!J308*(INDEX(Info!$E$6:$E$15,MATCH(J$14,Info!$C$6:$C$15,0))/12),0)</f>
        <v>0</v>
      </c>
      <c r="K309" s="6">
        <f>IF(Balance!K308&gt;0,Balance!K308*(INDEX(Info!$E$6:$E$15,MATCH(K$14,Info!$C$6:$C$15,0))/12),0)</f>
        <v>0</v>
      </c>
      <c r="L309" s="6">
        <f>IF(Balance!L308&gt;0,Balance!L308*(INDEX(Info!$E$6:$E$15,MATCH(L$14,Info!$C$6:$C$15,0))/12),0)</f>
        <v>0</v>
      </c>
      <c r="M309" s="6">
        <f>IF(Balance!M308&gt;0,Balance!M308*(INDEX(Info!$E$6:$E$15,MATCH(M$14,Info!$C$6:$C$15,0))/12),0)</f>
        <v>0</v>
      </c>
      <c r="O309" s="6">
        <f t="shared" si="10"/>
        <v>0</v>
      </c>
    </row>
    <row r="310" spans="1:15" x14ac:dyDescent="0.25">
      <c r="A310" s="3" t="str">
        <f>IF(Balance!O309&lt;=0,"",A309+1)</f>
        <v/>
      </c>
      <c r="B310" s="51" t="str">
        <f t="shared" si="11"/>
        <v/>
      </c>
      <c r="D310" s="6">
        <f>IF(Balance!D309&gt;0,Balance!D309*(INDEX(Info!$E$6:$E$15,MATCH(D$14,Info!$C$6:$C$15,0))/12),0)</f>
        <v>0</v>
      </c>
      <c r="E310" s="6">
        <f>IF(Balance!E309&gt;0,Balance!E309*(INDEX(Info!$E$6:$E$15,MATCH(E$14,Info!$C$6:$C$15,0))/12),0)</f>
        <v>0</v>
      </c>
      <c r="F310" s="6">
        <f>IF(Balance!F309&gt;0,Balance!F309*(INDEX(Info!$E$6:$E$15,MATCH(F$14,Info!$C$6:$C$15,0))/12),0)</f>
        <v>0</v>
      </c>
      <c r="G310" s="6">
        <f>IF(Balance!G309&gt;0,Balance!G309*(INDEX(Info!$E$6:$E$15,MATCH(G$14,Info!$C$6:$C$15,0))/12),0)</f>
        <v>0</v>
      </c>
      <c r="H310" s="6">
        <f>IF(Balance!H309&gt;0,Balance!H309*(INDEX(Info!$E$6:$E$15,MATCH(H$14,Info!$C$6:$C$15,0))/12),0)</f>
        <v>0</v>
      </c>
      <c r="I310" s="6">
        <f>IF(Balance!I309&gt;0,Balance!I309*(INDEX(Info!$E$6:$E$15,MATCH(I$14,Info!$C$6:$C$15,0))/12),0)</f>
        <v>0</v>
      </c>
      <c r="J310" s="6">
        <f>IF(Balance!J309&gt;0,Balance!J309*(INDEX(Info!$E$6:$E$15,MATCH(J$14,Info!$C$6:$C$15,0))/12),0)</f>
        <v>0</v>
      </c>
      <c r="K310" s="6">
        <f>IF(Balance!K309&gt;0,Balance!K309*(INDEX(Info!$E$6:$E$15,MATCH(K$14,Info!$C$6:$C$15,0))/12),0)</f>
        <v>0</v>
      </c>
      <c r="L310" s="6">
        <f>IF(Balance!L309&gt;0,Balance!L309*(INDEX(Info!$E$6:$E$15,MATCH(L$14,Info!$C$6:$C$15,0))/12),0)</f>
        <v>0</v>
      </c>
      <c r="M310" s="6">
        <f>IF(Balance!M309&gt;0,Balance!M309*(INDEX(Info!$E$6:$E$15,MATCH(M$14,Info!$C$6:$C$15,0))/12),0)</f>
        <v>0</v>
      </c>
      <c r="O310" s="6">
        <f t="shared" si="10"/>
        <v>0</v>
      </c>
    </row>
    <row r="311" spans="1:15" x14ac:dyDescent="0.25">
      <c r="A311" s="3" t="str">
        <f>IF(Balance!O310&lt;=0,"",A310+1)</f>
        <v/>
      </c>
      <c r="B311" s="51" t="str">
        <f t="shared" si="11"/>
        <v/>
      </c>
      <c r="D311" s="6">
        <f>IF(Balance!D310&gt;0,Balance!D310*(INDEX(Info!$E$6:$E$15,MATCH(D$14,Info!$C$6:$C$15,0))/12),0)</f>
        <v>0</v>
      </c>
      <c r="E311" s="6">
        <f>IF(Balance!E310&gt;0,Balance!E310*(INDEX(Info!$E$6:$E$15,MATCH(E$14,Info!$C$6:$C$15,0))/12),0)</f>
        <v>0</v>
      </c>
      <c r="F311" s="6">
        <f>IF(Balance!F310&gt;0,Balance!F310*(INDEX(Info!$E$6:$E$15,MATCH(F$14,Info!$C$6:$C$15,0))/12),0)</f>
        <v>0</v>
      </c>
      <c r="G311" s="6">
        <f>IF(Balance!G310&gt;0,Balance!G310*(INDEX(Info!$E$6:$E$15,MATCH(G$14,Info!$C$6:$C$15,0))/12),0)</f>
        <v>0</v>
      </c>
      <c r="H311" s="6">
        <f>IF(Balance!H310&gt;0,Balance!H310*(INDEX(Info!$E$6:$E$15,MATCH(H$14,Info!$C$6:$C$15,0))/12),0)</f>
        <v>0</v>
      </c>
      <c r="I311" s="6">
        <f>IF(Balance!I310&gt;0,Balance!I310*(INDEX(Info!$E$6:$E$15,MATCH(I$14,Info!$C$6:$C$15,0))/12),0)</f>
        <v>0</v>
      </c>
      <c r="J311" s="6">
        <f>IF(Balance!J310&gt;0,Balance!J310*(INDEX(Info!$E$6:$E$15,MATCH(J$14,Info!$C$6:$C$15,0))/12),0)</f>
        <v>0</v>
      </c>
      <c r="K311" s="6">
        <f>IF(Balance!K310&gt;0,Balance!K310*(INDEX(Info!$E$6:$E$15,MATCH(K$14,Info!$C$6:$C$15,0))/12),0)</f>
        <v>0</v>
      </c>
      <c r="L311" s="6">
        <f>IF(Balance!L310&gt;0,Balance!L310*(INDEX(Info!$E$6:$E$15,MATCH(L$14,Info!$C$6:$C$15,0))/12),0)</f>
        <v>0</v>
      </c>
      <c r="M311" s="6">
        <f>IF(Balance!M310&gt;0,Balance!M310*(INDEX(Info!$E$6:$E$15,MATCH(M$14,Info!$C$6:$C$15,0))/12),0)</f>
        <v>0</v>
      </c>
      <c r="O311" s="6">
        <f t="shared" si="10"/>
        <v>0</v>
      </c>
    </row>
    <row r="312" spans="1:15" x14ac:dyDescent="0.25">
      <c r="A312" s="3" t="str">
        <f>IF(Balance!O311&lt;=0,"",A311+1)</f>
        <v/>
      </c>
      <c r="B312" s="51" t="str">
        <f t="shared" si="11"/>
        <v/>
      </c>
      <c r="D312" s="6">
        <f>IF(Balance!D311&gt;0,Balance!D311*(INDEX(Info!$E$6:$E$15,MATCH(D$14,Info!$C$6:$C$15,0))/12),0)</f>
        <v>0</v>
      </c>
      <c r="E312" s="6">
        <f>IF(Balance!E311&gt;0,Balance!E311*(INDEX(Info!$E$6:$E$15,MATCH(E$14,Info!$C$6:$C$15,0))/12),0)</f>
        <v>0</v>
      </c>
      <c r="F312" s="6">
        <f>IF(Balance!F311&gt;0,Balance!F311*(INDEX(Info!$E$6:$E$15,MATCH(F$14,Info!$C$6:$C$15,0))/12),0)</f>
        <v>0</v>
      </c>
      <c r="G312" s="6">
        <f>IF(Balance!G311&gt;0,Balance!G311*(INDEX(Info!$E$6:$E$15,MATCH(G$14,Info!$C$6:$C$15,0))/12),0)</f>
        <v>0</v>
      </c>
      <c r="H312" s="6">
        <f>IF(Balance!H311&gt;0,Balance!H311*(INDEX(Info!$E$6:$E$15,MATCH(H$14,Info!$C$6:$C$15,0))/12),0)</f>
        <v>0</v>
      </c>
      <c r="I312" s="6">
        <f>IF(Balance!I311&gt;0,Balance!I311*(INDEX(Info!$E$6:$E$15,MATCH(I$14,Info!$C$6:$C$15,0))/12),0)</f>
        <v>0</v>
      </c>
      <c r="J312" s="6">
        <f>IF(Balance!J311&gt;0,Balance!J311*(INDEX(Info!$E$6:$E$15,MATCH(J$14,Info!$C$6:$C$15,0))/12),0)</f>
        <v>0</v>
      </c>
      <c r="K312" s="6">
        <f>IF(Balance!K311&gt;0,Balance!K311*(INDEX(Info!$E$6:$E$15,MATCH(K$14,Info!$C$6:$C$15,0))/12),0)</f>
        <v>0</v>
      </c>
      <c r="L312" s="6">
        <f>IF(Balance!L311&gt;0,Balance!L311*(INDEX(Info!$E$6:$E$15,MATCH(L$14,Info!$C$6:$C$15,0))/12),0)</f>
        <v>0</v>
      </c>
      <c r="M312" s="6">
        <f>IF(Balance!M311&gt;0,Balance!M311*(INDEX(Info!$E$6:$E$15,MATCH(M$14,Info!$C$6:$C$15,0))/12),0)</f>
        <v>0</v>
      </c>
      <c r="O312" s="6">
        <f t="shared" si="10"/>
        <v>0</v>
      </c>
    </row>
    <row r="313" spans="1:15" x14ac:dyDescent="0.25">
      <c r="A313" s="3" t="str">
        <f>IF(Balance!O312&lt;=0,"",A312+1)</f>
        <v/>
      </c>
      <c r="B313" s="51" t="str">
        <f t="shared" si="11"/>
        <v/>
      </c>
      <c r="D313" s="6">
        <f>IF(Balance!D312&gt;0,Balance!D312*(INDEX(Info!$E$6:$E$15,MATCH(D$14,Info!$C$6:$C$15,0))/12),0)</f>
        <v>0</v>
      </c>
      <c r="E313" s="6">
        <f>IF(Balance!E312&gt;0,Balance!E312*(INDEX(Info!$E$6:$E$15,MATCH(E$14,Info!$C$6:$C$15,0))/12),0)</f>
        <v>0</v>
      </c>
      <c r="F313" s="6">
        <f>IF(Balance!F312&gt;0,Balance!F312*(INDEX(Info!$E$6:$E$15,MATCH(F$14,Info!$C$6:$C$15,0))/12),0)</f>
        <v>0</v>
      </c>
      <c r="G313" s="6">
        <f>IF(Balance!G312&gt;0,Balance!G312*(INDEX(Info!$E$6:$E$15,MATCH(G$14,Info!$C$6:$C$15,0))/12),0)</f>
        <v>0</v>
      </c>
      <c r="H313" s="6">
        <f>IF(Balance!H312&gt;0,Balance!H312*(INDEX(Info!$E$6:$E$15,MATCH(H$14,Info!$C$6:$C$15,0))/12),0)</f>
        <v>0</v>
      </c>
      <c r="I313" s="6">
        <f>IF(Balance!I312&gt;0,Balance!I312*(INDEX(Info!$E$6:$E$15,MATCH(I$14,Info!$C$6:$C$15,0))/12),0)</f>
        <v>0</v>
      </c>
      <c r="J313" s="6">
        <f>IF(Balance!J312&gt;0,Balance!J312*(INDEX(Info!$E$6:$E$15,MATCH(J$14,Info!$C$6:$C$15,0))/12),0)</f>
        <v>0</v>
      </c>
      <c r="K313" s="6">
        <f>IF(Balance!K312&gt;0,Balance!K312*(INDEX(Info!$E$6:$E$15,MATCH(K$14,Info!$C$6:$C$15,0))/12),0)</f>
        <v>0</v>
      </c>
      <c r="L313" s="6">
        <f>IF(Balance!L312&gt;0,Balance!L312*(INDEX(Info!$E$6:$E$15,MATCH(L$14,Info!$C$6:$C$15,0))/12),0)</f>
        <v>0</v>
      </c>
      <c r="M313" s="6">
        <f>IF(Balance!M312&gt;0,Balance!M312*(INDEX(Info!$E$6:$E$15,MATCH(M$14,Info!$C$6:$C$15,0))/12),0)</f>
        <v>0</v>
      </c>
      <c r="O313" s="6">
        <f t="shared" si="10"/>
        <v>0</v>
      </c>
    </row>
    <row r="314" spans="1:15" x14ac:dyDescent="0.25">
      <c r="A314" s="3" t="str">
        <f>IF(Balance!O313&lt;=0,"",A313+1)</f>
        <v/>
      </c>
      <c r="B314" s="51" t="str">
        <f t="shared" si="11"/>
        <v/>
      </c>
      <c r="D314" s="6">
        <f>IF(Balance!D313&gt;0,Balance!D313*(INDEX(Info!$E$6:$E$15,MATCH(D$14,Info!$C$6:$C$15,0))/12),0)</f>
        <v>0</v>
      </c>
      <c r="E314" s="6">
        <f>IF(Balance!E313&gt;0,Balance!E313*(INDEX(Info!$E$6:$E$15,MATCH(E$14,Info!$C$6:$C$15,0))/12),0)</f>
        <v>0</v>
      </c>
      <c r="F314" s="6">
        <f>IF(Balance!F313&gt;0,Balance!F313*(INDEX(Info!$E$6:$E$15,MATCH(F$14,Info!$C$6:$C$15,0))/12),0)</f>
        <v>0</v>
      </c>
      <c r="G314" s="6">
        <f>IF(Balance!G313&gt;0,Balance!G313*(INDEX(Info!$E$6:$E$15,MATCH(G$14,Info!$C$6:$C$15,0))/12),0)</f>
        <v>0</v>
      </c>
      <c r="H314" s="6">
        <f>IF(Balance!H313&gt;0,Balance!H313*(INDEX(Info!$E$6:$E$15,MATCH(H$14,Info!$C$6:$C$15,0))/12),0)</f>
        <v>0</v>
      </c>
      <c r="I314" s="6">
        <f>IF(Balance!I313&gt;0,Balance!I313*(INDEX(Info!$E$6:$E$15,MATCH(I$14,Info!$C$6:$C$15,0))/12),0)</f>
        <v>0</v>
      </c>
      <c r="J314" s="6">
        <f>IF(Balance!J313&gt;0,Balance!J313*(INDEX(Info!$E$6:$E$15,MATCH(J$14,Info!$C$6:$C$15,0))/12),0)</f>
        <v>0</v>
      </c>
      <c r="K314" s="6">
        <f>IF(Balance!K313&gt;0,Balance!K313*(INDEX(Info!$E$6:$E$15,MATCH(K$14,Info!$C$6:$C$15,0))/12),0)</f>
        <v>0</v>
      </c>
      <c r="L314" s="6">
        <f>IF(Balance!L313&gt;0,Balance!L313*(INDEX(Info!$E$6:$E$15,MATCH(L$14,Info!$C$6:$C$15,0))/12),0)</f>
        <v>0</v>
      </c>
      <c r="M314" s="6">
        <f>IF(Balance!M313&gt;0,Balance!M313*(INDEX(Info!$E$6:$E$15,MATCH(M$14,Info!$C$6:$C$15,0))/12),0)</f>
        <v>0</v>
      </c>
      <c r="O314" s="6">
        <f t="shared" si="10"/>
        <v>0</v>
      </c>
    </row>
    <row r="315" spans="1:15" x14ac:dyDescent="0.25">
      <c r="A315" s="3" t="str">
        <f>IF(Balance!O314&lt;=0,"",A314+1)</f>
        <v/>
      </c>
      <c r="B315" s="51" t="str">
        <f t="shared" si="11"/>
        <v/>
      </c>
      <c r="D315" s="6">
        <f>IF(Balance!D314&gt;0,Balance!D314*(INDEX(Info!$E$6:$E$15,MATCH(D$14,Info!$C$6:$C$15,0))/12),0)</f>
        <v>0</v>
      </c>
      <c r="E315" s="6">
        <f>IF(Balance!E314&gt;0,Balance!E314*(INDEX(Info!$E$6:$E$15,MATCH(E$14,Info!$C$6:$C$15,0))/12),0)</f>
        <v>0</v>
      </c>
      <c r="F315" s="6">
        <f>IF(Balance!F314&gt;0,Balance!F314*(INDEX(Info!$E$6:$E$15,MATCH(F$14,Info!$C$6:$C$15,0))/12),0)</f>
        <v>0</v>
      </c>
      <c r="G315" s="6">
        <f>IF(Balance!G314&gt;0,Balance!G314*(INDEX(Info!$E$6:$E$15,MATCH(G$14,Info!$C$6:$C$15,0))/12),0)</f>
        <v>0</v>
      </c>
      <c r="H315" s="6">
        <f>IF(Balance!H314&gt;0,Balance!H314*(INDEX(Info!$E$6:$E$15,MATCH(H$14,Info!$C$6:$C$15,0))/12),0)</f>
        <v>0</v>
      </c>
      <c r="I315" s="6">
        <f>IF(Balance!I314&gt;0,Balance!I314*(INDEX(Info!$E$6:$E$15,MATCH(I$14,Info!$C$6:$C$15,0))/12),0)</f>
        <v>0</v>
      </c>
      <c r="J315" s="6">
        <f>IF(Balance!J314&gt;0,Balance!J314*(INDEX(Info!$E$6:$E$15,MATCH(J$14,Info!$C$6:$C$15,0))/12),0)</f>
        <v>0</v>
      </c>
      <c r="K315" s="6">
        <f>IF(Balance!K314&gt;0,Balance!K314*(INDEX(Info!$E$6:$E$15,MATCH(K$14,Info!$C$6:$C$15,0))/12),0)</f>
        <v>0</v>
      </c>
      <c r="L315" s="6">
        <f>IF(Balance!L314&gt;0,Balance!L314*(INDEX(Info!$E$6:$E$15,MATCH(L$14,Info!$C$6:$C$15,0))/12),0)</f>
        <v>0</v>
      </c>
      <c r="M315" s="6">
        <f>IF(Balance!M314&gt;0,Balance!M314*(INDEX(Info!$E$6:$E$15,MATCH(M$14,Info!$C$6:$C$15,0))/12),0)</f>
        <v>0</v>
      </c>
      <c r="O315" s="6">
        <f t="shared" si="10"/>
        <v>0</v>
      </c>
    </row>
    <row r="316" spans="1:15" x14ac:dyDescent="0.25">
      <c r="A316" s="3" t="str">
        <f>IF(Balance!O315&lt;=0,"",A315+1)</f>
        <v/>
      </c>
      <c r="B316" s="51" t="str">
        <f t="shared" si="11"/>
        <v/>
      </c>
      <c r="D316" s="6">
        <f>IF(Balance!D315&gt;0,Balance!D315*(INDEX(Info!$E$6:$E$15,MATCH(D$14,Info!$C$6:$C$15,0))/12),0)</f>
        <v>0</v>
      </c>
      <c r="E316" s="6">
        <f>IF(Balance!E315&gt;0,Balance!E315*(INDEX(Info!$E$6:$E$15,MATCH(E$14,Info!$C$6:$C$15,0))/12),0)</f>
        <v>0</v>
      </c>
      <c r="F316" s="6">
        <f>IF(Balance!F315&gt;0,Balance!F315*(INDEX(Info!$E$6:$E$15,MATCH(F$14,Info!$C$6:$C$15,0))/12),0)</f>
        <v>0</v>
      </c>
      <c r="G316" s="6">
        <f>IF(Balance!G315&gt;0,Balance!G315*(INDEX(Info!$E$6:$E$15,MATCH(G$14,Info!$C$6:$C$15,0))/12),0)</f>
        <v>0</v>
      </c>
      <c r="H316" s="6">
        <f>IF(Balance!H315&gt;0,Balance!H315*(INDEX(Info!$E$6:$E$15,MATCH(H$14,Info!$C$6:$C$15,0))/12),0)</f>
        <v>0</v>
      </c>
      <c r="I316" s="6">
        <f>IF(Balance!I315&gt;0,Balance!I315*(INDEX(Info!$E$6:$E$15,MATCH(I$14,Info!$C$6:$C$15,0))/12),0)</f>
        <v>0</v>
      </c>
      <c r="J316" s="6">
        <f>IF(Balance!J315&gt;0,Balance!J315*(INDEX(Info!$E$6:$E$15,MATCH(J$14,Info!$C$6:$C$15,0))/12),0)</f>
        <v>0</v>
      </c>
      <c r="K316" s="6">
        <f>IF(Balance!K315&gt;0,Balance!K315*(INDEX(Info!$E$6:$E$15,MATCH(K$14,Info!$C$6:$C$15,0))/12),0)</f>
        <v>0</v>
      </c>
      <c r="L316" s="6">
        <f>IF(Balance!L315&gt;0,Balance!L315*(INDEX(Info!$E$6:$E$15,MATCH(L$14,Info!$C$6:$C$15,0))/12),0)</f>
        <v>0</v>
      </c>
      <c r="M316" s="6">
        <f>IF(Balance!M315&gt;0,Balance!M315*(INDEX(Info!$E$6:$E$15,MATCH(M$14,Info!$C$6:$C$15,0))/12),0)</f>
        <v>0</v>
      </c>
      <c r="O316" s="6">
        <f t="shared" si="10"/>
        <v>0</v>
      </c>
    </row>
    <row r="317" spans="1:15" x14ac:dyDescent="0.25">
      <c r="A317" s="3" t="str">
        <f>IF(Balance!O316&lt;=0,"",A316+1)</f>
        <v/>
      </c>
      <c r="B317" s="51" t="str">
        <f t="shared" si="11"/>
        <v/>
      </c>
      <c r="D317" s="6">
        <f>IF(Balance!D316&gt;0,Balance!D316*(INDEX(Info!$E$6:$E$15,MATCH(D$14,Info!$C$6:$C$15,0))/12),0)</f>
        <v>0</v>
      </c>
      <c r="E317" s="6">
        <f>IF(Balance!E316&gt;0,Balance!E316*(INDEX(Info!$E$6:$E$15,MATCH(E$14,Info!$C$6:$C$15,0))/12),0)</f>
        <v>0</v>
      </c>
      <c r="F317" s="6">
        <f>IF(Balance!F316&gt;0,Balance!F316*(INDEX(Info!$E$6:$E$15,MATCH(F$14,Info!$C$6:$C$15,0))/12),0)</f>
        <v>0</v>
      </c>
      <c r="G317" s="6">
        <f>IF(Balance!G316&gt;0,Balance!G316*(INDEX(Info!$E$6:$E$15,MATCH(G$14,Info!$C$6:$C$15,0))/12),0)</f>
        <v>0</v>
      </c>
      <c r="H317" s="6">
        <f>IF(Balance!H316&gt;0,Balance!H316*(INDEX(Info!$E$6:$E$15,MATCH(H$14,Info!$C$6:$C$15,0))/12),0)</f>
        <v>0</v>
      </c>
      <c r="I317" s="6">
        <f>IF(Balance!I316&gt;0,Balance!I316*(INDEX(Info!$E$6:$E$15,MATCH(I$14,Info!$C$6:$C$15,0))/12),0)</f>
        <v>0</v>
      </c>
      <c r="J317" s="6">
        <f>IF(Balance!J316&gt;0,Balance!J316*(INDEX(Info!$E$6:$E$15,MATCH(J$14,Info!$C$6:$C$15,0))/12),0)</f>
        <v>0</v>
      </c>
      <c r="K317" s="6">
        <f>IF(Balance!K316&gt;0,Balance!K316*(INDEX(Info!$E$6:$E$15,MATCH(K$14,Info!$C$6:$C$15,0))/12),0)</f>
        <v>0</v>
      </c>
      <c r="L317" s="6">
        <f>IF(Balance!L316&gt;0,Balance!L316*(INDEX(Info!$E$6:$E$15,MATCH(L$14,Info!$C$6:$C$15,0))/12),0)</f>
        <v>0</v>
      </c>
      <c r="M317" s="6">
        <f>IF(Balance!M316&gt;0,Balance!M316*(INDEX(Info!$E$6:$E$15,MATCH(M$14,Info!$C$6:$C$15,0))/12),0)</f>
        <v>0</v>
      </c>
      <c r="O317" s="6">
        <f t="shared" si="10"/>
        <v>0</v>
      </c>
    </row>
    <row r="318" spans="1:15" x14ac:dyDescent="0.25">
      <c r="A318" s="3" t="str">
        <f>IF(Balance!O317&lt;=0,"",A317+1)</f>
        <v/>
      </c>
      <c r="B318" s="51" t="str">
        <f t="shared" si="11"/>
        <v/>
      </c>
      <c r="D318" s="6">
        <f>IF(Balance!D317&gt;0,Balance!D317*(INDEX(Info!$E$6:$E$15,MATCH(D$14,Info!$C$6:$C$15,0))/12),0)</f>
        <v>0</v>
      </c>
      <c r="E318" s="6">
        <f>IF(Balance!E317&gt;0,Balance!E317*(INDEX(Info!$E$6:$E$15,MATCH(E$14,Info!$C$6:$C$15,0))/12),0)</f>
        <v>0</v>
      </c>
      <c r="F318" s="6">
        <f>IF(Balance!F317&gt;0,Balance!F317*(INDEX(Info!$E$6:$E$15,MATCH(F$14,Info!$C$6:$C$15,0))/12),0)</f>
        <v>0</v>
      </c>
      <c r="G318" s="6">
        <f>IF(Balance!G317&gt;0,Balance!G317*(INDEX(Info!$E$6:$E$15,MATCH(G$14,Info!$C$6:$C$15,0))/12),0)</f>
        <v>0</v>
      </c>
      <c r="H318" s="6">
        <f>IF(Balance!H317&gt;0,Balance!H317*(INDEX(Info!$E$6:$E$15,MATCH(H$14,Info!$C$6:$C$15,0))/12),0)</f>
        <v>0</v>
      </c>
      <c r="I318" s="6">
        <f>IF(Balance!I317&gt;0,Balance!I317*(INDEX(Info!$E$6:$E$15,MATCH(I$14,Info!$C$6:$C$15,0))/12),0)</f>
        <v>0</v>
      </c>
      <c r="J318" s="6">
        <f>IF(Balance!J317&gt;0,Balance!J317*(INDEX(Info!$E$6:$E$15,MATCH(J$14,Info!$C$6:$C$15,0))/12),0)</f>
        <v>0</v>
      </c>
      <c r="K318" s="6">
        <f>IF(Balance!K317&gt;0,Balance!K317*(INDEX(Info!$E$6:$E$15,MATCH(K$14,Info!$C$6:$C$15,0))/12),0)</f>
        <v>0</v>
      </c>
      <c r="L318" s="6">
        <f>IF(Balance!L317&gt;0,Balance!L317*(INDEX(Info!$E$6:$E$15,MATCH(L$14,Info!$C$6:$C$15,0))/12),0)</f>
        <v>0</v>
      </c>
      <c r="M318" s="6">
        <f>IF(Balance!M317&gt;0,Balance!M317*(INDEX(Info!$E$6:$E$15,MATCH(M$14,Info!$C$6:$C$15,0))/12),0)</f>
        <v>0</v>
      </c>
      <c r="O318" s="6">
        <f t="shared" si="10"/>
        <v>0</v>
      </c>
    </row>
    <row r="319" spans="1:15" x14ac:dyDescent="0.25">
      <c r="A319" s="3" t="str">
        <f>IF(Balance!O318&lt;=0,"",A318+1)</f>
        <v/>
      </c>
      <c r="B319" s="51" t="str">
        <f t="shared" si="11"/>
        <v/>
      </c>
      <c r="D319" s="6">
        <f>IF(Balance!D318&gt;0,Balance!D318*(INDEX(Info!$E$6:$E$15,MATCH(D$14,Info!$C$6:$C$15,0))/12),0)</f>
        <v>0</v>
      </c>
      <c r="E319" s="6">
        <f>IF(Balance!E318&gt;0,Balance!E318*(INDEX(Info!$E$6:$E$15,MATCH(E$14,Info!$C$6:$C$15,0))/12),0)</f>
        <v>0</v>
      </c>
      <c r="F319" s="6">
        <f>IF(Balance!F318&gt;0,Balance!F318*(INDEX(Info!$E$6:$E$15,MATCH(F$14,Info!$C$6:$C$15,0))/12),0)</f>
        <v>0</v>
      </c>
      <c r="G319" s="6">
        <f>IF(Balance!G318&gt;0,Balance!G318*(INDEX(Info!$E$6:$E$15,MATCH(G$14,Info!$C$6:$C$15,0))/12),0)</f>
        <v>0</v>
      </c>
      <c r="H319" s="6">
        <f>IF(Balance!H318&gt;0,Balance!H318*(INDEX(Info!$E$6:$E$15,MATCH(H$14,Info!$C$6:$C$15,0))/12),0)</f>
        <v>0</v>
      </c>
      <c r="I319" s="6">
        <f>IF(Balance!I318&gt;0,Balance!I318*(INDEX(Info!$E$6:$E$15,MATCH(I$14,Info!$C$6:$C$15,0))/12),0)</f>
        <v>0</v>
      </c>
      <c r="J319" s="6">
        <f>IF(Balance!J318&gt;0,Balance!J318*(INDEX(Info!$E$6:$E$15,MATCH(J$14,Info!$C$6:$C$15,0))/12),0)</f>
        <v>0</v>
      </c>
      <c r="K319" s="6">
        <f>IF(Balance!K318&gt;0,Balance!K318*(INDEX(Info!$E$6:$E$15,MATCH(K$14,Info!$C$6:$C$15,0))/12),0)</f>
        <v>0</v>
      </c>
      <c r="L319" s="6">
        <f>IF(Balance!L318&gt;0,Balance!L318*(INDEX(Info!$E$6:$E$15,MATCH(L$14,Info!$C$6:$C$15,0))/12),0)</f>
        <v>0</v>
      </c>
      <c r="M319" s="6">
        <f>IF(Balance!M318&gt;0,Balance!M318*(INDEX(Info!$E$6:$E$15,MATCH(M$14,Info!$C$6:$C$15,0))/12),0)</f>
        <v>0</v>
      </c>
      <c r="O319" s="6">
        <f t="shared" si="10"/>
        <v>0</v>
      </c>
    </row>
    <row r="320" spans="1:15" x14ac:dyDescent="0.25">
      <c r="A320" s="3" t="str">
        <f>IF(Balance!O319&lt;=0,"",A319+1)</f>
        <v/>
      </c>
      <c r="B320" s="51" t="str">
        <f t="shared" si="11"/>
        <v/>
      </c>
      <c r="D320" s="6">
        <f>IF(Balance!D319&gt;0,Balance!D319*(INDEX(Info!$E$6:$E$15,MATCH(D$14,Info!$C$6:$C$15,0))/12),0)</f>
        <v>0</v>
      </c>
      <c r="E320" s="6">
        <f>IF(Balance!E319&gt;0,Balance!E319*(INDEX(Info!$E$6:$E$15,MATCH(E$14,Info!$C$6:$C$15,0))/12),0)</f>
        <v>0</v>
      </c>
      <c r="F320" s="6">
        <f>IF(Balance!F319&gt;0,Balance!F319*(INDEX(Info!$E$6:$E$15,MATCH(F$14,Info!$C$6:$C$15,0))/12),0)</f>
        <v>0</v>
      </c>
      <c r="G320" s="6">
        <f>IF(Balance!G319&gt;0,Balance!G319*(INDEX(Info!$E$6:$E$15,MATCH(G$14,Info!$C$6:$C$15,0))/12),0)</f>
        <v>0</v>
      </c>
      <c r="H320" s="6">
        <f>IF(Balance!H319&gt;0,Balance!H319*(INDEX(Info!$E$6:$E$15,MATCH(H$14,Info!$C$6:$C$15,0))/12),0)</f>
        <v>0</v>
      </c>
      <c r="I320" s="6">
        <f>IF(Balance!I319&gt;0,Balance!I319*(INDEX(Info!$E$6:$E$15,MATCH(I$14,Info!$C$6:$C$15,0))/12),0)</f>
        <v>0</v>
      </c>
      <c r="J320" s="6">
        <f>IF(Balance!J319&gt;0,Balance!J319*(INDEX(Info!$E$6:$E$15,MATCH(J$14,Info!$C$6:$C$15,0))/12),0)</f>
        <v>0</v>
      </c>
      <c r="K320" s="6">
        <f>IF(Balance!K319&gt;0,Balance!K319*(INDEX(Info!$E$6:$E$15,MATCH(K$14,Info!$C$6:$C$15,0))/12),0)</f>
        <v>0</v>
      </c>
      <c r="L320" s="6">
        <f>IF(Balance!L319&gt;0,Balance!L319*(INDEX(Info!$E$6:$E$15,MATCH(L$14,Info!$C$6:$C$15,0))/12),0)</f>
        <v>0</v>
      </c>
      <c r="M320" s="6">
        <f>IF(Balance!M319&gt;0,Balance!M319*(INDEX(Info!$E$6:$E$15,MATCH(M$14,Info!$C$6:$C$15,0))/12),0)</f>
        <v>0</v>
      </c>
      <c r="O320" s="6">
        <f t="shared" si="10"/>
        <v>0</v>
      </c>
    </row>
    <row r="321" spans="1:15" x14ac:dyDescent="0.25">
      <c r="A321" s="3" t="str">
        <f>IF(Balance!O320&lt;=0,"",A320+1)</f>
        <v/>
      </c>
      <c r="B321" s="51" t="str">
        <f t="shared" si="11"/>
        <v/>
      </c>
      <c r="D321" s="6">
        <f>IF(Balance!D320&gt;0,Balance!D320*(INDEX(Info!$E$6:$E$15,MATCH(D$14,Info!$C$6:$C$15,0))/12),0)</f>
        <v>0</v>
      </c>
      <c r="E321" s="6">
        <f>IF(Balance!E320&gt;0,Balance!E320*(INDEX(Info!$E$6:$E$15,MATCH(E$14,Info!$C$6:$C$15,0))/12),0)</f>
        <v>0</v>
      </c>
      <c r="F321" s="6">
        <f>IF(Balance!F320&gt;0,Balance!F320*(INDEX(Info!$E$6:$E$15,MATCH(F$14,Info!$C$6:$C$15,0))/12),0)</f>
        <v>0</v>
      </c>
      <c r="G321" s="6">
        <f>IF(Balance!G320&gt;0,Balance!G320*(INDEX(Info!$E$6:$E$15,MATCH(G$14,Info!$C$6:$C$15,0))/12),0)</f>
        <v>0</v>
      </c>
      <c r="H321" s="6">
        <f>IF(Balance!H320&gt;0,Balance!H320*(INDEX(Info!$E$6:$E$15,MATCH(H$14,Info!$C$6:$C$15,0))/12),0)</f>
        <v>0</v>
      </c>
      <c r="I321" s="6">
        <f>IF(Balance!I320&gt;0,Balance!I320*(INDEX(Info!$E$6:$E$15,MATCH(I$14,Info!$C$6:$C$15,0))/12),0)</f>
        <v>0</v>
      </c>
      <c r="J321" s="6">
        <f>IF(Balance!J320&gt;0,Balance!J320*(INDEX(Info!$E$6:$E$15,MATCH(J$14,Info!$C$6:$C$15,0))/12),0)</f>
        <v>0</v>
      </c>
      <c r="K321" s="6">
        <f>IF(Balance!K320&gt;0,Balance!K320*(INDEX(Info!$E$6:$E$15,MATCH(K$14,Info!$C$6:$C$15,0))/12),0)</f>
        <v>0</v>
      </c>
      <c r="L321" s="6">
        <f>IF(Balance!L320&gt;0,Balance!L320*(INDEX(Info!$E$6:$E$15,MATCH(L$14,Info!$C$6:$C$15,0))/12),0)</f>
        <v>0</v>
      </c>
      <c r="M321" s="6">
        <f>IF(Balance!M320&gt;0,Balance!M320*(INDEX(Info!$E$6:$E$15,MATCH(M$14,Info!$C$6:$C$15,0))/12),0)</f>
        <v>0</v>
      </c>
      <c r="O321" s="6">
        <f t="shared" si="10"/>
        <v>0</v>
      </c>
    </row>
    <row r="322" spans="1:15" x14ac:dyDescent="0.25">
      <c r="A322" s="3" t="str">
        <f>IF(Balance!O321&lt;=0,"",A321+1)</f>
        <v/>
      </c>
      <c r="B322" s="51" t="str">
        <f t="shared" si="11"/>
        <v/>
      </c>
      <c r="D322" s="6">
        <f>IF(Balance!D321&gt;0,Balance!D321*(INDEX(Info!$E$6:$E$15,MATCH(D$14,Info!$C$6:$C$15,0))/12),0)</f>
        <v>0</v>
      </c>
      <c r="E322" s="6">
        <f>IF(Balance!E321&gt;0,Balance!E321*(INDEX(Info!$E$6:$E$15,MATCH(E$14,Info!$C$6:$C$15,0))/12),0)</f>
        <v>0</v>
      </c>
      <c r="F322" s="6">
        <f>IF(Balance!F321&gt;0,Balance!F321*(INDEX(Info!$E$6:$E$15,MATCH(F$14,Info!$C$6:$C$15,0))/12),0)</f>
        <v>0</v>
      </c>
      <c r="G322" s="6">
        <f>IF(Balance!G321&gt;0,Balance!G321*(INDEX(Info!$E$6:$E$15,MATCH(G$14,Info!$C$6:$C$15,0))/12),0)</f>
        <v>0</v>
      </c>
      <c r="H322" s="6">
        <f>IF(Balance!H321&gt;0,Balance!H321*(INDEX(Info!$E$6:$E$15,MATCH(H$14,Info!$C$6:$C$15,0))/12),0)</f>
        <v>0</v>
      </c>
      <c r="I322" s="6">
        <f>IF(Balance!I321&gt;0,Balance!I321*(INDEX(Info!$E$6:$E$15,MATCH(I$14,Info!$C$6:$C$15,0))/12),0)</f>
        <v>0</v>
      </c>
      <c r="J322" s="6">
        <f>IF(Balance!J321&gt;0,Balance!J321*(INDEX(Info!$E$6:$E$15,MATCH(J$14,Info!$C$6:$C$15,0))/12),0)</f>
        <v>0</v>
      </c>
      <c r="K322" s="6">
        <f>IF(Balance!K321&gt;0,Balance!K321*(INDEX(Info!$E$6:$E$15,MATCH(K$14,Info!$C$6:$C$15,0))/12),0)</f>
        <v>0</v>
      </c>
      <c r="L322" s="6">
        <f>IF(Balance!L321&gt;0,Balance!L321*(INDEX(Info!$E$6:$E$15,MATCH(L$14,Info!$C$6:$C$15,0))/12),0)</f>
        <v>0</v>
      </c>
      <c r="M322" s="6">
        <f>IF(Balance!M321&gt;0,Balance!M321*(INDEX(Info!$E$6:$E$15,MATCH(M$14,Info!$C$6:$C$15,0))/12),0)</f>
        <v>0</v>
      </c>
      <c r="O322" s="6">
        <f t="shared" si="10"/>
        <v>0</v>
      </c>
    </row>
    <row r="323" spans="1:15" x14ac:dyDescent="0.25">
      <c r="A323" s="3" t="str">
        <f>IF(Balance!O322&lt;=0,"",A322+1)</f>
        <v/>
      </c>
      <c r="B323" s="51" t="str">
        <f t="shared" si="11"/>
        <v/>
      </c>
      <c r="D323" s="6">
        <f>IF(Balance!D322&gt;0,Balance!D322*(INDEX(Info!$E$6:$E$15,MATCH(D$14,Info!$C$6:$C$15,0))/12),0)</f>
        <v>0</v>
      </c>
      <c r="E323" s="6">
        <f>IF(Balance!E322&gt;0,Balance!E322*(INDEX(Info!$E$6:$E$15,MATCH(E$14,Info!$C$6:$C$15,0))/12),0)</f>
        <v>0</v>
      </c>
      <c r="F323" s="6">
        <f>IF(Balance!F322&gt;0,Balance!F322*(INDEX(Info!$E$6:$E$15,MATCH(F$14,Info!$C$6:$C$15,0))/12),0)</f>
        <v>0</v>
      </c>
      <c r="G323" s="6">
        <f>IF(Balance!G322&gt;0,Balance!G322*(INDEX(Info!$E$6:$E$15,MATCH(G$14,Info!$C$6:$C$15,0))/12),0)</f>
        <v>0</v>
      </c>
      <c r="H323" s="6">
        <f>IF(Balance!H322&gt;0,Balance!H322*(INDEX(Info!$E$6:$E$15,MATCH(H$14,Info!$C$6:$C$15,0))/12),0)</f>
        <v>0</v>
      </c>
      <c r="I323" s="6">
        <f>IF(Balance!I322&gt;0,Balance!I322*(INDEX(Info!$E$6:$E$15,MATCH(I$14,Info!$C$6:$C$15,0))/12),0)</f>
        <v>0</v>
      </c>
      <c r="J323" s="6">
        <f>IF(Balance!J322&gt;0,Balance!J322*(INDEX(Info!$E$6:$E$15,MATCH(J$14,Info!$C$6:$C$15,0))/12),0)</f>
        <v>0</v>
      </c>
      <c r="K323" s="6">
        <f>IF(Balance!K322&gt;0,Balance!K322*(INDEX(Info!$E$6:$E$15,MATCH(K$14,Info!$C$6:$C$15,0))/12),0)</f>
        <v>0</v>
      </c>
      <c r="L323" s="6">
        <f>IF(Balance!L322&gt;0,Balance!L322*(INDEX(Info!$E$6:$E$15,MATCH(L$14,Info!$C$6:$C$15,0))/12),0)</f>
        <v>0</v>
      </c>
      <c r="M323" s="6">
        <f>IF(Balance!M322&gt;0,Balance!M322*(INDEX(Info!$E$6:$E$15,MATCH(M$14,Info!$C$6:$C$15,0))/12),0)</f>
        <v>0</v>
      </c>
      <c r="O323" s="6">
        <f t="shared" si="10"/>
        <v>0</v>
      </c>
    </row>
    <row r="324" spans="1:15" x14ac:dyDescent="0.25">
      <c r="A324" s="3" t="str">
        <f>IF(Balance!O323&lt;=0,"",A323+1)</f>
        <v/>
      </c>
      <c r="B324" s="51" t="str">
        <f t="shared" si="11"/>
        <v/>
      </c>
      <c r="D324" s="6">
        <f>IF(Balance!D323&gt;0,Balance!D323*(INDEX(Info!$E$6:$E$15,MATCH(D$14,Info!$C$6:$C$15,0))/12),0)</f>
        <v>0</v>
      </c>
      <c r="E324" s="6">
        <f>IF(Balance!E323&gt;0,Balance!E323*(INDEX(Info!$E$6:$E$15,MATCH(E$14,Info!$C$6:$C$15,0))/12),0)</f>
        <v>0</v>
      </c>
      <c r="F324" s="6">
        <f>IF(Balance!F323&gt;0,Balance!F323*(INDEX(Info!$E$6:$E$15,MATCH(F$14,Info!$C$6:$C$15,0))/12),0)</f>
        <v>0</v>
      </c>
      <c r="G324" s="6">
        <f>IF(Balance!G323&gt;0,Balance!G323*(INDEX(Info!$E$6:$E$15,MATCH(G$14,Info!$C$6:$C$15,0))/12),0)</f>
        <v>0</v>
      </c>
      <c r="H324" s="6">
        <f>IF(Balance!H323&gt;0,Balance!H323*(INDEX(Info!$E$6:$E$15,MATCH(H$14,Info!$C$6:$C$15,0))/12),0)</f>
        <v>0</v>
      </c>
      <c r="I324" s="6">
        <f>IF(Balance!I323&gt;0,Balance!I323*(INDEX(Info!$E$6:$E$15,MATCH(I$14,Info!$C$6:$C$15,0))/12),0)</f>
        <v>0</v>
      </c>
      <c r="J324" s="6">
        <f>IF(Balance!J323&gt;0,Balance!J323*(INDEX(Info!$E$6:$E$15,MATCH(J$14,Info!$C$6:$C$15,0))/12),0)</f>
        <v>0</v>
      </c>
      <c r="K324" s="6">
        <f>IF(Balance!K323&gt;0,Balance!K323*(INDEX(Info!$E$6:$E$15,MATCH(K$14,Info!$C$6:$C$15,0))/12),0)</f>
        <v>0</v>
      </c>
      <c r="L324" s="6">
        <f>IF(Balance!L323&gt;0,Balance!L323*(INDEX(Info!$E$6:$E$15,MATCH(L$14,Info!$C$6:$C$15,0))/12),0)</f>
        <v>0</v>
      </c>
      <c r="M324" s="6">
        <f>IF(Balance!M323&gt;0,Balance!M323*(INDEX(Info!$E$6:$E$15,MATCH(M$14,Info!$C$6:$C$15,0))/12),0)</f>
        <v>0</v>
      </c>
      <c r="O324" s="6">
        <f t="shared" si="10"/>
        <v>0</v>
      </c>
    </row>
    <row r="325" spans="1:15" x14ac:dyDescent="0.25">
      <c r="A325" s="3" t="str">
        <f>IF(Balance!O324&lt;=0,"",A324+1)</f>
        <v/>
      </c>
      <c r="B325" s="51" t="str">
        <f t="shared" si="11"/>
        <v/>
      </c>
      <c r="D325" s="6">
        <f>IF(Balance!D324&gt;0,Balance!D324*(INDEX(Info!$E$6:$E$15,MATCH(D$14,Info!$C$6:$C$15,0))/12),0)</f>
        <v>0</v>
      </c>
      <c r="E325" s="6">
        <f>IF(Balance!E324&gt;0,Balance!E324*(INDEX(Info!$E$6:$E$15,MATCH(E$14,Info!$C$6:$C$15,0))/12),0)</f>
        <v>0</v>
      </c>
      <c r="F325" s="6">
        <f>IF(Balance!F324&gt;0,Balance!F324*(INDEX(Info!$E$6:$E$15,MATCH(F$14,Info!$C$6:$C$15,0))/12),0)</f>
        <v>0</v>
      </c>
      <c r="G325" s="6">
        <f>IF(Balance!G324&gt;0,Balance!G324*(INDEX(Info!$E$6:$E$15,MATCH(G$14,Info!$C$6:$C$15,0))/12),0)</f>
        <v>0</v>
      </c>
      <c r="H325" s="6">
        <f>IF(Balance!H324&gt;0,Balance!H324*(INDEX(Info!$E$6:$E$15,MATCH(H$14,Info!$C$6:$C$15,0))/12),0)</f>
        <v>0</v>
      </c>
      <c r="I325" s="6">
        <f>IF(Balance!I324&gt;0,Balance!I324*(INDEX(Info!$E$6:$E$15,MATCH(I$14,Info!$C$6:$C$15,0))/12),0)</f>
        <v>0</v>
      </c>
      <c r="J325" s="6">
        <f>IF(Balance!J324&gt;0,Balance!J324*(INDEX(Info!$E$6:$E$15,MATCH(J$14,Info!$C$6:$C$15,0))/12),0)</f>
        <v>0</v>
      </c>
      <c r="K325" s="6">
        <f>IF(Balance!K324&gt;0,Balance!K324*(INDEX(Info!$E$6:$E$15,MATCH(K$14,Info!$C$6:$C$15,0))/12),0)</f>
        <v>0</v>
      </c>
      <c r="L325" s="6">
        <f>IF(Balance!L324&gt;0,Balance!L324*(INDEX(Info!$E$6:$E$15,MATCH(L$14,Info!$C$6:$C$15,0))/12),0)</f>
        <v>0</v>
      </c>
      <c r="M325" s="6">
        <f>IF(Balance!M324&gt;0,Balance!M324*(INDEX(Info!$E$6:$E$15,MATCH(M$14,Info!$C$6:$C$15,0))/12),0)</f>
        <v>0</v>
      </c>
      <c r="O325" s="6">
        <f t="shared" si="10"/>
        <v>0</v>
      </c>
    </row>
    <row r="326" spans="1:15" x14ac:dyDescent="0.25">
      <c r="A326" s="3" t="str">
        <f>IF(Balance!O325&lt;=0,"",A325+1)</f>
        <v/>
      </c>
      <c r="B326" s="51" t="str">
        <f t="shared" si="11"/>
        <v/>
      </c>
      <c r="D326" s="6">
        <f>IF(Balance!D325&gt;0,Balance!D325*(INDEX(Info!$E$6:$E$15,MATCH(D$14,Info!$C$6:$C$15,0))/12),0)</f>
        <v>0</v>
      </c>
      <c r="E326" s="6">
        <f>IF(Balance!E325&gt;0,Balance!E325*(INDEX(Info!$E$6:$E$15,MATCH(E$14,Info!$C$6:$C$15,0))/12),0)</f>
        <v>0</v>
      </c>
      <c r="F326" s="6">
        <f>IF(Balance!F325&gt;0,Balance!F325*(INDEX(Info!$E$6:$E$15,MATCH(F$14,Info!$C$6:$C$15,0))/12),0)</f>
        <v>0</v>
      </c>
      <c r="G326" s="6">
        <f>IF(Balance!G325&gt;0,Balance!G325*(INDEX(Info!$E$6:$E$15,MATCH(G$14,Info!$C$6:$C$15,0))/12),0)</f>
        <v>0</v>
      </c>
      <c r="H326" s="6">
        <f>IF(Balance!H325&gt;0,Balance!H325*(INDEX(Info!$E$6:$E$15,MATCH(H$14,Info!$C$6:$C$15,0))/12),0)</f>
        <v>0</v>
      </c>
      <c r="I326" s="6">
        <f>IF(Balance!I325&gt;0,Balance!I325*(INDEX(Info!$E$6:$E$15,MATCH(I$14,Info!$C$6:$C$15,0))/12),0)</f>
        <v>0</v>
      </c>
      <c r="J326" s="6">
        <f>IF(Balance!J325&gt;0,Balance!J325*(INDEX(Info!$E$6:$E$15,MATCH(J$14,Info!$C$6:$C$15,0))/12),0)</f>
        <v>0</v>
      </c>
      <c r="K326" s="6">
        <f>IF(Balance!K325&gt;0,Balance!K325*(INDEX(Info!$E$6:$E$15,MATCH(K$14,Info!$C$6:$C$15,0))/12),0)</f>
        <v>0</v>
      </c>
      <c r="L326" s="6">
        <f>IF(Balance!L325&gt;0,Balance!L325*(INDEX(Info!$E$6:$E$15,MATCH(L$14,Info!$C$6:$C$15,0))/12),0)</f>
        <v>0</v>
      </c>
      <c r="M326" s="6">
        <f>IF(Balance!M325&gt;0,Balance!M325*(INDEX(Info!$E$6:$E$15,MATCH(M$14,Info!$C$6:$C$15,0))/12),0)</f>
        <v>0</v>
      </c>
      <c r="O326" s="6">
        <f t="shared" si="10"/>
        <v>0</v>
      </c>
    </row>
    <row r="327" spans="1:15" x14ac:dyDescent="0.25">
      <c r="A327" s="3" t="str">
        <f>IF(Balance!O326&lt;=0,"",A326+1)</f>
        <v/>
      </c>
      <c r="B327" s="51" t="str">
        <f t="shared" si="11"/>
        <v/>
      </c>
      <c r="D327" s="6">
        <f>IF(Balance!D326&gt;0,Balance!D326*(INDEX(Info!$E$6:$E$15,MATCH(D$14,Info!$C$6:$C$15,0))/12),0)</f>
        <v>0</v>
      </c>
      <c r="E327" s="6">
        <f>IF(Balance!E326&gt;0,Balance!E326*(INDEX(Info!$E$6:$E$15,MATCH(E$14,Info!$C$6:$C$15,0))/12),0)</f>
        <v>0</v>
      </c>
      <c r="F327" s="6">
        <f>IF(Balance!F326&gt;0,Balance!F326*(INDEX(Info!$E$6:$E$15,MATCH(F$14,Info!$C$6:$C$15,0))/12),0)</f>
        <v>0</v>
      </c>
      <c r="G327" s="6">
        <f>IF(Balance!G326&gt;0,Balance!G326*(INDEX(Info!$E$6:$E$15,MATCH(G$14,Info!$C$6:$C$15,0))/12),0)</f>
        <v>0</v>
      </c>
      <c r="H327" s="6">
        <f>IF(Balance!H326&gt;0,Balance!H326*(INDEX(Info!$E$6:$E$15,MATCH(H$14,Info!$C$6:$C$15,0))/12),0)</f>
        <v>0</v>
      </c>
      <c r="I327" s="6">
        <f>IF(Balance!I326&gt;0,Balance!I326*(INDEX(Info!$E$6:$E$15,MATCH(I$14,Info!$C$6:$C$15,0))/12),0)</f>
        <v>0</v>
      </c>
      <c r="J327" s="6">
        <f>IF(Balance!J326&gt;0,Balance!J326*(INDEX(Info!$E$6:$E$15,MATCH(J$14,Info!$C$6:$C$15,0))/12),0)</f>
        <v>0</v>
      </c>
      <c r="K327" s="6">
        <f>IF(Balance!K326&gt;0,Balance!K326*(INDEX(Info!$E$6:$E$15,MATCH(K$14,Info!$C$6:$C$15,0))/12),0)</f>
        <v>0</v>
      </c>
      <c r="L327" s="6">
        <f>IF(Balance!L326&gt;0,Balance!L326*(INDEX(Info!$E$6:$E$15,MATCH(L$14,Info!$C$6:$C$15,0))/12),0)</f>
        <v>0</v>
      </c>
      <c r="M327" s="6">
        <f>IF(Balance!M326&gt;0,Balance!M326*(INDEX(Info!$E$6:$E$15,MATCH(M$14,Info!$C$6:$C$15,0))/12),0)</f>
        <v>0</v>
      </c>
      <c r="O327" s="6">
        <f t="shared" si="10"/>
        <v>0</v>
      </c>
    </row>
    <row r="328" spans="1:15" x14ac:dyDescent="0.25">
      <c r="A328" s="3" t="str">
        <f>IF(Balance!O327&lt;=0,"",A327+1)</f>
        <v/>
      </c>
      <c r="B328" s="51" t="str">
        <f t="shared" si="11"/>
        <v/>
      </c>
      <c r="D328" s="6">
        <f>IF(Balance!D327&gt;0,Balance!D327*(INDEX(Info!$E$6:$E$15,MATCH(D$14,Info!$C$6:$C$15,0))/12),0)</f>
        <v>0</v>
      </c>
      <c r="E328" s="6">
        <f>IF(Balance!E327&gt;0,Balance!E327*(INDEX(Info!$E$6:$E$15,MATCH(E$14,Info!$C$6:$C$15,0))/12),0)</f>
        <v>0</v>
      </c>
      <c r="F328" s="6">
        <f>IF(Balance!F327&gt;0,Balance!F327*(INDEX(Info!$E$6:$E$15,MATCH(F$14,Info!$C$6:$C$15,0))/12),0)</f>
        <v>0</v>
      </c>
      <c r="G328" s="6">
        <f>IF(Balance!G327&gt;0,Balance!G327*(INDEX(Info!$E$6:$E$15,MATCH(G$14,Info!$C$6:$C$15,0))/12),0)</f>
        <v>0</v>
      </c>
      <c r="H328" s="6">
        <f>IF(Balance!H327&gt;0,Balance!H327*(INDEX(Info!$E$6:$E$15,MATCH(H$14,Info!$C$6:$C$15,0))/12),0)</f>
        <v>0</v>
      </c>
      <c r="I328" s="6">
        <f>IF(Balance!I327&gt;0,Balance!I327*(INDEX(Info!$E$6:$E$15,MATCH(I$14,Info!$C$6:$C$15,0))/12),0)</f>
        <v>0</v>
      </c>
      <c r="J328" s="6">
        <f>IF(Balance!J327&gt;0,Balance!J327*(INDEX(Info!$E$6:$E$15,MATCH(J$14,Info!$C$6:$C$15,0))/12),0)</f>
        <v>0</v>
      </c>
      <c r="K328" s="6">
        <f>IF(Balance!K327&gt;0,Balance!K327*(INDEX(Info!$E$6:$E$15,MATCH(K$14,Info!$C$6:$C$15,0))/12),0)</f>
        <v>0</v>
      </c>
      <c r="L328" s="6">
        <f>IF(Balance!L327&gt;0,Balance!L327*(INDEX(Info!$E$6:$E$15,MATCH(L$14,Info!$C$6:$C$15,0))/12),0)</f>
        <v>0</v>
      </c>
      <c r="M328" s="6">
        <f>IF(Balance!M327&gt;0,Balance!M327*(INDEX(Info!$E$6:$E$15,MATCH(M$14,Info!$C$6:$C$15,0))/12),0)</f>
        <v>0</v>
      </c>
      <c r="O328" s="6">
        <f t="shared" si="10"/>
        <v>0</v>
      </c>
    </row>
    <row r="329" spans="1:15" x14ac:dyDescent="0.25">
      <c r="A329" s="3" t="str">
        <f>IF(Balance!O328&lt;=0,"",A328+1)</f>
        <v/>
      </c>
      <c r="B329" s="51" t="str">
        <f t="shared" si="11"/>
        <v/>
      </c>
      <c r="D329" s="6">
        <f>IF(Balance!D328&gt;0,Balance!D328*(INDEX(Info!$E$6:$E$15,MATCH(D$14,Info!$C$6:$C$15,0))/12),0)</f>
        <v>0</v>
      </c>
      <c r="E329" s="6">
        <f>IF(Balance!E328&gt;0,Balance!E328*(INDEX(Info!$E$6:$E$15,MATCH(E$14,Info!$C$6:$C$15,0))/12),0)</f>
        <v>0</v>
      </c>
      <c r="F329" s="6">
        <f>IF(Balance!F328&gt;0,Balance!F328*(INDEX(Info!$E$6:$E$15,MATCH(F$14,Info!$C$6:$C$15,0))/12),0)</f>
        <v>0</v>
      </c>
      <c r="G329" s="6">
        <f>IF(Balance!G328&gt;0,Balance!G328*(INDEX(Info!$E$6:$E$15,MATCH(G$14,Info!$C$6:$C$15,0))/12),0)</f>
        <v>0</v>
      </c>
      <c r="H329" s="6">
        <f>IF(Balance!H328&gt;0,Balance!H328*(INDEX(Info!$E$6:$E$15,MATCH(H$14,Info!$C$6:$C$15,0))/12),0)</f>
        <v>0</v>
      </c>
      <c r="I329" s="6">
        <f>IF(Balance!I328&gt;0,Balance!I328*(INDEX(Info!$E$6:$E$15,MATCH(I$14,Info!$C$6:$C$15,0))/12),0)</f>
        <v>0</v>
      </c>
      <c r="J329" s="6">
        <f>IF(Balance!J328&gt;0,Balance!J328*(INDEX(Info!$E$6:$E$15,MATCH(J$14,Info!$C$6:$C$15,0))/12),0)</f>
        <v>0</v>
      </c>
      <c r="K329" s="6">
        <f>IF(Balance!K328&gt;0,Balance!K328*(INDEX(Info!$E$6:$E$15,MATCH(K$14,Info!$C$6:$C$15,0))/12),0)</f>
        <v>0</v>
      </c>
      <c r="L329" s="6">
        <f>IF(Balance!L328&gt;0,Balance!L328*(INDEX(Info!$E$6:$E$15,MATCH(L$14,Info!$C$6:$C$15,0))/12),0)</f>
        <v>0</v>
      </c>
      <c r="M329" s="6">
        <f>IF(Balance!M328&gt;0,Balance!M328*(INDEX(Info!$E$6:$E$15,MATCH(M$14,Info!$C$6:$C$15,0))/12),0)</f>
        <v>0</v>
      </c>
      <c r="O329" s="6">
        <f t="shared" si="10"/>
        <v>0</v>
      </c>
    </row>
    <row r="330" spans="1:15" x14ac:dyDescent="0.25">
      <c r="A330" s="3" t="str">
        <f>IF(Balance!O329&lt;=0,"",A329+1)</f>
        <v/>
      </c>
      <c r="B330" s="51" t="str">
        <f t="shared" si="11"/>
        <v/>
      </c>
      <c r="D330" s="6">
        <f>IF(Balance!D329&gt;0,Balance!D329*(INDEX(Info!$E$6:$E$15,MATCH(D$14,Info!$C$6:$C$15,0))/12),0)</f>
        <v>0</v>
      </c>
      <c r="E330" s="6">
        <f>IF(Balance!E329&gt;0,Balance!E329*(INDEX(Info!$E$6:$E$15,MATCH(E$14,Info!$C$6:$C$15,0))/12),0)</f>
        <v>0</v>
      </c>
      <c r="F330" s="6">
        <f>IF(Balance!F329&gt;0,Balance!F329*(INDEX(Info!$E$6:$E$15,MATCH(F$14,Info!$C$6:$C$15,0))/12),0)</f>
        <v>0</v>
      </c>
      <c r="G330" s="6">
        <f>IF(Balance!G329&gt;0,Balance!G329*(INDEX(Info!$E$6:$E$15,MATCH(G$14,Info!$C$6:$C$15,0))/12),0)</f>
        <v>0</v>
      </c>
      <c r="H330" s="6">
        <f>IF(Balance!H329&gt;0,Balance!H329*(INDEX(Info!$E$6:$E$15,MATCH(H$14,Info!$C$6:$C$15,0))/12),0)</f>
        <v>0</v>
      </c>
      <c r="I330" s="6">
        <f>IF(Balance!I329&gt;0,Balance!I329*(INDEX(Info!$E$6:$E$15,MATCH(I$14,Info!$C$6:$C$15,0))/12),0)</f>
        <v>0</v>
      </c>
      <c r="J330" s="6">
        <f>IF(Balance!J329&gt;0,Balance!J329*(INDEX(Info!$E$6:$E$15,MATCH(J$14,Info!$C$6:$C$15,0))/12),0)</f>
        <v>0</v>
      </c>
      <c r="K330" s="6">
        <f>IF(Balance!K329&gt;0,Balance!K329*(INDEX(Info!$E$6:$E$15,MATCH(K$14,Info!$C$6:$C$15,0))/12),0)</f>
        <v>0</v>
      </c>
      <c r="L330" s="6">
        <f>IF(Balance!L329&gt;0,Balance!L329*(INDEX(Info!$E$6:$E$15,MATCH(L$14,Info!$C$6:$C$15,0))/12),0)</f>
        <v>0</v>
      </c>
      <c r="M330" s="6">
        <f>IF(Balance!M329&gt;0,Balance!M329*(INDEX(Info!$E$6:$E$15,MATCH(M$14,Info!$C$6:$C$15,0))/12),0)</f>
        <v>0</v>
      </c>
      <c r="O330" s="6">
        <f t="shared" si="10"/>
        <v>0</v>
      </c>
    </row>
    <row r="331" spans="1:15" x14ac:dyDescent="0.25">
      <c r="A331" s="3" t="str">
        <f>IF(Balance!O330&lt;=0,"",A330+1)</f>
        <v/>
      </c>
      <c r="B331" s="51" t="str">
        <f t="shared" si="11"/>
        <v/>
      </c>
      <c r="D331" s="6">
        <f>IF(Balance!D330&gt;0,Balance!D330*(INDEX(Info!$E$6:$E$15,MATCH(D$14,Info!$C$6:$C$15,0))/12),0)</f>
        <v>0</v>
      </c>
      <c r="E331" s="6">
        <f>IF(Balance!E330&gt;0,Balance!E330*(INDEX(Info!$E$6:$E$15,MATCH(E$14,Info!$C$6:$C$15,0))/12),0)</f>
        <v>0</v>
      </c>
      <c r="F331" s="6">
        <f>IF(Balance!F330&gt;0,Balance!F330*(INDEX(Info!$E$6:$E$15,MATCH(F$14,Info!$C$6:$C$15,0))/12),0)</f>
        <v>0</v>
      </c>
      <c r="G331" s="6">
        <f>IF(Balance!G330&gt;0,Balance!G330*(INDEX(Info!$E$6:$E$15,MATCH(G$14,Info!$C$6:$C$15,0))/12),0)</f>
        <v>0</v>
      </c>
      <c r="H331" s="6">
        <f>IF(Balance!H330&gt;0,Balance!H330*(INDEX(Info!$E$6:$E$15,MATCH(H$14,Info!$C$6:$C$15,0))/12),0)</f>
        <v>0</v>
      </c>
      <c r="I331" s="6">
        <f>IF(Balance!I330&gt;0,Balance!I330*(INDEX(Info!$E$6:$E$15,MATCH(I$14,Info!$C$6:$C$15,0))/12),0)</f>
        <v>0</v>
      </c>
      <c r="J331" s="6">
        <f>IF(Balance!J330&gt;0,Balance!J330*(INDEX(Info!$E$6:$E$15,MATCH(J$14,Info!$C$6:$C$15,0))/12),0)</f>
        <v>0</v>
      </c>
      <c r="K331" s="6">
        <f>IF(Balance!K330&gt;0,Balance!K330*(INDEX(Info!$E$6:$E$15,MATCH(K$14,Info!$C$6:$C$15,0))/12),0)</f>
        <v>0</v>
      </c>
      <c r="L331" s="6">
        <f>IF(Balance!L330&gt;0,Balance!L330*(INDEX(Info!$E$6:$E$15,MATCH(L$14,Info!$C$6:$C$15,0))/12),0)</f>
        <v>0</v>
      </c>
      <c r="M331" s="6">
        <f>IF(Balance!M330&gt;0,Balance!M330*(INDEX(Info!$E$6:$E$15,MATCH(M$14,Info!$C$6:$C$15,0))/12),0)</f>
        <v>0</v>
      </c>
      <c r="O331" s="6">
        <f t="shared" si="10"/>
        <v>0</v>
      </c>
    </row>
    <row r="332" spans="1:15" x14ac:dyDescent="0.25">
      <c r="A332" s="3" t="str">
        <f>IF(Balance!O331&lt;=0,"",A331+1)</f>
        <v/>
      </c>
      <c r="B332" s="51" t="str">
        <f t="shared" si="11"/>
        <v/>
      </c>
      <c r="D332" s="6">
        <f>IF(Balance!D331&gt;0,Balance!D331*(INDEX(Info!$E$6:$E$15,MATCH(D$14,Info!$C$6:$C$15,0))/12),0)</f>
        <v>0</v>
      </c>
      <c r="E332" s="6">
        <f>IF(Balance!E331&gt;0,Balance!E331*(INDEX(Info!$E$6:$E$15,MATCH(E$14,Info!$C$6:$C$15,0))/12),0)</f>
        <v>0</v>
      </c>
      <c r="F332" s="6">
        <f>IF(Balance!F331&gt;0,Balance!F331*(INDEX(Info!$E$6:$E$15,MATCH(F$14,Info!$C$6:$C$15,0))/12),0)</f>
        <v>0</v>
      </c>
      <c r="G332" s="6">
        <f>IF(Balance!G331&gt;0,Balance!G331*(INDEX(Info!$E$6:$E$15,MATCH(G$14,Info!$C$6:$C$15,0))/12),0)</f>
        <v>0</v>
      </c>
      <c r="H332" s="6">
        <f>IF(Balance!H331&gt;0,Balance!H331*(INDEX(Info!$E$6:$E$15,MATCH(H$14,Info!$C$6:$C$15,0))/12),0)</f>
        <v>0</v>
      </c>
      <c r="I332" s="6">
        <f>IF(Balance!I331&gt;0,Balance!I331*(INDEX(Info!$E$6:$E$15,MATCH(I$14,Info!$C$6:$C$15,0))/12),0)</f>
        <v>0</v>
      </c>
      <c r="J332" s="6">
        <f>IF(Balance!J331&gt;0,Balance!J331*(INDEX(Info!$E$6:$E$15,MATCH(J$14,Info!$C$6:$C$15,0))/12),0)</f>
        <v>0</v>
      </c>
      <c r="K332" s="6">
        <f>IF(Balance!K331&gt;0,Balance!K331*(INDEX(Info!$E$6:$E$15,MATCH(K$14,Info!$C$6:$C$15,0))/12),0)</f>
        <v>0</v>
      </c>
      <c r="L332" s="6">
        <f>IF(Balance!L331&gt;0,Balance!L331*(INDEX(Info!$E$6:$E$15,MATCH(L$14,Info!$C$6:$C$15,0))/12),0)</f>
        <v>0</v>
      </c>
      <c r="M332" s="6">
        <f>IF(Balance!M331&gt;0,Balance!M331*(INDEX(Info!$E$6:$E$15,MATCH(M$14,Info!$C$6:$C$15,0))/12),0)</f>
        <v>0</v>
      </c>
      <c r="O332" s="6">
        <f t="shared" si="10"/>
        <v>0</v>
      </c>
    </row>
    <row r="333" spans="1:15" x14ac:dyDescent="0.25">
      <c r="A333" s="3" t="str">
        <f>IF(Balance!O332&lt;=0,"",A332+1)</f>
        <v/>
      </c>
      <c r="B333" s="51" t="str">
        <f t="shared" si="11"/>
        <v/>
      </c>
      <c r="D333" s="6">
        <f>IF(Balance!D332&gt;0,Balance!D332*(INDEX(Info!$E$6:$E$15,MATCH(D$14,Info!$C$6:$C$15,0))/12),0)</f>
        <v>0</v>
      </c>
      <c r="E333" s="6">
        <f>IF(Balance!E332&gt;0,Balance!E332*(INDEX(Info!$E$6:$E$15,MATCH(E$14,Info!$C$6:$C$15,0))/12),0)</f>
        <v>0</v>
      </c>
      <c r="F333" s="6">
        <f>IF(Balance!F332&gt;0,Balance!F332*(INDEX(Info!$E$6:$E$15,MATCH(F$14,Info!$C$6:$C$15,0))/12),0)</f>
        <v>0</v>
      </c>
      <c r="G333" s="6">
        <f>IF(Balance!G332&gt;0,Balance!G332*(INDEX(Info!$E$6:$E$15,MATCH(G$14,Info!$C$6:$C$15,0))/12),0)</f>
        <v>0</v>
      </c>
      <c r="H333" s="6">
        <f>IF(Balance!H332&gt;0,Balance!H332*(INDEX(Info!$E$6:$E$15,MATCH(H$14,Info!$C$6:$C$15,0))/12),0)</f>
        <v>0</v>
      </c>
      <c r="I333" s="6">
        <f>IF(Balance!I332&gt;0,Balance!I332*(INDEX(Info!$E$6:$E$15,MATCH(I$14,Info!$C$6:$C$15,0))/12),0)</f>
        <v>0</v>
      </c>
      <c r="J333" s="6">
        <f>IF(Balance!J332&gt;0,Balance!J332*(INDEX(Info!$E$6:$E$15,MATCH(J$14,Info!$C$6:$C$15,0))/12),0)</f>
        <v>0</v>
      </c>
      <c r="K333" s="6">
        <f>IF(Balance!K332&gt;0,Balance!K332*(INDEX(Info!$E$6:$E$15,MATCH(K$14,Info!$C$6:$C$15,0))/12),0)</f>
        <v>0</v>
      </c>
      <c r="L333" s="6">
        <f>IF(Balance!L332&gt;0,Balance!L332*(INDEX(Info!$E$6:$E$15,MATCH(L$14,Info!$C$6:$C$15,0))/12),0)</f>
        <v>0</v>
      </c>
      <c r="M333" s="6">
        <f>IF(Balance!M332&gt;0,Balance!M332*(INDEX(Info!$E$6:$E$15,MATCH(M$14,Info!$C$6:$C$15,0))/12),0)</f>
        <v>0</v>
      </c>
      <c r="O333" s="6">
        <f t="shared" si="10"/>
        <v>0</v>
      </c>
    </row>
    <row r="334" spans="1:15" x14ac:dyDescent="0.25">
      <c r="A334" s="3" t="str">
        <f>IF(Balance!O333&lt;=0,"",A333+1)</f>
        <v/>
      </c>
      <c r="B334" s="51" t="str">
        <f t="shared" si="11"/>
        <v/>
      </c>
      <c r="D334" s="6">
        <f>IF(Balance!D333&gt;0,Balance!D333*(INDEX(Info!$E$6:$E$15,MATCH(D$14,Info!$C$6:$C$15,0))/12),0)</f>
        <v>0</v>
      </c>
      <c r="E334" s="6">
        <f>IF(Balance!E333&gt;0,Balance!E333*(INDEX(Info!$E$6:$E$15,MATCH(E$14,Info!$C$6:$C$15,0))/12),0)</f>
        <v>0</v>
      </c>
      <c r="F334" s="6">
        <f>IF(Balance!F333&gt;0,Balance!F333*(INDEX(Info!$E$6:$E$15,MATCH(F$14,Info!$C$6:$C$15,0))/12),0)</f>
        <v>0</v>
      </c>
      <c r="G334" s="6">
        <f>IF(Balance!G333&gt;0,Balance!G333*(INDEX(Info!$E$6:$E$15,MATCH(G$14,Info!$C$6:$C$15,0))/12),0)</f>
        <v>0</v>
      </c>
      <c r="H334" s="6">
        <f>IF(Balance!H333&gt;0,Balance!H333*(INDEX(Info!$E$6:$E$15,MATCH(H$14,Info!$C$6:$C$15,0))/12),0)</f>
        <v>0</v>
      </c>
      <c r="I334" s="6">
        <f>IF(Balance!I333&gt;0,Balance!I333*(INDEX(Info!$E$6:$E$15,MATCH(I$14,Info!$C$6:$C$15,0))/12),0)</f>
        <v>0</v>
      </c>
      <c r="J334" s="6">
        <f>IF(Balance!J333&gt;0,Balance!J333*(INDEX(Info!$E$6:$E$15,MATCH(J$14,Info!$C$6:$C$15,0))/12),0)</f>
        <v>0</v>
      </c>
      <c r="K334" s="6">
        <f>IF(Balance!K333&gt;0,Balance!K333*(INDEX(Info!$E$6:$E$15,MATCH(K$14,Info!$C$6:$C$15,0))/12),0)</f>
        <v>0</v>
      </c>
      <c r="L334" s="6">
        <f>IF(Balance!L333&gt;0,Balance!L333*(INDEX(Info!$E$6:$E$15,MATCH(L$14,Info!$C$6:$C$15,0))/12),0)</f>
        <v>0</v>
      </c>
      <c r="M334" s="6">
        <f>IF(Balance!M333&gt;0,Balance!M333*(INDEX(Info!$E$6:$E$15,MATCH(M$14,Info!$C$6:$C$15,0))/12),0)</f>
        <v>0</v>
      </c>
      <c r="O334" s="6">
        <f t="shared" si="10"/>
        <v>0</v>
      </c>
    </row>
    <row r="335" spans="1:15" x14ac:dyDescent="0.25">
      <c r="A335" s="3" t="str">
        <f>IF(Balance!O334&lt;=0,"",A334+1)</f>
        <v/>
      </c>
      <c r="B335" s="51" t="str">
        <f t="shared" si="11"/>
        <v/>
      </c>
      <c r="D335" s="6">
        <f>IF(Balance!D334&gt;0,Balance!D334*(INDEX(Info!$E$6:$E$15,MATCH(D$14,Info!$C$6:$C$15,0))/12),0)</f>
        <v>0</v>
      </c>
      <c r="E335" s="6">
        <f>IF(Balance!E334&gt;0,Balance!E334*(INDEX(Info!$E$6:$E$15,MATCH(E$14,Info!$C$6:$C$15,0))/12),0)</f>
        <v>0</v>
      </c>
      <c r="F335" s="6">
        <f>IF(Balance!F334&gt;0,Balance!F334*(INDEX(Info!$E$6:$E$15,MATCH(F$14,Info!$C$6:$C$15,0))/12),0)</f>
        <v>0</v>
      </c>
      <c r="G335" s="6">
        <f>IF(Balance!G334&gt;0,Balance!G334*(INDEX(Info!$E$6:$E$15,MATCH(G$14,Info!$C$6:$C$15,0))/12),0)</f>
        <v>0</v>
      </c>
      <c r="H335" s="6">
        <f>IF(Balance!H334&gt;0,Balance!H334*(INDEX(Info!$E$6:$E$15,MATCH(H$14,Info!$C$6:$C$15,0))/12),0)</f>
        <v>0</v>
      </c>
      <c r="I335" s="6">
        <f>IF(Balance!I334&gt;0,Balance!I334*(INDEX(Info!$E$6:$E$15,MATCH(I$14,Info!$C$6:$C$15,0))/12),0)</f>
        <v>0</v>
      </c>
      <c r="J335" s="6">
        <f>IF(Balance!J334&gt;0,Balance!J334*(INDEX(Info!$E$6:$E$15,MATCH(J$14,Info!$C$6:$C$15,0))/12),0)</f>
        <v>0</v>
      </c>
      <c r="K335" s="6">
        <f>IF(Balance!K334&gt;0,Balance!K334*(INDEX(Info!$E$6:$E$15,MATCH(K$14,Info!$C$6:$C$15,0))/12),0)</f>
        <v>0</v>
      </c>
      <c r="L335" s="6">
        <f>IF(Balance!L334&gt;0,Balance!L334*(INDEX(Info!$E$6:$E$15,MATCH(L$14,Info!$C$6:$C$15,0))/12),0)</f>
        <v>0</v>
      </c>
      <c r="M335" s="6">
        <f>IF(Balance!M334&gt;0,Balance!M334*(INDEX(Info!$E$6:$E$15,MATCH(M$14,Info!$C$6:$C$15,0))/12),0)</f>
        <v>0</v>
      </c>
      <c r="O335" s="6">
        <f t="shared" si="10"/>
        <v>0</v>
      </c>
    </row>
    <row r="336" spans="1:15" x14ac:dyDescent="0.25">
      <c r="A336" s="3" t="str">
        <f>IF(Balance!O335&lt;=0,"",A335+1)</f>
        <v/>
      </c>
      <c r="B336" s="51" t="str">
        <f t="shared" si="11"/>
        <v/>
      </c>
      <c r="D336" s="6">
        <f>IF(Balance!D335&gt;0,Balance!D335*(INDEX(Info!$E$6:$E$15,MATCH(D$14,Info!$C$6:$C$15,0))/12),0)</f>
        <v>0</v>
      </c>
      <c r="E336" s="6">
        <f>IF(Balance!E335&gt;0,Balance!E335*(INDEX(Info!$E$6:$E$15,MATCH(E$14,Info!$C$6:$C$15,0))/12),0)</f>
        <v>0</v>
      </c>
      <c r="F336" s="6">
        <f>IF(Balance!F335&gt;0,Balance!F335*(INDEX(Info!$E$6:$E$15,MATCH(F$14,Info!$C$6:$C$15,0))/12),0)</f>
        <v>0</v>
      </c>
      <c r="G336" s="6">
        <f>IF(Balance!G335&gt;0,Balance!G335*(INDEX(Info!$E$6:$E$15,MATCH(G$14,Info!$C$6:$C$15,0))/12),0)</f>
        <v>0</v>
      </c>
      <c r="H336" s="6">
        <f>IF(Balance!H335&gt;0,Balance!H335*(INDEX(Info!$E$6:$E$15,MATCH(H$14,Info!$C$6:$C$15,0))/12),0)</f>
        <v>0</v>
      </c>
      <c r="I336" s="6">
        <f>IF(Balance!I335&gt;0,Balance!I335*(INDEX(Info!$E$6:$E$15,MATCH(I$14,Info!$C$6:$C$15,0))/12),0)</f>
        <v>0</v>
      </c>
      <c r="J336" s="6">
        <f>IF(Balance!J335&gt;0,Balance!J335*(INDEX(Info!$E$6:$E$15,MATCH(J$14,Info!$C$6:$C$15,0))/12),0)</f>
        <v>0</v>
      </c>
      <c r="K336" s="6">
        <f>IF(Balance!K335&gt;0,Balance!K335*(INDEX(Info!$E$6:$E$15,MATCH(K$14,Info!$C$6:$C$15,0))/12),0)</f>
        <v>0</v>
      </c>
      <c r="L336" s="6">
        <f>IF(Balance!L335&gt;0,Balance!L335*(INDEX(Info!$E$6:$E$15,MATCH(L$14,Info!$C$6:$C$15,0))/12),0)</f>
        <v>0</v>
      </c>
      <c r="M336" s="6">
        <f>IF(Balance!M335&gt;0,Balance!M335*(INDEX(Info!$E$6:$E$15,MATCH(M$14,Info!$C$6:$C$15,0))/12),0)</f>
        <v>0</v>
      </c>
      <c r="O336" s="6">
        <f t="shared" ref="O336:O399" si="12">SUM(D336:M336)</f>
        <v>0</v>
      </c>
    </row>
    <row r="337" spans="1:15" x14ac:dyDescent="0.25">
      <c r="A337" s="3" t="str">
        <f>IF(Balance!O336&lt;=0,"",A336+1)</f>
        <v/>
      </c>
      <c r="B337" s="51" t="str">
        <f t="shared" ref="B337:B400" si="13">IF(A337="","",DATE(YEAR(B336),MONTH(B336)+1,1))</f>
        <v/>
      </c>
      <c r="D337" s="6">
        <f>IF(Balance!D336&gt;0,Balance!D336*(INDEX(Info!$E$6:$E$15,MATCH(D$14,Info!$C$6:$C$15,0))/12),0)</f>
        <v>0</v>
      </c>
      <c r="E337" s="6">
        <f>IF(Balance!E336&gt;0,Balance!E336*(INDEX(Info!$E$6:$E$15,MATCH(E$14,Info!$C$6:$C$15,0))/12),0)</f>
        <v>0</v>
      </c>
      <c r="F337" s="6">
        <f>IF(Balance!F336&gt;0,Balance!F336*(INDEX(Info!$E$6:$E$15,MATCH(F$14,Info!$C$6:$C$15,0))/12),0)</f>
        <v>0</v>
      </c>
      <c r="G337" s="6">
        <f>IF(Balance!G336&gt;0,Balance!G336*(INDEX(Info!$E$6:$E$15,MATCH(G$14,Info!$C$6:$C$15,0))/12),0)</f>
        <v>0</v>
      </c>
      <c r="H337" s="6">
        <f>IF(Balance!H336&gt;0,Balance!H336*(INDEX(Info!$E$6:$E$15,MATCH(H$14,Info!$C$6:$C$15,0))/12),0)</f>
        <v>0</v>
      </c>
      <c r="I337" s="6">
        <f>IF(Balance!I336&gt;0,Balance!I336*(INDEX(Info!$E$6:$E$15,MATCH(I$14,Info!$C$6:$C$15,0))/12),0)</f>
        <v>0</v>
      </c>
      <c r="J337" s="6">
        <f>IF(Balance!J336&gt;0,Balance!J336*(INDEX(Info!$E$6:$E$15,MATCH(J$14,Info!$C$6:$C$15,0))/12),0)</f>
        <v>0</v>
      </c>
      <c r="K337" s="6">
        <f>IF(Balance!K336&gt;0,Balance!K336*(INDEX(Info!$E$6:$E$15,MATCH(K$14,Info!$C$6:$C$15,0))/12),0)</f>
        <v>0</v>
      </c>
      <c r="L337" s="6">
        <f>IF(Balance!L336&gt;0,Balance!L336*(INDEX(Info!$E$6:$E$15,MATCH(L$14,Info!$C$6:$C$15,0))/12),0)</f>
        <v>0</v>
      </c>
      <c r="M337" s="6">
        <f>IF(Balance!M336&gt;0,Balance!M336*(INDEX(Info!$E$6:$E$15,MATCH(M$14,Info!$C$6:$C$15,0))/12),0)</f>
        <v>0</v>
      </c>
      <c r="O337" s="6">
        <f t="shared" si="12"/>
        <v>0</v>
      </c>
    </row>
    <row r="338" spans="1:15" x14ac:dyDescent="0.25">
      <c r="A338" s="3" t="str">
        <f>IF(Balance!O337&lt;=0,"",A337+1)</f>
        <v/>
      </c>
      <c r="B338" s="51" t="str">
        <f t="shared" si="13"/>
        <v/>
      </c>
      <c r="D338" s="6">
        <f>IF(Balance!D337&gt;0,Balance!D337*(INDEX(Info!$E$6:$E$15,MATCH(D$14,Info!$C$6:$C$15,0))/12),0)</f>
        <v>0</v>
      </c>
      <c r="E338" s="6">
        <f>IF(Balance!E337&gt;0,Balance!E337*(INDEX(Info!$E$6:$E$15,MATCH(E$14,Info!$C$6:$C$15,0))/12),0)</f>
        <v>0</v>
      </c>
      <c r="F338" s="6">
        <f>IF(Balance!F337&gt;0,Balance!F337*(INDEX(Info!$E$6:$E$15,MATCH(F$14,Info!$C$6:$C$15,0))/12),0)</f>
        <v>0</v>
      </c>
      <c r="G338" s="6">
        <f>IF(Balance!G337&gt;0,Balance!G337*(INDEX(Info!$E$6:$E$15,MATCH(G$14,Info!$C$6:$C$15,0))/12),0)</f>
        <v>0</v>
      </c>
      <c r="H338" s="6">
        <f>IF(Balance!H337&gt;0,Balance!H337*(INDEX(Info!$E$6:$E$15,MATCH(H$14,Info!$C$6:$C$15,0))/12),0)</f>
        <v>0</v>
      </c>
      <c r="I338" s="6">
        <f>IF(Balance!I337&gt;0,Balance!I337*(INDEX(Info!$E$6:$E$15,MATCH(I$14,Info!$C$6:$C$15,0))/12),0)</f>
        <v>0</v>
      </c>
      <c r="J338" s="6">
        <f>IF(Balance!J337&gt;0,Balance!J337*(INDEX(Info!$E$6:$E$15,MATCH(J$14,Info!$C$6:$C$15,0))/12),0)</f>
        <v>0</v>
      </c>
      <c r="K338" s="6">
        <f>IF(Balance!K337&gt;0,Balance!K337*(INDEX(Info!$E$6:$E$15,MATCH(K$14,Info!$C$6:$C$15,0))/12),0)</f>
        <v>0</v>
      </c>
      <c r="L338" s="6">
        <f>IF(Balance!L337&gt;0,Balance!L337*(INDEX(Info!$E$6:$E$15,MATCH(L$14,Info!$C$6:$C$15,0))/12),0)</f>
        <v>0</v>
      </c>
      <c r="M338" s="6">
        <f>IF(Balance!M337&gt;0,Balance!M337*(INDEX(Info!$E$6:$E$15,MATCH(M$14,Info!$C$6:$C$15,0))/12),0)</f>
        <v>0</v>
      </c>
      <c r="O338" s="6">
        <f t="shared" si="12"/>
        <v>0</v>
      </c>
    </row>
    <row r="339" spans="1:15" x14ac:dyDescent="0.25">
      <c r="A339" s="3" t="str">
        <f>IF(Balance!O338&lt;=0,"",A338+1)</f>
        <v/>
      </c>
      <c r="B339" s="51" t="str">
        <f t="shared" si="13"/>
        <v/>
      </c>
      <c r="D339" s="6">
        <f>IF(Balance!D338&gt;0,Balance!D338*(INDEX(Info!$E$6:$E$15,MATCH(D$14,Info!$C$6:$C$15,0))/12),0)</f>
        <v>0</v>
      </c>
      <c r="E339" s="6">
        <f>IF(Balance!E338&gt;0,Balance!E338*(INDEX(Info!$E$6:$E$15,MATCH(E$14,Info!$C$6:$C$15,0))/12),0)</f>
        <v>0</v>
      </c>
      <c r="F339" s="6">
        <f>IF(Balance!F338&gt;0,Balance!F338*(INDEX(Info!$E$6:$E$15,MATCH(F$14,Info!$C$6:$C$15,0))/12),0)</f>
        <v>0</v>
      </c>
      <c r="G339" s="6">
        <f>IF(Balance!G338&gt;0,Balance!G338*(INDEX(Info!$E$6:$E$15,MATCH(G$14,Info!$C$6:$C$15,0))/12),0)</f>
        <v>0</v>
      </c>
      <c r="H339" s="6">
        <f>IF(Balance!H338&gt;0,Balance!H338*(INDEX(Info!$E$6:$E$15,MATCH(H$14,Info!$C$6:$C$15,0))/12),0)</f>
        <v>0</v>
      </c>
      <c r="I339" s="6">
        <f>IF(Balance!I338&gt;0,Balance!I338*(INDEX(Info!$E$6:$E$15,MATCH(I$14,Info!$C$6:$C$15,0))/12),0)</f>
        <v>0</v>
      </c>
      <c r="J339" s="6">
        <f>IF(Balance!J338&gt;0,Balance!J338*(INDEX(Info!$E$6:$E$15,MATCH(J$14,Info!$C$6:$C$15,0))/12),0)</f>
        <v>0</v>
      </c>
      <c r="K339" s="6">
        <f>IF(Balance!K338&gt;0,Balance!K338*(INDEX(Info!$E$6:$E$15,MATCH(K$14,Info!$C$6:$C$15,0))/12),0)</f>
        <v>0</v>
      </c>
      <c r="L339" s="6">
        <f>IF(Balance!L338&gt;0,Balance!L338*(INDEX(Info!$E$6:$E$15,MATCH(L$14,Info!$C$6:$C$15,0))/12),0)</f>
        <v>0</v>
      </c>
      <c r="M339" s="6">
        <f>IF(Balance!M338&gt;0,Balance!M338*(INDEX(Info!$E$6:$E$15,MATCH(M$14,Info!$C$6:$C$15,0))/12),0)</f>
        <v>0</v>
      </c>
      <c r="O339" s="6">
        <f t="shared" si="12"/>
        <v>0</v>
      </c>
    </row>
    <row r="340" spans="1:15" x14ac:dyDescent="0.25">
      <c r="A340" s="3" t="str">
        <f>IF(Balance!O339&lt;=0,"",A339+1)</f>
        <v/>
      </c>
      <c r="B340" s="51" t="str">
        <f t="shared" si="13"/>
        <v/>
      </c>
      <c r="D340" s="6">
        <f>IF(Balance!D339&gt;0,Balance!D339*(INDEX(Info!$E$6:$E$15,MATCH(D$14,Info!$C$6:$C$15,0))/12),0)</f>
        <v>0</v>
      </c>
      <c r="E340" s="6">
        <f>IF(Balance!E339&gt;0,Balance!E339*(INDEX(Info!$E$6:$E$15,MATCH(E$14,Info!$C$6:$C$15,0))/12),0)</f>
        <v>0</v>
      </c>
      <c r="F340" s="6">
        <f>IF(Balance!F339&gt;0,Balance!F339*(INDEX(Info!$E$6:$E$15,MATCH(F$14,Info!$C$6:$C$15,0))/12),0)</f>
        <v>0</v>
      </c>
      <c r="G340" s="6">
        <f>IF(Balance!G339&gt;0,Balance!G339*(INDEX(Info!$E$6:$E$15,MATCH(G$14,Info!$C$6:$C$15,0))/12),0)</f>
        <v>0</v>
      </c>
      <c r="H340" s="6">
        <f>IF(Balance!H339&gt;0,Balance!H339*(INDEX(Info!$E$6:$E$15,MATCH(H$14,Info!$C$6:$C$15,0))/12),0)</f>
        <v>0</v>
      </c>
      <c r="I340" s="6">
        <f>IF(Balance!I339&gt;0,Balance!I339*(INDEX(Info!$E$6:$E$15,MATCH(I$14,Info!$C$6:$C$15,0))/12),0)</f>
        <v>0</v>
      </c>
      <c r="J340" s="6">
        <f>IF(Balance!J339&gt;0,Balance!J339*(INDEX(Info!$E$6:$E$15,MATCH(J$14,Info!$C$6:$C$15,0))/12),0)</f>
        <v>0</v>
      </c>
      <c r="K340" s="6">
        <f>IF(Balance!K339&gt;0,Balance!K339*(INDEX(Info!$E$6:$E$15,MATCH(K$14,Info!$C$6:$C$15,0))/12),0)</f>
        <v>0</v>
      </c>
      <c r="L340" s="6">
        <f>IF(Balance!L339&gt;0,Balance!L339*(INDEX(Info!$E$6:$E$15,MATCH(L$14,Info!$C$6:$C$15,0))/12),0)</f>
        <v>0</v>
      </c>
      <c r="M340" s="6">
        <f>IF(Balance!M339&gt;0,Balance!M339*(INDEX(Info!$E$6:$E$15,MATCH(M$14,Info!$C$6:$C$15,0))/12),0)</f>
        <v>0</v>
      </c>
      <c r="O340" s="6">
        <f t="shared" si="12"/>
        <v>0</v>
      </c>
    </row>
    <row r="341" spans="1:15" x14ac:dyDescent="0.25">
      <c r="A341" s="3" t="str">
        <f>IF(Balance!O340&lt;=0,"",A340+1)</f>
        <v/>
      </c>
      <c r="B341" s="51" t="str">
        <f t="shared" si="13"/>
        <v/>
      </c>
      <c r="D341" s="6">
        <f>IF(Balance!D340&gt;0,Balance!D340*(INDEX(Info!$E$6:$E$15,MATCH(D$14,Info!$C$6:$C$15,0))/12),0)</f>
        <v>0</v>
      </c>
      <c r="E341" s="6">
        <f>IF(Balance!E340&gt;0,Balance!E340*(INDEX(Info!$E$6:$E$15,MATCH(E$14,Info!$C$6:$C$15,0))/12),0)</f>
        <v>0</v>
      </c>
      <c r="F341" s="6">
        <f>IF(Balance!F340&gt;0,Balance!F340*(INDEX(Info!$E$6:$E$15,MATCH(F$14,Info!$C$6:$C$15,0))/12),0)</f>
        <v>0</v>
      </c>
      <c r="G341" s="6">
        <f>IF(Balance!G340&gt;0,Balance!G340*(INDEX(Info!$E$6:$E$15,MATCH(G$14,Info!$C$6:$C$15,0))/12),0)</f>
        <v>0</v>
      </c>
      <c r="H341" s="6">
        <f>IF(Balance!H340&gt;0,Balance!H340*(INDEX(Info!$E$6:$E$15,MATCH(H$14,Info!$C$6:$C$15,0))/12),0)</f>
        <v>0</v>
      </c>
      <c r="I341" s="6">
        <f>IF(Balance!I340&gt;0,Balance!I340*(INDEX(Info!$E$6:$E$15,MATCH(I$14,Info!$C$6:$C$15,0))/12),0)</f>
        <v>0</v>
      </c>
      <c r="J341" s="6">
        <f>IF(Balance!J340&gt;0,Balance!J340*(INDEX(Info!$E$6:$E$15,MATCH(J$14,Info!$C$6:$C$15,0))/12),0)</f>
        <v>0</v>
      </c>
      <c r="K341" s="6">
        <f>IF(Balance!K340&gt;0,Balance!K340*(INDEX(Info!$E$6:$E$15,MATCH(K$14,Info!$C$6:$C$15,0))/12),0)</f>
        <v>0</v>
      </c>
      <c r="L341" s="6">
        <f>IF(Balance!L340&gt;0,Balance!L340*(INDEX(Info!$E$6:$E$15,MATCH(L$14,Info!$C$6:$C$15,0))/12),0)</f>
        <v>0</v>
      </c>
      <c r="M341" s="6">
        <f>IF(Balance!M340&gt;0,Balance!M340*(INDEX(Info!$E$6:$E$15,MATCH(M$14,Info!$C$6:$C$15,0))/12),0)</f>
        <v>0</v>
      </c>
      <c r="O341" s="6">
        <f t="shared" si="12"/>
        <v>0</v>
      </c>
    </row>
    <row r="342" spans="1:15" x14ac:dyDescent="0.25">
      <c r="A342" s="3" t="str">
        <f>IF(Balance!O341&lt;=0,"",A341+1)</f>
        <v/>
      </c>
      <c r="B342" s="51" t="str">
        <f t="shared" si="13"/>
        <v/>
      </c>
      <c r="D342" s="6">
        <f>IF(Balance!D341&gt;0,Balance!D341*(INDEX(Info!$E$6:$E$15,MATCH(D$14,Info!$C$6:$C$15,0))/12),0)</f>
        <v>0</v>
      </c>
      <c r="E342" s="6">
        <f>IF(Balance!E341&gt;0,Balance!E341*(INDEX(Info!$E$6:$E$15,MATCH(E$14,Info!$C$6:$C$15,0))/12),0)</f>
        <v>0</v>
      </c>
      <c r="F342" s="6">
        <f>IF(Balance!F341&gt;0,Balance!F341*(INDEX(Info!$E$6:$E$15,MATCH(F$14,Info!$C$6:$C$15,0))/12),0)</f>
        <v>0</v>
      </c>
      <c r="G342" s="6">
        <f>IF(Balance!G341&gt;0,Balance!G341*(INDEX(Info!$E$6:$E$15,MATCH(G$14,Info!$C$6:$C$15,0))/12),0)</f>
        <v>0</v>
      </c>
      <c r="H342" s="6">
        <f>IF(Balance!H341&gt;0,Balance!H341*(INDEX(Info!$E$6:$E$15,MATCH(H$14,Info!$C$6:$C$15,0))/12),0)</f>
        <v>0</v>
      </c>
      <c r="I342" s="6">
        <f>IF(Balance!I341&gt;0,Balance!I341*(INDEX(Info!$E$6:$E$15,MATCH(I$14,Info!$C$6:$C$15,0))/12),0)</f>
        <v>0</v>
      </c>
      <c r="J342" s="6">
        <f>IF(Balance!J341&gt;0,Balance!J341*(INDEX(Info!$E$6:$E$15,MATCH(J$14,Info!$C$6:$C$15,0))/12),0)</f>
        <v>0</v>
      </c>
      <c r="K342" s="6">
        <f>IF(Balance!K341&gt;0,Balance!K341*(INDEX(Info!$E$6:$E$15,MATCH(K$14,Info!$C$6:$C$15,0))/12),0)</f>
        <v>0</v>
      </c>
      <c r="L342" s="6">
        <f>IF(Balance!L341&gt;0,Balance!L341*(INDEX(Info!$E$6:$E$15,MATCH(L$14,Info!$C$6:$C$15,0))/12),0)</f>
        <v>0</v>
      </c>
      <c r="M342" s="6">
        <f>IF(Balance!M341&gt;0,Balance!M341*(INDEX(Info!$E$6:$E$15,MATCH(M$14,Info!$C$6:$C$15,0))/12),0)</f>
        <v>0</v>
      </c>
      <c r="O342" s="6">
        <f t="shared" si="12"/>
        <v>0</v>
      </c>
    </row>
    <row r="343" spans="1:15" x14ac:dyDescent="0.25">
      <c r="A343" s="3" t="str">
        <f>IF(Balance!O342&lt;=0,"",A342+1)</f>
        <v/>
      </c>
      <c r="B343" s="51" t="str">
        <f t="shared" si="13"/>
        <v/>
      </c>
      <c r="D343" s="6">
        <f>IF(Balance!D342&gt;0,Balance!D342*(INDEX(Info!$E$6:$E$15,MATCH(D$14,Info!$C$6:$C$15,0))/12),0)</f>
        <v>0</v>
      </c>
      <c r="E343" s="6">
        <f>IF(Balance!E342&gt;0,Balance!E342*(INDEX(Info!$E$6:$E$15,MATCH(E$14,Info!$C$6:$C$15,0))/12),0)</f>
        <v>0</v>
      </c>
      <c r="F343" s="6">
        <f>IF(Balance!F342&gt;0,Balance!F342*(INDEX(Info!$E$6:$E$15,MATCH(F$14,Info!$C$6:$C$15,0))/12),0)</f>
        <v>0</v>
      </c>
      <c r="G343" s="6">
        <f>IF(Balance!G342&gt;0,Balance!G342*(INDEX(Info!$E$6:$E$15,MATCH(G$14,Info!$C$6:$C$15,0))/12),0)</f>
        <v>0</v>
      </c>
      <c r="H343" s="6">
        <f>IF(Balance!H342&gt;0,Balance!H342*(INDEX(Info!$E$6:$E$15,MATCH(H$14,Info!$C$6:$C$15,0))/12),0)</f>
        <v>0</v>
      </c>
      <c r="I343" s="6">
        <f>IF(Balance!I342&gt;0,Balance!I342*(INDEX(Info!$E$6:$E$15,MATCH(I$14,Info!$C$6:$C$15,0))/12),0)</f>
        <v>0</v>
      </c>
      <c r="J343" s="6">
        <f>IF(Balance!J342&gt;0,Balance!J342*(INDEX(Info!$E$6:$E$15,MATCH(J$14,Info!$C$6:$C$15,0))/12),0)</f>
        <v>0</v>
      </c>
      <c r="K343" s="6">
        <f>IF(Balance!K342&gt;0,Balance!K342*(INDEX(Info!$E$6:$E$15,MATCH(K$14,Info!$C$6:$C$15,0))/12),0)</f>
        <v>0</v>
      </c>
      <c r="L343" s="6">
        <f>IF(Balance!L342&gt;0,Balance!L342*(INDEX(Info!$E$6:$E$15,MATCH(L$14,Info!$C$6:$C$15,0))/12),0)</f>
        <v>0</v>
      </c>
      <c r="M343" s="6">
        <f>IF(Balance!M342&gt;0,Balance!M342*(INDEX(Info!$E$6:$E$15,MATCH(M$14,Info!$C$6:$C$15,0))/12),0)</f>
        <v>0</v>
      </c>
      <c r="O343" s="6">
        <f t="shared" si="12"/>
        <v>0</v>
      </c>
    </row>
    <row r="344" spans="1:15" x14ac:dyDescent="0.25">
      <c r="A344" s="3" t="str">
        <f>IF(Balance!O343&lt;=0,"",A343+1)</f>
        <v/>
      </c>
      <c r="B344" s="51" t="str">
        <f t="shared" si="13"/>
        <v/>
      </c>
      <c r="D344" s="6">
        <f>IF(Balance!D343&gt;0,Balance!D343*(INDEX(Info!$E$6:$E$15,MATCH(D$14,Info!$C$6:$C$15,0))/12),0)</f>
        <v>0</v>
      </c>
      <c r="E344" s="6">
        <f>IF(Balance!E343&gt;0,Balance!E343*(INDEX(Info!$E$6:$E$15,MATCH(E$14,Info!$C$6:$C$15,0))/12),0)</f>
        <v>0</v>
      </c>
      <c r="F344" s="6">
        <f>IF(Balance!F343&gt;0,Balance!F343*(INDEX(Info!$E$6:$E$15,MATCH(F$14,Info!$C$6:$C$15,0))/12),0)</f>
        <v>0</v>
      </c>
      <c r="G344" s="6">
        <f>IF(Balance!G343&gt;0,Balance!G343*(INDEX(Info!$E$6:$E$15,MATCH(G$14,Info!$C$6:$C$15,0))/12),0)</f>
        <v>0</v>
      </c>
      <c r="H344" s="6">
        <f>IF(Balance!H343&gt;0,Balance!H343*(INDEX(Info!$E$6:$E$15,MATCH(H$14,Info!$C$6:$C$15,0))/12),0)</f>
        <v>0</v>
      </c>
      <c r="I344" s="6">
        <f>IF(Balance!I343&gt;0,Balance!I343*(INDEX(Info!$E$6:$E$15,MATCH(I$14,Info!$C$6:$C$15,0))/12),0)</f>
        <v>0</v>
      </c>
      <c r="J344" s="6">
        <f>IF(Balance!J343&gt;0,Balance!J343*(INDEX(Info!$E$6:$E$15,MATCH(J$14,Info!$C$6:$C$15,0))/12),0)</f>
        <v>0</v>
      </c>
      <c r="K344" s="6">
        <f>IF(Balance!K343&gt;0,Balance!K343*(INDEX(Info!$E$6:$E$15,MATCH(K$14,Info!$C$6:$C$15,0))/12),0)</f>
        <v>0</v>
      </c>
      <c r="L344" s="6">
        <f>IF(Balance!L343&gt;0,Balance!L343*(INDEX(Info!$E$6:$E$15,MATCH(L$14,Info!$C$6:$C$15,0))/12),0)</f>
        <v>0</v>
      </c>
      <c r="M344" s="6">
        <f>IF(Balance!M343&gt;0,Balance!M343*(INDEX(Info!$E$6:$E$15,MATCH(M$14,Info!$C$6:$C$15,0))/12),0)</f>
        <v>0</v>
      </c>
      <c r="O344" s="6">
        <f t="shared" si="12"/>
        <v>0</v>
      </c>
    </row>
    <row r="345" spans="1:15" x14ac:dyDescent="0.25">
      <c r="A345" s="3" t="str">
        <f>IF(Balance!O344&lt;=0,"",A344+1)</f>
        <v/>
      </c>
      <c r="B345" s="51" t="str">
        <f t="shared" si="13"/>
        <v/>
      </c>
      <c r="D345" s="6">
        <f>IF(Balance!D344&gt;0,Balance!D344*(INDEX(Info!$E$6:$E$15,MATCH(D$14,Info!$C$6:$C$15,0))/12),0)</f>
        <v>0</v>
      </c>
      <c r="E345" s="6">
        <f>IF(Balance!E344&gt;0,Balance!E344*(INDEX(Info!$E$6:$E$15,MATCH(E$14,Info!$C$6:$C$15,0))/12),0)</f>
        <v>0</v>
      </c>
      <c r="F345" s="6">
        <f>IF(Balance!F344&gt;0,Balance!F344*(INDEX(Info!$E$6:$E$15,MATCH(F$14,Info!$C$6:$C$15,0))/12),0)</f>
        <v>0</v>
      </c>
      <c r="G345" s="6">
        <f>IF(Balance!G344&gt;0,Balance!G344*(INDEX(Info!$E$6:$E$15,MATCH(G$14,Info!$C$6:$C$15,0))/12),0)</f>
        <v>0</v>
      </c>
      <c r="H345" s="6">
        <f>IF(Balance!H344&gt;0,Balance!H344*(INDEX(Info!$E$6:$E$15,MATCH(H$14,Info!$C$6:$C$15,0))/12),0)</f>
        <v>0</v>
      </c>
      <c r="I345" s="6">
        <f>IF(Balance!I344&gt;0,Balance!I344*(INDEX(Info!$E$6:$E$15,MATCH(I$14,Info!$C$6:$C$15,0))/12),0)</f>
        <v>0</v>
      </c>
      <c r="J345" s="6">
        <f>IF(Balance!J344&gt;0,Balance!J344*(INDEX(Info!$E$6:$E$15,MATCH(J$14,Info!$C$6:$C$15,0))/12),0)</f>
        <v>0</v>
      </c>
      <c r="K345" s="6">
        <f>IF(Balance!K344&gt;0,Balance!K344*(INDEX(Info!$E$6:$E$15,MATCH(K$14,Info!$C$6:$C$15,0))/12),0)</f>
        <v>0</v>
      </c>
      <c r="L345" s="6">
        <f>IF(Balance!L344&gt;0,Balance!L344*(INDEX(Info!$E$6:$E$15,MATCH(L$14,Info!$C$6:$C$15,0))/12),0)</f>
        <v>0</v>
      </c>
      <c r="M345" s="6">
        <f>IF(Balance!M344&gt;0,Balance!M344*(INDEX(Info!$E$6:$E$15,MATCH(M$14,Info!$C$6:$C$15,0))/12),0)</f>
        <v>0</v>
      </c>
      <c r="O345" s="6">
        <f t="shared" si="12"/>
        <v>0</v>
      </c>
    </row>
    <row r="346" spans="1:15" x14ac:dyDescent="0.25">
      <c r="A346" s="3" t="str">
        <f>IF(Balance!O345&lt;=0,"",A345+1)</f>
        <v/>
      </c>
      <c r="B346" s="51" t="str">
        <f t="shared" si="13"/>
        <v/>
      </c>
      <c r="D346" s="6">
        <f>IF(Balance!D345&gt;0,Balance!D345*(INDEX(Info!$E$6:$E$15,MATCH(D$14,Info!$C$6:$C$15,0))/12),0)</f>
        <v>0</v>
      </c>
      <c r="E346" s="6">
        <f>IF(Balance!E345&gt;0,Balance!E345*(INDEX(Info!$E$6:$E$15,MATCH(E$14,Info!$C$6:$C$15,0))/12),0)</f>
        <v>0</v>
      </c>
      <c r="F346" s="6">
        <f>IF(Balance!F345&gt;0,Balance!F345*(INDEX(Info!$E$6:$E$15,MATCH(F$14,Info!$C$6:$C$15,0))/12),0)</f>
        <v>0</v>
      </c>
      <c r="G346" s="6">
        <f>IF(Balance!G345&gt;0,Balance!G345*(INDEX(Info!$E$6:$E$15,MATCH(G$14,Info!$C$6:$C$15,0))/12),0)</f>
        <v>0</v>
      </c>
      <c r="H346" s="6">
        <f>IF(Balance!H345&gt;0,Balance!H345*(INDEX(Info!$E$6:$E$15,MATCH(H$14,Info!$C$6:$C$15,0))/12),0)</f>
        <v>0</v>
      </c>
      <c r="I346" s="6">
        <f>IF(Balance!I345&gt;0,Balance!I345*(INDEX(Info!$E$6:$E$15,MATCH(I$14,Info!$C$6:$C$15,0))/12),0)</f>
        <v>0</v>
      </c>
      <c r="J346" s="6">
        <f>IF(Balance!J345&gt;0,Balance!J345*(INDEX(Info!$E$6:$E$15,MATCH(J$14,Info!$C$6:$C$15,0))/12),0)</f>
        <v>0</v>
      </c>
      <c r="K346" s="6">
        <f>IF(Balance!K345&gt;0,Balance!K345*(INDEX(Info!$E$6:$E$15,MATCH(K$14,Info!$C$6:$C$15,0))/12),0)</f>
        <v>0</v>
      </c>
      <c r="L346" s="6">
        <f>IF(Balance!L345&gt;0,Balance!L345*(INDEX(Info!$E$6:$E$15,MATCH(L$14,Info!$C$6:$C$15,0))/12),0)</f>
        <v>0</v>
      </c>
      <c r="M346" s="6">
        <f>IF(Balance!M345&gt;0,Balance!M345*(INDEX(Info!$E$6:$E$15,MATCH(M$14,Info!$C$6:$C$15,0))/12),0)</f>
        <v>0</v>
      </c>
      <c r="O346" s="6">
        <f t="shared" si="12"/>
        <v>0</v>
      </c>
    </row>
    <row r="347" spans="1:15" x14ac:dyDescent="0.25">
      <c r="A347" s="3" t="str">
        <f>IF(Balance!O346&lt;=0,"",A346+1)</f>
        <v/>
      </c>
      <c r="B347" s="51" t="str">
        <f t="shared" si="13"/>
        <v/>
      </c>
      <c r="D347" s="6">
        <f>IF(Balance!D346&gt;0,Balance!D346*(INDEX(Info!$E$6:$E$15,MATCH(D$14,Info!$C$6:$C$15,0))/12),0)</f>
        <v>0</v>
      </c>
      <c r="E347" s="6">
        <f>IF(Balance!E346&gt;0,Balance!E346*(INDEX(Info!$E$6:$E$15,MATCH(E$14,Info!$C$6:$C$15,0))/12),0)</f>
        <v>0</v>
      </c>
      <c r="F347" s="6">
        <f>IF(Balance!F346&gt;0,Balance!F346*(INDEX(Info!$E$6:$E$15,MATCH(F$14,Info!$C$6:$C$15,0))/12),0)</f>
        <v>0</v>
      </c>
      <c r="G347" s="6">
        <f>IF(Balance!G346&gt;0,Balance!G346*(INDEX(Info!$E$6:$E$15,MATCH(G$14,Info!$C$6:$C$15,0))/12),0)</f>
        <v>0</v>
      </c>
      <c r="H347" s="6">
        <f>IF(Balance!H346&gt;0,Balance!H346*(INDEX(Info!$E$6:$E$15,MATCH(H$14,Info!$C$6:$C$15,0))/12),0)</f>
        <v>0</v>
      </c>
      <c r="I347" s="6">
        <f>IF(Balance!I346&gt;0,Balance!I346*(INDEX(Info!$E$6:$E$15,MATCH(I$14,Info!$C$6:$C$15,0))/12),0)</f>
        <v>0</v>
      </c>
      <c r="J347" s="6">
        <f>IF(Balance!J346&gt;0,Balance!J346*(INDEX(Info!$E$6:$E$15,MATCH(J$14,Info!$C$6:$C$15,0))/12),0)</f>
        <v>0</v>
      </c>
      <c r="K347" s="6">
        <f>IF(Balance!K346&gt;0,Balance!K346*(INDEX(Info!$E$6:$E$15,MATCH(K$14,Info!$C$6:$C$15,0))/12),0)</f>
        <v>0</v>
      </c>
      <c r="L347" s="6">
        <f>IF(Balance!L346&gt;0,Balance!L346*(INDEX(Info!$E$6:$E$15,MATCH(L$14,Info!$C$6:$C$15,0))/12),0)</f>
        <v>0</v>
      </c>
      <c r="M347" s="6">
        <f>IF(Balance!M346&gt;0,Balance!M346*(INDEX(Info!$E$6:$E$15,MATCH(M$14,Info!$C$6:$C$15,0))/12),0)</f>
        <v>0</v>
      </c>
      <c r="O347" s="6">
        <f t="shared" si="12"/>
        <v>0</v>
      </c>
    </row>
    <row r="348" spans="1:15" x14ac:dyDescent="0.25">
      <c r="A348" s="3" t="str">
        <f>IF(Balance!O347&lt;=0,"",A347+1)</f>
        <v/>
      </c>
      <c r="B348" s="51" t="str">
        <f t="shared" si="13"/>
        <v/>
      </c>
      <c r="D348" s="6">
        <f>IF(Balance!D347&gt;0,Balance!D347*(INDEX(Info!$E$6:$E$15,MATCH(D$14,Info!$C$6:$C$15,0))/12),0)</f>
        <v>0</v>
      </c>
      <c r="E348" s="6">
        <f>IF(Balance!E347&gt;0,Balance!E347*(INDEX(Info!$E$6:$E$15,MATCH(E$14,Info!$C$6:$C$15,0))/12),0)</f>
        <v>0</v>
      </c>
      <c r="F348" s="6">
        <f>IF(Balance!F347&gt;0,Balance!F347*(INDEX(Info!$E$6:$E$15,MATCH(F$14,Info!$C$6:$C$15,0))/12),0)</f>
        <v>0</v>
      </c>
      <c r="G348" s="6">
        <f>IF(Balance!G347&gt;0,Balance!G347*(INDEX(Info!$E$6:$E$15,MATCH(G$14,Info!$C$6:$C$15,0))/12),0)</f>
        <v>0</v>
      </c>
      <c r="H348" s="6">
        <f>IF(Balance!H347&gt;0,Balance!H347*(INDEX(Info!$E$6:$E$15,MATCH(H$14,Info!$C$6:$C$15,0))/12),0)</f>
        <v>0</v>
      </c>
      <c r="I348" s="6">
        <f>IF(Balance!I347&gt;0,Balance!I347*(INDEX(Info!$E$6:$E$15,MATCH(I$14,Info!$C$6:$C$15,0))/12),0)</f>
        <v>0</v>
      </c>
      <c r="J348" s="6">
        <f>IF(Balance!J347&gt;0,Balance!J347*(INDEX(Info!$E$6:$E$15,MATCH(J$14,Info!$C$6:$C$15,0))/12),0)</f>
        <v>0</v>
      </c>
      <c r="K348" s="6">
        <f>IF(Balance!K347&gt;0,Balance!K347*(INDEX(Info!$E$6:$E$15,MATCH(K$14,Info!$C$6:$C$15,0))/12),0)</f>
        <v>0</v>
      </c>
      <c r="L348" s="6">
        <f>IF(Balance!L347&gt;0,Balance!L347*(INDEX(Info!$E$6:$E$15,MATCH(L$14,Info!$C$6:$C$15,0))/12),0)</f>
        <v>0</v>
      </c>
      <c r="M348" s="6">
        <f>IF(Balance!M347&gt;0,Balance!M347*(INDEX(Info!$E$6:$E$15,MATCH(M$14,Info!$C$6:$C$15,0))/12),0)</f>
        <v>0</v>
      </c>
      <c r="O348" s="6">
        <f t="shared" si="12"/>
        <v>0</v>
      </c>
    </row>
    <row r="349" spans="1:15" x14ac:dyDescent="0.25">
      <c r="A349" s="3" t="str">
        <f>IF(Balance!O348&lt;=0,"",A348+1)</f>
        <v/>
      </c>
      <c r="B349" s="51" t="str">
        <f t="shared" si="13"/>
        <v/>
      </c>
      <c r="D349" s="6">
        <f>IF(Balance!D348&gt;0,Balance!D348*(INDEX(Info!$E$6:$E$15,MATCH(D$14,Info!$C$6:$C$15,0))/12),0)</f>
        <v>0</v>
      </c>
      <c r="E349" s="6">
        <f>IF(Balance!E348&gt;0,Balance!E348*(INDEX(Info!$E$6:$E$15,MATCH(E$14,Info!$C$6:$C$15,0))/12),0)</f>
        <v>0</v>
      </c>
      <c r="F349" s="6">
        <f>IF(Balance!F348&gt;0,Balance!F348*(INDEX(Info!$E$6:$E$15,MATCH(F$14,Info!$C$6:$C$15,0))/12),0)</f>
        <v>0</v>
      </c>
      <c r="G349" s="6">
        <f>IF(Balance!G348&gt;0,Balance!G348*(INDEX(Info!$E$6:$E$15,MATCH(G$14,Info!$C$6:$C$15,0))/12),0)</f>
        <v>0</v>
      </c>
      <c r="H349" s="6">
        <f>IF(Balance!H348&gt;0,Balance!H348*(INDEX(Info!$E$6:$E$15,MATCH(H$14,Info!$C$6:$C$15,0))/12),0)</f>
        <v>0</v>
      </c>
      <c r="I349" s="6">
        <f>IF(Balance!I348&gt;0,Balance!I348*(INDEX(Info!$E$6:$E$15,MATCH(I$14,Info!$C$6:$C$15,0))/12),0)</f>
        <v>0</v>
      </c>
      <c r="J349" s="6">
        <f>IF(Balance!J348&gt;0,Balance!J348*(INDEX(Info!$E$6:$E$15,MATCH(J$14,Info!$C$6:$C$15,0))/12),0)</f>
        <v>0</v>
      </c>
      <c r="K349" s="6">
        <f>IF(Balance!K348&gt;0,Balance!K348*(INDEX(Info!$E$6:$E$15,MATCH(K$14,Info!$C$6:$C$15,0))/12),0)</f>
        <v>0</v>
      </c>
      <c r="L349" s="6">
        <f>IF(Balance!L348&gt;0,Balance!L348*(INDEX(Info!$E$6:$E$15,MATCH(L$14,Info!$C$6:$C$15,0))/12),0)</f>
        <v>0</v>
      </c>
      <c r="M349" s="6">
        <f>IF(Balance!M348&gt;0,Balance!M348*(INDEX(Info!$E$6:$E$15,MATCH(M$14,Info!$C$6:$C$15,0))/12),0)</f>
        <v>0</v>
      </c>
      <c r="O349" s="6">
        <f t="shared" si="12"/>
        <v>0</v>
      </c>
    </row>
    <row r="350" spans="1:15" x14ac:dyDescent="0.25">
      <c r="A350" s="3" t="str">
        <f>IF(Balance!O349&lt;=0,"",A349+1)</f>
        <v/>
      </c>
      <c r="B350" s="51" t="str">
        <f t="shared" si="13"/>
        <v/>
      </c>
      <c r="D350" s="6">
        <f>IF(Balance!D349&gt;0,Balance!D349*(INDEX(Info!$E$6:$E$15,MATCH(D$14,Info!$C$6:$C$15,0))/12),0)</f>
        <v>0</v>
      </c>
      <c r="E350" s="6">
        <f>IF(Balance!E349&gt;0,Balance!E349*(INDEX(Info!$E$6:$E$15,MATCH(E$14,Info!$C$6:$C$15,0))/12),0)</f>
        <v>0</v>
      </c>
      <c r="F350" s="6">
        <f>IF(Balance!F349&gt;0,Balance!F349*(INDEX(Info!$E$6:$E$15,MATCH(F$14,Info!$C$6:$C$15,0))/12),0)</f>
        <v>0</v>
      </c>
      <c r="G350" s="6">
        <f>IF(Balance!G349&gt;0,Balance!G349*(INDEX(Info!$E$6:$E$15,MATCH(G$14,Info!$C$6:$C$15,0))/12),0)</f>
        <v>0</v>
      </c>
      <c r="H350" s="6">
        <f>IF(Balance!H349&gt;0,Balance!H349*(INDEX(Info!$E$6:$E$15,MATCH(H$14,Info!$C$6:$C$15,0))/12),0)</f>
        <v>0</v>
      </c>
      <c r="I350" s="6">
        <f>IF(Balance!I349&gt;0,Balance!I349*(INDEX(Info!$E$6:$E$15,MATCH(I$14,Info!$C$6:$C$15,0))/12),0)</f>
        <v>0</v>
      </c>
      <c r="J350" s="6">
        <f>IF(Balance!J349&gt;0,Balance!J349*(INDEX(Info!$E$6:$E$15,MATCH(J$14,Info!$C$6:$C$15,0))/12),0)</f>
        <v>0</v>
      </c>
      <c r="K350" s="6">
        <f>IF(Balance!K349&gt;0,Balance!K349*(INDEX(Info!$E$6:$E$15,MATCH(K$14,Info!$C$6:$C$15,0))/12),0)</f>
        <v>0</v>
      </c>
      <c r="L350" s="6">
        <f>IF(Balance!L349&gt;0,Balance!L349*(INDEX(Info!$E$6:$E$15,MATCH(L$14,Info!$C$6:$C$15,0))/12),0)</f>
        <v>0</v>
      </c>
      <c r="M350" s="6">
        <f>IF(Balance!M349&gt;0,Balance!M349*(INDEX(Info!$E$6:$E$15,MATCH(M$14,Info!$C$6:$C$15,0))/12),0)</f>
        <v>0</v>
      </c>
      <c r="O350" s="6">
        <f t="shared" si="12"/>
        <v>0</v>
      </c>
    </row>
    <row r="351" spans="1:15" x14ac:dyDescent="0.25">
      <c r="A351" s="3" t="str">
        <f>IF(Balance!O350&lt;=0,"",A350+1)</f>
        <v/>
      </c>
      <c r="B351" s="51" t="str">
        <f t="shared" si="13"/>
        <v/>
      </c>
      <c r="D351" s="6">
        <f>IF(Balance!D350&gt;0,Balance!D350*(INDEX(Info!$E$6:$E$15,MATCH(D$14,Info!$C$6:$C$15,0))/12),0)</f>
        <v>0</v>
      </c>
      <c r="E351" s="6">
        <f>IF(Balance!E350&gt;0,Balance!E350*(INDEX(Info!$E$6:$E$15,MATCH(E$14,Info!$C$6:$C$15,0))/12),0)</f>
        <v>0</v>
      </c>
      <c r="F351" s="6">
        <f>IF(Balance!F350&gt;0,Balance!F350*(INDEX(Info!$E$6:$E$15,MATCH(F$14,Info!$C$6:$C$15,0))/12),0)</f>
        <v>0</v>
      </c>
      <c r="G351" s="6">
        <f>IF(Balance!G350&gt;0,Balance!G350*(INDEX(Info!$E$6:$E$15,MATCH(G$14,Info!$C$6:$C$15,0))/12),0)</f>
        <v>0</v>
      </c>
      <c r="H351" s="6">
        <f>IF(Balance!H350&gt;0,Balance!H350*(INDEX(Info!$E$6:$E$15,MATCH(H$14,Info!$C$6:$C$15,0))/12),0)</f>
        <v>0</v>
      </c>
      <c r="I351" s="6">
        <f>IF(Balance!I350&gt;0,Balance!I350*(INDEX(Info!$E$6:$E$15,MATCH(I$14,Info!$C$6:$C$15,0))/12),0)</f>
        <v>0</v>
      </c>
      <c r="J351" s="6">
        <f>IF(Balance!J350&gt;0,Balance!J350*(INDEX(Info!$E$6:$E$15,MATCH(J$14,Info!$C$6:$C$15,0))/12),0)</f>
        <v>0</v>
      </c>
      <c r="K351" s="6">
        <f>IF(Balance!K350&gt;0,Balance!K350*(INDEX(Info!$E$6:$E$15,MATCH(K$14,Info!$C$6:$C$15,0))/12),0)</f>
        <v>0</v>
      </c>
      <c r="L351" s="6">
        <f>IF(Balance!L350&gt;0,Balance!L350*(INDEX(Info!$E$6:$E$15,MATCH(L$14,Info!$C$6:$C$15,0))/12),0)</f>
        <v>0</v>
      </c>
      <c r="M351" s="6">
        <f>IF(Balance!M350&gt;0,Balance!M350*(INDEX(Info!$E$6:$E$15,MATCH(M$14,Info!$C$6:$C$15,0))/12),0)</f>
        <v>0</v>
      </c>
      <c r="O351" s="6">
        <f t="shared" si="12"/>
        <v>0</v>
      </c>
    </row>
    <row r="352" spans="1:15" x14ac:dyDescent="0.25">
      <c r="A352" s="3" t="str">
        <f>IF(Balance!O351&lt;=0,"",A351+1)</f>
        <v/>
      </c>
      <c r="B352" s="51" t="str">
        <f t="shared" si="13"/>
        <v/>
      </c>
      <c r="D352" s="6">
        <f>IF(Balance!D351&gt;0,Balance!D351*(INDEX(Info!$E$6:$E$15,MATCH(D$14,Info!$C$6:$C$15,0))/12),0)</f>
        <v>0</v>
      </c>
      <c r="E352" s="6">
        <f>IF(Balance!E351&gt;0,Balance!E351*(INDEX(Info!$E$6:$E$15,MATCH(E$14,Info!$C$6:$C$15,0))/12),0)</f>
        <v>0</v>
      </c>
      <c r="F352" s="6">
        <f>IF(Balance!F351&gt;0,Balance!F351*(INDEX(Info!$E$6:$E$15,MATCH(F$14,Info!$C$6:$C$15,0))/12),0)</f>
        <v>0</v>
      </c>
      <c r="G352" s="6">
        <f>IF(Balance!G351&gt;0,Balance!G351*(INDEX(Info!$E$6:$E$15,MATCH(G$14,Info!$C$6:$C$15,0))/12),0)</f>
        <v>0</v>
      </c>
      <c r="H352" s="6">
        <f>IF(Balance!H351&gt;0,Balance!H351*(INDEX(Info!$E$6:$E$15,MATCH(H$14,Info!$C$6:$C$15,0))/12),0)</f>
        <v>0</v>
      </c>
      <c r="I352" s="6">
        <f>IF(Balance!I351&gt;0,Balance!I351*(INDEX(Info!$E$6:$E$15,MATCH(I$14,Info!$C$6:$C$15,0))/12),0)</f>
        <v>0</v>
      </c>
      <c r="J352" s="6">
        <f>IF(Balance!J351&gt;0,Balance!J351*(INDEX(Info!$E$6:$E$15,MATCH(J$14,Info!$C$6:$C$15,0))/12),0)</f>
        <v>0</v>
      </c>
      <c r="K352" s="6">
        <f>IF(Balance!K351&gt;0,Balance!K351*(INDEX(Info!$E$6:$E$15,MATCH(K$14,Info!$C$6:$C$15,0))/12),0)</f>
        <v>0</v>
      </c>
      <c r="L352" s="6">
        <f>IF(Balance!L351&gt;0,Balance!L351*(INDEX(Info!$E$6:$E$15,MATCH(L$14,Info!$C$6:$C$15,0))/12),0)</f>
        <v>0</v>
      </c>
      <c r="M352" s="6">
        <f>IF(Balance!M351&gt;0,Balance!M351*(INDEX(Info!$E$6:$E$15,MATCH(M$14,Info!$C$6:$C$15,0))/12),0)</f>
        <v>0</v>
      </c>
      <c r="O352" s="6">
        <f t="shared" si="12"/>
        <v>0</v>
      </c>
    </row>
    <row r="353" spans="1:15" x14ac:dyDescent="0.25">
      <c r="A353" s="3" t="str">
        <f>IF(Balance!O352&lt;=0,"",A352+1)</f>
        <v/>
      </c>
      <c r="B353" s="51" t="str">
        <f t="shared" si="13"/>
        <v/>
      </c>
      <c r="D353" s="6">
        <f>IF(Balance!D352&gt;0,Balance!D352*(INDEX(Info!$E$6:$E$15,MATCH(D$14,Info!$C$6:$C$15,0))/12),0)</f>
        <v>0</v>
      </c>
      <c r="E353" s="6">
        <f>IF(Balance!E352&gt;0,Balance!E352*(INDEX(Info!$E$6:$E$15,MATCH(E$14,Info!$C$6:$C$15,0))/12),0)</f>
        <v>0</v>
      </c>
      <c r="F353" s="6">
        <f>IF(Balance!F352&gt;0,Balance!F352*(INDEX(Info!$E$6:$E$15,MATCH(F$14,Info!$C$6:$C$15,0))/12),0)</f>
        <v>0</v>
      </c>
      <c r="G353" s="6">
        <f>IF(Balance!G352&gt;0,Balance!G352*(INDEX(Info!$E$6:$E$15,MATCH(G$14,Info!$C$6:$C$15,0))/12),0)</f>
        <v>0</v>
      </c>
      <c r="H353" s="6">
        <f>IF(Balance!H352&gt;0,Balance!H352*(INDEX(Info!$E$6:$E$15,MATCH(H$14,Info!$C$6:$C$15,0))/12),0)</f>
        <v>0</v>
      </c>
      <c r="I353" s="6">
        <f>IF(Balance!I352&gt;0,Balance!I352*(INDEX(Info!$E$6:$E$15,MATCH(I$14,Info!$C$6:$C$15,0))/12),0)</f>
        <v>0</v>
      </c>
      <c r="J353" s="6">
        <f>IF(Balance!J352&gt;0,Balance!J352*(INDEX(Info!$E$6:$E$15,MATCH(J$14,Info!$C$6:$C$15,0))/12),0)</f>
        <v>0</v>
      </c>
      <c r="K353" s="6">
        <f>IF(Balance!K352&gt;0,Balance!K352*(INDEX(Info!$E$6:$E$15,MATCH(K$14,Info!$C$6:$C$15,0))/12),0)</f>
        <v>0</v>
      </c>
      <c r="L353" s="6">
        <f>IF(Balance!L352&gt;0,Balance!L352*(INDEX(Info!$E$6:$E$15,MATCH(L$14,Info!$C$6:$C$15,0))/12),0)</f>
        <v>0</v>
      </c>
      <c r="M353" s="6">
        <f>IF(Balance!M352&gt;0,Balance!M352*(INDEX(Info!$E$6:$E$15,MATCH(M$14,Info!$C$6:$C$15,0))/12),0)</f>
        <v>0</v>
      </c>
      <c r="O353" s="6">
        <f t="shared" si="12"/>
        <v>0</v>
      </c>
    </row>
    <row r="354" spans="1:15" x14ac:dyDescent="0.25">
      <c r="A354" s="3" t="str">
        <f>IF(Balance!O353&lt;=0,"",A353+1)</f>
        <v/>
      </c>
      <c r="B354" s="51" t="str">
        <f t="shared" si="13"/>
        <v/>
      </c>
      <c r="D354" s="6">
        <f>IF(Balance!D353&gt;0,Balance!D353*(INDEX(Info!$E$6:$E$15,MATCH(D$14,Info!$C$6:$C$15,0))/12),0)</f>
        <v>0</v>
      </c>
      <c r="E354" s="6">
        <f>IF(Balance!E353&gt;0,Balance!E353*(INDEX(Info!$E$6:$E$15,MATCH(E$14,Info!$C$6:$C$15,0))/12),0)</f>
        <v>0</v>
      </c>
      <c r="F354" s="6">
        <f>IF(Balance!F353&gt;0,Balance!F353*(INDEX(Info!$E$6:$E$15,MATCH(F$14,Info!$C$6:$C$15,0))/12),0)</f>
        <v>0</v>
      </c>
      <c r="G354" s="6">
        <f>IF(Balance!G353&gt;0,Balance!G353*(INDEX(Info!$E$6:$E$15,MATCH(G$14,Info!$C$6:$C$15,0))/12),0)</f>
        <v>0</v>
      </c>
      <c r="H354" s="6">
        <f>IF(Balance!H353&gt;0,Balance!H353*(INDEX(Info!$E$6:$E$15,MATCH(H$14,Info!$C$6:$C$15,0))/12),0)</f>
        <v>0</v>
      </c>
      <c r="I354" s="6">
        <f>IF(Balance!I353&gt;0,Balance!I353*(INDEX(Info!$E$6:$E$15,MATCH(I$14,Info!$C$6:$C$15,0))/12),0)</f>
        <v>0</v>
      </c>
      <c r="J354" s="6">
        <f>IF(Balance!J353&gt;0,Balance!J353*(INDEX(Info!$E$6:$E$15,MATCH(J$14,Info!$C$6:$C$15,0))/12),0)</f>
        <v>0</v>
      </c>
      <c r="K354" s="6">
        <f>IF(Balance!K353&gt;0,Balance!K353*(INDEX(Info!$E$6:$E$15,MATCH(K$14,Info!$C$6:$C$15,0))/12),0)</f>
        <v>0</v>
      </c>
      <c r="L354" s="6">
        <f>IF(Balance!L353&gt;0,Balance!L353*(INDEX(Info!$E$6:$E$15,MATCH(L$14,Info!$C$6:$C$15,0))/12),0)</f>
        <v>0</v>
      </c>
      <c r="M354" s="6">
        <f>IF(Balance!M353&gt;0,Balance!M353*(INDEX(Info!$E$6:$E$15,MATCH(M$14,Info!$C$6:$C$15,0))/12),0)</f>
        <v>0</v>
      </c>
      <c r="O354" s="6">
        <f t="shared" si="12"/>
        <v>0</v>
      </c>
    </row>
    <row r="355" spans="1:15" x14ac:dyDescent="0.25">
      <c r="A355" s="3" t="str">
        <f>IF(Balance!O354&lt;=0,"",A354+1)</f>
        <v/>
      </c>
      <c r="B355" s="51" t="str">
        <f t="shared" si="13"/>
        <v/>
      </c>
      <c r="D355" s="6">
        <f>IF(Balance!D354&gt;0,Balance!D354*(INDEX(Info!$E$6:$E$15,MATCH(D$14,Info!$C$6:$C$15,0))/12),0)</f>
        <v>0</v>
      </c>
      <c r="E355" s="6">
        <f>IF(Balance!E354&gt;0,Balance!E354*(INDEX(Info!$E$6:$E$15,MATCH(E$14,Info!$C$6:$C$15,0))/12),0)</f>
        <v>0</v>
      </c>
      <c r="F355" s="6">
        <f>IF(Balance!F354&gt;0,Balance!F354*(INDEX(Info!$E$6:$E$15,MATCH(F$14,Info!$C$6:$C$15,0))/12),0)</f>
        <v>0</v>
      </c>
      <c r="G355" s="6">
        <f>IF(Balance!G354&gt;0,Balance!G354*(INDEX(Info!$E$6:$E$15,MATCH(G$14,Info!$C$6:$C$15,0))/12),0)</f>
        <v>0</v>
      </c>
      <c r="H355" s="6">
        <f>IF(Balance!H354&gt;0,Balance!H354*(INDEX(Info!$E$6:$E$15,MATCH(H$14,Info!$C$6:$C$15,0))/12),0)</f>
        <v>0</v>
      </c>
      <c r="I355" s="6">
        <f>IF(Balance!I354&gt;0,Balance!I354*(INDEX(Info!$E$6:$E$15,MATCH(I$14,Info!$C$6:$C$15,0))/12),0)</f>
        <v>0</v>
      </c>
      <c r="J355" s="6">
        <f>IF(Balance!J354&gt;0,Balance!J354*(INDEX(Info!$E$6:$E$15,MATCH(J$14,Info!$C$6:$C$15,0))/12),0)</f>
        <v>0</v>
      </c>
      <c r="K355" s="6">
        <f>IF(Balance!K354&gt;0,Balance!K354*(INDEX(Info!$E$6:$E$15,MATCH(K$14,Info!$C$6:$C$15,0))/12),0)</f>
        <v>0</v>
      </c>
      <c r="L355" s="6">
        <f>IF(Balance!L354&gt;0,Balance!L354*(INDEX(Info!$E$6:$E$15,MATCH(L$14,Info!$C$6:$C$15,0))/12),0)</f>
        <v>0</v>
      </c>
      <c r="M355" s="6">
        <f>IF(Balance!M354&gt;0,Balance!M354*(INDEX(Info!$E$6:$E$15,MATCH(M$14,Info!$C$6:$C$15,0))/12),0)</f>
        <v>0</v>
      </c>
      <c r="O355" s="6">
        <f t="shared" si="12"/>
        <v>0</v>
      </c>
    </row>
    <row r="356" spans="1:15" x14ac:dyDescent="0.25">
      <c r="A356" s="3" t="str">
        <f>IF(Balance!O355&lt;=0,"",A355+1)</f>
        <v/>
      </c>
      <c r="B356" s="51" t="str">
        <f t="shared" si="13"/>
        <v/>
      </c>
      <c r="D356" s="6">
        <f>IF(Balance!D355&gt;0,Balance!D355*(INDEX(Info!$E$6:$E$15,MATCH(D$14,Info!$C$6:$C$15,0))/12),0)</f>
        <v>0</v>
      </c>
      <c r="E356" s="6">
        <f>IF(Balance!E355&gt;0,Balance!E355*(INDEX(Info!$E$6:$E$15,MATCH(E$14,Info!$C$6:$C$15,0))/12),0)</f>
        <v>0</v>
      </c>
      <c r="F356" s="6">
        <f>IF(Balance!F355&gt;0,Balance!F355*(INDEX(Info!$E$6:$E$15,MATCH(F$14,Info!$C$6:$C$15,0))/12),0)</f>
        <v>0</v>
      </c>
      <c r="G356" s="6">
        <f>IF(Balance!G355&gt;0,Balance!G355*(INDEX(Info!$E$6:$E$15,MATCH(G$14,Info!$C$6:$C$15,0))/12),0)</f>
        <v>0</v>
      </c>
      <c r="H356" s="6">
        <f>IF(Balance!H355&gt;0,Balance!H355*(INDEX(Info!$E$6:$E$15,MATCH(H$14,Info!$C$6:$C$15,0))/12),0)</f>
        <v>0</v>
      </c>
      <c r="I356" s="6">
        <f>IF(Balance!I355&gt;0,Balance!I355*(INDEX(Info!$E$6:$E$15,MATCH(I$14,Info!$C$6:$C$15,0))/12),0)</f>
        <v>0</v>
      </c>
      <c r="J356" s="6">
        <f>IF(Balance!J355&gt;0,Balance!J355*(INDEX(Info!$E$6:$E$15,MATCH(J$14,Info!$C$6:$C$15,0))/12),0)</f>
        <v>0</v>
      </c>
      <c r="K356" s="6">
        <f>IF(Balance!K355&gt;0,Balance!K355*(INDEX(Info!$E$6:$E$15,MATCH(K$14,Info!$C$6:$C$15,0))/12),0)</f>
        <v>0</v>
      </c>
      <c r="L356" s="6">
        <f>IF(Balance!L355&gt;0,Balance!L355*(INDEX(Info!$E$6:$E$15,MATCH(L$14,Info!$C$6:$C$15,0))/12),0)</f>
        <v>0</v>
      </c>
      <c r="M356" s="6">
        <f>IF(Balance!M355&gt;0,Balance!M355*(INDEX(Info!$E$6:$E$15,MATCH(M$14,Info!$C$6:$C$15,0))/12),0)</f>
        <v>0</v>
      </c>
      <c r="O356" s="6">
        <f t="shared" si="12"/>
        <v>0</v>
      </c>
    </row>
    <row r="357" spans="1:15" x14ac:dyDescent="0.25">
      <c r="A357" s="3" t="str">
        <f>IF(Balance!O356&lt;=0,"",A356+1)</f>
        <v/>
      </c>
      <c r="B357" s="51" t="str">
        <f t="shared" si="13"/>
        <v/>
      </c>
      <c r="D357" s="6">
        <f>IF(Balance!D356&gt;0,Balance!D356*(INDEX(Info!$E$6:$E$15,MATCH(D$14,Info!$C$6:$C$15,0))/12),0)</f>
        <v>0</v>
      </c>
      <c r="E357" s="6">
        <f>IF(Balance!E356&gt;0,Balance!E356*(INDEX(Info!$E$6:$E$15,MATCH(E$14,Info!$C$6:$C$15,0))/12),0)</f>
        <v>0</v>
      </c>
      <c r="F357" s="6">
        <f>IF(Balance!F356&gt;0,Balance!F356*(INDEX(Info!$E$6:$E$15,MATCH(F$14,Info!$C$6:$C$15,0))/12),0)</f>
        <v>0</v>
      </c>
      <c r="G357" s="6">
        <f>IF(Balance!G356&gt;0,Balance!G356*(INDEX(Info!$E$6:$E$15,MATCH(G$14,Info!$C$6:$C$15,0))/12),0)</f>
        <v>0</v>
      </c>
      <c r="H357" s="6">
        <f>IF(Balance!H356&gt;0,Balance!H356*(INDEX(Info!$E$6:$E$15,MATCH(H$14,Info!$C$6:$C$15,0))/12),0)</f>
        <v>0</v>
      </c>
      <c r="I357" s="6">
        <f>IF(Balance!I356&gt;0,Balance!I356*(INDEX(Info!$E$6:$E$15,MATCH(I$14,Info!$C$6:$C$15,0))/12),0)</f>
        <v>0</v>
      </c>
      <c r="J357" s="6">
        <f>IF(Balance!J356&gt;0,Balance!J356*(INDEX(Info!$E$6:$E$15,MATCH(J$14,Info!$C$6:$C$15,0))/12),0)</f>
        <v>0</v>
      </c>
      <c r="K357" s="6">
        <f>IF(Balance!K356&gt;0,Balance!K356*(INDEX(Info!$E$6:$E$15,MATCH(K$14,Info!$C$6:$C$15,0))/12),0)</f>
        <v>0</v>
      </c>
      <c r="L357" s="6">
        <f>IF(Balance!L356&gt;0,Balance!L356*(INDEX(Info!$E$6:$E$15,MATCH(L$14,Info!$C$6:$C$15,0))/12),0)</f>
        <v>0</v>
      </c>
      <c r="M357" s="6">
        <f>IF(Balance!M356&gt;0,Balance!M356*(INDEX(Info!$E$6:$E$15,MATCH(M$14,Info!$C$6:$C$15,0))/12),0)</f>
        <v>0</v>
      </c>
      <c r="O357" s="6">
        <f t="shared" si="12"/>
        <v>0</v>
      </c>
    </row>
    <row r="358" spans="1:15" x14ac:dyDescent="0.25">
      <c r="A358" s="3" t="str">
        <f>IF(Balance!O357&lt;=0,"",A357+1)</f>
        <v/>
      </c>
      <c r="B358" s="51" t="str">
        <f t="shared" si="13"/>
        <v/>
      </c>
      <c r="D358" s="6">
        <f>IF(Balance!D357&gt;0,Balance!D357*(INDEX(Info!$E$6:$E$15,MATCH(D$14,Info!$C$6:$C$15,0))/12),0)</f>
        <v>0</v>
      </c>
      <c r="E358" s="6">
        <f>IF(Balance!E357&gt;0,Balance!E357*(INDEX(Info!$E$6:$E$15,MATCH(E$14,Info!$C$6:$C$15,0))/12),0)</f>
        <v>0</v>
      </c>
      <c r="F358" s="6">
        <f>IF(Balance!F357&gt;0,Balance!F357*(INDEX(Info!$E$6:$E$15,MATCH(F$14,Info!$C$6:$C$15,0))/12),0)</f>
        <v>0</v>
      </c>
      <c r="G358" s="6">
        <f>IF(Balance!G357&gt;0,Balance!G357*(INDEX(Info!$E$6:$E$15,MATCH(G$14,Info!$C$6:$C$15,0))/12),0)</f>
        <v>0</v>
      </c>
      <c r="H358" s="6">
        <f>IF(Balance!H357&gt;0,Balance!H357*(INDEX(Info!$E$6:$E$15,MATCH(H$14,Info!$C$6:$C$15,0))/12),0)</f>
        <v>0</v>
      </c>
      <c r="I358" s="6">
        <f>IF(Balance!I357&gt;0,Balance!I357*(INDEX(Info!$E$6:$E$15,MATCH(I$14,Info!$C$6:$C$15,0))/12),0)</f>
        <v>0</v>
      </c>
      <c r="J358" s="6">
        <f>IF(Balance!J357&gt;0,Balance!J357*(INDEX(Info!$E$6:$E$15,MATCH(J$14,Info!$C$6:$C$15,0))/12),0)</f>
        <v>0</v>
      </c>
      <c r="K358" s="6">
        <f>IF(Balance!K357&gt;0,Balance!K357*(INDEX(Info!$E$6:$E$15,MATCH(K$14,Info!$C$6:$C$15,0))/12),0)</f>
        <v>0</v>
      </c>
      <c r="L358" s="6">
        <f>IF(Balance!L357&gt;0,Balance!L357*(INDEX(Info!$E$6:$E$15,MATCH(L$14,Info!$C$6:$C$15,0))/12),0)</f>
        <v>0</v>
      </c>
      <c r="M358" s="6">
        <f>IF(Balance!M357&gt;0,Balance!M357*(INDEX(Info!$E$6:$E$15,MATCH(M$14,Info!$C$6:$C$15,0))/12),0)</f>
        <v>0</v>
      </c>
      <c r="O358" s="6">
        <f t="shared" si="12"/>
        <v>0</v>
      </c>
    </row>
    <row r="359" spans="1:15" x14ac:dyDescent="0.25">
      <c r="A359" s="3" t="str">
        <f>IF(Balance!O358&lt;=0,"",A358+1)</f>
        <v/>
      </c>
      <c r="B359" s="51" t="str">
        <f t="shared" si="13"/>
        <v/>
      </c>
      <c r="D359" s="6">
        <f>IF(Balance!D358&gt;0,Balance!D358*(INDEX(Info!$E$6:$E$15,MATCH(D$14,Info!$C$6:$C$15,0))/12),0)</f>
        <v>0</v>
      </c>
      <c r="E359" s="6">
        <f>IF(Balance!E358&gt;0,Balance!E358*(INDEX(Info!$E$6:$E$15,MATCH(E$14,Info!$C$6:$C$15,0))/12),0)</f>
        <v>0</v>
      </c>
      <c r="F359" s="6">
        <f>IF(Balance!F358&gt;0,Balance!F358*(INDEX(Info!$E$6:$E$15,MATCH(F$14,Info!$C$6:$C$15,0))/12),0)</f>
        <v>0</v>
      </c>
      <c r="G359" s="6">
        <f>IF(Balance!G358&gt;0,Balance!G358*(INDEX(Info!$E$6:$E$15,MATCH(G$14,Info!$C$6:$C$15,0))/12),0)</f>
        <v>0</v>
      </c>
      <c r="H359" s="6">
        <f>IF(Balance!H358&gt;0,Balance!H358*(INDEX(Info!$E$6:$E$15,MATCH(H$14,Info!$C$6:$C$15,0))/12),0)</f>
        <v>0</v>
      </c>
      <c r="I359" s="6">
        <f>IF(Balance!I358&gt;0,Balance!I358*(INDEX(Info!$E$6:$E$15,MATCH(I$14,Info!$C$6:$C$15,0))/12),0)</f>
        <v>0</v>
      </c>
      <c r="J359" s="6">
        <f>IF(Balance!J358&gt;0,Balance!J358*(INDEX(Info!$E$6:$E$15,MATCH(J$14,Info!$C$6:$C$15,0))/12),0)</f>
        <v>0</v>
      </c>
      <c r="K359" s="6">
        <f>IF(Balance!K358&gt;0,Balance!K358*(INDEX(Info!$E$6:$E$15,MATCH(K$14,Info!$C$6:$C$15,0))/12),0)</f>
        <v>0</v>
      </c>
      <c r="L359" s="6">
        <f>IF(Balance!L358&gt;0,Balance!L358*(INDEX(Info!$E$6:$E$15,MATCH(L$14,Info!$C$6:$C$15,0))/12),0)</f>
        <v>0</v>
      </c>
      <c r="M359" s="6">
        <f>IF(Balance!M358&gt;0,Balance!M358*(INDEX(Info!$E$6:$E$15,MATCH(M$14,Info!$C$6:$C$15,0))/12),0)</f>
        <v>0</v>
      </c>
      <c r="O359" s="6">
        <f t="shared" si="12"/>
        <v>0</v>
      </c>
    </row>
    <row r="360" spans="1:15" x14ac:dyDescent="0.25">
      <c r="A360" s="3" t="str">
        <f>IF(Balance!O359&lt;=0,"",A359+1)</f>
        <v/>
      </c>
      <c r="B360" s="51" t="str">
        <f t="shared" si="13"/>
        <v/>
      </c>
      <c r="D360" s="6">
        <f>IF(Balance!D359&gt;0,Balance!D359*(INDEX(Info!$E$6:$E$15,MATCH(D$14,Info!$C$6:$C$15,0))/12),0)</f>
        <v>0</v>
      </c>
      <c r="E360" s="6">
        <f>IF(Balance!E359&gt;0,Balance!E359*(INDEX(Info!$E$6:$E$15,MATCH(E$14,Info!$C$6:$C$15,0))/12),0)</f>
        <v>0</v>
      </c>
      <c r="F360" s="6">
        <f>IF(Balance!F359&gt;0,Balance!F359*(INDEX(Info!$E$6:$E$15,MATCH(F$14,Info!$C$6:$C$15,0))/12),0)</f>
        <v>0</v>
      </c>
      <c r="G360" s="6">
        <f>IF(Balance!G359&gt;0,Balance!G359*(INDEX(Info!$E$6:$E$15,MATCH(G$14,Info!$C$6:$C$15,0))/12),0)</f>
        <v>0</v>
      </c>
      <c r="H360" s="6">
        <f>IF(Balance!H359&gt;0,Balance!H359*(INDEX(Info!$E$6:$E$15,MATCH(H$14,Info!$C$6:$C$15,0))/12),0)</f>
        <v>0</v>
      </c>
      <c r="I360" s="6">
        <f>IF(Balance!I359&gt;0,Balance!I359*(INDEX(Info!$E$6:$E$15,MATCH(I$14,Info!$C$6:$C$15,0))/12),0)</f>
        <v>0</v>
      </c>
      <c r="J360" s="6">
        <f>IF(Balance!J359&gt;0,Balance!J359*(INDEX(Info!$E$6:$E$15,MATCH(J$14,Info!$C$6:$C$15,0))/12),0)</f>
        <v>0</v>
      </c>
      <c r="K360" s="6">
        <f>IF(Balance!K359&gt;0,Balance!K359*(INDEX(Info!$E$6:$E$15,MATCH(K$14,Info!$C$6:$C$15,0))/12),0)</f>
        <v>0</v>
      </c>
      <c r="L360" s="6">
        <f>IF(Balance!L359&gt;0,Balance!L359*(INDEX(Info!$E$6:$E$15,MATCH(L$14,Info!$C$6:$C$15,0))/12),0)</f>
        <v>0</v>
      </c>
      <c r="M360" s="6">
        <f>IF(Balance!M359&gt;0,Balance!M359*(INDEX(Info!$E$6:$E$15,MATCH(M$14,Info!$C$6:$C$15,0))/12),0)</f>
        <v>0</v>
      </c>
      <c r="O360" s="6">
        <f t="shared" si="12"/>
        <v>0</v>
      </c>
    </row>
    <row r="361" spans="1:15" x14ac:dyDescent="0.25">
      <c r="A361" s="3" t="str">
        <f>IF(Balance!O360&lt;=0,"",A360+1)</f>
        <v/>
      </c>
      <c r="B361" s="51" t="str">
        <f t="shared" si="13"/>
        <v/>
      </c>
      <c r="D361" s="6">
        <f>IF(Balance!D360&gt;0,Balance!D360*(INDEX(Info!$E$6:$E$15,MATCH(D$14,Info!$C$6:$C$15,0))/12),0)</f>
        <v>0</v>
      </c>
      <c r="E361" s="6">
        <f>IF(Balance!E360&gt;0,Balance!E360*(INDEX(Info!$E$6:$E$15,MATCH(E$14,Info!$C$6:$C$15,0))/12),0)</f>
        <v>0</v>
      </c>
      <c r="F361" s="6">
        <f>IF(Balance!F360&gt;0,Balance!F360*(INDEX(Info!$E$6:$E$15,MATCH(F$14,Info!$C$6:$C$15,0))/12),0)</f>
        <v>0</v>
      </c>
      <c r="G361" s="6">
        <f>IF(Balance!G360&gt;0,Balance!G360*(INDEX(Info!$E$6:$E$15,MATCH(G$14,Info!$C$6:$C$15,0))/12),0)</f>
        <v>0</v>
      </c>
      <c r="H361" s="6">
        <f>IF(Balance!H360&gt;0,Balance!H360*(INDEX(Info!$E$6:$E$15,MATCH(H$14,Info!$C$6:$C$15,0))/12),0)</f>
        <v>0</v>
      </c>
      <c r="I361" s="6">
        <f>IF(Balance!I360&gt;0,Balance!I360*(INDEX(Info!$E$6:$E$15,MATCH(I$14,Info!$C$6:$C$15,0))/12),0)</f>
        <v>0</v>
      </c>
      <c r="J361" s="6">
        <f>IF(Balance!J360&gt;0,Balance!J360*(INDEX(Info!$E$6:$E$15,MATCH(J$14,Info!$C$6:$C$15,0))/12),0)</f>
        <v>0</v>
      </c>
      <c r="K361" s="6">
        <f>IF(Balance!K360&gt;0,Balance!K360*(INDEX(Info!$E$6:$E$15,MATCH(K$14,Info!$C$6:$C$15,0))/12),0)</f>
        <v>0</v>
      </c>
      <c r="L361" s="6">
        <f>IF(Balance!L360&gt;0,Balance!L360*(INDEX(Info!$E$6:$E$15,MATCH(L$14,Info!$C$6:$C$15,0))/12),0)</f>
        <v>0</v>
      </c>
      <c r="M361" s="6">
        <f>IF(Balance!M360&gt;0,Balance!M360*(INDEX(Info!$E$6:$E$15,MATCH(M$14,Info!$C$6:$C$15,0))/12),0)</f>
        <v>0</v>
      </c>
      <c r="O361" s="6">
        <f t="shared" si="12"/>
        <v>0</v>
      </c>
    </row>
    <row r="362" spans="1:15" x14ac:dyDescent="0.25">
      <c r="A362" s="3" t="str">
        <f>IF(Balance!O361&lt;=0,"",A361+1)</f>
        <v/>
      </c>
      <c r="B362" s="51" t="str">
        <f t="shared" si="13"/>
        <v/>
      </c>
      <c r="D362" s="6">
        <f>IF(Balance!D361&gt;0,Balance!D361*(INDEX(Info!$E$6:$E$15,MATCH(D$14,Info!$C$6:$C$15,0))/12),0)</f>
        <v>0</v>
      </c>
      <c r="E362" s="6">
        <f>IF(Balance!E361&gt;0,Balance!E361*(INDEX(Info!$E$6:$E$15,MATCH(E$14,Info!$C$6:$C$15,0))/12),0)</f>
        <v>0</v>
      </c>
      <c r="F362" s="6">
        <f>IF(Balance!F361&gt;0,Balance!F361*(INDEX(Info!$E$6:$E$15,MATCH(F$14,Info!$C$6:$C$15,0))/12),0)</f>
        <v>0</v>
      </c>
      <c r="G362" s="6">
        <f>IF(Balance!G361&gt;0,Balance!G361*(INDEX(Info!$E$6:$E$15,MATCH(G$14,Info!$C$6:$C$15,0))/12),0)</f>
        <v>0</v>
      </c>
      <c r="H362" s="6">
        <f>IF(Balance!H361&gt;0,Balance!H361*(INDEX(Info!$E$6:$E$15,MATCH(H$14,Info!$C$6:$C$15,0))/12),0)</f>
        <v>0</v>
      </c>
      <c r="I362" s="6">
        <f>IF(Balance!I361&gt;0,Balance!I361*(INDEX(Info!$E$6:$E$15,MATCH(I$14,Info!$C$6:$C$15,0))/12),0)</f>
        <v>0</v>
      </c>
      <c r="J362" s="6">
        <f>IF(Balance!J361&gt;0,Balance!J361*(INDEX(Info!$E$6:$E$15,MATCH(J$14,Info!$C$6:$C$15,0))/12),0)</f>
        <v>0</v>
      </c>
      <c r="K362" s="6">
        <f>IF(Balance!K361&gt;0,Balance!K361*(INDEX(Info!$E$6:$E$15,MATCH(K$14,Info!$C$6:$C$15,0))/12),0)</f>
        <v>0</v>
      </c>
      <c r="L362" s="6">
        <f>IF(Balance!L361&gt;0,Balance!L361*(INDEX(Info!$E$6:$E$15,MATCH(L$14,Info!$C$6:$C$15,0))/12),0)</f>
        <v>0</v>
      </c>
      <c r="M362" s="6">
        <f>IF(Balance!M361&gt;0,Balance!M361*(INDEX(Info!$E$6:$E$15,MATCH(M$14,Info!$C$6:$C$15,0))/12),0)</f>
        <v>0</v>
      </c>
      <c r="O362" s="6">
        <f t="shared" si="12"/>
        <v>0</v>
      </c>
    </row>
    <row r="363" spans="1:15" x14ac:dyDescent="0.25">
      <c r="A363" s="3" t="str">
        <f>IF(Balance!O362&lt;=0,"",A362+1)</f>
        <v/>
      </c>
      <c r="B363" s="51" t="str">
        <f t="shared" si="13"/>
        <v/>
      </c>
      <c r="D363" s="6">
        <f>IF(Balance!D362&gt;0,Balance!D362*(INDEX(Info!$E$6:$E$15,MATCH(D$14,Info!$C$6:$C$15,0))/12),0)</f>
        <v>0</v>
      </c>
      <c r="E363" s="6">
        <f>IF(Balance!E362&gt;0,Balance!E362*(INDEX(Info!$E$6:$E$15,MATCH(E$14,Info!$C$6:$C$15,0))/12),0)</f>
        <v>0</v>
      </c>
      <c r="F363" s="6">
        <f>IF(Balance!F362&gt;0,Balance!F362*(INDEX(Info!$E$6:$E$15,MATCH(F$14,Info!$C$6:$C$15,0))/12),0)</f>
        <v>0</v>
      </c>
      <c r="G363" s="6">
        <f>IF(Balance!G362&gt;0,Balance!G362*(INDEX(Info!$E$6:$E$15,MATCH(G$14,Info!$C$6:$C$15,0))/12),0)</f>
        <v>0</v>
      </c>
      <c r="H363" s="6">
        <f>IF(Balance!H362&gt;0,Balance!H362*(INDEX(Info!$E$6:$E$15,MATCH(H$14,Info!$C$6:$C$15,0))/12),0)</f>
        <v>0</v>
      </c>
      <c r="I363" s="6">
        <f>IF(Balance!I362&gt;0,Balance!I362*(INDEX(Info!$E$6:$E$15,MATCH(I$14,Info!$C$6:$C$15,0))/12),0)</f>
        <v>0</v>
      </c>
      <c r="J363" s="6">
        <f>IF(Balance!J362&gt;0,Balance!J362*(INDEX(Info!$E$6:$E$15,MATCH(J$14,Info!$C$6:$C$15,0))/12),0)</f>
        <v>0</v>
      </c>
      <c r="K363" s="6">
        <f>IF(Balance!K362&gt;0,Balance!K362*(INDEX(Info!$E$6:$E$15,MATCH(K$14,Info!$C$6:$C$15,0))/12),0)</f>
        <v>0</v>
      </c>
      <c r="L363" s="6">
        <f>IF(Balance!L362&gt;0,Balance!L362*(INDEX(Info!$E$6:$E$15,MATCH(L$14,Info!$C$6:$C$15,0))/12),0)</f>
        <v>0</v>
      </c>
      <c r="M363" s="6">
        <f>IF(Balance!M362&gt;0,Balance!M362*(INDEX(Info!$E$6:$E$15,MATCH(M$14,Info!$C$6:$C$15,0))/12),0)</f>
        <v>0</v>
      </c>
      <c r="O363" s="6">
        <f t="shared" si="12"/>
        <v>0</v>
      </c>
    </row>
    <row r="364" spans="1:15" x14ac:dyDescent="0.25">
      <c r="A364" s="3" t="str">
        <f>IF(Balance!O363&lt;=0,"",A363+1)</f>
        <v/>
      </c>
      <c r="B364" s="51" t="str">
        <f t="shared" si="13"/>
        <v/>
      </c>
      <c r="D364" s="6">
        <f>IF(Balance!D363&gt;0,Balance!D363*(INDEX(Info!$E$6:$E$15,MATCH(D$14,Info!$C$6:$C$15,0))/12),0)</f>
        <v>0</v>
      </c>
      <c r="E364" s="6">
        <f>IF(Balance!E363&gt;0,Balance!E363*(INDEX(Info!$E$6:$E$15,MATCH(E$14,Info!$C$6:$C$15,0))/12),0)</f>
        <v>0</v>
      </c>
      <c r="F364" s="6">
        <f>IF(Balance!F363&gt;0,Balance!F363*(INDEX(Info!$E$6:$E$15,MATCH(F$14,Info!$C$6:$C$15,0))/12),0)</f>
        <v>0</v>
      </c>
      <c r="G364" s="6">
        <f>IF(Balance!G363&gt;0,Balance!G363*(INDEX(Info!$E$6:$E$15,MATCH(G$14,Info!$C$6:$C$15,0))/12),0)</f>
        <v>0</v>
      </c>
      <c r="H364" s="6">
        <f>IF(Balance!H363&gt;0,Balance!H363*(INDEX(Info!$E$6:$E$15,MATCH(H$14,Info!$C$6:$C$15,0))/12),0)</f>
        <v>0</v>
      </c>
      <c r="I364" s="6">
        <f>IF(Balance!I363&gt;0,Balance!I363*(INDEX(Info!$E$6:$E$15,MATCH(I$14,Info!$C$6:$C$15,0))/12),0)</f>
        <v>0</v>
      </c>
      <c r="J364" s="6">
        <f>IF(Balance!J363&gt;0,Balance!J363*(INDEX(Info!$E$6:$E$15,MATCH(J$14,Info!$C$6:$C$15,0))/12),0)</f>
        <v>0</v>
      </c>
      <c r="K364" s="6">
        <f>IF(Balance!K363&gt;0,Balance!K363*(INDEX(Info!$E$6:$E$15,MATCH(K$14,Info!$C$6:$C$15,0))/12),0)</f>
        <v>0</v>
      </c>
      <c r="L364" s="6">
        <f>IF(Balance!L363&gt;0,Balance!L363*(INDEX(Info!$E$6:$E$15,MATCH(L$14,Info!$C$6:$C$15,0))/12),0)</f>
        <v>0</v>
      </c>
      <c r="M364" s="6">
        <f>IF(Balance!M363&gt;0,Balance!M363*(INDEX(Info!$E$6:$E$15,MATCH(M$14,Info!$C$6:$C$15,0))/12),0)</f>
        <v>0</v>
      </c>
      <c r="O364" s="6">
        <f t="shared" si="12"/>
        <v>0</v>
      </c>
    </row>
    <row r="365" spans="1:15" x14ac:dyDescent="0.25">
      <c r="A365" s="3" t="str">
        <f>IF(Balance!O364&lt;=0,"",A364+1)</f>
        <v/>
      </c>
      <c r="B365" s="51" t="str">
        <f t="shared" si="13"/>
        <v/>
      </c>
      <c r="D365" s="6">
        <f>IF(Balance!D364&gt;0,Balance!D364*(INDEX(Info!$E$6:$E$15,MATCH(D$14,Info!$C$6:$C$15,0))/12),0)</f>
        <v>0</v>
      </c>
      <c r="E365" s="6">
        <f>IF(Balance!E364&gt;0,Balance!E364*(INDEX(Info!$E$6:$E$15,MATCH(E$14,Info!$C$6:$C$15,0))/12),0)</f>
        <v>0</v>
      </c>
      <c r="F365" s="6">
        <f>IF(Balance!F364&gt;0,Balance!F364*(INDEX(Info!$E$6:$E$15,MATCH(F$14,Info!$C$6:$C$15,0))/12),0)</f>
        <v>0</v>
      </c>
      <c r="G365" s="6">
        <f>IF(Balance!G364&gt;0,Balance!G364*(INDEX(Info!$E$6:$E$15,MATCH(G$14,Info!$C$6:$C$15,0))/12),0)</f>
        <v>0</v>
      </c>
      <c r="H365" s="6">
        <f>IF(Balance!H364&gt;0,Balance!H364*(INDEX(Info!$E$6:$E$15,MATCH(H$14,Info!$C$6:$C$15,0))/12),0)</f>
        <v>0</v>
      </c>
      <c r="I365" s="6">
        <f>IF(Balance!I364&gt;0,Balance!I364*(INDEX(Info!$E$6:$E$15,MATCH(I$14,Info!$C$6:$C$15,0))/12),0)</f>
        <v>0</v>
      </c>
      <c r="J365" s="6">
        <f>IF(Balance!J364&gt;0,Balance!J364*(INDEX(Info!$E$6:$E$15,MATCH(J$14,Info!$C$6:$C$15,0))/12),0)</f>
        <v>0</v>
      </c>
      <c r="K365" s="6">
        <f>IF(Balance!K364&gt;0,Balance!K364*(INDEX(Info!$E$6:$E$15,MATCH(K$14,Info!$C$6:$C$15,0))/12),0)</f>
        <v>0</v>
      </c>
      <c r="L365" s="6">
        <f>IF(Balance!L364&gt;0,Balance!L364*(INDEX(Info!$E$6:$E$15,MATCH(L$14,Info!$C$6:$C$15,0))/12),0)</f>
        <v>0</v>
      </c>
      <c r="M365" s="6">
        <f>IF(Balance!M364&gt;0,Balance!M364*(INDEX(Info!$E$6:$E$15,MATCH(M$14,Info!$C$6:$C$15,0))/12),0)</f>
        <v>0</v>
      </c>
      <c r="O365" s="6">
        <f t="shared" si="12"/>
        <v>0</v>
      </c>
    </row>
    <row r="366" spans="1:15" x14ac:dyDescent="0.25">
      <c r="A366" s="3" t="str">
        <f>IF(Balance!O365&lt;=0,"",A365+1)</f>
        <v/>
      </c>
      <c r="B366" s="51" t="str">
        <f t="shared" si="13"/>
        <v/>
      </c>
      <c r="D366" s="6">
        <f>IF(Balance!D365&gt;0,Balance!D365*(INDEX(Info!$E$6:$E$15,MATCH(D$14,Info!$C$6:$C$15,0))/12),0)</f>
        <v>0</v>
      </c>
      <c r="E366" s="6">
        <f>IF(Balance!E365&gt;0,Balance!E365*(INDEX(Info!$E$6:$E$15,MATCH(E$14,Info!$C$6:$C$15,0))/12),0)</f>
        <v>0</v>
      </c>
      <c r="F366" s="6">
        <f>IF(Balance!F365&gt;0,Balance!F365*(INDEX(Info!$E$6:$E$15,MATCH(F$14,Info!$C$6:$C$15,0))/12),0)</f>
        <v>0</v>
      </c>
      <c r="G366" s="6">
        <f>IF(Balance!G365&gt;0,Balance!G365*(INDEX(Info!$E$6:$E$15,MATCH(G$14,Info!$C$6:$C$15,0))/12),0)</f>
        <v>0</v>
      </c>
      <c r="H366" s="6">
        <f>IF(Balance!H365&gt;0,Balance!H365*(INDEX(Info!$E$6:$E$15,MATCH(H$14,Info!$C$6:$C$15,0))/12),0)</f>
        <v>0</v>
      </c>
      <c r="I366" s="6">
        <f>IF(Balance!I365&gt;0,Balance!I365*(INDEX(Info!$E$6:$E$15,MATCH(I$14,Info!$C$6:$C$15,0))/12),0)</f>
        <v>0</v>
      </c>
      <c r="J366" s="6">
        <f>IF(Balance!J365&gt;0,Balance!J365*(INDEX(Info!$E$6:$E$15,MATCH(J$14,Info!$C$6:$C$15,0))/12),0)</f>
        <v>0</v>
      </c>
      <c r="K366" s="6">
        <f>IF(Balance!K365&gt;0,Balance!K365*(INDEX(Info!$E$6:$E$15,MATCH(K$14,Info!$C$6:$C$15,0))/12),0)</f>
        <v>0</v>
      </c>
      <c r="L366" s="6">
        <f>IF(Balance!L365&gt;0,Balance!L365*(INDEX(Info!$E$6:$E$15,MATCH(L$14,Info!$C$6:$C$15,0))/12),0)</f>
        <v>0</v>
      </c>
      <c r="M366" s="6">
        <f>IF(Balance!M365&gt;0,Balance!M365*(INDEX(Info!$E$6:$E$15,MATCH(M$14,Info!$C$6:$C$15,0))/12),0)</f>
        <v>0</v>
      </c>
      <c r="O366" s="6">
        <f t="shared" si="12"/>
        <v>0</v>
      </c>
    </row>
    <row r="367" spans="1:15" x14ac:dyDescent="0.25">
      <c r="A367" s="3" t="str">
        <f>IF(Balance!O366&lt;=0,"",A366+1)</f>
        <v/>
      </c>
      <c r="B367" s="51" t="str">
        <f t="shared" si="13"/>
        <v/>
      </c>
      <c r="D367" s="6">
        <f>IF(Balance!D366&gt;0,Balance!D366*(INDEX(Info!$E$6:$E$15,MATCH(D$14,Info!$C$6:$C$15,0))/12),0)</f>
        <v>0</v>
      </c>
      <c r="E367" s="6">
        <f>IF(Balance!E366&gt;0,Balance!E366*(INDEX(Info!$E$6:$E$15,MATCH(E$14,Info!$C$6:$C$15,0))/12),0)</f>
        <v>0</v>
      </c>
      <c r="F367" s="6">
        <f>IF(Balance!F366&gt;0,Balance!F366*(INDEX(Info!$E$6:$E$15,MATCH(F$14,Info!$C$6:$C$15,0))/12),0)</f>
        <v>0</v>
      </c>
      <c r="G367" s="6">
        <f>IF(Balance!G366&gt;0,Balance!G366*(INDEX(Info!$E$6:$E$15,MATCH(G$14,Info!$C$6:$C$15,0))/12),0)</f>
        <v>0</v>
      </c>
      <c r="H367" s="6">
        <f>IF(Balance!H366&gt;0,Balance!H366*(INDEX(Info!$E$6:$E$15,MATCH(H$14,Info!$C$6:$C$15,0))/12),0)</f>
        <v>0</v>
      </c>
      <c r="I367" s="6">
        <f>IF(Balance!I366&gt;0,Balance!I366*(INDEX(Info!$E$6:$E$15,MATCH(I$14,Info!$C$6:$C$15,0))/12),0)</f>
        <v>0</v>
      </c>
      <c r="J367" s="6">
        <f>IF(Balance!J366&gt;0,Balance!J366*(INDEX(Info!$E$6:$E$15,MATCH(J$14,Info!$C$6:$C$15,0))/12),0)</f>
        <v>0</v>
      </c>
      <c r="K367" s="6">
        <f>IF(Balance!K366&gt;0,Balance!K366*(INDEX(Info!$E$6:$E$15,MATCH(K$14,Info!$C$6:$C$15,0))/12),0)</f>
        <v>0</v>
      </c>
      <c r="L367" s="6">
        <f>IF(Balance!L366&gt;0,Balance!L366*(INDEX(Info!$E$6:$E$15,MATCH(L$14,Info!$C$6:$C$15,0))/12),0)</f>
        <v>0</v>
      </c>
      <c r="M367" s="6">
        <f>IF(Balance!M366&gt;0,Balance!M366*(INDEX(Info!$E$6:$E$15,MATCH(M$14,Info!$C$6:$C$15,0))/12),0)</f>
        <v>0</v>
      </c>
      <c r="O367" s="6">
        <f t="shared" si="12"/>
        <v>0</v>
      </c>
    </row>
    <row r="368" spans="1:15" x14ac:dyDescent="0.25">
      <c r="A368" s="3" t="str">
        <f>IF(Balance!O367&lt;=0,"",A367+1)</f>
        <v/>
      </c>
      <c r="B368" s="51" t="str">
        <f t="shared" si="13"/>
        <v/>
      </c>
      <c r="D368" s="6">
        <f>IF(Balance!D367&gt;0,Balance!D367*(INDEX(Info!$E$6:$E$15,MATCH(D$14,Info!$C$6:$C$15,0))/12),0)</f>
        <v>0</v>
      </c>
      <c r="E368" s="6">
        <f>IF(Balance!E367&gt;0,Balance!E367*(INDEX(Info!$E$6:$E$15,MATCH(E$14,Info!$C$6:$C$15,0))/12),0)</f>
        <v>0</v>
      </c>
      <c r="F368" s="6">
        <f>IF(Balance!F367&gt;0,Balance!F367*(INDEX(Info!$E$6:$E$15,MATCH(F$14,Info!$C$6:$C$15,0))/12),0)</f>
        <v>0</v>
      </c>
      <c r="G368" s="6">
        <f>IF(Balance!G367&gt;0,Balance!G367*(INDEX(Info!$E$6:$E$15,MATCH(G$14,Info!$C$6:$C$15,0))/12),0)</f>
        <v>0</v>
      </c>
      <c r="H368" s="6">
        <f>IF(Balance!H367&gt;0,Balance!H367*(INDEX(Info!$E$6:$E$15,MATCH(H$14,Info!$C$6:$C$15,0))/12),0)</f>
        <v>0</v>
      </c>
      <c r="I368" s="6">
        <f>IF(Balance!I367&gt;0,Balance!I367*(INDEX(Info!$E$6:$E$15,MATCH(I$14,Info!$C$6:$C$15,0))/12),0)</f>
        <v>0</v>
      </c>
      <c r="J368" s="6">
        <f>IF(Balance!J367&gt;0,Balance!J367*(INDEX(Info!$E$6:$E$15,MATCH(J$14,Info!$C$6:$C$15,0))/12),0)</f>
        <v>0</v>
      </c>
      <c r="K368" s="6">
        <f>IF(Balance!K367&gt;0,Balance!K367*(INDEX(Info!$E$6:$E$15,MATCH(K$14,Info!$C$6:$C$15,0))/12),0)</f>
        <v>0</v>
      </c>
      <c r="L368" s="6">
        <f>IF(Balance!L367&gt;0,Balance!L367*(INDEX(Info!$E$6:$E$15,MATCH(L$14,Info!$C$6:$C$15,0))/12),0)</f>
        <v>0</v>
      </c>
      <c r="M368" s="6">
        <f>IF(Balance!M367&gt;0,Balance!M367*(INDEX(Info!$E$6:$E$15,MATCH(M$14,Info!$C$6:$C$15,0))/12),0)</f>
        <v>0</v>
      </c>
      <c r="O368" s="6">
        <f t="shared" si="12"/>
        <v>0</v>
      </c>
    </row>
    <row r="369" spans="1:15" x14ac:dyDescent="0.25">
      <c r="A369" s="3" t="str">
        <f>IF(Balance!O368&lt;=0,"",A368+1)</f>
        <v/>
      </c>
      <c r="B369" s="51" t="str">
        <f t="shared" si="13"/>
        <v/>
      </c>
      <c r="D369" s="6">
        <f>IF(Balance!D368&gt;0,Balance!D368*(INDEX(Info!$E$6:$E$15,MATCH(D$14,Info!$C$6:$C$15,0))/12),0)</f>
        <v>0</v>
      </c>
      <c r="E369" s="6">
        <f>IF(Balance!E368&gt;0,Balance!E368*(INDEX(Info!$E$6:$E$15,MATCH(E$14,Info!$C$6:$C$15,0))/12),0)</f>
        <v>0</v>
      </c>
      <c r="F369" s="6">
        <f>IF(Balance!F368&gt;0,Balance!F368*(INDEX(Info!$E$6:$E$15,MATCH(F$14,Info!$C$6:$C$15,0))/12),0)</f>
        <v>0</v>
      </c>
      <c r="G369" s="6">
        <f>IF(Balance!G368&gt;0,Balance!G368*(INDEX(Info!$E$6:$E$15,MATCH(G$14,Info!$C$6:$C$15,0))/12),0)</f>
        <v>0</v>
      </c>
      <c r="H369" s="6">
        <f>IF(Balance!H368&gt;0,Balance!H368*(INDEX(Info!$E$6:$E$15,MATCH(H$14,Info!$C$6:$C$15,0))/12),0)</f>
        <v>0</v>
      </c>
      <c r="I369" s="6">
        <f>IF(Balance!I368&gt;0,Balance!I368*(INDEX(Info!$E$6:$E$15,MATCH(I$14,Info!$C$6:$C$15,0))/12),0)</f>
        <v>0</v>
      </c>
      <c r="J369" s="6">
        <f>IF(Balance!J368&gt;0,Balance!J368*(INDEX(Info!$E$6:$E$15,MATCH(J$14,Info!$C$6:$C$15,0))/12),0)</f>
        <v>0</v>
      </c>
      <c r="K369" s="6">
        <f>IF(Balance!K368&gt;0,Balance!K368*(INDEX(Info!$E$6:$E$15,MATCH(K$14,Info!$C$6:$C$15,0))/12),0)</f>
        <v>0</v>
      </c>
      <c r="L369" s="6">
        <f>IF(Balance!L368&gt;0,Balance!L368*(INDEX(Info!$E$6:$E$15,MATCH(L$14,Info!$C$6:$C$15,0))/12),0)</f>
        <v>0</v>
      </c>
      <c r="M369" s="6">
        <f>IF(Balance!M368&gt;0,Balance!M368*(INDEX(Info!$E$6:$E$15,MATCH(M$14,Info!$C$6:$C$15,0))/12),0)</f>
        <v>0</v>
      </c>
      <c r="O369" s="6">
        <f t="shared" si="12"/>
        <v>0</v>
      </c>
    </row>
    <row r="370" spans="1:15" x14ac:dyDescent="0.25">
      <c r="A370" s="3" t="str">
        <f>IF(Balance!O369&lt;=0,"",A369+1)</f>
        <v/>
      </c>
      <c r="B370" s="51" t="str">
        <f t="shared" si="13"/>
        <v/>
      </c>
      <c r="D370" s="6">
        <f>IF(Balance!D369&gt;0,Balance!D369*(INDEX(Info!$E$6:$E$15,MATCH(D$14,Info!$C$6:$C$15,0))/12),0)</f>
        <v>0</v>
      </c>
      <c r="E370" s="6">
        <f>IF(Balance!E369&gt;0,Balance!E369*(INDEX(Info!$E$6:$E$15,MATCH(E$14,Info!$C$6:$C$15,0))/12),0)</f>
        <v>0</v>
      </c>
      <c r="F370" s="6">
        <f>IF(Balance!F369&gt;0,Balance!F369*(INDEX(Info!$E$6:$E$15,MATCH(F$14,Info!$C$6:$C$15,0))/12),0)</f>
        <v>0</v>
      </c>
      <c r="G370" s="6">
        <f>IF(Balance!G369&gt;0,Balance!G369*(INDEX(Info!$E$6:$E$15,MATCH(G$14,Info!$C$6:$C$15,0))/12),0)</f>
        <v>0</v>
      </c>
      <c r="H370" s="6">
        <f>IF(Balance!H369&gt;0,Balance!H369*(INDEX(Info!$E$6:$E$15,MATCH(H$14,Info!$C$6:$C$15,0))/12),0)</f>
        <v>0</v>
      </c>
      <c r="I370" s="6">
        <f>IF(Balance!I369&gt;0,Balance!I369*(INDEX(Info!$E$6:$E$15,MATCH(I$14,Info!$C$6:$C$15,0))/12),0)</f>
        <v>0</v>
      </c>
      <c r="J370" s="6">
        <f>IF(Balance!J369&gt;0,Balance!J369*(INDEX(Info!$E$6:$E$15,MATCH(J$14,Info!$C$6:$C$15,0))/12),0)</f>
        <v>0</v>
      </c>
      <c r="K370" s="6">
        <f>IF(Balance!K369&gt;0,Balance!K369*(INDEX(Info!$E$6:$E$15,MATCH(K$14,Info!$C$6:$C$15,0))/12),0)</f>
        <v>0</v>
      </c>
      <c r="L370" s="6">
        <f>IF(Balance!L369&gt;0,Balance!L369*(INDEX(Info!$E$6:$E$15,MATCH(L$14,Info!$C$6:$C$15,0))/12),0)</f>
        <v>0</v>
      </c>
      <c r="M370" s="6">
        <f>IF(Balance!M369&gt;0,Balance!M369*(INDEX(Info!$E$6:$E$15,MATCH(M$14,Info!$C$6:$C$15,0))/12),0)</f>
        <v>0</v>
      </c>
      <c r="O370" s="6">
        <f t="shared" si="12"/>
        <v>0</v>
      </c>
    </row>
    <row r="371" spans="1:15" x14ac:dyDescent="0.25">
      <c r="A371" s="3" t="str">
        <f>IF(Balance!O370&lt;=0,"",A370+1)</f>
        <v/>
      </c>
      <c r="B371" s="51" t="str">
        <f t="shared" si="13"/>
        <v/>
      </c>
      <c r="D371" s="6">
        <f>IF(Balance!D370&gt;0,Balance!D370*(INDEX(Info!$E$6:$E$15,MATCH(D$14,Info!$C$6:$C$15,0))/12),0)</f>
        <v>0</v>
      </c>
      <c r="E371" s="6">
        <f>IF(Balance!E370&gt;0,Balance!E370*(INDEX(Info!$E$6:$E$15,MATCH(E$14,Info!$C$6:$C$15,0))/12),0)</f>
        <v>0</v>
      </c>
      <c r="F371" s="6">
        <f>IF(Balance!F370&gt;0,Balance!F370*(INDEX(Info!$E$6:$E$15,MATCH(F$14,Info!$C$6:$C$15,0))/12),0)</f>
        <v>0</v>
      </c>
      <c r="G371" s="6">
        <f>IF(Balance!G370&gt;0,Balance!G370*(INDEX(Info!$E$6:$E$15,MATCH(G$14,Info!$C$6:$C$15,0))/12),0)</f>
        <v>0</v>
      </c>
      <c r="H371" s="6">
        <f>IF(Balance!H370&gt;0,Balance!H370*(INDEX(Info!$E$6:$E$15,MATCH(H$14,Info!$C$6:$C$15,0))/12),0)</f>
        <v>0</v>
      </c>
      <c r="I371" s="6">
        <f>IF(Balance!I370&gt;0,Balance!I370*(INDEX(Info!$E$6:$E$15,MATCH(I$14,Info!$C$6:$C$15,0))/12),0)</f>
        <v>0</v>
      </c>
      <c r="J371" s="6">
        <f>IF(Balance!J370&gt;0,Balance!J370*(INDEX(Info!$E$6:$E$15,MATCH(J$14,Info!$C$6:$C$15,0))/12),0)</f>
        <v>0</v>
      </c>
      <c r="K371" s="6">
        <f>IF(Balance!K370&gt;0,Balance!K370*(INDEX(Info!$E$6:$E$15,MATCH(K$14,Info!$C$6:$C$15,0))/12),0)</f>
        <v>0</v>
      </c>
      <c r="L371" s="6">
        <f>IF(Balance!L370&gt;0,Balance!L370*(INDEX(Info!$E$6:$E$15,MATCH(L$14,Info!$C$6:$C$15,0))/12),0)</f>
        <v>0</v>
      </c>
      <c r="M371" s="6">
        <f>IF(Balance!M370&gt;0,Balance!M370*(INDEX(Info!$E$6:$E$15,MATCH(M$14,Info!$C$6:$C$15,0))/12),0)</f>
        <v>0</v>
      </c>
      <c r="O371" s="6">
        <f t="shared" si="12"/>
        <v>0</v>
      </c>
    </row>
    <row r="372" spans="1:15" x14ac:dyDescent="0.25">
      <c r="A372" s="3" t="str">
        <f>IF(Balance!O371&lt;=0,"",A371+1)</f>
        <v/>
      </c>
      <c r="B372" s="51" t="str">
        <f t="shared" si="13"/>
        <v/>
      </c>
      <c r="D372" s="6">
        <f>IF(Balance!D371&gt;0,Balance!D371*(INDEX(Info!$E$6:$E$15,MATCH(D$14,Info!$C$6:$C$15,0))/12),0)</f>
        <v>0</v>
      </c>
      <c r="E372" s="6">
        <f>IF(Balance!E371&gt;0,Balance!E371*(INDEX(Info!$E$6:$E$15,MATCH(E$14,Info!$C$6:$C$15,0))/12),0)</f>
        <v>0</v>
      </c>
      <c r="F372" s="6">
        <f>IF(Balance!F371&gt;0,Balance!F371*(INDEX(Info!$E$6:$E$15,MATCH(F$14,Info!$C$6:$C$15,0))/12),0)</f>
        <v>0</v>
      </c>
      <c r="G372" s="6">
        <f>IF(Balance!G371&gt;0,Balance!G371*(INDEX(Info!$E$6:$E$15,MATCH(G$14,Info!$C$6:$C$15,0))/12),0)</f>
        <v>0</v>
      </c>
      <c r="H372" s="6">
        <f>IF(Balance!H371&gt;0,Balance!H371*(INDEX(Info!$E$6:$E$15,MATCH(H$14,Info!$C$6:$C$15,0))/12),0)</f>
        <v>0</v>
      </c>
      <c r="I372" s="6">
        <f>IF(Balance!I371&gt;0,Balance!I371*(INDEX(Info!$E$6:$E$15,MATCH(I$14,Info!$C$6:$C$15,0))/12),0)</f>
        <v>0</v>
      </c>
      <c r="J372" s="6">
        <f>IF(Balance!J371&gt;0,Balance!J371*(INDEX(Info!$E$6:$E$15,MATCH(J$14,Info!$C$6:$C$15,0))/12),0)</f>
        <v>0</v>
      </c>
      <c r="K372" s="6">
        <f>IF(Balance!K371&gt;0,Balance!K371*(INDEX(Info!$E$6:$E$15,MATCH(K$14,Info!$C$6:$C$15,0))/12),0)</f>
        <v>0</v>
      </c>
      <c r="L372" s="6">
        <f>IF(Balance!L371&gt;0,Balance!L371*(INDEX(Info!$E$6:$E$15,MATCH(L$14,Info!$C$6:$C$15,0))/12),0)</f>
        <v>0</v>
      </c>
      <c r="M372" s="6">
        <f>IF(Balance!M371&gt;0,Balance!M371*(INDEX(Info!$E$6:$E$15,MATCH(M$14,Info!$C$6:$C$15,0))/12),0)</f>
        <v>0</v>
      </c>
      <c r="O372" s="6">
        <f t="shared" si="12"/>
        <v>0</v>
      </c>
    </row>
    <row r="373" spans="1:15" x14ac:dyDescent="0.25">
      <c r="A373" s="3" t="str">
        <f>IF(Balance!O372&lt;=0,"",A372+1)</f>
        <v/>
      </c>
      <c r="B373" s="51" t="str">
        <f t="shared" si="13"/>
        <v/>
      </c>
      <c r="D373" s="6">
        <f>IF(Balance!D372&gt;0,Balance!D372*(INDEX(Info!$E$6:$E$15,MATCH(D$14,Info!$C$6:$C$15,0))/12),0)</f>
        <v>0</v>
      </c>
      <c r="E373" s="6">
        <f>IF(Balance!E372&gt;0,Balance!E372*(INDEX(Info!$E$6:$E$15,MATCH(E$14,Info!$C$6:$C$15,0))/12),0)</f>
        <v>0</v>
      </c>
      <c r="F373" s="6">
        <f>IF(Balance!F372&gt;0,Balance!F372*(INDEX(Info!$E$6:$E$15,MATCH(F$14,Info!$C$6:$C$15,0))/12),0)</f>
        <v>0</v>
      </c>
      <c r="G373" s="6">
        <f>IF(Balance!G372&gt;0,Balance!G372*(INDEX(Info!$E$6:$E$15,MATCH(G$14,Info!$C$6:$C$15,0))/12),0)</f>
        <v>0</v>
      </c>
      <c r="H373" s="6">
        <f>IF(Balance!H372&gt;0,Balance!H372*(INDEX(Info!$E$6:$E$15,MATCH(H$14,Info!$C$6:$C$15,0))/12),0)</f>
        <v>0</v>
      </c>
      <c r="I373" s="6">
        <f>IF(Balance!I372&gt;0,Balance!I372*(INDEX(Info!$E$6:$E$15,MATCH(I$14,Info!$C$6:$C$15,0))/12),0)</f>
        <v>0</v>
      </c>
      <c r="J373" s="6">
        <f>IF(Balance!J372&gt;0,Balance!J372*(INDEX(Info!$E$6:$E$15,MATCH(J$14,Info!$C$6:$C$15,0))/12),0)</f>
        <v>0</v>
      </c>
      <c r="K373" s="6">
        <f>IF(Balance!K372&gt;0,Balance!K372*(INDEX(Info!$E$6:$E$15,MATCH(K$14,Info!$C$6:$C$15,0))/12),0)</f>
        <v>0</v>
      </c>
      <c r="L373" s="6">
        <f>IF(Balance!L372&gt;0,Balance!L372*(INDEX(Info!$E$6:$E$15,MATCH(L$14,Info!$C$6:$C$15,0))/12),0)</f>
        <v>0</v>
      </c>
      <c r="M373" s="6">
        <f>IF(Balance!M372&gt;0,Balance!M372*(INDEX(Info!$E$6:$E$15,MATCH(M$14,Info!$C$6:$C$15,0))/12),0)</f>
        <v>0</v>
      </c>
      <c r="O373" s="6">
        <f t="shared" si="12"/>
        <v>0</v>
      </c>
    </row>
    <row r="374" spans="1:15" x14ac:dyDescent="0.25">
      <c r="A374" s="3" t="str">
        <f>IF(Balance!O373&lt;=0,"",A373+1)</f>
        <v/>
      </c>
      <c r="B374" s="51" t="str">
        <f t="shared" si="13"/>
        <v/>
      </c>
      <c r="D374" s="6">
        <f>IF(Balance!D373&gt;0,Balance!D373*(INDEX(Info!$E$6:$E$15,MATCH(D$14,Info!$C$6:$C$15,0))/12),0)</f>
        <v>0</v>
      </c>
      <c r="E374" s="6">
        <f>IF(Balance!E373&gt;0,Balance!E373*(INDEX(Info!$E$6:$E$15,MATCH(E$14,Info!$C$6:$C$15,0))/12),0)</f>
        <v>0</v>
      </c>
      <c r="F374" s="6">
        <f>IF(Balance!F373&gt;0,Balance!F373*(INDEX(Info!$E$6:$E$15,MATCH(F$14,Info!$C$6:$C$15,0))/12),0)</f>
        <v>0</v>
      </c>
      <c r="G374" s="6">
        <f>IF(Balance!G373&gt;0,Balance!G373*(INDEX(Info!$E$6:$E$15,MATCH(G$14,Info!$C$6:$C$15,0))/12),0)</f>
        <v>0</v>
      </c>
      <c r="H374" s="6">
        <f>IF(Balance!H373&gt;0,Balance!H373*(INDEX(Info!$E$6:$E$15,MATCH(H$14,Info!$C$6:$C$15,0))/12),0)</f>
        <v>0</v>
      </c>
      <c r="I374" s="6">
        <f>IF(Balance!I373&gt;0,Balance!I373*(INDEX(Info!$E$6:$E$15,MATCH(I$14,Info!$C$6:$C$15,0))/12),0)</f>
        <v>0</v>
      </c>
      <c r="J374" s="6">
        <f>IF(Balance!J373&gt;0,Balance!J373*(INDEX(Info!$E$6:$E$15,MATCH(J$14,Info!$C$6:$C$15,0))/12),0)</f>
        <v>0</v>
      </c>
      <c r="K374" s="6">
        <f>IF(Balance!K373&gt;0,Balance!K373*(INDEX(Info!$E$6:$E$15,MATCH(K$14,Info!$C$6:$C$15,0))/12),0)</f>
        <v>0</v>
      </c>
      <c r="L374" s="6">
        <f>IF(Balance!L373&gt;0,Balance!L373*(INDEX(Info!$E$6:$E$15,MATCH(L$14,Info!$C$6:$C$15,0))/12),0)</f>
        <v>0</v>
      </c>
      <c r="M374" s="6">
        <f>IF(Balance!M373&gt;0,Balance!M373*(INDEX(Info!$E$6:$E$15,MATCH(M$14,Info!$C$6:$C$15,0))/12),0)</f>
        <v>0</v>
      </c>
      <c r="O374" s="6">
        <f t="shared" si="12"/>
        <v>0</v>
      </c>
    </row>
    <row r="375" spans="1:15" x14ac:dyDescent="0.25">
      <c r="A375" s="3" t="str">
        <f>IF(Balance!O374&lt;=0,"",A374+1)</f>
        <v/>
      </c>
      <c r="B375" s="51" t="str">
        <f t="shared" si="13"/>
        <v/>
      </c>
      <c r="D375" s="6">
        <f>IF(Balance!D374&gt;0,Balance!D374*(INDEX(Info!$E$6:$E$15,MATCH(D$14,Info!$C$6:$C$15,0))/12),0)</f>
        <v>0</v>
      </c>
      <c r="E375" s="6">
        <f>IF(Balance!E374&gt;0,Balance!E374*(INDEX(Info!$E$6:$E$15,MATCH(E$14,Info!$C$6:$C$15,0))/12),0)</f>
        <v>0</v>
      </c>
      <c r="F375" s="6">
        <f>IF(Balance!F374&gt;0,Balance!F374*(INDEX(Info!$E$6:$E$15,MATCH(F$14,Info!$C$6:$C$15,0))/12),0)</f>
        <v>0</v>
      </c>
      <c r="G375" s="6">
        <f>IF(Balance!G374&gt;0,Balance!G374*(INDEX(Info!$E$6:$E$15,MATCH(G$14,Info!$C$6:$C$15,0))/12),0)</f>
        <v>0</v>
      </c>
      <c r="H375" s="6">
        <f>IF(Balance!H374&gt;0,Balance!H374*(INDEX(Info!$E$6:$E$15,MATCH(H$14,Info!$C$6:$C$15,0))/12),0)</f>
        <v>0</v>
      </c>
      <c r="I375" s="6">
        <f>IF(Balance!I374&gt;0,Balance!I374*(INDEX(Info!$E$6:$E$15,MATCH(I$14,Info!$C$6:$C$15,0))/12),0)</f>
        <v>0</v>
      </c>
      <c r="J375" s="6">
        <f>IF(Balance!J374&gt;0,Balance!J374*(INDEX(Info!$E$6:$E$15,MATCH(J$14,Info!$C$6:$C$15,0))/12),0)</f>
        <v>0</v>
      </c>
      <c r="K375" s="6">
        <f>IF(Balance!K374&gt;0,Balance!K374*(INDEX(Info!$E$6:$E$15,MATCH(K$14,Info!$C$6:$C$15,0))/12),0)</f>
        <v>0</v>
      </c>
      <c r="L375" s="6">
        <f>IF(Balance!L374&gt;0,Balance!L374*(INDEX(Info!$E$6:$E$15,MATCH(L$14,Info!$C$6:$C$15,0))/12),0)</f>
        <v>0</v>
      </c>
      <c r="M375" s="6">
        <f>IF(Balance!M374&gt;0,Balance!M374*(INDEX(Info!$E$6:$E$15,MATCH(M$14,Info!$C$6:$C$15,0))/12),0)</f>
        <v>0</v>
      </c>
      <c r="O375" s="6">
        <f t="shared" si="12"/>
        <v>0</v>
      </c>
    </row>
    <row r="376" spans="1:15" x14ac:dyDescent="0.25">
      <c r="A376" s="3" t="str">
        <f>IF(Balance!O375&lt;=0,"",A375+1)</f>
        <v/>
      </c>
      <c r="B376" s="51" t="str">
        <f t="shared" si="13"/>
        <v/>
      </c>
      <c r="D376" s="6">
        <f>IF(Balance!D375&gt;0,Balance!D375*(INDEX(Info!$E$6:$E$15,MATCH(D$14,Info!$C$6:$C$15,0))/12),0)</f>
        <v>0</v>
      </c>
      <c r="E376" s="6">
        <f>IF(Balance!E375&gt;0,Balance!E375*(INDEX(Info!$E$6:$E$15,MATCH(E$14,Info!$C$6:$C$15,0))/12),0)</f>
        <v>0</v>
      </c>
      <c r="F376" s="6">
        <f>IF(Balance!F375&gt;0,Balance!F375*(INDEX(Info!$E$6:$E$15,MATCH(F$14,Info!$C$6:$C$15,0))/12),0)</f>
        <v>0</v>
      </c>
      <c r="G376" s="6">
        <f>IF(Balance!G375&gt;0,Balance!G375*(INDEX(Info!$E$6:$E$15,MATCH(G$14,Info!$C$6:$C$15,0))/12),0)</f>
        <v>0</v>
      </c>
      <c r="H376" s="6">
        <f>IF(Balance!H375&gt;0,Balance!H375*(INDEX(Info!$E$6:$E$15,MATCH(H$14,Info!$C$6:$C$15,0))/12),0)</f>
        <v>0</v>
      </c>
      <c r="I376" s="6">
        <f>IF(Balance!I375&gt;0,Balance!I375*(INDEX(Info!$E$6:$E$15,MATCH(I$14,Info!$C$6:$C$15,0))/12),0)</f>
        <v>0</v>
      </c>
      <c r="J376" s="6">
        <f>IF(Balance!J375&gt;0,Balance!J375*(INDEX(Info!$E$6:$E$15,MATCH(J$14,Info!$C$6:$C$15,0))/12),0)</f>
        <v>0</v>
      </c>
      <c r="K376" s="6">
        <f>IF(Balance!K375&gt;0,Balance!K375*(INDEX(Info!$E$6:$E$15,MATCH(K$14,Info!$C$6:$C$15,0))/12),0)</f>
        <v>0</v>
      </c>
      <c r="L376" s="6">
        <f>IF(Balance!L375&gt;0,Balance!L375*(INDEX(Info!$E$6:$E$15,MATCH(L$14,Info!$C$6:$C$15,0))/12),0)</f>
        <v>0</v>
      </c>
      <c r="M376" s="6">
        <f>IF(Balance!M375&gt;0,Balance!M375*(INDEX(Info!$E$6:$E$15,MATCH(M$14,Info!$C$6:$C$15,0))/12),0)</f>
        <v>0</v>
      </c>
      <c r="O376" s="6">
        <f t="shared" si="12"/>
        <v>0</v>
      </c>
    </row>
    <row r="377" spans="1:15" x14ac:dyDescent="0.25">
      <c r="A377" s="3" t="str">
        <f>IF(Balance!O376&lt;=0,"",A376+1)</f>
        <v/>
      </c>
      <c r="B377" s="51" t="str">
        <f t="shared" si="13"/>
        <v/>
      </c>
      <c r="D377" s="6">
        <f>IF(Balance!D376&gt;0,Balance!D376*(INDEX(Info!$E$6:$E$15,MATCH(D$14,Info!$C$6:$C$15,0))/12),0)</f>
        <v>0</v>
      </c>
      <c r="E377" s="6">
        <f>IF(Balance!E376&gt;0,Balance!E376*(INDEX(Info!$E$6:$E$15,MATCH(E$14,Info!$C$6:$C$15,0))/12),0)</f>
        <v>0</v>
      </c>
      <c r="F377" s="6">
        <f>IF(Balance!F376&gt;0,Balance!F376*(INDEX(Info!$E$6:$E$15,MATCH(F$14,Info!$C$6:$C$15,0))/12),0)</f>
        <v>0</v>
      </c>
      <c r="G377" s="6">
        <f>IF(Balance!G376&gt;0,Balance!G376*(INDEX(Info!$E$6:$E$15,MATCH(G$14,Info!$C$6:$C$15,0))/12),0)</f>
        <v>0</v>
      </c>
      <c r="H377" s="6">
        <f>IF(Balance!H376&gt;0,Balance!H376*(INDEX(Info!$E$6:$E$15,MATCH(H$14,Info!$C$6:$C$15,0))/12),0)</f>
        <v>0</v>
      </c>
      <c r="I377" s="6">
        <f>IF(Balance!I376&gt;0,Balance!I376*(INDEX(Info!$E$6:$E$15,MATCH(I$14,Info!$C$6:$C$15,0))/12),0)</f>
        <v>0</v>
      </c>
      <c r="J377" s="6">
        <f>IF(Balance!J376&gt;0,Balance!J376*(INDEX(Info!$E$6:$E$15,MATCH(J$14,Info!$C$6:$C$15,0))/12),0)</f>
        <v>0</v>
      </c>
      <c r="K377" s="6">
        <f>IF(Balance!K376&gt;0,Balance!K376*(INDEX(Info!$E$6:$E$15,MATCH(K$14,Info!$C$6:$C$15,0))/12),0)</f>
        <v>0</v>
      </c>
      <c r="L377" s="6">
        <f>IF(Balance!L376&gt;0,Balance!L376*(INDEX(Info!$E$6:$E$15,MATCH(L$14,Info!$C$6:$C$15,0))/12),0)</f>
        <v>0</v>
      </c>
      <c r="M377" s="6">
        <f>IF(Balance!M376&gt;0,Balance!M376*(INDEX(Info!$E$6:$E$15,MATCH(M$14,Info!$C$6:$C$15,0))/12),0)</f>
        <v>0</v>
      </c>
      <c r="O377" s="6">
        <f t="shared" si="12"/>
        <v>0</v>
      </c>
    </row>
    <row r="378" spans="1:15" x14ac:dyDescent="0.25">
      <c r="A378" s="3" t="str">
        <f>IF(Balance!O377&lt;=0,"",A377+1)</f>
        <v/>
      </c>
      <c r="B378" s="51" t="str">
        <f t="shared" si="13"/>
        <v/>
      </c>
      <c r="D378" s="6">
        <f>IF(Balance!D377&gt;0,Balance!D377*(INDEX(Info!$E$6:$E$15,MATCH(D$14,Info!$C$6:$C$15,0))/12),0)</f>
        <v>0</v>
      </c>
      <c r="E378" s="6">
        <f>IF(Balance!E377&gt;0,Balance!E377*(INDEX(Info!$E$6:$E$15,MATCH(E$14,Info!$C$6:$C$15,0))/12),0)</f>
        <v>0</v>
      </c>
      <c r="F378" s="6">
        <f>IF(Balance!F377&gt;0,Balance!F377*(INDEX(Info!$E$6:$E$15,MATCH(F$14,Info!$C$6:$C$15,0))/12),0)</f>
        <v>0</v>
      </c>
      <c r="G378" s="6">
        <f>IF(Balance!G377&gt;0,Balance!G377*(INDEX(Info!$E$6:$E$15,MATCH(G$14,Info!$C$6:$C$15,0))/12),0)</f>
        <v>0</v>
      </c>
      <c r="H378" s="6">
        <f>IF(Balance!H377&gt;0,Balance!H377*(INDEX(Info!$E$6:$E$15,MATCH(H$14,Info!$C$6:$C$15,0))/12),0)</f>
        <v>0</v>
      </c>
      <c r="I378" s="6">
        <f>IF(Balance!I377&gt;0,Balance!I377*(INDEX(Info!$E$6:$E$15,MATCH(I$14,Info!$C$6:$C$15,0))/12),0)</f>
        <v>0</v>
      </c>
      <c r="J378" s="6">
        <f>IF(Balance!J377&gt;0,Balance!J377*(INDEX(Info!$E$6:$E$15,MATCH(J$14,Info!$C$6:$C$15,0))/12),0)</f>
        <v>0</v>
      </c>
      <c r="K378" s="6">
        <f>IF(Balance!K377&gt;0,Balance!K377*(INDEX(Info!$E$6:$E$15,MATCH(K$14,Info!$C$6:$C$15,0))/12),0)</f>
        <v>0</v>
      </c>
      <c r="L378" s="6">
        <f>IF(Balance!L377&gt;0,Balance!L377*(INDEX(Info!$E$6:$E$15,MATCH(L$14,Info!$C$6:$C$15,0))/12),0)</f>
        <v>0</v>
      </c>
      <c r="M378" s="6">
        <f>IF(Balance!M377&gt;0,Balance!M377*(INDEX(Info!$E$6:$E$15,MATCH(M$14,Info!$C$6:$C$15,0))/12),0)</f>
        <v>0</v>
      </c>
      <c r="O378" s="6">
        <f t="shared" si="12"/>
        <v>0</v>
      </c>
    </row>
    <row r="379" spans="1:15" x14ac:dyDescent="0.25">
      <c r="A379" s="3" t="str">
        <f>IF(Balance!O378&lt;=0,"",A378+1)</f>
        <v/>
      </c>
      <c r="B379" s="51" t="str">
        <f t="shared" si="13"/>
        <v/>
      </c>
      <c r="D379" s="6">
        <f>IF(Balance!D378&gt;0,Balance!D378*(INDEX(Info!$E$6:$E$15,MATCH(D$14,Info!$C$6:$C$15,0))/12),0)</f>
        <v>0</v>
      </c>
      <c r="E379" s="6">
        <f>IF(Balance!E378&gt;0,Balance!E378*(INDEX(Info!$E$6:$E$15,MATCH(E$14,Info!$C$6:$C$15,0))/12),0)</f>
        <v>0</v>
      </c>
      <c r="F379" s="6">
        <f>IF(Balance!F378&gt;0,Balance!F378*(INDEX(Info!$E$6:$E$15,MATCH(F$14,Info!$C$6:$C$15,0))/12),0)</f>
        <v>0</v>
      </c>
      <c r="G379" s="6">
        <f>IF(Balance!G378&gt;0,Balance!G378*(INDEX(Info!$E$6:$E$15,MATCH(G$14,Info!$C$6:$C$15,0))/12),0)</f>
        <v>0</v>
      </c>
      <c r="H379" s="6">
        <f>IF(Balance!H378&gt;0,Balance!H378*(INDEX(Info!$E$6:$E$15,MATCH(H$14,Info!$C$6:$C$15,0))/12),0)</f>
        <v>0</v>
      </c>
      <c r="I379" s="6">
        <f>IF(Balance!I378&gt;0,Balance!I378*(INDEX(Info!$E$6:$E$15,MATCH(I$14,Info!$C$6:$C$15,0))/12),0)</f>
        <v>0</v>
      </c>
      <c r="J379" s="6">
        <f>IF(Balance!J378&gt;0,Balance!J378*(INDEX(Info!$E$6:$E$15,MATCH(J$14,Info!$C$6:$C$15,0))/12),0)</f>
        <v>0</v>
      </c>
      <c r="K379" s="6">
        <f>IF(Balance!K378&gt;0,Balance!K378*(INDEX(Info!$E$6:$E$15,MATCH(K$14,Info!$C$6:$C$15,0))/12),0)</f>
        <v>0</v>
      </c>
      <c r="L379" s="6">
        <f>IF(Balance!L378&gt;0,Balance!L378*(INDEX(Info!$E$6:$E$15,MATCH(L$14,Info!$C$6:$C$15,0))/12),0)</f>
        <v>0</v>
      </c>
      <c r="M379" s="6">
        <f>IF(Balance!M378&gt;0,Balance!M378*(INDEX(Info!$E$6:$E$15,MATCH(M$14,Info!$C$6:$C$15,0))/12),0)</f>
        <v>0</v>
      </c>
      <c r="O379" s="6">
        <f t="shared" si="12"/>
        <v>0</v>
      </c>
    </row>
    <row r="380" spans="1:15" x14ac:dyDescent="0.25">
      <c r="A380" s="3" t="str">
        <f>IF(Balance!O379&lt;=0,"",A379+1)</f>
        <v/>
      </c>
      <c r="B380" s="51" t="str">
        <f t="shared" si="13"/>
        <v/>
      </c>
      <c r="D380" s="6">
        <f>IF(Balance!D379&gt;0,Balance!D379*(INDEX(Info!$E$6:$E$15,MATCH(D$14,Info!$C$6:$C$15,0))/12),0)</f>
        <v>0</v>
      </c>
      <c r="E380" s="6">
        <f>IF(Balance!E379&gt;0,Balance!E379*(INDEX(Info!$E$6:$E$15,MATCH(E$14,Info!$C$6:$C$15,0))/12),0)</f>
        <v>0</v>
      </c>
      <c r="F380" s="6">
        <f>IF(Balance!F379&gt;0,Balance!F379*(INDEX(Info!$E$6:$E$15,MATCH(F$14,Info!$C$6:$C$15,0))/12),0)</f>
        <v>0</v>
      </c>
      <c r="G380" s="6">
        <f>IF(Balance!G379&gt;0,Balance!G379*(INDEX(Info!$E$6:$E$15,MATCH(G$14,Info!$C$6:$C$15,0))/12),0)</f>
        <v>0</v>
      </c>
      <c r="H380" s="6">
        <f>IF(Balance!H379&gt;0,Balance!H379*(INDEX(Info!$E$6:$E$15,MATCH(H$14,Info!$C$6:$C$15,0))/12),0)</f>
        <v>0</v>
      </c>
      <c r="I380" s="6">
        <f>IF(Balance!I379&gt;0,Balance!I379*(INDEX(Info!$E$6:$E$15,MATCH(I$14,Info!$C$6:$C$15,0))/12),0)</f>
        <v>0</v>
      </c>
      <c r="J380" s="6">
        <f>IF(Balance!J379&gt;0,Balance!J379*(INDEX(Info!$E$6:$E$15,MATCH(J$14,Info!$C$6:$C$15,0))/12),0)</f>
        <v>0</v>
      </c>
      <c r="K380" s="6">
        <f>IF(Balance!K379&gt;0,Balance!K379*(INDEX(Info!$E$6:$E$15,MATCH(K$14,Info!$C$6:$C$15,0))/12),0)</f>
        <v>0</v>
      </c>
      <c r="L380" s="6">
        <f>IF(Balance!L379&gt;0,Balance!L379*(INDEX(Info!$E$6:$E$15,MATCH(L$14,Info!$C$6:$C$15,0))/12),0)</f>
        <v>0</v>
      </c>
      <c r="M380" s="6">
        <f>IF(Balance!M379&gt;0,Balance!M379*(INDEX(Info!$E$6:$E$15,MATCH(M$14,Info!$C$6:$C$15,0))/12),0)</f>
        <v>0</v>
      </c>
      <c r="O380" s="6">
        <f t="shared" si="12"/>
        <v>0</v>
      </c>
    </row>
    <row r="381" spans="1:15" x14ac:dyDescent="0.25">
      <c r="A381" s="3" t="str">
        <f>IF(Balance!O380&lt;=0,"",A380+1)</f>
        <v/>
      </c>
      <c r="B381" s="51" t="str">
        <f t="shared" si="13"/>
        <v/>
      </c>
      <c r="D381" s="6">
        <f>IF(Balance!D380&gt;0,Balance!D380*(INDEX(Info!$E$6:$E$15,MATCH(D$14,Info!$C$6:$C$15,0))/12),0)</f>
        <v>0</v>
      </c>
      <c r="E381" s="6">
        <f>IF(Balance!E380&gt;0,Balance!E380*(INDEX(Info!$E$6:$E$15,MATCH(E$14,Info!$C$6:$C$15,0))/12),0)</f>
        <v>0</v>
      </c>
      <c r="F381" s="6">
        <f>IF(Balance!F380&gt;0,Balance!F380*(INDEX(Info!$E$6:$E$15,MATCH(F$14,Info!$C$6:$C$15,0))/12),0)</f>
        <v>0</v>
      </c>
      <c r="G381" s="6">
        <f>IF(Balance!G380&gt;0,Balance!G380*(INDEX(Info!$E$6:$E$15,MATCH(G$14,Info!$C$6:$C$15,0))/12),0)</f>
        <v>0</v>
      </c>
      <c r="H381" s="6">
        <f>IF(Balance!H380&gt;0,Balance!H380*(INDEX(Info!$E$6:$E$15,MATCH(H$14,Info!$C$6:$C$15,0))/12),0)</f>
        <v>0</v>
      </c>
      <c r="I381" s="6">
        <f>IF(Balance!I380&gt;0,Balance!I380*(INDEX(Info!$E$6:$E$15,MATCH(I$14,Info!$C$6:$C$15,0))/12),0)</f>
        <v>0</v>
      </c>
      <c r="J381" s="6">
        <f>IF(Balance!J380&gt;0,Balance!J380*(INDEX(Info!$E$6:$E$15,MATCH(J$14,Info!$C$6:$C$15,0))/12),0)</f>
        <v>0</v>
      </c>
      <c r="K381" s="6">
        <f>IF(Balance!K380&gt;0,Balance!K380*(INDEX(Info!$E$6:$E$15,MATCH(K$14,Info!$C$6:$C$15,0))/12),0)</f>
        <v>0</v>
      </c>
      <c r="L381" s="6">
        <f>IF(Balance!L380&gt;0,Balance!L380*(INDEX(Info!$E$6:$E$15,MATCH(L$14,Info!$C$6:$C$15,0))/12),0)</f>
        <v>0</v>
      </c>
      <c r="M381" s="6">
        <f>IF(Balance!M380&gt;0,Balance!M380*(INDEX(Info!$E$6:$E$15,MATCH(M$14,Info!$C$6:$C$15,0))/12),0)</f>
        <v>0</v>
      </c>
      <c r="O381" s="6">
        <f t="shared" si="12"/>
        <v>0</v>
      </c>
    </row>
    <row r="382" spans="1:15" x14ac:dyDescent="0.25">
      <c r="A382" s="3" t="str">
        <f>IF(Balance!O381&lt;=0,"",A381+1)</f>
        <v/>
      </c>
      <c r="B382" s="51" t="str">
        <f t="shared" si="13"/>
        <v/>
      </c>
      <c r="D382" s="6">
        <f>IF(Balance!D381&gt;0,Balance!D381*(INDEX(Info!$E$6:$E$15,MATCH(D$14,Info!$C$6:$C$15,0))/12),0)</f>
        <v>0</v>
      </c>
      <c r="E382" s="6">
        <f>IF(Balance!E381&gt;0,Balance!E381*(INDEX(Info!$E$6:$E$15,MATCH(E$14,Info!$C$6:$C$15,0))/12),0)</f>
        <v>0</v>
      </c>
      <c r="F382" s="6">
        <f>IF(Balance!F381&gt;0,Balance!F381*(INDEX(Info!$E$6:$E$15,MATCH(F$14,Info!$C$6:$C$15,0))/12),0)</f>
        <v>0</v>
      </c>
      <c r="G382" s="6">
        <f>IF(Balance!G381&gt;0,Balance!G381*(INDEX(Info!$E$6:$E$15,MATCH(G$14,Info!$C$6:$C$15,0))/12),0)</f>
        <v>0</v>
      </c>
      <c r="H382" s="6">
        <f>IF(Balance!H381&gt;0,Balance!H381*(INDEX(Info!$E$6:$E$15,MATCH(H$14,Info!$C$6:$C$15,0))/12),0)</f>
        <v>0</v>
      </c>
      <c r="I382" s="6">
        <f>IF(Balance!I381&gt;0,Balance!I381*(INDEX(Info!$E$6:$E$15,MATCH(I$14,Info!$C$6:$C$15,0))/12),0)</f>
        <v>0</v>
      </c>
      <c r="J382" s="6">
        <f>IF(Balance!J381&gt;0,Balance!J381*(INDEX(Info!$E$6:$E$15,MATCH(J$14,Info!$C$6:$C$15,0))/12),0)</f>
        <v>0</v>
      </c>
      <c r="K382" s="6">
        <f>IF(Balance!K381&gt;0,Balance!K381*(INDEX(Info!$E$6:$E$15,MATCH(K$14,Info!$C$6:$C$15,0))/12),0)</f>
        <v>0</v>
      </c>
      <c r="L382" s="6">
        <f>IF(Balance!L381&gt;0,Balance!L381*(INDEX(Info!$E$6:$E$15,MATCH(L$14,Info!$C$6:$C$15,0))/12),0)</f>
        <v>0</v>
      </c>
      <c r="M382" s="6">
        <f>IF(Balance!M381&gt;0,Balance!M381*(INDEX(Info!$E$6:$E$15,MATCH(M$14,Info!$C$6:$C$15,0))/12),0)</f>
        <v>0</v>
      </c>
      <c r="O382" s="6">
        <f t="shared" si="12"/>
        <v>0</v>
      </c>
    </row>
    <row r="383" spans="1:15" x14ac:dyDescent="0.25">
      <c r="A383" s="3" t="str">
        <f>IF(Balance!O382&lt;=0,"",A382+1)</f>
        <v/>
      </c>
      <c r="B383" s="51" t="str">
        <f t="shared" si="13"/>
        <v/>
      </c>
      <c r="D383" s="6">
        <f>IF(Balance!D382&gt;0,Balance!D382*(INDEX(Info!$E$6:$E$15,MATCH(D$14,Info!$C$6:$C$15,0))/12),0)</f>
        <v>0</v>
      </c>
      <c r="E383" s="6">
        <f>IF(Balance!E382&gt;0,Balance!E382*(INDEX(Info!$E$6:$E$15,MATCH(E$14,Info!$C$6:$C$15,0))/12),0)</f>
        <v>0</v>
      </c>
      <c r="F383" s="6">
        <f>IF(Balance!F382&gt;0,Balance!F382*(INDEX(Info!$E$6:$E$15,MATCH(F$14,Info!$C$6:$C$15,0))/12),0)</f>
        <v>0</v>
      </c>
      <c r="G383" s="6">
        <f>IF(Balance!G382&gt;0,Balance!G382*(INDEX(Info!$E$6:$E$15,MATCH(G$14,Info!$C$6:$C$15,0))/12),0)</f>
        <v>0</v>
      </c>
      <c r="H383" s="6">
        <f>IF(Balance!H382&gt;0,Balance!H382*(INDEX(Info!$E$6:$E$15,MATCH(H$14,Info!$C$6:$C$15,0))/12),0)</f>
        <v>0</v>
      </c>
      <c r="I383" s="6">
        <f>IF(Balance!I382&gt;0,Balance!I382*(INDEX(Info!$E$6:$E$15,MATCH(I$14,Info!$C$6:$C$15,0))/12),0)</f>
        <v>0</v>
      </c>
      <c r="J383" s="6">
        <f>IF(Balance!J382&gt;0,Balance!J382*(INDEX(Info!$E$6:$E$15,MATCH(J$14,Info!$C$6:$C$15,0))/12),0)</f>
        <v>0</v>
      </c>
      <c r="K383" s="6">
        <f>IF(Balance!K382&gt;0,Balance!K382*(INDEX(Info!$E$6:$E$15,MATCH(K$14,Info!$C$6:$C$15,0))/12),0)</f>
        <v>0</v>
      </c>
      <c r="L383" s="6">
        <f>IF(Balance!L382&gt;0,Balance!L382*(INDEX(Info!$E$6:$E$15,MATCH(L$14,Info!$C$6:$C$15,0))/12),0)</f>
        <v>0</v>
      </c>
      <c r="M383" s="6">
        <f>IF(Balance!M382&gt;0,Balance!M382*(INDEX(Info!$E$6:$E$15,MATCH(M$14,Info!$C$6:$C$15,0))/12),0)</f>
        <v>0</v>
      </c>
      <c r="O383" s="6">
        <f t="shared" si="12"/>
        <v>0</v>
      </c>
    </row>
    <row r="384" spans="1:15" x14ac:dyDescent="0.25">
      <c r="A384" s="3" t="str">
        <f>IF(Balance!O383&lt;=0,"",A383+1)</f>
        <v/>
      </c>
      <c r="B384" s="51" t="str">
        <f t="shared" si="13"/>
        <v/>
      </c>
      <c r="D384" s="6">
        <f>IF(Balance!D383&gt;0,Balance!D383*(INDEX(Info!$E$6:$E$15,MATCH(D$14,Info!$C$6:$C$15,0))/12),0)</f>
        <v>0</v>
      </c>
      <c r="E384" s="6">
        <f>IF(Balance!E383&gt;0,Balance!E383*(INDEX(Info!$E$6:$E$15,MATCH(E$14,Info!$C$6:$C$15,0))/12),0)</f>
        <v>0</v>
      </c>
      <c r="F384" s="6">
        <f>IF(Balance!F383&gt;0,Balance!F383*(INDEX(Info!$E$6:$E$15,MATCH(F$14,Info!$C$6:$C$15,0))/12),0)</f>
        <v>0</v>
      </c>
      <c r="G384" s="6">
        <f>IF(Balance!G383&gt;0,Balance!G383*(INDEX(Info!$E$6:$E$15,MATCH(G$14,Info!$C$6:$C$15,0))/12),0)</f>
        <v>0</v>
      </c>
      <c r="H384" s="6">
        <f>IF(Balance!H383&gt;0,Balance!H383*(INDEX(Info!$E$6:$E$15,MATCH(H$14,Info!$C$6:$C$15,0))/12),0)</f>
        <v>0</v>
      </c>
      <c r="I384" s="6">
        <f>IF(Balance!I383&gt;0,Balance!I383*(INDEX(Info!$E$6:$E$15,MATCH(I$14,Info!$C$6:$C$15,0))/12),0)</f>
        <v>0</v>
      </c>
      <c r="J384" s="6">
        <f>IF(Balance!J383&gt;0,Balance!J383*(INDEX(Info!$E$6:$E$15,MATCH(J$14,Info!$C$6:$C$15,0))/12),0)</f>
        <v>0</v>
      </c>
      <c r="K384" s="6">
        <f>IF(Balance!K383&gt;0,Balance!K383*(INDEX(Info!$E$6:$E$15,MATCH(K$14,Info!$C$6:$C$15,0))/12),0)</f>
        <v>0</v>
      </c>
      <c r="L384" s="6">
        <f>IF(Balance!L383&gt;0,Balance!L383*(INDEX(Info!$E$6:$E$15,MATCH(L$14,Info!$C$6:$C$15,0))/12),0)</f>
        <v>0</v>
      </c>
      <c r="M384" s="6">
        <f>IF(Balance!M383&gt;0,Balance!M383*(INDEX(Info!$E$6:$E$15,MATCH(M$14,Info!$C$6:$C$15,0))/12),0)</f>
        <v>0</v>
      </c>
      <c r="O384" s="6">
        <f t="shared" si="12"/>
        <v>0</v>
      </c>
    </row>
    <row r="385" spans="1:15" x14ac:dyDescent="0.25">
      <c r="A385" s="3" t="str">
        <f>IF(Balance!O384&lt;=0,"",A384+1)</f>
        <v/>
      </c>
      <c r="B385" s="51" t="str">
        <f t="shared" si="13"/>
        <v/>
      </c>
      <c r="D385" s="6">
        <f>IF(Balance!D384&gt;0,Balance!D384*(INDEX(Info!$E$6:$E$15,MATCH(D$14,Info!$C$6:$C$15,0))/12),0)</f>
        <v>0</v>
      </c>
      <c r="E385" s="6">
        <f>IF(Balance!E384&gt;0,Balance!E384*(INDEX(Info!$E$6:$E$15,MATCH(E$14,Info!$C$6:$C$15,0))/12),0)</f>
        <v>0</v>
      </c>
      <c r="F385" s="6">
        <f>IF(Balance!F384&gt;0,Balance!F384*(INDEX(Info!$E$6:$E$15,MATCH(F$14,Info!$C$6:$C$15,0))/12),0)</f>
        <v>0</v>
      </c>
      <c r="G385" s="6">
        <f>IF(Balance!G384&gt;0,Balance!G384*(INDEX(Info!$E$6:$E$15,MATCH(G$14,Info!$C$6:$C$15,0))/12),0)</f>
        <v>0</v>
      </c>
      <c r="H385" s="6">
        <f>IF(Balance!H384&gt;0,Balance!H384*(INDEX(Info!$E$6:$E$15,MATCH(H$14,Info!$C$6:$C$15,0))/12),0)</f>
        <v>0</v>
      </c>
      <c r="I385" s="6">
        <f>IF(Balance!I384&gt;0,Balance!I384*(INDEX(Info!$E$6:$E$15,MATCH(I$14,Info!$C$6:$C$15,0))/12),0)</f>
        <v>0</v>
      </c>
      <c r="J385" s="6">
        <f>IF(Balance!J384&gt;0,Balance!J384*(INDEX(Info!$E$6:$E$15,MATCH(J$14,Info!$C$6:$C$15,0))/12),0)</f>
        <v>0</v>
      </c>
      <c r="K385" s="6">
        <f>IF(Balance!K384&gt;0,Balance!K384*(INDEX(Info!$E$6:$E$15,MATCH(K$14,Info!$C$6:$C$15,0))/12),0)</f>
        <v>0</v>
      </c>
      <c r="L385" s="6">
        <f>IF(Balance!L384&gt;0,Balance!L384*(INDEX(Info!$E$6:$E$15,MATCH(L$14,Info!$C$6:$C$15,0))/12),0)</f>
        <v>0</v>
      </c>
      <c r="M385" s="6">
        <f>IF(Balance!M384&gt;0,Balance!M384*(INDEX(Info!$E$6:$E$15,MATCH(M$14,Info!$C$6:$C$15,0))/12),0)</f>
        <v>0</v>
      </c>
      <c r="O385" s="6">
        <f t="shared" si="12"/>
        <v>0</v>
      </c>
    </row>
    <row r="386" spans="1:15" x14ac:dyDescent="0.25">
      <c r="A386" s="3" t="str">
        <f>IF(Balance!O385&lt;=0,"",A385+1)</f>
        <v/>
      </c>
      <c r="B386" s="51" t="str">
        <f t="shared" si="13"/>
        <v/>
      </c>
      <c r="D386" s="6">
        <f>IF(Balance!D385&gt;0,Balance!D385*(INDEX(Info!$E$6:$E$15,MATCH(D$14,Info!$C$6:$C$15,0))/12),0)</f>
        <v>0</v>
      </c>
      <c r="E386" s="6">
        <f>IF(Balance!E385&gt;0,Balance!E385*(INDEX(Info!$E$6:$E$15,MATCH(E$14,Info!$C$6:$C$15,0))/12),0)</f>
        <v>0</v>
      </c>
      <c r="F386" s="6">
        <f>IF(Balance!F385&gt;0,Balance!F385*(INDEX(Info!$E$6:$E$15,MATCH(F$14,Info!$C$6:$C$15,0))/12),0)</f>
        <v>0</v>
      </c>
      <c r="G386" s="6">
        <f>IF(Balance!G385&gt;0,Balance!G385*(INDEX(Info!$E$6:$E$15,MATCH(G$14,Info!$C$6:$C$15,0))/12),0)</f>
        <v>0</v>
      </c>
      <c r="H386" s="6">
        <f>IF(Balance!H385&gt;0,Balance!H385*(INDEX(Info!$E$6:$E$15,MATCH(H$14,Info!$C$6:$C$15,0))/12),0)</f>
        <v>0</v>
      </c>
      <c r="I386" s="6">
        <f>IF(Balance!I385&gt;0,Balance!I385*(INDEX(Info!$E$6:$E$15,MATCH(I$14,Info!$C$6:$C$15,0))/12),0)</f>
        <v>0</v>
      </c>
      <c r="J386" s="6">
        <f>IF(Balance!J385&gt;0,Balance!J385*(INDEX(Info!$E$6:$E$15,MATCH(J$14,Info!$C$6:$C$15,0))/12),0)</f>
        <v>0</v>
      </c>
      <c r="K386" s="6">
        <f>IF(Balance!K385&gt;0,Balance!K385*(INDEX(Info!$E$6:$E$15,MATCH(K$14,Info!$C$6:$C$15,0))/12),0)</f>
        <v>0</v>
      </c>
      <c r="L386" s="6">
        <f>IF(Balance!L385&gt;0,Balance!L385*(INDEX(Info!$E$6:$E$15,MATCH(L$14,Info!$C$6:$C$15,0))/12),0)</f>
        <v>0</v>
      </c>
      <c r="M386" s="6">
        <f>IF(Balance!M385&gt;0,Balance!M385*(INDEX(Info!$E$6:$E$15,MATCH(M$14,Info!$C$6:$C$15,0))/12),0)</f>
        <v>0</v>
      </c>
      <c r="O386" s="6">
        <f t="shared" si="12"/>
        <v>0</v>
      </c>
    </row>
    <row r="387" spans="1:15" x14ac:dyDescent="0.25">
      <c r="A387" s="3" t="str">
        <f>IF(Balance!O386&lt;=0,"",A386+1)</f>
        <v/>
      </c>
      <c r="B387" s="51" t="str">
        <f t="shared" si="13"/>
        <v/>
      </c>
      <c r="D387" s="6">
        <f>IF(Balance!D386&gt;0,Balance!D386*(INDEX(Info!$E$6:$E$15,MATCH(D$14,Info!$C$6:$C$15,0))/12),0)</f>
        <v>0</v>
      </c>
      <c r="E387" s="6">
        <f>IF(Balance!E386&gt;0,Balance!E386*(INDEX(Info!$E$6:$E$15,MATCH(E$14,Info!$C$6:$C$15,0))/12),0)</f>
        <v>0</v>
      </c>
      <c r="F387" s="6">
        <f>IF(Balance!F386&gt;0,Balance!F386*(INDEX(Info!$E$6:$E$15,MATCH(F$14,Info!$C$6:$C$15,0))/12),0)</f>
        <v>0</v>
      </c>
      <c r="G387" s="6">
        <f>IF(Balance!G386&gt;0,Balance!G386*(INDEX(Info!$E$6:$E$15,MATCH(G$14,Info!$C$6:$C$15,0))/12),0)</f>
        <v>0</v>
      </c>
      <c r="H387" s="6">
        <f>IF(Balance!H386&gt;0,Balance!H386*(INDEX(Info!$E$6:$E$15,MATCH(H$14,Info!$C$6:$C$15,0))/12),0)</f>
        <v>0</v>
      </c>
      <c r="I387" s="6">
        <f>IF(Balance!I386&gt;0,Balance!I386*(INDEX(Info!$E$6:$E$15,MATCH(I$14,Info!$C$6:$C$15,0))/12),0)</f>
        <v>0</v>
      </c>
      <c r="J387" s="6">
        <f>IF(Balance!J386&gt;0,Balance!J386*(INDEX(Info!$E$6:$E$15,MATCH(J$14,Info!$C$6:$C$15,0))/12),0)</f>
        <v>0</v>
      </c>
      <c r="K387" s="6">
        <f>IF(Balance!K386&gt;0,Balance!K386*(INDEX(Info!$E$6:$E$15,MATCH(K$14,Info!$C$6:$C$15,0))/12),0)</f>
        <v>0</v>
      </c>
      <c r="L387" s="6">
        <f>IF(Balance!L386&gt;0,Balance!L386*(INDEX(Info!$E$6:$E$15,MATCH(L$14,Info!$C$6:$C$15,0))/12),0)</f>
        <v>0</v>
      </c>
      <c r="M387" s="6">
        <f>IF(Balance!M386&gt;0,Balance!M386*(INDEX(Info!$E$6:$E$15,MATCH(M$14,Info!$C$6:$C$15,0))/12),0)</f>
        <v>0</v>
      </c>
      <c r="O387" s="6">
        <f t="shared" si="12"/>
        <v>0</v>
      </c>
    </row>
    <row r="388" spans="1:15" x14ac:dyDescent="0.25">
      <c r="A388" s="3" t="str">
        <f>IF(Balance!O387&lt;=0,"",A387+1)</f>
        <v/>
      </c>
      <c r="B388" s="51" t="str">
        <f t="shared" si="13"/>
        <v/>
      </c>
      <c r="D388" s="6">
        <f>IF(Balance!D387&gt;0,Balance!D387*(INDEX(Info!$E$6:$E$15,MATCH(D$14,Info!$C$6:$C$15,0))/12),0)</f>
        <v>0</v>
      </c>
      <c r="E388" s="6">
        <f>IF(Balance!E387&gt;0,Balance!E387*(INDEX(Info!$E$6:$E$15,MATCH(E$14,Info!$C$6:$C$15,0))/12),0)</f>
        <v>0</v>
      </c>
      <c r="F388" s="6">
        <f>IF(Balance!F387&gt;0,Balance!F387*(INDEX(Info!$E$6:$E$15,MATCH(F$14,Info!$C$6:$C$15,0))/12),0)</f>
        <v>0</v>
      </c>
      <c r="G388" s="6">
        <f>IF(Balance!G387&gt;0,Balance!G387*(INDEX(Info!$E$6:$E$15,MATCH(G$14,Info!$C$6:$C$15,0))/12),0)</f>
        <v>0</v>
      </c>
      <c r="H388" s="6">
        <f>IF(Balance!H387&gt;0,Balance!H387*(INDEX(Info!$E$6:$E$15,MATCH(H$14,Info!$C$6:$C$15,0))/12),0)</f>
        <v>0</v>
      </c>
      <c r="I388" s="6">
        <f>IF(Balance!I387&gt;0,Balance!I387*(INDEX(Info!$E$6:$E$15,MATCH(I$14,Info!$C$6:$C$15,0))/12),0)</f>
        <v>0</v>
      </c>
      <c r="J388" s="6">
        <f>IF(Balance!J387&gt;0,Balance!J387*(INDEX(Info!$E$6:$E$15,MATCH(J$14,Info!$C$6:$C$15,0))/12),0)</f>
        <v>0</v>
      </c>
      <c r="K388" s="6">
        <f>IF(Balance!K387&gt;0,Balance!K387*(INDEX(Info!$E$6:$E$15,MATCH(K$14,Info!$C$6:$C$15,0))/12),0)</f>
        <v>0</v>
      </c>
      <c r="L388" s="6">
        <f>IF(Balance!L387&gt;0,Balance!L387*(INDEX(Info!$E$6:$E$15,MATCH(L$14,Info!$C$6:$C$15,0))/12),0)</f>
        <v>0</v>
      </c>
      <c r="M388" s="6">
        <f>IF(Balance!M387&gt;0,Balance!M387*(INDEX(Info!$E$6:$E$15,MATCH(M$14,Info!$C$6:$C$15,0))/12),0)</f>
        <v>0</v>
      </c>
      <c r="O388" s="6">
        <f t="shared" si="12"/>
        <v>0</v>
      </c>
    </row>
    <row r="389" spans="1:15" x14ac:dyDescent="0.25">
      <c r="A389" s="3" t="str">
        <f>IF(Balance!O388&lt;=0,"",A388+1)</f>
        <v/>
      </c>
      <c r="B389" s="51" t="str">
        <f t="shared" si="13"/>
        <v/>
      </c>
      <c r="D389" s="6">
        <f>IF(Balance!D388&gt;0,Balance!D388*(INDEX(Info!$E$6:$E$15,MATCH(D$14,Info!$C$6:$C$15,0))/12),0)</f>
        <v>0</v>
      </c>
      <c r="E389" s="6">
        <f>IF(Balance!E388&gt;0,Balance!E388*(INDEX(Info!$E$6:$E$15,MATCH(E$14,Info!$C$6:$C$15,0))/12),0)</f>
        <v>0</v>
      </c>
      <c r="F389" s="6">
        <f>IF(Balance!F388&gt;0,Balance!F388*(INDEX(Info!$E$6:$E$15,MATCH(F$14,Info!$C$6:$C$15,0))/12),0)</f>
        <v>0</v>
      </c>
      <c r="G389" s="6">
        <f>IF(Balance!G388&gt;0,Balance!G388*(INDEX(Info!$E$6:$E$15,MATCH(G$14,Info!$C$6:$C$15,0))/12),0)</f>
        <v>0</v>
      </c>
      <c r="H389" s="6">
        <f>IF(Balance!H388&gt;0,Balance!H388*(INDEX(Info!$E$6:$E$15,MATCH(H$14,Info!$C$6:$C$15,0))/12),0)</f>
        <v>0</v>
      </c>
      <c r="I389" s="6">
        <f>IF(Balance!I388&gt;0,Balance!I388*(INDEX(Info!$E$6:$E$15,MATCH(I$14,Info!$C$6:$C$15,0))/12),0)</f>
        <v>0</v>
      </c>
      <c r="J389" s="6">
        <f>IF(Balance!J388&gt;0,Balance!J388*(INDEX(Info!$E$6:$E$15,MATCH(J$14,Info!$C$6:$C$15,0))/12),0)</f>
        <v>0</v>
      </c>
      <c r="K389" s="6">
        <f>IF(Balance!K388&gt;0,Balance!K388*(INDEX(Info!$E$6:$E$15,MATCH(K$14,Info!$C$6:$C$15,0))/12),0)</f>
        <v>0</v>
      </c>
      <c r="L389" s="6">
        <f>IF(Balance!L388&gt;0,Balance!L388*(INDEX(Info!$E$6:$E$15,MATCH(L$14,Info!$C$6:$C$15,0))/12),0)</f>
        <v>0</v>
      </c>
      <c r="M389" s="6">
        <f>IF(Balance!M388&gt;0,Balance!M388*(INDEX(Info!$E$6:$E$15,MATCH(M$14,Info!$C$6:$C$15,0))/12),0)</f>
        <v>0</v>
      </c>
      <c r="O389" s="6">
        <f t="shared" si="12"/>
        <v>0</v>
      </c>
    </row>
    <row r="390" spans="1:15" x14ac:dyDescent="0.25">
      <c r="A390" s="3" t="str">
        <f>IF(Balance!O389&lt;=0,"",A389+1)</f>
        <v/>
      </c>
      <c r="B390" s="51" t="str">
        <f t="shared" si="13"/>
        <v/>
      </c>
      <c r="D390" s="6">
        <f>IF(Balance!D389&gt;0,Balance!D389*(INDEX(Info!$E$6:$E$15,MATCH(D$14,Info!$C$6:$C$15,0))/12),0)</f>
        <v>0</v>
      </c>
      <c r="E390" s="6">
        <f>IF(Balance!E389&gt;0,Balance!E389*(INDEX(Info!$E$6:$E$15,MATCH(E$14,Info!$C$6:$C$15,0))/12),0)</f>
        <v>0</v>
      </c>
      <c r="F390" s="6">
        <f>IF(Balance!F389&gt;0,Balance!F389*(INDEX(Info!$E$6:$E$15,MATCH(F$14,Info!$C$6:$C$15,0))/12),0)</f>
        <v>0</v>
      </c>
      <c r="G390" s="6">
        <f>IF(Balance!G389&gt;0,Balance!G389*(INDEX(Info!$E$6:$E$15,MATCH(G$14,Info!$C$6:$C$15,0))/12),0)</f>
        <v>0</v>
      </c>
      <c r="H390" s="6">
        <f>IF(Balance!H389&gt;0,Balance!H389*(INDEX(Info!$E$6:$E$15,MATCH(H$14,Info!$C$6:$C$15,0))/12),0)</f>
        <v>0</v>
      </c>
      <c r="I390" s="6">
        <f>IF(Balance!I389&gt;0,Balance!I389*(INDEX(Info!$E$6:$E$15,MATCH(I$14,Info!$C$6:$C$15,0))/12),0)</f>
        <v>0</v>
      </c>
      <c r="J390" s="6">
        <f>IF(Balance!J389&gt;0,Balance!J389*(INDEX(Info!$E$6:$E$15,MATCH(J$14,Info!$C$6:$C$15,0))/12),0)</f>
        <v>0</v>
      </c>
      <c r="K390" s="6">
        <f>IF(Balance!K389&gt;0,Balance!K389*(INDEX(Info!$E$6:$E$15,MATCH(K$14,Info!$C$6:$C$15,0))/12),0)</f>
        <v>0</v>
      </c>
      <c r="L390" s="6">
        <f>IF(Balance!L389&gt;0,Balance!L389*(INDEX(Info!$E$6:$E$15,MATCH(L$14,Info!$C$6:$C$15,0))/12),0)</f>
        <v>0</v>
      </c>
      <c r="M390" s="6">
        <f>IF(Balance!M389&gt;0,Balance!M389*(INDEX(Info!$E$6:$E$15,MATCH(M$14,Info!$C$6:$C$15,0))/12),0)</f>
        <v>0</v>
      </c>
      <c r="O390" s="6">
        <f t="shared" si="12"/>
        <v>0</v>
      </c>
    </row>
    <row r="391" spans="1:15" x14ac:dyDescent="0.25">
      <c r="A391" s="3" t="str">
        <f>IF(Balance!O390&lt;=0,"",A390+1)</f>
        <v/>
      </c>
      <c r="B391" s="51" t="str">
        <f t="shared" si="13"/>
        <v/>
      </c>
      <c r="D391" s="6">
        <f>IF(Balance!D390&gt;0,Balance!D390*(INDEX(Info!$E$6:$E$15,MATCH(D$14,Info!$C$6:$C$15,0))/12),0)</f>
        <v>0</v>
      </c>
      <c r="E391" s="6">
        <f>IF(Balance!E390&gt;0,Balance!E390*(INDEX(Info!$E$6:$E$15,MATCH(E$14,Info!$C$6:$C$15,0))/12),0)</f>
        <v>0</v>
      </c>
      <c r="F391" s="6">
        <f>IF(Balance!F390&gt;0,Balance!F390*(INDEX(Info!$E$6:$E$15,MATCH(F$14,Info!$C$6:$C$15,0))/12),0)</f>
        <v>0</v>
      </c>
      <c r="G391" s="6">
        <f>IF(Balance!G390&gt;0,Balance!G390*(INDEX(Info!$E$6:$E$15,MATCH(G$14,Info!$C$6:$C$15,0))/12),0)</f>
        <v>0</v>
      </c>
      <c r="H391" s="6">
        <f>IF(Balance!H390&gt;0,Balance!H390*(INDEX(Info!$E$6:$E$15,MATCH(H$14,Info!$C$6:$C$15,0))/12),0)</f>
        <v>0</v>
      </c>
      <c r="I391" s="6">
        <f>IF(Balance!I390&gt;0,Balance!I390*(INDEX(Info!$E$6:$E$15,MATCH(I$14,Info!$C$6:$C$15,0))/12),0)</f>
        <v>0</v>
      </c>
      <c r="J391" s="6">
        <f>IF(Balance!J390&gt;0,Balance!J390*(INDEX(Info!$E$6:$E$15,MATCH(J$14,Info!$C$6:$C$15,0))/12),0)</f>
        <v>0</v>
      </c>
      <c r="K391" s="6">
        <f>IF(Balance!K390&gt;0,Balance!K390*(INDEX(Info!$E$6:$E$15,MATCH(K$14,Info!$C$6:$C$15,0))/12),0)</f>
        <v>0</v>
      </c>
      <c r="L391" s="6">
        <f>IF(Balance!L390&gt;0,Balance!L390*(INDEX(Info!$E$6:$E$15,MATCH(L$14,Info!$C$6:$C$15,0))/12),0)</f>
        <v>0</v>
      </c>
      <c r="M391" s="6">
        <f>IF(Balance!M390&gt;0,Balance!M390*(INDEX(Info!$E$6:$E$15,MATCH(M$14,Info!$C$6:$C$15,0))/12),0)</f>
        <v>0</v>
      </c>
      <c r="O391" s="6">
        <f t="shared" si="12"/>
        <v>0</v>
      </c>
    </row>
    <row r="392" spans="1:15" x14ac:dyDescent="0.25">
      <c r="A392" s="3" t="str">
        <f>IF(Balance!O391&lt;=0,"",A391+1)</f>
        <v/>
      </c>
      <c r="B392" s="51" t="str">
        <f t="shared" si="13"/>
        <v/>
      </c>
      <c r="D392" s="6">
        <f>IF(Balance!D391&gt;0,Balance!D391*(INDEX(Info!$E$6:$E$15,MATCH(D$14,Info!$C$6:$C$15,0))/12),0)</f>
        <v>0</v>
      </c>
      <c r="E392" s="6">
        <f>IF(Balance!E391&gt;0,Balance!E391*(INDEX(Info!$E$6:$E$15,MATCH(E$14,Info!$C$6:$C$15,0))/12),0)</f>
        <v>0</v>
      </c>
      <c r="F392" s="6">
        <f>IF(Balance!F391&gt;0,Balance!F391*(INDEX(Info!$E$6:$E$15,MATCH(F$14,Info!$C$6:$C$15,0))/12),0)</f>
        <v>0</v>
      </c>
      <c r="G392" s="6">
        <f>IF(Balance!G391&gt;0,Balance!G391*(INDEX(Info!$E$6:$E$15,MATCH(G$14,Info!$C$6:$C$15,0))/12),0)</f>
        <v>0</v>
      </c>
      <c r="H392" s="6">
        <f>IF(Balance!H391&gt;0,Balance!H391*(INDEX(Info!$E$6:$E$15,MATCH(H$14,Info!$C$6:$C$15,0))/12),0)</f>
        <v>0</v>
      </c>
      <c r="I392" s="6">
        <f>IF(Balance!I391&gt;0,Balance!I391*(INDEX(Info!$E$6:$E$15,MATCH(I$14,Info!$C$6:$C$15,0))/12),0)</f>
        <v>0</v>
      </c>
      <c r="J392" s="6">
        <f>IF(Balance!J391&gt;0,Balance!J391*(INDEX(Info!$E$6:$E$15,MATCH(J$14,Info!$C$6:$C$15,0))/12),0)</f>
        <v>0</v>
      </c>
      <c r="K392" s="6">
        <f>IF(Balance!K391&gt;0,Balance!K391*(INDEX(Info!$E$6:$E$15,MATCH(K$14,Info!$C$6:$C$15,0))/12),0)</f>
        <v>0</v>
      </c>
      <c r="L392" s="6">
        <f>IF(Balance!L391&gt;0,Balance!L391*(INDEX(Info!$E$6:$E$15,MATCH(L$14,Info!$C$6:$C$15,0))/12),0)</f>
        <v>0</v>
      </c>
      <c r="M392" s="6">
        <f>IF(Balance!M391&gt;0,Balance!M391*(INDEX(Info!$E$6:$E$15,MATCH(M$14,Info!$C$6:$C$15,0))/12),0)</f>
        <v>0</v>
      </c>
      <c r="O392" s="6">
        <f t="shared" si="12"/>
        <v>0</v>
      </c>
    </row>
    <row r="393" spans="1:15" x14ac:dyDescent="0.25">
      <c r="A393" s="3" t="str">
        <f>IF(Balance!O392&lt;=0,"",A392+1)</f>
        <v/>
      </c>
      <c r="B393" s="51" t="str">
        <f t="shared" si="13"/>
        <v/>
      </c>
      <c r="D393" s="6">
        <f>IF(Balance!D392&gt;0,Balance!D392*(INDEX(Info!$E$6:$E$15,MATCH(D$14,Info!$C$6:$C$15,0))/12),0)</f>
        <v>0</v>
      </c>
      <c r="E393" s="6">
        <f>IF(Balance!E392&gt;0,Balance!E392*(INDEX(Info!$E$6:$E$15,MATCH(E$14,Info!$C$6:$C$15,0))/12),0)</f>
        <v>0</v>
      </c>
      <c r="F393" s="6">
        <f>IF(Balance!F392&gt;0,Balance!F392*(INDEX(Info!$E$6:$E$15,MATCH(F$14,Info!$C$6:$C$15,0))/12),0)</f>
        <v>0</v>
      </c>
      <c r="G393" s="6">
        <f>IF(Balance!G392&gt;0,Balance!G392*(INDEX(Info!$E$6:$E$15,MATCH(G$14,Info!$C$6:$C$15,0))/12),0)</f>
        <v>0</v>
      </c>
      <c r="H393" s="6">
        <f>IF(Balance!H392&gt;0,Balance!H392*(INDEX(Info!$E$6:$E$15,MATCH(H$14,Info!$C$6:$C$15,0))/12),0)</f>
        <v>0</v>
      </c>
      <c r="I393" s="6">
        <f>IF(Balance!I392&gt;0,Balance!I392*(INDEX(Info!$E$6:$E$15,MATCH(I$14,Info!$C$6:$C$15,0))/12),0)</f>
        <v>0</v>
      </c>
      <c r="J393" s="6">
        <f>IF(Balance!J392&gt;0,Balance!J392*(INDEX(Info!$E$6:$E$15,MATCH(J$14,Info!$C$6:$C$15,0))/12),0)</f>
        <v>0</v>
      </c>
      <c r="K393" s="6">
        <f>IF(Balance!K392&gt;0,Balance!K392*(INDEX(Info!$E$6:$E$15,MATCH(K$14,Info!$C$6:$C$15,0))/12),0)</f>
        <v>0</v>
      </c>
      <c r="L393" s="6">
        <f>IF(Balance!L392&gt;0,Balance!L392*(INDEX(Info!$E$6:$E$15,MATCH(L$14,Info!$C$6:$C$15,0))/12),0)</f>
        <v>0</v>
      </c>
      <c r="M393" s="6">
        <f>IF(Balance!M392&gt;0,Balance!M392*(INDEX(Info!$E$6:$E$15,MATCH(M$14,Info!$C$6:$C$15,0))/12),0)</f>
        <v>0</v>
      </c>
      <c r="O393" s="6">
        <f t="shared" si="12"/>
        <v>0</v>
      </c>
    </row>
    <row r="394" spans="1:15" x14ac:dyDescent="0.25">
      <c r="A394" s="3" t="str">
        <f>IF(Balance!O393&lt;=0,"",A393+1)</f>
        <v/>
      </c>
      <c r="B394" s="51" t="str">
        <f t="shared" si="13"/>
        <v/>
      </c>
      <c r="D394" s="6">
        <f>IF(Balance!D393&gt;0,Balance!D393*(INDEX(Info!$E$6:$E$15,MATCH(D$14,Info!$C$6:$C$15,0))/12),0)</f>
        <v>0</v>
      </c>
      <c r="E394" s="6">
        <f>IF(Balance!E393&gt;0,Balance!E393*(INDEX(Info!$E$6:$E$15,MATCH(E$14,Info!$C$6:$C$15,0))/12),0)</f>
        <v>0</v>
      </c>
      <c r="F394" s="6">
        <f>IF(Balance!F393&gt;0,Balance!F393*(INDEX(Info!$E$6:$E$15,MATCH(F$14,Info!$C$6:$C$15,0))/12),0)</f>
        <v>0</v>
      </c>
      <c r="G394" s="6">
        <f>IF(Balance!G393&gt;0,Balance!G393*(INDEX(Info!$E$6:$E$15,MATCH(G$14,Info!$C$6:$C$15,0))/12),0)</f>
        <v>0</v>
      </c>
      <c r="H394" s="6">
        <f>IF(Balance!H393&gt;0,Balance!H393*(INDEX(Info!$E$6:$E$15,MATCH(H$14,Info!$C$6:$C$15,0))/12),0)</f>
        <v>0</v>
      </c>
      <c r="I394" s="6">
        <f>IF(Balance!I393&gt;0,Balance!I393*(INDEX(Info!$E$6:$E$15,MATCH(I$14,Info!$C$6:$C$15,0))/12),0)</f>
        <v>0</v>
      </c>
      <c r="J394" s="6">
        <f>IF(Balance!J393&gt;0,Balance!J393*(INDEX(Info!$E$6:$E$15,MATCH(J$14,Info!$C$6:$C$15,0))/12),0)</f>
        <v>0</v>
      </c>
      <c r="K394" s="6">
        <f>IF(Balance!K393&gt;0,Balance!K393*(INDEX(Info!$E$6:$E$15,MATCH(K$14,Info!$C$6:$C$15,0))/12),0)</f>
        <v>0</v>
      </c>
      <c r="L394" s="6">
        <f>IF(Balance!L393&gt;0,Balance!L393*(INDEX(Info!$E$6:$E$15,MATCH(L$14,Info!$C$6:$C$15,0))/12),0)</f>
        <v>0</v>
      </c>
      <c r="M394" s="6">
        <f>IF(Balance!M393&gt;0,Balance!M393*(INDEX(Info!$E$6:$E$15,MATCH(M$14,Info!$C$6:$C$15,0))/12),0)</f>
        <v>0</v>
      </c>
      <c r="O394" s="6">
        <f t="shared" si="12"/>
        <v>0</v>
      </c>
    </row>
    <row r="395" spans="1:15" x14ac:dyDescent="0.25">
      <c r="A395" s="3" t="str">
        <f>IF(Balance!O394&lt;=0,"",A394+1)</f>
        <v/>
      </c>
      <c r="B395" s="51" t="str">
        <f t="shared" si="13"/>
        <v/>
      </c>
      <c r="D395" s="6">
        <f>IF(Balance!D394&gt;0,Balance!D394*(INDEX(Info!$E$6:$E$15,MATCH(D$14,Info!$C$6:$C$15,0))/12),0)</f>
        <v>0</v>
      </c>
      <c r="E395" s="6">
        <f>IF(Balance!E394&gt;0,Balance!E394*(INDEX(Info!$E$6:$E$15,MATCH(E$14,Info!$C$6:$C$15,0))/12),0)</f>
        <v>0</v>
      </c>
      <c r="F395" s="6">
        <f>IF(Balance!F394&gt;0,Balance!F394*(INDEX(Info!$E$6:$E$15,MATCH(F$14,Info!$C$6:$C$15,0))/12),0)</f>
        <v>0</v>
      </c>
      <c r="G395" s="6">
        <f>IF(Balance!G394&gt;0,Balance!G394*(INDEX(Info!$E$6:$E$15,MATCH(G$14,Info!$C$6:$C$15,0))/12),0)</f>
        <v>0</v>
      </c>
      <c r="H395" s="6">
        <f>IF(Balance!H394&gt;0,Balance!H394*(INDEX(Info!$E$6:$E$15,MATCH(H$14,Info!$C$6:$C$15,0))/12),0)</f>
        <v>0</v>
      </c>
      <c r="I395" s="6">
        <f>IF(Balance!I394&gt;0,Balance!I394*(INDEX(Info!$E$6:$E$15,MATCH(I$14,Info!$C$6:$C$15,0))/12),0)</f>
        <v>0</v>
      </c>
      <c r="J395" s="6">
        <f>IF(Balance!J394&gt;0,Balance!J394*(INDEX(Info!$E$6:$E$15,MATCH(J$14,Info!$C$6:$C$15,0))/12),0)</f>
        <v>0</v>
      </c>
      <c r="K395" s="6">
        <f>IF(Balance!K394&gt;0,Balance!K394*(INDEX(Info!$E$6:$E$15,MATCH(K$14,Info!$C$6:$C$15,0))/12),0)</f>
        <v>0</v>
      </c>
      <c r="L395" s="6">
        <f>IF(Balance!L394&gt;0,Balance!L394*(INDEX(Info!$E$6:$E$15,MATCH(L$14,Info!$C$6:$C$15,0))/12),0)</f>
        <v>0</v>
      </c>
      <c r="M395" s="6">
        <f>IF(Balance!M394&gt;0,Balance!M394*(INDEX(Info!$E$6:$E$15,MATCH(M$14,Info!$C$6:$C$15,0))/12),0)</f>
        <v>0</v>
      </c>
      <c r="O395" s="6">
        <f t="shared" si="12"/>
        <v>0</v>
      </c>
    </row>
    <row r="396" spans="1:15" x14ac:dyDescent="0.25">
      <c r="A396" s="3" t="str">
        <f>IF(Balance!O395&lt;=0,"",A395+1)</f>
        <v/>
      </c>
      <c r="B396" s="51" t="str">
        <f t="shared" si="13"/>
        <v/>
      </c>
      <c r="D396" s="6">
        <f>IF(Balance!D395&gt;0,Balance!D395*(INDEX(Info!$E$6:$E$15,MATCH(D$14,Info!$C$6:$C$15,0))/12),0)</f>
        <v>0</v>
      </c>
      <c r="E396" s="6">
        <f>IF(Balance!E395&gt;0,Balance!E395*(INDEX(Info!$E$6:$E$15,MATCH(E$14,Info!$C$6:$C$15,0))/12),0)</f>
        <v>0</v>
      </c>
      <c r="F396" s="6">
        <f>IF(Balance!F395&gt;0,Balance!F395*(INDEX(Info!$E$6:$E$15,MATCH(F$14,Info!$C$6:$C$15,0))/12),0)</f>
        <v>0</v>
      </c>
      <c r="G396" s="6">
        <f>IF(Balance!G395&gt;0,Balance!G395*(INDEX(Info!$E$6:$E$15,MATCH(G$14,Info!$C$6:$C$15,0))/12),0)</f>
        <v>0</v>
      </c>
      <c r="H396" s="6">
        <f>IF(Balance!H395&gt;0,Balance!H395*(INDEX(Info!$E$6:$E$15,MATCH(H$14,Info!$C$6:$C$15,0))/12),0)</f>
        <v>0</v>
      </c>
      <c r="I396" s="6">
        <f>IF(Balance!I395&gt;0,Balance!I395*(INDEX(Info!$E$6:$E$15,MATCH(I$14,Info!$C$6:$C$15,0))/12),0)</f>
        <v>0</v>
      </c>
      <c r="J396" s="6">
        <f>IF(Balance!J395&gt;0,Balance!J395*(INDEX(Info!$E$6:$E$15,MATCH(J$14,Info!$C$6:$C$15,0))/12),0)</f>
        <v>0</v>
      </c>
      <c r="K396" s="6">
        <f>IF(Balance!K395&gt;0,Balance!K395*(INDEX(Info!$E$6:$E$15,MATCH(K$14,Info!$C$6:$C$15,0))/12),0)</f>
        <v>0</v>
      </c>
      <c r="L396" s="6">
        <f>IF(Balance!L395&gt;0,Balance!L395*(INDEX(Info!$E$6:$E$15,MATCH(L$14,Info!$C$6:$C$15,0))/12),0)</f>
        <v>0</v>
      </c>
      <c r="M396" s="6">
        <f>IF(Balance!M395&gt;0,Balance!M395*(INDEX(Info!$E$6:$E$15,MATCH(M$14,Info!$C$6:$C$15,0))/12),0)</f>
        <v>0</v>
      </c>
      <c r="O396" s="6">
        <f t="shared" si="12"/>
        <v>0</v>
      </c>
    </row>
    <row r="397" spans="1:15" x14ac:dyDescent="0.25">
      <c r="A397" s="3" t="str">
        <f>IF(Balance!O396&lt;=0,"",A396+1)</f>
        <v/>
      </c>
      <c r="B397" s="51" t="str">
        <f t="shared" si="13"/>
        <v/>
      </c>
      <c r="D397" s="6">
        <f>IF(Balance!D396&gt;0,Balance!D396*(INDEX(Info!$E$6:$E$15,MATCH(D$14,Info!$C$6:$C$15,0))/12),0)</f>
        <v>0</v>
      </c>
      <c r="E397" s="6">
        <f>IF(Balance!E396&gt;0,Balance!E396*(INDEX(Info!$E$6:$E$15,MATCH(E$14,Info!$C$6:$C$15,0))/12),0)</f>
        <v>0</v>
      </c>
      <c r="F397" s="6">
        <f>IF(Balance!F396&gt;0,Balance!F396*(INDEX(Info!$E$6:$E$15,MATCH(F$14,Info!$C$6:$C$15,0))/12),0)</f>
        <v>0</v>
      </c>
      <c r="G397" s="6">
        <f>IF(Balance!G396&gt;0,Balance!G396*(INDEX(Info!$E$6:$E$15,MATCH(G$14,Info!$C$6:$C$15,0))/12),0)</f>
        <v>0</v>
      </c>
      <c r="H397" s="6">
        <f>IF(Balance!H396&gt;0,Balance!H396*(INDEX(Info!$E$6:$E$15,MATCH(H$14,Info!$C$6:$C$15,0))/12),0)</f>
        <v>0</v>
      </c>
      <c r="I397" s="6">
        <f>IF(Balance!I396&gt;0,Balance!I396*(INDEX(Info!$E$6:$E$15,MATCH(I$14,Info!$C$6:$C$15,0))/12),0)</f>
        <v>0</v>
      </c>
      <c r="J397" s="6">
        <f>IF(Balance!J396&gt;0,Balance!J396*(INDEX(Info!$E$6:$E$15,MATCH(J$14,Info!$C$6:$C$15,0))/12),0)</f>
        <v>0</v>
      </c>
      <c r="K397" s="6">
        <f>IF(Balance!K396&gt;0,Balance!K396*(INDEX(Info!$E$6:$E$15,MATCH(K$14,Info!$C$6:$C$15,0))/12),0)</f>
        <v>0</v>
      </c>
      <c r="L397" s="6">
        <f>IF(Balance!L396&gt;0,Balance!L396*(INDEX(Info!$E$6:$E$15,MATCH(L$14,Info!$C$6:$C$15,0))/12),0)</f>
        <v>0</v>
      </c>
      <c r="M397" s="6">
        <f>IF(Balance!M396&gt;0,Balance!M396*(INDEX(Info!$E$6:$E$15,MATCH(M$14,Info!$C$6:$C$15,0))/12),0)</f>
        <v>0</v>
      </c>
      <c r="O397" s="6">
        <f t="shared" si="12"/>
        <v>0</v>
      </c>
    </row>
    <row r="398" spans="1:15" x14ac:dyDescent="0.25">
      <c r="A398" s="3" t="str">
        <f>IF(Balance!O397&lt;=0,"",A397+1)</f>
        <v/>
      </c>
      <c r="B398" s="51" t="str">
        <f t="shared" si="13"/>
        <v/>
      </c>
      <c r="D398" s="6">
        <f>IF(Balance!D397&gt;0,Balance!D397*(INDEX(Info!$E$6:$E$15,MATCH(D$14,Info!$C$6:$C$15,0))/12),0)</f>
        <v>0</v>
      </c>
      <c r="E398" s="6">
        <f>IF(Balance!E397&gt;0,Balance!E397*(INDEX(Info!$E$6:$E$15,MATCH(E$14,Info!$C$6:$C$15,0))/12),0)</f>
        <v>0</v>
      </c>
      <c r="F398" s="6">
        <f>IF(Balance!F397&gt;0,Balance!F397*(INDEX(Info!$E$6:$E$15,MATCH(F$14,Info!$C$6:$C$15,0))/12),0)</f>
        <v>0</v>
      </c>
      <c r="G398" s="6">
        <f>IF(Balance!G397&gt;0,Balance!G397*(INDEX(Info!$E$6:$E$15,MATCH(G$14,Info!$C$6:$C$15,0))/12),0)</f>
        <v>0</v>
      </c>
      <c r="H398" s="6">
        <f>IF(Balance!H397&gt;0,Balance!H397*(INDEX(Info!$E$6:$E$15,MATCH(H$14,Info!$C$6:$C$15,0))/12),0)</f>
        <v>0</v>
      </c>
      <c r="I398" s="6">
        <f>IF(Balance!I397&gt;0,Balance!I397*(INDEX(Info!$E$6:$E$15,MATCH(I$14,Info!$C$6:$C$15,0))/12),0)</f>
        <v>0</v>
      </c>
      <c r="J398" s="6">
        <f>IF(Balance!J397&gt;0,Balance!J397*(INDEX(Info!$E$6:$E$15,MATCH(J$14,Info!$C$6:$C$15,0))/12),0)</f>
        <v>0</v>
      </c>
      <c r="K398" s="6">
        <f>IF(Balance!K397&gt;0,Balance!K397*(INDEX(Info!$E$6:$E$15,MATCH(K$14,Info!$C$6:$C$15,0))/12),0)</f>
        <v>0</v>
      </c>
      <c r="L398" s="6">
        <f>IF(Balance!L397&gt;0,Balance!L397*(INDEX(Info!$E$6:$E$15,MATCH(L$14,Info!$C$6:$C$15,0))/12),0)</f>
        <v>0</v>
      </c>
      <c r="M398" s="6">
        <f>IF(Balance!M397&gt;0,Balance!M397*(INDEX(Info!$E$6:$E$15,MATCH(M$14,Info!$C$6:$C$15,0))/12),0)</f>
        <v>0</v>
      </c>
      <c r="O398" s="6">
        <f t="shared" si="12"/>
        <v>0</v>
      </c>
    </row>
    <row r="399" spans="1:15" x14ac:dyDescent="0.25">
      <c r="A399" s="3" t="str">
        <f>IF(Balance!O398&lt;=0,"",A398+1)</f>
        <v/>
      </c>
      <c r="B399" s="51" t="str">
        <f t="shared" si="13"/>
        <v/>
      </c>
      <c r="D399" s="6">
        <f>IF(Balance!D398&gt;0,Balance!D398*(INDEX(Info!$E$6:$E$15,MATCH(D$14,Info!$C$6:$C$15,0))/12),0)</f>
        <v>0</v>
      </c>
      <c r="E399" s="6">
        <f>IF(Balance!E398&gt;0,Balance!E398*(INDEX(Info!$E$6:$E$15,MATCH(E$14,Info!$C$6:$C$15,0))/12),0)</f>
        <v>0</v>
      </c>
      <c r="F399" s="6">
        <f>IF(Balance!F398&gt;0,Balance!F398*(INDEX(Info!$E$6:$E$15,MATCH(F$14,Info!$C$6:$C$15,0))/12),0)</f>
        <v>0</v>
      </c>
      <c r="G399" s="6">
        <f>IF(Balance!G398&gt;0,Balance!G398*(INDEX(Info!$E$6:$E$15,MATCH(G$14,Info!$C$6:$C$15,0))/12),0)</f>
        <v>0</v>
      </c>
      <c r="H399" s="6">
        <f>IF(Balance!H398&gt;0,Balance!H398*(INDEX(Info!$E$6:$E$15,MATCH(H$14,Info!$C$6:$C$15,0))/12),0)</f>
        <v>0</v>
      </c>
      <c r="I399" s="6">
        <f>IF(Balance!I398&gt;0,Balance!I398*(INDEX(Info!$E$6:$E$15,MATCH(I$14,Info!$C$6:$C$15,0))/12),0)</f>
        <v>0</v>
      </c>
      <c r="J399" s="6">
        <f>IF(Balance!J398&gt;0,Balance!J398*(INDEX(Info!$E$6:$E$15,MATCH(J$14,Info!$C$6:$C$15,0))/12),0)</f>
        <v>0</v>
      </c>
      <c r="K399" s="6">
        <f>IF(Balance!K398&gt;0,Balance!K398*(INDEX(Info!$E$6:$E$15,MATCH(K$14,Info!$C$6:$C$15,0))/12),0)</f>
        <v>0</v>
      </c>
      <c r="L399" s="6">
        <f>IF(Balance!L398&gt;0,Balance!L398*(INDEX(Info!$E$6:$E$15,MATCH(L$14,Info!$C$6:$C$15,0))/12),0)</f>
        <v>0</v>
      </c>
      <c r="M399" s="6">
        <f>IF(Balance!M398&gt;0,Balance!M398*(INDEX(Info!$E$6:$E$15,MATCH(M$14,Info!$C$6:$C$15,0))/12),0)</f>
        <v>0</v>
      </c>
      <c r="O399" s="6">
        <f t="shared" si="12"/>
        <v>0</v>
      </c>
    </row>
    <row r="400" spans="1:15" x14ac:dyDescent="0.25">
      <c r="A400" s="3" t="str">
        <f>IF(Balance!O399&lt;=0,"",A399+1)</f>
        <v/>
      </c>
      <c r="B400" s="51" t="str">
        <f t="shared" si="13"/>
        <v/>
      </c>
      <c r="D400" s="6">
        <f>IF(Balance!D399&gt;0,Balance!D399*(INDEX(Info!$E$6:$E$15,MATCH(D$14,Info!$C$6:$C$15,0))/12),0)</f>
        <v>0</v>
      </c>
      <c r="E400" s="6">
        <f>IF(Balance!E399&gt;0,Balance!E399*(INDEX(Info!$E$6:$E$15,MATCH(E$14,Info!$C$6:$C$15,0))/12),0)</f>
        <v>0</v>
      </c>
      <c r="F400" s="6">
        <f>IF(Balance!F399&gt;0,Balance!F399*(INDEX(Info!$E$6:$E$15,MATCH(F$14,Info!$C$6:$C$15,0))/12),0)</f>
        <v>0</v>
      </c>
      <c r="G400" s="6">
        <f>IF(Balance!G399&gt;0,Balance!G399*(INDEX(Info!$E$6:$E$15,MATCH(G$14,Info!$C$6:$C$15,0))/12),0)</f>
        <v>0</v>
      </c>
      <c r="H400" s="6">
        <f>IF(Balance!H399&gt;0,Balance!H399*(INDEX(Info!$E$6:$E$15,MATCH(H$14,Info!$C$6:$C$15,0))/12),0)</f>
        <v>0</v>
      </c>
      <c r="I400" s="6">
        <f>IF(Balance!I399&gt;0,Balance!I399*(INDEX(Info!$E$6:$E$15,MATCH(I$14,Info!$C$6:$C$15,0))/12),0)</f>
        <v>0</v>
      </c>
      <c r="J400" s="6">
        <f>IF(Balance!J399&gt;0,Balance!J399*(INDEX(Info!$E$6:$E$15,MATCH(J$14,Info!$C$6:$C$15,0))/12),0)</f>
        <v>0</v>
      </c>
      <c r="K400" s="6">
        <f>IF(Balance!K399&gt;0,Balance!K399*(INDEX(Info!$E$6:$E$15,MATCH(K$14,Info!$C$6:$C$15,0))/12),0)</f>
        <v>0</v>
      </c>
      <c r="L400" s="6">
        <f>IF(Balance!L399&gt;0,Balance!L399*(INDEX(Info!$E$6:$E$15,MATCH(L$14,Info!$C$6:$C$15,0))/12),0)</f>
        <v>0</v>
      </c>
      <c r="M400" s="6">
        <f>IF(Balance!M399&gt;0,Balance!M399*(INDEX(Info!$E$6:$E$15,MATCH(M$14,Info!$C$6:$C$15,0))/12),0)</f>
        <v>0</v>
      </c>
      <c r="O400" s="6">
        <f t="shared" ref="O400:O463" si="14">SUM(D400:M400)</f>
        <v>0</v>
      </c>
    </row>
    <row r="401" spans="1:15" x14ac:dyDescent="0.25">
      <c r="A401" s="3" t="str">
        <f>IF(Balance!O400&lt;=0,"",A400+1)</f>
        <v/>
      </c>
      <c r="B401" s="51" t="str">
        <f t="shared" ref="B401:B464" si="15">IF(A401="","",DATE(YEAR(B400),MONTH(B400)+1,1))</f>
        <v/>
      </c>
      <c r="D401" s="6">
        <f>IF(Balance!D400&gt;0,Balance!D400*(INDEX(Info!$E$6:$E$15,MATCH(D$14,Info!$C$6:$C$15,0))/12),0)</f>
        <v>0</v>
      </c>
      <c r="E401" s="6">
        <f>IF(Balance!E400&gt;0,Balance!E400*(INDEX(Info!$E$6:$E$15,MATCH(E$14,Info!$C$6:$C$15,0))/12),0)</f>
        <v>0</v>
      </c>
      <c r="F401" s="6">
        <f>IF(Balance!F400&gt;0,Balance!F400*(INDEX(Info!$E$6:$E$15,MATCH(F$14,Info!$C$6:$C$15,0))/12),0)</f>
        <v>0</v>
      </c>
      <c r="G401" s="6">
        <f>IF(Balance!G400&gt;0,Balance!G400*(INDEX(Info!$E$6:$E$15,MATCH(G$14,Info!$C$6:$C$15,0))/12),0)</f>
        <v>0</v>
      </c>
      <c r="H401" s="6">
        <f>IF(Balance!H400&gt;0,Balance!H400*(INDEX(Info!$E$6:$E$15,MATCH(H$14,Info!$C$6:$C$15,0))/12),0)</f>
        <v>0</v>
      </c>
      <c r="I401" s="6">
        <f>IF(Balance!I400&gt;0,Balance!I400*(INDEX(Info!$E$6:$E$15,MATCH(I$14,Info!$C$6:$C$15,0))/12),0)</f>
        <v>0</v>
      </c>
      <c r="J401" s="6">
        <f>IF(Balance!J400&gt;0,Balance!J400*(INDEX(Info!$E$6:$E$15,MATCH(J$14,Info!$C$6:$C$15,0))/12),0)</f>
        <v>0</v>
      </c>
      <c r="K401" s="6">
        <f>IF(Balance!K400&gt;0,Balance!K400*(INDEX(Info!$E$6:$E$15,MATCH(K$14,Info!$C$6:$C$15,0))/12),0)</f>
        <v>0</v>
      </c>
      <c r="L401" s="6">
        <f>IF(Balance!L400&gt;0,Balance!L400*(INDEX(Info!$E$6:$E$15,MATCH(L$14,Info!$C$6:$C$15,0))/12),0)</f>
        <v>0</v>
      </c>
      <c r="M401" s="6">
        <f>IF(Balance!M400&gt;0,Balance!M400*(INDEX(Info!$E$6:$E$15,MATCH(M$14,Info!$C$6:$C$15,0))/12),0)</f>
        <v>0</v>
      </c>
      <c r="O401" s="6">
        <f t="shared" si="14"/>
        <v>0</v>
      </c>
    </row>
    <row r="402" spans="1:15" x14ac:dyDescent="0.25">
      <c r="A402" s="3" t="str">
        <f>IF(Balance!O401&lt;=0,"",A401+1)</f>
        <v/>
      </c>
      <c r="B402" s="51" t="str">
        <f t="shared" si="15"/>
        <v/>
      </c>
      <c r="D402" s="6">
        <f>IF(Balance!D401&gt;0,Balance!D401*(INDEX(Info!$E$6:$E$15,MATCH(D$14,Info!$C$6:$C$15,0))/12),0)</f>
        <v>0</v>
      </c>
      <c r="E402" s="6">
        <f>IF(Balance!E401&gt;0,Balance!E401*(INDEX(Info!$E$6:$E$15,MATCH(E$14,Info!$C$6:$C$15,0))/12),0)</f>
        <v>0</v>
      </c>
      <c r="F402" s="6">
        <f>IF(Balance!F401&gt;0,Balance!F401*(INDEX(Info!$E$6:$E$15,MATCH(F$14,Info!$C$6:$C$15,0))/12),0)</f>
        <v>0</v>
      </c>
      <c r="G402" s="6">
        <f>IF(Balance!G401&gt;0,Balance!G401*(INDEX(Info!$E$6:$E$15,MATCH(G$14,Info!$C$6:$C$15,0))/12),0)</f>
        <v>0</v>
      </c>
      <c r="H402" s="6">
        <f>IF(Balance!H401&gt;0,Balance!H401*(INDEX(Info!$E$6:$E$15,MATCH(H$14,Info!$C$6:$C$15,0))/12),0)</f>
        <v>0</v>
      </c>
      <c r="I402" s="6">
        <f>IF(Balance!I401&gt;0,Balance!I401*(INDEX(Info!$E$6:$E$15,MATCH(I$14,Info!$C$6:$C$15,0))/12),0)</f>
        <v>0</v>
      </c>
      <c r="J402" s="6">
        <f>IF(Balance!J401&gt;0,Balance!J401*(INDEX(Info!$E$6:$E$15,MATCH(J$14,Info!$C$6:$C$15,0))/12),0)</f>
        <v>0</v>
      </c>
      <c r="K402" s="6">
        <f>IF(Balance!K401&gt;0,Balance!K401*(INDEX(Info!$E$6:$E$15,MATCH(K$14,Info!$C$6:$C$15,0))/12),0)</f>
        <v>0</v>
      </c>
      <c r="L402" s="6">
        <f>IF(Balance!L401&gt;0,Balance!L401*(INDEX(Info!$E$6:$E$15,MATCH(L$14,Info!$C$6:$C$15,0))/12),0)</f>
        <v>0</v>
      </c>
      <c r="M402" s="6">
        <f>IF(Balance!M401&gt;0,Balance!M401*(INDEX(Info!$E$6:$E$15,MATCH(M$14,Info!$C$6:$C$15,0))/12),0)</f>
        <v>0</v>
      </c>
      <c r="O402" s="6">
        <f t="shared" si="14"/>
        <v>0</v>
      </c>
    </row>
    <row r="403" spans="1:15" x14ac:dyDescent="0.25">
      <c r="A403" s="3" t="str">
        <f>IF(Balance!O402&lt;=0,"",A402+1)</f>
        <v/>
      </c>
      <c r="B403" s="51" t="str">
        <f t="shared" si="15"/>
        <v/>
      </c>
      <c r="D403" s="6">
        <f>IF(Balance!D402&gt;0,Balance!D402*(INDEX(Info!$E$6:$E$15,MATCH(D$14,Info!$C$6:$C$15,0))/12),0)</f>
        <v>0</v>
      </c>
      <c r="E403" s="6">
        <f>IF(Balance!E402&gt;0,Balance!E402*(INDEX(Info!$E$6:$E$15,MATCH(E$14,Info!$C$6:$C$15,0))/12),0)</f>
        <v>0</v>
      </c>
      <c r="F403" s="6">
        <f>IF(Balance!F402&gt;0,Balance!F402*(INDEX(Info!$E$6:$E$15,MATCH(F$14,Info!$C$6:$C$15,0))/12),0)</f>
        <v>0</v>
      </c>
      <c r="G403" s="6">
        <f>IF(Balance!G402&gt;0,Balance!G402*(INDEX(Info!$E$6:$E$15,MATCH(G$14,Info!$C$6:$C$15,0))/12),0)</f>
        <v>0</v>
      </c>
      <c r="H403" s="6">
        <f>IF(Balance!H402&gt;0,Balance!H402*(INDEX(Info!$E$6:$E$15,MATCH(H$14,Info!$C$6:$C$15,0))/12),0)</f>
        <v>0</v>
      </c>
      <c r="I403" s="6">
        <f>IF(Balance!I402&gt;0,Balance!I402*(INDEX(Info!$E$6:$E$15,MATCH(I$14,Info!$C$6:$C$15,0))/12),0)</f>
        <v>0</v>
      </c>
      <c r="J403" s="6">
        <f>IF(Balance!J402&gt;0,Balance!J402*(INDEX(Info!$E$6:$E$15,MATCH(J$14,Info!$C$6:$C$15,0))/12),0)</f>
        <v>0</v>
      </c>
      <c r="K403" s="6">
        <f>IF(Balance!K402&gt;0,Balance!K402*(INDEX(Info!$E$6:$E$15,MATCH(K$14,Info!$C$6:$C$15,0))/12),0)</f>
        <v>0</v>
      </c>
      <c r="L403" s="6">
        <f>IF(Balance!L402&gt;0,Balance!L402*(INDEX(Info!$E$6:$E$15,MATCH(L$14,Info!$C$6:$C$15,0))/12),0)</f>
        <v>0</v>
      </c>
      <c r="M403" s="6">
        <f>IF(Balance!M402&gt;0,Balance!M402*(INDEX(Info!$E$6:$E$15,MATCH(M$14,Info!$C$6:$C$15,0))/12),0)</f>
        <v>0</v>
      </c>
      <c r="O403" s="6">
        <f t="shared" si="14"/>
        <v>0</v>
      </c>
    </row>
    <row r="404" spans="1:15" x14ac:dyDescent="0.25">
      <c r="A404" s="3" t="str">
        <f>IF(Balance!O403&lt;=0,"",A403+1)</f>
        <v/>
      </c>
      <c r="B404" s="51" t="str">
        <f t="shared" si="15"/>
        <v/>
      </c>
      <c r="D404" s="6">
        <f>IF(Balance!D403&gt;0,Balance!D403*(INDEX(Info!$E$6:$E$15,MATCH(D$14,Info!$C$6:$C$15,0))/12),0)</f>
        <v>0</v>
      </c>
      <c r="E404" s="6">
        <f>IF(Balance!E403&gt;0,Balance!E403*(INDEX(Info!$E$6:$E$15,MATCH(E$14,Info!$C$6:$C$15,0))/12),0)</f>
        <v>0</v>
      </c>
      <c r="F404" s="6">
        <f>IF(Balance!F403&gt;0,Balance!F403*(INDEX(Info!$E$6:$E$15,MATCH(F$14,Info!$C$6:$C$15,0))/12),0)</f>
        <v>0</v>
      </c>
      <c r="G404" s="6">
        <f>IF(Balance!G403&gt;0,Balance!G403*(INDEX(Info!$E$6:$E$15,MATCH(G$14,Info!$C$6:$C$15,0))/12),0)</f>
        <v>0</v>
      </c>
      <c r="H404" s="6">
        <f>IF(Balance!H403&gt;0,Balance!H403*(INDEX(Info!$E$6:$E$15,MATCH(H$14,Info!$C$6:$C$15,0))/12),0)</f>
        <v>0</v>
      </c>
      <c r="I404" s="6">
        <f>IF(Balance!I403&gt;0,Balance!I403*(INDEX(Info!$E$6:$E$15,MATCH(I$14,Info!$C$6:$C$15,0))/12),0)</f>
        <v>0</v>
      </c>
      <c r="J404" s="6">
        <f>IF(Balance!J403&gt;0,Balance!J403*(INDEX(Info!$E$6:$E$15,MATCH(J$14,Info!$C$6:$C$15,0))/12),0)</f>
        <v>0</v>
      </c>
      <c r="K404" s="6">
        <f>IF(Balance!K403&gt;0,Balance!K403*(INDEX(Info!$E$6:$E$15,MATCH(K$14,Info!$C$6:$C$15,0))/12),0)</f>
        <v>0</v>
      </c>
      <c r="L404" s="6">
        <f>IF(Balance!L403&gt;0,Balance!L403*(INDEX(Info!$E$6:$E$15,MATCH(L$14,Info!$C$6:$C$15,0))/12),0)</f>
        <v>0</v>
      </c>
      <c r="M404" s="6">
        <f>IF(Balance!M403&gt;0,Balance!M403*(INDEX(Info!$E$6:$E$15,MATCH(M$14,Info!$C$6:$C$15,0))/12),0)</f>
        <v>0</v>
      </c>
      <c r="O404" s="6">
        <f t="shared" si="14"/>
        <v>0</v>
      </c>
    </row>
    <row r="405" spans="1:15" x14ac:dyDescent="0.25">
      <c r="A405" s="3" t="str">
        <f>IF(Balance!O404&lt;=0,"",A404+1)</f>
        <v/>
      </c>
      <c r="B405" s="51" t="str">
        <f t="shared" si="15"/>
        <v/>
      </c>
      <c r="D405" s="6">
        <f>IF(Balance!D404&gt;0,Balance!D404*(INDEX(Info!$E$6:$E$15,MATCH(D$14,Info!$C$6:$C$15,0))/12),0)</f>
        <v>0</v>
      </c>
      <c r="E405" s="6">
        <f>IF(Balance!E404&gt;0,Balance!E404*(INDEX(Info!$E$6:$E$15,MATCH(E$14,Info!$C$6:$C$15,0))/12),0)</f>
        <v>0</v>
      </c>
      <c r="F405" s="6">
        <f>IF(Balance!F404&gt;0,Balance!F404*(INDEX(Info!$E$6:$E$15,MATCH(F$14,Info!$C$6:$C$15,0))/12),0)</f>
        <v>0</v>
      </c>
      <c r="G405" s="6">
        <f>IF(Balance!G404&gt;0,Balance!G404*(INDEX(Info!$E$6:$E$15,MATCH(G$14,Info!$C$6:$C$15,0))/12),0)</f>
        <v>0</v>
      </c>
      <c r="H405" s="6">
        <f>IF(Balance!H404&gt;0,Balance!H404*(INDEX(Info!$E$6:$E$15,MATCH(H$14,Info!$C$6:$C$15,0))/12),0)</f>
        <v>0</v>
      </c>
      <c r="I405" s="6">
        <f>IF(Balance!I404&gt;0,Balance!I404*(INDEX(Info!$E$6:$E$15,MATCH(I$14,Info!$C$6:$C$15,0))/12),0)</f>
        <v>0</v>
      </c>
      <c r="J405" s="6">
        <f>IF(Balance!J404&gt;0,Balance!J404*(INDEX(Info!$E$6:$E$15,MATCH(J$14,Info!$C$6:$C$15,0))/12),0)</f>
        <v>0</v>
      </c>
      <c r="K405" s="6">
        <f>IF(Balance!K404&gt;0,Balance!K404*(INDEX(Info!$E$6:$E$15,MATCH(K$14,Info!$C$6:$C$15,0))/12),0)</f>
        <v>0</v>
      </c>
      <c r="L405" s="6">
        <f>IF(Balance!L404&gt;0,Balance!L404*(INDEX(Info!$E$6:$E$15,MATCH(L$14,Info!$C$6:$C$15,0))/12),0)</f>
        <v>0</v>
      </c>
      <c r="M405" s="6">
        <f>IF(Balance!M404&gt;0,Balance!M404*(INDEX(Info!$E$6:$E$15,MATCH(M$14,Info!$C$6:$C$15,0))/12),0)</f>
        <v>0</v>
      </c>
      <c r="O405" s="6">
        <f t="shared" si="14"/>
        <v>0</v>
      </c>
    </row>
    <row r="406" spans="1:15" x14ac:dyDescent="0.25">
      <c r="A406" s="3" t="str">
        <f>IF(Balance!O405&lt;=0,"",A405+1)</f>
        <v/>
      </c>
      <c r="B406" s="51" t="str">
        <f t="shared" si="15"/>
        <v/>
      </c>
      <c r="D406" s="6">
        <f>IF(Balance!D405&gt;0,Balance!D405*(INDEX(Info!$E$6:$E$15,MATCH(D$14,Info!$C$6:$C$15,0))/12),0)</f>
        <v>0</v>
      </c>
      <c r="E406" s="6">
        <f>IF(Balance!E405&gt;0,Balance!E405*(INDEX(Info!$E$6:$E$15,MATCH(E$14,Info!$C$6:$C$15,0))/12),0)</f>
        <v>0</v>
      </c>
      <c r="F406" s="6">
        <f>IF(Balance!F405&gt;0,Balance!F405*(INDEX(Info!$E$6:$E$15,MATCH(F$14,Info!$C$6:$C$15,0))/12),0)</f>
        <v>0</v>
      </c>
      <c r="G406" s="6">
        <f>IF(Balance!G405&gt;0,Balance!G405*(INDEX(Info!$E$6:$E$15,MATCH(G$14,Info!$C$6:$C$15,0))/12),0)</f>
        <v>0</v>
      </c>
      <c r="H406" s="6">
        <f>IF(Balance!H405&gt;0,Balance!H405*(INDEX(Info!$E$6:$E$15,MATCH(H$14,Info!$C$6:$C$15,0))/12),0)</f>
        <v>0</v>
      </c>
      <c r="I406" s="6">
        <f>IF(Balance!I405&gt;0,Balance!I405*(INDEX(Info!$E$6:$E$15,MATCH(I$14,Info!$C$6:$C$15,0))/12),0)</f>
        <v>0</v>
      </c>
      <c r="J406" s="6">
        <f>IF(Balance!J405&gt;0,Balance!J405*(INDEX(Info!$E$6:$E$15,MATCH(J$14,Info!$C$6:$C$15,0))/12),0)</f>
        <v>0</v>
      </c>
      <c r="K406" s="6">
        <f>IF(Balance!K405&gt;0,Balance!K405*(INDEX(Info!$E$6:$E$15,MATCH(K$14,Info!$C$6:$C$15,0))/12),0)</f>
        <v>0</v>
      </c>
      <c r="L406" s="6">
        <f>IF(Balance!L405&gt;0,Balance!L405*(INDEX(Info!$E$6:$E$15,MATCH(L$14,Info!$C$6:$C$15,0))/12),0)</f>
        <v>0</v>
      </c>
      <c r="M406" s="6">
        <f>IF(Balance!M405&gt;0,Balance!M405*(INDEX(Info!$E$6:$E$15,MATCH(M$14,Info!$C$6:$C$15,0))/12),0)</f>
        <v>0</v>
      </c>
      <c r="O406" s="6">
        <f t="shared" si="14"/>
        <v>0</v>
      </c>
    </row>
    <row r="407" spans="1:15" x14ac:dyDescent="0.25">
      <c r="A407" s="3" t="str">
        <f>IF(Balance!O406&lt;=0,"",A406+1)</f>
        <v/>
      </c>
      <c r="B407" s="51" t="str">
        <f t="shared" si="15"/>
        <v/>
      </c>
      <c r="D407" s="6">
        <f>IF(Balance!D406&gt;0,Balance!D406*(INDEX(Info!$E$6:$E$15,MATCH(D$14,Info!$C$6:$C$15,0))/12),0)</f>
        <v>0</v>
      </c>
      <c r="E407" s="6">
        <f>IF(Balance!E406&gt;0,Balance!E406*(INDEX(Info!$E$6:$E$15,MATCH(E$14,Info!$C$6:$C$15,0))/12),0)</f>
        <v>0</v>
      </c>
      <c r="F407" s="6">
        <f>IF(Balance!F406&gt;0,Balance!F406*(INDEX(Info!$E$6:$E$15,MATCH(F$14,Info!$C$6:$C$15,0))/12),0)</f>
        <v>0</v>
      </c>
      <c r="G407" s="6">
        <f>IF(Balance!G406&gt;0,Balance!G406*(INDEX(Info!$E$6:$E$15,MATCH(G$14,Info!$C$6:$C$15,0))/12),0)</f>
        <v>0</v>
      </c>
      <c r="H407" s="6">
        <f>IF(Balance!H406&gt;0,Balance!H406*(INDEX(Info!$E$6:$E$15,MATCH(H$14,Info!$C$6:$C$15,0))/12),0)</f>
        <v>0</v>
      </c>
      <c r="I407" s="6">
        <f>IF(Balance!I406&gt;0,Balance!I406*(INDEX(Info!$E$6:$E$15,MATCH(I$14,Info!$C$6:$C$15,0))/12),0)</f>
        <v>0</v>
      </c>
      <c r="J407" s="6">
        <f>IF(Balance!J406&gt;0,Balance!J406*(INDEX(Info!$E$6:$E$15,MATCH(J$14,Info!$C$6:$C$15,0))/12),0)</f>
        <v>0</v>
      </c>
      <c r="K407" s="6">
        <f>IF(Balance!K406&gt;0,Balance!K406*(INDEX(Info!$E$6:$E$15,MATCH(K$14,Info!$C$6:$C$15,0))/12),0)</f>
        <v>0</v>
      </c>
      <c r="L407" s="6">
        <f>IF(Balance!L406&gt;0,Balance!L406*(INDEX(Info!$E$6:$E$15,MATCH(L$14,Info!$C$6:$C$15,0))/12),0)</f>
        <v>0</v>
      </c>
      <c r="M407" s="6">
        <f>IF(Balance!M406&gt;0,Balance!M406*(INDEX(Info!$E$6:$E$15,MATCH(M$14,Info!$C$6:$C$15,0))/12),0)</f>
        <v>0</v>
      </c>
      <c r="O407" s="6">
        <f t="shared" si="14"/>
        <v>0</v>
      </c>
    </row>
    <row r="408" spans="1:15" x14ac:dyDescent="0.25">
      <c r="A408" s="3" t="str">
        <f>IF(Balance!O407&lt;=0,"",A407+1)</f>
        <v/>
      </c>
      <c r="B408" s="51" t="str">
        <f t="shared" si="15"/>
        <v/>
      </c>
      <c r="D408" s="6">
        <f>IF(Balance!D407&gt;0,Balance!D407*(INDEX(Info!$E$6:$E$15,MATCH(D$14,Info!$C$6:$C$15,0))/12),0)</f>
        <v>0</v>
      </c>
      <c r="E408" s="6">
        <f>IF(Balance!E407&gt;0,Balance!E407*(INDEX(Info!$E$6:$E$15,MATCH(E$14,Info!$C$6:$C$15,0))/12),0)</f>
        <v>0</v>
      </c>
      <c r="F408" s="6">
        <f>IF(Balance!F407&gt;0,Balance!F407*(INDEX(Info!$E$6:$E$15,MATCH(F$14,Info!$C$6:$C$15,0))/12),0)</f>
        <v>0</v>
      </c>
      <c r="G408" s="6">
        <f>IF(Balance!G407&gt;0,Balance!G407*(INDEX(Info!$E$6:$E$15,MATCH(G$14,Info!$C$6:$C$15,0))/12),0)</f>
        <v>0</v>
      </c>
      <c r="H408" s="6">
        <f>IF(Balance!H407&gt;0,Balance!H407*(INDEX(Info!$E$6:$E$15,MATCH(H$14,Info!$C$6:$C$15,0))/12),0)</f>
        <v>0</v>
      </c>
      <c r="I408" s="6">
        <f>IF(Balance!I407&gt;0,Balance!I407*(INDEX(Info!$E$6:$E$15,MATCH(I$14,Info!$C$6:$C$15,0))/12),0)</f>
        <v>0</v>
      </c>
      <c r="J408" s="6">
        <f>IF(Balance!J407&gt;0,Balance!J407*(INDEX(Info!$E$6:$E$15,MATCH(J$14,Info!$C$6:$C$15,0))/12),0)</f>
        <v>0</v>
      </c>
      <c r="K408" s="6">
        <f>IF(Balance!K407&gt;0,Balance!K407*(INDEX(Info!$E$6:$E$15,MATCH(K$14,Info!$C$6:$C$15,0))/12),0)</f>
        <v>0</v>
      </c>
      <c r="L408" s="6">
        <f>IF(Balance!L407&gt;0,Balance!L407*(INDEX(Info!$E$6:$E$15,MATCH(L$14,Info!$C$6:$C$15,0))/12),0)</f>
        <v>0</v>
      </c>
      <c r="M408" s="6">
        <f>IF(Balance!M407&gt;0,Balance!M407*(INDEX(Info!$E$6:$E$15,MATCH(M$14,Info!$C$6:$C$15,0))/12),0)</f>
        <v>0</v>
      </c>
      <c r="O408" s="6">
        <f t="shared" si="14"/>
        <v>0</v>
      </c>
    </row>
    <row r="409" spans="1:15" x14ac:dyDescent="0.25">
      <c r="A409" s="3" t="str">
        <f>IF(Balance!O408&lt;=0,"",A408+1)</f>
        <v/>
      </c>
      <c r="B409" s="51" t="str">
        <f t="shared" si="15"/>
        <v/>
      </c>
      <c r="D409" s="6">
        <f>IF(Balance!D408&gt;0,Balance!D408*(INDEX(Info!$E$6:$E$15,MATCH(D$14,Info!$C$6:$C$15,0))/12),0)</f>
        <v>0</v>
      </c>
      <c r="E409" s="6">
        <f>IF(Balance!E408&gt;0,Balance!E408*(INDEX(Info!$E$6:$E$15,MATCH(E$14,Info!$C$6:$C$15,0))/12),0)</f>
        <v>0</v>
      </c>
      <c r="F409" s="6">
        <f>IF(Balance!F408&gt;0,Balance!F408*(INDEX(Info!$E$6:$E$15,MATCH(F$14,Info!$C$6:$C$15,0))/12),0)</f>
        <v>0</v>
      </c>
      <c r="G409" s="6">
        <f>IF(Balance!G408&gt;0,Balance!G408*(INDEX(Info!$E$6:$E$15,MATCH(G$14,Info!$C$6:$C$15,0))/12),0)</f>
        <v>0</v>
      </c>
      <c r="H409" s="6">
        <f>IF(Balance!H408&gt;0,Balance!H408*(INDEX(Info!$E$6:$E$15,MATCH(H$14,Info!$C$6:$C$15,0))/12),0)</f>
        <v>0</v>
      </c>
      <c r="I409" s="6">
        <f>IF(Balance!I408&gt;0,Balance!I408*(INDEX(Info!$E$6:$E$15,MATCH(I$14,Info!$C$6:$C$15,0))/12),0)</f>
        <v>0</v>
      </c>
      <c r="J409" s="6">
        <f>IF(Balance!J408&gt;0,Balance!J408*(INDEX(Info!$E$6:$E$15,MATCH(J$14,Info!$C$6:$C$15,0))/12),0)</f>
        <v>0</v>
      </c>
      <c r="K409" s="6">
        <f>IF(Balance!K408&gt;0,Balance!K408*(INDEX(Info!$E$6:$E$15,MATCH(K$14,Info!$C$6:$C$15,0))/12),0)</f>
        <v>0</v>
      </c>
      <c r="L409" s="6">
        <f>IF(Balance!L408&gt;0,Balance!L408*(INDEX(Info!$E$6:$E$15,MATCH(L$14,Info!$C$6:$C$15,0))/12),0)</f>
        <v>0</v>
      </c>
      <c r="M409" s="6">
        <f>IF(Balance!M408&gt;0,Balance!M408*(INDEX(Info!$E$6:$E$15,MATCH(M$14,Info!$C$6:$C$15,0))/12),0)</f>
        <v>0</v>
      </c>
      <c r="O409" s="6">
        <f t="shared" si="14"/>
        <v>0</v>
      </c>
    </row>
    <row r="410" spans="1:15" x14ac:dyDescent="0.25">
      <c r="A410" s="3" t="str">
        <f>IF(Balance!O409&lt;=0,"",A409+1)</f>
        <v/>
      </c>
      <c r="B410" s="51" t="str">
        <f t="shared" si="15"/>
        <v/>
      </c>
      <c r="D410" s="6">
        <f>IF(Balance!D409&gt;0,Balance!D409*(INDEX(Info!$E$6:$E$15,MATCH(D$14,Info!$C$6:$C$15,0))/12),0)</f>
        <v>0</v>
      </c>
      <c r="E410" s="6">
        <f>IF(Balance!E409&gt;0,Balance!E409*(INDEX(Info!$E$6:$E$15,MATCH(E$14,Info!$C$6:$C$15,0))/12),0)</f>
        <v>0</v>
      </c>
      <c r="F410" s="6">
        <f>IF(Balance!F409&gt;0,Balance!F409*(INDEX(Info!$E$6:$E$15,MATCH(F$14,Info!$C$6:$C$15,0))/12),0)</f>
        <v>0</v>
      </c>
      <c r="G410" s="6">
        <f>IF(Balance!G409&gt;0,Balance!G409*(INDEX(Info!$E$6:$E$15,MATCH(G$14,Info!$C$6:$C$15,0))/12),0)</f>
        <v>0</v>
      </c>
      <c r="H410" s="6">
        <f>IF(Balance!H409&gt;0,Balance!H409*(INDEX(Info!$E$6:$E$15,MATCH(H$14,Info!$C$6:$C$15,0))/12),0)</f>
        <v>0</v>
      </c>
      <c r="I410" s="6">
        <f>IF(Balance!I409&gt;0,Balance!I409*(INDEX(Info!$E$6:$E$15,MATCH(I$14,Info!$C$6:$C$15,0))/12),0)</f>
        <v>0</v>
      </c>
      <c r="J410" s="6">
        <f>IF(Balance!J409&gt;0,Balance!J409*(INDEX(Info!$E$6:$E$15,MATCH(J$14,Info!$C$6:$C$15,0))/12),0)</f>
        <v>0</v>
      </c>
      <c r="K410" s="6">
        <f>IF(Balance!K409&gt;0,Balance!K409*(INDEX(Info!$E$6:$E$15,MATCH(K$14,Info!$C$6:$C$15,0))/12),0)</f>
        <v>0</v>
      </c>
      <c r="L410" s="6">
        <f>IF(Balance!L409&gt;0,Balance!L409*(INDEX(Info!$E$6:$E$15,MATCH(L$14,Info!$C$6:$C$15,0))/12),0)</f>
        <v>0</v>
      </c>
      <c r="M410" s="6">
        <f>IF(Balance!M409&gt;0,Balance!M409*(INDEX(Info!$E$6:$E$15,MATCH(M$14,Info!$C$6:$C$15,0))/12),0)</f>
        <v>0</v>
      </c>
      <c r="O410" s="6">
        <f t="shared" si="14"/>
        <v>0</v>
      </c>
    </row>
    <row r="411" spans="1:15" x14ac:dyDescent="0.25">
      <c r="A411" s="3" t="str">
        <f>IF(Balance!O410&lt;=0,"",A410+1)</f>
        <v/>
      </c>
      <c r="B411" s="51" t="str">
        <f t="shared" si="15"/>
        <v/>
      </c>
      <c r="D411" s="6">
        <f>IF(Balance!D410&gt;0,Balance!D410*(INDEX(Info!$E$6:$E$15,MATCH(D$14,Info!$C$6:$C$15,0))/12),0)</f>
        <v>0</v>
      </c>
      <c r="E411" s="6">
        <f>IF(Balance!E410&gt;0,Balance!E410*(INDEX(Info!$E$6:$E$15,MATCH(E$14,Info!$C$6:$C$15,0))/12),0)</f>
        <v>0</v>
      </c>
      <c r="F411" s="6">
        <f>IF(Balance!F410&gt;0,Balance!F410*(INDEX(Info!$E$6:$E$15,MATCH(F$14,Info!$C$6:$C$15,0))/12),0)</f>
        <v>0</v>
      </c>
      <c r="G411" s="6">
        <f>IF(Balance!G410&gt;0,Balance!G410*(INDEX(Info!$E$6:$E$15,MATCH(G$14,Info!$C$6:$C$15,0))/12),0)</f>
        <v>0</v>
      </c>
      <c r="H411" s="6">
        <f>IF(Balance!H410&gt;0,Balance!H410*(INDEX(Info!$E$6:$E$15,MATCH(H$14,Info!$C$6:$C$15,0))/12),0)</f>
        <v>0</v>
      </c>
      <c r="I411" s="6">
        <f>IF(Balance!I410&gt;0,Balance!I410*(INDEX(Info!$E$6:$E$15,MATCH(I$14,Info!$C$6:$C$15,0))/12),0)</f>
        <v>0</v>
      </c>
      <c r="J411" s="6">
        <f>IF(Balance!J410&gt;0,Balance!J410*(INDEX(Info!$E$6:$E$15,MATCH(J$14,Info!$C$6:$C$15,0))/12),0)</f>
        <v>0</v>
      </c>
      <c r="K411" s="6">
        <f>IF(Balance!K410&gt;0,Balance!K410*(INDEX(Info!$E$6:$E$15,MATCH(K$14,Info!$C$6:$C$15,0))/12),0)</f>
        <v>0</v>
      </c>
      <c r="L411" s="6">
        <f>IF(Balance!L410&gt;0,Balance!L410*(INDEX(Info!$E$6:$E$15,MATCH(L$14,Info!$C$6:$C$15,0))/12),0)</f>
        <v>0</v>
      </c>
      <c r="M411" s="6">
        <f>IF(Balance!M410&gt;0,Balance!M410*(INDEX(Info!$E$6:$E$15,MATCH(M$14,Info!$C$6:$C$15,0))/12),0)</f>
        <v>0</v>
      </c>
      <c r="O411" s="6">
        <f t="shared" si="14"/>
        <v>0</v>
      </c>
    </row>
    <row r="412" spans="1:15" x14ac:dyDescent="0.25">
      <c r="A412" s="3" t="str">
        <f>IF(Balance!O411&lt;=0,"",A411+1)</f>
        <v/>
      </c>
      <c r="B412" s="51" t="str">
        <f t="shared" si="15"/>
        <v/>
      </c>
      <c r="D412" s="6">
        <f>IF(Balance!D411&gt;0,Balance!D411*(INDEX(Info!$E$6:$E$15,MATCH(D$14,Info!$C$6:$C$15,0))/12),0)</f>
        <v>0</v>
      </c>
      <c r="E412" s="6">
        <f>IF(Balance!E411&gt;0,Balance!E411*(INDEX(Info!$E$6:$E$15,MATCH(E$14,Info!$C$6:$C$15,0))/12),0)</f>
        <v>0</v>
      </c>
      <c r="F412" s="6">
        <f>IF(Balance!F411&gt;0,Balance!F411*(INDEX(Info!$E$6:$E$15,MATCH(F$14,Info!$C$6:$C$15,0))/12),0)</f>
        <v>0</v>
      </c>
      <c r="G412" s="6">
        <f>IF(Balance!G411&gt;0,Balance!G411*(INDEX(Info!$E$6:$E$15,MATCH(G$14,Info!$C$6:$C$15,0))/12),0)</f>
        <v>0</v>
      </c>
      <c r="H412" s="6">
        <f>IF(Balance!H411&gt;0,Balance!H411*(INDEX(Info!$E$6:$E$15,MATCH(H$14,Info!$C$6:$C$15,0))/12),0)</f>
        <v>0</v>
      </c>
      <c r="I412" s="6">
        <f>IF(Balance!I411&gt;0,Balance!I411*(INDEX(Info!$E$6:$E$15,MATCH(I$14,Info!$C$6:$C$15,0))/12),0)</f>
        <v>0</v>
      </c>
      <c r="J412" s="6">
        <f>IF(Balance!J411&gt;0,Balance!J411*(INDEX(Info!$E$6:$E$15,MATCH(J$14,Info!$C$6:$C$15,0))/12),0)</f>
        <v>0</v>
      </c>
      <c r="K412" s="6">
        <f>IF(Balance!K411&gt;0,Balance!K411*(INDEX(Info!$E$6:$E$15,MATCH(K$14,Info!$C$6:$C$15,0))/12),0)</f>
        <v>0</v>
      </c>
      <c r="L412" s="6">
        <f>IF(Balance!L411&gt;0,Balance!L411*(INDEX(Info!$E$6:$E$15,MATCH(L$14,Info!$C$6:$C$15,0))/12),0)</f>
        <v>0</v>
      </c>
      <c r="M412" s="6">
        <f>IF(Balance!M411&gt;0,Balance!M411*(INDEX(Info!$E$6:$E$15,MATCH(M$14,Info!$C$6:$C$15,0))/12),0)</f>
        <v>0</v>
      </c>
      <c r="O412" s="6">
        <f t="shared" si="14"/>
        <v>0</v>
      </c>
    </row>
    <row r="413" spans="1:15" x14ac:dyDescent="0.25">
      <c r="A413" s="3" t="str">
        <f>IF(Balance!O412&lt;=0,"",A412+1)</f>
        <v/>
      </c>
      <c r="B413" s="51" t="str">
        <f t="shared" si="15"/>
        <v/>
      </c>
      <c r="D413" s="6">
        <f>IF(Balance!D412&gt;0,Balance!D412*(INDEX(Info!$E$6:$E$15,MATCH(D$14,Info!$C$6:$C$15,0))/12),0)</f>
        <v>0</v>
      </c>
      <c r="E413" s="6">
        <f>IF(Balance!E412&gt;0,Balance!E412*(INDEX(Info!$E$6:$E$15,MATCH(E$14,Info!$C$6:$C$15,0))/12),0)</f>
        <v>0</v>
      </c>
      <c r="F413" s="6">
        <f>IF(Balance!F412&gt;0,Balance!F412*(INDEX(Info!$E$6:$E$15,MATCH(F$14,Info!$C$6:$C$15,0))/12),0)</f>
        <v>0</v>
      </c>
      <c r="G413" s="6">
        <f>IF(Balance!G412&gt;0,Balance!G412*(INDEX(Info!$E$6:$E$15,MATCH(G$14,Info!$C$6:$C$15,0))/12),0)</f>
        <v>0</v>
      </c>
      <c r="H413" s="6">
        <f>IF(Balance!H412&gt;0,Balance!H412*(INDEX(Info!$E$6:$E$15,MATCH(H$14,Info!$C$6:$C$15,0))/12),0)</f>
        <v>0</v>
      </c>
      <c r="I413" s="6">
        <f>IF(Balance!I412&gt;0,Balance!I412*(INDEX(Info!$E$6:$E$15,MATCH(I$14,Info!$C$6:$C$15,0))/12),0)</f>
        <v>0</v>
      </c>
      <c r="J413" s="6">
        <f>IF(Balance!J412&gt;0,Balance!J412*(INDEX(Info!$E$6:$E$15,MATCH(J$14,Info!$C$6:$C$15,0))/12),0)</f>
        <v>0</v>
      </c>
      <c r="K413" s="6">
        <f>IF(Balance!K412&gt;0,Balance!K412*(INDEX(Info!$E$6:$E$15,MATCH(K$14,Info!$C$6:$C$15,0))/12),0)</f>
        <v>0</v>
      </c>
      <c r="L413" s="6">
        <f>IF(Balance!L412&gt;0,Balance!L412*(INDEX(Info!$E$6:$E$15,MATCH(L$14,Info!$C$6:$C$15,0))/12),0)</f>
        <v>0</v>
      </c>
      <c r="M413" s="6">
        <f>IF(Balance!M412&gt;0,Balance!M412*(INDEX(Info!$E$6:$E$15,MATCH(M$14,Info!$C$6:$C$15,0))/12),0)</f>
        <v>0</v>
      </c>
      <c r="O413" s="6">
        <f t="shared" si="14"/>
        <v>0</v>
      </c>
    </row>
    <row r="414" spans="1:15" x14ac:dyDescent="0.25">
      <c r="A414" s="3" t="str">
        <f>IF(Balance!O413&lt;=0,"",A413+1)</f>
        <v/>
      </c>
      <c r="B414" s="51" t="str">
        <f t="shared" si="15"/>
        <v/>
      </c>
      <c r="D414" s="6">
        <f>IF(Balance!D413&gt;0,Balance!D413*(INDEX(Info!$E$6:$E$15,MATCH(D$14,Info!$C$6:$C$15,0))/12),0)</f>
        <v>0</v>
      </c>
      <c r="E414" s="6">
        <f>IF(Balance!E413&gt;0,Balance!E413*(INDEX(Info!$E$6:$E$15,MATCH(E$14,Info!$C$6:$C$15,0))/12),0)</f>
        <v>0</v>
      </c>
      <c r="F414" s="6">
        <f>IF(Balance!F413&gt;0,Balance!F413*(INDEX(Info!$E$6:$E$15,MATCH(F$14,Info!$C$6:$C$15,0))/12),0)</f>
        <v>0</v>
      </c>
      <c r="G414" s="6">
        <f>IF(Balance!G413&gt;0,Balance!G413*(INDEX(Info!$E$6:$E$15,MATCH(G$14,Info!$C$6:$C$15,0))/12),0)</f>
        <v>0</v>
      </c>
      <c r="H414" s="6">
        <f>IF(Balance!H413&gt;0,Balance!H413*(INDEX(Info!$E$6:$E$15,MATCH(H$14,Info!$C$6:$C$15,0))/12),0)</f>
        <v>0</v>
      </c>
      <c r="I414" s="6">
        <f>IF(Balance!I413&gt;0,Balance!I413*(INDEX(Info!$E$6:$E$15,MATCH(I$14,Info!$C$6:$C$15,0))/12),0)</f>
        <v>0</v>
      </c>
      <c r="J414" s="6">
        <f>IF(Balance!J413&gt;0,Balance!J413*(INDEX(Info!$E$6:$E$15,MATCH(J$14,Info!$C$6:$C$15,0))/12),0)</f>
        <v>0</v>
      </c>
      <c r="K414" s="6">
        <f>IF(Balance!K413&gt;0,Balance!K413*(INDEX(Info!$E$6:$E$15,MATCH(K$14,Info!$C$6:$C$15,0))/12),0)</f>
        <v>0</v>
      </c>
      <c r="L414" s="6">
        <f>IF(Balance!L413&gt;0,Balance!L413*(INDEX(Info!$E$6:$E$15,MATCH(L$14,Info!$C$6:$C$15,0))/12),0)</f>
        <v>0</v>
      </c>
      <c r="M414" s="6">
        <f>IF(Balance!M413&gt;0,Balance!M413*(INDEX(Info!$E$6:$E$15,MATCH(M$14,Info!$C$6:$C$15,0))/12),0)</f>
        <v>0</v>
      </c>
      <c r="O414" s="6">
        <f t="shared" si="14"/>
        <v>0</v>
      </c>
    </row>
    <row r="415" spans="1:15" x14ac:dyDescent="0.25">
      <c r="A415" s="3" t="str">
        <f>IF(Balance!O414&lt;=0,"",A414+1)</f>
        <v/>
      </c>
      <c r="B415" s="51" t="str">
        <f t="shared" si="15"/>
        <v/>
      </c>
      <c r="D415" s="6">
        <f>IF(Balance!D414&gt;0,Balance!D414*(INDEX(Info!$E$6:$E$15,MATCH(D$14,Info!$C$6:$C$15,0))/12),0)</f>
        <v>0</v>
      </c>
      <c r="E415" s="6">
        <f>IF(Balance!E414&gt;0,Balance!E414*(INDEX(Info!$E$6:$E$15,MATCH(E$14,Info!$C$6:$C$15,0))/12),0)</f>
        <v>0</v>
      </c>
      <c r="F415" s="6">
        <f>IF(Balance!F414&gt;0,Balance!F414*(INDEX(Info!$E$6:$E$15,MATCH(F$14,Info!$C$6:$C$15,0))/12),0)</f>
        <v>0</v>
      </c>
      <c r="G415" s="6">
        <f>IF(Balance!G414&gt;0,Balance!G414*(INDEX(Info!$E$6:$E$15,MATCH(G$14,Info!$C$6:$C$15,0))/12),0)</f>
        <v>0</v>
      </c>
      <c r="H415" s="6">
        <f>IF(Balance!H414&gt;0,Balance!H414*(INDEX(Info!$E$6:$E$15,MATCH(H$14,Info!$C$6:$C$15,0))/12),0)</f>
        <v>0</v>
      </c>
      <c r="I415" s="6">
        <f>IF(Balance!I414&gt;0,Balance!I414*(INDEX(Info!$E$6:$E$15,MATCH(I$14,Info!$C$6:$C$15,0))/12),0)</f>
        <v>0</v>
      </c>
      <c r="J415" s="6">
        <f>IF(Balance!J414&gt;0,Balance!J414*(INDEX(Info!$E$6:$E$15,MATCH(J$14,Info!$C$6:$C$15,0))/12),0)</f>
        <v>0</v>
      </c>
      <c r="K415" s="6">
        <f>IF(Balance!K414&gt;0,Balance!K414*(INDEX(Info!$E$6:$E$15,MATCH(K$14,Info!$C$6:$C$15,0))/12),0)</f>
        <v>0</v>
      </c>
      <c r="L415" s="6">
        <f>IF(Balance!L414&gt;0,Balance!L414*(INDEX(Info!$E$6:$E$15,MATCH(L$14,Info!$C$6:$C$15,0))/12),0)</f>
        <v>0</v>
      </c>
      <c r="M415" s="6">
        <f>IF(Balance!M414&gt;0,Balance!M414*(INDEX(Info!$E$6:$E$15,MATCH(M$14,Info!$C$6:$C$15,0))/12),0)</f>
        <v>0</v>
      </c>
      <c r="O415" s="6">
        <f t="shared" si="14"/>
        <v>0</v>
      </c>
    </row>
    <row r="416" spans="1:15" x14ac:dyDescent="0.25">
      <c r="A416" s="3" t="str">
        <f>IF(Balance!O415&lt;=0,"",A415+1)</f>
        <v/>
      </c>
      <c r="B416" s="51" t="str">
        <f t="shared" si="15"/>
        <v/>
      </c>
      <c r="D416" s="6">
        <f>IF(Balance!D415&gt;0,Balance!D415*(INDEX(Info!$E$6:$E$15,MATCH(D$14,Info!$C$6:$C$15,0))/12),0)</f>
        <v>0</v>
      </c>
      <c r="E416" s="6">
        <f>IF(Balance!E415&gt;0,Balance!E415*(INDEX(Info!$E$6:$E$15,MATCH(E$14,Info!$C$6:$C$15,0))/12),0)</f>
        <v>0</v>
      </c>
      <c r="F416" s="6">
        <f>IF(Balance!F415&gt;0,Balance!F415*(INDEX(Info!$E$6:$E$15,MATCH(F$14,Info!$C$6:$C$15,0))/12),0)</f>
        <v>0</v>
      </c>
      <c r="G416" s="6">
        <f>IF(Balance!G415&gt;0,Balance!G415*(INDEX(Info!$E$6:$E$15,MATCH(G$14,Info!$C$6:$C$15,0))/12),0)</f>
        <v>0</v>
      </c>
      <c r="H416" s="6">
        <f>IF(Balance!H415&gt;0,Balance!H415*(INDEX(Info!$E$6:$E$15,MATCH(H$14,Info!$C$6:$C$15,0))/12),0)</f>
        <v>0</v>
      </c>
      <c r="I416" s="6">
        <f>IF(Balance!I415&gt;0,Balance!I415*(INDEX(Info!$E$6:$E$15,MATCH(I$14,Info!$C$6:$C$15,0))/12),0)</f>
        <v>0</v>
      </c>
      <c r="J416" s="6">
        <f>IF(Balance!J415&gt;0,Balance!J415*(INDEX(Info!$E$6:$E$15,MATCH(J$14,Info!$C$6:$C$15,0))/12),0)</f>
        <v>0</v>
      </c>
      <c r="K416" s="6">
        <f>IF(Balance!K415&gt;0,Balance!K415*(INDEX(Info!$E$6:$E$15,MATCH(K$14,Info!$C$6:$C$15,0))/12),0)</f>
        <v>0</v>
      </c>
      <c r="L416" s="6">
        <f>IF(Balance!L415&gt;0,Balance!L415*(INDEX(Info!$E$6:$E$15,MATCH(L$14,Info!$C$6:$C$15,0))/12),0)</f>
        <v>0</v>
      </c>
      <c r="M416" s="6">
        <f>IF(Balance!M415&gt;0,Balance!M415*(INDEX(Info!$E$6:$E$15,MATCH(M$14,Info!$C$6:$C$15,0))/12),0)</f>
        <v>0</v>
      </c>
      <c r="O416" s="6">
        <f t="shared" si="14"/>
        <v>0</v>
      </c>
    </row>
    <row r="417" spans="1:15" x14ac:dyDescent="0.25">
      <c r="A417" s="3" t="str">
        <f>IF(Balance!O416&lt;=0,"",A416+1)</f>
        <v/>
      </c>
      <c r="B417" s="51" t="str">
        <f t="shared" si="15"/>
        <v/>
      </c>
      <c r="D417" s="6">
        <f>IF(Balance!D416&gt;0,Balance!D416*(INDEX(Info!$E$6:$E$15,MATCH(D$14,Info!$C$6:$C$15,0))/12),0)</f>
        <v>0</v>
      </c>
      <c r="E417" s="6">
        <f>IF(Balance!E416&gt;0,Balance!E416*(INDEX(Info!$E$6:$E$15,MATCH(E$14,Info!$C$6:$C$15,0))/12),0)</f>
        <v>0</v>
      </c>
      <c r="F417" s="6">
        <f>IF(Balance!F416&gt;0,Balance!F416*(INDEX(Info!$E$6:$E$15,MATCH(F$14,Info!$C$6:$C$15,0))/12),0)</f>
        <v>0</v>
      </c>
      <c r="G417" s="6">
        <f>IF(Balance!G416&gt;0,Balance!G416*(INDEX(Info!$E$6:$E$15,MATCH(G$14,Info!$C$6:$C$15,0))/12),0)</f>
        <v>0</v>
      </c>
      <c r="H417" s="6">
        <f>IF(Balance!H416&gt;0,Balance!H416*(INDEX(Info!$E$6:$E$15,MATCH(H$14,Info!$C$6:$C$15,0))/12),0)</f>
        <v>0</v>
      </c>
      <c r="I417" s="6">
        <f>IF(Balance!I416&gt;0,Balance!I416*(INDEX(Info!$E$6:$E$15,MATCH(I$14,Info!$C$6:$C$15,0))/12),0)</f>
        <v>0</v>
      </c>
      <c r="J417" s="6">
        <f>IF(Balance!J416&gt;0,Balance!J416*(INDEX(Info!$E$6:$E$15,MATCH(J$14,Info!$C$6:$C$15,0))/12),0)</f>
        <v>0</v>
      </c>
      <c r="K417" s="6">
        <f>IF(Balance!K416&gt;0,Balance!K416*(INDEX(Info!$E$6:$E$15,MATCH(K$14,Info!$C$6:$C$15,0))/12),0)</f>
        <v>0</v>
      </c>
      <c r="L417" s="6">
        <f>IF(Balance!L416&gt;0,Balance!L416*(INDEX(Info!$E$6:$E$15,MATCH(L$14,Info!$C$6:$C$15,0))/12),0)</f>
        <v>0</v>
      </c>
      <c r="M417" s="6">
        <f>IF(Balance!M416&gt;0,Balance!M416*(INDEX(Info!$E$6:$E$15,MATCH(M$14,Info!$C$6:$C$15,0))/12),0)</f>
        <v>0</v>
      </c>
      <c r="O417" s="6">
        <f t="shared" si="14"/>
        <v>0</v>
      </c>
    </row>
    <row r="418" spans="1:15" x14ac:dyDescent="0.25">
      <c r="A418" s="3" t="str">
        <f>IF(Balance!O417&lt;=0,"",A417+1)</f>
        <v/>
      </c>
      <c r="B418" s="51" t="str">
        <f t="shared" si="15"/>
        <v/>
      </c>
      <c r="D418" s="6">
        <f>IF(Balance!D417&gt;0,Balance!D417*(INDEX(Info!$E$6:$E$15,MATCH(D$14,Info!$C$6:$C$15,0))/12),0)</f>
        <v>0</v>
      </c>
      <c r="E418" s="6">
        <f>IF(Balance!E417&gt;0,Balance!E417*(INDEX(Info!$E$6:$E$15,MATCH(E$14,Info!$C$6:$C$15,0))/12),0)</f>
        <v>0</v>
      </c>
      <c r="F418" s="6">
        <f>IF(Balance!F417&gt;0,Balance!F417*(INDEX(Info!$E$6:$E$15,MATCH(F$14,Info!$C$6:$C$15,0))/12),0)</f>
        <v>0</v>
      </c>
      <c r="G418" s="6">
        <f>IF(Balance!G417&gt;0,Balance!G417*(INDEX(Info!$E$6:$E$15,MATCH(G$14,Info!$C$6:$C$15,0))/12),0)</f>
        <v>0</v>
      </c>
      <c r="H418" s="6">
        <f>IF(Balance!H417&gt;0,Balance!H417*(INDEX(Info!$E$6:$E$15,MATCH(H$14,Info!$C$6:$C$15,0))/12),0)</f>
        <v>0</v>
      </c>
      <c r="I418" s="6">
        <f>IF(Balance!I417&gt;0,Balance!I417*(INDEX(Info!$E$6:$E$15,MATCH(I$14,Info!$C$6:$C$15,0))/12),0)</f>
        <v>0</v>
      </c>
      <c r="J418" s="6">
        <f>IF(Balance!J417&gt;0,Balance!J417*(INDEX(Info!$E$6:$E$15,MATCH(J$14,Info!$C$6:$C$15,0))/12),0)</f>
        <v>0</v>
      </c>
      <c r="K418" s="6">
        <f>IF(Balance!K417&gt;0,Balance!K417*(INDEX(Info!$E$6:$E$15,MATCH(K$14,Info!$C$6:$C$15,0))/12),0)</f>
        <v>0</v>
      </c>
      <c r="L418" s="6">
        <f>IF(Balance!L417&gt;0,Balance!L417*(INDEX(Info!$E$6:$E$15,MATCH(L$14,Info!$C$6:$C$15,0))/12),0)</f>
        <v>0</v>
      </c>
      <c r="M418" s="6">
        <f>IF(Balance!M417&gt;0,Balance!M417*(INDEX(Info!$E$6:$E$15,MATCH(M$14,Info!$C$6:$C$15,0))/12),0)</f>
        <v>0</v>
      </c>
      <c r="O418" s="6">
        <f t="shared" si="14"/>
        <v>0</v>
      </c>
    </row>
    <row r="419" spans="1:15" x14ac:dyDescent="0.25">
      <c r="A419" s="3" t="str">
        <f>IF(Balance!O418&lt;=0,"",A418+1)</f>
        <v/>
      </c>
      <c r="B419" s="51" t="str">
        <f t="shared" si="15"/>
        <v/>
      </c>
      <c r="D419" s="6">
        <f>IF(Balance!D418&gt;0,Balance!D418*(INDEX(Info!$E$6:$E$15,MATCH(D$14,Info!$C$6:$C$15,0))/12),0)</f>
        <v>0</v>
      </c>
      <c r="E419" s="6">
        <f>IF(Balance!E418&gt;0,Balance!E418*(INDEX(Info!$E$6:$E$15,MATCH(E$14,Info!$C$6:$C$15,0))/12),0)</f>
        <v>0</v>
      </c>
      <c r="F419" s="6">
        <f>IF(Balance!F418&gt;0,Balance!F418*(INDEX(Info!$E$6:$E$15,MATCH(F$14,Info!$C$6:$C$15,0))/12),0)</f>
        <v>0</v>
      </c>
      <c r="G419" s="6">
        <f>IF(Balance!G418&gt;0,Balance!G418*(INDEX(Info!$E$6:$E$15,MATCH(G$14,Info!$C$6:$C$15,0))/12),0)</f>
        <v>0</v>
      </c>
      <c r="H419" s="6">
        <f>IF(Balance!H418&gt;0,Balance!H418*(INDEX(Info!$E$6:$E$15,MATCH(H$14,Info!$C$6:$C$15,0))/12),0)</f>
        <v>0</v>
      </c>
      <c r="I419" s="6">
        <f>IF(Balance!I418&gt;0,Balance!I418*(INDEX(Info!$E$6:$E$15,MATCH(I$14,Info!$C$6:$C$15,0))/12),0)</f>
        <v>0</v>
      </c>
      <c r="J419" s="6">
        <f>IF(Balance!J418&gt;0,Balance!J418*(INDEX(Info!$E$6:$E$15,MATCH(J$14,Info!$C$6:$C$15,0))/12),0)</f>
        <v>0</v>
      </c>
      <c r="K419" s="6">
        <f>IF(Balance!K418&gt;0,Balance!K418*(INDEX(Info!$E$6:$E$15,MATCH(K$14,Info!$C$6:$C$15,0))/12),0)</f>
        <v>0</v>
      </c>
      <c r="L419" s="6">
        <f>IF(Balance!L418&gt;0,Balance!L418*(INDEX(Info!$E$6:$E$15,MATCH(L$14,Info!$C$6:$C$15,0))/12),0)</f>
        <v>0</v>
      </c>
      <c r="M419" s="6">
        <f>IF(Balance!M418&gt;0,Balance!M418*(INDEX(Info!$E$6:$E$15,MATCH(M$14,Info!$C$6:$C$15,0))/12),0)</f>
        <v>0</v>
      </c>
      <c r="O419" s="6">
        <f t="shared" si="14"/>
        <v>0</v>
      </c>
    </row>
    <row r="420" spans="1:15" x14ac:dyDescent="0.25">
      <c r="A420" s="3" t="str">
        <f>IF(Balance!O419&lt;=0,"",A419+1)</f>
        <v/>
      </c>
      <c r="B420" s="51" t="str">
        <f t="shared" si="15"/>
        <v/>
      </c>
      <c r="D420" s="6">
        <f>IF(Balance!D419&gt;0,Balance!D419*(INDEX(Info!$E$6:$E$15,MATCH(D$14,Info!$C$6:$C$15,0))/12),0)</f>
        <v>0</v>
      </c>
      <c r="E420" s="6">
        <f>IF(Balance!E419&gt;0,Balance!E419*(INDEX(Info!$E$6:$E$15,MATCH(E$14,Info!$C$6:$C$15,0))/12),0)</f>
        <v>0</v>
      </c>
      <c r="F420" s="6">
        <f>IF(Balance!F419&gt;0,Balance!F419*(INDEX(Info!$E$6:$E$15,MATCH(F$14,Info!$C$6:$C$15,0))/12),0)</f>
        <v>0</v>
      </c>
      <c r="G420" s="6">
        <f>IF(Balance!G419&gt;0,Balance!G419*(INDEX(Info!$E$6:$E$15,MATCH(G$14,Info!$C$6:$C$15,0))/12),0)</f>
        <v>0</v>
      </c>
      <c r="H420" s="6">
        <f>IF(Balance!H419&gt;0,Balance!H419*(INDEX(Info!$E$6:$E$15,MATCH(H$14,Info!$C$6:$C$15,0))/12),0)</f>
        <v>0</v>
      </c>
      <c r="I420" s="6">
        <f>IF(Balance!I419&gt;0,Balance!I419*(INDEX(Info!$E$6:$E$15,MATCH(I$14,Info!$C$6:$C$15,0))/12),0)</f>
        <v>0</v>
      </c>
      <c r="J420" s="6">
        <f>IF(Balance!J419&gt;0,Balance!J419*(INDEX(Info!$E$6:$E$15,MATCH(J$14,Info!$C$6:$C$15,0))/12),0)</f>
        <v>0</v>
      </c>
      <c r="K420" s="6">
        <f>IF(Balance!K419&gt;0,Balance!K419*(INDEX(Info!$E$6:$E$15,MATCH(K$14,Info!$C$6:$C$15,0))/12),0)</f>
        <v>0</v>
      </c>
      <c r="L420" s="6">
        <f>IF(Balance!L419&gt;0,Balance!L419*(INDEX(Info!$E$6:$E$15,MATCH(L$14,Info!$C$6:$C$15,0))/12),0)</f>
        <v>0</v>
      </c>
      <c r="M420" s="6">
        <f>IF(Balance!M419&gt;0,Balance!M419*(INDEX(Info!$E$6:$E$15,MATCH(M$14,Info!$C$6:$C$15,0))/12),0)</f>
        <v>0</v>
      </c>
      <c r="O420" s="6">
        <f t="shared" si="14"/>
        <v>0</v>
      </c>
    </row>
    <row r="421" spans="1:15" x14ac:dyDescent="0.25">
      <c r="A421" s="3" t="str">
        <f>IF(Balance!O420&lt;=0,"",A420+1)</f>
        <v/>
      </c>
      <c r="B421" s="51" t="str">
        <f t="shared" si="15"/>
        <v/>
      </c>
      <c r="D421" s="6">
        <f>IF(Balance!D420&gt;0,Balance!D420*(INDEX(Info!$E$6:$E$15,MATCH(D$14,Info!$C$6:$C$15,0))/12),0)</f>
        <v>0</v>
      </c>
      <c r="E421" s="6">
        <f>IF(Balance!E420&gt;0,Balance!E420*(INDEX(Info!$E$6:$E$15,MATCH(E$14,Info!$C$6:$C$15,0))/12),0)</f>
        <v>0</v>
      </c>
      <c r="F421" s="6">
        <f>IF(Balance!F420&gt;0,Balance!F420*(INDEX(Info!$E$6:$E$15,MATCH(F$14,Info!$C$6:$C$15,0))/12),0)</f>
        <v>0</v>
      </c>
      <c r="G421" s="6">
        <f>IF(Balance!G420&gt;0,Balance!G420*(INDEX(Info!$E$6:$E$15,MATCH(G$14,Info!$C$6:$C$15,0))/12),0)</f>
        <v>0</v>
      </c>
      <c r="H421" s="6">
        <f>IF(Balance!H420&gt;0,Balance!H420*(INDEX(Info!$E$6:$E$15,MATCH(H$14,Info!$C$6:$C$15,0))/12),0)</f>
        <v>0</v>
      </c>
      <c r="I421" s="6">
        <f>IF(Balance!I420&gt;0,Balance!I420*(INDEX(Info!$E$6:$E$15,MATCH(I$14,Info!$C$6:$C$15,0))/12),0)</f>
        <v>0</v>
      </c>
      <c r="J421" s="6">
        <f>IF(Balance!J420&gt;0,Balance!J420*(INDEX(Info!$E$6:$E$15,MATCH(J$14,Info!$C$6:$C$15,0))/12),0)</f>
        <v>0</v>
      </c>
      <c r="K421" s="6">
        <f>IF(Balance!K420&gt;0,Balance!K420*(INDEX(Info!$E$6:$E$15,MATCH(K$14,Info!$C$6:$C$15,0))/12),0)</f>
        <v>0</v>
      </c>
      <c r="L421" s="6">
        <f>IF(Balance!L420&gt;0,Balance!L420*(INDEX(Info!$E$6:$E$15,MATCH(L$14,Info!$C$6:$C$15,0))/12),0)</f>
        <v>0</v>
      </c>
      <c r="M421" s="6">
        <f>IF(Balance!M420&gt;0,Balance!M420*(INDEX(Info!$E$6:$E$15,MATCH(M$14,Info!$C$6:$C$15,0))/12),0)</f>
        <v>0</v>
      </c>
      <c r="O421" s="6">
        <f t="shared" si="14"/>
        <v>0</v>
      </c>
    </row>
    <row r="422" spans="1:15" x14ac:dyDescent="0.25">
      <c r="A422" s="3" t="str">
        <f>IF(Balance!O421&lt;=0,"",A421+1)</f>
        <v/>
      </c>
      <c r="B422" s="51" t="str">
        <f t="shared" si="15"/>
        <v/>
      </c>
      <c r="D422" s="6">
        <f>IF(Balance!D421&gt;0,Balance!D421*(INDEX(Info!$E$6:$E$15,MATCH(D$14,Info!$C$6:$C$15,0))/12),0)</f>
        <v>0</v>
      </c>
      <c r="E422" s="6">
        <f>IF(Balance!E421&gt;0,Balance!E421*(INDEX(Info!$E$6:$E$15,MATCH(E$14,Info!$C$6:$C$15,0))/12),0)</f>
        <v>0</v>
      </c>
      <c r="F422" s="6">
        <f>IF(Balance!F421&gt;0,Balance!F421*(INDEX(Info!$E$6:$E$15,MATCH(F$14,Info!$C$6:$C$15,0))/12),0)</f>
        <v>0</v>
      </c>
      <c r="G422" s="6">
        <f>IF(Balance!G421&gt;0,Balance!G421*(INDEX(Info!$E$6:$E$15,MATCH(G$14,Info!$C$6:$C$15,0))/12),0)</f>
        <v>0</v>
      </c>
      <c r="H422" s="6">
        <f>IF(Balance!H421&gt;0,Balance!H421*(INDEX(Info!$E$6:$E$15,MATCH(H$14,Info!$C$6:$C$15,0))/12),0)</f>
        <v>0</v>
      </c>
      <c r="I422" s="6">
        <f>IF(Balance!I421&gt;0,Balance!I421*(INDEX(Info!$E$6:$E$15,MATCH(I$14,Info!$C$6:$C$15,0))/12),0)</f>
        <v>0</v>
      </c>
      <c r="J422" s="6">
        <f>IF(Balance!J421&gt;0,Balance!J421*(INDEX(Info!$E$6:$E$15,MATCH(J$14,Info!$C$6:$C$15,0))/12),0)</f>
        <v>0</v>
      </c>
      <c r="K422" s="6">
        <f>IF(Balance!K421&gt;0,Balance!K421*(INDEX(Info!$E$6:$E$15,MATCH(K$14,Info!$C$6:$C$15,0))/12),0)</f>
        <v>0</v>
      </c>
      <c r="L422" s="6">
        <f>IF(Balance!L421&gt;0,Balance!L421*(INDEX(Info!$E$6:$E$15,MATCH(L$14,Info!$C$6:$C$15,0))/12),0)</f>
        <v>0</v>
      </c>
      <c r="M422" s="6">
        <f>IF(Balance!M421&gt;0,Balance!M421*(INDEX(Info!$E$6:$E$15,MATCH(M$14,Info!$C$6:$C$15,0))/12),0)</f>
        <v>0</v>
      </c>
      <c r="O422" s="6">
        <f t="shared" si="14"/>
        <v>0</v>
      </c>
    </row>
    <row r="423" spans="1:15" x14ac:dyDescent="0.25">
      <c r="A423" s="3" t="str">
        <f>IF(Balance!O422&lt;=0,"",A422+1)</f>
        <v/>
      </c>
      <c r="B423" s="51" t="str">
        <f t="shared" si="15"/>
        <v/>
      </c>
      <c r="D423" s="6">
        <f>IF(Balance!D422&gt;0,Balance!D422*(INDEX(Info!$E$6:$E$15,MATCH(D$14,Info!$C$6:$C$15,0))/12),0)</f>
        <v>0</v>
      </c>
      <c r="E423" s="6">
        <f>IF(Balance!E422&gt;0,Balance!E422*(INDEX(Info!$E$6:$E$15,MATCH(E$14,Info!$C$6:$C$15,0))/12),0)</f>
        <v>0</v>
      </c>
      <c r="F423" s="6">
        <f>IF(Balance!F422&gt;0,Balance!F422*(INDEX(Info!$E$6:$E$15,MATCH(F$14,Info!$C$6:$C$15,0))/12),0)</f>
        <v>0</v>
      </c>
      <c r="G423" s="6">
        <f>IF(Balance!G422&gt;0,Balance!G422*(INDEX(Info!$E$6:$E$15,MATCH(G$14,Info!$C$6:$C$15,0))/12),0)</f>
        <v>0</v>
      </c>
      <c r="H423" s="6">
        <f>IF(Balance!H422&gt;0,Balance!H422*(INDEX(Info!$E$6:$E$15,MATCH(H$14,Info!$C$6:$C$15,0))/12),0)</f>
        <v>0</v>
      </c>
      <c r="I423" s="6">
        <f>IF(Balance!I422&gt;0,Balance!I422*(INDEX(Info!$E$6:$E$15,MATCH(I$14,Info!$C$6:$C$15,0))/12),0)</f>
        <v>0</v>
      </c>
      <c r="J423" s="6">
        <f>IF(Balance!J422&gt;0,Balance!J422*(INDEX(Info!$E$6:$E$15,MATCH(J$14,Info!$C$6:$C$15,0))/12),0)</f>
        <v>0</v>
      </c>
      <c r="K423" s="6">
        <f>IF(Balance!K422&gt;0,Balance!K422*(INDEX(Info!$E$6:$E$15,MATCH(K$14,Info!$C$6:$C$15,0))/12),0)</f>
        <v>0</v>
      </c>
      <c r="L423" s="6">
        <f>IF(Balance!L422&gt;0,Balance!L422*(INDEX(Info!$E$6:$E$15,MATCH(L$14,Info!$C$6:$C$15,0))/12),0)</f>
        <v>0</v>
      </c>
      <c r="M423" s="6">
        <f>IF(Balance!M422&gt;0,Balance!M422*(INDEX(Info!$E$6:$E$15,MATCH(M$14,Info!$C$6:$C$15,0))/12),0)</f>
        <v>0</v>
      </c>
      <c r="O423" s="6">
        <f t="shared" si="14"/>
        <v>0</v>
      </c>
    </row>
    <row r="424" spans="1:15" x14ac:dyDescent="0.25">
      <c r="A424" s="3" t="str">
        <f>IF(Balance!O423&lt;=0,"",A423+1)</f>
        <v/>
      </c>
      <c r="B424" s="51" t="str">
        <f t="shared" si="15"/>
        <v/>
      </c>
      <c r="D424" s="6">
        <f>IF(Balance!D423&gt;0,Balance!D423*(INDEX(Info!$E$6:$E$15,MATCH(D$14,Info!$C$6:$C$15,0))/12),0)</f>
        <v>0</v>
      </c>
      <c r="E424" s="6">
        <f>IF(Balance!E423&gt;0,Balance!E423*(INDEX(Info!$E$6:$E$15,MATCH(E$14,Info!$C$6:$C$15,0))/12),0)</f>
        <v>0</v>
      </c>
      <c r="F424" s="6">
        <f>IF(Balance!F423&gt;0,Balance!F423*(INDEX(Info!$E$6:$E$15,MATCH(F$14,Info!$C$6:$C$15,0))/12),0)</f>
        <v>0</v>
      </c>
      <c r="G424" s="6">
        <f>IF(Balance!G423&gt;0,Balance!G423*(INDEX(Info!$E$6:$E$15,MATCH(G$14,Info!$C$6:$C$15,0))/12),0)</f>
        <v>0</v>
      </c>
      <c r="H424" s="6">
        <f>IF(Balance!H423&gt;0,Balance!H423*(INDEX(Info!$E$6:$E$15,MATCH(H$14,Info!$C$6:$C$15,0))/12),0)</f>
        <v>0</v>
      </c>
      <c r="I424" s="6">
        <f>IF(Balance!I423&gt;0,Balance!I423*(INDEX(Info!$E$6:$E$15,MATCH(I$14,Info!$C$6:$C$15,0))/12),0)</f>
        <v>0</v>
      </c>
      <c r="J424" s="6">
        <f>IF(Balance!J423&gt;0,Balance!J423*(INDEX(Info!$E$6:$E$15,MATCH(J$14,Info!$C$6:$C$15,0))/12),0)</f>
        <v>0</v>
      </c>
      <c r="K424" s="6">
        <f>IF(Balance!K423&gt;0,Balance!K423*(INDEX(Info!$E$6:$E$15,MATCH(K$14,Info!$C$6:$C$15,0))/12),0)</f>
        <v>0</v>
      </c>
      <c r="L424" s="6">
        <f>IF(Balance!L423&gt;0,Balance!L423*(INDEX(Info!$E$6:$E$15,MATCH(L$14,Info!$C$6:$C$15,0))/12),0)</f>
        <v>0</v>
      </c>
      <c r="M424" s="6">
        <f>IF(Balance!M423&gt;0,Balance!M423*(INDEX(Info!$E$6:$E$15,MATCH(M$14,Info!$C$6:$C$15,0))/12),0)</f>
        <v>0</v>
      </c>
      <c r="O424" s="6">
        <f t="shared" si="14"/>
        <v>0</v>
      </c>
    </row>
    <row r="425" spans="1:15" x14ac:dyDescent="0.25">
      <c r="A425" s="3" t="str">
        <f>IF(Balance!O424&lt;=0,"",A424+1)</f>
        <v/>
      </c>
      <c r="B425" s="51" t="str">
        <f t="shared" si="15"/>
        <v/>
      </c>
      <c r="D425" s="6">
        <f>IF(Balance!D424&gt;0,Balance!D424*(INDEX(Info!$E$6:$E$15,MATCH(D$14,Info!$C$6:$C$15,0))/12),0)</f>
        <v>0</v>
      </c>
      <c r="E425" s="6">
        <f>IF(Balance!E424&gt;0,Balance!E424*(INDEX(Info!$E$6:$E$15,MATCH(E$14,Info!$C$6:$C$15,0))/12),0)</f>
        <v>0</v>
      </c>
      <c r="F425" s="6">
        <f>IF(Balance!F424&gt;0,Balance!F424*(INDEX(Info!$E$6:$E$15,MATCH(F$14,Info!$C$6:$C$15,0))/12),0)</f>
        <v>0</v>
      </c>
      <c r="G425" s="6">
        <f>IF(Balance!G424&gt;0,Balance!G424*(INDEX(Info!$E$6:$E$15,MATCH(G$14,Info!$C$6:$C$15,0))/12),0)</f>
        <v>0</v>
      </c>
      <c r="H425" s="6">
        <f>IF(Balance!H424&gt;0,Balance!H424*(INDEX(Info!$E$6:$E$15,MATCH(H$14,Info!$C$6:$C$15,0))/12),0)</f>
        <v>0</v>
      </c>
      <c r="I425" s="6">
        <f>IF(Balance!I424&gt;0,Balance!I424*(INDEX(Info!$E$6:$E$15,MATCH(I$14,Info!$C$6:$C$15,0))/12),0)</f>
        <v>0</v>
      </c>
      <c r="J425" s="6">
        <f>IF(Balance!J424&gt;0,Balance!J424*(INDEX(Info!$E$6:$E$15,MATCH(J$14,Info!$C$6:$C$15,0))/12),0)</f>
        <v>0</v>
      </c>
      <c r="K425" s="6">
        <f>IF(Balance!K424&gt;0,Balance!K424*(INDEX(Info!$E$6:$E$15,MATCH(K$14,Info!$C$6:$C$15,0))/12),0)</f>
        <v>0</v>
      </c>
      <c r="L425" s="6">
        <f>IF(Balance!L424&gt;0,Balance!L424*(INDEX(Info!$E$6:$E$15,MATCH(L$14,Info!$C$6:$C$15,0))/12),0)</f>
        <v>0</v>
      </c>
      <c r="M425" s="6">
        <f>IF(Balance!M424&gt;0,Balance!M424*(INDEX(Info!$E$6:$E$15,MATCH(M$14,Info!$C$6:$C$15,0))/12),0)</f>
        <v>0</v>
      </c>
      <c r="O425" s="6">
        <f t="shared" si="14"/>
        <v>0</v>
      </c>
    </row>
    <row r="426" spans="1:15" x14ac:dyDescent="0.25">
      <c r="A426" s="3" t="str">
        <f>IF(Balance!O425&lt;=0,"",A425+1)</f>
        <v/>
      </c>
      <c r="B426" s="51" t="str">
        <f t="shared" si="15"/>
        <v/>
      </c>
      <c r="D426" s="6">
        <f>IF(Balance!D425&gt;0,Balance!D425*(INDEX(Info!$E$6:$E$15,MATCH(D$14,Info!$C$6:$C$15,0))/12),0)</f>
        <v>0</v>
      </c>
      <c r="E426" s="6">
        <f>IF(Balance!E425&gt;0,Balance!E425*(INDEX(Info!$E$6:$E$15,MATCH(E$14,Info!$C$6:$C$15,0))/12),0)</f>
        <v>0</v>
      </c>
      <c r="F426" s="6">
        <f>IF(Balance!F425&gt;0,Balance!F425*(INDEX(Info!$E$6:$E$15,MATCH(F$14,Info!$C$6:$C$15,0))/12),0)</f>
        <v>0</v>
      </c>
      <c r="G426" s="6">
        <f>IF(Balance!G425&gt;0,Balance!G425*(INDEX(Info!$E$6:$E$15,MATCH(G$14,Info!$C$6:$C$15,0))/12),0)</f>
        <v>0</v>
      </c>
      <c r="H426" s="6">
        <f>IF(Balance!H425&gt;0,Balance!H425*(INDEX(Info!$E$6:$E$15,MATCH(H$14,Info!$C$6:$C$15,0))/12),0)</f>
        <v>0</v>
      </c>
      <c r="I426" s="6">
        <f>IF(Balance!I425&gt;0,Balance!I425*(INDEX(Info!$E$6:$E$15,MATCH(I$14,Info!$C$6:$C$15,0))/12),0)</f>
        <v>0</v>
      </c>
      <c r="J426" s="6">
        <f>IF(Balance!J425&gt;0,Balance!J425*(INDEX(Info!$E$6:$E$15,MATCH(J$14,Info!$C$6:$C$15,0))/12),0)</f>
        <v>0</v>
      </c>
      <c r="K426" s="6">
        <f>IF(Balance!K425&gt;0,Balance!K425*(INDEX(Info!$E$6:$E$15,MATCH(K$14,Info!$C$6:$C$15,0))/12),0)</f>
        <v>0</v>
      </c>
      <c r="L426" s="6">
        <f>IF(Balance!L425&gt;0,Balance!L425*(INDEX(Info!$E$6:$E$15,MATCH(L$14,Info!$C$6:$C$15,0))/12),0)</f>
        <v>0</v>
      </c>
      <c r="M426" s="6">
        <f>IF(Balance!M425&gt;0,Balance!M425*(INDEX(Info!$E$6:$E$15,MATCH(M$14,Info!$C$6:$C$15,0))/12),0)</f>
        <v>0</v>
      </c>
      <c r="O426" s="6">
        <f t="shared" si="14"/>
        <v>0</v>
      </c>
    </row>
    <row r="427" spans="1:15" x14ac:dyDescent="0.25">
      <c r="A427" s="3" t="str">
        <f>IF(Balance!O426&lt;=0,"",A426+1)</f>
        <v/>
      </c>
      <c r="B427" s="51" t="str">
        <f t="shared" si="15"/>
        <v/>
      </c>
      <c r="D427" s="6">
        <f>IF(Balance!D426&gt;0,Balance!D426*(INDEX(Info!$E$6:$E$15,MATCH(D$14,Info!$C$6:$C$15,0))/12),0)</f>
        <v>0</v>
      </c>
      <c r="E427" s="6">
        <f>IF(Balance!E426&gt;0,Balance!E426*(INDEX(Info!$E$6:$E$15,MATCH(E$14,Info!$C$6:$C$15,0))/12),0)</f>
        <v>0</v>
      </c>
      <c r="F427" s="6">
        <f>IF(Balance!F426&gt;0,Balance!F426*(INDEX(Info!$E$6:$E$15,MATCH(F$14,Info!$C$6:$C$15,0))/12),0)</f>
        <v>0</v>
      </c>
      <c r="G427" s="6">
        <f>IF(Balance!G426&gt;0,Balance!G426*(INDEX(Info!$E$6:$E$15,MATCH(G$14,Info!$C$6:$C$15,0))/12),0)</f>
        <v>0</v>
      </c>
      <c r="H427" s="6">
        <f>IF(Balance!H426&gt;0,Balance!H426*(INDEX(Info!$E$6:$E$15,MATCH(H$14,Info!$C$6:$C$15,0))/12),0)</f>
        <v>0</v>
      </c>
      <c r="I427" s="6">
        <f>IF(Balance!I426&gt;0,Balance!I426*(INDEX(Info!$E$6:$E$15,MATCH(I$14,Info!$C$6:$C$15,0))/12),0)</f>
        <v>0</v>
      </c>
      <c r="J427" s="6">
        <f>IF(Balance!J426&gt;0,Balance!J426*(INDEX(Info!$E$6:$E$15,MATCH(J$14,Info!$C$6:$C$15,0))/12),0)</f>
        <v>0</v>
      </c>
      <c r="K427" s="6">
        <f>IF(Balance!K426&gt;0,Balance!K426*(INDEX(Info!$E$6:$E$15,MATCH(K$14,Info!$C$6:$C$15,0))/12),0)</f>
        <v>0</v>
      </c>
      <c r="L427" s="6">
        <f>IF(Balance!L426&gt;0,Balance!L426*(INDEX(Info!$E$6:$E$15,MATCH(L$14,Info!$C$6:$C$15,0))/12),0)</f>
        <v>0</v>
      </c>
      <c r="M427" s="6">
        <f>IF(Balance!M426&gt;0,Balance!M426*(INDEX(Info!$E$6:$E$15,MATCH(M$14,Info!$C$6:$C$15,0))/12),0)</f>
        <v>0</v>
      </c>
      <c r="O427" s="6">
        <f t="shared" si="14"/>
        <v>0</v>
      </c>
    </row>
    <row r="428" spans="1:15" x14ac:dyDescent="0.25">
      <c r="A428" s="3" t="str">
        <f>IF(Balance!O427&lt;=0,"",A427+1)</f>
        <v/>
      </c>
      <c r="B428" s="51" t="str">
        <f t="shared" si="15"/>
        <v/>
      </c>
      <c r="D428" s="6">
        <f>IF(Balance!D427&gt;0,Balance!D427*(INDEX(Info!$E$6:$E$15,MATCH(D$14,Info!$C$6:$C$15,0))/12),0)</f>
        <v>0</v>
      </c>
      <c r="E428" s="6">
        <f>IF(Balance!E427&gt;0,Balance!E427*(INDEX(Info!$E$6:$E$15,MATCH(E$14,Info!$C$6:$C$15,0))/12),0)</f>
        <v>0</v>
      </c>
      <c r="F428" s="6">
        <f>IF(Balance!F427&gt;0,Balance!F427*(INDEX(Info!$E$6:$E$15,MATCH(F$14,Info!$C$6:$C$15,0))/12),0)</f>
        <v>0</v>
      </c>
      <c r="G428" s="6">
        <f>IF(Balance!G427&gt;0,Balance!G427*(INDEX(Info!$E$6:$E$15,MATCH(G$14,Info!$C$6:$C$15,0))/12),0)</f>
        <v>0</v>
      </c>
      <c r="H428" s="6">
        <f>IF(Balance!H427&gt;0,Balance!H427*(INDEX(Info!$E$6:$E$15,MATCH(H$14,Info!$C$6:$C$15,0))/12),0)</f>
        <v>0</v>
      </c>
      <c r="I428" s="6">
        <f>IF(Balance!I427&gt;0,Balance!I427*(INDEX(Info!$E$6:$E$15,MATCH(I$14,Info!$C$6:$C$15,0))/12),0)</f>
        <v>0</v>
      </c>
      <c r="J428" s="6">
        <f>IF(Balance!J427&gt;0,Balance!J427*(INDEX(Info!$E$6:$E$15,MATCH(J$14,Info!$C$6:$C$15,0))/12),0)</f>
        <v>0</v>
      </c>
      <c r="K428" s="6">
        <f>IF(Balance!K427&gt;0,Balance!K427*(INDEX(Info!$E$6:$E$15,MATCH(K$14,Info!$C$6:$C$15,0))/12),0)</f>
        <v>0</v>
      </c>
      <c r="L428" s="6">
        <f>IF(Balance!L427&gt;0,Balance!L427*(INDEX(Info!$E$6:$E$15,MATCH(L$14,Info!$C$6:$C$15,0))/12),0)</f>
        <v>0</v>
      </c>
      <c r="M428" s="6">
        <f>IF(Balance!M427&gt;0,Balance!M427*(INDEX(Info!$E$6:$E$15,MATCH(M$14,Info!$C$6:$C$15,0))/12),0)</f>
        <v>0</v>
      </c>
      <c r="O428" s="6">
        <f t="shared" si="14"/>
        <v>0</v>
      </c>
    </row>
    <row r="429" spans="1:15" x14ac:dyDescent="0.25">
      <c r="A429" s="3" t="str">
        <f>IF(Balance!O428&lt;=0,"",A428+1)</f>
        <v/>
      </c>
      <c r="B429" s="51" t="str">
        <f t="shared" si="15"/>
        <v/>
      </c>
      <c r="D429" s="6">
        <f>IF(Balance!D428&gt;0,Balance!D428*(INDEX(Info!$E$6:$E$15,MATCH(D$14,Info!$C$6:$C$15,0))/12),0)</f>
        <v>0</v>
      </c>
      <c r="E429" s="6">
        <f>IF(Balance!E428&gt;0,Balance!E428*(INDEX(Info!$E$6:$E$15,MATCH(E$14,Info!$C$6:$C$15,0))/12),0)</f>
        <v>0</v>
      </c>
      <c r="F429" s="6">
        <f>IF(Balance!F428&gt;0,Balance!F428*(INDEX(Info!$E$6:$E$15,MATCH(F$14,Info!$C$6:$C$15,0))/12),0)</f>
        <v>0</v>
      </c>
      <c r="G429" s="6">
        <f>IF(Balance!G428&gt;0,Balance!G428*(INDEX(Info!$E$6:$E$15,MATCH(G$14,Info!$C$6:$C$15,0))/12),0)</f>
        <v>0</v>
      </c>
      <c r="H429" s="6">
        <f>IF(Balance!H428&gt;0,Balance!H428*(INDEX(Info!$E$6:$E$15,MATCH(H$14,Info!$C$6:$C$15,0))/12),0)</f>
        <v>0</v>
      </c>
      <c r="I429" s="6">
        <f>IF(Balance!I428&gt;0,Balance!I428*(INDEX(Info!$E$6:$E$15,MATCH(I$14,Info!$C$6:$C$15,0))/12),0)</f>
        <v>0</v>
      </c>
      <c r="J429" s="6">
        <f>IF(Balance!J428&gt;0,Balance!J428*(INDEX(Info!$E$6:$E$15,MATCH(J$14,Info!$C$6:$C$15,0))/12),0)</f>
        <v>0</v>
      </c>
      <c r="K429" s="6">
        <f>IF(Balance!K428&gt;0,Balance!K428*(INDEX(Info!$E$6:$E$15,MATCH(K$14,Info!$C$6:$C$15,0))/12),0)</f>
        <v>0</v>
      </c>
      <c r="L429" s="6">
        <f>IF(Balance!L428&gt;0,Balance!L428*(INDEX(Info!$E$6:$E$15,MATCH(L$14,Info!$C$6:$C$15,0))/12),0)</f>
        <v>0</v>
      </c>
      <c r="M429" s="6">
        <f>IF(Balance!M428&gt;0,Balance!M428*(INDEX(Info!$E$6:$E$15,MATCH(M$14,Info!$C$6:$C$15,0))/12),0)</f>
        <v>0</v>
      </c>
      <c r="O429" s="6">
        <f t="shared" si="14"/>
        <v>0</v>
      </c>
    </row>
    <row r="430" spans="1:15" x14ac:dyDescent="0.25">
      <c r="A430" s="3" t="str">
        <f>IF(Balance!O429&lt;=0,"",A429+1)</f>
        <v/>
      </c>
      <c r="B430" s="51" t="str">
        <f t="shared" si="15"/>
        <v/>
      </c>
      <c r="D430" s="6">
        <f>IF(Balance!D429&gt;0,Balance!D429*(INDEX(Info!$E$6:$E$15,MATCH(D$14,Info!$C$6:$C$15,0))/12),0)</f>
        <v>0</v>
      </c>
      <c r="E430" s="6">
        <f>IF(Balance!E429&gt;0,Balance!E429*(INDEX(Info!$E$6:$E$15,MATCH(E$14,Info!$C$6:$C$15,0))/12),0)</f>
        <v>0</v>
      </c>
      <c r="F430" s="6">
        <f>IF(Balance!F429&gt;0,Balance!F429*(INDEX(Info!$E$6:$E$15,MATCH(F$14,Info!$C$6:$C$15,0))/12),0)</f>
        <v>0</v>
      </c>
      <c r="G430" s="6">
        <f>IF(Balance!G429&gt;0,Balance!G429*(INDEX(Info!$E$6:$E$15,MATCH(G$14,Info!$C$6:$C$15,0))/12),0)</f>
        <v>0</v>
      </c>
      <c r="H430" s="6">
        <f>IF(Balance!H429&gt;0,Balance!H429*(INDEX(Info!$E$6:$E$15,MATCH(H$14,Info!$C$6:$C$15,0))/12),0)</f>
        <v>0</v>
      </c>
      <c r="I430" s="6">
        <f>IF(Balance!I429&gt;0,Balance!I429*(INDEX(Info!$E$6:$E$15,MATCH(I$14,Info!$C$6:$C$15,0))/12),0)</f>
        <v>0</v>
      </c>
      <c r="J430" s="6">
        <f>IF(Balance!J429&gt;0,Balance!J429*(INDEX(Info!$E$6:$E$15,MATCH(J$14,Info!$C$6:$C$15,0))/12),0)</f>
        <v>0</v>
      </c>
      <c r="K430" s="6">
        <f>IF(Balance!K429&gt;0,Balance!K429*(INDEX(Info!$E$6:$E$15,MATCH(K$14,Info!$C$6:$C$15,0))/12),0)</f>
        <v>0</v>
      </c>
      <c r="L430" s="6">
        <f>IF(Balance!L429&gt;0,Balance!L429*(INDEX(Info!$E$6:$E$15,MATCH(L$14,Info!$C$6:$C$15,0))/12),0)</f>
        <v>0</v>
      </c>
      <c r="M430" s="6">
        <f>IF(Balance!M429&gt;0,Balance!M429*(INDEX(Info!$E$6:$E$15,MATCH(M$14,Info!$C$6:$C$15,0))/12),0)</f>
        <v>0</v>
      </c>
      <c r="O430" s="6">
        <f t="shared" si="14"/>
        <v>0</v>
      </c>
    </row>
    <row r="431" spans="1:15" x14ac:dyDescent="0.25">
      <c r="A431" s="3" t="str">
        <f>IF(Balance!O430&lt;=0,"",A430+1)</f>
        <v/>
      </c>
      <c r="B431" s="51" t="str">
        <f t="shared" si="15"/>
        <v/>
      </c>
      <c r="D431" s="6">
        <f>IF(Balance!D430&gt;0,Balance!D430*(INDEX(Info!$E$6:$E$15,MATCH(D$14,Info!$C$6:$C$15,0))/12),0)</f>
        <v>0</v>
      </c>
      <c r="E431" s="6">
        <f>IF(Balance!E430&gt;0,Balance!E430*(INDEX(Info!$E$6:$E$15,MATCH(E$14,Info!$C$6:$C$15,0))/12),0)</f>
        <v>0</v>
      </c>
      <c r="F431" s="6">
        <f>IF(Balance!F430&gt;0,Balance!F430*(INDEX(Info!$E$6:$E$15,MATCH(F$14,Info!$C$6:$C$15,0))/12),0)</f>
        <v>0</v>
      </c>
      <c r="G431" s="6">
        <f>IF(Balance!G430&gt;0,Balance!G430*(INDEX(Info!$E$6:$E$15,MATCH(G$14,Info!$C$6:$C$15,0))/12),0)</f>
        <v>0</v>
      </c>
      <c r="H431" s="6">
        <f>IF(Balance!H430&gt;0,Balance!H430*(INDEX(Info!$E$6:$E$15,MATCH(H$14,Info!$C$6:$C$15,0))/12),0)</f>
        <v>0</v>
      </c>
      <c r="I431" s="6">
        <f>IF(Balance!I430&gt;0,Balance!I430*(INDEX(Info!$E$6:$E$15,MATCH(I$14,Info!$C$6:$C$15,0))/12),0)</f>
        <v>0</v>
      </c>
      <c r="J431" s="6">
        <f>IF(Balance!J430&gt;0,Balance!J430*(INDEX(Info!$E$6:$E$15,MATCH(J$14,Info!$C$6:$C$15,0))/12),0)</f>
        <v>0</v>
      </c>
      <c r="K431" s="6">
        <f>IF(Balance!K430&gt;0,Balance!K430*(INDEX(Info!$E$6:$E$15,MATCH(K$14,Info!$C$6:$C$15,0))/12),0)</f>
        <v>0</v>
      </c>
      <c r="L431" s="6">
        <f>IF(Balance!L430&gt;0,Balance!L430*(INDEX(Info!$E$6:$E$15,MATCH(L$14,Info!$C$6:$C$15,0))/12),0)</f>
        <v>0</v>
      </c>
      <c r="M431" s="6">
        <f>IF(Balance!M430&gt;0,Balance!M430*(INDEX(Info!$E$6:$E$15,MATCH(M$14,Info!$C$6:$C$15,0))/12),0)</f>
        <v>0</v>
      </c>
      <c r="O431" s="6">
        <f t="shared" si="14"/>
        <v>0</v>
      </c>
    </row>
    <row r="432" spans="1:15" x14ac:dyDescent="0.25">
      <c r="A432" s="3" t="str">
        <f>IF(Balance!O431&lt;=0,"",A431+1)</f>
        <v/>
      </c>
      <c r="B432" s="51" t="str">
        <f t="shared" si="15"/>
        <v/>
      </c>
      <c r="D432" s="6">
        <f>IF(Balance!D431&gt;0,Balance!D431*(INDEX(Info!$E$6:$E$15,MATCH(D$14,Info!$C$6:$C$15,0))/12),0)</f>
        <v>0</v>
      </c>
      <c r="E432" s="6">
        <f>IF(Balance!E431&gt;0,Balance!E431*(INDEX(Info!$E$6:$E$15,MATCH(E$14,Info!$C$6:$C$15,0))/12),0)</f>
        <v>0</v>
      </c>
      <c r="F432" s="6">
        <f>IF(Balance!F431&gt;0,Balance!F431*(INDEX(Info!$E$6:$E$15,MATCH(F$14,Info!$C$6:$C$15,0))/12),0)</f>
        <v>0</v>
      </c>
      <c r="G432" s="6">
        <f>IF(Balance!G431&gt;0,Balance!G431*(INDEX(Info!$E$6:$E$15,MATCH(G$14,Info!$C$6:$C$15,0))/12),0)</f>
        <v>0</v>
      </c>
      <c r="H432" s="6">
        <f>IF(Balance!H431&gt;0,Balance!H431*(INDEX(Info!$E$6:$E$15,MATCH(H$14,Info!$C$6:$C$15,0))/12),0)</f>
        <v>0</v>
      </c>
      <c r="I432" s="6">
        <f>IF(Balance!I431&gt;0,Balance!I431*(INDEX(Info!$E$6:$E$15,MATCH(I$14,Info!$C$6:$C$15,0))/12),0)</f>
        <v>0</v>
      </c>
      <c r="J432" s="6">
        <f>IF(Balance!J431&gt;0,Balance!J431*(INDEX(Info!$E$6:$E$15,MATCH(J$14,Info!$C$6:$C$15,0))/12),0)</f>
        <v>0</v>
      </c>
      <c r="K432" s="6">
        <f>IF(Balance!K431&gt;0,Balance!K431*(INDEX(Info!$E$6:$E$15,MATCH(K$14,Info!$C$6:$C$15,0))/12),0)</f>
        <v>0</v>
      </c>
      <c r="L432" s="6">
        <f>IF(Balance!L431&gt;0,Balance!L431*(INDEX(Info!$E$6:$E$15,MATCH(L$14,Info!$C$6:$C$15,0))/12),0)</f>
        <v>0</v>
      </c>
      <c r="M432" s="6">
        <f>IF(Balance!M431&gt;0,Balance!M431*(INDEX(Info!$E$6:$E$15,MATCH(M$14,Info!$C$6:$C$15,0))/12),0)</f>
        <v>0</v>
      </c>
      <c r="O432" s="6">
        <f t="shared" si="14"/>
        <v>0</v>
      </c>
    </row>
    <row r="433" spans="1:15" x14ac:dyDescent="0.25">
      <c r="A433" s="3" t="str">
        <f>IF(Balance!O432&lt;=0,"",A432+1)</f>
        <v/>
      </c>
      <c r="B433" s="51" t="str">
        <f t="shared" si="15"/>
        <v/>
      </c>
      <c r="D433" s="6">
        <f>IF(Balance!D432&gt;0,Balance!D432*(INDEX(Info!$E$6:$E$15,MATCH(D$14,Info!$C$6:$C$15,0))/12),0)</f>
        <v>0</v>
      </c>
      <c r="E433" s="6">
        <f>IF(Balance!E432&gt;0,Balance!E432*(INDEX(Info!$E$6:$E$15,MATCH(E$14,Info!$C$6:$C$15,0))/12),0)</f>
        <v>0</v>
      </c>
      <c r="F433" s="6">
        <f>IF(Balance!F432&gt;0,Balance!F432*(INDEX(Info!$E$6:$E$15,MATCH(F$14,Info!$C$6:$C$15,0))/12),0)</f>
        <v>0</v>
      </c>
      <c r="G433" s="6">
        <f>IF(Balance!G432&gt;0,Balance!G432*(INDEX(Info!$E$6:$E$15,MATCH(G$14,Info!$C$6:$C$15,0))/12),0)</f>
        <v>0</v>
      </c>
      <c r="H433" s="6">
        <f>IF(Balance!H432&gt;0,Balance!H432*(INDEX(Info!$E$6:$E$15,MATCH(H$14,Info!$C$6:$C$15,0))/12),0)</f>
        <v>0</v>
      </c>
      <c r="I433" s="6">
        <f>IF(Balance!I432&gt;0,Balance!I432*(INDEX(Info!$E$6:$E$15,MATCH(I$14,Info!$C$6:$C$15,0))/12),0)</f>
        <v>0</v>
      </c>
      <c r="J433" s="6">
        <f>IF(Balance!J432&gt;0,Balance!J432*(INDEX(Info!$E$6:$E$15,MATCH(J$14,Info!$C$6:$C$15,0))/12),0)</f>
        <v>0</v>
      </c>
      <c r="K433" s="6">
        <f>IF(Balance!K432&gt;0,Balance!K432*(INDEX(Info!$E$6:$E$15,MATCH(K$14,Info!$C$6:$C$15,0))/12),0)</f>
        <v>0</v>
      </c>
      <c r="L433" s="6">
        <f>IF(Balance!L432&gt;0,Balance!L432*(INDEX(Info!$E$6:$E$15,MATCH(L$14,Info!$C$6:$C$15,0))/12),0)</f>
        <v>0</v>
      </c>
      <c r="M433" s="6">
        <f>IF(Balance!M432&gt;0,Balance!M432*(INDEX(Info!$E$6:$E$15,MATCH(M$14,Info!$C$6:$C$15,0))/12),0)</f>
        <v>0</v>
      </c>
      <c r="O433" s="6">
        <f t="shared" si="14"/>
        <v>0</v>
      </c>
    </row>
    <row r="434" spans="1:15" x14ac:dyDescent="0.25">
      <c r="A434" s="3" t="str">
        <f>IF(Balance!O433&lt;=0,"",A433+1)</f>
        <v/>
      </c>
      <c r="B434" s="51" t="str">
        <f t="shared" si="15"/>
        <v/>
      </c>
      <c r="D434" s="6">
        <f>IF(Balance!D433&gt;0,Balance!D433*(INDEX(Info!$E$6:$E$15,MATCH(D$14,Info!$C$6:$C$15,0))/12),0)</f>
        <v>0</v>
      </c>
      <c r="E434" s="6">
        <f>IF(Balance!E433&gt;0,Balance!E433*(INDEX(Info!$E$6:$E$15,MATCH(E$14,Info!$C$6:$C$15,0))/12),0)</f>
        <v>0</v>
      </c>
      <c r="F434" s="6">
        <f>IF(Balance!F433&gt;0,Balance!F433*(INDEX(Info!$E$6:$E$15,MATCH(F$14,Info!$C$6:$C$15,0))/12),0)</f>
        <v>0</v>
      </c>
      <c r="G434" s="6">
        <f>IF(Balance!G433&gt;0,Balance!G433*(INDEX(Info!$E$6:$E$15,MATCH(G$14,Info!$C$6:$C$15,0))/12),0)</f>
        <v>0</v>
      </c>
      <c r="H434" s="6">
        <f>IF(Balance!H433&gt;0,Balance!H433*(INDEX(Info!$E$6:$E$15,MATCH(H$14,Info!$C$6:$C$15,0))/12),0)</f>
        <v>0</v>
      </c>
      <c r="I434" s="6">
        <f>IF(Balance!I433&gt;0,Balance!I433*(INDEX(Info!$E$6:$E$15,MATCH(I$14,Info!$C$6:$C$15,0))/12),0)</f>
        <v>0</v>
      </c>
      <c r="J434" s="6">
        <f>IF(Balance!J433&gt;0,Balance!J433*(INDEX(Info!$E$6:$E$15,MATCH(J$14,Info!$C$6:$C$15,0))/12),0)</f>
        <v>0</v>
      </c>
      <c r="K434" s="6">
        <f>IF(Balance!K433&gt;0,Balance!K433*(INDEX(Info!$E$6:$E$15,MATCH(K$14,Info!$C$6:$C$15,0))/12),0)</f>
        <v>0</v>
      </c>
      <c r="L434" s="6">
        <f>IF(Balance!L433&gt;0,Balance!L433*(INDEX(Info!$E$6:$E$15,MATCH(L$14,Info!$C$6:$C$15,0))/12),0)</f>
        <v>0</v>
      </c>
      <c r="M434" s="6">
        <f>IF(Balance!M433&gt;0,Balance!M433*(INDEX(Info!$E$6:$E$15,MATCH(M$14,Info!$C$6:$C$15,0))/12),0)</f>
        <v>0</v>
      </c>
      <c r="O434" s="6">
        <f t="shared" si="14"/>
        <v>0</v>
      </c>
    </row>
    <row r="435" spans="1:15" x14ac:dyDescent="0.25">
      <c r="A435" s="3" t="str">
        <f>IF(Balance!O434&lt;=0,"",A434+1)</f>
        <v/>
      </c>
      <c r="B435" s="51" t="str">
        <f t="shared" si="15"/>
        <v/>
      </c>
      <c r="D435" s="6">
        <f>IF(Balance!D434&gt;0,Balance!D434*(INDEX(Info!$E$6:$E$15,MATCH(D$14,Info!$C$6:$C$15,0))/12),0)</f>
        <v>0</v>
      </c>
      <c r="E435" s="6">
        <f>IF(Balance!E434&gt;0,Balance!E434*(INDEX(Info!$E$6:$E$15,MATCH(E$14,Info!$C$6:$C$15,0))/12),0)</f>
        <v>0</v>
      </c>
      <c r="F435" s="6">
        <f>IF(Balance!F434&gt;0,Balance!F434*(INDEX(Info!$E$6:$E$15,MATCH(F$14,Info!$C$6:$C$15,0))/12),0)</f>
        <v>0</v>
      </c>
      <c r="G435" s="6">
        <f>IF(Balance!G434&gt;0,Balance!G434*(INDEX(Info!$E$6:$E$15,MATCH(G$14,Info!$C$6:$C$15,0))/12),0)</f>
        <v>0</v>
      </c>
      <c r="H435" s="6">
        <f>IF(Balance!H434&gt;0,Balance!H434*(INDEX(Info!$E$6:$E$15,MATCH(H$14,Info!$C$6:$C$15,0))/12),0)</f>
        <v>0</v>
      </c>
      <c r="I435" s="6">
        <f>IF(Balance!I434&gt;0,Balance!I434*(INDEX(Info!$E$6:$E$15,MATCH(I$14,Info!$C$6:$C$15,0))/12),0)</f>
        <v>0</v>
      </c>
      <c r="J435" s="6">
        <f>IF(Balance!J434&gt;0,Balance!J434*(INDEX(Info!$E$6:$E$15,MATCH(J$14,Info!$C$6:$C$15,0))/12),0)</f>
        <v>0</v>
      </c>
      <c r="K435" s="6">
        <f>IF(Balance!K434&gt;0,Balance!K434*(INDEX(Info!$E$6:$E$15,MATCH(K$14,Info!$C$6:$C$15,0))/12),0)</f>
        <v>0</v>
      </c>
      <c r="L435" s="6">
        <f>IF(Balance!L434&gt;0,Balance!L434*(INDEX(Info!$E$6:$E$15,MATCH(L$14,Info!$C$6:$C$15,0))/12),0)</f>
        <v>0</v>
      </c>
      <c r="M435" s="6">
        <f>IF(Balance!M434&gt;0,Balance!M434*(INDEX(Info!$E$6:$E$15,MATCH(M$14,Info!$C$6:$C$15,0))/12),0)</f>
        <v>0</v>
      </c>
      <c r="O435" s="6">
        <f t="shared" si="14"/>
        <v>0</v>
      </c>
    </row>
    <row r="436" spans="1:15" x14ac:dyDescent="0.25">
      <c r="A436" s="3" t="str">
        <f>IF(Balance!O435&lt;=0,"",A435+1)</f>
        <v/>
      </c>
      <c r="B436" s="51" t="str">
        <f t="shared" si="15"/>
        <v/>
      </c>
      <c r="D436" s="6">
        <f>IF(Balance!D435&gt;0,Balance!D435*(INDEX(Info!$E$6:$E$15,MATCH(D$14,Info!$C$6:$C$15,0))/12),0)</f>
        <v>0</v>
      </c>
      <c r="E436" s="6">
        <f>IF(Balance!E435&gt;0,Balance!E435*(INDEX(Info!$E$6:$E$15,MATCH(E$14,Info!$C$6:$C$15,0))/12),0)</f>
        <v>0</v>
      </c>
      <c r="F436" s="6">
        <f>IF(Balance!F435&gt;0,Balance!F435*(INDEX(Info!$E$6:$E$15,MATCH(F$14,Info!$C$6:$C$15,0))/12),0)</f>
        <v>0</v>
      </c>
      <c r="G436" s="6">
        <f>IF(Balance!G435&gt;0,Balance!G435*(INDEX(Info!$E$6:$E$15,MATCH(G$14,Info!$C$6:$C$15,0))/12),0)</f>
        <v>0</v>
      </c>
      <c r="H436" s="6">
        <f>IF(Balance!H435&gt;0,Balance!H435*(INDEX(Info!$E$6:$E$15,MATCH(H$14,Info!$C$6:$C$15,0))/12),0)</f>
        <v>0</v>
      </c>
      <c r="I436" s="6">
        <f>IF(Balance!I435&gt;0,Balance!I435*(INDEX(Info!$E$6:$E$15,MATCH(I$14,Info!$C$6:$C$15,0))/12),0)</f>
        <v>0</v>
      </c>
      <c r="J436" s="6">
        <f>IF(Balance!J435&gt;0,Balance!J435*(INDEX(Info!$E$6:$E$15,MATCH(J$14,Info!$C$6:$C$15,0))/12),0)</f>
        <v>0</v>
      </c>
      <c r="K436" s="6">
        <f>IF(Balance!K435&gt;0,Balance!K435*(INDEX(Info!$E$6:$E$15,MATCH(K$14,Info!$C$6:$C$15,0))/12),0)</f>
        <v>0</v>
      </c>
      <c r="L436" s="6">
        <f>IF(Balance!L435&gt;0,Balance!L435*(INDEX(Info!$E$6:$E$15,MATCH(L$14,Info!$C$6:$C$15,0))/12),0)</f>
        <v>0</v>
      </c>
      <c r="M436" s="6">
        <f>IF(Balance!M435&gt;0,Balance!M435*(INDEX(Info!$E$6:$E$15,MATCH(M$14,Info!$C$6:$C$15,0))/12),0)</f>
        <v>0</v>
      </c>
      <c r="O436" s="6">
        <f t="shared" si="14"/>
        <v>0</v>
      </c>
    </row>
    <row r="437" spans="1:15" x14ac:dyDescent="0.25">
      <c r="A437" s="3" t="str">
        <f>IF(Balance!O436&lt;=0,"",A436+1)</f>
        <v/>
      </c>
      <c r="B437" s="51" t="str">
        <f t="shared" si="15"/>
        <v/>
      </c>
      <c r="D437" s="6">
        <f>IF(Balance!D436&gt;0,Balance!D436*(INDEX(Info!$E$6:$E$15,MATCH(D$14,Info!$C$6:$C$15,0))/12),0)</f>
        <v>0</v>
      </c>
      <c r="E437" s="6">
        <f>IF(Balance!E436&gt;0,Balance!E436*(INDEX(Info!$E$6:$E$15,MATCH(E$14,Info!$C$6:$C$15,0))/12),0)</f>
        <v>0</v>
      </c>
      <c r="F437" s="6">
        <f>IF(Balance!F436&gt;0,Balance!F436*(INDEX(Info!$E$6:$E$15,MATCH(F$14,Info!$C$6:$C$15,0))/12),0)</f>
        <v>0</v>
      </c>
      <c r="G437" s="6">
        <f>IF(Balance!G436&gt;0,Balance!G436*(INDEX(Info!$E$6:$E$15,MATCH(G$14,Info!$C$6:$C$15,0))/12),0)</f>
        <v>0</v>
      </c>
      <c r="H437" s="6">
        <f>IF(Balance!H436&gt;0,Balance!H436*(INDEX(Info!$E$6:$E$15,MATCH(H$14,Info!$C$6:$C$15,0))/12),0)</f>
        <v>0</v>
      </c>
      <c r="I437" s="6">
        <f>IF(Balance!I436&gt;0,Balance!I436*(INDEX(Info!$E$6:$E$15,MATCH(I$14,Info!$C$6:$C$15,0))/12),0)</f>
        <v>0</v>
      </c>
      <c r="J437" s="6">
        <f>IF(Balance!J436&gt;0,Balance!J436*(INDEX(Info!$E$6:$E$15,MATCH(J$14,Info!$C$6:$C$15,0))/12),0)</f>
        <v>0</v>
      </c>
      <c r="K437" s="6">
        <f>IF(Balance!K436&gt;0,Balance!K436*(INDEX(Info!$E$6:$E$15,MATCH(K$14,Info!$C$6:$C$15,0))/12),0)</f>
        <v>0</v>
      </c>
      <c r="L437" s="6">
        <f>IF(Balance!L436&gt;0,Balance!L436*(INDEX(Info!$E$6:$E$15,MATCH(L$14,Info!$C$6:$C$15,0))/12),0)</f>
        <v>0</v>
      </c>
      <c r="M437" s="6">
        <f>IF(Balance!M436&gt;0,Balance!M436*(INDEX(Info!$E$6:$E$15,MATCH(M$14,Info!$C$6:$C$15,0))/12),0)</f>
        <v>0</v>
      </c>
      <c r="O437" s="6">
        <f t="shared" si="14"/>
        <v>0</v>
      </c>
    </row>
    <row r="438" spans="1:15" x14ac:dyDescent="0.25">
      <c r="A438" s="3" t="str">
        <f>IF(Balance!O437&lt;=0,"",A437+1)</f>
        <v/>
      </c>
      <c r="B438" s="51" t="str">
        <f t="shared" si="15"/>
        <v/>
      </c>
      <c r="D438" s="6">
        <f>IF(Balance!D437&gt;0,Balance!D437*(INDEX(Info!$E$6:$E$15,MATCH(D$14,Info!$C$6:$C$15,0))/12),0)</f>
        <v>0</v>
      </c>
      <c r="E438" s="6">
        <f>IF(Balance!E437&gt;0,Balance!E437*(INDEX(Info!$E$6:$E$15,MATCH(E$14,Info!$C$6:$C$15,0))/12),0)</f>
        <v>0</v>
      </c>
      <c r="F438" s="6">
        <f>IF(Balance!F437&gt;0,Balance!F437*(INDEX(Info!$E$6:$E$15,MATCH(F$14,Info!$C$6:$C$15,0))/12),0)</f>
        <v>0</v>
      </c>
      <c r="G438" s="6">
        <f>IF(Balance!G437&gt;0,Balance!G437*(INDEX(Info!$E$6:$E$15,MATCH(G$14,Info!$C$6:$C$15,0))/12),0)</f>
        <v>0</v>
      </c>
      <c r="H438" s="6">
        <f>IF(Balance!H437&gt;0,Balance!H437*(INDEX(Info!$E$6:$E$15,MATCH(H$14,Info!$C$6:$C$15,0))/12),0)</f>
        <v>0</v>
      </c>
      <c r="I438" s="6">
        <f>IF(Balance!I437&gt;0,Balance!I437*(INDEX(Info!$E$6:$E$15,MATCH(I$14,Info!$C$6:$C$15,0))/12),0)</f>
        <v>0</v>
      </c>
      <c r="J438" s="6">
        <f>IF(Balance!J437&gt;0,Balance!J437*(INDEX(Info!$E$6:$E$15,MATCH(J$14,Info!$C$6:$C$15,0))/12),0)</f>
        <v>0</v>
      </c>
      <c r="K438" s="6">
        <f>IF(Balance!K437&gt;0,Balance!K437*(INDEX(Info!$E$6:$E$15,MATCH(K$14,Info!$C$6:$C$15,0))/12),0)</f>
        <v>0</v>
      </c>
      <c r="L438" s="6">
        <f>IF(Balance!L437&gt;0,Balance!L437*(INDEX(Info!$E$6:$E$15,MATCH(L$14,Info!$C$6:$C$15,0))/12),0)</f>
        <v>0</v>
      </c>
      <c r="M438" s="6">
        <f>IF(Balance!M437&gt;0,Balance!M437*(INDEX(Info!$E$6:$E$15,MATCH(M$14,Info!$C$6:$C$15,0))/12),0)</f>
        <v>0</v>
      </c>
      <c r="O438" s="6">
        <f t="shared" si="14"/>
        <v>0</v>
      </c>
    </row>
    <row r="439" spans="1:15" x14ac:dyDescent="0.25">
      <c r="A439" s="3" t="str">
        <f>IF(Balance!O438&lt;=0,"",A438+1)</f>
        <v/>
      </c>
      <c r="B439" s="51" t="str">
        <f t="shared" si="15"/>
        <v/>
      </c>
      <c r="D439" s="6">
        <f>IF(Balance!D438&gt;0,Balance!D438*(INDEX(Info!$E$6:$E$15,MATCH(D$14,Info!$C$6:$C$15,0))/12),0)</f>
        <v>0</v>
      </c>
      <c r="E439" s="6">
        <f>IF(Balance!E438&gt;0,Balance!E438*(INDEX(Info!$E$6:$E$15,MATCH(E$14,Info!$C$6:$C$15,0))/12),0)</f>
        <v>0</v>
      </c>
      <c r="F439" s="6">
        <f>IF(Balance!F438&gt;0,Balance!F438*(INDEX(Info!$E$6:$E$15,MATCH(F$14,Info!$C$6:$C$15,0))/12),0)</f>
        <v>0</v>
      </c>
      <c r="G439" s="6">
        <f>IF(Balance!G438&gt;0,Balance!G438*(INDEX(Info!$E$6:$E$15,MATCH(G$14,Info!$C$6:$C$15,0))/12),0)</f>
        <v>0</v>
      </c>
      <c r="H439" s="6">
        <f>IF(Balance!H438&gt;0,Balance!H438*(INDEX(Info!$E$6:$E$15,MATCH(H$14,Info!$C$6:$C$15,0))/12),0)</f>
        <v>0</v>
      </c>
      <c r="I439" s="6">
        <f>IF(Balance!I438&gt;0,Balance!I438*(INDEX(Info!$E$6:$E$15,MATCH(I$14,Info!$C$6:$C$15,0))/12),0)</f>
        <v>0</v>
      </c>
      <c r="J439" s="6">
        <f>IF(Balance!J438&gt;0,Balance!J438*(INDEX(Info!$E$6:$E$15,MATCH(J$14,Info!$C$6:$C$15,0))/12),0)</f>
        <v>0</v>
      </c>
      <c r="K439" s="6">
        <f>IF(Balance!K438&gt;0,Balance!K438*(INDEX(Info!$E$6:$E$15,MATCH(K$14,Info!$C$6:$C$15,0))/12),0)</f>
        <v>0</v>
      </c>
      <c r="L439" s="6">
        <f>IF(Balance!L438&gt;0,Balance!L438*(INDEX(Info!$E$6:$E$15,MATCH(L$14,Info!$C$6:$C$15,0))/12),0)</f>
        <v>0</v>
      </c>
      <c r="M439" s="6">
        <f>IF(Balance!M438&gt;0,Balance!M438*(INDEX(Info!$E$6:$E$15,MATCH(M$14,Info!$C$6:$C$15,0))/12),0)</f>
        <v>0</v>
      </c>
      <c r="O439" s="6">
        <f t="shared" si="14"/>
        <v>0</v>
      </c>
    </row>
    <row r="440" spans="1:15" x14ac:dyDescent="0.25">
      <c r="A440" s="3" t="str">
        <f>IF(Balance!O439&lt;=0,"",A439+1)</f>
        <v/>
      </c>
      <c r="B440" s="51" t="str">
        <f t="shared" si="15"/>
        <v/>
      </c>
      <c r="D440" s="6">
        <f>IF(Balance!D439&gt;0,Balance!D439*(INDEX(Info!$E$6:$E$15,MATCH(D$14,Info!$C$6:$C$15,0))/12),0)</f>
        <v>0</v>
      </c>
      <c r="E440" s="6">
        <f>IF(Balance!E439&gt;0,Balance!E439*(INDEX(Info!$E$6:$E$15,MATCH(E$14,Info!$C$6:$C$15,0))/12),0)</f>
        <v>0</v>
      </c>
      <c r="F440" s="6">
        <f>IF(Balance!F439&gt;0,Balance!F439*(INDEX(Info!$E$6:$E$15,MATCH(F$14,Info!$C$6:$C$15,0))/12),0)</f>
        <v>0</v>
      </c>
      <c r="G440" s="6">
        <f>IF(Balance!G439&gt;0,Balance!G439*(INDEX(Info!$E$6:$E$15,MATCH(G$14,Info!$C$6:$C$15,0))/12),0)</f>
        <v>0</v>
      </c>
      <c r="H440" s="6">
        <f>IF(Balance!H439&gt;0,Balance!H439*(INDEX(Info!$E$6:$E$15,MATCH(H$14,Info!$C$6:$C$15,0))/12),0)</f>
        <v>0</v>
      </c>
      <c r="I440" s="6">
        <f>IF(Balance!I439&gt;0,Balance!I439*(INDEX(Info!$E$6:$E$15,MATCH(I$14,Info!$C$6:$C$15,0))/12),0)</f>
        <v>0</v>
      </c>
      <c r="J440" s="6">
        <f>IF(Balance!J439&gt;0,Balance!J439*(INDEX(Info!$E$6:$E$15,MATCH(J$14,Info!$C$6:$C$15,0))/12),0)</f>
        <v>0</v>
      </c>
      <c r="K440" s="6">
        <f>IF(Balance!K439&gt;0,Balance!K439*(INDEX(Info!$E$6:$E$15,MATCH(K$14,Info!$C$6:$C$15,0))/12),0)</f>
        <v>0</v>
      </c>
      <c r="L440" s="6">
        <f>IF(Balance!L439&gt;0,Balance!L439*(INDEX(Info!$E$6:$E$15,MATCH(L$14,Info!$C$6:$C$15,0))/12),0)</f>
        <v>0</v>
      </c>
      <c r="M440" s="6">
        <f>IF(Balance!M439&gt;0,Balance!M439*(INDEX(Info!$E$6:$E$15,MATCH(M$14,Info!$C$6:$C$15,0))/12),0)</f>
        <v>0</v>
      </c>
      <c r="O440" s="6">
        <f t="shared" si="14"/>
        <v>0</v>
      </c>
    </row>
    <row r="441" spans="1:15" x14ac:dyDescent="0.25">
      <c r="A441" s="3" t="str">
        <f>IF(Balance!O440&lt;=0,"",A440+1)</f>
        <v/>
      </c>
      <c r="B441" s="51" t="str">
        <f t="shared" si="15"/>
        <v/>
      </c>
      <c r="D441" s="6">
        <f>IF(Balance!D440&gt;0,Balance!D440*(INDEX(Info!$E$6:$E$15,MATCH(D$14,Info!$C$6:$C$15,0))/12),0)</f>
        <v>0</v>
      </c>
      <c r="E441" s="6">
        <f>IF(Balance!E440&gt;0,Balance!E440*(INDEX(Info!$E$6:$E$15,MATCH(E$14,Info!$C$6:$C$15,0))/12),0)</f>
        <v>0</v>
      </c>
      <c r="F441" s="6">
        <f>IF(Balance!F440&gt;0,Balance!F440*(INDEX(Info!$E$6:$E$15,MATCH(F$14,Info!$C$6:$C$15,0))/12),0)</f>
        <v>0</v>
      </c>
      <c r="G441" s="6">
        <f>IF(Balance!G440&gt;0,Balance!G440*(INDEX(Info!$E$6:$E$15,MATCH(G$14,Info!$C$6:$C$15,0))/12),0)</f>
        <v>0</v>
      </c>
      <c r="H441" s="6">
        <f>IF(Balance!H440&gt;0,Balance!H440*(INDEX(Info!$E$6:$E$15,MATCH(H$14,Info!$C$6:$C$15,0))/12),0)</f>
        <v>0</v>
      </c>
      <c r="I441" s="6">
        <f>IF(Balance!I440&gt;0,Balance!I440*(INDEX(Info!$E$6:$E$15,MATCH(I$14,Info!$C$6:$C$15,0))/12),0)</f>
        <v>0</v>
      </c>
      <c r="J441" s="6">
        <f>IF(Balance!J440&gt;0,Balance!J440*(INDEX(Info!$E$6:$E$15,MATCH(J$14,Info!$C$6:$C$15,0))/12),0)</f>
        <v>0</v>
      </c>
      <c r="K441" s="6">
        <f>IF(Balance!K440&gt;0,Balance!K440*(INDEX(Info!$E$6:$E$15,MATCH(K$14,Info!$C$6:$C$15,0))/12),0)</f>
        <v>0</v>
      </c>
      <c r="L441" s="6">
        <f>IF(Balance!L440&gt;0,Balance!L440*(INDEX(Info!$E$6:$E$15,MATCH(L$14,Info!$C$6:$C$15,0))/12),0)</f>
        <v>0</v>
      </c>
      <c r="M441" s="6">
        <f>IF(Balance!M440&gt;0,Balance!M440*(INDEX(Info!$E$6:$E$15,MATCH(M$14,Info!$C$6:$C$15,0))/12),0)</f>
        <v>0</v>
      </c>
      <c r="O441" s="6">
        <f t="shared" si="14"/>
        <v>0</v>
      </c>
    </row>
    <row r="442" spans="1:15" x14ac:dyDescent="0.25">
      <c r="A442" s="3" t="str">
        <f>IF(Balance!O441&lt;=0,"",A441+1)</f>
        <v/>
      </c>
      <c r="B442" s="51" t="str">
        <f t="shared" si="15"/>
        <v/>
      </c>
      <c r="D442" s="6">
        <f>IF(Balance!D441&gt;0,Balance!D441*(INDEX(Info!$E$6:$E$15,MATCH(D$14,Info!$C$6:$C$15,0))/12),0)</f>
        <v>0</v>
      </c>
      <c r="E442" s="6">
        <f>IF(Balance!E441&gt;0,Balance!E441*(INDEX(Info!$E$6:$E$15,MATCH(E$14,Info!$C$6:$C$15,0))/12),0)</f>
        <v>0</v>
      </c>
      <c r="F442" s="6">
        <f>IF(Balance!F441&gt;0,Balance!F441*(INDEX(Info!$E$6:$E$15,MATCH(F$14,Info!$C$6:$C$15,0))/12),0)</f>
        <v>0</v>
      </c>
      <c r="G442" s="6">
        <f>IF(Balance!G441&gt;0,Balance!G441*(INDEX(Info!$E$6:$E$15,MATCH(G$14,Info!$C$6:$C$15,0))/12),0)</f>
        <v>0</v>
      </c>
      <c r="H442" s="6">
        <f>IF(Balance!H441&gt;0,Balance!H441*(INDEX(Info!$E$6:$E$15,MATCH(H$14,Info!$C$6:$C$15,0))/12),0)</f>
        <v>0</v>
      </c>
      <c r="I442" s="6">
        <f>IF(Balance!I441&gt;0,Balance!I441*(INDEX(Info!$E$6:$E$15,MATCH(I$14,Info!$C$6:$C$15,0))/12),0)</f>
        <v>0</v>
      </c>
      <c r="J442" s="6">
        <f>IF(Balance!J441&gt;0,Balance!J441*(INDEX(Info!$E$6:$E$15,MATCH(J$14,Info!$C$6:$C$15,0))/12),0)</f>
        <v>0</v>
      </c>
      <c r="K442" s="6">
        <f>IF(Balance!K441&gt;0,Balance!K441*(INDEX(Info!$E$6:$E$15,MATCH(K$14,Info!$C$6:$C$15,0))/12),0)</f>
        <v>0</v>
      </c>
      <c r="L442" s="6">
        <f>IF(Balance!L441&gt;0,Balance!L441*(INDEX(Info!$E$6:$E$15,MATCH(L$14,Info!$C$6:$C$15,0))/12),0)</f>
        <v>0</v>
      </c>
      <c r="M442" s="6">
        <f>IF(Balance!M441&gt;0,Balance!M441*(INDEX(Info!$E$6:$E$15,MATCH(M$14,Info!$C$6:$C$15,0))/12),0)</f>
        <v>0</v>
      </c>
      <c r="O442" s="6">
        <f t="shared" si="14"/>
        <v>0</v>
      </c>
    </row>
    <row r="443" spans="1:15" x14ac:dyDescent="0.25">
      <c r="A443" s="3" t="str">
        <f>IF(Balance!O442&lt;=0,"",A442+1)</f>
        <v/>
      </c>
      <c r="B443" s="51" t="str">
        <f t="shared" si="15"/>
        <v/>
      </c>
      <c r="D443" s="6">
        <f>IF(Balance!D442&gt;0,Balance!D442*(INDEX(Info!$E$6:$E$15,MATCH(D$14,Info!$C$6:$C$15,0))/12),0)</f>
        <v>0</v>
      </c>
      <c r="E443" s="6">
        <f>IF(Balance!E442&gt;0,Balance!E442*(INDEX(Info!$E$6:$E$15,MATCH(E$14,Info!$C$6:$C$15,0))/12),0)</f>
        <v>0</v>
      </c>
      <c r="F443" s="6">
        <f>IF(Balance!F442&gt;0,Balance!F442*(INDEX(Info!$E$6:$E$15,MATCH(F$14,Info!$C$6:$C$15,0))/12),0)</f>
        <v>0</v>
      </c>
      <c r="G443" s="6">
        <f>IF(Balance!G442&gt;0,Balance!G442*(INDEX(Info!$E$6:$E$15,MATCH(G$14,Info!$C$6:$C$15,0))/12),0)</f>
        <v>0</v>
      </c>
      <c r="H443" s="6">
        <f>IF(Balance!H442&gt;0,Balance!H442*(INDEX(Info!$E$6:$E$15,MATCH(H$14,Info!$C$6:$C$15,0))/12),0)</f>
        <v>0</v>
      </c>
      <c r="I443" s="6">
        <f>IF(Balance!I442&gt;0,Balance!I442*(INDEX(Info!$E$6:$E$15,MATCH(I$14,Info!$C$6:$C$15,0))/12),0)</f>
        <v>0</v>
      </c>
      <c r="J443" s="6">
        <f>IF(Balance!J442&gt;0,Balance!J442*(INDEX(Info!$E$6:$E$15,MATCH(J$14,Info!$C$6:$C$15,0))/12),0)</f>
        <v>0</v>
      </c>
      <c r="K443" s="6">
        <f>IF(Balance!K442&gt;0,Balance!K442*(INDEX(Info!$E$6:$E$15,MATCH(K$14,Info!$C$6:$C$15,0))/12),0)</f>
        <v>0</v>
      </c>
      <c r="L443" s="6">
        <f>IF(Balance!L442&gt;0,Balance!L442*(INDEX(Info!$E$6:$E$15,MATCH(L$14,Info!$C$6:$C$15,0))/12),0)</f>
        <v>0</v>
      </c>
      <c r="M443" s="6">
        <f>IF(Balance!M442&gt;0,Balance!M442*(INDEX(Info!$E$6:$E$15,MATCH(M$14,Info!$C$6:$C$15,0))/12),0)</f>
        <v>0</v>
      </c>
      <c r="O443" s="6">
        <f t="shared" si="14"/>
        <v>0</v>
      </c>
    </row>
    <row r="444" spans="1:15" x14ac:dyDescent="0.25">
      <c r="A444" s="3" t="str">
        <f>IF(Balance!O443&lt;=0,"",A443+1)</f>
        <v/>
      </c>
      <c r="B444" s="51" t="str">
        <f t="shared" si="15"/>
        <v/>
      </c>
      <c r="D444" s="6">
        <f>IF(Balance!D443&gt;0,Balance!D443*(INDEX(Info!$E$6:$E$15,MATCH(D$14,Info!$C$6:$C$15,0))/12),0)</f>
        <v>0</v>
      </c>
      <c r="E444" s="6">
        <f>IF(Balance!E443&gt;0,Balance!E443*(INDEX(Info!$E$6:$E$15,MATCH(E$14,Info!$C$6:$C$15,0))/12),0)</f>
        <v>0</v>
      </c>
      <c r="F444" s="6">
        <f>IF(Balance!F443&gt;0,Balance!F443*(INDEX(Info!$E$6:$E$15,MATCH(F$14,Info!$C$6:$C$15,0))/12),0)</f>
        <v>0</v>
      </c>
      <c r="G444" s="6">
        <f>IF(Balance!G443&gt;0,Balance!G443*(INDEX(Info!$E$6:$E$15,MATCH(G$14,Info!$C$6:$C$15,0))/12),0)</f>
        <v>0</v>
      </c>
      <c r="H444" s="6">
        <f>IF(Balance!H443&gt;0,Balance!H443*(INDEX(Info!$E$6:$E$15,MATCH(H$14,Info!$C$6:$C$15,0))/12),0)</f>
        <v>0</v>
      </c>
      <c r="I444" s="6">
        <f>IF(Balance!I443&gt;0,Balance!I443*(INDEX(Info!$E$6:$E$15,MATCH(I$14,Info!$C$6:$C$15,0))/12),0)</f>
        <v>0</v>
      </c>
      <c r="J444" s="6">
        <f>IF(Balance!J443&gt;0,Balance!J443*(INDEX(Info!$E$6:$E$15,MATCH(J$14,Info!$C$6:$C$15,0))/12),0)</f>
        <v>0</v>
      </c>
      <c r="K444" s="6">
        <f>IF(Balance!K443&gt;0,Balance!K443*(INDEX(Info!$E$6:$E$15,MATCH(K$14,Info!$C$6:$C$15,0))/12),0)</f>
        <v>0</v>
      </c>
      <c r="L444" s="6">
        <f>IF(Balance!L443&gt;0,Balance!L443*(INDEX(Info!$E$6:$E$15,MATCH(L$14,Info!$C$6:$C$15,0))/12),0)</f>
        <v>0</v>
      </c>
      <c r="M444" s="6">
        <f>IF(Balance!M443&gt;0,Balance!M443*(INDEX(Info!$E$6:$E$15,MATCH(M$14,Info!$C$6:$C$15,0))/12),0)</f>
        <v>0</v>
      </c>
      <c r="O444" s="6">
        <f t="shared" si="14"/>
        <v>0</v>
      </c>
    </row>
    <row r="445" spans="1:15" x14ac:dyDescent="0.25">
      <c r="A445" s="3" t="str">
        <f>IF(Balance!O444&lt;=0,"",A444+1)</f>
        <v/>
      </c>
      <c r="B445" s="51" t="str">
        <f t="shared" si="15"/>
        <v/>
      </c>
      <c r="D445" s="6">
        <f>IF(Balance!D444&gt;0,Balance!D444*(INDEX(Info!$E$6:$E$15,MATCH(D$14,Info!$C$6:$C$15,0))/12),0)</f>
        <v>0</v>
      </c>
      <c r="E445" s="6">
        <f>IF(Balance!E444&gt;0,Balance!E444*(INDEX(Info!$E$6:$E$15,MATCH(E$14,Info!$C$6:$C$15,0))/12),0)</f>
        <v>0</v>
      </c>
      <c r="F445" s="6">
        <f>IF(Balance!F444&gt;0,Balance!F444*(INDEX(Info!$E$6:$E$15,MATCH(F$14,Info!$C$6:$C$15,0))/12),0)</f>
        <v>0</v>
      </c>
      <c r="G445" s="6">
        <f>IF(Balance!G444&gt;0,Balance!G444*(INDEX(Info!$E$6:$E$15,MATCH(G$14,Info!$C$6:$C$15,0))/12),0)</f>
        <v>0</v>
      </c>
      <c r="H445" s="6">
        <f>IF(Balance!H444&gt;0,Balance!H444*(INDEX(Info!$E$6:$E$15,MATCH(H$14,Info!$C$6:$C$15,0))/12),0)</f>
        <v>0</v>
      </c>
      <c r="I445" s="6">
        <f>IF(Balance!I444&gt;0,Balance!I444*(INDEX(Info!$E$6:$E$15,MATCH(I$14,Info!$C$6:$C$15,0))/12),0)</f>
        <v>0</v>
      </c>
      <c r="J445" s="6">
        <f>IF(Balance!J444&gt;0,Balance!J444*(INDEX(Info!$E$6:$E$15,MATCH(J$14,Info!$C$6:$C$15,0))/12),0)</f>
        <v>0</v>
      </c>
      <c r="K445" s="6">
        <f>IF(Balance!K444&gt;0,Balance!K444*(INDEX(Info!$E$6:$E$15,MATCH(K$14,Info!$C$6:$C$15,0))/12),0)</f>
        <v>0</v>
      </c>
      <c r="L445" s="6">
        <f>IF(Balance!L444&gt;0,Balance!L444*(INDEX(Info!$E$6:$E$15,MATCH(L$14,Info!$C$6:$C$15,0))/12),0)</f>
        <v>0</v>
      </c>
      <c r="M445" s="6">
        <f>IF(Balance!M444&gt;0,Balance!M444*(INDEX(Info!$E$6:$E$15,MATCH(M$14,Info!$C$6:$C$15,0))/12),0)</f>
        <v>0</v>
      </c>
      <c r="O445" s="6">
        <f t="shared" si="14"/>
        <v>0</v>
      </c>
    </row>
    <row r="446" spans="1:15" x14ac:dyDescent="0.25">
      <c r="A446" s="3" t="str">
        <f>IF(Balance!O445&lt;=0,"",A445+1)</f>
        <v/>
      </c>
      <c r="B446" s="51" t="str">
        <f t="shared" si="15"/>
        <v/>
      </c>
      <c r="D446" s="6">
        <f>IF(Balance!D445&gt;0,Balance!D445*(INDEX(Info!$E$6:$E$15,MATCH(D$14,Info!$C$6:$C$15,0))/12),0)</f>
        <v>0</v>
      </c>
      <c r="E446" s="6">
        <f>IF(Balance!E445&gt;0,Balance!E445*(INDEX(Info!$E$6:$E$15,MATCH(E$14,Info!$C$6:$C$15,0))/12),0)</f>
        <v>0</v>
      </c>
      <c r="F446" s="6">
        <f>IF(Balance!F445&gt;0,Balance!F445*(INDEX(Info!$E$6:$E$15,MATCH(F$14,Info!$C$6:$C$15,0))/12),0)</f>
        <v>0</v>
      </c>
      <c r="G446" s="6">
        <f>IF(Balance!G445&gt;0,Balance!G445*(INDEX(Info!$E$6:$E$15,MATCH(G$14,Info!$C$6:$C$15,0))/12),0)</f>
        <v>0</v>
      </c>
      <c r="H446" s="6">
        <f>IF(Balance!H445&gt;0,Balance!H445*(INDEX(Info!$E$6:$E$15,MATCH(H$14,Info!$C$6:$C$15,0))/12),0)</f>
        <v>0</v>
      </c>
      <c r="I446" s="6">
        <f>IF(Balance!I445&gt;0,Balance!I445*(INDEX(Info!$E$6:$E$15,MATCH(I$14,Info!$C$6:$C$15,0))/12),0)</f>
        <v>0</v>
      </c>
      <c r="J446" s="6">
        <f>IF(Balance!J445&gt;0,Balance!J445*(INDEX(Info!$E$6:$E$15,MATCH(J$14,Info!$C$6:$C$15,0))/12),0)</f>
        <v>0</v>
      </c>
      <c r="K446" s="6">
        <f>IF(Balance!K445&gt;0,Balance!K445*(INDEX(Info!$E$6:$E$15,MATCH(K$14,Info!$C$6:$C$15,0))/12),0)</f>
        <v>0</v>
      </c>
      <c r="L446" s="6">
        <f>IF(Balance!L445&gt;0,Balance!L445*(INDEX(Info!$E$6:$E$15,MATCH(L$14,Info!$C$6:$C$15,0))/12),0)</f>
        <v>0</v>
      </c>
      <c r="M446" s="6">
        <f>IF(Balance!M445&gt;0,Balance!M445*(INDEX(Info!$E$6:$E$15,MATCH(M$14,Info!$C$6:$C$15,0))/12),0)</f>
        <v>0</v>
      </c>
      <c r="O446" s="6">
        <f t="shared" si="14"/>
        <v>0</v>
      </c>
    </row>
    <row r="447" spans="1:15" x14ac:dyDescent="0.25">
      <c r="A447" s="3" t="str">
        <f>IF(Balance!O446&lt;=0,"",A446+1)</f>
        <v/>
      </c>
      <c r="B447" s="51" t="str">
        <f t="shared" si="15"/>
        <v/>
      </c>
      <c r="D447" s="6">
        <f>IF(Balance!D446&gt;0,Balance!D446*(INDEX(Info!$E$6:$E$15,MATCH(D$14,Info!$C$6:$C$15,0))/12),0)</f>
        <v>0</v>
      </c>
      <c r="E447" s="6">
        <f>IF(Balance!E446&gt;0,Balance!E446*(INDEX(Info!$E$6:$E$15,MATCH(E$14,Info!$C$6:$C$15,0))/12),0)</f>
        <v>0</v>
      </c>
      <c r="F447" s="6">
        <f>IF(Balance!F446&gt;0,Balance!F446*(INDEX(Info!$E$6:$E$15,MATCH(F$14,Info!$C$6:$C$15,0))/12),0)</f>
        <v>0</v>
      </c>
      <c r="G447" s="6">
        <f>IF(Balance!G446&gt;0,Balance!G446*(INDEX(Info!$E$6:$E$15,MATCH(G$14,Info!$C$6:$C$15,0))/12),0)</f>
        <v>0</v>
      </c>
      <c r="H447" s="6">
        <f>IF(Balance!H446&gt;0,Balance!H446*(INDEX(Info!$E$6:$E$15,MATCH(H$14,Info!$C$6:$C$15,0))/12),0)</f>
        <v>0</v>
      </c>
      <c r="I447" s="6">
        <f>IF(Balance!I446&gt;0,Balance!I446*(INDEX(Info!$E$6:$E$15,MATCH(I$14,Info!$C$6:$C$15,0))/12),0)</f>
        <v>0</v>
      </c>
      <c r="J447" s="6">
        <f>IF(Balance!J446&gt;0,Balance!J446*(INDEX(Info!$E$6:$E$15,MATCH(J$14,Info!$C$6:$C$15,0))/12),0)</f>
        <v>0</v>
      </c>
      <c r="K447" s="6">
        <f>IF(Balance!K446&gt;0,Balance!K446*(INDEX(Info!$E$6:$E$15,MATCH(K$14,Info!$C$6:$C$15,0))/12),0)</f>
        <v>0</v>
      </c>
      <c r="L447" s="6">
        <f>IF(Balance!L446&gt;0,Balance!L446*(INDEX(Info!$E$6:$E$15,MATCH(L$14,Info!$C$6:$C$15,0))/12),0)</f>
        <v>0</v>
      </c>
      <c r="M447" s="6">
        <f>IF(Balance!M446&gt;0,Balance!M446*(INDEX(Info!$E$6:$E$15,MATCH(M$14,Info!$C$6:$C$15,0))/12),0)</f>
        <v>0</v>
      </c>
      <c r="O447" s="6">
        <f t="shared" si="14"/>
        <v>0</v>
      </c>
    </row>
    <row r="448" spans="1:15" x14ac:dyDescent="0.25">
      <c r="A448" s="3" t="str">
        <f>IF(Balance!O447&lt;=0,"",A447+1)</f>
        <v/>
      </c>
      <c r="B448" s="51" t="str">
        <f t="shared" si="15"/>
        <v/>
      </c>
      <c r="D448" s="6">
        <f>IF(Balance!D447&gt;0,Balance!D447*(INDEX(Info!$E$6:$E$15,MATCH(D$14,Info!$C$6:$C$15,0))/12),0)</f>
        <v>0</v>
      </c>
      <c r="E448" s="6">
        <f>IF(Balance!E447&gt;0,Balance!E447*(INDEX(Info!$E$6:$E$15,MATCH(E$14,Info!$C$6:$C$15,0))/12),0)</f>
        <v>0</v>
      </c>
      <c r="F448" s="6">
        <f>IF(Balance!F447&gt;0,Balance!F447*(INDEX(Info!$E$6:$E$15,MATCH(F$14,Info!$C$6:$C$15,0))/12),0)</f>
        <v>0</v>
      </c>
      <c r="G448" s="6">
        <f>IF(Balance!G447&gt;0,Balance!G447*(INDEX(Info!$E$6:$E$15,MATCH(G$14,Info!$C$6:$C$15,0))/12),0)</f>
        <v>0</v>
      </c>
      <c r="H448" s="6">
        <f>IF(Balance!H447&gt;0,Balance!H447*(INDEX(Info!$E$6:$E$15,MATCH(H$14,Info!$C$6:$C$15,0))/12),0)</f>
        <v>0</v>
      </c>
      <c r="I448" s="6">
        <f>IF(Balance!I447&gt;0,Balance!I447*(INDEX(Info!$E$6:$E$15,MATCH(I$14,Info!$C$6:$C$15,0))/12),0)</f>
        <v>0</v>
      </c>
      <c r="J448" s="6">
        <f>IF(Balance!J447&gt;0,Balance!J447*(INDEX(Info!$E$6:$E$15,MATCH(J$14,Info!$C$6:$C$15,0))/12),0)</f>
        <v>0</v>
      </c>
      <c r="K448" s="6">
        <f>IF(Balance!K447&gt;0,Balance!K447*(INDEX(Info!$E$6:$E$15,MATCH(K$14,Info!$C$6:$C$15,0))/12),0)</f>
        <v>0</v>
      </c>
      <c r="L448" s="6">
        <f>IF(Balance!L447&gt;0,Balance!L447*(INDEX(Info!$E$6:$E$15,MATCH(L$14,Info!$C$6:$C$15,0))/12),0)</f>
        <v>0</v>
      </c>
      <c r="M448" s="6">
        <f>IF(Balance!M447&gt;0,Balance!M447*(INDEX(Info!$E$6:$E$15,MATCH(M$14,Info!$C$6:$C$15,0))/12),0)</f>
        <v>0</v>
      </c>
      <c r="O448" s="6">
        <f t="shared" si="14"/>
        <v>0</v>
      </c>
    </row>
    <row r="449" spans="1:15" x14ac:dyDescent="0.25">
      <c r="A449" s="3" t="str">
        <f>IF(Balance!O448&lt;=0,"",A448+1)</f>
        <v/>
      </c>
      <c r="B449" s="51" t="str">
        <f t="shared" si="15"/>
        <v/>
      </c>
      <c r="D449" s="6">
        <f>IF(Balance!D448&gt;0,Balance!D448*(INDEX(Info!$E$6:$E$15,MATCH(D$14,Info!$C$6:$C$15,0))/12),0)</f>
        <v>0</v>
      </c>
      <c r="E449" s="6">
        <f>IF(Balance!E448&gt;0,Balance!E448*(INDEX(Info!$E$6:$E$15,MATCH(E$14,Info!$C$6:$C$15,0))/12),0)</f>
        <v>0</v>
      </c>
      <c r="F449" s="6">
        <f>IF(Balance!F448&gt;0,Balance!F448*(INDEX(Info!$E$6:$E$15,MATCH(F$14,Info!$C$6:$C$15,0))/12),0)</f>
        <v>0</v>
      </c>
      <c r="G449" s="6">
        <f>IF(Balance!G448&gt;0,Balance!G448*(INDEX(Info!$E$6:$E$15,MATCH(G$14,Info!$C$6:$C$15,0))/12),0)</f>
        <v>0</v>
      </c>
      <c r="H449" s="6">
        <f>IF(Balance!H448&gt;0,Balance!H448*(INDEX(Info!$E$6:$E$15,MATCH(H$14,Info!$C$6:$C$15,0))/12),0)</f>
        <v>0</v>
      </c>
      <c r="I449" s="6">
        <f>IF(Balance!I448&gt;0,Balance!I448*(INDEX(Info!$E$6:$E$15,MATCH(I$14,Info!$C$6:$C$15,0))/12),0)</f>
        <v>0</v>
      </c>
      <c r="J449" s="6">
        <f>IF(Balance!J448&gt;0,Balance!J448*(INDEX(Info!$E$6:$E$15,MATCH(J$14,Info!$C$6:$C$15,0))/12),0)</f>
        <v>0</v>
      </c>
      <c r="K449" s="6">
        <f>IF(Balance!K448&gt;0,Balance!K448*(INDEX(Info!$E$6:$E$15,MATCH(K$14,Info!$C$6:$C$15,0))/12),0)</f>
        <v>0</v>
      </c>
      <c r="L449" s="6">
        <f>IF(Balance!L448&gt;0,Balance!L448*(INDEX(Info!$E$6:$E$15,MATCH(L$14,Info!$C$6:$C$15,0))/12),0)</f>
        <v>0</v>
      </c>
      <c r="M449" s="6">
        <f>IF(Balance!M448&gt;0,Balance!M448*(INDEX(Info!$E$6:$E$15,MATCH(M$14,Info!$C$6:$C$15,0))/12),0)</f>
        <v>0</v>
      </c>
      <c r="O449" s="6">
        <f t="shared" si="14"/>
        <v>0</v>
      </c>
    </row>
    <row r="450" spans="1:15" x14ac:dyDescent="0.25">
      <c r="A450" s="3" t="str">
        <f>IF(Balance!O449&lt;=0,"",A449+1)</f>
        <v/>
      </c>
      <c r="B450" s="51" t="str">
        <f t="shared" si="15"/>
        <v/>
      </c>
      <c r="D450" s="6">
        <f>IF(Balance!D449&gt;0,Balance!D449*(INDEX(Info!$E$6:$E$15,MATCH(D$14,Info!$C$6:$C$15,0))/12),0)</f>
        <v>0</v>
      </c>
      <c r="E450" s="6">
        <f>IF(Balance!E449&gt;0,Balance!E449*(INDEX(Info!$E$6:$E$15,MATCH(E$14,Info!$C$6:$C$15,0))/12),0)</f>
        <v>0</v>
      </c>
      <c r="F450" s="6">
        <f>IF(Balance!F449&gt;0,Balance!F449*(INDEX(Info!$E$6:$E$15,MATCH(F$14,Info!$C$6:$C$15,0))/12),0)</f>
        <v>0</v>
      </c>
      <c r="G450" s="6">
        <f>IF(Balance!G449&gt;0,Balance!G449*(INDEX(Info!$E$6:$E$15,MATCH(G$14,Info!$C$6:$C$15,0))/12),0)</f>
        <v>0</v>
      </c>
      <c r="H450" s="6">
        <f>IF(Balance!H449&gt;0,Balance!H449*(INDEX(Info!$E$6:$E$15,MATCH(H$14,Info!$C$6:$C$15,0))/12),0)</f>
        <v>0</v>
      </c>
      <c r="I450" s="6">
        <f>IF(Balance!I449&gt;0,Balance!I449*(INDEX(Info!$E$6:$E$15,MATCH(I$14,Info!$C$6:$C$15,0))/12),0)</f>
        <v>0</v>
      </c>
      <c r="J450" s="6">
        <f>IF(Balance!J449&gt;0,Balance!J449*(INDEX(Info!$E$6:$E$15,MATCH(J$14,Info!$C$6:$C$15,0))/12),0)</f>
        <v>0</v>
      </c>
      <c r="K450" s="6">
        <f>IF(Balance!K449&gt;0,Balance!K449*(INDEX(Info!$E$6:$E$15,MATCH(K$14,Info!$C$6:$C$15,0))/12),0)</f>
        <v>0</v>
      </c>
      <c r="L450" s="6">
        <f>IF(Balance!L449&gt;0,Balance!L449*(INDEX(Info!$E$6:$E$15,MATCH(L$14,Info!$C$6:$C$15,0))/12),0)</f>
        <v>0</v>
      </c>
      <c r="M450" s="6">
        <f>IF(Balance!M449&gt;0,Balance!M449*(INDEX(Info!$E$6:$E$15,MATCH(M$14,Info!$C$6:$C$15,0))/12),0)</f>
        <v>0</v>
      </c>
      <c r="O450" s="6">
        <f t="shared" si="14"/>
        <v>0</v>
      </c>
    </row>
    <row r="451" spans="1:15" x14ac:dyDescent="0.25">
      <c r="A451" s="3" t="str">
        <f>IF(Balance!O450&lt;=0,"",A450+1)</f>
        <v/>
      </c>
      <c r="B451" s="51" t="str">
        <f t="shared" si="15"/>
        <v/>
      </c>
      <c r="D451" s="6">
        <f>IF(Balance!D450&gt;0,Balance!D450*(INDEX(Info!$E$6:$E$15,MATCH(D$14,Info!$C$6:$C$15,0))/12),0)</f>
        <v>0</v>
      </c>
      <c r="E451" s="6">
        <f>IF(Balance!E450&gt;0,Balance!E450*(INDEX(Info!$E$6:$E$15,MATCH(E$14,Info!$C$6:$C$15,0))/12),0)</f>
        <v>0</v>
      </c>
      <c r="F451" s="6">
        <f>IF(Balance!F450&gt;0,Balance!F450*(INDEX(Info!$E$6:$E$15,MATCH(F$14,Info!$C$6:$C$15,0))/12),0)</f>
        <v>0</v>
      </c>
      <c r="G451" s="6">
        <f>IF(Balance!G450&gt;0,Balance!G450*(INDEX(Info!$E$6:$E$15,MATCH(G$14,Info!$C$6:$C$15,0))/12),0)</f>
        <v>0</v>
      </c>
      <c r="H451" s="6">
        <f>IF(Balance!H450&gt;0,Balance!H450*(INDEX(Info!$E$6:$E$15,MATCH(H$14,Info!$C$6:$C$15,0))/12),0)</f>
        <v>0</v>
      </c>
      <c r="I451" s="6">
        <f>IF(Balance!I450&gt;0,Balance!I450*(INDEX(Info!$E$6:$E$15,MATCH(I$14,Info!$C$6:$C$15,0))/12),0)</f>
        <v>0</v>
      </c>
      <c r="J451" s="6">
        <f>IF(Balance!J450&gt;0,Balance!J450*(INDEX(Info!$E$6:$E$15,MATCH(J$14,Info!$C$6:$C$15,0))/12),0)</f>
        <v>0</v>
      </c>
      <c r="K451" s="6">
        <f>IF(Balance!K450&gt;0,Balance!K450*(INDEX(Info!$E$6:$E$15,MATCH(K$14,Info!$C$6:$C$15,0))/12),0)</f>
        <v>0</v>
      </c>
      <c r="L451" s="6">
        <f>IF(Balance!L450&gt;0,Balance!L450*(INDEX(Info!$E$6:$E$15,MATCH(L$14,Info!$C$6:$C$15,0))/12),0)</f>
        <v>0</v>
      </c>
      <c r="M451" s="6">
        <f>IF(Balance!M450&gt;0,Balance!M450*(INDEX(Info!$E$6:$E$15,MATCH(M$14,Info!$C$6:$C$15,0))/12),0)</f>
        <v>0</v>
      </c>
      <c r="O451" s="6">
        <f t="shared" si="14"/>
        <v>0</v>
      </c>
    </row>
    <row r="452" spans="1:15" x14ac:dyDescent="0.25">
      <c r="A452" s="3" t="str">
        <f>IF(Balance!O451&lt;=0,"",A451+1)</f>
        <v/>
      </c>
      <c r="B452" s="51" t="str">
        <f t="shared" si="15"/>
        <v/>
      </c>
      <c r="D452" s="6">
        <f>IF(Balance!D451&gt;0,Balance!D451*(INDEX(Info!$E$6:$E$15,MATCH(D$14,Info!$C$6:$C$15,0))/12),0)</f>
        <v>0</v>
      </c>
      <c r="E452" s="6">
        <f>IF(Balance!E451&gt;0,Balance!E451*(INDEX(Info!$E$6:$E$15,MATCH(E$14,Info!$C$6:$C$15,0))/12),0)</f>
        <v>0</v>
      </c>
      <c r="F452" s="6">
        <f>IF(Balance!F451&gt;0,Balance!F451*(INDEX(Info!$E$6:$E$15,MATCH(F$14,Info!$C$6:$C$15,0))/12),0)</f>
        <v>0</v>
      </c>
      <c r="G452" s="6">
        <f>IF(Balance!G451&gt;0,Balance!G451*(INDEX(Info!$E$6:$E$15,MATCH(G$14,Info!$C$6:$C$15,0))/12),0)</f>
        <v>0</v>
      </c>
      <c r="H452" s="6">
        <f>IF(Balance!H451&gt;0,Balance!H451*(INDEX(Info!$E$6:$E$15,MATCH(H$14,Info!$C$6:$C$15,0))/12),0)</f>
        <v>0</v>
      </c>
      <c r="I452" s="6">
        <f>IF(Balance!I451&gt;0,Balance!I451*(INDEX(Info!$E$6:$E$15,MATCH(I$14,Info!$C$6:$C$15,0))/12),0)</f>
        <v>0</v>
      </c>
      <c r="J452" s="6">
        <f>IF(Balance!J451&gt;0,Balance!J451*(INDEX(Info!$E$6:$E$15,MATCH(J$14,Info!$C$6:$C$15,0))/12),0)</f>
        <v>0</v>
      </c>
      <c r="K452" s="6">
        <f>IF(Balance!K451&gt;0,Balance!K451*(INDEX(Info!$E$6:$E$15,MATCH(K$14,Info!$C$6:$C$15,0))/12),0)</f>
        <v>0</v>
      </c>
      <c r="L452" s="6">
        <f>IF(Balance!L451&gt;0,Balance!L451*(INDEX(Info!$E$6:$E$15,MATCH(L$14,Info!$C$6:$C$15,0))/12),0)</f>
        <v>0</v>
      </c>
      <c r="M452" s="6">
        <f>IF(Balance!M451&gt;0,Balance!M451*(INDEX(Info!$E$6:$E$15,MATCH(M$14,Info!$C$6:$C$15,0))/12),0)</f>
        <v>0</v>
      </c>
      <c r="O452" s="6">
        <f t="shared" si="14"/>
        <v>0</v>
      </c>
    </row>
    <row r="453" spans="1:15" x14ac:dyDescent="0.25">
      <c r="A453" s="3" t="str">
        <f>IF(Balance!O452&lt;=0,"",A452+1)</f>
        <v/>
      </c>
      <c r="B453" s="51" t="str">
        <f t="shared" si="15"/>
        <v/>
      </c>
      <c r="D453" s="6">
        <f>IF(Balance!D452&gt;0,Balance!D452*(INDEX(Info!$E$6:$E$15,MATCH(D$14,Info!$C$6:$C$15,0))/12),0)</f>
        <v>0</v>
      </c>
      <c r="E453" s="6">
        <f>IF(Balance!E452&gt;0,Balance!E452*(INDEX(Info!$E$6:$E$15,MATCH(E$14,Info!$C$6:$C$15,0))/12),0)</f>
        <v>0</v>
      </c>
      <c r="F453" s="6">
        <f>IF(Balance!F452&gt;0,Balance!F452*(INDEX(Info!$E$6:$E$15,MATCH(F$14,Info!$C$6:$C$15,0))/12),0)</f>
        <v>0</v>
      </c>
      <c r="G453" s="6">
        <f>IF(Balance!G452&gt;0,Balance!G452*(INDEX(Info!$E$6:$E$15,MATCH(G$14,Info!$C$6:$C$15,0))/12),0)</f>
        <v>0</v>
      </c>
      <c r="H453" s="6">
        <f>IF(Balance!H452&gt;0,Balance!H452*(INDEX(Info!$E$6:$E$15,MATCH(H$14,Info!$C$6:$C$15,0))/12),0)</f>
        <v>0</v>
      </c>
      <c r="I453" s="6">
        <f>IF(Balance!I452&gt;0,Balance!I452*(INDEX(Info!$E$6:$E$15,MATCH(I$14,Info!$C$6:$C$15,0))/12),0)</f>
        <v>0</v>
      </c>
      <c r="J453" s="6">
        <f>IF(Balance!J452&gt;0,Balance!J452*(INDEX(Info!$E$6:$E$15,MATCH(J$14,Info!$C$6:$C$15,0))/12),0)</f>
        <v>0</v>
      </c>
      <c r="K453" s="6">
        <f>IF(Balance!K452&gt;0,Balance!K452*(INDEX(Info!$E$6:$E$15,MATCH(K$14,Info!$C$6:$C$15,0))/12),0)</f>
        <v>0</v>
      </c>
      <c r="L453" s="6">
        <f>IF(Balance!L452&gt;0,Balance!L452*(INDEX(Info!$E$6:$E$15,MATCH(L$14,Info!$C$6:$C$15,0))/12),0)</f>
        <v>0</v>
      </c>
      <c r="M453" s="6">
        <f>IF(Balance!M452&gt;0,Balance!M452*(INDEX(Info!$E$6:$E$15,MATCH(M$14,Info!$C$6:$C$15,0))/12),0)</f>
        <v>0</v>
      </c>
      <c r="O453" s="6">
        <f t="shared" si="14"/>
        <v>0</v>
      </c>
    </row>
    <row r="454" spans="1:15" x14ac:dyDescent="0.25">
      <c r="A454" s="3" t="str">
        <f>IF(Balance!O453&lt;=0,"",A453+1)</f>
        <v/>
      </c>
      <c r="B454" s="51" t="str">
        <f t="shared" si="15"/>
        <v/>
      </c>
      <c r="D454" s="6">
        <f>IF(Balance!D453&gt;0,Balance!D453*(INDEX(Info!$E$6:$E$15,MATCH(D$14,Info!$C$6:$C$15,0))/12),0)</f>
        <v>0</v>
      </c>
      <c r="E454" s="6">
        <f>IF(Balance!E453&gt;0,Balance!E453*(INDEX(Info!$E$6:$E$15,MATCH(E$14,Info!$C$6:$C$15,0))/12),0)</f>
        <v>0</v>
      </c>
      <c r="F454" s="6">
        <f>IF(Balance!F453&gt;0,Balance!F453*(INDEX(Info!$E$6:$E$15,MATCH(F$14,Info!$C$6:$C$15,0))/12),0)</f>
        <v>0</v>
      </c>
      <c r="G454" s="6">
        <f>IF(Balance!G453&gt;0,Balance!G453*(INDEX(Info!$E$6:$E$15,MATCH(G$14,Info!$C$6:$C$15,0))/12),0)</f>
        <v>0</v>
      </c>
      <c r="H454" s="6">
        <f>IF(Balance!H453&gt;0,Balance!H453*(INDEX(Info!$E$6:$E$15,MATCH(H$14,Info!$C$6:$C$15,0))/12),0)</f>
        <v>0</v>
      </c>
      <c r="I454" s="6">
        <f>IF(Balance!I453&gt;0,Balance!I453*(INDEX(Info!$E$6:$E$15,MATCH(I$14,Info!$C$6:$C$15,0))/12),0)</f>
        <v>0</v>
      </c>
      <c r="J454" s="6">
        <f>IF(Balance!J453&gt;0,Balance!J453*(INDEX(Info!$E$6:$E$15,MATCH(J$14,Info!$C$6:$C$15,0))/12),0)</f>
        <v>0</v>
      </c>
      <c r="K454" s="6">
        <f>IF(Balance!K453&gt;0,Balance!K453*(INDEX(Info!$E$6:$E$15,MATCH(K$14,Info!$C$6:$C$15,0))/12),0)</f>
        <v>0</v>
      </c>
      <c r="L454" s="6">
        <f>IF(Balance!L453&gt;0,Balance!L453*(INDEX(Info!$E$6:$E$15,MATCH(L$14,Info!$C$6:$C$15,0))/12),0)</f>
        <v>0</v>
      </c>
      <c r="M454" s="6">
        <f>IF(Balance!M453&gt;0,Balance!M453*(INDEX(Info!$E$6:$E$15,MATCH(M$14,Info!$C$6:$C$15,0))/12),0)</f>
        <v>0</v>
      </c>
      <c r="O454" s="6">
        <f t="shared" si="14"/>
        <v>0</v>
      </c>
    </row>
    <row r="455" spans="1:15" x14ac:dyDescent="0.25">
      <c r="A455" s="3" t="str">
        <f>IF(Balance!O454&lt;=0,"",A454+1)</f>
        <v/>
      </c>
      <c r="B455" s="51" t="str">
        <f t="shared" si="15"/>
        <v/>
      </c>
      <c r="D455" s="6">
        <f>IF(Balance!D454&gt;0,Balance!D454*(INDEX(Info!$E$6:$E$15,MATCH(D$14,Info!$C$6:$C$15,0))/12),0)</f>
        <v>0</v>
      </c>
      <c r="E455" s="6">
        <f>IF(Balance!E454&gt;0,Balance!E454*(INDEX(Info!$E$6:$E$15,MATCH(E$14,Info!$C$6:$C$15,0))/12),0)</f>
        <v>0</v>
      </c>
      <c r="F455" s="6">
        <f>IF(Balance!F454&gt;0,Balance!F454*(INDEX(Info!$E$6:$E$15,MATCH(F$14,Info!$C$6:$C$15,0))/12),0)</f>
        <v>0</v>
      </c>
      <c r="G455" s="6">
        <f>IF(Balance!G454&gt;0,Balance!G454*(INDEX(Info!$E$6:$E$15,MATCH(G$14,Info!$C$6:$C$15,0))/12),0)</f>
        <v>0</v>
      </c>
      <c r="H455" s="6">
        <f>IF(Balance!H454&gt;0,Balance!H454*(INDEX(Info!$E$6:$E$15,MATCH(H$14,Info!$C$6:$C$15,0))/12),0)</f>
        <v>0</v>
      </c>
      <c r="I455" s="6">
        <f>IF(Balance!I454&gt;0,Balance!I454*(INDEX(Info!$E$6:$E$15,MATCH(I$14,Info!$C$6:$C$15,0))/12),0)</f>
        <v>0</v>
      </c>
      <c r="J455" s="6">
        <f>IF(Balance!J454&gt;0,Balance!J454*(INDEX(Info!$E$6:$E$15,MATCH(J$14,Info!$C$6:$C$15,0))/12),0)</f>
        <v>0</v>
      </c>
      <c r="K455" s="6">
        <f>IF(Balance!K454&gt;0,Balance!K454*(INDEX(Info!$E$6:$E$15,MATCH(K$14,Info!$C$6:$C$15,0))/12),0)</f>
        <v>0</v>
      </c>
      <c r="L455" s="6">
        <f>IF(Balance!L454&gt;0,Balance!L454*(INDEX(Info!$E$6:$E$15,MATCH(L$14,Info!$C$6:$C$15,0))/12),0)</f>
        <v>0</v>
      </c>
      <c r="M455" s="6">
        <f>IF(Balance!M454&gt;0,Balance!M454*(INDEX(Info!$E$6:$E$15,MATCH(M$14,Info!$C$6:$C$15,0))/12),0)</f>
        <v>0</v>
      </c>
      <c r="O455" s="6">
        <f t="shared" si="14"/>
        <v>0</v>
      </c>
    </row>
    <row r="456" spans="1:15" x14ac:dyDescent="0.25">
      <c r="A456" s="3" t="str">
        <f>IF(Balance!O455&lt;=0,"",A455+1)</f>
        <v/>
      </c>
      <c r="B456" s="51" t="str">
        <f t="shared" si="15"/>
        <v/>
      </c>
      <c r="D456" s="6">
        <f>IF(Balance!D455&gt;0,Balance!D455*(INDEX(Info!$E$6:$E$15,MATCH(D$14,Info!$C$6:$C$15,0))/12),0)</f>
        <v>0</v>
      </c>
      <c r="E456" s="6">
        <f>IF(Balance!E455&gt;0,Balance!E455*(INDEX(Info!$E$6:$E$15,MATCH(E$14,Info!$C$6:$C$15,0))/12),0)</f>
        <v>0</v>
      </c>
      <c r="F456" s="6">
        <f>IF(Balance!F455&gt;0,Balance!F455*(INDEX(Info!$E$6:$E$15,MATCH(F$14,Info!$C$6:$C$15,0))/12),0)</f>
        <v>0</v>
      </c>
      <c r="G456" s="6">
        <f>IF(Balance!G455&gt;0,Balance!G455*(INDEX(Info!$E$6:$E$15,MATCH(G$14,Info!$C$6:$C$15,0))/12),0)</f>
        <v>0</v>
      </c>
      <c r="H456" s="6">
        <f>IF(Balance!H455&gt;0,Balance!H455*(INDEX(Info!$E$6:$E$15,MATCH(H$14,Info!$C$6:$C$15,0))/12),0)</f>
        <v>0</v>
      </c>
      <c r="I456" s="6">
        <f>IF(Balance!I455&gt;0,Balance!I455*(INDEX(Info!$E$6:$E$15,MATCH(I$14,Info!$C$6:$C$15,0))/12),0)</f>
        <v>0</v>
      </c>
      <c r="J456" s="6">
        <f>IF(Balance!J455&gt;0,Balance!J455*(INDEX(Info!$E$6:$E$15,MATCH(J$14,Info!$C$6:$C$15,0))/12),0)</f>
        <v>0</v>
      </c>
      <c r="K456" s="6">
        <f>IF(Balance!K455&gt;0,Balance!K455*(INDEX(Info!$E$6:$E$15,MATCH(K$14,Info!$C$6:$C$15,0))/12),0)</f>
        <v>0</v>
      </c>
      <c r="L456" s="6">
        <f>IF(Balance!L455&gt;0,Balance!L455*(INDEX(Info!$E$6:$E$15,MATCH(L$14,Info!$C$6:$C$15,0))/12),0)</f>
        <v>0</v>
      </c>
      <c r="M456" s="6">
        <f>IF(Balance!M455&gt;0,Balance!M455*(INDEX(Info!$E$6:$E$15,MATCH(M$14,Info!$C$6:$C$15,0))/12),0)</f>
        <v>0</v>
      </c>
      <c r="O456" s="6">
        <f t="shared" si="14"/>
        <v>0</v>
      </c>
    </row>
    <row r="457" spans="1:15" x14ac:dyDescent="0.25">
      <c r="A457" s="3" t="str">
        <f>IF(Balance!O456&lt;=0,"",A456+1)</f>
        <v/>
      </c>
      <c r="B457" s="51" t="str">
        <f t="shared" si="15"/>
        <v/>
      </c>
      <c r="D457" s="6">
        <f>IF(Balance!D456&gt;0,Balance!D456*(INDEX(Info!$E$6:$E$15,MATCH(D$14,Info!$C$6:$C$15,0))/12),0)</f>
        <v>0</v>
      </c>
      <c r="E457" s="6">
        <f>IF(Balance!E456&gt;0,Balance!E456*(INDEX(Info!$E$6:$E$15,MATCH(E$14,Info!$C$6:$C$15,0))/12),0)</f>
        <v>0</v>
      </c>
      <c r="F457" s="6">
        <f>IF(Balance!F456&gt;0,Balance!F456*(INDEX(Info!$E$6:$E$15,MATCH(F$14,Info!$C$6:$C$15,0))/12),0)</f>
        <v>0</v>
      </c>
      <c r="G457" s="6">
        <f>IF(Balance!G456&gt;0,Balance!G456*(INDEX(Info!$E$6:$E$15,MATCH(G$14,Info!$C$6:$C$15,0))/12),0)</f>
        <v>0</v>
      </c>
      <c r="H457" s="6">
        <f>IF(Balance!H456&gt;0,Balance!H456*(INDEX(Info!$E$6:$E$15,MATCH(H$14,Info!$C$6:$C$15,0))/12),0)</f>
        <v>0</v>
      </c>
      <c r="I457" s="6">
        <f>IF(Balance!I456&gt;0,Balance!I456*(INDEX(Info!$E$6:$E$15,MATCH(I$14,Info!$C$6:$C$15,0))/12),0)</f>
        <v>0</v>
      </c>
      <c r="J457" s="6">
        <f>IF(Balance!J456&gt;0,Balance!J456*(INDEX(Info!$E$6:$E$15,MATCH(J$14,Info!$C$6:$C$15,0))/12),0)</f>
        <v>0</v>
      </c>
      <c r="K457" s="6">
        <f>IF(Balance!K456&gt;0,Balance!K456*(INDEX(Info!$E$6:$E$15,MATCH(K$14,Info!$C$6:$C$15,0))/12),0)</f>
        <v>0</v>
      </c>
      <c r="L457" s="6">
        <f>IF(Balance!L456&gt;0,Balance!L456*(INDEX(Info!$E$6:$E$15,MATCH(L$14,Info!$C$6:$C$15,0))/12),0)</f>
        <v>0</v>
      </c>
      <c r="M457" s="6">
        <f>IF(Balance!M456&gt;0,Balance!M456*(INDEX(Info!$E$6:$E$15,MATCH(M$14,Info!$C$6:$C$15,0))/12),0)</f>
        <v>0</v>
      </c>
      <c r="O457" s="6">
        <f t="shared" si="14"/>
        <v>0</v>
      </c>
    </row>
    <row r="458" spans="1:15" x14ac:dyDescent="0.25">
      <c r="A458" s="3" t="str">
        <f>IF(Balance!O457&lt;=0,"",A457+1)</f>
        <v/>
      </c>
      <c r="B458" s="51" t="str">
        <f t="shared" si="15"/>
        <v/>
      </c>
      <c r="D458" s="6">
        <f>IF(Balance!D457&gt;0,Balance!D457*(INDEX(Info!$E$6:$E$15,MATCH(D$14,Info!$C$6:$C$15,0))/12),0)</f>
        <v>0</v>
      </c>
      <c r="E458" s="6">
        <f>IF(Balance!E457&gt;0,Balance!E457*(INDEX(Info!$E$6:$E$15,MATCH(E$14,Info!$C$6:$C$15,0))/12),0)</f>
        <v>0</v>
      </c>
      <c r="F458" s="6">
        <f>IF(Balance!F457&gt;0,Balance!F457*(INDEX(Info!$E$6:$E$15,MATCH(F$14,Info!$C$6:$C$15,0))/12),0)</f>
        <v>0</v>
      </c>
      <c r="G458" s="6">
        <f>IF(Balance!G457&gt;0,Balance!G457*(INDEX(Info!$E$6:$E$15,MATCH(G$14,Info!$C$6:$C$15,0))/12),0)</f>
        <v>0</v>
      </c>
      <c r="H458" s="6">
        <f>IF(Balance!H457&gt;0,Balance!H457*(INDEX(Info!$E$6:$E$15,MATCH(H$14,Info!$C$6:$C$15,0))/12),0)</f>
        <v>0</v>
      </c>
      <c r="I458" s="6">
        <f>IF(Balance!I457&gt;0,Balance!I457*(INDEX(Info!$E$6:$E$15,MATCH(I$14,Info!$C$6:$C$15,0))/12),0)</f>
        <v>0</v>
      </c>
      <c r="J458" s="6">
        <f>IF(Balance!J457&gt;0,Balance!J457*(INDEX(Info!$E$6:$E$15,MATCH(J$14,Info!$C$6:$C$15,0))/12),0)</f>
        <v>0</v>
      </c>
      <c r="K458" s="6">
        <f>IF(Balance!K457&gt;0,Balance!K457*(INDEX(Info!$E$6:$E$15,MATCH(K$14,Info!$C$6:$C$15,0))/12),0)</f>
        <v>0</v>
      </c>
      <c r="L458" s="6">
        <f>IF(Balance!L457&gt;0,Balance!L457*(INDEX(Info!$E$6:$E$15,MATCH(L$14,Info!$C$6:$C$15,0))/12),0)</f>
        <v>0</v>
      </c>
      <c r="M458" s="6">
        <f>IF(Balance!M457&gt;0,Balance!M457*(INDEX(Info!$E$6:$E$15,MATCH(M$14,Info!$C$6:$C$15,0))/12),0)</f>
        <v>0</v>
      </c>
      <c r="O458" s="6">
        <f t="shared" si="14"/>
        <v>0</v>
      </c>
    </row>
    <row r="459" spans="1:15" x14ac:dyDescent="0.25">
      <c r="A459" s="3" t="str">
        <f>IF(Balance!O458&lt;=0,"",A458+1)</f>
        <v/>
      </c>
      <c r="B459" s="51" t="str">
        <f t="shared" si="15"/>
        <v/>
      </c>
      <c r="D459" s="6">
        <f>IF(Balance!D458&gt;0,Balance!D458*(INDEX(Info!$E$6:$E$15,MATCH(D$14,Info!$C$6:$C$15,0))/12),0)</f>
        <v>0</v>
      </c>
      <c r="E459" s="6">
        <f>IF(Balance!E458&gt;0,Balance!E458*(INDEX(Info!$E$6:$E$15,MATCH(E$14,Info!$C$6:$C$15,0))/12),0)</f>
        <v>0</v>
      </c>
      <c r="F459" s="6">
        <f>IF(Balance!F458&gt;0,Balance!F458*(INDEX(Info!$E$6:$E$15,MATCH(F$14,Info!$C$6:$C$15,0))/12),0)</f>
        <v>0</v>
      </c>
      <c r="G459" s="6">
        <f>IF(Balance!G458&gt;0,Balance!G458*(INDEX(Info!$E$6:$E$15,MATCH(G$14,Info!$C$6:$C$15,0))/12),0)</f>
        <v>0</v>
      </c>
      <c r="H459" s="6">
        <f>IF(Balance!H458&gt;0,Balance!H458*(INDEX(Info!$E$6:$E$15,MATCH(H$14,Info!$C$6:$C$15,0))/12),0)</f>
        <v>0</v>
      </c>
      <c r="I459" s="6">
        <f>IF(Balance!I458&gt;0,Balance!I458*(INDEX(Info!$E$6:$E$15,MATCH(I$14,Info!$C$6:$C$15,0))/12),0)</f>
        <v>0</v>
      </c>
      <c r="J459" s="6">
        <f>IF(Balance!J458&gt;0,Balance!J458*(INDEX(Info!$E$6:$E$15,MATCH(J$14,Info!$C$6:$C$15,0))/12),0)</f>
        <v>0</v>
      </c>
      <c r="K459" s="6">
        <f>IF(Balance!K458&gt;0,Balance!K458*(INDEX(Info!$E$6:$E$15,MATCH(K$14,Info!$C$6:$C$15,0))/12),0)</f>
        <v>0</v>
      </c>
      <c r="L459" s="6">
        <f>IF(Balance!L458&gt;0,Balance!L458*(INDEX(Info!$E$6:$E$15,MATCH(L$14,Info!$C$6:$C$15,0))/12),0)</f>
        <v>0</v>
      </c>
      <c r="M459" s="6">
        <f>IF(Balance!M458&gt;0,Balance!M458*(INDEX(Info!$E$6:$E$15,MATCH(M$14,Info!$C$6:$C$15,0))/12),0)</f>
        <v>0</v>
      </c>
      <c r="O459" s="6">
        <f t="shared" si="14"/>
        <v>0</v>
      </c>
    </row>
    <row r="460" spans="1:15" x14ac:dyDescent="0.25">
      <c r="A460" s="3" t="str">
        <f>IF(Balance!O459&lt;=0,"",A459+1)</f>
        <v/>
      </c>
      <c r="B460" s="51" t="str">
        <f t="shared" si="15"/>
        <v/>
      </c>
      <c r="D460" s="6">
        <f>IF(Balance!D459&gt;0,Balance!D459*(INDEX(Info!$E$6:$E$15,MATCH(D$14,Info!$C$6:$C$15,0))/12),0)</f>
        <v>0</v>
      </c>
      <c r="E460" s="6">
        <f>IF(Balance!E459&gt;0,Balance!E459*(INDEX(Info!$E$6:$E$15,MATCH(E$14,Info!$C$6:$C$15,0))/12),0)</f>
        <v>0</v>
      </c>
      <c r="F460" s="6">
        <f>IF(Balance!F459&gt;0,Balance!F459*(INDEX(Info!$E$6:$E$15,MATCH(F$14,Info!$C$6:$C$15,0))/12),0)</f>
        <v>0</v>
      </c>
      <c r="G460" s="6">
        <f>IF(Balance!G459&gt;0,Balance!G459*(INDEX(Info!$E$6:$E$15,MATCH(G$14,Info!$C$6:$C$15,0))/12),0)</f>
        <v>0</v>
      </c>
      <c r="H460" s="6">
        <f>IF(Balance!H459&gt;0,Balance!H459*(INDEX(Info!$E$6:$E$15,MATCH(H$14,Info!$C$6:$C$15,0))/12),0)</f>
        <v>0</v>
      </c>
      <c r="I460" s="6">
        <f>IF(Balance!I459&gt;0,Balance!I459*(INDEX(Info!$E$6:$E$15,MATCH(I$14,Info!$C$6:$C$15,0))/12),0)</f>
        <v>0</v>
      </c>
      <c r="J460" s="6">
        <f>IF(Balance!J459&gt;0,Balance!J459*(INDEX(Info!$E$6:$E$15,MATCH(J$14,Info!$C$6:$C$15,0))/12),0)</f>
        <v>0</v>
      </c>
      <c r="K460" s="6">
        <f>IF(Balance!K459&gt;0,Balance!K459*(INDEX(Info!$E$6:$E$15,MATCH(K$14,Info!$C$6:$C$15,0))/12),0)</f>
        <v>0</v>
      </c>
      <c r="L460" s="6">
        <f>IF(Balance!L459&gt;0,Balance!L459*(INDEX(Info!$E$6:$E$15,MATCH(L$14,Info!$C$6:$C$15,0))/12),0)</f>
        <v>0</v>
      </c>
      <c r="M460" s="6">
        <f>IF(Balance!M459&gt;0,Balance!M459*(INDEX(Info!$E$6:$E$15,MATCH(M$14,Info!$C$6:$C$15,0))/12),0)</f>
        <v>0</v>
      </c>
      <c r="O460" s="6">
        <f t="shared" si="14"/>
        <v>0</v>
      </c>
    </row>
    <row r="461" spans="1:15" x14ac:dyDescent="0.25">
      <c r="A461" s="3" t="str">
        <f>IF(Balance!O460&lt;=0,"",A460+1)</f>
        <v/>
      </c>
      <c r="B461" s="51" t="str">
        <f t="shared" si="15"/>
        <v/>
      </c>
      <c r="D461" s="6">
        <f>IF(Balance!D460&gt;0,Balance!D460*(INDEX(Info!$E$6:$E$15,MATCH(D$14,Info!$C$6:$C$15,0))/12),0)</f>
        <v>0</v>
      </c>
      <c r="E461" s="6">
        <f>IF(Balance!E460&gt;0,Balance!E460*(INDEX(Info!$E$6:$E$15,MATCH(E$14,Info!$C$6:$C$15,0))/12),0)</f>
        <v>0</v>
      </c>
      <c r="F461" s="6">
        <f>IF(Balance!F460&gt;0,Balance!F460*(INDEX(Info!$E$6:$E$15,MATCH(F$14,Info!$C$6:$C$15,0))/12),0)</f>
        <v>0</v>
      </c>
      <c r="G461" s="6">
        <f>IF(Balance!G460&gt;0,Balance!G460*(INDEX(Info!$E$6:$E$15,MATCH(G$14,Info!$C$6:$C$15,0))/12),0)</f>
        <v>0</v>
      </c>
      <c r="H461" s="6">
        <f>IF(Balance!H460&gt;0,Balance!H460*(INDEX(Info!$E$6:$E$15,MATCH(H$14,Info!$C$6:$C$15,0))/12),0)</f>
        <v>0</v>
      </c>
      <c r="I461" s="6">
        <f>IF(Balance!I460&gt;0,Balance!I460*(INDEX(Info!$E$6:$E$15,MATCH(I$14,Info!$C$6:$C$15,0))/12),0)</f>
        <v>0</v>
      </c>
      <c r="J461" s="6">
        <f>IF(Balance!J460&gt;0,Balance!J460*(INDEX(Info!$E$6:$E$15,MATCH(J$14,Info!$C$6:$C$15,0))/12),0)</f>
        <v>0</v>
      </c>
      <c r="K461" s="6">
        <f>IF(Balance!K460&gt;0,Balance!K460*(INDEX(Info!$E$6:$E$15,MATCH(K$14,Info!$C$6:$C$15,0))/12),0)</f>
        <v>0</v>
      </c>
      <c r="L461" s="6">
        <f>IF(Balance!L460&gt;0,Balance!L460*(INDEX(Info!$E$6:$E$15,MATCH(L$14,Info!$C$6:$C$15,0))/12),0)</f>
        <v>0</v>
      </c>
      <c r="M461" s="6">
        <f>IF(Balance!M460&gt;0,Balance!M460*(INDEX(Info!$E$6:$E$15,MATCH(M$14,Info!$C$6:$C$15,0))/12),0)</f>
        <v>0</v>
      </c>
      <c r="O461" s="6">
        <f t="shared" si="14"/>
        <v>0</v>
      </c>
    </row>
    <row r="462" spans="1:15" x14ac:dyDescent="0.25">
      <c r="A462" s="3" t="str">
        <f>IF(Balance!O461&lt;=0,"",A461+1)</f>
        <v/>
      </c>
      <c r="B462" s="51" t="str">
        <f t="shared" si="15"/>
        <v/>
      </c>
      <c r="D462" s="6">
        <f>IF(Balance!D461&gt;0,Balance!D461*(INDEX(Info!$E$6:$E$15,MATCH(D$14,Info!$C$6:$C$15,0))/12),0)</f>
        <v>0</v>
      </c>
      <c r="E462" s="6">
        <f>IF(Balance!E461&gt;0,Balance!E461*(INDEX(Info!$E$6:$E$15,MATCH(E$14,Info!$C$6:$C$15,0))/12),0)</f>
        <v>0</v>
      </c>
      <c r="F462" s="6">
        <f>IF(Balance!F461&gt;0,Balance!F461*(INDEX(Info!$E$6:$E$15,MATCH(F$14,Info!$C$6:$C$15,0))/12),0)</f>
        <v>0</v>
      </c>
      <c r="G462" s="6">
        <f>IF(Balance!G461&gt;0,Balance!G461*(INDEX(Info!$E$6:$E$15,MATCH(G$14,Info!$C$6:$C$15,0))/12),0)</f>
        <v>0</v>
      </c>
      <c r="H462" s="6">
        <f>IF(Balance!H461&gt;0,Balance!H461*(INDEX(Info!$E$6:$E$15,MATCH(H$14,Info!$C$6:$C$15,0))/12),0)</f>
        <v>0</v>
      </c>
      <c r="I462" s="6">
        <f>IF(Balance!I461&gt;0,Balance!I461*(INDEX(Info!$E$6:$E$15,MATCH(I$14,Info!$C$6:$C$15,0))/12),0)</f>
        <v>0</v>
      </c>
      <c r="J462" s="6">
        <f>IF(Balance!J461&gt;0,Balance!J461*(INDEX(Info!$E$6:$E$15,MATCH(J$14,Info!$C$6:$C$15,0))/12),0)</f>
        <v>0</v>
      </c>
      <c r="K462" s="6">
        <f>IF(Balance!K461&gt;0,Balance!K461*(INDEX(Info!$E$6:$E$15,MATCH(K$14,Info!$C$6:$C$15,0))/12),0)</f>
        <v>0</v>
      </c>
      <c r="L462" s="6">
        <f>IF(Balance!L461&gt;0,Balance!L461*(INDEX(Info!$E$6:$E$15,MATCH(L$14,Info!$C$6:$C$15,0))/12),0)</f>
        <v>0</v>
      </c>
      <c r="M462" s="6">
        <f>IF(Balance!M461&gt;0,Balance!M461*(INDEX(Info!$E$6:$E$15,MATCH(M$14,Info!$C$6:$C$15,0))/12),0)</f>
        <v>0</v>
      </c>
      <c r="O462" s="6">
        <f t="shared" si="14"/>
        <v>0</v>
      </c>
    </row>
    <row r="463" spans="1:15" x14ac:dyDescent="0.25">
      <c r="A463" s="3" t="str">
        <f>IF(Balance!O462&lt;=0,"",A462+1)</f>
        <v/>
      </c>
      <c r="B463" s="51" t="str">
        <f t="shared" si="15"/>
        <v/>
      </c>
      <c r="D463" s="6">
        <f>IF(Balance!D462&gt;0,Balance!D462*(INDEX(Info!$E$6:$E$15,MATCH(D$14,Info!$C$6:$C$15,0))/12),0)</f>
        <v>0</v>
      </c>
      <c r="E463" s="6">
        <f>IF(Balance!E462&gt;0,Balance!E462*(INDEX(Info!$E$6:$E$15,MATCH(E$14,Info!$C$6:$C$15,0))/12),0)</f>
        <v>0</v>
      </c>
      <c r="F463" s="6">
        <f>IF(Balance!F462&gt;0,Balance!F462*(INDEX(Info!$E$6:$E$15,MATCH(F$14,Info!$C$6:$C$15,0))/12),0)</f>
        <v>0</v>
      </c>
      <c r="G463" s="6">
        <f>IF(Balance!G462&gt;0,Balance!G462*(INDEX(Info!$E$6:$E$15,MATCH(G$14,Info!$C$6:$C$15,0))/12),0)</f>
        <v>0</v>
      </c>
      <c r="H463" s="6">
        <f>IF(Balance!H462&gt;0,Balance!H462*(INDEX(Info!$E$6:$E$15,MATCH(H$14,Info!$C$6:$C$15,0))/12),0)</f>
        <v>0</v>
      </c>
      <c r="I463" s="6">
        <f>IF(Balance!I462&gt;0,Balance!I462*(INDEX(Info!$E$6:$E$15,MATCH(I$14,Info!$C$6:$C$15,0))/12),0)</f>
        <v>0</v>
      </c>
      <c r="J463" s="6">
        <f>IF(Balance!J462&gt;0,Balance!J462*(INDEX(Info!$E$6:$E$15,MATCH(J$14,Info!$C$6:$C$15,0))/12),0)</f>
        <v>0</v>
      </c>
      <c r="K463" s="6">
        <f>IF(Balance!K462&gt;0,Balance!K462*(INDEX(Info!$E$6:$E$15,MATCH(K$14,Info!$C$6:$C$15,0))/12),0)</f>
        <v>0</v>
      </c>
      <c r="L463" s="6">
        <f>IF(Balance!L462&gt;0,Balance!L462*(INDEX(Info!$E$6:$E$15,MATCH(L$14,Info!$C$6:$C$15,0))/12),0)</f>
        <v>0</v>
      </c>
      <c r="M463" s="6">
        <f>IF(Balance!M462&gt;0,Balance!M462*(INDEX(Info!$E$6:$E$15,MATCH(M$14,Info!$C$6:$C$15,0))/12),0)</f>
        <v>0</v>
      </c>
      <c r="O463" s="6">
        <f t="shared" si="14"/>
        <v>0</v>
      </c>
    </row>
    <row r="464" spans="1:15" x14ac:dyDescent="0.25">
      <c r="A464" s="3" t="str">
        <f>IF(Balance!O463&lt;=0,"",A463+1)</f>
        <v/>
      </c>
      <c r="B464" s="51" t="str">
        <f t="shared" si="15"/>
        <v/>
      </c>
      <c r="D464" s="6">
        <f>IF(Balance!D463&gt;0,Balance!D463*(INDEX(Info!$E$6:$E$15,MATCH(D$14,Info!$C$6:$C$15,0))/12),0)</f>
        <v>0</v>
      </c>
      <c r="E464" s="6">
        <f>IF(Balance!E463&gt;0,Balance!E463*(INDEX(Info!$E$6:$E$15,MATCH(E$14,Info!$C$6:$C$15,0))/12),0)</f>
        <v>0</v>
      </c>
      <c r="F464" s="6">
        <f>IF(Balance!F463&gt;0,Balance!F463*(INDEX(Info!$E$6:$E$15,MATCH(F$14,Info!$C$6:$C$15,0))/12),0)</f>
        <v>0</v>
      </c>
      <c r="G464" s="6">
        <f>IF(Balance!G463&gt;0,Balance!G463*(INDEX(Info!$E$6:$E$15,MATCH(G$14,Info!$C$6:$C$15,0))/12),0)</f>
        <v>0</v>
      </c>
      <c r="H464" s="6">
        <f>IF(Balance!H463&gt;0,Balance!H463*(INDEX(Info!$E$6:$E$15,MATCH(H$14,Info!$C$6:$C$15,0))/12),0)</f>
        <v>0</v>
      </c>
      <c r="I464" s="6">
        <f>IF(Balance!I463&gt;0,Balance!I463*(INDEX(Info!$E$6:$E$15,MATCH(I$14,Info!$C$6:$C$15,0))/12),0)</f>
        <v>0</v>
      </c>
      <c r="J464" s="6">
        <f>IF(Balance!J463&gt;0,Balance!J463*(INDEX(Info!$E$6:$E$15,MATCH(J$14,Info!$C$6:$C$15,0))/12),0)</f>
        <v>0</v>
      </c>
      <c r="K464" s="6">
        <f>IF(Balance!K463&gt;0,Balance!K463*(INDEX(Info!$E$6:$E$15,MATCH(K$14,Info!$C$6:$C$15,0))/12),0)</f>
        <v>0</v>
      </c>
      <c r="L464" s="6">
        <f>IF(Balance!L463&gt;0,Balance!L463*(INDEX(Info!$E$6:$E$15,MATCH(L$14,Info!$C$6:$C$15,0))/12),0)</f>
        <v>0</v>
      </c>
      <c r="M464" s="6">
        <f>IF(Balance!M463&gt;0,Balance!M463*(INDEX(Info!$E$6:$E$15,MATCH(M$14,Info!$C$6:$C$15,0))/12),0)</f>
        <v>0</v>
      </c>
      <c r="O464" s="6">
        <f t="shared" ref="O464:O495" si="16">SUM(D464:M464)</f>
        <v>0</v>
      </c>
    </row>
    <row r="465" spans="1:15" x14ac:dyDescent="0.25">
      <c r="A465" s="3" t="str">
        <f>IF(Balance!O464&lt;=0,"",A464+1)</f>
        <v/>
      </c>
      <c r="B465" s="51" t="str">
        <f t="shared" ref="B465:B495" si="17">IF(A465="","",DATE(YEAR(B464),MONTH(B464)+1,1))</f>
        <v/>
      </c>
      <c r="D465" s="6">
        <f>IF(Balance!D464&gt;0,Balance!D464*(INDEX(Info!$E$6:$E$15,MATCH(D$14,Info!$C$6:$C$15,0))/12),0)</f>
        <v>0</v>
      </c>
      <c r="E465" s="6">
        <f>IF(Balance!E464&gt;0,Balance!E464*(INDEX(Info!$E$6:$E$15,MATCH(E$14,Info!$C$6:$C$15,0))/12),0)</f>
        <v>0</v>
      </c>
      <c r="F465" s="6">
        <f>IF(Balance!F464&gt;0,Balance!F464*(INDEX(Info!$E$6:$E$15,MATCH(F$14,Info!$C$6:$C$15,0))/12),0)</f>
        <v>0</v>
      </c>
      <c r="G465" s="6">
        <f>IF(Balance!G464&gt;0,Balance!G464*(INDEX(Info!$E$6:$E$15,MATCH(G$14,Info!$C$6:$C$15,0))/12),0)</f>
        <v>0</v>
      </c>
      <c r="H465" s="6">
        <f>IF(Balance!H464&gt;0,Balance!H464*(INDEX(Info!$E$6:$E$15,MATCH(H$14,Info!$C$6:$C$15,0))/12),0)</f>
        <v>0</v>
      </c>
      <c r="I465" s="6">
        <f>IF(Balance!I464&gt;0,Balance!I464*(INDEX(Info!$E$6:$E$15,MATCH(I$14,Info!$C$6:$C$15,0))/12),0)</f>
        <v>0</v>
      </c>
      <c r="J465" s="6">
        <f>IF(Balance!J464&gt;0,Balance!J464*(INDEX(Info!$E$6:$E$15,MATCH(J$14,Info!$C$6:$C$15,0))/12),0)</f>
        <v>0</v>
      </c>
      <c r="K465" s="6">
        <f>IF(Balance!K464&gt;0,Balance!K464*(INDEX(Info!$E$6:$E$15,MATCH(K$14,Info!$C$6:$C$15,0))/12),0)</f>
        <v>0</v>
      </c>
      <c r="L465" s="6">
        <f>IF(Balance!L464&gt;0,Balance!L464*(INDEX(Info!$E$6:$E$15,MATCH(L$14,Info!$C$6:$C$15,0))/12),0)</f>
        <v>0</v>
      </c>
      <c r="M465" s="6">
        <f>IF(Balance!M464&gt;0,Balance!M464*(INDEX(Info!$E$6:$E$15,MATCH(M$14,Info!$C$6:$C$15,0))/12),0)</f>
        <v>0</v>
      </c>
      <c r="O465" s="6">
        <f t="shared" si="16"/>
        <v>0</v>
      </c>
    </row>
    <row r="466" spans="1:15" x14ac:dyDescent="0.25">
      <c r="A466" s="3" t="str">
        <f>IF(Balance!O465&lt;=0,"",A465+1)</f>
        <v/>
      </c>
      <c r="B466" s="51" t="str">
        <f t="shared" si="17"/>
        <v/>
      </c>
      <c r="D466" s="6">
        <f>IF(Balance!D465&gt;0,Balance!D465*(INDEX(Info!$E$6:$E$15,MATCH(D$14,Info!$C$6:$C$15,0))/12),0)</f>
        <v>0</v>
      </c>
      <c r="E466" s="6">
        <f>IF(Balance!E465&gt;0,Balance!E465*(INDEX(Info!$E$6:$E$15,MATCH(E$14,Info!$C$6:$C$15,0))/12),0)</f>
        <v>0</v>
      </c>
      <c r="F466" s="6">
        <f>IF(Balance!F465&gt;0,Balance!F465*(INDEX(Info!$E$6:$E$15,MATCH(F$14,Info!$C$6:$C$15,0))/12),0)</f>
        <v>0</v>
      </c>
      <c r="G466" s="6">
        <f>IF(Balance!G465&gt;0,Balance!G465*(INDEX(Info!$E$6:$E$15,MATCH(G$14,Info!$C$6:$C$15,0))/12),0)</f>
        <v>0</v>
      </c>
      <c r="H466" s="6">
        <f>IF(Balance!H465&gt;0,Balance!H465*(INDEX(Info!$E$6:$E$15,MATCH(H$14,Info!$C$6:$C$15,0))/12),0)</f>
        <v>0</v>
      </c>
      <c r="I466" s="6">
        <f>IF(Balance!I465&gt;0,Balance!I465*(INDEX(Info!$E$6:$E$15,MATCH(I$14,Info!$C$6:$C$15,0))/12),0)</f>
        <v>0</v>
      </c>
      <c r="J466" s="6">
        <f>IF(Balance!J465&gt;0,Balance!J465*(INDEX(Info!$E$6:$E$15,MATCH(J$14,Info!$C$6:$C$15,0))/12),0)</f>
        <v>0</v>
      </c>
      <c r="K466" s="6">
        <f>IF(Balance!K465&gt;0,Balance!K465*(INDEX(Info!$E$6:$E$15,MATCH(K$14,Info!$C$6:$C$15,0))/12),0)</f>
        <v>0</v>
      </c>
      <c r="L466" s="6">
        <f>IF(Balance!L465&gt;0,Balance!L465*(INDEX(Info!$E$6:$E$15,MATCH(L$14,Info!$C$6:$C$15,0))/12),0)</f>
        <v>0</v>
      </c>
      <c r="M466" s="6">
        <f>IF(Balance!M465&gt;0,Balance!M465*(INDEX(Info!$E$6:$E$15,MATCH(M$14,Info!$C$6:$C$15,0))/12),0)</f>
        <v>0</v>
      </c>
      <c r="O466" s="6">
        <f t="shared" si="16"/>
        <v>0</v>
      </c>
    </row>
    <row r="467" spans="1:15" x14ac:dyDescent="0.25">
      <c r="A467" s="3" t="str">
        <f>IF(Balance!O466&lt;=0,"",A466+1)</f>
        <v/>
      </c>
      <c r="B467" s="51" t="str">
        <f t="shared" si="17"/>
        <v/>
      </c>
      <c r="D467" s="6">
        <f>IF(Balance!D466&gt;0,Balance!D466*(INDEX(Info!$E$6:$E$15,MATCH(D$14,Info!$C$6:$C$15,0))/12),0)</f>
        <v>0</v>
      </c>
      <c r="E467" s="6">
        <f>IF(Balance!E466&gt;0,Balance!E466*(INDEX(Info!$E$6:$E$15,MATCH(E$14,Info!$C$6:$C$15,0))/12),0)</f>
        <v>0</v>
      </c>
      <c r="F467" s="6">
        <f>IF(Balance!F466&gt;0,Balance!F466*(INDEX(Info!$E$6:$E$15,MATCH(F$14,Info!$C$6:$C$15,0))/12),0)</f>
        <v>0</v>
      </c>
      <c r="G467" s="6">
        <f>IF(Balance!G466&gt;0,Balance!G466*(INDEX(Info!$E$6:$E$15,MATCH(G$14,Info!$C$6:$C$15,0))/12),0)</f>
        <v>0</v>
      </c>
      <c r="H467" s="6">
        <f>IF(Balance!H466&gt;0,Balance!H466*(INDEX(Info!$E$6:$E$15,MATCH(H$14,Info!$C$6:$C$15,0))/12),0)</f>
        <v>0</v>
      </c>
      <c r="I467" s="6">
        <f>IF(Balance!I466&gt;0,Balance!I466*(INDEX(Info!$E$6:$E$15,MATCH(I$14,Info!$C$6:$C$15,0))/12),0)</f>
        <v>0</v>
      </c>
      <c r="J467" s="6">
        <f>IF(Balance!J466&gt;0,Balance!J466*(INDEX(Info!$E$6:$E$15,MATCH(J$14,Info!$C$6:$C$15,0))/12),0)</f>
        <v>0</v>
      </c>
      <c r="K467" s="6">
        <f>IF(Balance!K466&gt;0,Balance!K466*(INDEX(Info!$E$6:$E$15,MATCH(K$14,Info!$C$6:$C$15,0))/12),0)</f>
        <v>0</v>
      </c>
      <c r="L467" s="6">
        <f>IF(Balance!L466&gt;0,Balance!L466*(INDEX(Info!$E$6:$E$15,MATCH(L$14,Info!$C$6:$C$15,0))/12),0)</f>
        <v>0</v>
      </c>
      <c r="M467" s="6">
        <f>IF(Balance!M466&gt;0,Balance!M466*(INDEX(Info!$E$6:$E$15,MATCH(M$14,Info!$C$6:$C$15,0))/12),0)</f>
        <v>0</v>
      </c>
      <c r="O467" s="6">
        <f t="shared" si="16"/>
        <v>0</v>
      </c>
    </row>
    <row r="468" spans="1:15" x14ac:dyDescent="0.25">
      <c r="A468" s="3" t="str">
        <f>IF(Balance!O467&lt;=0,"",A467+1)</f>
        <v/>
      </c>
      <c r="B468" s="51" t="str">
        <f t="shared" si="17"/>
        <v/>
      </c>
      <c r="D468" s="6">
        <f>IF(Balance!D467&gt;0,Balance!D467*(INDEX(Info!$E$6:$E$15,MATCH(D$14,Info!$C$6:$C$15,0))/12),0)</f>
        <v>0</v>
      </c>
      <c r="E468" s="6">
        <f>IF(Balance!E467&gt;0,Balance!E467*(INDEX(Info!$E$6:$E$15,MATCH(E$14,Info!$C$6:$C$15,0))/12),0)</f>
        <v>0</v>
      </c>
      <c r="F468" s="6">
        <f>IF(Balance!F467&gt;0,Balance!F467*(INDEX(Info!$E$6:$E$15,MATCH(F$14,Info!$C$6:$C$15,0))/12),0)</f>
        <v>0</v>
      </c>
      <c r="G468" s="6">
        <f>IF(Balance!G467&gt;0,Balance!G467*(INDEX(Info!$E$6:$E$15,MATCH(G$14,Info!$C$6:$C$15,0))/12),0)</f>
        <v>0</v>
      </c>
      <c r="H468" s="6">
        <f>IF(Balance!H467&gt;0,Balance!H467*(INDEX(Info!$E$6:$E$15,MATCH(H$14,Info!$C$6:$C$15,0))/12),0)</f>
        <v>0</v>
      </c>
      <c r="I468" s="6">
        <f>IF(Balance!I467&gt;0,Balance!I467*(INDEX(Info!$E$6:$E$15,MATCH(I$14,Info!$C$6:$C$15,0))/12),0)</f>
        <v>0</v>
      </c>
      <c r="J468" s="6">
        <f>IF(Balance!J467&gt;0,Balance!J467*(INDEX(Info!$E$6:$E$15,MATCH(J$14,Info!$C$6:$C$15,0))/12),0)</f>
        <v>0</v>
      </c>
      <c r="K468" s="6">
        <f>IF(Balance!K467&gt;0,Balance!K467*(INDEX(Info!$E$6:$E$15,MATCH(K$14,Info!$C$6:$C$15,0))/12),0)</f>
        <v>0</v>
      </c>
      <c r="L468" s="6">
        <f>IF(Balance!L467&gt;0,Balance!L467*(INDEX(Info!$E$6:$E$15,MATCH(L$14,Info!$C$6:$C$15,0))/12),0)</f>
        <v>0</v>
      </c>
      <c r="M468" s="6">
        <f>IF(Balance!M467&gt;0,Balance!M467*(INDEX(Info!$E$6:$E$15,MATCH(M$14,Info!$C$6:$C$15,0))/12),0)</f>
        <v>0</v>
      </c>
      <c r="O468" s="6">
        <f t="shared" si="16"/>
        <v>0</v>
      </c>
    </row>
    <row r="469" spans="1:15" x14ac:dyDescent="0.25">
      <c r="A469" s="3" t="str">
        <f>IF(Balance!O468&lt;=0,"",A468+1)</f>
        <v/>
      </c>
      <c r="B469" s="51" t="str">
        <f t="shared" si="17"/>
        <v/>
      </c>
      <c r="D469" s="6">
        <f>IF(Balance!D468&gt;0,Balance!D468*(INDEX(Info!$E$6:$E$15,MATCH(D$14,Info!$C$6:$C$15,0))/12),0)</f>
        <v>0</v>
      </c>
      <c r="E469" s="6">
        <f>IF(Balance!E468&gt;0,Balance!E468*(INDEX(Info!$E$6:$E$15,MATCH(E$14,Info!$C$6:$C$15,0))/12),0)</f>
        <v>0</v>
      </c>
      <c r="F469" s="6">
        <f>IF(Balance!F468&gt;0,Balance!F468*(INDEX(Info!$E$6:$E$15,MATCH(F$14,Info!$C$6:$C$15,0))/12),0)</f>
        <v>0</v>
      </c>
      <c r="G469" s="6">
        <f>IF(Balance!G468&gt;0,Balance!G468*(INDEX(Info!$E$6:$E$15,MATCH(G$14,Info!$C$6:$C$15,0))/12),0)</f>
        <v>0</v>
      </c>
      <c r="H469" s="6">
        <f>IF(Balance!H468&gt;0,Balance!H468*(INDEX(Info!$E$6:$E$15,MATCH(H$14,Info!$C$6:$C$15,0))/12),0)</f>
        <v>0</v>
      </c>
      <c r="I469" s="6">
        <f>IF(Balance!I468&gt;0,Balance!I468*(INDEX(Info!$E$6:$E$15,MATCH(I$14,Info!$C$6:$C$15,0))/12),0)</f>
        <v>0</v>
      </c>
      <c r="J469" s="6">
        <f>IF(Balance!J468&gt;0,Balance!J468*(INDEX(Info!$E$6:$E$15,MATCH(J$14,Info!$C$6:$C$15,0))/12),0)</f>
        <v>0</v>
      </c>
      <c r="K469" s="6">
        <f>IF(Balance!K468&gt;0,Balance!K468*(INDEX(Info!$E$6:$E$15,MATCH(K$14,Info!$C$6:$C$15,0))/12),0)</f>
        <v>0</v>
      </c>
      <c r="L469" s="6">
        <f>IF(Balance!L468&gt;0,Balance!L468*(INDEX(Info!$E$6:$E$15,MATCH(L$14,Info!$C$6:$C$15,0))/12),0)</f>
        <v>0</v>
      </c>
      <c r="M469" s="6">
        <f>IF(Balance!M468&gt;0,Balance!M468*(INDEX(Info!$E$6:$E$15,MATCH(M$14,Info!$C$6:$C$15,0))/12),0)</f>
        <v>0</v>
      </c>
      <c r="O469" s="6">
        <f t="shared" si="16"/>
        <v>0</v>
      </c>
    </row>
    <row r="470" spans="1:15" x14ac:dyDescent="0.25">
      <c r="A470" s="3" t="str">
        <f>IF(Balance!O469&lt;=0,"",A469+1)</f>
        <v/>
      </c>
      <c r="B470" s="51" t="str">
        <f t="shared" si="17"/>
        <v/>
      </c>
      <c r="D470" s="6">
        <f>IF(Balance!D469&gt;0,Balance!D469*(INDEX(Info!$E$6:$E$15,MATCH(D$14,Info!$C$6:$C$15,0))/12),0)</f>
        <v>0</v>
      </c>
      <c r="E470" s="6">
        <f>IF(Balance!E469&gt;0,Balance!E469*(INDEX(Info!$E$6:$E$15,MATCH(E$14,Info!$C$6:$C$15,0))/12),0)</f>
        <v>0</v>
      </c>
      <c r="F470" s="6">
        <f>IF(Balance!F469&gt;0,Balance!F469*(INDEX(Info!$E$6:$E$15,MATCH(F$14,Info!$C$6:$C$15,0))/12),0)</f>
        <v>0</v>
      </c>
      <c r="G470" s="6">
        <f>IF(Balance!G469&gt;0,Balance!G469*(INDEX(Info!$E$6:$E$15,MATCH(G$14,Info!$C$6:$C$15,0))/12),0)</f>
        <v>0</v>
      </c>
      <c r="H470" s="6">
        <f>IF(Balance!H469&gt;0,Balance!H469*(INDEX(Info!$E$6:$E$15,MATCH(H$14,Info!$C$6:$C$15,0))/12),0)</f>
        <v>0</v>
      </c>
      <c r="I470" s="6">
        <f>IF(Balance!I469&gt;0,Balance!I469*(INDEX(Info!$E$6:$E$15,MATCH(I$14,Info!$C$6:$C$15,0))/12),0)</f>
        <v>0</v>
      </c>
      <c r="J470" s="6">
        <f>IF(Balance!J469&gt;0,Balance!J469*(INDEX(Info!$E$6:$E$15,MATCH(J$14,Info!$C$6:$C$15,0))/12),0)</f>
        <v>0</v>
      </c>
      <c r="K470" s="6">
        <f>IF(Balance!K469&gt;0,Balance!K469*(INDEX(Info!$E$6:$E$15,MATCH(K$14,Info!$C$6:$C$15,0))/12),0)</f>
        <v>0</v>
      </c>
      <c r="L470" s="6">
        <f>IF(Balance!L469&gt;0,Balance!L469*(INDEX(Info!$E$6:$E$15,MATCH(L$14,Info!$C$6:$C$15,0))/12),0)</f>
        <v>0</v>
      </c>
      <c r="M470" s="6">
        <f>IF(Balance!M469&gt;0,Balance!M469*(INDEX(Info!$E$6:$E$15,MATCH(M$14,Info!$C$6:$C$15,0))/12),0)</f>
        <v>0</v>
      </c>
      <c r="O470" s="6">
        <f t="shared" si="16"/>
        <v>0</v>
      </c>
    </row>
    <row r="471" spans="1:15" x14ac:dyDescent="0.25">
      <c r="A471" s="3" t="str">
        <f>IF(Balance!O470&lt;=0,"",A470+1)</f>
        <v/>
      </c>
      <c r="B471" s="51" t="str">
        <f t="shared" si="17"/>
        <v/>
      </c>
      <c r="D471" s="6">
        <f>IF(Balance!D470&gt;0,Balance!D470*(INDEX(Info!$E$6:$E$15,MATCH(D$14,Info!$C$6:$C$15,0))/12),0)</f>
        <v>0</v>
      </c>
      <c r="E471" s="6">
        <f>IF(Balance!E470&gt;0,Balance!E470*(INDEX(Info!$E$6:$E$15,MATCH(E$14,Info!$C$6:$C$15,0))/12),0)</f>
        <v>0</v>
      </c>
      <c r="F471" s="6">
        <f>IF(Balance!F470&gt;0,Balance!F470*(INDEX(Info!$E$6:$E$15,MATCH(F$14,Info!$C$6:$C$15,0))/12),0)</f>
        <v>0</v>
      </c>
      <c r="G471" s="6">
        <f>IF(Balance!G470&gt;0,Balance!G470*(INDEX(Info!$E$6:$E$15,MATCH(G$14,Info!$C$6:$C$15,0))/12),0)</f>
        <v>0</v>
      </c>
      <c r="H471" s="6">
        <f>IF(Balance!H470&gt;0,Balance!H470*(INDEX(Info!$E$6:$E$15,MATCH(H$14,Info!$C$6:$C$15,0))/12),0)</f>
        <v>0</v>
      </c>
      <c r="I471" s="6">
        <f>IF(Balance!I470&gt;0,Balance!I470*(INDEX(Info!$E$6:$E$15,MATCH(I$14,Info!$C$6:$C$15,0))/12),0)</f>
        <v>0</v>
      </c>
      <c r="J471" s="6">
        <f>IF(Balance!J470&gt;0,Balance!J470*(INDEX(Info!$E$6:$E$15,MATCH(J$14,Info!$C$6:$C$15,0))/12),0)</f>
        <v>0</v>
      </c>
      <c r="K471" s="6">
        <f>IF(Balance!K470&gt;0,Balance!K470*(INDEX(Info!$E$6:$E$15,MATCH(K$14,Info!$C$6:$C$15,0))/12),0)</f>
        <v>0</v>
      </c>
      <c r="L471" s="6">
        <f>IF(Balance!L470&gt;0,Balance!L470*(INDEX(Info!$E$6:$E$15,MATCH(L$14,Info!$C$6:$C$15,0))/12),0)</f>
        <v>0</v>
      </c>
      <c r="M471" s="6">
        <f>IF(Balance!M470&gt;0,Balance!M470*(INDEX(Info!$E$6:$E$15,MATCH(M$14,Info!$C$6:$C$15,0))/12),0)</f>
        <v>0</v>
      </c>
      <c r="O471" s="6">
        <f t="shared" si="16"/>
        <v>0</v>
      </c>
    </row>
    <row r="472" spans="1:15" x14ac:dyDescent="0.25">
      <c r="A472" s="3" t="str">
        <f>IF(Balance!O471&lt;=0,"",A471+1)</f>
        <v/>
      </c>
      <c r="B472" s="51" t="str">
        <f t="shared" si="17"/>
        <v/>
      </c>
      <c r="D472" s="6">
        <f>IF(Balance!D471&gt;0,Balance!D471*(INDEX(Info!$E$6:$E$15,MATCH(D$14,Info!$C$6:$C$15,0))/12),0)</f>
        <v>0</v>
      </c>
      <c r="E472" s="6">
        <f>IF(Balance!E471&gt;0,Balance!E471*(INDEX(Info!$E$6:$E$15,MATCH(E$14,Info!$C$6:$C$15,0))/12),0)</f>
        <v>0</v>
      </c>
      <c r="F472" s="6">
        <f>IF(Balance!F471&gt;0,Balance!F471*(INDEX(Info!$E$6:$E$15,MATCH(F$14,Info!$C$6:$C$15,0))/12),0)</f>
        <v>0</v>
      </c>
      <c r="G472" s="6">
        <f>IF(Balance!G471&gt;0,Balance!G471*(INDEX(Info!$E$6:$E$15,MATCH(G$14,Info!$C$6:$C$15,0))/12),0)</f>
        <v>0</v>
      </c>
      <c r="H472" s="6">
        <f>IF(Balance!H471&gt;0,Balance!H471*(INDEX(Info!$E$6:$E$15,MATCH(H$14,Info!$C$6:$C$15,0))/12),0)</f>
        <v>0</v>
      </c>
      <c r="I472" s="6">
        <f>IF(Balance!I471&gt;0,Balance!I471*(INDEX(Info!$E$6:$E$15,MATCH(I$14,Info!$C$6:$C$15,0))/12),0)</f>
        <v>0</v>
      </c>
      <c r="J472" s="6">
        <f>IF(Balance!J471&gt;0,Balance!J471*(INDEX(Info!$E$6:$E$15,MATCH(J$14,Info!$C$6:$C$15,0))/12),0)</f>
        <v>0</v>
      </c>
      <c r="K472" s="6">
        <f>IF(Balance!K471&gt;0,Balance!K471*(INDEX(Info!$E$6:$E$15,MATCH(K$14,Info!$C$6:$C$15,0))/12),0)</f>
        <v>0</v>
      </c>
      <c r="L472" s="6">
        <f>IF(Balance!L471&gt;0,Balance!L471*(INDEX(Info!$E$6:$E$15,MATCH(L$14,Info!$C$6:$C$15,0))/12),0)</f>
        <v>0</v>
      </c>
      <c r="M472" s="6">
        <f>IF(Balance!M471&gt;0,Balance!M471*(INDEX(Info!$E$6:$E$15,MATCH(M$14,Info!$C$6:$C$15,0))/12),0)</f>
        <v>0</v>
      </c>
      <c r="O472" s="6">
        <f t="shared" si="16"/>
        <v>0</v>
      </c>
    </row>
    <row r="473" spans="1:15" x14ac:dyDescent="0.25">
      <c r="A473" s="3" t="str">
        <f>IF(Balance!O472&lt;=0,"",A472+1)</f>
        <v/>
      </c>
      <c r="B473" s="51" t="str">
        <f t="shared" si="17"/>
        <v/>
      </c>
      <c r="D473" s="6">
        <f>IF(Balance!D472&gt;0,Balance!D472*(INDEX(Info!$E$6:$E$15,MATCH(D$14,Info!$C$6:$C$15,0))/12),0)</f>
        <v>0</v>
      </c>
      <c r="E473" s="6">
        <f>IF(Balance!E472&gt;0,Balance!E472*(INDEX(Info!$E$6:$E$15,MATCH(E$14,Info!$C$6:$C$15,0))/12),0)</f>
        <v>0</v>
      </c>
      <c r="F473" s="6">
        <f>IF(Balance!F472&gt;0,Balance!F472*(INDEX(Info!$E$6:$E$15,MATCH(F$14,Info!$C$6:$C$15,0))/12),0)</f>
        <v>0</v>
      </c>
      <c r="G473" s="6">
        <f>IF(Balance!G472&gt;0,Balance!G472*(INDEX(Info!$E$6:$E$15,MATCH(G$14,Info!$C$6:$C$15,0))/12),0)</f>
        <v>0</v>
      </c>
      <c r="H473" s="6">
        <f>IF(Balance!H472&gt;0,Balance!H472*(INDEX(Info!$E$6:$E$15,MATCH(H$14,Info!$C$6:$C$15,0))/12),0)</f>
        <v>0</v>
      </c>
      <c r="I473" s="6">
        <f>IF(Balance!I472&gt;0,Balance!I472*(INDEX(Info!$E$6:$E$15,MATCH(I$14,Info!$C$6:$C$15,0))/12),0)</f>
        <v>0</v>
      </c>
      <c r="J473" s="6">
        <f>IF(Balance!J472&gt;0,Balance!J472*(INDEX(Info!$E$6:$E$15,MATCH(J$14,Info!$C$6:$C$15,0))/12),0)</f>
        <v>0</v>
      </c>
      <c r="K473" s="6">
        <f>IF(Balance!K472&gt;0,Balance!K472*(INDEX(Info!$E$6:$E$15,MATCH(K$14,Info!$C$6:$C$15,0))/12),0)</f>
        <v>0</v>
      </c>
      <c r="L473" s="6">
        <f>IF(Balance!L472&gt;0,Balance!L472*(INDEX(Info!$E$6:$E$15,MATCH(L$14,Info!$C$6:$C$15,0))/12),0)</f>
        <v>0</v>
      </c>
      <c r="M473" s="6">
        <f>IF(Balance!M472&gt;0,Balance!M472*(INDEX(Info!$E$6:$E$15,MATCH(M$14,Info!$C$6:$C$15,0))/12),0)</f>
        <v>0</v>
      </c>
      <c r="O473" s="6">
        <f t="shared" si="16"/>
        <v>0</v>
      </c>
    </row>
    <row r="474" spans="1:15" x14ac:dyDescent="0.25">
      <c r="A474" s="3" t="str">
        <f>IF(Balance!O473&lt;=0,"",A473+1)</f>
        <v/>
      </c>
      <c r="B474" s="51" t="str">
        <f t="shared" si="17"/>
        <v/>
      </c>
      <c r="D474" s="6">
        <f>IF(Balance!D473&gt;0,Balance!D473*(INDEX(Info!$E$6:$E$15,MATCH(D$14,Info!$C$6:$C$15,0))/12),0)</f>
        <v>0</v>
      </c>
      <c r="E474" s="6">
        <f>IF(Balance!E473&gt;0,Balance!E473*(INDEX(Info!$E$6:$E$15,MATCH(E$14,Info!$C$6:$C$15,0))/12),0)</f>
        <v>0</v>
      </c>
      <c r="F474" s="6">
        <f>IF(Balance!F473&gt;0,Balance!F473*(INDEX(Info!$E$6:$E$15,MATCH(F$14,Info!$C$6:$C$15,0))/12),0)</f>
        <v>0</v>
      </c>
      <c r="G474" s="6">
        <f>IF(Balance!G473&gt;0,Balance!G473*(INDEX(Info!$E$6:$E$15,MATCH(G$14,Info!$C$6:$C$15,0))/12),0)</f>
        <v>0</v>
      </c>
      <c r="H474" s="6">
        <f>IF(Balance!H473&gt;0,Balance!H473*(INDEX(Info!$E$6:$E$15,MATCH(H$14,Info!$C$6:$C$15,0))/12),0)</f>
        <v>0</v>
      </c>
      <c r="I474" s="6">
        <f>IF(Balance!I473&gt;0,Balance!I473*(INDEX(Info!$E$6:$E$15,MATCH(I$14,Info!$C$6:$C$15,0))/12),0)</f>
        <v>0</v>
      </c>
      <c r="J474" s="6">
        <f>IF(Balance!J473&gt;0,Balance!J473*(INDEX(Info!$E$6:$E$15,MATCH(J$14,Info!$C$6:$C$15,0))/12),0)</f>
        <v>0</v>
      </c>
      <c r="K474" s="6">
        <f>IF(Balance!K473&gt;0,Balance!K473*(INDEX(Info!$E$6:$E$15,MATCH(K$14,Info!$C$6:$C$15,0))/12),0)</f>
        <v>0</v>
      </c>
      <c r="L474" s="6">
        <f>IF(Balance!L473&gt;0,Balance!L473*(INDEX(Info!$E$6:$E$15,MATCH(L$14,Info!$C$6:$C$15,0))/12),0)</f>
        <v>0</v>
      </c>
      <c r="M474" s="6">
        <f>IF(Balance!M473&gt;0,Balance!M473*(INDEX(Info!$E$6:$E$15,MATCH(M$14,Info!$C$6:$C$15,0))/12),0)</f>
        <v>0</v>
      </c>
      <c r="O474" s="6">
        <f t="shared" si="16"/>
        <v>0</v>
      </c>
    </row>
    <row r="475" spans="1:15" x14ac:dyDescent="0.25">
      <c r="A475" s="3" t="str">
        <f>IF(Balance!O474&lt;=0,"",A474+1)</f>
        <v/>
      </c>
      <c r="B475" s="51" t="str">
        <f t="shared" si="17"/>
        <v/>
      </c>
      <c r="D475" s="6">
        <f>IF(Balance!D474&gt;0,Balance!D474*(INDEX(Info!$E$6:$E$15,MATCH(D$14,Info!$C$6:$C$15,0))/12),0)</f>
        <v>0</v>
      </c>
      <c r="E475" s="6">
        <f>IF(Balance!E474&gt;0,Balance!E474*(INDEX(Info!$E$6:$E$15,MATCH(E$14,Info!$C$6:$C$15,0))/12),0)</f>
        <v>0</v>
      </c>
      <c r="F475" s="6">
        <f>IF(Balance!F474&gt;0,Balance!F474*(INDEX(Info!$E$6:$E$15,MATCH(F$14,Info!$C$6:$C$15,0))/12),0)</f>
        <v>0</v>
      </c>
      <c r="G475" s="6">
        <f>IF(Balance!G474&gt;0,Balance!G474*(INDEX(Info!$E$6:$E$15,MATCH(G$14,Info!$C$6:$C$15,0))/12),0)</f>
        <v>0</v>
      </c>
      <c r="H475" s="6">
        <f>IF(Balance!H474&gt;0,Balance!H474*(INDEX(Info!$E$6:$E$15,MATCH(H$14,Info!$C$6:$C$15,0))/12),0)</f>
        <v>0</v>
      </c>
      <c r="I475" s="6">
        <f>IF(Balance!I474&gt;0,Balance!I474*(INDEX(Info!$E$6:$E$15,MATCH(I$14,Info!$C$6:$C$15,0))/12),0)</f>
        <v>0</v>
      </c>
      <c r="J475" s="6">
        <f>IF(Balance!J474&gt;0,Balance!J474*(INDEX(Info!$E$6:$E$15,MATCH(J$14,Info!$C$6:$C$15,0))/12),0)</f>
        <v>0</v>
      </c>
      <c r="K475" s="6">
        <f>IF(Balance!K474&gt;0,Balance!K474*(INDEX(Info!$E$6:$E$15,MATCH(K$14,Info!$C$6:$C$15,0))/12),0)</f>
        <v>0</v>
      </c>
      <c r="L475" s="6">
        <f>IF(Balance!L474&gt;0,Balance!L474*(INDEX(Info!$E$6:$E$15,MATCH(L$14,Info!$C$6:$C$15,0))/12),0)</f>
        <v>0</v>
      </c>
      <c r="M475" s="6">
        <f>IF(Balance!M474&gt;0,Balance!M474*(INDEX(Info!$E$6:$E$15,MATCH(M$14,Info!$C$6:$C$15,0))/12),0)</f>
        <v>0</v>
      </c>
      <c r="O475" s="6">
        <f t="shared" si="16"/>
        <v>0</v>
      </c>
    </row>
    <row r="476" spans="1:15" x14ac:dyDescent="0.25">
      <c r="A476" s="3" t="str">
        <f>IF(Balance!O475&lt;=0,"",A475+1)</f>
        <v/>
      </c>
      <c r="B476" s="51" t="str">
        <f t="shared" si="17"/>
        <v/>
      </c>
      <c r="D476" s="6">
        <f>IF(Balance!D475&gt;0,Balance!D475*(INDEX(Info!$E$6:$E$15,MATCH(D$14,Info!$C$6:$C$15,0))/12),0)</f>
        <v>0</v>
      </c>
      <c r="E476" s="6">
        <f>IF(Balance!E475&gt;0,Balance!E475*(INDEX(Info!$E$6:$E$15,MATCH(E$14,Info!$C$6:$C$15,0))/12),0)</f>
        <v>0</v>
      </c>
      <c r="F476" s="6">
        <f>IF(Balance!F475&gt;0,Balance!F475*(INDEX(Info!$E$6:$E$15,MATCH(F$14,Info!$C$6:$C$15,0))/12),0)</f>
        <v>0</v>
      </c>
      <c r="G476" s="6">
        <f>IF(Balance!G475&gt;0,Balance!G475*(INDEX(Info!$E$6:$E$15,MATCH(G$14,Info!$C$6:$C$15,0))/12),0)</f>
        <v>0</v>
      </c>
      <c r="H476" s="6">
        <f>IF(Balance!H475&gt;0,Balance!H475*(INDEX(Info!$E$6:$E$15,MATCH(H$14,Info!$C$6:$C$15,0))/12),0)</f>
        <v>0</v>
      </c>
      <c r="I476" s="6">
        <f>IF(Balance!I475&gt;0,Balance!I475*(INDEX(Info!$E$6:$E$15,MATCH(I$14,Info!$C$6:$C$15,0))/12),0)</f>
        <v>0</v>
      </c>
      <c r="J476" s="6">
        <f>IF(Balance!J475&gt;0,Balance!J475*(INDEX(Info!$E$6:$E$15,MATCH(J$14,Info!$C$6:$C$15,0))/12),0)</f>
        <v>0</v>
      </c>
      <c r="K476" s="6">
        <f>IF(Balance!K475&gt;0,Balance!K475*(INDEX(Info!$E$6:$E$15,MATCH(K$14,Info!$C$6:$C$15,0))/12),0)</f>
        <v>0</v>
      </c>
      <c r="L476" s="6">
        <f>IF(Balance!L475&gt;0,Balance!L475*(INDEX(Info!$E$6:$E$15,MATCH(L$14,Info!$C$6:$C$15,0))/12),0)</f>
        <v>0</v>
      </c>
      <c r="M476" s="6">
        <f>IF(Balance!M475&gt;0,Balance!M475*(INDEX(Info!$E$6:$E$15,MATCH(M$14,Info!$C$6:$C$15,0))/12),0)</f>
        <v>0</v>
      </c>
      <c r="O476" s="6">
        <f t="shared" si="16"/>
        <v>0</v>
      </c>
    </row>
    <row r="477" spans="1:15" x14ac:dyDescent="0.25">
      <c r="A477" s="3" t="str">
        <f>IF(Balance!O476&lt;=0,"",A476+1)</f>
        <v/>
      </c>
      <c r="B477" s="51" t="str">
        <f t="shared" si="17"/>
        <v/>
      </c>
      <c r="D477" s="6">
        <f>IF(Balance!D476&gt;0,Balance!D476*(INDEX(Info!$E$6:$E$15,MATCH(D$14,Info!$C$6:$C$15,0))/12),0)</f>
        <v>0</v>
      </c>
      <c r="E477" s="6">
        <f>IF(Balance!E476&gt;0,Balance!E476*(INDEX(Info!$E$6:$E$15,MATCH(E$14,Info!$C$6:$C$15,0))/12),0)</f>
        <v>0</v>
      </c>
      <c r="F477" s="6">
        <f>IF(Balance!F476&gt;0,Balance!F476*(INDEX(Info!$E$6:$E$15,MATCH(F$14,Info!$C$6:$C$15,0))/12),0)</f>
        <v>0</v>
      </c>
      <c r="G477" s="6">
        <f>IF(Balance!G476&gt;0,Balance!G476*(INDEX(Info!$E$6:$E$15,MATCH(G$14,Info!$C$6:$C$15,0))/12),0)</f>
        <v>0</v>
      </c>
      <c r="H477" s="6">
        <f>IF(Balance!H476&gt;0,Balance!H476*(INDEX(Info!$E$6:$E$15,MATCH(H$14,Info!$C$6:$C$15,0))/12),0)</f>
        <v>0</v>
      </c>
      <c r="I477" s="6">
        <f>IF(Balance!I476&gt;0,Balance!I476*(INDEX(Info!$E$6:$E$15,MATCH(I$14,Info!$C$6:$C$15,0))/12),0)</f>
        <v>0</v>
      </c>
      <c r="J477" s="6">
        <f>IF(Balance!J476&gt;0,Balance!J476*(INDEX(Info!$E$6:$E$15,MATCH(J$14,Info!$C$6:$C$15,0))/12),0)</f>
        <v>0</v>
      </c>
      <c r="K477" s="6">
        <f>IF(Balance!K476&gt;0,Balance!K476*(INDEX(Info!$E$6:$E$15,MATCH(K$14,Info!$C$6:$C$15,0))/12),0)</f>
        <v>0</v>
      </c>
      <c r="L477" s="6">
        <f>IF(Balance!L476&gt;0,Balance!L476*(INDEX(Info!$E$6:$E$15,MATCH(L$14,Info!$C$6:$C$15,0))/12),0)</f>
        <v>0</v>
      </c>
      <c r="M477" s="6">
        <f>IF(Balance!M476&gt;0,Balance!M476*(INDEX(Info!$E$6:$E$15,MATCH(M$14,Info!$C$6:$C$15,0))/12),0)</f>
        <v>0</v>
      </c>
      <c r="O477" s="6">
        <f t="shared" si="16"/>
        <v>0</v>
      </c>
    </row>
    <row r="478" spans="1:15" x14ac:dyDescent="0.25">
      <c r="A478" s="3" t="str">
        <f>IF(Balance!O477&lt;=0,"",A477+1)</f>
        <v/>
      </c>
      <c r="B478" s="51" t="str">
        <f t="shared" si="17"/>
        <v/>
      </c>
      <c r="D478" s="6">
        <f>IF(Balance!D477&gt;0,Balance!D477*(INDEX(Info!$E$6:$E$15,MATCH(D$14,Info!$C$6:$C$15,0))/12),0)</f>
        <v>0</v>
      </c>
      <c r="E478" s="6">
        <f>IF(Balance!E477&gt;0,Balance!E477*(INDEX(Info!$E$6:$E$15,MATCH(E$14,Info!$C$6:$C$15,0))/12),0)</f>
        <v>0</v>
      </c>
      <c r="F478" s="6">
        <f>IF(Balance!F477&gt;0,Balance!F477*(INDEX(Info!$E$6:$E$15,MATCH(F$14,Info!$C$6:$C$15,0))/12),0)</f>
        <v>0</v>
      </c>
      <c r="G478" s="6">
        <f>IF(Balance!G477&gt;0,Balance!G477*(INDEX(Info!$E$6:$E$15,MATCH(G$14,Info!$C$6:$C$15,0))/12),0)</f>
        <v>0</v>
      </c>
      <c r="H478" s="6">
        <f>IF(Balance!H477&gt;0,Balance!H477*(INDEX(Info!$E$6:$E$15,MATCH(H$14,Info!$C$6:$C$15,0))/12),0)</f>
        <v>0</v>
      </c>
      <c r="I478" s="6">
        <f>IF(Balance!I477&gt;0,Balance!I477*(INDEX(Info!$E$6:$E$15,MATCH(I$14,Info!$C$6:$C$15,0))/12),0)</f>
        <v>0</v>
      </c>
      <c r="J478" s="6">
        <f>IF(Balance!J477&gt;0,Balance!J477*(INDEX(Info!$E$6:$E$15,MATCH(J$14,Info!$C$6:$C$15,0))/12),0)</f>
        <v>0</v>
      </c>
      <c r="K478" s="6">
        <f>IF(Balance!K477&gt;0,Balance!K477*(INDEX(Info!$E$6:$E$15,MATCH(K$14,Info!$C$6:$C$15,0))/12),0)</f>
        <v>0</v>
      </c>
      <c r="L478" s="6">
        <f>IF(Balance!L477&gt;0,Balance!L477*(INDEX(Info!$E$6:$E$15,MATCH(L$14,Info!$C$6:$C$15,0))/12),0)</f>
        <v>0</v>
      </c>
      <c r="M478" s="6">
        <f>IF(Balance!M477&gt;0,Balance!M477*(INDEX(Info!$E$6:$E$15,MATCH(M$14,Info!$C$6:$C$15,0))/12),0)</f>
        <v>0</v>
      </c>
      <c r="O478" s="6">
        <f t="shared" si="16"/>
        <v>0</v>
      </c>
    </row>
    <row r="479" spans="1:15" x14ac:dyDescent="0.25">
      <c r="A479" s="3" t="str">
        <f>IF(Balance!O478&lt;=0,"",A478+1)</f>
        <v/>
      </c>
      <c r="B479" s="51" t="str">
        <f t="shared" si="17"/>
        <v/>
      </c>
      <c r="D479" s="6">
        <f>IF(Balance!D478&gt;0,Balance!D478*(INDEX(Info!$E$6:$E$15,MATCH(D$14,Info!$C$6:$C$15,0))/12),0)</f>
        <v>0</v>
      </c>
      <c r="E479" s="6">
        <f>IF(Balance!E478&gt;0,Balance!E478*(INDEX(Info!$E$6:$E$15,MATCH(E$14,Info!$C$6:$C$15,0))/12),0)</f>
        <v>0</v>
      </c>
      <c r="F479" s="6">
        <f>IF(Balance!F478&gt;0,Balance!F478*(INDEX(Info!$E$6:$E$15,MATCH(F$14,Info!$C$6:$C$15,0))/12),0)</f>
        <v>0</v>
      </c>
      <c r="G479" s="6">
        <f>IF(Balance!G478&gt;0,Balance!G478*(INDEX(Info!$E$6:$E$15,MATCH(G$14,Info!$C$6:$C$15,0))/12),0)</f>
        <v>0</v>
      </c>
      <c r="H479" s="6">
        <f>IF(Balance!H478&gt;0,Balance!H478*(INDEX(Info!$E$6:$E$15,MATCH(H$14,Info!$C$6:$C$15,0))/12),0)</f>
        <v>0</v>
      </c>
      <c r="I479" s="6">
        <f>IF(Balance!I478&gt;0,Balance!I478*(INDEX(Info!$E$6:$E$15,MATCH(I$14,Info!$C$6:$C$15,0))/12),0)</f>
        <v>0</v>
      </c>
      <c r="J479" s="6">
        <f>IF(Balance!J478&gt;0,Balance!J478*(INDEX(Info!$E$6:$E$15,MATCH(J$14,Info!$C$6:$C$15,0))/12),0)</f>
        <v>0</v>
      </c>
      <c r="K479" s="6">
        <f>IF(Balance!K478&gt;0,Balance!K478*(INDEX(Info!$E$6:$E$15,MATCH(K$14,Info!$C$6:$C$15,0))/12),0)</f>
        <v>0</v>
      </c>
      <c r="L479" s="6">
        <f>IF(Balance!L478&gt;0,Balance!L478*(INDEX(Info!$E$6:$E$15,MATCH(L$14,Info!$C$6:$C$15,0))/12),0)</f>
        <v>0</v>
      </c>
      <c r="M479" s="6">
        <f>IF(Balance!M478&gt;0,Balance!M478*(INDEX(Info!$E$6:$E$15,MATCH(M$14,Info!$C$6:$C$15,0))/12),0)</f>
        <v>0</v>
      </c>
      <c r="O479" s="6">
        <f t="shared" si="16"/>
        <v>0</v>
      </c>
    </row>
    <row r="480" spans="1:15" x14ac:dyDescent="0.25">
      <c r="A480" s="3" t="str">
        <f>IF(Balance!O479&lt;=0,"",A479+1)</f>
        <v/>
      </c>
      <c r="B480" s="51" t="str">
        <f t="shared" si="17"/>
        <v/>
      </c>
      <c r="D480" s="6">
        <f>IF(Balance!D479&gt;0,Balance!D479*(INDEX(Info!$E$6:$E$15,MATCH(D$14,Info!$C$6:$C$15,0))/12),0)</f>
        <v>0</v>
      </c>
      <c r="E480" s="6">
        <f>IF(Balance!E479&gt;0,Balance!E479*(INDEX(Info!$E$6:$E$15,MATCH(E$14,Info!$C$6:$C$15,0))/12),0)</f>
        <v>0</v>
      </c>
      <c r="F480" s="6">
        <f>IF(Balance!F479&gt;0,Balance!F479*(INDEX(Info!$E$6:$E$15,MATCH(F$14,Info!$C$6:$C$15,0))/12),0)</f>
        <v>0</v>
      </c>
      <c r="G480" s="6">
        <f>IF(Balance!G479&gt;0,Balance!G479*(INDEX(Info!$E$6:$E$15,MATCH(G$14,Info!$C$6:$C$15,0))/12),0)</f>
        <v>0</v>
      </c>
      <c r="H480" s="6">
        <f>IF(Balance!H479&gt;0,Balance!H479*(INDEX(Info!$E$6:$E$15,MATCH(H$14,Info!$C$6:$C$15,0))/12),0)</f>
        <v>0</v>
      </c>
      <c r="I480" s="6">
        <f>IF(Balance!I479&gt;0,Balance!I479*(INDEX(Info!$E$6:$E$15,MATCH(I$14,Info!$C$6:$C$15,0))/12),0)</f>
        <v>0</v>
      </c>
      <c r="J480" s="6">
        <f>IF(Balance!J479&gt;0,Balance!J479*(INDEX(Info!$E$6:$E$15,MATCH(J$14,Info!$C$6:$C$15,0))/12),0)</f>
        <v>0</v>
      </c>
      <c r="K480" s="6">
        <f>IF(Balance!K479&gt;0,Balance!K479*(INDEX(Info!$E$6:$E$15,MATCH(K$14,Info!$C$6:$C$15,0))/12),0)</f>
        <v>0</v>
      </c>
      <c r="L480" s="6">
        <f>IF(Balance!L479&gt;0,Balance!L479*(INDEX(Info!$E$6:$E$15,MATCH(L$14,Info!$C$6:$C$15,0))/12),0)</f>
        <v>0</v>
      </c>
      <c r="M480" s="6">
        <f>IF(Balance!M479&gt;0,Balance!M479*(INDEX(Info!$E$6:$E$15,MATCH(M$14,Info!$C$6:$C$15,0))/12),0)</f>
        <v>0</v>
      </c>
      <c r="O480" s="6">
        <f t="shared" si="16"/>
        <v>0</v>
      </c>
    </row>
    <row r="481" spans="1:15" x14ac:dyDescent="0.25">
      <c r="A481" s="3" t="str">
        <f>IF(Balance!O480&lt;=0,"",A480+1)</f>
        <v/>
      </c>
      <c r="B481" s="51" t="str">
        <f t="shared" si="17"/>
        <v/>
      </c>
      <c r="D481" s="6">
        <f>IF(Balance!D480&gt;0,Balance!D480*(INDEX(Info!$E$6:$E$15,MATCH(D$14,Info!$C$6:$C$15,0))/12),0)</f>
        <v>0</v>
      </c>
      <c r="E481" s="6">
        <f>IF(Balance!E480&gt;0,Balance!E480*(INDEX(Info!$E$6:$E$15,MATCH(E$14,Info!$C$6:$C$15,0))/12),0)</f>
        <v>0</v>
      </c>
      <c r="F481" s="6">
        <f>IF(Balance!F480&gt;0,Balance!F480*(INDEX(Info!$E$6:$E$15,MATCH(F$14,Info!$C$6:$C$15,0))/12),0)</f>
        <v>0</v>
      </c>
      <c r="G481" s="6">
        <f>IF(Balance!G480&gt;0,Balance!G480*(INDEX(Info!$E$6:$E$15,MATCH(G$14,Info!$C$6:$C$15,0))/12),0)</f>
        <v>0</v>
      </c>
      <c r="H481" s="6">
        <f>IF(Balance!H480&gt;0,Balance!H480*(INDEX(Info!$E$6:$E$15,MATCH(H$14,Info!$C$6:$C$15,0))/12),0)</f>
        <v>0</v>
      </c>
      <c r="I481" s="6">
        <f>IF(Balance!I480&gt;0,Balance!I480*(INDEX(Info!$E$6:$E$15,MATCH(I$14,Info!$C$6:$C$15,0))/12),0)</f>
        <v>0</v>
      </c>
      <c r="J481" s="6">
        <f>IF(Balance!J480&gt;0,Balance!J480*(INDEX(Info!$E$6:$E$15,MATCH(J$14,Info!$C$6:$C$15,0))/12),0)</f>
        <v>0</v>
      </c>
      <c r="K481" s="6">
        <f>IF(Balance!K480&gt;0,Balance!K480*(INDEX(Info!$E$6:$E$15,MATCH(K$14,Info!$C$6:$C$15,0))/12),0)</f>
        <v>0</v>
      </c>
      <c r="L481" s="6">
        <f>IF(Balance!L480&gt;0,Balance!L480*(INDEX(Info!$E$6:$E$15,MATCH(L$14,Info!$C$6:$C$15,0))/12),0)</f>
        <v>0</v>
      </c>
      <c r="M481" s="6">
        <f>IF(Balance!M480&gt;0,Balance!M480*(INDEX(Info!$E$6:$E$15,MATCH(M$14,Info!$C$6:$C$15,0))/12),0)</f>
        <v>0</v>
      </c>
      <c r="O481" s="6">
        <f t="shared" si="16"/>
        <v>0</v>
      </c>
    </row>
    <row r="482" spans="1:15" x14ac:dyDescent="0.25">
      <c r="A482" s="3" t="str">
        <f>IF(Balance!O481&lt;=0,"",A481+1)</f>
        <v/>
      </c>
      <c r="B482" s="51" t="str">
        <f t="shared" si="17"/>
        <v/>
      </c>
      <c r="D482" s="6">
        <f>IF(Balance!D481&gt;0,Balance!D481*(INDEX(Info!$E$6:$E$15,MATCH(D$14,Info!$C$6:$C$15,0))/12),0)</f>
        <v>0</v>
      </c>
      <c r="E482" s="6">
        <f>IF(Balance!E481&gt;0,Balance!E481*(INDEX(Info!$E$6:$E$15,MATCH(E$14,Info!$C$6:$C$15,0))/12),0)</f>
        <v>0</v>
      </c>
      <c r="F482" s="6">
        <f>IF(Balance!F481&gt;0,Balance!F481*(INDEX(Info!$E$6:$E$15,MATCH(F$14,Info!$C$6:$C$15,0))/12),0)</f>
        <v>0</v>
      </c>
      <c r="G482" s="6">
        <f>IF(Balance!G481&gt;0,Balance!G481*(INDEX(Info!$E$6:$E$15,MATCH(G$14,Info!$C$6:$C$15,0))/12),0)</f>
        <v>0</v>
      </c>
      <c r="H482" s="6">
        <f>IF(Balance!H481&gt;0,Balance!H481*(INDEX(Info!$E$6:$E$15,MATCH(H$14,Info!$C$6:$C$15,0))/12),0)</f>
        <v>0</v>
      </c>
      <c r="I482" s="6">
        <f>IF(Balance!I481&gt;0,Balance!I481*(INDEX(Info!$E$6:$E$15,MATCH(I$14,Info!$C$6:$C$15,0))/12),0)</f>
        <v>0</v>
      </c>
      <c r="J482" s="6">
        <f>IF(Balance!J481&gt;0,Balance!J481*(INDEX(Info!$E$6:$E$15,MATCH(J$14,Info!$C$6:$C$15,0))/12),0)</f>
        <v>0</v>
      </c>
      <c r="K482" s="6">
        <f>IF(Balance!K481&gt;0,Balance!K481*(INDEX(Info!$E$6:$E$15,MATCH(K$14,Info!$C$6:$C$15,0))/12),0)</f>
        <v>0</v>
      </c>
      <c r="L482" s="6">
        <f>IF(Balance!L481&gt;0,Balance!L481*(INDEX(Info!$E$6:$E$15,MATCH(L$14,Info!$C$6:$C$15,0))/12),0)</f>
        <v>0</v>
      </c>
      <c r="M482" s="6">
        <f>IF(Balance!M481&gt;0,Balance!M481*(INDEX(Info!$E$6:$E$15,MATCH(M$14,Info!$C$6:$C$15,0))/12),0)</f>
        <v>0</v>
      </c>
      <c r="O482" s="6">
        <f t="shared" si="16"/>
        <v>0</v>
      </c>
    </row>
    <row r="483" spans="1:15" x14ac:dyDescent="0.25">
      <c r="A483" s="3" t="str">
        <f>IF(Balance!O482&lt;=0,"",A482+1)</f>
        <v/>
      </c>
      <c r="B483" s="51" t="str">
        <f t="shared" si="17"/>
        <v/>
      </c>
      <c r="D483" s="6">
        <f>IF(Balance!D482&gt;0,Balance!D482*(INDEX(Info!$E$6:$E$15,MATCH(D$14,Info!$C$6:$C$15,0))/12),0)</f>
        <v>0</v>
      </c>
      <c r="E483" s="6">
        <f>IF(Balance!E482&gt;0,Balance!E482*(INDEX(Info!$E$6:$E$15,MATCH(E$14,Info!$C$6:$C$15,0))/12),0)</f>
        <v>0</v>
      </c>
      <c r="F483" s="6">
        <f>IF(Balance!F482&gt;0,Balance!F482*(INDEX(Info!$E$6:$E$15,MATCH(F$14,Info!$C$6:$C$15,0))/12),0)</f>
        <v>0</v>
      </c>
      <c r="G483" s="6">
        <f>IF(Balance!G482&gt;0,Balance!G482*(INDEX(Info!$E$6:$E$15,MATCH(G$14,Info!$C$6:$C$15,0))/12),0)</f>
        <v>0</v>
      </c>
      <c r="H483" s="6">
        <f>IF(Balance!H482&gt;0,Balance!H482*(INDEX(Info!$E$6:$E$15,MATCH(H$14,Info!$C$6:$C$15,0))/12),0)</f>
        <v>0</v>
      </c>
      <c r="I483" s="6">
        <f>IF(Balance!I482&gt;0,Balance!I482*(INDEX(Info!$E$6:$E$15,MATCH(I$14,Info!$C$6:$C$15,0))/12),0)</f>
        <v>0</v>
      </c>
      <c r="J483" s="6">
        <f>IF(Balance!J482&gt;0,Balance!J482*(INDEX(Info!$E$6:$E$15,MATCH(J$14,Info!$C$6:$C$15,0))/12),0)</f>
        <v>0</v>
      </c>
      <c r="K483" s="6">
        <f>IF(Balance!K482&gt;0,Balance!K482*(INDEX(Info!$E$6:$E$15,MATCH(K$14,Info!$C$6:$C$15,0))/12),0)</f>
        <v>0</v>
      </c>
      <c r="L483" s="6">
        <f>IF(Balance!L482&gt;0,Balance!L482*(INDEX(Info!$E$6:$E$15,MATCH(L$14,Info!$C$6:$C$15,0))/12),0)</f>
        <v>0</v>
      </c>
      <c r="M483" s="6">
        <f>IF(Balance!M482&gt;0,Balance!M482*(INDEX(Info!$E$6:$E$15,MATCH(M$14,Info!$C$6:$C$15,0))/12),0)</f>
        <v>0</v>
      </c>
      <c r="O483" s="6">
        <f t="shared" si="16"/>
        <v>0</v>
      </c>
    </row>
    <row r="484" spans="1:15" x14ac:dyDescent="0.25">
      <c r="A484" s="3" t="str">
        <f>IF(Balance!O483&lt;=0,"",A483+1)</f>
        <v/>
      </c>
      <c r="B484" s="51" t="str">
        <f t="shared" si="17"/>
        <v/>
      </c>
      <c r="D484" s="6">
        <f>IF(Balance!D483&gt;0,Balance!D483*(INDEX(Info!$E$6:$E$15,MATCH(D$14,Info!$C$6:$C$15,0))/12),0)</f>
        <v>0</v>
      </c>
      <c r="E484" s="6">
        <f>IF(Balance!E483&gt;0,Balance!E483*(INDEX(Info!$E$6:$E$15,MATCH(E$14,Info!$C$6:$C$15,0))/12),0)</f>
        <v>0</v>
      </c>
      <c r="F484" s="6">
        <f>IF(Balance!F483&gt;0,Balance!F483*(INDEX(Info!$E$6:$E$15,MATCH(F$14,Info!$C$6:$C$15,0))/12),0)</f>
        <v>0</v>
      </c>
      <c r="G484" s="6">
        <f>IF(Balance!G483&gt;0,Balance!G483*(INDEX(Info!$E$6:$E$15,MATCH(G$14,Info!$C$6:$C$15,0))/12),0)</f>
        <v>0</v>
      </c>
      <c r="H484" s="6">
        <f>IF(Balance!H483&gt;0,Balance!H483*(INDEX(Info!$E$6:$E$15,MATCH(H$14,Info!$C$6:$C$15,0))/12),0)</f>
        <v>0</v>
      </c>
      <c r="I484" s="6">
        <f>IF(Balance!I483&gt;0,Balance!I483*(INDEX(Info!$E$6:$E$15,MATCH(I$14,Info!$C$6:$C$15,0))/12),0)</f>
        <v>0</v>
      </c>
      <c r="J484" s="6">
        <f>IF(Balance!J483&gt;0,Balance!J483*(INDEX(Info!$E$6:$E$15,MATCH(J$14,Info!$C$6:$C$15,0))/12),0)</f>
        <v>0</v>
      </c>
      <c r="K484" s="6">
        <f>IF(Balance!K483&gt;0,Balance!K483*(INDEX(Info!$E$6:$E$15,MATCH(K$14,Info!$C$6:$C$15,0))/12),0)</f>
        <v>0</v>
      </c>
      <c r="L484" s="6">
        <f>IF(Balance!L483&gt;0,Balance!L483*(INDEX(Info!$E$6:$E$15,MATCH(L$14,Info!$C$6:$C$15,0))/12),0)</f>
        <v>0</v>
      </c>
      <c r="M484" s="6">
        <f>IF(Balance!M483&gt;0,Balance!M483*(INDEX(Info!$E$6:$E$15,MATCH(M$14,Info!$C$6:$C$15,0))/12),0)</f>
        <v>0</v>
      </c>
      <c r="O484" s="6">
        <f t="shared" si="16"/>
        <v>0</v>
      </c>
    </row>
    <row r="485" spans="1:15" x14ac:dyDescent="0.25">
      <c r="A485" s="3" t="str">
        <f>IF(Balance!O484&lt;=0,"",A484+1)</f>
        <v/>
      </c>
      <c r="B485" s="51" t="str">
        <f t="shared" si="17"/>
        <v/>
      </c>
      <c r="D485" s="6">
        <f>IF(Balance!D484&gt;0,Balance!D484*(INDEX(Info!$E$6:$E$15,MATCH(D$14,Info!$C$6:$C$15,0))/12),0)</f>
        <v>0</v>
      </c>
      <c r="E485" s="6">
        <f>IF(Balance!E484&gt;0,Balance!E484*(INDEX(Info!$E$6:$E$15,MATCH(E$14,Info!$C$6:$C$15,0))/12),0)</f>
        <v>0</v>
      </c>
      <c r="F485" s="6">
        <f>IF(Balance!F484&gt;0,Balance!F484*(INDEX(Info!$E$6:$E$15,MATCH(F$14,Info!$C$6:$C$15,0))/12),0)</f>
        <v>0</v>
      </c>
      <c r="G485" s="6">
        <f>IF(Balance!G484&gt;0,Balance!G484*(INDEX(Info!$E$6:$E$15,MATCH(G$14,Info!$C$6:$C$15,0))/12),0)</f>
        <v>0</v>
      </c>
      <c r="H485" s="6">
        <f>IF(Balance!H484&gt;0,Balance!H484*(INDEX(Info!$E$6:$E$15,MATCH(H$14,Info!$C$6:$C$15,0))/12),0)</f>
        <v>0</v>
      </c>
      <c r="I485" s="6">
        <f>IF(Balance!I484&gt;0,Balance!I484*(INDEX(Info!$E$6:$E$15,MATCH(I$14,Info!$C$6:$C$15,0))/12),0)</f>
        <v>0</v>
      </c>
      <c r="J485" s="6">
        <f>IF(Balance!J484&gt;0,Balance!J484*(INDEX(Info!$E$6:$E$15,MATCH(J$14,Info!$C$6:$C$15,0))/12),0)</f>
        <v>0</v>
      </c>
      <c r="K485" s="6">
        <f>IF(Balance!K484&gt;0,Balance!K484*(INDEX(Info!$E$6:$E$15,MATCH(K$14,Info!$C$6:$C$15,0))/12),0)</f>
        <v>0</v>
      </c>
      <c r="L485" s="6">
        <f>IF(Balance!L484&gt;0,Balance!L484*(INDEX(Info!$E$6:$E$15,MATCH(L$14,Info!$C$6:$C$15,0))/12),0)</f>
        <v>0</v>
      </c>
      <c r="M485" s="6">
        <f>IF(Balance!M484&gt;0,Balance!M484*(INDEX(Info!$E$6:$E$15,MATCH(M$14,Info!$C$6:$C$15,0))/12),0)</f>
        <v>0</v>
      </c>
      <c r="O485" s="6">
        <f t="shared" si="16"/>
        <v>0</v>
      </c>
    </row>
    <row r="486" spans="1:15" x14ac:dyDescent="0.25">
      <c r="A486" s="3" t="str">
        <f>IF(Balance!O485&lt;=0,"",A485+1)</f>
        <v/>
      </c>
      <c r="B486" s="51" t="str">
        <f t="shared" si="17"/>
        <v/>
      </c>
      <c r="D486" s="6">
        <f>IF(Balance!D485&gt;0,Balance!D485*(INDEX(Info!$E$6:$E$15,MATCH(D$14,Info!$C$6:$C$15,0))/12),0)</f>
        <v>0</v>
      </c>
      <c r="E486" s="6">
        <f>IF(Balance!E485&gt;0,Balance!E485*(INDEX(Info!$E$6:$E$15,MATCH(E$14,Info!$C$6:$C$15,0))/12),0)</f>
        <v>0</v>
      </c>
      <c r="F486" s="6">
        <f>IF(Balance!F485&gt;0,Balance!F485*(INDEX(Info!$E$6:$E$15,MATCH(F$14,Info!$C$6:$C$15,0))/12),0)</f>
        <v>0</v>
      </c>
      <c r="G486" s="6">
        <f>IF(Balance!G485&gt;0,Balance!G485*(INDEX(Info!$E$6:$E$15,MATCH(G$14,Info!$C$6:$C$15,0))/12),0)</f>
        <v>0</v>
      </c>
      <c r="H486" s="6">
        <f>IF(Balance!H485&gt;0,Balance!H485*(INDEX(Info!$E$6:$E$15,MATCH(H$14,Info!$C$6:$C$15,0))/12),0)</f>
        <v>0</v>
      </c>
      <c r="I486" s="6">
        <f>IF(Balance!I485&gt;0,Balance!I485*(INDEX(Info!$E$6:$E$15,MATCH(I$14,Info!$C$6:$C$15,0))/12),0)</f>
        <v>0</v>
      </c>
      <c r="J486" s="6">
        <f>IF(Balance!J485&gt;0,Balance!J485*(INDEX(Info!$E$6:$E$15,MATCH(J$14,Info!$C$6:$C$15,0))/12),0)</f>
        <v>0</v>
      </c>
      <c r="K486" s="6">
        <f>IF(Balance!K485&gt;0,Balance!K485*(INDEX(Info!$E$6:$E$15,MATCH(K$14,Info!$C$6:$C$15,0))/12),0)</f>
        <v>0</v>
      </c>
      <c r="L486" s="6">
        <f>IF(Balance!L485&gt;0,Balance!L485*(INDEX(Info!$E$6:$E$15,MATCH(L$14,Info!$C$6:$C$15,0))/12),0)</f>
        <v>0</v>
      </c>
      <c r="M486" s="6">
        <f>IF(Balance!M485&gt;0,Balance!M485*(INDEX(Info!$E$6:$E$15,MATCH(M$14,Info!$C$6:$C$15,0))/12),0)</f>
        <v>0</v>
      </c>
      <c r="O486" s="6">
        <f t="shared" si="16"/>
        <v>0</v>
      </c>
    </row>
    <row r="487" spans="1:15" x14ac:dyDescent="0.25">
      <c r="A487" s="3" t="str">
        <f>IF(Balance!O486&lt;=0,"",A486+1)</f>
        <v/>
      </c>
      <c r="B487" s="51" t="str">
        <f t="shared" si="17"/>
        <v/>
      </c>
      <c r="D487" s="6">
        <f>IF(Balance!D486&gt;0,Balance!D486*(INDEX(Info!$E$6:$E$15,MATCH(D$14,Info!$C$6:$C$15,0))/12),0)</f>
        <v>0</v>
      </c>
      <c r="E487" s="6">
        <f>IF(Balance!E486&gt;0,Balance!E486*(INDEX(Info!$E$6:$E$15,MATCH(E$14,Info!$C$6:$C$15,0))/12),0)</f>
        <v>0</v>
      </c>
      <c r="F487" s="6">
        <f>IF(Balance!F486&gt;0,Balance!F486*(INDEX(Info!$E$6:$E$15,MATCH(F$14,Info!$C$6:$C$15,0))/12),0)</f>
        <v>0</v>
      </c>
      <c r="G487" s="6">
        <f>IF(Balance!G486&gt;0,Balance!G486*(INDEX(Info!$E$6:$E$15,MATCH(G$14,Info!$C$6:$C$15,0))/12),0)</f>
        <v>0</v>
      </c>
      <c r="H487" s="6">
        <f>IF(Balance!H486&gt;0,Balance!H486*(INDEX(Info!$E$6:$E$15,MATCH(H$14,Info!$C$6:$C$15,0))/12),0)</f>
        <v>0</v>
      </c>
      <c r="I487" s="6">
        <f>IF(Balance!I486&gt;0,Balance!I486*(INDEX(Info!$E$6:$E$15,MATCH(I$14,Info!$C$6:$C$15,0))/12),0)</f>
        <v>0</v>
      </c>
      <c r="J487" s="6">
        <f>IF(Balance!J486&gt;0,Balance!J486*(INDEX(Info!$E$6:$E$15,MATCH(J$14,Info!$C$6:$C$15,0))/12),0)</f>
        <v>0</v>
      </c>
      <c r="K487" s="6">
        <f>IF(Balance!K486&gt;0,Balance!K486*(INDEX(Info!$E$6:$E$15,MATCH(K$14,Info!$C$6:$C$15,0))/12),0)</f>
        <v>0</v>
      </c>
      <c r="L487" s="6">
        <f>IF(Balance!L486&gt;0,Balance!L486*(INDEX(Info!$E$6:$E$15,MATCH(L$14,Info!$C$6:$C$15,0))/12),0)</f>
        <v>0</v>
      </c>
      <c r="M487" s="6">
        <f>IF(Balance!M486&gt;0,Balance!M486*(INDEX(Info!$E$6:$E$15,MATCH(M$14,Info!$C$6:$C$15,0))/12),0)</f>
        <v>0</v>
      </c>
      <c r="O487" s="6">
        <f t="shared" si="16"/>
        <v>0</v>
      </c>
    </row>
    <row r="488" spans="1:15" x14ac:dyDescent="0.25">
      <c r="A488" s="3" t="str">
        <f>IF(Balance!O487&lt;=0,"",A487+1)</f>
        <v/>
      </c>
      <c r="B488" s="51" t="str">
        <f t="shared" si="17"/>
        <v/>
      </c>
      <c r="D488" s="6">
        <f>IF(Balance!D487&gt;0,Balance!D487*(INDEX(Info!$E$6:$E$15,MATCH(D$14,Info!$C$6:$C$15,0))/12),0)</f>
        <v>0</v>
      </c>
      <c r="E488" s="6">
        <f>IF(Balance!E487&gt;0,Balance!E487*(INDEX(Info!$E$6:$E$15,MATCH(E$14,Info!$C$6:$C$15,0))/12),0)</f>
        <v>0</v>
      </c>
      <c r="F488" s="6">
        <f>IF(Balance!F487&gt;0,Balance!F487*(INDEX(Info!$E$6:$E$15,MATCH(F$14,Info!$C$6:$C$15,0))/12),0)</f>
        <v>0</v>
      </c>
      <c r="G488" s="6">
        <f>IF(Balance!G487&gt;0,Balance!G487*(INDEX(Info!$E$6:$E$15,MATCH(G$14,Info!$C$6:$C$15,0))/12),0)</f>
        <v>0</v>
      </c>
      <c r="H488" s="6">
        <f>IF(Balance!H487&gt;0,Balance!H487*(INDEX(Info!$E$6:$E$15,MATCH(H$14,Info!$C$6:$C$15,0))/12),0)</f>
        <v>0</v>
      </c>
      <c r="I488" s="6">
        <f>IF(Balance!I487&gt;0,Balance!I487*(INDEX(Info!$E$6:$E$15,MATCH(I$14,Info!$C$6:$C$15,0))/12),0)</f>
        <v>0</v>
      </c>
      <c r="J488" s="6">
        <f>IF(Balance!J487&gt;0,Balance!J487*(INDEX(Info!$E$6:$E$15,MATCH(J$14,Info!$C$6:$C$15,0))/12),0)</f>
        <v>0</v>
      </c>
      <c r="K488" s="6">
        <f>IF(Balance!K487&gt;0,Balance!K487*(INDEX(Info!$E$6:$E$15,MATCH(K$14,Info!$C$6:$C$15,0))/12),0)</f>
        <v>0</v>
      </c>
      <c r="L488" s="6">
        <f>IF(Balance!L487&gt;0,Balance!L487*(INDEX(Info!$E$6:$E$15,MATCH(L$14,Info!$C$6:$C$15,0))/12),0)</f>
        <v>0</v>
      </c>
      <c r="M488" s="6">
        <f>IF(Balance!M487&gt;0,Balance!M487*(INDEX(Info!$E$6:$E$15,MATCH(M$14,Info!$C$6:$C$15,0))/12),0)</f>
        <v>0</v>
      </c>
      <c r="O488" s="6">
        <f t="shared" si="16"/>
        <v>0</v>
      </c>
    </row>
    <row r="489" spans="1:15" x14ac:dyDescent="0.25">
      <c r="A489" s="3" t="str">
        <f>IF(Balance!O488&lt;=0,"",A488+1)</f>
        <v/>
      </c>
      <c r="B489" s="51" t="str">
        <f t="shared" si="17"/>
        <v/>
      </c>
      <c r="D489" s="6">
        <f>IF(Balance!D488&gt;0,Balance!D488*(INDEX(Info!$E$6:$E$15,MATCH(D$14,Info!$C$6:$C$15,0))/12),0)</f>
        <v>0</v>
      </c>
      <c r="E489" s="6">
        <f>IF(Balance!E488&gt;0,Balance!E488*(INDEX(Info!$E$6:$E$15,MATCH(E$14,Info!$C$6:$C$15,0))/12),0)</f>
        <v>0</v>
      </c>
      <c r="F489" s="6">
        <f>IF(Balance!F488&gt;0,Balance!F488*(INDEX(Info!$E$6:$E$15,MATCH(F$14,Info!$C$6:$C$15,0))/12),0)</f>
        <v>0</v>
      </c>
      <c r="G489" s="6">
        <f>IF(Balance!G488&gt;0,Balance!G488*(INDEX(Info!$E$6:$E$15,MATCH(G$14,Info!$C$6:$C$15,0))/12),0)</f>
        <v>0</v>
      </c>
      <c r="H489" s="6">
        <f>IF(Balance!H488&gt;0,Balance!H488*(INDEX(Info!$E$6:$E$15,MATCH(H$14,Info!$C$6:$C$15,0))/12),0)</f>
        <v>0</v>
      </c>
      <c r="I489" s="6">
        <f>IF(Balance!I488&gt;0,Balance!I488*(INDEX(Info!$E$6:$E$15,MATCH(I$14,Info!$C$6:$C$15,0))/12),0)</f>
        <v>0</v>
      </c>
      <c r="J489" s="6">
        <f>IF(Balance!J488&gt;0,Balance!J488*(INDEX(Info!$E$6:$E$15,MATCH(J$14,Info!$C$6:$C$15,0))/12),0)</f>
        <v>0</v>
      </c>
      <c r="K489" s="6">
        <f>IF(Balance!K488&gt;0,Balance!K488*(INDEX(Info!$E$6:$E$15,MATCH(K$14,Info!$C$6:$C$15,0))/12),0)</f>
        <v>0</v>
      </c>
      <c r="L489" s="6">
        <f>IF(Balance!L488&gt;0,Balance!L488*(INDEX(Info!$E$6:$E$15,MATCH(L$14,Info!$C$6:$C$15,0))/12),0)</f>
        <v>0</v>
      </c>
      <c r="M489" s="6">
        <f>IF(Balance!M488&gt;0,Balance!M488*(INDEX(Info!$E$6:$E$15,MATCH(M$14,Info!$C$6:$C$15,0))/12),0)</f>
        <v>0</v>
      </c>
      <c r="O489" s="6">
        <f t="shared" si="16"/>
        <v>0</v>
      </c>
    </row>
    <row r="490" spans="1:15" x14ac:dyDescent="0.25">
      <c r="A490" s="3" t="str">
        <f>IF(Balance!O489&lt;=0,"",A489+1)</f>
        <v/>
      </c>
      <c r="B490" s="51" t="str">
        <f t="shared" si="17"/>
        <v/>
      </c>
      <c r="D490" s="6">
        <f>IF(Balance!D489&gt;0,Balance!D489*(INDEX(Info!$E$6:$E$15,MATCH(D$14,Info!$C$6:$C$15,0))/12),0)</f>
        <v>0</v>
      </c>
      <c r="E490" s="6">
        <f>IF(Balance!E489&gt;0,Balance!E489*(INDEX(Info!$E$6:$E$15,MATCH(E$14,Info!$C$6:$C$15,0))/12),0)</f>
        <v>0</v>
      </c>
      <c r="F490" s="6">
        <f>IF(Balance!F489&gt;0,Balance!F489*(INDEX(Info!$E$6:$E$15,MATCH(F$14,Info!$C$6:$C$15,0))/12),0)</f>
        <v>0</v>
      </c>
      <c r="G490" s="6">
        <f>IF(Balance!G489&gt;0,Balance!G489*(INDEX(Info!$E$6:$E$15,MATCH(G$14,Info!$C$6:$C$15,0))/12),0)</f>
        <v>0</v>
      </c>
      <c r="H490" s="6">
        <f>IF(Balance!H489&gt;0,Balance!H489*(INDEX(Info!$E$6:$E$15,MATCH(H$14,Info!$C$6:$C$15,0))/12),0)</f>
        <v>0</v>
      </c>
      <c r="I490" s="6">
        <f>IF(Balance!I489&gt;0,Balance!I489*(INDEX(Info!$E$6:$E$15,MATCH(I$14,Info!$C$6:$C$15,0))/12),0)</f>
        <v>0</v>
      </c>
      <c r="J490" s="6">
        <f>IF(Balance!J489&gt;0,Balance!J489*(INDEX(Info!$E$6:$E$15,MATCH(J$14,Info!$C$6:$C$15,0))/12),0)</f>
        <v>0</v>
      </c>
      <c r="K490" s="6">
        <f>IF(Balance!K489&gt;0,Balance!K489*(INDEX(Info!$E$6:$E$15,MATCH(K$14,Info!$C$6:$C$15,0))/12),0)</f>
        <v>0</v>
      </c>
      <c r="L490" s="6">
        <f>IF(Balance!L489&gt;0,Balance!L489*(INDEX(Info!$E$6:$E$15,MATCH(L$14,Info!$C$6:$C$15,0))/12),0)</f>
        <v>0</v>
      </c>
      <c r="M490" s="6">
        <f>IF(Balance!M489&gt;0,Balance!M489*(INDEX(Info!$E$6:$E$15,MATCH(M$14,Info!$C$6:$C$15,0))/12),0)</f>
        <v>0</v>
      </c>
      <c r="O490" s="6">
        <f t="shared" si="16"/>
        <v>0</v>
      </c>
    </row>
    <row r="491" spans="1:15" x14ac:dyDescent="0.25">
      <c r="A491" s="3" t="str">
        <f>IF(Balance!O490&lt;=0,"",A490+1)</f>
        <v/>
      </c>
      <c r="B491" s="51" t="str">
        <f t="shared" si="17"/>
        <v/>
      </c>
      <c r="D491" s="6">
        <f>IF(Balance!D490&gt;0,Balance!D490*(INDEX(Info!$E$6:$E$15,MATCH(D$14,Info!$C$6:$C$15,0))/12),0)</f>
        <v>0</v>
      </c>
      <c r="E491" s="6">
        <f>IF(Balance!E490&gt;0,Balance!E490*(INDEX(Info!$E$6:$E$15,MATCH(E$14,Info!$C$6:$C$15,0))/12),0)</f>
        <v>0</v>
      </c>
      <c r="F491" s="6">
        <f>IF(Balance!F490&gt;0,Balance!F490*(INDEX(Info!$E$6:$E$15,MATCH(F$14,Info!$C$6:$C$15,0))/12),0)</f>
        <v>0</v>
      </c>
      <c r="G491" s="6">
        <f>IF(Balance!G490&gt;0,Balance!G490*(INDEX(Info!$E$6:$E$15,MATCH(G$14,Info!$C$6:$C$15,0))/12),0)</f>
        <v>0</v>
      </c>
      <c r="H491" s="6">
        <f>IF(Balance!H490&gt;0,Balance!H490*(INDEX(Info!$E$6:$E$15,MATCH(H$14,Info!$C$6:$C$15,0))/12),0)</f>
        <v>0</v>
      </c>
      <c r="I491" s="6">
        <f>IF(Balance!I490&gt;0,Balance!I490*(INDEX(Info!$E$6:$E$15,MATCH(I$14,Info!$C$6:$C$15,0))/12),0)</f>
        <v>0</v>
      </c>
      <c r="J491" s="6">
        <f>IF(Balance!J490&gt;0,Balance!J490*(INDEX(Info!$E$6:$E$15,MATCH(J$14,Info!$C$6:$C$15,0))/12),0)</f>
        <v>0</v>
      </c>
      <c r="K491" s="6">
        <f>IF(Balance!K490&gt;0,Balance!K490*(INDEX(Info!$E$6:$E$15,MATCH(K$14,Info!$C$6:$C$15,0))/12),0)</f>
        <v>0</v>
      </c>
      <c r="L491" s="6">
        <f>IF(Balance!L490&gt;0,Balance!L490*(INDEX(Info!$E$6:$E$15,MATCH(L$14,Info!$C$6:$C$15,0))/12),0)</f>
        <v>0</v>
      </c>
      <c r="M491" s="6">
        <f>IF(Balance!M490&gt;0,Balance!M490*(INDEX(Info!$E$6:$E$15,MATCH(M$14,Info!$C$6:$C$15,0))/12),0)</f>
        <v>0</v>
      </c>
      <c r="O491" s="6">
        <f t="shared" si="16"/>
        <v>0</v>
      </c>
    </row>
    <row r="492" spans="1:15" x14ac:dyDescent="0.25">
      <c r="A492" s="3" t="str">
        <f>IF(Balance!O491&lt;=0,"",A491+1)</f>
        <v/>
      </c>
      <c r="B492" s="51" t="str">
        <f t="shared" si="17"/>
        <v/>
      </c>
      <c r="D492" s="6">
        <f>IF(Balance!D491&gt;0,Balance!D491*(INDEX(Info!$E$6:$E$15,MATCH(D$14,Info!$C$6:$C$15,0))/12),0)</f>
        <v>0</v>
      </c>
      <c r="E492" s="6">
        <f>IF(Balance!E491&gt;0,Balance!E491*(INDEX(Info!$E$6:$E$15,MATCH(E$14,Info!$C$6:$C$15,0))/12),0)</f>
        <v>0</v>
      </c>
      <c r="F492" s="6">
        <f>IF(Balance!F491&gt;0,Balance!F491*(INDEX(Info!$E$6:$E$15,MATCH(F$14,Info!$C$6:$C$15,0))/12),0)</f>
        <v>0</v>
      </c>
      <c r="G492" s="6">
        <f>IF(Balance!G491&gt;0,Balance!G491*(INDEX(Info!$E$6:$E$15,MATCH(G$14,Info!$C$6:$C$15,0))/12),0)</f>
        <v>0</v>
      </c>
      <c r="H492" s="6">
        <f>IF(Balance!H491&gt;0,Balance!H491*(INDEX(Info!$E$6:$E$15,MATCH(H$14,Info!$C$6:$C$15,0))/12),0)</f>
        <v>0</v>
      </c>
      <c r="I492" s="6">
        <f>IF(Balance!I491&gt;0,Balance!I491*(INDEX(Info!$E$6:$E$15,MATCH(I$14,Info!$C$6:$C$15,0))/12),0)</f>
        <v>0</v>
      </c>
      <c r="J492" s="6">
        <f>IF(Balance!J491&gt;0,Balance!J491*(INDEX(Info!$E$6:$E$15,MATCH(J$14,Info!$C$6:$C$15,0))/12),0)</f>
        <v>0</v>
      </c>
      <c r="K492" s="6">
        <f>IF(Balance!K491&gt;0,Balance!K491*(INDEX(Info!$E$6:$E$15,MATCH(K$14,Info!$C$6:$C$15,0))/12),0)</f>
        <v>0</v>
      </c>
      <c r="L492" s="6">
        <f>IF(Balance!L491&gt;0,Balance!L491*(INDEX(Info!$E$6:$E$15,MATCH(L$14,Info!$C$6:$C$15,0))/12),0)</f>
        <v>0</v>
      </c>
      <c r="M492" s="6">
        <f>IF(Balance!M491&gt;0,Balance!M491*(INDEX(Info!$E$6:$E$15,MATCH(M$14,Info!$C$6:$C$15,0))/12),0)</f>
        <v>0</v>
      </c>
      <c r="O492" s="6">
        <f t="shared" si="16"/>
        <v>0</v>
      </c>
    </row>
    <row r="493" spans="1:15" x14ac:dyDescent="0.25">
      <c r="A493" s="3" t="str">
        <f>IF(Balance!O492&lt;=0,"",A492+1)</f>
        <v/>
      </c>
      <c r="B493" s="51" t="str">
        <f t="shared" si="17"/>
        <v/>
      </c>
      <c r="D493" s="6">
        <f>IF(Balance!D492&gt;0,Balance!D492*(INDEX(Info!$E$6:$E$15,MATCH(D$14,Info!$C$6:$C$15,0))/12),0)</f>
        <v>0</v>
      </c>
      <c r="E493" s="6">
        <f>IF(Balance!E492&gt;0,Balance!E492*(INDEX(Info!$E$6:$E$15,MATCH(E$14,Info!$C$6:$C$15,0))/12),0)</f>
        <v>0</v>
      </c>
      <c r="F493" s="6">
        <f>IF(Balance!F492&gt;0,Balance!F492*(INDEX(Info!$E$6:$E$15,MATCH(F$14,Info!$C$6:$C$15,0))/12),0)</f>
        <v>0</v>
      </c>
      <c r="G493" s="6">
        <f>IF(Balance!G492&gt;0,Balance!G492*(INDEX(Info!$E$6:$E$15,MATCH(G$14,Info!$C$6:$C$15,0))/12),0)</f>
        <v>0</v>
      </c>
      <c r="H493" s="6">
        <f>IF(Balance!H492&gt;0,Balance!H492*(INDEX(Info!$E$6:$E$15,MATCH(H$14,Info!$C$6:$C$15,0))/12),0)</f>
        <v>0</v>
      </c>
      <c r="I493" s="6">
        <f>IF(Balance!I492&gt;0,Balance!I492*(INDEX(Info!$E$6:$E$15,MATCH(I$14,Info!$C$6:$C$15,0))/12),0)</f>
        <v>0</v>
      </c>
      <c r="J493" s="6">
        <f>IF(Balance!J492&gt;0,Balance!J492*(INDEX(Info!$E$6:$E$15,MATCH(J$14,Info!$C$6:$C$15,0))/12),0)</f>
        <v>0</v>
      </c>
      <c r="K493" s="6">
        <f>IF(Balance!K492&gt;0,Balance!K492*(INDEX(Info!$E$6:$E$15,MATCH(K$14,Info!$C$6:$C$15,0))/12),0)</f>
        <v>0</v>
      </c>
      <c r="L493" s="6">
        <f>IF(Balance!L492&gt;0,Balance!L492*(INDEX(Info!$E$6:$E$15,MATCH(L$14,Info!$C$6:$C$15,0))/12),0)</f>
        <v>0</v>
      </c>
      <c r="M493" s="6">
        <f>IF(Balance!M492&gt;0,Balance!M492*(INDEX(Info!$E$6:$E$15,MATCH(M$14,Info!$C$6:$C$15,0))/12),0)</f>
        <v>0</v>
      </c>
      <c r="O493" s="6">
        <f t="shared" si="16"/>
        <v>0</v>
      </c>
    </row>
    <row r="494" spans="1:15" x14ac:dyDescent="0.25">
      <c r="A494" s="3" t="str">
        <f>IF(Balance!O493&lt;=0,"",A493+1)</f>
        <v/>
      </c>
      <c r="B494" s="51" t="str">
        <f t="shared" si="17"/>
        <v/>
      </c>
      <c r="D494" s="6">
        <f>IF(Balance!D493&gt;0,Balance!D493*(INDEX(Info!$E$6:$E$15,MATCH(D$14,Info!$C$6:$C$15,0))/12),0)</f>
        <v>0</v>
      </c>
      <c r="E494" s="6">
        <f>IF(Balance!E493&gt;0,Balance!E493*(INDEX(Info!$E$6:$E$15,MATCH(E$14,Info!$C$6:$C$15,0))/12),0)</f>
        <v>0</v>
      </c>
      <c r="F494" s="6">
        <f>IF(Balance!F493&gt;0,Balance!F493*(INDEX(Info!$E$6:$E$15,MATCH(F$14,Info!$C$6:$C$15,0))/12),0)</f>
        <v>0</v>
      </c>
      <c r="G494" s="6">
        <f>IF(Balance!G493&gt;0,Balance!G493*(INDEX(Info!$E$6:$E$15,MATCH(G$14,Info!$C$6:$C$15,0))/12),0)</f>
        <v>0</v>
      </c>
      <c r="H494" s="6">
        <f>IF(Balance!H493&gt;0,Balance!H493*(INDEX(Info!$E$6:$E$15,MATCH(H$14,Info!$C$6:$C$15,0))/12),0)</f>
        <v>0</v>
      </c>
      <c r="I494" s="6">
        <f>IF(Balance!I493&gt;0,Balance!I493*(INDEX(Info!$E$6:$E$15,MATCH(I$14,Info!$C$6:$C$15,0))/12),0)</f>
        <v>0</v>
      </c>
      <c r="J494" s="6">
        <f>IF(Balance!J493&gt;0,Balance!J493*(INDEX(Info!$E$6:$E$15,MATCH(J$14,Info!$C$6:$C$15,0))/12),0)</f>
        <v>0</v>
      </c>
      <c r="K494" s="6">
        <f>IF(Balance!K493&gt;0,Balance!K493*(INDEX(Info!$E$6:$E$15,MATCH(K$14,Info!$C$6:$C$15,0))/12),0)</f>
        <v>0</v>
      </c>
      <c r="L494" s="6">
        <f>IF(Balance!L493&gt;0,Balance!L493*(INDEX(Info!$E$6:$E$15,MATCH(L$14,Info!$C$6:$C$15,0))/12),0)</f>
        <v>0</v>
      </c>
      <c r="M494" s="6">
        <f>IF(Balance!M493&gt;0,Balance!M493*(INDEX(Info!$E$6:$E$15,MATCH(M$14,Info!$C$6:$C$15,0))/12),0)</f>
        <v>0</v>
      </c>
      <c r="O494" s="6">
        <f t="shared" si="16"/>
        <v>0</v>
      </c>
    </row>
    <row r="495" spans="1:15" x14ac:dyDescent="0.25">
      <c r="A495" s="3" t="str">
        <f>IF(Balance!O494&lt;=0,"",A494+1)</f>
        <v/>
      </c>
      <c r="B495" s="51" t="str">
        <f t="shared" si="17"/>
        <v/>
      </c>
      <c r="D495" s="6">
        <f>IF(Balance!D494&gt;0,Balance!D494*(INDEX(Info!$E$6:$E$15,MATCH(D$14,Info!$C$6:$C$15,0))/12),0)</f>
        <v>0</v>
      </c>
      <c r="E495" s="6">
        <f>IF(Balance!E494&gt;0,Balance!E494*(INDEX(Info!$E$6:$E$15,MATCH(E$14,Info!$C$6:$C$15,0))/12),0)</f>
        <v>0</v>
      </c>
      <c r="F495" s="6">
        <f>IF(Balance!F494&gt;0,Balance!F494*(INDEX(Info!$E$6:$E$15,MATCH(F$14,Info!$C$6:$C$15,0))/12),0)</f>
        <v>0</v>
      </c>
      <c r="G495" s="6">
        <f>IF(Balance!G494&gt;0,Balance!G494*(INDEX(Info!$E$6:$E$15,MATCH(G$14,Info!$C$6:$C$15,0))/12),0)</f>
        <v>0</v>
      </c>
      <c r="H495" s="6">
        <f>IF(Balance!H494&gt;0,Balance!H494*(INDEX(Info!$E$6:$E$15,MATCH(H$14,Info!$C$6:$C$15,0))/12),0)</f>
        <v>0</v>
      </c>
      <c r="I495" s="6">
        <f>IF(Balance!I494&gt;0,Balance!I494*(INDEX(Info!$E$6:$E$15,MATCH(I$14,Info!$C$6:$C$15,0))/12),0)</f>
        <v>0</v>
      </c>
      <c r="J495" s="6">
        <f>IF(Balance!J494&gt;0,Balance!J494*(INDEX(Info!$E$6:$E$15,MATCH(J$14,Info!$C$6:$C$15,0))/12),0)</f>
        <v>0</v>
      </c>
      <c r="K495" s="6">
        <f>IF(Balance!K494&gt;0,Balance!K494*(INDEX(Info!$E$6:$E$15,MATCH(K$14,Info!$C$6:$C$15,0))/12),0)</f>
        <v>0</v>
      </c>
      <c r="L495" s="6">
        <f>IF(Balance!L494&gt;0,Balance!L494*(INDEX(Info!$E$6:$E$15,MATCH(L$14,Info!$C$6:$C$15,0))/12),0)</f>
        <v>0</v>
      </c>
      <c r="M495" s="6">
        <f>IF(Balance!M494&gt;0,Balance!M494*(INDEX(Info!$E$6:$E$15,MATCH(M$14,Info!$C$6:$C$15,0))/12),0)</f>
        <v>0</v>
      </c>
      <c r="O495" s="6">
        <f t="shared" si="16"/>
        <v>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topLeftCell="A4" workbookViewId="0">
      <selection activeCell="T3" sqref="T3"/>
    </sheetView>
  </sheetViews>
  <sheetFormatPr defaultRowHeight="15" x14ac:dyDescent="0.25"/>
  <cols>
    <col min="1" max="3" width="9.140625" style="3"/>
    <col min="4" max="13" width="9.140625" style="6"/>
    <col min="14" max="14" width="1.7109375" style="6" customWidth="1"/>
    <col min="15" max="15" width="9.140625" style="6"/>
    <col min="16" max="16384" width="9.140625" style="3"/>
  </cols>
  <sheetData>
    <row r="1" spans="1:15" ht="39.950000000000003" customHeight="1" x14ac:dyDescent="0.25">
      <c r="A1" s="88" t="s">
        <v>9</v>
      </c>
      <c r="N1" s="3"/>
      <c r="O1" s="3"/>
    </row>
    <row r="2" spans="1:15" x14ac:dyDescent="0.25">
      <c r="N2" s="3"/>
      <c r="O2" s="87" t="str">
        <f ca="1">'©'!I3</f>
        <v>© 2018 Spreadsheet123 LTD</v>
      </c>
    </row>
    <row r="3" spans="1:15" x14ac:dyDescent="0.25">
      <c r="N3" s="3"/>
      <c r="O3" s="3"/>
    </row>
    <row r="4" spans="1:15" x14ac:dyDescent="0.25">
      <c r="N4" s="3"/>
      <c r="O4" s="3"/>
    </row>
    <row r="5" spans="1:15" x14ac:dyDescent="0.25">
      <c r="N5" s="3"/>
      <c r="O5" s="3"/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4"/>
      <c r="O14" s="64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7">
        <f>IF(NOT(D14=""),INDEX(Info!$F$6:$F$15,MATCH(D14,Info!$C$6:$C$15,0)),0)</f>
        <v>25</v>
      </c>
      <c r="E15" s="67">
        <f>IF(NOT(E14=""),INDEX(Info!$F$6:$F$15,MATCH(E14,Info!$C$6:$C$15,0)),0)</f>
        <v>25</v>
      </c>
      <c r="F15" s="67">
        <f>IF(NOT(F14=""),INDEX(Info!$F$6:$F$15,MATCH(F14,Info!$C$6:$C$15,0)),0)</f>
        <v>25</v>
      </c>
      <c r="G15" s="67">
        <f>IF(NOT(G14=""),INDEX(Info!$F$6:$F$15,MATCH(G14,Info!$C$6:$C$15,0)),0)</f>
        <v>30</v>
      </c>
      <c r="H15" s="67">
        <f>IF(NOT(H14=""),INDEX(Info!$F$6:$F$15,MATCH(H14,Info!$C$6:$C$15,0)),0)</f>
        <v>25</v>
      </c>
      <c r="I15" s="67">
        <f>IF(NOT(I14=""),INDEX(Info!$F$6:$F$15,MATCH(I14,Info!$C$6:$C$15,0)),0)</f>
        <v>25</v>
      </c>
      <c r="J15" s="67">
        <f>IF(NOT(J14=""),INDEX(Info!$F$6:$F$15,MATCH(J14,Info!$C$6:$C$15,0)),0)</f>
        <v>70</v>
      </c>
      <c r="K15" s="67">
        <f>IF(NOT(K14=""),INDEX(Info!$F$6:$F$15,MATCH(K14,Info!$C$6:$C$15,0)),0)</f>
        <v>120</v>
      </c>
      <c r="L15" s="67">
        <f>IF(NOT(L14=""),INDEX(Info!$F$6:$F$15,MATCH(L14,Info!$C$6:$C$15,0)),0)</f>
        <v>110</v>
      </c>
      <c r="M15" s="67">
        <f>IF(NOT(M14=""),INDEX(Info!$F$6:$F$15,MATCH(M14,Info!$C$6:$C$15,0)),0)</f>
        <v>95</v>
      </c>
      <c r="N15" s="67"/>
      <c r="O15" s="67"/>
    </row>
    <row r="16" spans="1:15" x14ac:dyDescent="0.25">
      <c r="A16" s="3">
        <f>IF(Balance!O15&lt;=0,"",A15+1)</f>
        <v>1</v>
      </c>
      <c r="B16" s="51">
        <f>IF(A16="","",DATE(YEAR(B15),MONTH(B15)+1,1))</f>
        <v>42064</v>
      </c>
      <c r="D16" s="6">
        <f>IF(Balance!D15&gt;0,IF(SUM(Balance!D15,Interest!D16)&lt;D$15,SUM(Balance!D15,Interest!D16),D$15),0)</f>
        <v>25</v>
      </c>
      <c r="E16" s="6">
        <f>IF(Balance!E15&gt;0,IF(SUM(Balance!E15,Interest!E16)&lt;E$15,SUM(Balance!E15,Interest!E16),E$15),0)</f>
        <v>25</v>
      </c>
      <c r="F16" s="6">
        <f>IF(Balance!F15&gt;0,IF(SUM(Balance!F15,Interest!F16)&lt;F$15,SUM(Balance!F15,Interest!F16),F$15),0)</f>
        <v>25</v>
      </c>
      <c r="G16" s="6">
        <f>IF(Balance!G15&gt;0,IF(SUM(Balance!G15,Interest!G16)&lt;G$15,SUM(Balance!G15,Interest!G16),G$15),0)</f>
        <v>30</v>
      </c>
      <c r="H16" s="6">
        <f>IF(Balance!H15&gt;0,IF(SUM(Balance!H15,Interest!H16)&lt;H$15,SUM(Balance!H15,Interest!H16),H$15),0)</f>
        <v>25</v>
      </c>
      <c r="I16" s="6">
        <f>IF(Balance!I15&gt;0,IF(SUM(Balance!I15,Interest!I16)&lt;I$15,SUM(Balance!I15,Interest!I16),I$15),0)</f>
        <v>25</v>
      </c>
      <c r="J16" s="6">
        <f>IF(Balance!J15&gt;0,IF(SUM(Balance!J15,Interest!J16)&lt;J$15,SUM(Balance!J15,Interest!J16),J$15),0)</f>
        <v>70</v>
      </c>
      <c r="K16" s="6">
        <f>IF(Balance!K15&gt;0,IF(SUM(Balance!K15,Interest!K16)&lt;K$15,SUM(Balance!K15,Interest!K16),K$15),0)</f>
        <v>120</v>
      </c>
      <c r="L16" s="6">
        <f>IF(Balance!L15&gt;0,IF(SUM(Balance!L15,Interest!L16)&lt;L$15,SUM(Balance!L15,Interest!L16),L$15),0)</f>
        <v>110</v>
      </c>
      <c r="M16" s="6">
        <f>IF(Balance!M15&gt;0,IF(SUM(Balance!M15,Interest!M16)&lt;M$15,SUM(Balance!M15,Interest!M16),M$15),0)</f>
        <v>95</v>
      </c>
      <c r="O16" s="6">
        <f t="shared" ref="O16:O79" si="0">SUM(D16:M16)</f>
        <v>550</v>
      </c>
    </row>
    <row r="17" spans="1:15" x14ac:dyDescent="0.25">
      <c r="A17" s="3">
        <f>IF(Balance!O16&lt;=0,"",A16+1)</f>
        <v>2</v>
      </c>
      <c r="B17" s="51">
        <f t="shared" ref="B17:B80" si="1">IF(A17="","",DATE(YEAR(B16),MONTH(B16)+1,1))</f>
        <v>42095</v>
      </c>
      <c r="D17" s="6">
        <f>IF(Balance!D16&gt;0,IF(SUM(Balance!D16,Interest!D17)&lt;D$15,SUM(Balance!D16,Interest!D17),D$15),0)</f>
        <v>25</v>
      </c>
      <c r="E17" s="6">
        <f>IF(Balance!E16&gt;0,IF(SUM(Balance!E16,Interest!E17)&lt;E$15,SUM(Balance!E16,Interest!E17),E$15),0)</f>
        <v>25</v>
      </c>
      <c r="F17" s="6">
        <f>IF(Balance!F16&gt;0,IF(SUM(Balance!F16,Interest!F17)&lt;F$15,SUM(Balance!F16,Interest!F17),F$15),0)</f>
        <v>25</v>
      </c>
      <c r="G17" s="6">
        <f>IF(Balance!G16&gt;0,IF(SUM(Balance!G16,Interest!G17)&lt;G$15,SUM(Balance!G16,Interest!G17),G$15),0)</f>
        <v>30</v>
      </c>
      <c r="H17" s="6">
        <f>IF(Balance!H16&gt;0,IF(SUM(Balance!H16,Interest!H17)&lt;H$15,SUM(Balance!H16,Interest!H17),H$15),0)</f>
        <v>25</v>
      </c>
      <c r="I17" s="6">
        <f>IF(Balance!I16&gt;0,IF(SUM(Balance!I16,Interest!I17)&lt;I$15,SUM(Balance!I16,Interest!I17),I$15),0)</f>
        <v>25</v>
      </c>
      <c r="J17" s="6">
        <f>IF(Balance!J16&gt;0,IF(SUM(Balance!J16,Interest!J17)&lt;J$15,SUM(Balance!J16,Interest!J17),J$15),0)</f>
        <v>70</v>
      </c>
      <c r="K17" s="6">
        <f>IF(Balance!K16&gt;0,IF(SUM(Balance!K16,Interest!K17)&lt;K$15,SUM(Balance!K16,Interest!K17),K$15),0)</f>
        <v>120</v>
      </c>
      <c r="L17" s="6">
        <f>IF(Balance!L16&gt;0,IF(SUM(Balance!L16,Interest!L17)&lt;L$15,SUM(Balance!L16,Interest!L17),L$15),0)</f>
        <v>110</v>
      </c>
      <c r="M17" s="6">
        <f>IF(Balance!M16&gt;0,IF(SUM(Balance!M16,Interest!M17)&lt;M$15,SUM(Balance!M16,Interest!M17),M$15),0)</f>
        <v>95</v>
      </c>
      <c r="O17" s="6">
        <f t="shared" si="0"/>
        <v>550</v>
      </c>
    </row>
    <row r="18" spans="1:15" x14ac:dyDescent="0.25">
      <c r="A18" s="3">
        <f>IF(Balance!O17&lt;=0,"",A17+1)</f>
        <v>3</v>
      </c>
      <c r="B18" s="51">
        <f t="shared" si="1"/>
        <v>42125</v>
      </c>
      <c r="D18" s="6">
        <f>IF(Balance!D17&gt;0,IF(SUM(Balance!D17,Interest!D18)&lt;D$15,SUM(Balance!D17,Interest!D18),D$15),0)</f>
        <v>0.75249999999999995</v>
      </c>
      <c r="E18" s="6">
        <f>IF(Balance!E17&gt;0,IF(SUM(Balance!E17,Interest!E18)&lt;E$15,SUM(Balance!E17,Interest!E18),E$15),0)</f>
        <v>25</v>
      </c>
      <c r="F18" s="6">
        <f>IF(Balance!F17&gt;0,IF(SUM(Balance!F17,Interest!F18)&lt;F$15,SUM(Balance!F17,Interest!F18),F$15),0)</f>
        <v>25</v>
      </c>
      <c r="G18" s="6">
        <f>IF(Balance!G17&gt;0,IF(SUM(Balance!G17,Interest!G18)&lt;G$15,SUM(Balance!G17,Interest!G18),G$15),0)</f>
        <v>30</v>
      </c>
      <c r="H18" s="6">
        <f>IF(Balance!H17&gt;0,IF(SUM(Balance!H17,Interest!H18)&lt;H$15,SUM(Balance!H17,Interest!H18),H$15),0)</f>
        <v>25</v>
      </c>
      <c r="I18" s="6">
        <f>IF(Balance!I17&gt;0,IF(SUM(Balance!I17,Interest!I18)&lt;I$15,SUM(Balance!I17,Interest!I18),I$15),0)</f>
        <v>25</v>
      </c>
      <c r="J18" s="6">
        <f>IF(Balance!J17&gt;0,IF(SUM(Balance!J17,Interest!J18)&lt;J$15,SUM(Balance!J17,Interest!J18),J$15),0)</f>
        <v>70</v>
      </c>
      <c r="K18" s="6">
        <f>IF(Balance!K17&gt;0,IF(SUM(Balance!K17,Interest!K18)&lt;K$15,SUM(Balance!K17,Interest!K18),K$15),0)</f>
        <v>120</v>
      </c>
      <c r="L18" s="6">
        <f>IF(Balance!L17&gt;0,IF(SUM(Balance!L17,Interest!L18)&lt;L$15,SUM(Balance!L17,Interest!L18),L$15),0)</f>
        <v>110</v>
      </c>
      <c r="M18" s="6">
        <f>IF(Balance!M17&gt;0,IF(SUM(Balance!M17,Interest!M18)&lt;M$15,SUM(Balance!M17,Interest!M18),M$15),0)</f>
        <v>95</v>
      </c>
      <c r="O18" s="6">
        <f t="shared" si="0"/>
        <v>525.75250000000005</v>
      </c>
    </row>
    <row r="19" spans="1:15" x14ac:dyDescent="0.25">
      <c r="A19" s="3">
        <f>IF(Balance!O18&lt;=0,"",A18+1)</f>
        <v>4</v>
      </c>
      <c r="B19" s="51">
        <f t="shared" si="1"/>
        <v>42156</v>
      </c>
      <c r="D19" s="6">
        <f>IF(Balance!D18&gt;0,IF(SUM(Balance!D18,Interest!D19)&lt;D$15,SUM(Balance!D18,Interest!D19),D$15),0)</f>
        <v>0</v>
      </c>
      <c r="E19" s="6">
        <f>IF(Balance!E18&gt;0,IF(SUM(Balance!E18,Interest!E19)&lt;E$15,SUM(Balance!E18,Interest!E19),E$15),0)</f>
        <v>2.0166999999999997</v>
      </c>
      <c r="F19" s="6">
        <f>IF(Balance!F18&gt;0,IF(SUM(Balance!F18,Interest!F19)&lt;F$15,SUM(Balance!F18,Interest!F19),F$15),0)</f>
        <v>25</v>
      </c>
      <c r="G19" s="6">
        <f>IF(Balance!G18&gt;0,IF(SUM(Balance!G18,Interest!G19)&lt;G$15,SUM(Balance!G18,Interest!G19),G$15),0)</f>
        <v>30</v>
      </c>
      <c r="H19" s="6">
        <f>IF(Balance!H18&gt;0,IF(SUM(Balance!H18,Interest!H19)&lt;H$15,SUM(Balance!H18,Interest!H19),H$15),0)</f>
        <v>25</v>
      </c>
      <c r="I19" s="6">
        <f>IF(Balance!I18&gt;0,IF(SUM(Balance!I18,Interest!I19)&lt;I$15,SUM(Balance!I18,Interest!I19),I$15),0)</f>
        <v>25</v>
      </c>
      <c r="J19" s="6">
        <f>IF(Balance!J18&gt;0,IF(SUM(Balance!J18,Interest!J19)&lt;J$15,SUM(Balance!J18,Interest!J19),J$15),0)</f>
        <v>70</v>
      </c>
      <c r="K19" s="6">
        <f>IF(Balance!K18&gt;0,IF(SUM(Balance!K18,Interest!K19)&lt;K$15,SUM(Balance!K18,Interest!K19),K$15),0)</f>
        <v>120</v>
      </c>
      <c r="L19" s="6">
        <f>IF(Balance!L18&gt;0,IF(SUM(Balance!L18,Interest!L19)&lt;L$15,SUM(Balance!L18,Interest!L19),L$15),0)</f>
        <v>110</v>
      </c>
      <c r="M19" s="6">
        <f>IF(Balance!M18&gt;0,IF(SUM(Balance!M18,Interest!M19)&lt;M$15,SUM(Balance!M18,Interest!M19),M$15),0)</f>
        <v>95</v>
      </c>
      <c r="O19" s="6">
        <f t="shared" si="0"/>
        <v>502.01670000000001</v>
      </c>
    </row>
    <row r="20" spans="1:15" x14ac:dyDescent="0.25">
      <c r="A20" s="3">
        <f>IF(Balance!O19&lt;=0,"",A19+1)</f>
        <v>5</v>
      </c>
      <c r="B20" s="51">
        <f t="shared" si="1"/>
        <v>42186</v>
      </c>
      <c r="D20" s="6">
        <f>IF(Balance!D19&gt;0,IF(SUM(Balance!D19,Interest!D20)&lt;D$15,SUM(Balance!D19,Interest!D20),D$15),0)</f>
        <v>0</v>
      </c>
      <c r="E20" s="6">
        <f>IF(Balance!E19&gt;0,IF(SUM(Balance!E19,Interest!E20)&lt;E$15,SUM(Balance!E19,Interest!E20),E$15),0)</f>
        <v>0</v>
      </c>
      <c r="F20" s="6">
        <f>IF(Balance!F19&gt;0,IF(SUM(Balance!F19,Interest!F20)&lt;F$15,SUM(Balance!F19,Interest!F20),F$15),0)</f>
        <v>25</v>
      </c>
      <c r="G20" s="6">
        <f>IF(Balance!G19&gt;0,IF(SUM(Balance!G19,Interest!G20)&lt;G$15,SUM(Balance!G19,Interest!G20),G$15),0)</f>
        <v>30</v>
      </c>
      <c r="H20" s="6">
        <f>IF(Balance!H19&gt;0,IF(SUM(Balance!H19,Interest!H20)&lt;H$15,SUM(Balance!H19,Interest!H20),H$15),0)</f>
        <v>25</v>
      </c>
      <c r="I20" s="6">
        <f>IF(Balance!I19&gt;0,IF(SUM(Balance!I19,Interest!I20)&lt;I$15,SUM(Balance!I19,Interest!I20),I$15),0)</f>
        <v>25</v>
      </c>
      <c r="J20" s="6">
        <f>IF(Balance!J19&gt;0,IF(SUM(Balance!J19,Interest!J20)&lt;J$15,SUM(Balance!J19,Interest!J20),J$15),0)</f>
        <v>70</v>
      </c>
      <c r="K20" s="6">
        <f>IF(Balance!K19&gt;0,IF(SUM(Balance!K19,Interest!K20)&lt;K$15,SUM(Balance!K19,Interest!K20),K$15),0)</f>
        <v>120</v>
      </c>
      <c r="L20" s="6">
        <f>IF(Balance!L19&gt;0,IF(SUM(Balance!L19,Interest!L20)&lt;L$15,SUM(Balance!L19,Interest!L20),L$15),0)</f>
        <v>110</v>
      </c>
      <c r="M20" s="6">
        <f>IF(Balance!M19&gt;0,IF(SUM(Balance!M19,Interest!M20)&lt;M$15,SUM(Balance!M19,Interest!M20),M$15),0)</f>
        <v>95</v>
      </c>
      <c r="O20" s="6">
        <f t="shared" si="0"/>
        <v>500</v>
      </c>
    </row>
    <row r="21" spans="1:15" x14ac:dyDescent="0.25">
      <c r="A21" s="3">
        <f>IF(Balance!O20&lt;=0,"",A20+1)</f>
        <v>6</v>
      </c>
      <c r="B21" s="51">
        <f t="shared" si="1"/>
        <v>42217</v>
      </c>
      <c r="D21" s="6">
        <f>IF(Balance!D20&gt;0,IF(SUM(Balance!D20,Interest!D21)&lt;D$15,SUM(Balance!D20,Interest!D21),D$15),0)</f>
        <v>0</v>
      </c>
      <c r="E21" s="6">
        <f>IF(Balance!E20&gt;0,IF(SUM(Balance!E20,Interest!E21)&lt;E$15,SUM(Balance!E20,Interest!E21),E$15),0)</f>
        <v>0</v>
      </c>
      <c r="F21" s="6">
        <f>IF(Balance!F20&gt;0,IF(SUM(Balance!F20,Interest!F21)&lt;F$15,SUM(Balance!F20,Interest!F21),F$15),0)</f>
        <v>25</v>
      </c>
      <c r="G21" s="6">
        <f>IF(Balance!G20&gt;0,IF(SUM(Balance!G20,Interest!G21)&lt;G$15,SUM(Balance!G20,Interest!G21),G$15),0)</f>
        <v>30</v>
      </c>
      <c r="H21" s="6">
        <f>IF(Balance!H20&gt;0,IF(SUM(Balance!H20,Interest!H21)&lt;H$15,SUM(Balance!H20,Interest!H21),H$15),0)</f>
        <v>25</v>
      </c>
      <c r="I21" s="6">
        <f>IF(Balance!I20&gt;0,IF(SUM(Balance!I20,Interest!I21)&lt;I$15,SUM(Balance!I20,Interest!I21),I$15),0)</f>
        <v>25</v>
      </c>
      <c r="J21" s="6">
        <f>IF(Balance!J20&gt;0,IF(SUM(Balance!J20,Interest!J21)&lt;J$15,SUM(Balance!J20,Interest!J21),J$15),0)</f>
        <v>70</v>
      </c>
      <c r="K21" s="6">
        <f>IF(Balance!K20&gt;0,IF(SUM(Balance!K20,Interest!K21)&lt;K$15,SUM(Balance!K20,Interest!K21),K$15),0)</f>
        <v>120</v>
      </c>
      <c r="L21" s="6">
        <f>IF(Balance!L20&gt;0,IF(SUM(Balance!L20,Interest!L21)&lt;L$15,SUM(Balance!L20,Interest!L21),L$15),0)</f>
        <v>110</v>
      </c>
      <c r="M21" s="6">
        <f>IF(Balance!M20&gt;0,IF(SUM(Balance!M20,Interest!M21)&lt;M$15,SUM(Balance!M20,Interest!M21),M$15),0)</f>
        <v>95</v>
      </c>
      <c r="O21" s="6">
        <f t="shared" si="0"/>
        <v>500</v>
      </c>
    </row>
    <row r="22" spans="1:15" x14ac:dyDescent="0.25">
      <c r="A22" s="3">
        <f>IF(Balance!O21&lt;=0,"",A21+1)</f>
        <v>7</v>
      </c>
      <c r="B22" s="51">
        <f t="shared" si="1"/>
        <v>42248</v>
      </c>
      <c r="D22" s="6">
        <f>IF(Balance!D21&gt;0,IF(SUM(Balance!D21,Interest!D22)&lt;D$15,SUM(Balance!D21,Interest!D22),D$15),0)</f>
        <v>0</v>
      </c>
      <c r="E22" s="6">
        <f>IF(Balance!E21&gt;0,IF(SUM(Balance!E21,Interest!E22)&lt;E$15,SUM(Balance!E21,Interest!E22),E$15),0)</f>
        <v>0</v>
      </c>
      <c r="F22" s="6">
        <f>IF(Balance!F21&gt;0,IF(SUM(Balance!F21,Interest!F22)&lt;F$15,SUM(Balance!F21,Interest!F22),F$15),0)</f>
        <v>25</v>
      </c>
      <c r="G22" s="6">
        <f>IF(Balance!G21&gt;0,IF(SUM(Balance!G21,Interest!G22)&lt;G$15,SUM(Balance!G21,Interest!G22),G$15),0)</f>
        <v>30</v>
      </c>
      <c r="H22" s="6">
        <f>IF(Balance!H21&gt;0,IF(SUM(Balance!H21,Interest!H22)&lt;H$15,SUM(Balance!H21,Interest!H22),H$15),0)</f>
        <v>25</v>
      </c>
      <c r="I22" s="6">
        <f>IF(Balance!I21&gt;0,IF(SUM(Balance!I21,Interest!I22)&lt;I$15,SUM(Balance!I21,Interest!I22),I$15),0)</f>
        <v>25</v>
      </c>
      <c r="J22" s="6">
        <f>IF(Balance!J21&gt;0,IF(SUM(Balance!J21,Interest!J22)&lt;J$15,SUM(Balance!J21,Interest!J22),J$15),0)</f>
        <v>70</v>
      </c>
      <c r="K22" s="6">
        <f>IF(Balance!K21&gt;0,IF(SUM(Balance!K21,Interest!K22)&lt;K$15,SUM(Balance!K21,Interest!K22),K$15),0)</f>
        <v>120</v>
      </c>
      <c r="L22" s="6">
        <f>IF(Balance!L21&gt;0,IF(SUM(Balance!L21,Interest!L22)&lt;L$15,SUM(Balance!L21,Interest!L22),L$15),0)</f>
        <v>110</v>
      </c>
      <c r="M22" s="6">
        <f>IF(Balance!M21&gt;0,IF(SUM(Balance!M21,Interest!M22)&lt;M$15,SUM(Balance!M21,Interest!M22),M$15),0)</f>
        <v>95</v>
      </c>
      <c r="O22" s="6">
        <f t="shared" si="0"/>
        <v>500</v>
      </c>
    </row>
    <row r="23" spans="1:15" x14ac:dyDescent="0.25">
      <c r="A23" s="3">
        <f>IF(Balance!O22&lt;=0,"",A22+1)</f>
        <v>8</v>
      </c>
      <c r="B23" s="51">
        <f t="shared" si="1"/>
        <v>42278</v>
      </c>
      <c r="D23" s="6">
        <f>IF(Balance!D22&gt;0,IF(SUM(Balance!D22,Interest!D23)&lt;D$15,SUM(Balance!D22,Interest!D23),D$15),0)</f>
        <v>0</v>
      </c>
      <c r="E23" s="6">
        <f>IF(Balance!E22&gt;0,IF(SUM(Balance!E22,Interest!E23)&lt;E$15,SUM(Balance!E22,Interest!E23),E$15),0)</f>
        <v>0</v>
      </c>
      <c r="F23" s="6">
        <f>IF(Balance!F22&gt;0,IF(SUM(Balance!F22,Interest!F23)&lt;F$15,SUM(Balance!F22,Interest!F23),F$15),0)</f>
        <v>25</v>
      </c>
      <c r="G23" s="6">
        <f>IF(Balance!G22&gt;0,IF(SUM(Balance!G22,Interest!G23)&lt;G$15,SUM(Balance!G22,Interest!G23),G$15),0)</f>
        <v>30</v>
      </c>
      <c r="H23" s="6">
        <f>IF(Balance!H22&gt;0,IF(SUM(Balance!H22,Interest!H23)&lt;H$15,SUM(Balance!H22,Interest!H23),H$15),0)</f>
        <v>25</v>
      </c>
      <c r="I23" s="6">
        <f>IF(Balance!I22&gt;0,IF(SUM(Balance!I22,Interest!I23)&lt;I$15,SUM(Balance!I22,Interest!I23),I$15),0)</f>
        <v>25</v>
      </c>
      <c r="J23" s="6">
        <f>IF(Balance!J22&gt;0,IF(SUM(Balance!J22,Interest!J23)&lt;J$15,SUM(Balance!J22,Interest!J23),J$15),0)</f>
        <v>70</v>
      </c>
      <c r="K23" s="6">
        <f>IF(Balance!K22&gt;0,IF(SUM(Balance!K22,Interest!K23)&lt;K$15,SUM(Balance!K22,Interest!K23),K$15),0)</f>
        <v>120</v>
      </c>
      <c r="L23" s="6">
        <f>IF(Balance!L22&gt;0,IF(SUM(Balance!L22,Interest!L23)&lt;L$15,SUM(Balance!L22,Interest!L23),L$15),0)</f>
        <v>110</v>
      </c>
      <c r="M23" s="6">
        <f>IF(Balance!M22&gt;0,IF(SUM(Balance!M22,Interest!M23)&lt;M$15,SUM(Balance!M22,Interest!M23),M$15),0)</f>
        <v>95</v>
      </c>
      <c r="O23" s="6">
        <f t="shared" si="0"/>
        <v>500</v>
      </c>
    </row>
    <row r="24" spans="1:15" x14ac:dyDescent="0.25">
      <c r="A24" s="3">
        <f>IF(Balance!O23&lt;=0,"",A23+1)</f>
        <v>9</v>
      </c>
      <c r="B24" s="51">
        <f t="shared" si="1"/>
        <v>42309</v>
      </c>
      <c r="D24" s="6">
        <f>IF(Balance!D23&gt;0,IF(SUM(Balance!D23,Interest!D24)&lt;D$15,SUM(Balance!D23,Interest!D24),D$15),0)</f>
        <v>0</v>
      </c>
      <c r="E24" s="6">
        <f>IF(Balance!E23&gt;0,IF(SUM(Balance!E23,Interest!E24)&lt;E$15,SUM(Balance!E23,Interest!E24),E$15),0)</f>
        <v>0</v>
      </c>
      <c r="F24" s="6">
        <f>IF(Balance!F23&gt;0,IF(SUM(Balance!F23,Interest!F24)&lt;F$15,SUM(Balance!F23,Interest!F24),F$15),0)</f>
        <v>25</v>
      </c>
      <c r="G24" s="6">
        <f>IF(Balance!G23&gt;0,IF(SUM(Balance!G23,Interest!G24)&lt;G$15,SUM(Balance!G23,Interest!G24),G$15),0)</f>
        <v>30</v>
      </c>
      <c r="H24" s="6">
        <f>IF(Balance!H23&gt;0,IF(SUM(Balance!H23,Interest!H24)&lt;H$15,SUM(Balance!H23,Interest!H24),H$15),0)</f>
        <v>25</v>
      </c>
      <c r="I24" s="6">
        <f>IF(Balance!I23&gt;0,IF(SUM(Balance!I23,Interest!I24)&lt;I$15,SUM(Balance!I23,Interest!I24),I$15),0)</f>
        <v>25</v>
      </c>
      <c r="J24" s="6">
        <f>IF(Balance!J23&gt;0,IF(SUM(Balance!J23,Interest!J24)&lt;J$15,SUM(Balance!J23,Interest!J24),J$15),0)</f>
        <v>70</v>
      </c>
      <c r="K24" s="6">
        <f>IF(Balance!K23&gt;0,IF(SUM(Balance!K23,Interest!K24)&lt;K$15,SUM(Balance!K23,Interest!K24),K$15),0)</f>
        <v>120</v>
      </c>
      <c r="L24" s="6">
        <f>IF(Balance!L23&gt;0,IF(SUM(Balance!L23,Interest!L24)&lt;L$15,SUM(Balance!L23,Interest!L24),L$15),0)</f>
        <v>110</v>
      </c>
      <c r="M24" s="6">
        <f>IF(Balance!M23&gt;0,IF(SUM(Balance!M23,Interest!M24)&lt;M$15,SUM(Balance!M23,Interest!M24),M$15),0)</f>
        <v>95</v>
      </c>
      <c r="O24" s="6">
        <f t="shared" si="0"/>
        <v>500</v>
      </c>
    </row>
    <row r="25" spans="1:15" x14ac:dyDescent="0.25">
      <c r="A25" s="3">
        <f>IF(Balance!O24&lt;=0,"",A24+1)</f>
        <v>10</v>
      </c>
      <c r="B25" s="51">
        <f t="shared" si="1"/>
        <v>42339</v>
      </c>
      <c r="D25" s="6">
        <f>IF(Balance!D24&gt;0,IF(SUM(Balance!D24,Interest!D25)&lt;D$15,SUM(Balance!D24,Interest!D25),D$15),0)</f>
        <v>0</v>
      </c>
      <c r="E25" s="6">
        <f>IF(Balance!E24&gt;0,IF(SUM(Balance!E24,Interest!E25)&lt;E$15,SUM(Balance!E24,Interest!E25),E$15),0)</f>
        <v>0</v>
      </c>
      <c r="F25" s="6">
        <f>IF(Balance!F24&gt;0,IF(SUM(Balance!F24,Interest!F25)&lt;F$15,SUM(Balance!F24,Interest!F25),F$15),0)</f>
        <v>25</v>
      </c>
      <c r="G25" s="6">
        <f>IF(Balance!G24&gt;0,IF(SUM(Balance!G24,Interest!G25)&lt;G$15,SUM(Balance!G24,Interest!G25),G$15),0)</f>
        <v>30</v>
      </c>
      <c r="H25" s="6">
        <f>IF(Balance!H24&gt;0,IF(SUM(Balance!H24,Interest!H25)&lt;H$15,SUM(Balance!H24,Interest!H25),H$15),0)</f>
        <v>25</v>
      </c>
      <c r="I25" s="6">
        <f>IF(Balance!I24&gt;0,IF(SUM(Balance!I24,Interest!I25)&lt;I$15,SUM(Balance!I24,Interest!I25),I$15),0)</f>
        <v>25</v>
      </c>
      <c r="J25" s="6">
        <f>IF(Balance!J24&gt;0,IF(SUM(Balance!J24,Interest!J25)&lt;J$15,SUM(Balance!J24,Interest!J25),J$15),0)</f>
        <v>70</v>
      </c>
      <c r="K25" s="6">
        <f>IF(Balance!K24&gt;0,IF(SUM(Balance!K24,Interest!K25)&lt;K$15,SUM(Balance!K24,Interest!K25),K$15),0)</f>
        <v>120</v>
      </c>
      <c r="L25" s="6">
        <f>IF(Balance!L24&gt;0,IF(SUM(Balance!L24,Interest!L25)&lt;L$15,SUM(Balance!L24,Interest!L25),L$15),0)</f>
        <v>110</v>
      </c>
      <c r="M25" s="6">
        <f>IF(Balance!M24&gt;0,IF(SUM(Balance!M24,Interest!M25)&lt;M$15,SUM(Balance!M24,Interest!M25),M$15),0)</f>
        <v>95</v>
      </c>
      <c r="O25" s="6">
        <f t="shared" si="0"/>
        <v>500</v>
      </c>
    </row>
    <row r="26" spans="1:15" x14ac:dyDescent="0.25">
      <c r="A26" s="3">
        <f>IF(Balance!O25&lt;=0,"",A25+1)</f>
        <v>11</v>
      </c>
      <c r="B26" s="51">
        <f t="shared" si="1"/>
        <v>42370</v>
      </c>
      <c r="D26" s="6">
        <f>IF(Balance!D25&gt;0,IF(SUM(Balance!D25,Interest!D26)&lt;D$15,SUM(Balance!D25,Interest!D26),D$15),0)</f>
        <v>0</v>
      </c>
      <c r="E26" s="6">
        <f>IF(Balance!E25&gt;0,IF(SUM(Balance!E25,Interest!E26)&lt;E$15,SUM(Balance!E25,Interest!E26),E$15),0)</f>
        <v>0</v>
      </c>
      <c r="F26" s="6">
        <f>IF(Balance!F25&gt;0,IF(SUM(Balance!F25,Interest!F26)&lt;F$15,SUM(Balance!F25,Interest!F26),F$15),0)</f>
        <v>25</v>
      </c>
      <c r="G26" s="6">
        <f>IF(Balance!G25&gt;0,IF(SUM(Balance!G25,Interest!G26)&lt;G$15,SUM(Balance!G25,Interest!G26),G$15),0)</f>
        <v>30</v>
      </c>
      <c r="H26" s="6">
        <f>IF(Balance!H25&gt;0,IF(SUM(Balance!H25,Interest!H26)&lt;H$15,SUM(Balance!H25,Interest!H26),H$15),0)</f>
        <v>25</v>
      </c>
      <c r="I26" s="6">
        <f>IF(Balance!I25&gt;0,IF(SUM(Balance!I25,Interest!I26)&lt;I$15,SUM(Balance!I25,Interest!I26),I$15),0)</f>
        <v>25</v>
      </c>
      <c r="J26" s="6">
        <f>IF(Balance!J25&gt;0,IF(SUM(Balance!J25,Interest!J26)&lt;J$15,SUM(Balance!J25,Interest!J26),J$15),0)</f>
        <v>70</v>
      </c>
      <c r="K26" s="6">
        <f>IF(Balance!K25&gt;0,IF(SUM(Balance!K25,Interest!K26)&lt;K$15,SUM(Balance!K25,Interest!K26),K$15),0)</f>
        <v>120</v>
      </c>
      <c r="L26" s="6">
        <f>IF(Balance!L25&gt;0,IF(SUM(Balance!L25,Interest!L26)&lt;L$15,SUM(Balance!L25,Interest!L26),L$15),0)</f>
        <v>110</v>
      </c>
      <c r="M26" s="6">
        <f>IF(Balance!M25&gt;0,IF(SUM(Balance!M25,Interest!M26)&lt;M$15,SUM(Balance!M25,Interest!M26),M$15),0)</f>
        <v>95</v>
      </c>
      <c r="O26" s="6">
        <f t="shared" si="0"/>
        <v>500</v>
      </c>
    </row>
    <row r="27" spans="1:15" x14ac:dyDescent="0.25">
      <c r="A27" s="3">
        <f>IF(Balance!O26&lt;=0,"",A26+1)</f>
        <v>12</v>
      </c>
      <c r="B27" s="51">
        <f t="shared" si="1"/>
        <v>42401</v>
      </c>
      <c r="D27" s="6">
        <f>IF(Balance!D26&gt;0,IF(SUM(Balance!D26,Interest!D27)&lt;D$15,SUM(Balance!D26,Interest!D27),D$15),0)</f>
        <v>0</v>
      </c>
      <c r="E27" s="6">
        <f>IF(Balance!E26&gt;0,IF(SUM(Balance!E26,Interest!E27)&lt;E$15,SUM(Balance!E26,Interest!E27),E$15),0)</f>
        <v>0</v>
      </c>
      <c r="F27" s="6">
        <f>IF(Balance!F26&gt;0,IF(SUM(Balance!F26,Interest!F27)&lt;F$15,SUM(Balance!F26,Interest!F27),F$15),0)</f>
        <v>0</v>
      </c>
      <c r="G27" s="6">
        <f>IF(Balance!G26&gt;0,IF(SUM(Balance!G26,Interest!G27)&lt;G$15,SUM(Balance!G26,Interest!G27),G$15),0)</f>
        <v>30</v>
      </c>
      <c r="H27" s="6">
        <f>IF(Balance!H26&gt;0,IF(SUM(Balance!H26,Interest!H27)&lt;H$15,SUM(Balance!H26,Interest!H27),H$15),0)</f>
        <v>25</v>
      </c>
      <c r="I27" s="6">
        <f>IF(Balance!I26&gt;0,IF(SUM(Balance!I26,Interest!I27)&lt;I$15,SUM(Balance!I26,Interest!I27),I$15),0)</f>
        <v>25</v>
      </c>
      <c r="J27" s="6">
        <f>IF(Balance!J26&gt;0,IF(SUM(Balance!J26,Interest!J27)&lt;J$15,SUM(Balance!J26,Interest!J27),J$15),0)</f>
        <v>70</v>
      </c>
      <c r="K27" s="6">
        <f>IF(Balance!K26&gt;0,IF(SUM(Balance!K26,Interest!K27)&lt;K$15,SUM(Balance!K26,Interest!K27),K$15),0)</f>
        <v>120</v>
      </c>
      <c r="L27" s="6">
        <f>IF(Balance!L26&gt;0,IF(SUM(Balance!L26,Interest!L27)&lt;L$15,SUM(Balance!L26,Interest!L27),L$15),0)</f>
        <v>110</v>
      </c>
      <c r="M27" s="6">
        <f>IF(Balance!M26&gt;0,IF(SUM(Balance!M26,Interest!M27)&lt;M$15,SUM(Balance!M26,Interest!M27),M$15),0)</f>
        <v>95</v>
      </c>
      <c r="O27" s="6">
        <f t="shared" si="0"/>
        <v>475</v>
      </c>
    </row>
    <row r="28" spans="1:15" x14ac:dyDescent="0.25">
      <c r="A28" s="3">
        <f>IF(Balance!O27&lt;=0,"",A27+1)</f>
        <v>13</v>
      </c>
      <c r="B28" s="51">
        <f t="shared" si="1"/>
        <v>42430</v>
      </c>
      <c r="D28" s="6">
        <f>IF(Balance!D27&gt;0,IF(SUM(Balance!D27,Interest!D28)&lt;D$15,SUM(Balance!D27,Interest!D28),D$15),0)</f>
        <v>0</v>
      </c>
      <c r="E28" s="6">
        <f>IF(Balance!E27&gt;0,IF(SUM(Balance!E27,Interest!E28)&lt;E$15,SUM(Balance!E27,Interest!E28),E$15),0)</f>
        <v>0</v>
      </c>
      <c r="F28" s="6">
        <f>IF(Balance!F27&gt;0,IF(SUM(Balance!F27,Interest!F28)&lt;F$15,SUM(Balance!F27,Interest!F28),F$15),0)</f>
        <v>0</v>
      </c>
      <c r="G28" s="6">
        <f>IF(Balance!G27&gt;0,IF(SUM(Balance!G27,Interest!G28)&lt;G$15,SUM(Balance!G27,Interest!G28),G$15),0)</f>
        <v>30</v>
      </c>
      <c r="H28" s="6">
        <f>IF(Balance!H27&gt;0,IF(SUM(Balance!H27,Interest!H28)&lt;H$15,SUM(Balance!H27,Interest!H28),H$15),0)</f>
        <v>25</v>
      </c>
      <c r="I28" s="6">
        <f>IF(Balance!I27&gt;0,IF(SUM(Balance!I27,Interest!I28)&lt;I$15,SUM(Balance!I27,Interest!I28),I$15),0)</f>
        <v>25</v>
      </c>
      <c r="J28" s="6">
        <f>IF(Balance!J27&gt;0,IF(SUM(Balance!J27,Interest!J28)&lt;J$15,SUM(Balance!J27,Interest!J28),J$15),0)</f>
        <v>70</v>
      </c>
      <c r="K28" s="6">
        <f>IF(Balance!K27&gt;0,IF(SUM(Balance!K27,Interest!K28)&lt;K$15,SUM(Balance!K27,Interest!K28),K$15),0)</f>
        <v>120</v>
      </c>
      <c r="L28" s="6">
        <f>IF(Balance!L27&gt;0,IF(SUM(Balance!L27,Interest!L28)&lt;L$15,SUM(Balance!L27,Interest!L28),L$15),0)</f>
        <v>110</v>
      </c>
      <c r="M28" s="6">
        <f>IF(Balance!M27&gt;0,IF(SUM(Balance!M27,Interest!M28)&lt;M$15,SUM(Balance!M27,Interest!M28),M$15),0)</f>
        <v>95</v>
      </c>
      <c r="O28" s="6">
        <f t="shared" si="0"/>
        <v>475</v>
      </c>
    </row>
    <row r="29" spans="1:15" x14ac:dyDescent="0.25">
      <c r="A29" s="3">
        <f>IF(Balance!O28&lt;=0,"",A28+1)</f>
        <v>14</v>
      </c>
      <c r="B29" s="51">
        <f t="shared" si="1"/>
        <v>42461</v>
      </c>
      <c r="D29" s="6">
        <f>IF(Balance!D28&gt;0,IF(SUM(Balance!D28,Interest!D29)&lt;D$15,SUM(Balance!D28,Interest!D29),D$15),0)</f>
        <v>0</v>
      </c>
      <c r="E29" s="6">
        <f>IF(Balance!E28&gt;0,IF(SUM(Balance!E28,Interest!E29)&lt;E$15,SUM(Balance!E28,Interest!E29),E$15),0)</f>
        <v>0</v>
      </c>
      <c r="F29" s="6">
        <f>IF(Balance!F28&gt;0,IF(SUM(Balance!F28,Interest!F29)&lt;F$15,SUM(Balance!F28,Interest!F29),F$15),0)</f>
        <v>0</v>
      </c>
      <c r="G29" s="6">
        <f>IF(Balance!G28&gt;0,IF(SUM(Balance!G28,Interest!G29)&lt;G$15,SUM(Balance!G28,Interest!G29),G$15),0)</f>
        <v>30</v>
      </c>
      <c r="H29" s="6">
        <f>IF(Balance!H28&gt;0,IF(SUM(Balance!H28,Interest!H29)&lt;H$15,SUM(Balance!H28,Interest!H29),H$15),0)</f>
        <v>25</v>
      </c>
      <c r="I29" s="6">
        <f>IF(Balance!I28&gt;0,IF(SUM(Balance!I28,Interest!I29)&lt;I$15,SUM(Balance!I28,Interest!I29),I$15),0)</f>
        <v>25</v>
      </c>
      <c r="J29" s="6">
        <f>IF(Balance!J28&gt;0,IF(SUM(Balance!J28,Interest!J29)&lt;J$15,SUM(Balance!J28,Interest!J29),J$15),0)</f>
        <v>70</v>
      </c>
      <c r="K29" s="6">
        <f>IF(Balance!K28&gt;0,IF(SUM(Balance!K28,Interest!K29)&lt;K$15,SUM(Balance!K28,Interest!K29),K$15),0)</f>
        <v>120</v>
      </c>
      <c r="L29" s="6">
        <f>IF(Balance!L28&gt;0,IF(SUM(Balance!L28,Interest!L29)&lt;L$15,SUM(Balance!L28,Interest!L29),L$15),0)</f>
        <v>110</v>
      </c>
      <c r="M29" s="6">
        <f>IF(Balance!M28&gt;0,IF(SUM(Balance!M28,Interest!M29)&lt;M$15,SUM(Balance!M28,Interest!M29),M$15),0)</f>
        <v>95</v>
      </c>
      <c r="O29" s="6">
        <f t="shared" si="0"/>
        <v>475</v>
      </c>
    </row>
    <row r="30" spans="1:15" x14ac:dyDescent="0.25">
      <c r="A30" s="3">
        <f>IF(Balance!O29&lt;=0,"",A29+1)</f>
        <v>15</v>
      </c>
      <c r="B30" s="51">
        <f t="shared" si="1"/>
        <v>42491</v>
      </c>
      <c r="D30" s="6">
        <f>IF(Balance!D29&gt;0,IF(SUM(Balance!D29,Interest!D30)&lt;D$15,SUM(Balance!D29,Interest!D30),D$15),0)</f>
        <v>0</v>
      </c>
      <c r="E30" s="6">
        <f>IF(Balance!E29&gt;0,IF(SUM(Balance!E29,Interest!E30)&lt;E$15,SUM(Balance!E29,Interest!E30),E$15),0)</f>
        <v>0</v>
      </c>
      <c r="F30" s="6">
        <f>IF(Balance!F29&gt;0,IF(SUM(Balance!F29,Interest!F30)&lt;F$15,SUM(Balance!F29,Interest!F30),F$15),0)</f>
        <v>0</v>
      </c>
      <c r="G30" s="6">
        <f>IF(Balance!G29&gt;0,IF(SUM(Balance!G29,Interest!G30)&lt;G$15,SUM(Balance!G29,Interest!G30),G$15),0)</f>
        <v>30</v>
      </c>
      <c r="H30" s="6">
        <f>IF(Balance!H29&gt;0,IF(SUM(Balance!H29,Interest!H30)&lt;H$15,SUM(Balance!H29,Interest!H30),H$15),0)</f>
        <v>25</v>
      </c>
      <c r="I30" s="6">
        <f>IF(Balance!I29&gt;0,IF(SUM(Balance!I29,Interest!I30)&lt;I$15,SUM(Balance!I29,Interest!I30),I$15),0)</f>
        <v>25</v>
      </c>
      <c r="J30" s="6">
        <f>IF(Balance!J29&gt;0,IF(SUM(Balance!J29,Interest!J30)&lt;J$15,SUM(Balance!J29,Interest!J30),J$15),0)</f>
        <v>70</v>
      </c>
      <c r="K30" s="6">
        <f>IF(Balance!K29&gt;0,IF(SUM(Balance!K29,Interest!K30)&lt;K$15,SUM(Balance!K29,Interest!K30),K$15),0)</f>
        <v>120</v>
      </c>
      <c r="L30" s="6">
        <f>IF(Balance!L29&gt;0,IF(SUM(Balance!L29,Interest!L30)&lt;L$15,SUM(Balance!L29,Interest!L30),L$15),0)</f>
        <v>110</v>
      </c>
      <c r="M30" s="6">
        <f>IF(Balance!M29&gt;0,IF(SUM(Balance!M29,Interest!M30)&lt;M$15,SUM(Balance!M29,Interest!M30),M$15),0)</f>
        <v>95</v>
      </c>
      <c r="O30" s="6">
        <f t="shared" si="0"/>
        <v>475</v>
      </c>
    </row>
    <row r="31" spans="1:15" x14ac:dyDescent="0.25">
      <c r="A31" s="3">
        <f>IF(Balance!O30&lt;=0,"",A30+1)</f>
        <v>16</v>
      </c>
      <c r="B31" s="51">
        <f t="shared" si="1"/>
        <v>42522</v>
      </c>
      <c r="D31" s="6">
        <f>IF(Balance!D30&gt;0,IF(SUM(Balance!D30,Interest!D31)&lt;D$15,SUM(Balance!D30,Interest!D31),D$15),0)</f>
        <v>0</v>
      </c>
      <c r="E31" s="6">
        <f>IF(Balance!E30&gt;0,IF(SUM(Balance!E30,Interest!E31)&lt;E$15,SUM(Balance!E30,Interest!E31),E$15),0)</f>
        <v>0</v>
      </c>
      <c r="F31" s="6">
        <f>IF(Balance!F30&gt;0,IF(SUM(Balance!F30,Interest!F31)&lt;F$15,SUM(Balance!F30,Interest!F31),F$15),0)</f>
        <v>0</v>
      </c>
      <c r="G31" s="6">
        <f>IF(Balance!G30&gt;0,IF(SUM(Balance!G30,Interest!G31)&lt;G$15,SUM(Balance!G30,Interest!G31),G$15),0)</f>
        <v>30</v>
      </c>
      <c r="H31" s="6">
        <f>IF(Balance!H30&gt;0,IF(SUM(Balance!H30,Interest!H31)&lt;H$15,SUM(Balance!H30,Interest!H31),H$15),0)</f>
        <v>25</v>
      </c>
      <c r="I31" s="6">
        <f>IF(Balance!I30&gt;0,IF(SUM(Balance!I30,Interest!I31)&lt;I$15,SUM(Balance!I30,Interest!I31),I$15),0)</f>
        <v>25</v>
      </c>
      <c r="J31" s="6">
        <f>IF(Balance!J30&gt;0,IF(SUM(Balance!J30,Interest!J31)&lt;J$15,SUM(Balance!J30,Interest!J31),J$15),0)</f>
        <v>70</v>
      </c>
      <c r="K31" s="6">
        <f>IF(Balance!K30&gt;0,IF(SUM(Balance!K30,Interest!K31)&lt;K$15,SUM(Balance!K30,Interest!K31),K$15),0)</f>
        <v>120</v>
      </c>
      <c r="L31" s="6">
        <f>IF(Balance!L30&gt;0,IF(SUM(Balance!L30,Interest!L31)&lt;L$15,SUM(Balance!L30,Interest!L31),L$15),0)</f>
        <v>110</v>
      </c>
      <c r="M31" s="6">
        <f>IF(Balance!M30&gt;0,IF(SUM(Balance!M30,Interest!M31)&lt;M$15,SUM(Balance!M30,Interest!M31),M$15),0)</f>
        <v>95</v>
      </c>
      <c r="O31" s="6">
        <f t="shared" si="0"/>
        <v>475</v>
      </c>
    </row>
    <row r="32" spans="1:15" x14ac:dyDescent="0.25">
      <c r="A32" s="3">
        <f>IF(Balance!O31&lt;=0,"",A31+1)</f>
        <v>17</v>
      </c>
      <c r="B32" s="51">
        <f t="shared" si="1"/>
        <v>42552</v>
      </c>
      <c r="D32" s="6">
        <f>IF(Balance!D31&gt;0,IF(SUM(Balance!D31,Interest!D32)&lt;D$15,SUM(Balance!D31,Interest!D32),D$15),0)</f>
        <v>0</v>
      </c>
      <c r="E32" s="6">
        <f>IF(Balance!E31&gt;0,IF(SUM(Balance!E31,Interest!E32)&lt;E$15,SUM(Balance!E31,Interest!E32),E$15),0)</f>
        <v>0</v>
      </c>
      <c r="F32" s="6">
        <f>IF(Balance!F31&gt;0,IF(SUM(Balance!F31,Interest!F32)&lt;F$15,SUM(Balance!F31,Interest!F32),F$15),0)</f>
        <v>0</v>
      </c>
      <c r="G32" s="6">
        <f>IF(Balance!G31&gt;0,IF(SUM(Balance!G31,Interest!G32)&lt;G$15,SUM(Balance!G31,Interest!G32),G$15),0)</f>
        <v>30</v>
      </c>
      <c r="H32" s="6">
        <f>IF(Balance!H31&gt;0,IF(SUM(Balance!H31,Interest!H32)&lt;H$15,SUM(Balance!H31,Interest!H32),H$15),0)</f>
        <v>25</v>
      </c>
      <c r="I32" s="6">
        <f>IF(Balance!I31&gt;0,IF(SUM(Balance!I31,Interest!I32)&lt;I$15,SUM(Balance!I31,Interest!I32),I$15),0)</f>
        <v>25</v>
      </c>
      <c r="J32" s="6">
        <f>IF(Balance!J31&gt;0,IF(SUM(Balance!J31,Interest!J32)&lt;J$15,SUM(Balance!J31,Interest!J32),J$15),0)</f>
        <v>70</v>
      </c>
      <c r="K32" s="6">
        <f>IF(Balance!K31&gt;0,IF(SUM(Balance!K31,Interest!K32)&lt;K$15,SUM(Balance!K31,Interest!K32),K$15),0)</f>
        <v>120</v>
      </c>
      <c r="L32" s="6">
        <f>IF(Balance!L31&gt;0,IF(SUM(Balance!L31,Interest!L32)&lt;L$15,SUM(Balance!L31,Interest!L32),L$15),0)</f>
        <v>110</v>
      </c>
      <c r="M32" s="6">
        <f>IF(Balance!M31&gt;0,IF(SUM(Balance!M31,Interest!M32)&lt;M$15,SUM(Balance!M31,Interest!M32),M$15),0)</f>
        <v>95</v>
      </c>
      <c r="O32" s="6">
        <f t="shared" si="0"/>
        <v>475</v>
      </c>
    </row>
    <row r="33" spans="1:15" x14ac:dyDescent="0.25">
      <c r="A33" s="3">
        <f>IF(Balance!O32&lt;=0,"",A32+1)</f>
        <v>18</v>
      </c>
      <c r="B33" s="51">
        <f t="shared" si="1"/>
        <v>42583</v>
      </c>
      <c r="D33" s="6">
        <f>IF(Balance!D32&gt;0,IF(SUM(Balance!D32,Interest!D33)&lt;D$15,SUM(Balance!D32,Interest!D33),D$15),0)</f>
        <v>0</v>
      </c>
      <c r="E33" s="6">
        <f>IF(Balance!E32&gt;0,IF(SUM(Balance!E32,Interest!E33)&lt;E$15,SUM(Balance!E32,Interest!E33),E$15),0)</f>
        <v>0</v>
      </c>
      <c r="F33" s="6">
        <f>IF(Balance!F32&gt;0,IF(SUM(Balance!F32,Interest!F33)&lt;F$15,SUM(Balance!F32,Interest!F33),F$15),0)</f>
        <v>0</v>
      </c>
      <c r="G33" s="6">
        <f>IF(Balance!G32&gt;0,IF(SUM(Balance!G32,Interest!G33)&lt;G$15,SUM(Balance!G32,Interest!G33),G$15),0)</f>
        <v>30</v>
      </c>
      <c r="H33" s="6">
        <f>IF(Balance!H32&gt;0,IF(SUM(Balance!H32,Interest!H33)&lt;H$15,SUM(Balance!H32,Interest!H33),H$15),0)</f>
        <v>25</v>
      </c>
      <c r="I33" s="6">
        <f>IF(Balance!I32&gt;0,IF(SUM(Balance!I32,Interest!I33)&lt;I$15,SUM(Balance!I32,Interest!I33),I$15),0)</f>
        <v>25</v>
      </c>
      <c r="J33" s="6">
        <f>IF(Balance!J32&gt;0,IF(SUM(Balance!J32,Interest!J33)&lt;J$15,SUM(Balance!J32,Interest!J33),J$15),0)</f>
        <v>70</v>
      </c>
      <c r="K33" s="6">
        <f>IF(Balance!K32&gt;0,IF(SUM(Balance!K32,Interest!K33)&lt;K$15,SUM(Balance!K32,Interest!K33),K$15),0)</f>
        <v>120</v>
      </c>
      <c r="L33" s="6">
        <f>IF(Balance!L32&gt;0,IF(SUM(Balance!L32,Interest!L33)&lt;L$15,SUM(Balance!L32,Interest!L33),L$15),0)</f>
        <v>110</v>
      </c>
      <c r="M33" s="6">
        <f>IF(Balance!M32&gt;0,IF(SUM(Balance!M32,Interest!M33)&lt;M$15,SUM(Balance!M32,Interest!M33),M$15),0)</f>
        <v>95</v>
      </c>
      <c r="O33" s="6">
        <f t="shared" si="0"/>
        <v>475</v>
      </c>
    </row>
    <row r="34" spans="1:15" x14ac:dyDescent="0.25">
      <c r="A34" s="3">
        <f>IF(Balance!O33&lt;=0,"",A33+1)</f>
        <v>19</v>
      </c>
      <c r="B34" s="51">
        <f t="shared" si="1"/>
        <v>42614</v>
      </c>
      <c r="D34" s="6">
        <f>IF(Balance!D33&gt;0,IF(SUM(Balance!D33,Interest!D34)&lt;D$15,SUM(Balance!D33,Interest!D34),D$15),0)</f>
        <v>0</v>
      </c>
      <c r="E34" s="6">
        <f>IF(Balance!E33&gt;0,IF(SUM(Balance!E33,Interest!E34)&lt;E$15,SUM(Balance!E33,Interest!E34),E$15),0)</f>
        <v>0</v>
      </c>
      <c r="F34" s="6">
        <f>IF(Balance!F33&gt;0,IF(SUM(Balance!F33,Interest!F34)&lt;F$15,SUM(Balance!F33,Interest!F34),F$15),0)</f>
        <v>0</v>
      </c>
      <c r="G34" s="6">
        <f>IF(Balance!G33&gt;0,IF(SUM(Balance!G33,Interest!G34)&lt;G$15,SUM(Balance!G33,Interest!G34),G$15),0)</f>
        <v>30</v>
      </c>
      <c r="H34" s="6">
        <f>IF(Balance!H33&gt;0,IF(SUM(Balance!H33,Interest!H34)&lt;H$15,SUM(Balance!H33,Interest!H34),H$15),0)</f>
        <v>25</v>
      </c>
      <c r="I34" s="6">
        <f>IF(Balance!I33&gt;0,IF(SUM(Balance!I33,Interest!I34)&lt;I$15,SUM(Balance!I33,Interest!I34),I$15),0)</f>
        <v>25</v>
      </c>
      <c r="J34" s="6">
        <f>IF(Balance!J33&gt;0,IF(SUM(Balance!J33,Interest!J34)&lt;J$15,SUM(Balance!J33,Interest!J34),J$15),0)</f>
        <v>70</v>
      </c>
      <c r="K34" s="6">
        <f>IF(Balance!K33&gt;0,IF(SUM(Balance!K33,Interest!K34)&lt;K$15,SUM(Balance!K33,Interest!K34),K$15),0)</f>
        <v>120</v>
      </c>
      <c r="L34" s="6">
        <f>IF(Balance!L33&gt;0,IF(SUM(Balance!L33,Interest!L34)&lt;L$15,SUM(Balance!L33,Interest!L34),L$15),0)</f>
        <v>110</v>
      </c>
      <c r="M34" s="6">
        <f>IF(Balance!M33&gt;0,IF(SUM(Balance!M33,Interest!M34)&lt;M$15,SUM(Balance!M33,Interest!M34),M$15),0)</f>
        <v>95</v>
      </c>
      <c r="O34" s="6">
        <f t="shared" si="0"/>
        <v>475</v>
      </c>
    </row>
    <row r="35" spans="1:15" x14ac:dyDescent="0.25">
      <c r="A35" s="3">
        <f>IF(Balance!O34&lt;=0,"",A34+1)</f>
        <v>20</v>
      </c>
      <c r="B35" s="51">
        <f t="shared" si="1"/>
        <v>42644</v>
      </c>
      <c r="D35" s="6">
        <f>IF(Balance!D34&gt;0,IF(SUM(Balance!D34,Interest!D35)&lt;D$15,SUM(Balance!D34,Interest!D35),D$15),0)</f>
        <v>0</v>
      </c>
      <c r="E35" s="6">
        <f>IF(Balance!E34&gt;0,IF(SUM(Balance!E34,Interest!E35)&lt;E$15,SUM(Balance!E34,Interest!E35),E$15),0)</f>
        <v>0</v>
      </c>
      <c r="F35" s="6">
        <f>IF(Balance!F34&gt;0,IF(SUM(Balance!F34,Interest!F35)&lt;F$15,SUM(Balance!F34,Interest!F35),F$15),0)</f>
        <v>0</v>
      </c>
      <c r="G35" s="6">
        <f>IF(Balance!G34&gt;0,IF(SUM(Balance!G34,Interest!G35)&lt;G$15,SUM(Balance!G34,Interest!G35),G$15),0)</f>
        <v>30</v>
      </c>
      <c r="H35" s="6">
        <f>IF(Balance!H34&gt;0,IF(SUM(Balance!H34,Interest!H35)&lt;H$15,SUM(Balance!H34,Interest!H35),H$15),0)</f>
        <v>25</v>
      </c>
      <c r="I35" s="6">
        <f>IF(Balance!I34&gt;0,IF(SUM(Balance!I34,Interest!I35)&lt;I$15,SUM(Balance!I34,Interest!I35),I$15),0)</f>
        <v>25</v>
      </c>
      <c r="J35" s="6">
        <f>IF(Balance!J34&gt;0,IF(SUM(Balance!J34,Interest!J35)&lt;J$15,SUM(Balance!J34,Interest!J35),J$15),0)</f>
        <v>70</v>
      </c>
      <c r="K35" s="6">
        <f>IF(Balance!K34&gt;0,IF(SUM(Balance!K34,Interest!K35)&lt;K$15,SUM(Balance!K34,Interest!K35),K$15),0)</f>
        <v>120</v>
      </c>
      <c r="L35" s="6">
        <f>IF(Balance!L34&gt;0,IF(SUM(Balance!L34,Interest!L35)&lt;L$15,SUM(Balance!L34,Interest!L35),L$15),0)</f>
        <v>110</v>
      </c>
      <c r="M35" s="6">
        <f>IF(Balance!M34&gt;0,IF(SUM(Balance!M34,Interest!M35)&lt;M$15,SUM(Balance!M34,Interest!M35),M$15),0)</f>
        <v>95</v>
      </c>
      <c r="O35" s="6">
        <f t="shared" si="0"/>
        <v>475</v>
      </c>
    </row>
    <row r="36" spans="1:15" x14ac:dyDescent="0.25">
      <c r="A36" s="3">
        <f>IF(Balance!O35&lt;=0,"",A35+1)</f>
        <v>21</v>
      </c>
      <c r="B36" s="51">
        <f t="shared" si="1"/>
        <v>42675</v>
      </c>
      <c r="D36" s="6">
        <f>IF(Balance!D35&gt;0,IF(SUM(Balance!D35,Interest!D36)&lt;D$15,SUM(Balance!D35,Interest!D36),D$15),0)</f>
        <v>0</v>
      </c>
      <c r="E36" s="6">
        <f>IF(Balance!E35&gt;0,IF(SUM(Balance!E35,Interest!E36)&lt;E$15,SUM(Balance!E35,Interest!E36),E$15),0)</f>
        <v>0</v>
      </c>
      <c r="F36" s="6">
        <f>IF(Balance!F35&gt;0,IF(SUM(Balance!F35,Interest!F36)&lt;F$15,SUM(Balance!F35,Interest!F36),F$15),0)</f>
        <v>0</v>
      </c>
      <c r="G36" s="6">
        <f>IF(Balance!G35&gt;0,IF(SUM(Balance!G35,Interest!G36)&lt;G$15,SUM(Balance!G35,Interest!G36),G$15),0)</f>
        <v>30</v>
      </c>
      <c r="H36" s="6">
        <f>IF(Balance!H35&gt;0,IF(SUM(Balance!H35,Interest!H36)&lt;H$15,SUM(Balance!H35,Interest!H36),H$15),0)</f>
        <v>25</v>
      </c>
      <c r="I36" s="6">
        <f>IF(Balance!I35&gt;0,IF(SUM(Balance!I35,Interest!I36)&lt;I$15,SUM(Balance!I35,Interest!I36),I$15),0)</f>
        <v>25</v>
      </c>
      <c r="J36" s="6">
        <f>IF(Balance!J35&gt;0,IF(SUM(Balance!J35,Interest!J36)&lt;J$15,SUM(Balance!J35,Interest!J36),J$15),0)</f>
        <v>70</v>
      </c>
      <c r="K36" s="6">
        <f>IF(Balance!K35&gt;0,IF(SUM(Balance!K35,Interest!K36)&lt;K$15,SUM(Balance!K35,Interest!K36),K$15),0)</f>
        <v>120</v>
      </c>
      <c r="L36" s="6">
        <f>IF(Balance!L35&gt;0,IF(SUM(Balance!L35,Interest!L36)&lt;L$15,SUM(Balance!L35,Interest!L36),L$15),0)</f>
        <v>110</v>
      </c>
      <c r="M36" s="6">
        <f>IF(Balance!M35&gt;0,IF(SUM(Balance!M35,Interest!M36)&lt;M$15,SUM(Balance!M35,Interest!M36),M$15),0)</f>
        <v>95</v>
      </c>
      <c r="O36" s="6">
        <f t="shared" si="0"/>
        <v>475</v>
      </c>
    </row>
    <row r="37" spans="1:15" x14ac:dyDescent="0.25">
      <c r="A37" s="3">
        <f>IF(Balance!O36&lt;=0,"",A36+1)</f>
        <v>22</v>
      </c>
      <c r="B37" s="51">
        <f t="shared" si="1"/>
        <v>42705</v>
      </c>
      <c r="D37" s="6">
        <f>IF(Balance!D36&gt;0,IF(SUM(Balance!D36,Interest!D37)&lt;D$15,SUM(Balance!D36,Interest!D37),D$15),0)</f>
        <v>0</v>
      </c>
      <c r="E37" s="6">
        <f>IF(Balance!E36&gt;0,IF(SUM(Balance!E36,Interest!E37)&lt;E$15,SUM(Balance!E36,Interest!E37),E$15),0)</f>
        <v>0</v>
      </c>
      <c r="F37" s="6">
        <f>IF(Balance!F36&gt;0,IF(SUM(Balance!F36,Interest!F37)&lt;F$15,SUM(Balance!F36,Interest!F37),F$15),0)</f>
        <v>0</v>
      </c>
      <c r="G37" s="6">
        <f>IF(Balance!G36&gt;0,IF(SUM(Balance!G36,Interest!G37)&lt;G$15,SUM(Balance!G36,Interest!G37),G$15),0)</f>
        <v>30</v>
      </c>
      <c r="H37" s="6">
        <f>IF(Balance!H36&gt;0,IF(SUM(Balance!H36,Interest!H37)&lt;H$15,SUM(Balance!H36,Interest!H37),H$15),0)</f>
        <v>25</v>
      </c>
      <c r="I37" s="6">
        <f>IF(Balance!I36&gt;0,IF(SUM(Balance!I36,Interest!I37)&lt;I$15,SUM(Balance!I36,Interest!I37),I$15),0)</f>
        <v>25</v>
      </c>
      <c r="J37" s="6">
        <f>IF(Balance!J36&gt;0,IF(SUM(Balance!J36,Interest!J37)&lt;J$15,SUM(Balance!J36,Interest!J37),J$15),0)</f>
        <v>70</v>
      </c>
      <c r="K37" s="6">
        <f>IF(Balance!K36&gt;0,IF(SUM(Balance!K36,Interest!K37)&lt;K$15,SUM(Balance!K36,Interest!K37),K$15),0)</f>
        <v>120</v>
      </c>
      <c r="L37" s="6">
        <f>IF(Balance!L36&gt;0,IF(SUM(Balance!L36,Interest!L37)&lt;L$15,SUM(Balance!L36,Interest!L37),L$15),0)</f>
        <v>110</v>
      </c>
      <c r="M37" s="6">
        <f>IF(Balance!M36&gt;0,IF(SUM(Balance!M36,Interest!M37)&lt;M$15,SUM(Balance!M36,Interest!M37),M$15),0)</f>
        <v>95</v>
      </c>
      <c r="O37" s="6">
        <f t="shared" si="0"/>
        <v>475</v>
      </c>
    </row>
    <row r="38" spans="1:15" x14ac:dyDescent="0.25">
      <c r="A38" s="3">
        <f>IF(Balance!O37&lt;=0,"",A37+1)</f>
        <v>23</v>
      </c>
      <c r="B38" s="51">
        <f t="shared" si="1"/>
        <v>42736</v>
      </c>
      <c r="D38" s="6">
        <f>IF(Balance!D37&gt;0,IF(SUM(Balance!D37,Interest!D38)&lt;D$15,SUM(Balance!D37,Interest!D38),D$15),0)</f>
        <v>0</v>
      </c>
      <c r="E38" s="6">
        <f>IF(Balance!E37&gt;0,IF(SUM(Balance!E37,Interest!E38)&lt;E$15,SUM(Balance!E37,Interest!E38),E$15),0)</f>
        <v>0</v>
      </c>
      <c r="F38" s="6">
        <f>IF(Balance!F37&gt;0,IF(SUM(Balance!F37,Interest!F38)&lt;F$15,SUM(Balance!F37,Interest!F38),F$15),0)</f>
        <v>0</v>
      </c>
      <c r="G38" s="6">
        <f>IF(Balance!G37&gt;0,IF(SUM(Balance!G37,Interest!G38)&lt;G$15,SUM(Balance!G37,Interest!G38),G$15),0)</f>
        <v>30</v>
      </c>
      <c r="H38" s="6">
        <f>IF(Balance!H37&gt;0,IF(SUM(Balance!H37,Interest!H38)&lt;H$15,SUM(Balance!H37,Interest!H38),H$15),0)</f>
        <v>25</v>
      </c>
      <c r="I38" s="6">
        <f>IF(Balance!I37&gt;0,IF(SUM(Balance!I37,Interest!I38)&lt;I$15,SUM(Balance!I37,Interest!I38),I$15),0)</f>
        <v>25</v>
      </c>
      <c r="J38" s="6">
        <f>IF(Balance!J37&gt;0,IF(SUM(Balance!J37,Interest!J38)&lt;J$15,SUM(Balance!J37,Interest!J38),J$15),0)</f>
        <v>70</v>
      </c>
      <c r="K38" s="6">
        <f>IF(Balance!K37&gt;0,IF(SUM(Balance!K37,Interest!K38)&lt;K$15,SUM(Balance!K37,Interest!K38),K$15),0)</f>
        <v>120</v>
      </c>
      <c r="L38" s="6">
        <f>IF(Balance!L37&gt;0,IF(SUM(Balance!L37,Interest!L38)&lt;L$15,SUM(Balance!L37,Interest!L38),L$15),0)</f>
        <v>110</v>
      </c>
      <c r="M38" s="6">
        <f>IF(Balance!M37&gt;0,IF(SUM(Balance!M37,Interest!M38)&lt;M$15,SUM(Balance!M37,Interest!M38),M$15),0)</f>
        <v>95</v>
      </c>
      <c r="O38" s="6">
        <f t="shared" si="0"/>
        <v>475</v>
      </c>
    </row>
    <row r="39" spans="1:15" x14ac:dyDescent="0.25">
      <c r="A39" s="3">
        <f>IF(Balance!O38&lt;=0,"",A38+1)</f>
        <v>24</v>
      </c>
      <c r="B39" s="51">
        <f t="shared" si="1"/>
        <v>42767</v>
      </c>
      <c r="D39" s="6">
        <f>IF(Balance!D38&gt;0,IF(SUM(Balance!D38,Interest!D39)&lt;D$15,SUM(Balance!D38,Interest!D39),D$15),0)</f>
        <v>0</v>
      </c>
      <c r="E39" s="6">
        <f>IF(Balance!E38&gt;0,IF(SUM(Balance!E38,Interest!E39)&lt;E$15,SUM(Balance!E38,Interest!E39),E$15),0)</f>
        <v>0</v>
      </c>
      <c r="F39" s="6">
        <f>IF(Balance!F38&gt;0,IF(SUM(Balance!F38,Interest!F39)&lt;F$15,SUM(Balance!F38,Interest!F39),F$15),0)</f>
        <v>0</v>
      </c>
      <c r="G39" s="6">
        <f>IF(Balance!G38&gt;0,IF(SUM(Balance!G38,Interest!G39)&lt;G$15,SUM(Balance!G38,Interest!G39),G$15),0)</f>
        <v>30</v>
      </c>
      <c r="H39" s="6">
        <f>IF(Balance!H38&gt;0,IF(SUM(Balance!H38,Interest!H39)&lt;H$15,SUM(Balance!H38,Interest!H39),H$15),0)</f>
        <v>25</v>
      </c>
      <c r="I39" s="6">
        <f>IF(Balance!I38&gt;0,IF(SUM(Balance!I38,Interest!I39)&lt;I$15,SUM(Balance!I38,Interest!I39),I$15),0)</f>
        <v>25</v>
      </c>
      <c r="J39" s="6">
        <f>IF(Balance!J38&gt;0,IF(SUM(Balance!J38,Interest!J39)&lt;J$15,SUM(Balance!J38,Interest!J39),J$15),0)</f>
        <v>70</v>
      </c>
      <c r="K39" s="6">
        <f>IF(Balance!K38&gt;0,IF(SUM(Balance!K38,Interest!K39)&lt;K$15,SUM(Balance!K38,Interest!K39),K$15),0)</f>
        <v>120</v>
      </c>
      <c r="L39" s="6">
        <f>IF(Balance!L38&gt;0,IF(SUM(Balance!L38,Interest!L39)&lt;L$15,SUM(Balance!L38,Interest!L39),L$15),0)</f>
        <v>110</v>
      </c>
      <c r="M39" s="6">
        <f>IF(Balance!M38&gt;0,IF(SUM(Balance!M38,Interest!M39)&lt;M$15,SUM(Balance!M38,Interest!M39),M$15),0)</f>
        <v>95</v>
      </c>
      <c r="O39" s="6">
        <f t="shared" si="0"/>
        <v>475</v>
      </c>
    </row>
    <row r="40" spans="1:15" x14ac:dyDescent="0.25">
      <c r="A40" s="3">
        <f>IF(Balance!O39&lt;=0,"",A39+1)</f>
        <v>25</v>
      </c>
      <c r="B40" s="51">
        <f t="shared" si="1"/>
        <v>42795</v>
      </c>
      <c r="D40" s="6">
        <f>IF(Balance!D39&gt;0,IF(SUM(Balance!D39,Interest!D40)&lt;D$15,SUM(Balance!D39,Interest!D40),D$15),0)</f>
        <v>0</v>
      </c>
      <c r="E40" s="6">
        <f>IF(Balance!E39&gt;0,IF(SUM(Balance!E39,Interest!E40)&lt;E$15,SUM(Balance!E39,Interest!E40),E$15),0)</f>
        <v>0</v>
      </c>
      <c r="F40" s="6">
        <f>IF(Balance!F39&gt;0,IF(SUM(Balance!F39,Interest!F40)&lt;F$15,SUM(Balance!F39,Interest!F40),F$15),0)</f>
        <v>0</v>
      </c>
      <c r="G40" s="6">
        <f>IF(Balance!G39&gt;0,IF(SUM(Balance!G39,Interest!G40)&lt;G$15,SUM(Balance!G39,Interest!G40),G$15),0)</f>
        <v>0</v>
      </c>
      <c r="H40" s="6">
        <f>IF(Balance!H39&gt;0,IF(SUM(Balance!H39,Interest!H40)&lt;H$15,SUM(Balance!H39,Interest!H40),H$15),0)</f>
        <v>25</v>
      </c>
      <c r="I40" s="6">
        <f>IF(Balance!I39&gt;0,IF(SUM(Balance!I39,Interest!I40)&lt;I$15,SUM(Balance!I39,Interest!I40),I$15),0)</f>
        <v>25</v>
      </c>
      <c r="J40" s="6">
        <f>IF(Balance!J39&gt;0,IF(SUM(Balance!J39,Interest!J40)&lt;J$15,SUM(Balance!J39,Interest!J40),J$15),0)</f>
        <v>70</v>
      </c>
      <c r="K40" s="6">
        <f>IF(Balance!K39&gt;0,IF(SUM(Balance!K39,Interest!K40)&lt;K$15,SUM(Balance!K39,Interest!K40),K$15),0)</f>
        <v>120</v>
      </c>
      <c r="L40" s="6">
        <f>IF(Balance!L39&gt;0,IF(SUM(Balance!L39,Interest!L40)&lt;L$15,SUM(Balance!L39,Interest!L40),L$15),0)</f>
        <v>110</v>
      </c>
      <c r="M40" s="6">
        <f>IF(Balance!M39&gt;0,IF(SUM(Balance!M39,Interest!M40)&lt;M$15,SUM(Balance!M39,Interest!M40),M$15),0)</f>
        <v>95</v>
      </c>
      <c r="O40" s="6">
        <f t="shared" si="0"/>
        <v>445</v>
      </c>
    </row>
    <row r="41" spans="1:15" x14ac:dyDescent="0.25">
      <c r="A41" s="3">
        <f>IF(Balance!O40&lt;=0,"",A40+1)</f>
        <v>26</v>
      </c>
      <c r="B41" s="51">
        <f t="shared" si="1"/>
        <v>42826</v>
      </c>
      <c r="D41" s="6">
        <f>IF(Balance!D40&gt;0,IF(SUM(Balance!D40,Interest!D41)&lt;D$15,SUM(Balance!D40,Interest!D41),D$15),0)</f>
        <v>0</v>
      </c>
      <c r="E41" s="6">
        <f>IF(Balance!E40&gt;0,IF(SUM(Balance!E40,Interest!E41)&lt;E$15,SUM(Balance!E40,Interest!E41),E$15),0)</f>
        <v>0</v>
      </c>
      <c r="F41" s="6">
        <f>IF(Balance!F40&gt;0,IF(SUM(Balance!F40,Interest!F41)&lt;F$15,SUM(Balance!F40,Interest!F41),F$15),0)</f>
        <v>0</v>
      </c>
      <c r="G41" s="6">
        <f>IF(Balance!G40&gt;0,IF(SUM(Balance!G40,Interest!G41)&lt;G$15,SUM(Balance!G40,Interest!G41),G$15),0)</f>
        <v>0</v>
      </c>
      <c r="H41" s="6">
        <f>IF(Balance!H40&gt;0,IF(SUM(Balance!H40,Interest!H41)&lt;H$15,SUM(Balance!H40,Interest!H41),H$15),0)</f>
        <v>25</v>
      </c>
      <c r="I41" s="6">
        <f>IF(Balance!I40&gt;0,IF(SUM(Balance!I40,Interest!I41)&lt;I$15,SUM(Balance!I40,Interest!I41),I$15),0)</f>
        <v>25</v>
      </c>
      <c r="J41" s="6">
        <f>IF(Balance!J40&gt;0,IF(SUM(Balance!J40,Interest!J41)&lt;J$15,SUM(Balance!J40,Interest!J41),J$15),0)</f>
        <v>70</v>
      </c>
      <c r="K41" s="6">
        <f>IF(Balance!K40&gt;0,IF(SUM(Balance!K40,Interest!K41)&lt;K$15,SUM(Balance!K40,Interest!K41),K$15),0)</f>
        <v>120</v>
      </c>
      <c r="L41" s="6">
        <f>IF(Balance!L40&gt;0,IF(SUM(Balance!L40,Interest!L41)&lt;L$15,SUM(Balance!L40,Interest!L41),L$15),0)</f>
        <v>110</v>
      </c>
      <c r="M41" s="6">
        <f>IF(Balance!M40&gt;0,IF(SUM(Balance!M40,Interest!M41)&lt;M$15,SUM(Balance!M40,Interest!M41),M$15),0)</f>
        <v>95</v>
      </c>
      <c r="O41" s="6">
        <f t="shared" si="0"/>
        <v>445</v>
      </c>
    </row>
    <row r="42" spans="1:15" x14ac:dyDescent="0.25">
      <c r="A42" s="3">
        <f>IF(Balance!O41&lt;=0,"",A41+1)</f>
        <v>27</v>
      </c>
      <c r="B42" s="51">
        <f t="shared" si="1"/>
        <v>42856</v>
      </c>
      <c r="D42" s="6">
        <f>IF(Balance!D41&gt;0,IF(SUM(Balance!D41,Interest!D42)&lt;D$15,SUM(Balance!D41,Interest!D42),D$15),0)</f>
        <v>0</v>
      </c>
      <c r="E42" s="6">
        <f>IF(Balance!E41&gt;0,IF(SUM(Balance!E41,Interest!E42)&lt;E$15,SUM(Balance!E41,Interest!E42),E$15),0)</f>
        <v>0</v>
      </c>
      <c r="F42" s="6">
        <f>IF(Balance!F41&gt;0,IF(SUM(Balance!F41,Interest!F42)&lt;F$15,SUM(Balance!F41,Interest!F42),F$15),0)</f>
        <v>0</v>
      </c>
      <c r="G42" s="6">
        <f>IF(Balance!G41&gt;0,IF(SUM(Balance!G41,Interest!G42)&lt;G$15,SUM(Balance!G41,Interest!G42),G$15),0)</f>
        <v>0</v>
      </c>
      <c r="H42" s="6">
        <f>IF(Balance!H41&gt;0,IF(SUM(Balance!H41,Interest!H42)&lt;H$15,SUM(Balance!H41,Interest!H42),H$15),0)</f>
        <v>25</v>
      </c>
      <c r="I42" s="6">
        <f>IF(Balance!I41&gt;0,IF(SUM(Balance!I41,Interest!I42)&lt;I$15,SUM(Balance!I41,Interest!I42),I$15),0)</f>
        <v>25</v>
      </c>
      <c r="J42" s="6">
        <f>IF(Balance!J41&gt;0,IF(SUM(Balance!J41,Interest!J42)&lt;J$15,SUM(Balance!J41,Interest!J42),J$15),0)</f>
        <v>70</v>
      </c>
      <c r="K42" s="6">
        <f>IF(Balance!K41&gt;0,IF(SUM(Balance!K41,Interest!K42)&lt;K$15,SUM(Balance!K41,Interest!K42),K$15),0)</f>
        <v>120</v>
      </c>
      <c r="L42" s="6">
        <f>IF(Balance!L41&gt;0,IF(SUM(Balance!L41,Interest!L42)&lt;L$15,SUM(Balance!L41,Interest!L42),L$15),0)</f>
        <v>110</v>
      </c>
      <c r="M42" s="6">
        <f>IF(Balance!M41&gt;0,IF(SUM(Balance!M41,Interest!M42)&lt;M$15,SUM(Balance!M41,Interest!M42),M$15),0)</f>
        <v>95</v>
      </c>
      <c r="O42" s="6">
        <f t="shared" si="0"/>
        <v>445</v>
      </c>
    </row>
    <row r="43" spans="1:15" x14ac:dyDescent="0.25">
      <c r="A43" s="3">
        <f>IF(Balance!O42&lt;=0,"",A42+1)</f>
        <v>28</v>
      </c>
      <c r="B43" s="51">
        <f t="shared" si="1"/>
        <v>42887</v>
      </c>
      <c r="D43" s="6">
        <f>IF(Balance!D42&gt;0,IF(SUM(Balance!D42,Interest!D43)&lt;D$15,SUM(Balance!D42,Interest!D43),D$15),0)</f>
        <v>0</v>
      </c>
      <c r="E43" s="6">
        <f>IF(Balance!E42&gt;0,IF(SUM(Balance!E42,Interest!E43)&lt;E$15,SUM(Balance!E42,Interest!E43),E$15),0)</f>
        <v>0</v>
      </c>
      <c r="F43" s="6">
        <f>IF(Balance!F42&gt;0,IF(SUM(Balance!F42,Interest!F43)&lt;F$15,SUM(Balance!F42,Interest!F43),F$15),0)</f>
        <v>0</v>
      </c>
      <c r="G43" s="6">
        <f>IF(Balance!G42&gt;0,IF(SUM(Balance!G42,Interest!G43)&lt;G$15,SUM(Balance!G42,Interest!G43),G$15),0)</f>
        <v>0</v>
      </c>
      <c r="H43" s="6">
        <f>IF(Balance!H42&gt;0,IF(SUM(Balance!H42,Interest!H43)&lt;H$15,SUM(Balance!H42,Interest!H43),H$15),0)</f>
        <v>25</v>
      </c>
      <c r="I43" s="6">
        <f>IF(Balance!I42&gt;0,IF(SUM(Balance!I42,Interest!I43)&lt;I$15,SUM(Balance!I42,Interest!I43),I$15),0)</f>
        <v>25</v>
      </c>
      <c r="J43" s="6">
        <f>IF(Balance!J42&gt;0,IF(SUM(Balance!J42,Interest!J43)&lt;J$15,SUM(Balance!J42,Interest!J43),J$15),0)</f>
        <v>70</v>
      </c>
      <c r="K43" s="6">
        <f>IF(Balance!K42&gt;0,IF(SUM(Balance!K42,Interest!K43)&lt;K$15,SUM(Balance!K42,Interest!K43),K$15),0)</f>
        <v>120</v>
      </c>
      <c r="L43" s="6">
        <f>IF(Balance!L42&gt;0,IF(SUM(Balance!L42,Interest!L43)&lt;L$15,SUM(Balance!L42,Interest!L43),L$15),0)</f>
        <v>110</v>
      </c>
      <c r="M43" s="6">
        <f>IF(Balance!M42&gt;0,IF(SUM(Balance!M42,Interest!M43)&lt;M$15,SUM(Balance!M42,Interest!M43),M$15),0)</f>
        <v>95</v>
      </c>
      <c r="O43" s="6">
        <f t="shared" si="0"/>
        <v>445</v>
      </c>
    </row>
    <row r="44" spans="1:15" x14ac:dyDescent="0.25">
      <c r="A44" s="3">
        <f>IF(Balance!O43&lt;=0,"",A43+1)</f>
        <v>29</v>
      </c>
      <c r="B44" s="51">
        <f t="shared" si="1"/>
        <v>42917</v>
      </c>
      <c r="D44" s="6">
        <f>IF(Balance!D43&gt;0,IF(SUM(Balance!D43,Interest!D44)&lt;D$15,SUM(Balance!D43,Interest!D44),D$15),0)</f>
        <v>0</v>
      </c>
      <c r="E44" s="6">
        <f>IF(Balance!E43&gt;0,IF(SUM(Balance!E43,Interest!E44)&lt;E$15,SUM(Balance!E43,Interest!E44),E$15),0)</f>
        <v>0</v>
      </c>
      <c r="F44" s="6">
        <f>IF(Balance!F43&gt;0,IF(SUM(Balance!F43,Interest!F44)&lt;F$15,SUM(Balance!F43,Interest!F44),F$15),0)</f>
        <v>0</v>
      </c>
      <c r="G44" s="6">
        <f>IF(Balance!G43&gt;0,IF(SUM(Balance!G43,Interest!G44)&lt;G$15,SUM(Balance!G43,Interest!G44),G$15),0)</f>
        <v>0</v>
      </c>
      <c r="H44" s="6">
        <f>IF(Balance!H43&gt;0,IF(SUM(Balance!H43,Interest!H44)&lt;H$15,SUM(Balance!H43,Interest!H44),H$15),0)</f>
        <v>25</v>
      </c>
      <c r="I44" s="6">
        <f>IF(Balance!I43&gt;0,IF(SUM(Balance!I43,Interest!I44)&lt;I$15,SUM(Balance!I43,Interest!I44),I$15),0)</f>
        <v>25</v>
      </c>
      <c r="J44" s="6">
        <f>IF(Balance!J43&gt;0,IF(SUM(Balance!J43,Interest!J44)&lt;J$15,SUM(Balance!J43,Interest!J44),J$15),0)</f>
        <v>70</v>
      </c>
      <c r="K44" s="6">
        <f>IF(Balance!K43&gt;0,IF(SUM(Balance!K43,Interest!K44)&lt;K$15,SUM(Balance!K43,Interest!K44),K$15),0)</f>
        <v>120</v>
      </c>
      <c r="L44" s="6">
        <f>IF(Balance!L43&gt;0,IF(SUM(Balance!L43,Interest!L44)&lt;L$15,SUM(Balance!L43,Interest!L44),L$15),0)</f>
        <v>110</v>
      </c>
      <c r="M44" s="6">
        <f>IF(Balance!M43&gt;0,IF(SUM(Balance!M43,Interest!M44)&lt;M$15,SUM(Balance!M43,Interest!M44),M$15),0)</f>
        <v>95</v>
      </c>
      <c r="O44" s="6">
        <f t="shared" si="0"/>
        <v>445</v>
      </c>
    </row>
    <row r="45" spans="1:15" x14ac:dyDescent="0.25">
      <c r="A45" s="3">
        <f>IF(Balance!O44&lt;=0,"",A44+1)</f>
        <v>30</v>
      </c>
      <c r="B45" s="51">
        <f t="shared" si="1"/>
        <v>42948</v>
      </c>
      <c r="D45" s="6">
        <f>IF(Balance!D44&gt;0,IF(SUM(Balance!D44,Interest!D45)&lt;D$15,SUM(Balance!D44,Interest!D45),D$15),0)</f>
        <v>0</v>
      </c>
      <c r="E45" s="6">
        <f>IF(Balance!E44&gt;0,IF(SUM(Balance!E44,Interest!E45)&lt;E$15,SUM(Balance!E44,Interest!E45),E$15),0)</f>
        <v>0</v>
      </c>
      <c r="F45" s="6">
        <f>IF(Balance!F44&gt;0,IF(SUM(Balance!F44,Interest!F45)&lt;F$15,SUM(Balance!F44,Interest!F45),F$15),0)</f>
        <v>0</v>
      </c>
      <c r="G45" s="6">
        <f>IF(Balance!G44&gt;0,IF(SUM(Balance!G44,Interest!G45)&lt;G$15,SUM(Balance!G44,Interest!G45),G$15),0)</f>
        <v>0</v>
      </c>
      <c r="H45" s="6">
        <f>IF(Balance!H44&gt;0,IF(SUM(Balance!H44,Interest!H45)&lt;H$15,SUM(Balance!H44,Interest!H45),H$15),0)</f>
        <v>25</v>
      </c>
      <c r="I45" s="6">
        <f>IF(Balance!I44&gt;0,IF(SUM(Balance!I44,Interest!I45)&lt;I$15,SUM(Balance!I44,Interest!I45),I$15),0)</f>
        <v>25</v>
      </c>
      <c r="J45" s="6">
        <f>IF(Balance!J44&gt;0,IF(SUM(Balance!J44,Interest!J45)&lt;J$15,SUM(Balance!J44,Interest!J45),J$15),0)</f>
        <v>70</v>
      </c>
      <c r="K45" s="6">
        <f>IF(Balance!K44&gt;0,IF(SUM(Balance!K44,Interest!K45)&lt;K$15,SUM(Balance!K44,Interest!K45),K$15),0)</f>
        <v>120</v>
      </c>
      <c r="L45" s="6">
        <f>IF(Balance!L44&gt;0,IF(SUM(Balance!L44,Interest!L45)&lt;L$15,SUM(Balance!L44,Interest!L45),L$15),0)</f>
        <v>110</v>
      </c>
      <c r="M45" s="6">
        <f>IF(Balance!M44&gt;0,IF(SUM(Balance!M44,Interest!M45)&lt;M$15,SUM(Balance!M44,Interest!M45),M$15),0)</f>
        <v>95</v>
      </c>
      <c r="O45" s="6">
        <f t="shared" si="0"/>
        <v>445</v>
      </c>
    </row>
    <row r="46" spans="1:15" x14ac:dyDescent="0.25">
      <c r="A46" s="3">
        <f>IF(Balance!O45&lt;=0,"",A45+1)</f>
        <v>31</v>
      </c>
      <c r="B46" s="51">
        <f t="shared" si="1"/>
        <v>42979</v>
      </c>
      <c r="D46" s="6">
        <f>IF(Balance!D45&gt;0,IF(SUM(Balance!D45,Interest!D46)&lt;D$15,SUM(Balance!D45,Interest!D46),D$15),0)</f>
        <v>0</v>
      </c>
      <c r="E46" s="6">
        <f>IF(Balance!E45&gt;0,IF(SUM(Balance!E45,Interest!E46)&lt;E$15,SUM(Balance!E45,Interest!E46),E$15),0)</f>
        <v>0</v>
      </c>
      <c r="F46" s="6">
        <f>IF(Balance!F45&gt;0,IF(SUM(Balance!F45,Interest!F46)&lt;F$15,SUM(Balance!F45,Interest!F46),F$15),0)</f>
        <v>0</v>
      </c>
      <c r="G46" s="6">
        <f>IF(Balance!G45&gt;0,IF(SUM(Balance!G45,Interest!G46)&lt;G$15,SUM(Balance!G45,Interest!G46),G$15),0)</f>
        <v>0</v>
      </c>
      <c r="H46" s="6">
        <f>IF(Balance!H45&gt;0,IF(SUM(Balance!H45,Interest!H46)&lt;H$15,SUM(Balance!H45,Interest!H46),H$15),0)</f>
        <v>25</v>
      </c>
      <c r="I46" s="6">
        <f>IF(Balance!I45&gt;0,IF(SUM(Balance!I45,Interest!I46)&lt;I$15,SUM(Balance!I45,Interest!I46),I$15),0)</f>
        <v>25</v>
      </c>
      <c r="J46" s="6">
        <f>IF(Balance!J45&gt;0,IF(SUM(Balance!J45,Interest!J46)&lt;J$15,SUM(Balance!J45,Interest!J46),J$15),0)</f>
        <v>70</v>
      </c>
      <c r="K46" s="6">
        <f>IF(Balance!K45&gt;0,IF(SUM(Balance!K45,Interest!K46)&lt;K$15,SUM(Balance!K45,Interest!K46),K$15),0)</f>
        <v>120</v>
      </c>
      <c r="L46" s="6">
        <f>IF(Balance!L45&gt;0,IF(SUM(Balance!L45,Interest!L46)&lt;L$15,SUM(Balance!L45,Interest!L46),L$15),0)</f>
        <v>110</v>
      </c>
      <c r="M46" s="6">
        <f>IF(Balance!M45&gt;0,IF(SUM(Balance!M45,Interest!M46)&lt;M$15,SUM(Balance!M45,Interest!M46),M$15),0)</f>
        <v>95</v>
      </c>
      <c r="O46" s="6">
        <f t="shared" si="0"/>
        <v>445</v>
      </c>
    </row>
    <row r="47" spans="1:15" x14ac:dyDescent="0.25">
      <c r="A47" s="3">
        <f>IF(Balance!O46&lt;=0,"",A46+1)</f>
        <v>32</v>
      </c>
      <c r="B47" s="51">
        <f t="shared" si="1"/>
        <v>43009</v>
      </c>
      <c r="D47" s="6">
        <f>IF(Balance!D46&gt;0,IF(SUM(Balance!D46,Interest!D47)&lt;D$15,SUM(Balance!D46,Interest!D47),D$15),0)</f>
        <v>0</v>
      </c>
      <c r="E47" s="6">
        <f>IF(Balance!E46&gt;0,IF(SUM(Balance!E46,Interest!E47)&lt;E$15,SUM(Balance!E46,Interest!E47),E$15),0)</f>
        <v>0</v>
      </c>
      <c r="F47" s="6">
        <f>IF(Balance!F46&gt;0,IF(SUM(Balance!F46,Interest!F47)&lt;F$15,SUM(Balance!F46,Interest!F47),F$15),0)</f>
        <v>0</v>
      </c>
      <c r="G47" s="6">
        <f>IF(Balance!G46&gt;0,IF(SUM(Balance!G46,Interest!G47)&lt;G$15,SUM(Balance!G46,Interest!G47),G$15),0)</f>
        <v>0</v>
      </c>
      <c r="H47" s="6">
        <f>IF(Balance!H46&gt;0,IF(SUM(Balance!H46,Interest!H47)&lt;H$15,SUM(Balance!H46,Interest!H47),H$15),0)</f>
        <v>25</v>
      </c>
      <c r="I47" s="6">
        <f>IF(Balance!I46&gt;0,IF(SUM(Balance!I46,Interest!I47)&lt;I$15,SUM(Balance!I46,Interest!I47),I$15),0)</f>
        <v>25</v>
      </c>
      <c r="J47" s="6">
        <f>IF(Balance!J46&gt;0,IF(SUM(Balance!J46,Interest!J47)&lt;J$15,SUM(Balance!J46,Interest!J47),J$15),0)</f>
        <v>70</v>
      </c>
      <c r="K47" s="6">
        <f>IF(Balance!K46&gt;0,IF(SUM(Balance!K46,Interest!K47)&lt;K$15,SUM(Balance!K46,Interest!K47),K$15),0)</f>
        <v>120</v>
      </c>
      <c r="L47" s="6">
        <f>IF(Balance!L46&gt;0,IF(SUM(Balance!L46,Interest!L47)&lt;L$15,SUM(Balance!L46,Interest!L47),L$15),0)</f>
        <v>110</v>
      </c>
      <c r="M47" s="6">
        <f>IF(Balance!M46&gt;0,IF(SUM(Balance!M46,Interest!M47)&lt;M$15,SUM(Balance!M46,Interest!M47),M$15),0)</f>
        <v>95</v>
      </c>
      <c r="O47" s="6">
        <f t="shared" si="0"/>
        <v>445</v>
      </c>
    </row>
    <row r="48" spans="1:15" x14ac:dyDescent="0.25">
      <c r="A48" s="3">
        <f>IF(Balance!O47&lt;=0,"",A47+1)</f>
        <v>33</v>
      </c>
      <c r="B48" s="51">
        <f t="shared" si="1"/>
        <v>43040</v>
      </c>
      <c r="D48" s="6">
        <f>IF(Balance!D47&gt;0,IF(SUM(Balance!D47,Interest!D48)&lt;D$15,SUM(Balance!D47,Interest!D48),D$15),0)</f>
        <v>0</v>
      </c>
      <c r="E48" s="6">
        <f>IF(Balance!E47&gt;0,IF(SUM(Balance!E47,Interest!E48)&lt;E$15,SUM(Balance!E47,Interest!E48),E$15),0)</f>
        <v>0</v>
      </c>
      <c r="F48" s="6">
        <f>IF(Balance!F47&gt;0,IF(SUM(Balance!F47,Interest!F48)&lt;F$15,SUM(Balance!F47,Interest!F48),F$15),0)</f>
        <v>0</v>
      </c>
      <c r="G48" s="6">
        <f>IF(Balance!G47&gt;0,IF(SUM(Balance!G47,Interest!G48)&lt;G$15,SUM(Balance!G47,Interest!G48),G$15),0)</f>
        <v>0</v>
      </c>
      <c r="H48" s="6">
        <f>IF(Balance!H47&gt;0,IF(SUM(Balance!H47,Interest!H48)&lt;H$15,SUM(Balance!H47,Interest!H48),H$15),0)</f>
        <v>25</v>
      </c>
      <c r="I48" s="6">
        <f>IF(Balance!I47&gt;0,IF(SUM(Balance!I47,Interest!I48)&lt;I$15,SUM(Balance!I47,Interest!I48),I$15),0)</f>
        <v>25</v>
      </c>
      <c r="J48" s="6">
        <f>IF(Balance!J47&gt;0,IF(SUM(Balance!J47,Interest!J48)&lt;J$15,SUM(Balance!J47,Interest!J48),J$15),0)</f>
        <v>70</v>
      </c>
      <c r="K48" s="6">
        <f>IF(Balance!K47&gt;0,IF(SUM(Balance!K47,Interest!K48)&lt;K$15,SUM(Balance!K47,Interest!K48),K$15),0)</f>
        <v>120</v>
      </c>
      <c r="L48" s="6">
        <f>IF(Balance!L47&gt;0,IF(SUM(Balance!L47,Interest!L48)&lt;L$15,SUM(Balance!L47,Interest!L48),L$15),0)</f>
        <v>110</v>
      </c>
      <c r="M48" s="6">
        <f>IF(Balance!M47&gt;0,IF(SUM(Balance!M47,Interest!M48)&lt;M$15,SUM(Balance!M47,Interest!M48),M$15),0)</f>
        <v>95</v>
      </c>
      <c r="O48" s="6">
        <f t="shared" si="0"/>
        <v>445</v>
      </c>
    </row>
    <row r="49" spans="1:15" x14ac:dyDescent="0.25">
      <c r="A49" s="3">
        <f>IF(Balance!O48&lt;=0,"",A48+1)</f>
        <v>34</v>
      </c>
      <c r="B49" s="51">
        <f t="shared" si="1"/>
        <v>43070</v>
      </c>
      <c r="D49" s="6">
        <f>IF(Balance!D48&gt;0,IF(SUM(Balance!D48,Interest!D49)&lt;D$15,SUM(Balance!D48,Interest!D49),D$15),0)</f>
        <v>0</v>
      </c>
      <c r="E49" s="6">
        <f>IF(Balance!E48&gt;0,IF(SUM(Balance!E48,Interest!E49)&lt;E$15,SUM(Balance!E48,Interest!E49),E$15),0)</f>
        <v>0</v>
      </c>
      <c r="F49" s="6">
        <f>IF(Balance!F48&gt;0,IF(SUM(Balance!F48,Interest!F49)&lt;F$15,SUM(Balance!F48,Interest!F49),F$15),0)</f>
        <v>0</v>
      </c>
      <c r="G49" s="6">
        <f>IF(Balance!G48&gt;0,IF(SUM(Balance!G48,Interest!G49)&lt;G$15,SUM(Balance!G48,Interest!G49),G$15),0)</f>
        <v>0</v>
      </c>
      <c r="H49" s="6">
        <f>IF(Balance!H48&gt;0,IF(SUM(Balance!H48,Interest!H49)&lt;H$15,SUM(Balance!H48,Interest!H49),H$15),0)</f>
        <v>25</v>
      </c>
      <c r="I49" s="6">
        <f>IF(Balance!I48&gt;0,IF(SUM(Balance!I48,Interest!I49)&lt;I$15,SUM(Balance!I48,Interest!I49),I$15),0)</f>
        <v>25</v>
      </c>
      <c r="J49" s="6">
        <f>IF(Balance!J48&gt;0,IF(SUM(Balance!J48,Interest!J49)&lt;J$15,SUM(Balance!J48,Interest!J49),J$15),0)</f>
        <v>70</v>
      </c>
      <c r="K49" s="6">
        <f>IF(Balance!K48&gt;0,IF(SUM(Balance!K48,Interest!K49)&lt;K$15,SUM(Balance!K48,Interest!K49),K$15),0)</f>
        <v>120</v>
      </c>
      <c r="L49" s="6">
        <f>IF(Balance!L48&gt;0,IF(SUM(Balance!L48,Interest!L49)&lt;L$15,SUM(Balance!L48,Interest!L49),L$15),0)</f>
        <v>110</v>
      </c>
      <c r="M49" s="6">
        <f>IF(Balance!M48&gt;0,IF(SUM(Balance!M48,Interest!M49)&lt;M$15,SUM(Balance!M48,Interest!M49),M$15),0)</f>
        <v>95</v>
      </c>
      <c r="O49" s="6">
        <f t="shared" si="0"/>
        <v>445</v>
      </c>
    </row>
    <row r="50" spans="1:15" x14ac:dyDescent="0.25">
      <c r="A50" s="3">
        <f>IF(Balance!O49&lt;=0,"",A49+1)</f>
        <v>35</v>
      </c>
      <c r="B50" s="51">
        <f t="shared" si="1"/>
        <v>43101</v>
      </c>
      <c r="D50" s="6">
        <f>IF(Balance!D49&gt;0,IF(SUM(Balance!D49,Interest!D50)&lt;D$15,SUM(Balance!D49,Interest!D50),D$15),0)</f>
        <v>0</v>
      </c>
      <c r="E50" s="6">
        <f>IF(Balance!E49&gt;0,IF(SUM(Balance!E49,Interest!E50)&lt;E$15,SUM(Balance!E49,Interest!E50),E$15),0)</f>
        <v>0</v>
      </c>
      <c r="F50" s="6">
        <f>IF(Balance!F49&gt;0,IF(SUM(Balance!F49,Interest!F50)&lt;F$15,SUM(Balance!F49,Interest!F50),F$15),0)</f>
        <v>0</v>
      </c>
      <c r="G50" s="6">
        <f>IF(Balance!G49&gt;0,IF(SUM(Balance!G49,Interest!G50)&lt;G$15,SUM(Balance!G49,Interest!G50),G$15),0)</f>
        <v>0</v>
      </c>
      <c r="H50" s="6">
        <f>IF(Balance!H49&gt;0,IF(SUM(Balance!H49,Interest!H50)&lt;H$15,SUM(Balance!H49,Interest!H50),H$15),0)</f>
        <v>25</v>
      </c>
      <c r="I50" s="6">
        <f>IF(Balance!I49&gt;0,IF(SUM(Balance!I49,Interest!I50)&lt;I$15,SUM(Balance!I49,Interest!I50),I$15),0)</f>
        <v>25</v>
      </c>
      <c r="J50" s="6">
        <f>IF(Balance!J49&gt;0,IF(SUM(Balance!J49,Interest!J50)&lt;J$15,SUM(Balance!J49,Interest!J50),J$15),0)</f>
        <v>70</v>
      </c>
      <c r="K50" s="6">
        <f>IF(Balance!K49&gt;0,IF(SUM(Balance!K49,Interest!K50)&lt;K$15,SUM(Balance!K49,Interest!K50),K$15),0)</f>
        <v>120</v>
      </c>
      <c r="L50" s="6">
        <f>IF(Balance!L49&gt;0,IF(SUM(Balance!L49,Interest!L50)&lt;L$15,SUM(Balance!L49,Interest!L50),L$15),0)</f>
        <v>110</v>
      </c>
      <c r="M50" s="6">
        <f>IF(Balance!M49&gt;0,IF(SUM(Balance!M49,Interest!M50)&lt;M$15,SUM(Balance!M49,Interest!M50),M$15),0)</f>
        <v>95</v>
      </c>
      <c r="O50" s="6">
        <f t="shared" si="0"/>
        <v>445</v>
      </c>
    </row>
    <row r="51" spans="1:15" x14ac:dyDescent="0.25">
      <c r="A51" s="3">
        <f>IF(Balance!O50&lt;=0,"",A50+1)</f>
        <v>36</v>
      </c>
      <c r="B51" s="51">
        <f t="shared" si="1"/>
        <v>43132</v>
      </c>
      <c r="D51" s="6">
        <f>IF(Balance!D50&gt;0,IF(SUM(Balance!D50,Interest!D51)&lt;D$15,SUM(Balance!D50,Interest!D51),D$15),0)</f>
        <v>0</v>
      </c>
      <c r="E51" s="6">
        <f>IF(Balance!E50&gt;0,IF(SUM(Balance!E50,Interest!E51)&lt;E$15,SUM(Balance!E50,Interest!E51),E$15),0)</f>
        <v>0</v>
      </c>
      <c r="F51" s="6">
        <f>IF(Balance!F50&gt;0,IF(SUM(Balance!F50,Interest!F51)&lt;F$15,SUM(Balance!F50,Interest!F51),F$15),0)</f>
        <v>0</v>
      </c>
      <c r="G51" s="6">
        <f>IF(Balance!G50&gt;0,IF(SUM(Balance!G50,Interest!G51)&lt;G$15,SUM(Balance!G50,Interest!G51),G$15),0)</f>
        <v>0</v>
      </c>
      <c r="H51" s="6">
        <f>IF(Balance!H50&gt;0,IF(SUM(Balance!H50,Interest!H51)&lt;H$15,SUM(Balance!H50,Interest!H51),H$15),0)</f>
        <v>25</v>
      </c>
      <c r="I51" s="6">
        <f>IF(Balance!I50&gt;0,IF(SUM(Balance!I50,Interest!I51)&lt;I$15,SUM(Balance!I50,Interest!I51),I$15),0)</f>
        <v>25</v>
      </c>
      <c r="J51" s="6">
        <f>IF(Balance!J50&gt;0,IF(SUM(Balance!J50,Interest!J51)&lt;J$15,SUM(Balance!J50,Interest!J51),J$15),0)</f>
        <v>70</v>
      </c>
      <c r="K51" s="6">
        <f>IF(Balance!K50&gt;0,IF(SUM(Balance!K50,Interest!K51)&lt;K$15,SUM(Balance!K50,Interest!K51),K$15),0)</f>
        <v>120</v>
      </c>
      <c r="L51" s="6">
        <f>IF(Balance!L50&gt;0,IF(SUM(Balance!L50,Interest!L51)&lt;L$15,SUM(Balance!L50,Interest!L51),L$15),0)</f>
        <v>110</v>
      </c>
      <c r="M51" s="6">
        <f>IF(Balance!M50&gt;0,IF(SUM(Balance!M50,Interest!M51)&lt;M$15,SUM(Balance!M50,Interest!M51),M$15),0)</f>
        <v>95</v>
      </c>
      <c r="O51" s="6">
        <f t="shared" si="0"/>
        <v>445</v>
      </c>
    </row>
    <row r="52" spans="1:15" x14ac:dyDescent="0.25">
      <c r="A52" s="3">
        <f>IF(Balance!O51&lt;=0,"",A51+1)</f>
        <v>37</v>
      </c>
      <c r="B52" s="51">
        <f t="shared" si="1"/>
        <v>43160</v>
      </c>
      <c r="D52" s="6">
        <f>IF(Balance!D51&gt;0,IF(SUM(Balance!D51,Interest!D52)&lt;D$15,SUM(Balance!D51,Interest!D52),D$15),0)</f>
        <v>0</v>
      </c>
      <c r="E52" s="6">
        <f>IF(Balance!E51&gt;0,IF(SUM(Balance!E51,Interest!E52)&lt;E$15,SUM(Balance!E51,Interest!E52),E$15),0)</f>
        <v>0</v>
      </c>
      <c r="F52" s="6">
        <f>IF(Balance!F51&gt;0,IF(SUM(Balance!F51,Interest!F52)&lt;F$15,SUM(Balance!F51,Interest!F52),F$15),0)</f>
        <v>0</v>
      </c>
      <c r="G52" s="6">
        <f>IF(Balance!G51&gt;0,IF(SUM(Balance!G51,Interest!G52)&lt;G$15,SUM(Balance!G51,Interest!G52),G$15),0)</f>
        <v>0</v>
      </c>
      <c r="H52" s="6">
        <f>IF(Balance!H51&gt;0,IF(SUM(Balance!H51,Interest!H52)&lt;H$15,SUM(Balance!H51,Interest!H52),H$15),0)</f>
        <v>0</v>
      </c>
      <c r="I52" s="6">
        <f>IF(Balance!I51&gt;0,IF(SUM(Balance!I51,Interest!I52)&lt;I$15,SUM(Balance!I51,Interest!I52),I$15),0)</f>
        <v>25</v>
      </c>
      <c r="J52" s="6">
        <f>IF(Balance!J51&gt;0,IF(SUM(Balance!J51,Interest!J52)&lt;J$15,SUM(Balance!J51,Interest!J52),J$15),0)</f>
        <v>70</v>
      </c>
      <c r="K52" s="6">
        <f>IF(Balance!K51&gt;0,IF(SUM(Balance!K51,Interest!K52)&lt;K$15,SUM(Balance!K51,Interest!K52),K$15),0)</f>
        <v>120</v>
      </c>
      <c r="L52" s="6">
        <f>IF(Balance!L51&gt;0,IF(SUM(Balance!L51,Interest!L52)&lt;L$15,SUM(Balance!L51,Interest!L52),L$15),0)</f>
        <v>110</v>
      </c>
      <c r="M52" s="6">
        <f>IF(Balance!M51&gt;0,IF(SUM(Balance!M51,Interest!M52)&lt;M$15,SUM(Balance!M51,Interest!M52),M$15),0)</f>
        <v>95</v>
      </c>
      <c r="O52" s="6">
        <f t="shared" si="0"/>
        <v>420</v>
      </c>
    </row>
    <row r="53" spans="1:15" x14ac:dyDescent="0.25">
      <c r="A53" s="3">
        <f>IF(Balance!O52&lt;=0,"",A52+1)</f>
        <v>38</v>
      </c>
      <c r="B53" s="51">
        <f t="shared" si="1"/>
        <v>43191</v>
      </c>
      <c r="D53" s="6">
        <f>IF(Balance!D52&gt;0,IF(SUM(Balance!D52,Interest!D53)&lt;D$15,SUM(Balance!D52,Interest!D53),D$15),0)</f>
        <v>0</v>
      </c>
      <c r="E53" s="6">
        <f>IF(Balance!E52&gt;0,IF(SUM(Balance!E52,Interest!E53)&lt;E$15,SUM(Balance!E52,Interest!E53),E$15),0)</f>
        <v>0</v>
      </c>
      <c r="F53" s="6">
        <f>IF(Balance!F52&gt;0,IF(SUM(Balance!F52,Interest!F53)&lt;F$15,SUM(Balance!F52,Interest!F53),F$15),0)</f>
        <v>0</v>
      </c>
      <c r="G53" s="6">
        <f>IF(Balance!G52&gt;0,IF(SUM(Balance!G52,Interest!G53)&lt;G$15,SUM(Balance!G52,Interest!G53),G$15),0)</f>
        <v>0</v>
      </c>
      <c r="H53" s="6">
        <f>IF(Balance!H52&gt;0,IF(SUM(Balance!H52,Interest!H53)&lt;H$15,SUM(Balance!H52,Interest!H53),H$15),0)</f>
        <v>0</v>
      </c>
      <c r="I53" s="6">
        <f>IF(Balance!I52&gt;0,IF(SUM(Balance!I52,Interest!I53)&lt;I$15,SUM(Balance!I52,Interest!I53),I$15),0)</f>
        <v>25</v>
      </c>
      <c r="J53" s="6">
        <f>IF(Balance!J52&gt;0,IF(SUM(Balance!J52,Interest!J53)&lt;J$15,SUM(Balance!J52,Interest!J53),J$15),0)</f>
        <v>70</v>
      </c>
      <c r="K53" s="6">
        <f>IF(Balance!K52&gt;0,IF(SUM(Balance!K52,Interest!K53)&lt;K$15,SUM(Balance!K52,Interest!K53),K$15),0)</f>
        <v>120</v>
      </c>
      <c r="L53" s="6">
        <f>IF(Balance!L52&gt;0,IF(SUM(Balance!L52,Interest!L53)&lt;L$15,SUM(Balance!L52,Interest!L53),L$15),0)</f>
        <v>110</v>
      </c>
      <c r="M53" s="6">
        <f>IF(Balance!M52&gt;0,IF(SUM(Balance!M52,Interest!M53)&lt;M$15,SUM(Balance!M52,Interest!M53),M$15),0)</f>
        <v>95</v>
      </c>
      <c r="O53" s="6">
        <f t="shared" si="0"/>
        <v>420</v>
      </c>
    </row>
    <row r="54" spans="1:15" x14ac:dyDescent="0.25">
      <c r="A54" s="3">
        <f>IF(Balance!O53&lt;=0,"",A53+1)</f>
        <v>39</v>
      </c>
      <c r="B54" s="51">
        <f t="shared" si="1"/>
        <v>43221</v>
      </c>
      <c r="D54" s="6">
        <f>IF(Balance!D53&gt;0,IF(SUM(Balance!D53,Interest!D54)&lt;D$15,SUM(Balance!D53,Interest!D54),D$15),0)</f>
        <v>0</v>
      </c>
      <c r="E54" s="6">
        <f>IF(Balance!E53&gt;0,IF(SUM(Balance!E53,Interest!E54)&lt;E$15,SUM(Balance!E53,Interest!E54),E$15),0)</f>
        <v>0</v>
      </c>
      <c r="F54" s="6">
        <f>IF(Balance!F53&gt;0,IF(SUM(Balance!F53,Interest!F54)&lt;F$15,SUM(Balance!F53,Interest!F54),F$15),0)</f>
        <v>0</v>
      </c>
      <c r="G54" s="6">
        <f>IF(Balance!G53&gt;0,IF(SUM(Balance!G53,Interest!G54)&lt;G$15,SUM(Balance!G53,Interest!G54),G$15),0)</f>
        <v>0</v>
      </c>
      <c r="H54" s="6">
        <f>IF(Balance!H53&gt;0,IF(SUM(Balance!H53,Interest!H54)&lt;H$15,SUM(Balance!H53,Interest!H54),H$15),0)</f>
        <v>0</v>
      </c>
      <c r="I54" s="6">
        <f>IF(Balance!I53&gt;0,IF(SUM(Balance!I53,Interest!I54)&lt;I$15,SUM(Balance!I53,Interest!I54),I$15),0)</f>
        <v>25</v>
      </c>
      <c r="J54" s="6">
        <f>IF(Balance!J53&gt;0,IF(SUM(Balance!J53,Interest!J54)&lt;J$15,SUM(Balance!J53,Interest!J54),J$15),0)</f>
        <v>70</v>
      </c>
      <c r="K54" s="6">
        <f>IF(Balance!K53&gt;0,IF(SUM(Balance!K53,Interest!K54)&lt;K$15,SUM(Balance!K53,Interest!K54),K$15),0)</f>
        <v>120</v>
      </c>
      <c r="L54" s="6">
        <f>IF(Balance!L53&gt;0,IF(SUM(Balance!L53,Interest!L54)&lt;L$15,SUM(Balance!L53,Interest!L54),L$15),0)</f>
        <v>110</v>
      </c>
      <c r="M54" s="6">
        <f>IF(Balance!M53&gt;0,IF(SUM(Balance!M53,Interest!M54)&lt;M$15,SUM(Balance!M53,Interest!M54),M$15),0)</f>
        <v>95</v>
      </c>
      <c r="O54" s="6">
        <f t="shared" si="0"/>
        <v>420</v>
      </c>
    </row>
    <row r="55" spans="1:15" x14ac:dyDescent="0.25">
      <c r="A55" s="3">
        <f>IF(Balance!O54&lt;=0,"",A54+1)</f>
        <v>40</v>
      </c>
      <c r="B55" s="51">
        <f t="shared" si="1"/>
        <v>43252</v>
      </c>
      <c r="D55" s="6">
        <f>IF(Balance!D54&gt;0,IF(SUM(Balance!D54,Interest!D55)&lt;D$15,SUM(Balance!D54,Interest!D55),D$15),0)</f>
        <v>0</v>
      </c>
      <c r="E55" s="6">
        <f>IF(Balance!E54&gt;0,IF(SUM(Balance!E54,Interest!E55)&lt;E$15,SUM(Balance!E54,Interest!E55),E$15),0)</f>
        <v>0</v>
      </c>
      <c r="F55" s="6">
        <f>IF(Balance!F54&gt;0,IF(SUM(Balance!F54,Interest!F55)&lt;F$15,SUM(Balance!F54,Interest!F55),F$15),0)</f>
        <v>0</v>
      </c>
      <c r="G55" s="6">
        <f>IF(Balance!G54&gt;0,IF(SUM(Balance!G54,Interest!G55)&lt;G$15,SUM(Balance!G54,Interest!G55),G$15),0)</f>
        <v>0</v>
      </c>
      <c r="H55" s="6">
        <f>IF(Balance!H54&gt;0,IF(SUM(Balance!H54,Interest!H55)&lt;H$15,SUM(Balance!H54,Interest!H55),H$15),0)</f>
        <v>0</v>
      </c>
      <c r="I55" s="6">
        <f>IF(Balance!I54&gt;0,IF(SUM(Balance!I54,Interest!I55)&lt;I$15,SUM(Balance!I54,Interest!I55),I$15),0)</f>
        <v>25</v>
      </c>
      <c r="J55" s="6">
        <f>IF(Balance!J54&gt;0,IF(SUM(Balance!J54,Interest!J55)&lt;J$15,SUM(Balance!J54,Interest!J55),J$15),0)</f>
        <v>70</v>
      </c>
      <c r="K55" s="6">
        <f>IF(Balance!K54&gt;0,IF(SUM(Balance!K54,Interest!K55)&lt;K$15,SUM(Balance!K54,Interest!K55),K$15),0)</f>
        <v>120</v>
      </c>
      <c r="L55" s="6">
        <f>IF(Balance!L54&gt;0,IF(SUM(Balance!L54,Interest!L55)&lt;L$15,SUM(Balance!L54,Interest!L55),L$15),0)</f>
        <v>110</v>
      </c>
      <c r="M55" s="6">
        <f>IF(Balance!M54&gt;0,IF(SUM(Balance!M54,Interest!M55)&lt;M$15,SUM(Balance!M54,Interest!M55),M$15),0)</f>
        <v>95</v>
      </c>
      <c r="O55" s="6">
        <f t="shared" si="0"/>
        <v>420</v>
      </c>
    </row>
    <row r="56" spans="1:15" x14ac:dyDescent="0.25">
      <c r="A56" s="3">
        <f>IF(Balance!O55&lt;=0,"",A55+1)</f>
        <v>41</v>
      </c>
      <c r="B56" s="51">
        <f t="shared" si="1"/>
        <v>43282</v>
      </c>
      <c r="D56" s="6">
        <f>IF(Balance!D55&gt;0,IF(SUM(Balance!D55,Interest!D56)&lt;D$15,SUM(Balance!D55,Interest!D56),D$15),0)</f>
        <v>0</v>
      </c>
      <c r="E56" s="6">
        <f>IF(Balance!E55&gt;0,IF(SUM(Balance!E55,Interest!E56)&lt;E$15,SUM(Balance!E55,Interest!E56),E$15),0)</f>
        <v>0</v>
      </c>
      <c r="F56" s="6">
        <f>IF(Balance!F55&gt;0,IF(SUM(Balance!F55,Interest!F56)&lt;F$15,SUM(Balance!F55,Interest!F56),F$15),0)</f>
        <v>0</v>
      </c>
      <c r="G56" s="6">
        <f>IF(Balance!G55&gt;0,IF(SUM(Balance!G55,Interest!G56)&lt;G$15,SUM(Balance!G55,Interest!G56),G$15),0)</f>
        <v>0</v>
      </c>
      <c r="H56" s="6">
        <f>IF(Balance!H55&gt;0,IF(SUM(Balance!H55,Interest!H56)&lt;H$15,SUM(Balance!H55,Interest!H56),H$15),0)</f>
        <v>0</v>
      </c>
      <c r="I56" s="6">
        <f>IF(Balance!I55&gt;0,IF(SUM(Balance!I55,Interest!I56)&lt;I$15,SUM(Balance!I55,Interest!I56),I$15),0)</f>
        <v>25</v>
      </c>
      <c r="J56" s="6">
        <f>IF(Balance!J55&gt;0,IF(SUM(Balance!J55,Interest!J56)&lt;J$15,SUM(Balance!J55,Interest!J56),J$15),0)</f>
        <v>70</v>
      </c>
      <c r="K56" s="6">
        <f>IF(Balance!K55&gt;0,IF(SUM(Balance!K55,Interest!K56)&lt;K$15,SUM(Balance!K55,Interest!K56),K$15),0)</f>
        <v>120</v>
      </c>
      <c r="L56" s="6">
        <f>IF(Balance!L55&gt;0,IF(SUM(Balance!L55,Interest!L56)&lt;L$15,SUM(Balance!L55,Interest!L56),L$15),0)</f>
        <v>110</v>
      </c>
      <c r="M56" s="6">
        <f>IF(Balance!M55&gt;0,IF(SUM(Balance!M55,Interest!M56)&lt;M$15,SUM(Balance!M55,Interest!M56),M$15),0)</f>
        <v>95</v>
      </c>
      <c r="O56" s="6">
        <f t="shared" si="0"/>
        <v>420</v>
      </c>
    </row>
    <row r="57" spans="1:15" x14ac:dyDescent="0.25">
      <c r="A57" s="3">
        <f>IF(Balance!O56&lt;=0,"",A56+1)</f>
        <v>42</v>
      </c>
      <c r="B57" s="51">
        <f t="shared" si="1"/>
        <v>43313</v>
      </c>
      <c r="D57" s="6">
        <f>IF(Balance!D56&gt;0,IF(SUM(Balance!D56,Interest!D57)&lt;D$15,SUM(Balance!D56,Interest!D57),D$15),0)</f>
        <v>0</v>
      </c>
      <c r="E57" s="6">
        <f>IF(Balance!E56&gt;0,IF(SUM(Balance!E56,Interest!E57)&lt;E$15,SUM(Balance!E56,Interest!E57),E$15),0)</f>
        <v>0</v>
      </c>
      <c r="F57" s="6">
        <f>IF(Balance!F56&gt;0,IF(SUM(Balance!F56,Interest!F57)&lt;F$15,SUM(Balance!F56,Interest!F57),F$15),0)</f>
        <v>0</v>
      </c>
      <c r="G57" s="6">
        <f>IF(Balance!G56&gt;0,IF(SUM(Balance!G56,Interest!G57)&lt;G$15,SUM(Balance!G56,Interest!G57),G$15),0)</f>
        <v>0</v>
      </c>
      <c r="H57" s="6">
        <f>IF(Balance!H56&gt;0,IF(SUM(Balance!H56,Interest!H57)&lt;H$15,SUM(Balance!H56,Interest!H57),H$15),0)</f>
        <v>0</v>
      </c>
      <c r="I57" s="6">
        <f>IF(Balance!I56&gt;0,IF(SUM(Balance!I56,Interest!I57)&lt;I$15,SUM(Balance!I56,Interest!I57),I$15),0)</f>
        <v>25</v>
      </c>
      <c r="J57" s="6">
        <f>IF(Balance!J56&gt;0,IF(SUM(Balance!J56,Interest!J57)&lt;J$15,SUM(Balance!J56,Interest!J57),J$15),0)</f>
        <v>70</v>
      </c>
      <c r="K57" s="6">
        <f>IF(Balance!K56&gt;0,IF(SUM(Balance!K56,Interest!K57)&lt;K$15,SUM(Balance!K56,Interest!K57),K$15),0)</f>
        <v>120</v>
      </c>
      <c r="L57" s="6">
        <f>IF(Balance!L56&gt;0,IF(SUM(Balance!L56,Interest!L57)&lt;L$15,SUM(Balance!L56,Interest!L57),L$15),0)</f>
        <v>110</v>
      </c>
      <c r="M57" s="6">
        <f>IF(Balance!M56&gt;0,IF(SUM(Balance!M56,Interest!M57)&lt;M$15,SUM(Balance!M56,Interest!M57),M$15),0)</f>
        <v>95</v>
      </c>
      <c r="O57" s="6">
        <f t="shared" si="0"/>
        <v>420</v>
      </c>
    </row>
    <row r="58" spans="1:15" x14ac:dyDescent="0.25">
      <c r="A58" s="3">
        <f>IF(Balance!O57&lt;=0,"",A57+1)</f>
        <v>43</v>
      </c>
      <c r="B58" s="51">
        <f t="shared" si="1"/>
        <v>43344</v>
      </c>
      <c r="D58" s="6">
        <f>IF(Balance!D57&gt;0,IF(SUM(Balance!D57,Interest!D58)&lt;D$15,SUM(Balance!D57,Interest!D58),D$15),0)</f>
        <v>0</v>
      </c>
      <c r="E58" s="6">
        <f>IF(Balance!E57&gt;0,IF(SUM(Balance!E57,Interest!E58)&lt;E$15,SUM(Balance!E57,Interest!E58),E$15),0)</f>
        <v>0</v>
      </c>
      <c r="F58" s="6">
        <f>IF(Balance!F57&gt;0,IF(SUM(Balance!F57,Interest!F58)&lt;F$15,SUM(Balance!F57,Interest!F58),F$15),0)</f>
        <v>0</v>
      </c>
      <c r="G58" s="6">
        <f>IF(Balance!G57&gt;0,IF(SUM(Balance!G57,Interest!G58)&lt;G$15,SUM(Balance!G57,Interest!G58),G$15),0)</f>
        <v>0</v>
      </c>
      <c r="H58" s="6">
        <f>IF(Balance!H57&gt;0,IF(SUM(Balance!H57,Interest!H58)&lt;H$15,SUM(Balance!H57,Interest!H58),H$15),0)</f>
        <v>0</v>
      </c>
      <c r="I58" s="6">
        <f>IF(Balance!I57&gt;0,IF(SUM(Balance!I57,Interest!I58)&lt;I$15,SUM(Balance!I57,Interest!I58),I$15),0)</f>
        <v>25</v>
      </c>
      <c r="J58" s="6">
        <f>IF(Balance!J57&gt;0,IF(SUM(Balance!J57,Interest!J58)&lt;J$15,SUM(Balance!J57,Interest!J58),J$15),0)</f>
        <v>70</v>
      </c>
      <c r="K58" s="6">
        <f>IF(Balance!K57&gt;0,IF(SUM(Balance!K57,Interest!K58)&lt;K$15,SUM(Balance!K57,Interest!K58),K$15),0)</f>
        <v>120</v>
      </c>
      <c r="L58" s="6">
        <f>IF(Balance!L57&gt;0,IF(SUM(Balance!L57,Interest!L58)&lt;L$15,SUM(Balance!L57,Interest!L58),L$15),0)</f>
        <v>110</v>
      </c>
      <c r="M58" s="6">
        <f>IF(Balance!M57&gt;0,IF(SUM(Balance!M57,Interest!M58)&lt;M$15,SUM(Balance!M57,Interest!M58),M$15),0)</f>
        <v>95</v>
      </c>
      <c r="O58" s="6">
        <f t="shared" si="0"/>
        <v>420</v>
      </c>
    </row>
    <row r="59" spans="1:15" x14ac:dyDescent="0.25">
      <c r="A59" s="3">
        <f>IF(Balance!O58&lt;=0,"",A58+1)</f>
        <v>44</v>
      </c>
      <c r="B59" s="51">
        <f t="shared" si="1"/>
        <v>43374</v>
      </c>
      <c r="D59" s="6">
        <f>IF(Balance!D58&gt;0,IF(SUM(Balance!D58,Interest!D59)&lt;D$15,SUM(Balance!D58,Interest!D59),D$15),0)</f>
        <v>0</v>
      </c>
      <c r="E59" s="6">
        <f>IF(Balance!E58&gt;0,IF(SUM(Balance!E58,Interest!E59)&lt;E$15,SUM(Balance!E58,Interest!E59),E$15),0)</f>
        <v>0</v>
      </c>
      <c r="F59" s="6">
        <f>IF(Balance!F58&gt;0,IF(SUM(Balance!F58,Interest!F59)&lt;F$15,SUM(Balance!F58,Interest!F59),F$15),0)</f>
        <v>0</v>
      </c>
      <c r="G59" s="6">
        <f>IF(Balance!G58&gt;0,IF(SUM(Balance!G58,Interest!G59)&lt;G$15,SUM(Balance!G58,Interest!G59),G$15),0)</f>
        <v>0</v>
      </c>
      <c r="H59" s="6">
        <f>IF(Balance!H58&gt;0,IF(SUM(Balance!H58,Interest!H59)&lt;H$15,SUM(Balance!H58,Interest!H59),H$15),0)</f>
        <v>0</v>
      </c>
      <c r="I59" s="6">
        <f>IF(Balance!I58&gt;0,IF(SUM(Balance!I58,Interest!I59)&lt;I$15,SUM(Balance!I58,Interest!I59),I$15),0)</f>
        <v>25</v>
      </c>
      <c r="J59" s="6">
        <f>IF(Balance!J58&gt;0,IF(SUM(Balance!J58,Interest!J59)&lt;J$15,SUM(Balance!J58,Interest!J59),J$15),0)</f>
        <v>70</v>
      </c>
      <c r="K59" s="6">
        <f>IF(Balance!K58&gt;0,IF(SUM(Balance!K58,Interest!K59)&lt;K$15,SUM(Balance!K58,Interest!K59),K$15),0)</f>
        <v>120</v>
      </c>
      <c r="L59" s="6">
        <f>IF(Balance!L58&gt;0,IF(SUM(Balance!L58,Interest!L59)&lt;L$15,SUM(Balance!L58,Interest!L59),L$15),0)</f>
        <v>110</v>
      </c>
      <c r="M59" s="6">
        <f>IF(Balance!M58&gt;0,IF(SUM(Balance!M58,Interest!M59)&lt;M$15,SUM(Balance!M58,Interest!M59),M$15),0)</f>
        <v>95</v>
      </c>
      <c r="O59" s="6">
        <f t="shared" si="0"/>
        <v>420</v>
      </c>
    </row>
    <row r="60" spans="1:15" x14ac:dyDescent="0.25">
      <c r="A60" s="3">
        <f>IF(Balance!O59&lt;=0,"",A59+1)</f>
        <v>45</v>
      </c>
      <c r="B60" s="51">
        <f t="shared" si="1"/>
        <v>43405</v>
      </c>
      <c r="D60" s="6">
        <f>IF(Balance!D59&gt;0,IF(SUM(Balance!D59,Interest!D60)&lt;D$15,SUM(Balance!D59,Interest!D60),D$15),0)</f>
        <v>0</v>
      </c>
      <c r="E60" s="6">
        <f>IF(Balance!E59&gt;0,IF(SUM(Balance!E59,Interest!E60)&lt;E$15,SUM(Balance!E59,Interest!E60),E$15),0)</f>
        <v>0</v>
      </c>
      <c r="F60" s="6">
        <f>IF(Balance!F59&gt;0,IF(SUM(Balance!F59,Interest!F60)&lt;F$15,SUM(Balance!F59,Interest!F60),F$15),0)</f>
        <v>0</v>
      </c>
      <c r="G60" s="6">
        <f>IF(Balance!G59&gt;0,IF(SUM(Balance!G59,Interest!G60)&lt;G$15,SUM(Balance!G59,Interest!G60),G$15),0)</f>
        <v>0</v>
      </c>
      <c r="H60" s="6">
        <f>IF(Balance!H59&gt;0,IF(SUM(Balance!H59,Interest!H60)&lt;H$15,SUM(Balance!H59,Interest!H60),H$15),0)</f>
        <v>0</v>
      </c>
      <c r="I60" s="6">
        <f>IF(Balance!I59&gt;0,IF(SUM(Balance!I59,Interest!I60)&lt;I$15,SUM(Balance!I59,Interest!I60),I$15),0)</f>
        <v>25</v>
      </c>
      <c r="J60" s="6">
        <f>IF(Balance!J59&gt;0,IF(SUM(Balance!J59,Interest!J60)&lt;J$15,SUM(Balance!J59,Interest!J60),J$15),0)</f>
        <v>70</v>
      </c>
      <c r="K60" s="6">
        <f>IF(Balance!K59&gt;0,IF(SUM(Balance!K59,Interest!K60)&lt;K$15,SUM(Balance!K59,Interest!K60),K$15),0)</f>
        <v>120</v>
      </c>
      <c r="L60" s="6">
        <f>IF(Balance!L59&gt;0,IF(SUM(Balance!L59,Interest!L60)&lt;L$15,SUM(Balance!L59,Interest!L60),L$15),0)</f>
        <v>110</v>
      </c>
      <c r="M60" s="6">
        <f>IF(Balance!M59&gt;0,IF(SUM(Balance!M59,Interest!M60)&lt;M$15,SUM(Balance!M59,Interest!M60),M$15),0)</f>
        <v>95</v>
      </c>
      <c r="O60" s="6">
        <f t="shared" si="0"/>
        <v>420</v>
      </c>
    </row>
    <row r="61" spans="1:15" x14ac:dyDescent="0.25">
      <c r="A61" s="3">
        <f>IF(Balance!O60&lt;=0,"",A60+1)</f>
        <v>46</v>
      </c>
      <c r="B61" s="51">
        <f t="shared" si="1"/>
        <v>43435</v>
      </c>
      <c r="D61" s="6">
        <f>IF(Balance!D60&gt;0,IF(SUM(Balance!D60,Interest!D61)&lt;D$15,SUM(Balance!D60,Interest!D61),D$15),0)</f>
        <v>0</v>
      </c>
      <c r="E61" s="6">
        <f>IF(Balance!E60&gt;0,IF(SUM(Balance!E60,Interest!E61)&lt;E$15,SUM(Balance!E60,Interest!E61),E$15),0)</f>
        <v>0</v>
      </c>
      <c r="F61" s="6">
        <f>IF(Balance!F60&gt;0,IF(SUM(Balance!F60,Interest!F61)&lt;F$15,SUM(Balance!F60,Interest!F61),F$15),0)</f>
        <v>0</v>
      </c>
      <c r="G61" s="6">
        <f>IF(Balance!G60&gt;0,IF(SUM(Balance!G60,Interest!G61)&lt;G$15,SUM(Balance!G60,Interest!G61),G$15),0)</f>
        <v>0</v>
      </c>
      <c r="H61" s="6">
        <f>IF(Balance!H60&gt;0,IF(SUM(Balance!H60,Interest!H61)&lt;H$15,SUM(Balance!H60,Interest!H61),H$15),0)</f>
        <v>0</v>
      </c>
      <c r="I61" s="6">
        <f>IF(Balance!I60&gt;0,IF(SUM(Balance!I60,Interest!I61)&lt;I$15,SUM(Balance!I60,Interest!I61),I$15),0)</f>
        <v>25</v>
      </c>
      <c r="J61" s="6">
        <f>IF(Balance!J60&gt;0,IF(SUM(Balance!J60,Interest!J61)&lt;J$15,SUM(Balance!J60,Interest!J61),J$15),0)</f>
        <v>70</v>
      </c>
      <c r="K61" s="6">
        <f>IF(Balance!K60&gt;0,IF(SUM(Balance!K60,Interest!K61)&lt;K$15,SUM(Balance!K60,Interest!K61),K$15),0)</f>
        <v>120</v>
      </c>
      <c r="L61" s="6">
        <f>IF(Balance!L60&gt;0,IF(SUM(Balance!L60,Interest!L61)&lt;L$15,SUM(Balance!L60,Interest!L61),L$15),0)</f>
        <v>110</v>
      </c>
      <c r="M61" s="6">
        <f>IF(Balance!M60&gt;0,IF(SUM(Balance!M60,Interest!M61)&lt;M$15,SUM(Balance!M60,Interest!M61),M$15),0)</f>
        <v>95</v>
      </c>
      <c r="O61" s="6">
        <f t="shared" si="0"/>
        <v>420</v>
      </c>
    </row>
    <row r="62" spans="1:15" x14ac:dyDescent="0.25">
      <c r="A62" s="3">
        <f>IF(Balance!O61&lt;=0,"",A61+1)</f>
        <v>47</v>
      </c>
      <c r="B62" s="51">
        <f t="shared" si="1"/>
        <v>43466</v>
      </c>
      <c r="D62" s="6">
        <f>IF(Balance!D61&gt;0,IF(SUM(Balance!D61,Interest!D62)&lt;D$15,SUM(Balance!D61,Interest!D62),D$15),0)</f>
        <v>0</v>
      </c>
      <c r="E62" s="6">
        <f>IF(Balance!E61&gt;0,IF(SUM(Balance!E61,Interest!E62)&lt;E$15,SUM(Balance!E61,Interest!E62),E$15),0)</f>
        <v>0</v>
      </c>
      <c r="F62" s="6">
        <f>IF(Balance!F61&gt;0,IF(SUM(Balance!F61,Interest!F62)&lt;F$15,SUM(Balance!F61,Interest!F62),F$15),0)</f>
        <v>0</v>
      </c>
      <c r="G62" s="6">
        <f>IF(Balance!G61&gt;0,IF(SUM(Balance!G61,Interest!G62)&lt;G$15,SUM(Balance!G61,Interest!G62),G$15),0)</f>
        <v>0</v>
      </c>
      <c r="H62" s="6">
        <f>IF(Balance!H61&gt;0,IF(SUM(Balance!H61,Interest!H62)&lt;H$15,SUM(Balance!H61,Interest!H62),H$15),0)</f>
        <v>0</v>
      </c>
      <c r="I62" s="6">
        <f>IF(Balance!I61&gt;0,IF(SUM(Balance!I61,Interest!I62)&lt;I$15,SUM(Balance!I61,Interest!I62),I$15),0)</f>
        <v>25</v>
      </c>
      <c r="J62" s="6">
        <f>IF(Balance!J61&gt;0,IF(SUM(Balance!J61,Interest!J62)&lt;J$15,SUM(Balance!J61,Interest!J62),J$15),0)</f>
        <v>70</v>
      </c>
      <c r="K62" s="6">
        <f>IF(Balance!K61&gt;0,IF(SUM(Balance!K61,Interest!K62)&lt;K$15,SUM(Balance!K61,Interest!K62),K$15),0)</f>
        <v>120</v>
      </c>
      <c r="L62" s="6">
        <f>IF(Balance!L61&gt;0,IF(SUM(Balance!L61,Interest!L62)&lt;L$15,SUM(Balance!L61,Interest!L62),L$15),0)</f>
        <v>110</v>
      </c>
      <c r="M62" s="6">
        <f>IF(Balance!M61&gt;0,IF(SUM(Balance!M61,Interest!M62)&lt;M$15,SUM(Balance!M61,Interest!M62),M$15),0)</f>
        <v>95</v>
      </c>
      <c r="O62" s="6">
        <f t="shared" si="0"/>
        <v>420</v>
      </c>
    </row>
    <row r="63" spans="1:15" x14ac:dyDescent="0.25">
      <c r="A63" s="3">
        <f>IF(Balance!O62&lt;=0,"",A62+1)</f>
        <v>48</v>
      </c>
      <c r="B63" s="51">
        <f t="shared" si="1"/>
        <v>43497</v>
      </c>
      <c r="D63" s="6">
        <f>IF(Balance!D62&gt;0,IF(SUM(Balance!D62,Interest!D63)&lt;D$15,SUM(Balance!D62,Interest!D63),D$15),0)</f>
        <v>0</v>
      </c>
      <c r="E63" s="6">
        <f>IF(Balance!E62&gt;0,IF(SUM(Balance!E62,Interest!E63)&lt;E$15,SUM(Balance!E62,Interest!E63),E$15),0)</f>
        <v>0</v>
      </c>
      <c r="F63" s="6">
        <f>IF(Balance!F62&gt;0,IF(SUM(Balance!F62,Interest!F63)&lt;F$15,SUM(Balance!F62,Interest!F63),F$15),0)</f>
        <v>0</v>
      </c>
      <c r="G63" s="6">
        <f>IF(Balance!G62&gt;0,IF(SUM(Balance!G62,Interest!G63)&lt;G$15,SUM(Balance!G62,Interest!G63),G$15),0)</f>
        <v>0</v>
      </c>
      <c r="H63" s="6">
        <f>IF(Balance!H62&gt;0,IF(SUM(Balance!H62,Interest!H63)&lt;H$15,SUM(Balance!H62,Interest!H63),H$15),0)</f>
        <v>0</v>
      </c>
      <c r="I63" s="6">
        <f>IF(Balance!I62&gt;0,IF(SUM(Balance!I62,Interest!I63)&lt;I$15,SUM(Balance!I62,Interest!I63),I$15),0)</f>
        <v>25</v>
      </c>
      <c r="J63" s="6">
        <f>IF(Balance!J62&gt;0,IF(SUM(Balance!J62,Interest!J63)&lt;J$15,SUM(Balance!J62,Interest!J63),J$15),0)</f>
        <v>70</v>
      </c>
      <c r="K63" s="6">
        <f>IF(Balance!K62&gt;0,IF(SUM(Balance!K62,Interest!K63)&lt;K$15,SUM(Balance!K62,Interest!K63),K$15),0)</f>
        <v>120</v>
      </c>
      <c r="L63" s="6">
        <f>IF(Balance!L62&gt;0,IF(SUM(Balance!L62,Interest!L63)&lt;L$15,SUM(Balance!L62,Interest!L63),L$15),0)</f>
        <v>110</v>
      </c>
      <c r="M63" s="6">
        <f>IF(Balance!M62&gt;0,IF(SUM(Balance!M62,Interest!M63)&lt;M$15,SUM(Balance!M62,Interest!M63),M$15),0)</f>
        <v>95</v>
      </c>
      <c r="O63" s="6">
        <f t="shared" si="0"/>
        <v>420</v>
      </c>
    </row>
    <row r="64" spans="1:15" x14ac:dyDescent="0.25">
      <c r="A64" s="3">
        <f>IF(Balance!O63&lt;=0,"",A63+1)</f>
        <v>49</v>
      </c>
      <c r="B64" s="51">
        <f t="shared" si="1"/>
        <v>43525</v>
      </c>
      <c r="D64" s="6">
        <f>IF(Balance!D63&gt;0,IF(SUM(Balance!D63,Interest!D64)&lt;D$15,SUM(Balance!D63,Interest!D64),D$15),0)</f>
        <v>0</v>
      </c>
      <c r="E64" s="6">
        <f>IF(Balance!E63&gt;0,IF(SUM(Balance!E63,Interest!E64)&lt;E$15,SUM(Balance!E63,Interest!E64),E$15),0)</f>
        <v>0</v>
      </c>
      <c r="F64" s="6">
        <f>IF(Balance!F63&gt;0,IF(SUM(Balance!F63,Interest!F64)&lt;F$15,SUM(Balance!F63,Interest!F64),F$15),0)</f>
        <v>0</v>
      </c>
      <c r="G64" s="6">
        <f>IF(Balance!G63&gt;0,IF(SUM(Balance!G63,Interest!G64)&lt;G$15,SUM(Balance!G63,Interest!G64),G$15),0)</f>
        <v>0</v>
      </c>
      <c r="H64" s="6">
        <f>IF(Balance!H63&gt;0,IF(SUM(Balance!H63,Interest!H64)&lt;H$15,SUM(Balance!H63,Interest!H64),H$15),0)</f>
        <v>0</v>
      </c>
      <c r="I64" s="6">
        <f>IF(Balance!I63&gt;0,IF(SUM(Balance!I63,Interest!I64)&lt;I$15,SUM(Balance!I63,Interest!I64),I$15),0)</f>
        <v>25</v>
      </c>
      <c r="J64" s="6">
        <f>IF(Balance!J63&gt;0,IF(SUM(Balance!J63,Interest!J64)&lt;J$15,SUM(Balance!J63,Interest!J64),J$15),0)</f>
        <v>70</v>
      </c>
      <c r="K64" s="6">
        <f>IF(Balance!K63&gt;0,IF(SUM(Balance!K63,Interest!K64)&lt;K$15,SUM(Balance!K63,Interest!K64),K$15),0)</f>
        <v>120</v>
      </c>
      <c r="L64" s="6">
        <f>IF(Balance!L63&gt;0,IF(SUM(Balance!L63,Interest!L64)&lt;L$15,SUM(Balance!L63,Interest!L64),L$15),0)</f>
        <v>110</v>
      </c>
      <c r="M64" s="6">
        <f>IF(Balance!M63&gt;0,IF(SUM(Balance!M63,Interest!M64)&lt;M$15,SUM(Balance!M63,Interest!M64),M$15),0)</f>
        <v>95</v>
      </c>
      <c r="O64" s="6">
        <f t="shared" si="0"/>
        <v>420</v>
      </c>
    </row>
    <row r="65" spans="1:15" x14ac:dyDescent="0.25">
      <c r="A65" s="3">
        <f>IF(Balance!O64&lt;=0,"",A64+1)</f>
        <v>50</v>
      </c>
      <c r="B65" s="51">
        <f t="shared" si="1"/>
        <v>43556</v>
      </c>
      <c r="D65" s="6">
        <f>IF(Balance!D64&gt;0,IF(SUM(Balance!D64,Interest!D65)&lt;D$15,SUM(Balance!D64,Interest!D65),D$15),0)</f>
        <v>0</v>
      </c>
      <c r="E65" s="6">
        <f>IF(Balance!E64&gt;0,IF(SUM(Balance!E64,Interest!E65)&lt;E$15,SUM(Balance!E64,Interest!E65),E$15),0)</f>
        <v>0</v>
      </c>
      <c r="F65" s="6">
        <f>IF(Balance!F64&gt;0,IF(SUM(Balance!F64,Interest!F65)&lt;F$15,SUM(Balance!F64,Interest!F65),F$15),0)</f>
        <v>0</v>
      </c>
      <c r="G65" s="6">
        <f>IF(Balance!G64&gt;0,IF(SUM(Balance!G64,Interest!G65)&lt;G$15,SUM(Balance!G64,Interest!G65),G$15),0)</f>
        <v>0</v>
      </c>
      <c r="H65" s="6">
        <f>IF(Balance!H64&gt;0,IF(SUM(Balance!H64,Interest!H65)&lt;H$15,SUM(Balance!H64,Interest!H65),H$15),0)</f>
        <v>0</v>
      </c>
      <c r="I65" s="6">
        <f>IF(Balance!I64&gt;0,IF(SUM(Balance!I64,Interest!I65)&lt;I$15,SUM(Balance!I64,Interest!I65),I$15),0)</f>
        <v>25</v>
      </c>
      <c r="J65" s="6">
        <f>IF(Balance!J64&gt;0,IF(SUM(Balance!J64,Interest!J65)&lt;J$15,SUM(Balance!J64,Interest!J65),J$15),0)</f>
        <v>70</v>
      </c>
      <c r="K65" s="6">
        <f>IF(Balance!K64&gt;0,IF(SUM(Balance!K64,Interest!K65)&lt;K$15,SUM(Balance!K64,Interest!K65),K$15),0)</f>
        <v>120</v>
      </c>
      <c r="L65" s="6">
        <f>IF(Balance!L64&gt;0,IF(SUM(Balance!L64,Interest!L65)&lt;L$15,SUM(Balance!L64,Interest!L65),L$15),0)</f>
        <v>110</v>
      </c>
      <c r="M65" s="6">
        <f>IF(Balance!M64&gt;0,IF(SUM(Balance!M64,Interest!M65)&lt;M$15,SUM(Balance!M64,Interest!M65),M$15),0)</f>
        <v>95</v>
      </c>
      <c r="O65" s="6">
        <f t="shared" si="0"/>
        <v>420</v>
      </c>
    </row>
    <row r="66" spans="1:15" x14ac:dyDescent="0.25">
      <c r="A66" s="3">
        <f>IF(Balance!O65&lt;=0,"",A65+1)</f>
        <v>51</v>
      </c>
      <c r="B66" s="51">
        <f t="shared" si="1"/>
        <v>43586</v>
      </c>
      <c r="D66" s="6">
        <f>IF(Balance!D65&gt;0,IF(SUM(Balance!D65,Interest!D66)&lt;D$15,SUM(Balance!D65,Interest!D66),D$15),0)</f>
        <v>0</v>
      </c>
      <c r="E66" s="6">
        <f>IF(Balance!E65&gt;0,IF(SUM(Balance!E65,Interest!E66)&lt;E$15,SUM(Balance!E65,Interest!E66),E$15),0)</f>
        <v>0</v>
      </c>
      <c r="F66" s="6">
        <f>IF(Balance!F65&gt;0,IF(SUM(Balance!F65,Interest!F66)&lt;F$15,SUM(Balance!F65,Interest!F66),F$15),0)</f>
        <v>0</v>
      </c>
      <c r="G66" s="6">
        <f>IF(Balance!G65&gt;0,IF(SUM(Balance!G65,Interest!G66)&lt;G$15,SUM(Balance!G65,Interest!G66),G$15),0)</f>
        <v>0</v>
      </c>
      <c r="H66" s="6">
        <f>IF(Balance!H65&gt;0,IF(SUM(Balance!H65,Interest!H66)&lt;H$15,SUM(Balance!H65,Interest!H66),H$15),0)</f>
        <v>0</v>
      </c>
      <c r="I66" s="6">
        <f>IF(Balance!I65&gt;0,IF(SUM(Balance!I65,Interest!I66)&lt;I$15,SUM(Balance!I65,Interest!I66),I$15),0)</f>
        <v>25</v>
      </c>
      <c r="J66" s="6">
        <f>IF(Balance!J65&gt;0,IF(SUM(Balance!J65,Interest!J66)&lt;J$15,SUM(Balance!J65,Interest!J66),J$15),0)</f>
        <v>70</v>
      </c>
      <c r="K66" s="6">
        <f>IF(Balance!K65&gt;0,IF(SUM(Balance!K65,Interest!K66)&lt;K$15,SUM(Balance!K65,Interest!K66),K$15),0)</f>
        <v>120</v>
      </c>
      <c r="L66" s="6">
        <f>IF(Balance!L65&gt;0,IF(SUM(Balance!L65,Interest!L66)&lt;L$15,SUM(Balance!L65,Interest!L66),L$15),0)</f>
        <v>110</v>
      </c>
      <c r="M66" s="6">
        <f>IF(Balance!M65&gt;0,IF(SUM(Balance!M65,Interest!M66)&lt;M$15,SUM(Balance!M65,Interest!M66),M$15),0)</f>
        <v>95</v>
      </c>
      <c r="O66" s="6">
        <f t="shared" si="0"/>
        <v>420</v>
      </c>
    </row>
    <row r="67" spans="1:15" x14ac:dyDescent="0.25">
      <c r="A67" s="3">
        <f>IF(Balance!O66&lt;=0,"",A66+1)</f>
        <v>52</v>
      </c>
      <c r="B67" s="51">
        <f t="shared" si="1"/>
        <v>43617</v>
      </c>
      <c r="D67" s="6">
        <f>IF(Balance!D66&gt;0,IF(SUM(Balance!D66,Interest!D67)&lt;D$15,SUM(Balance!D66,Interest!D67),D$15),0)</f>
        <v>0</v>
      </c>
      <c r="E67" s="6">
        <f>IF(Balance!E66&gt;0,IF(SUM(Balance!E66,Interest!E67)&lt;E$15,SUM(Balance!E66,Interest!E67),E$15),0)</f>
        <v>0</v>
      </c>
      <c r="F67" s="6">
        <f>IF(Balance!F66&gt;0,IF(SUM(Balance!F66,Interest!F67)&lt;F$15,SUM(Balance!F66,Interest!F67),F$15),0)</f>
        <v>0</v>
      </c>
      <c r="G67" s="6">
        <f>IF(Balance!G66&gt;0,IF(SUM(Balance!G66,Interest!G67)&lt;G$15,SUM(Balance!G66,Interest!G67),G$15),0)</f>
        <v>0</v>
      </c>
      <c r="H67" s="6">
        <f>IF(Balance!H66&gt;0,IF(SUM(Balance!H66,Interest!H67)&lt;H$15,SUM(Balance!H66,Interest!H67),H$15),0)</f>
        <v>0</v>
      </c>
      <c r="I67" s="6">
        <f>IF(Balance!I66&gt;0,IF(SUM(Balance!I66,Interest!I67)&lt;I$15,SUM(Balance!I66,Interest!I67),I$15),0)</f>
        <v>25</v>
      </c>
      <c r="J67" s="6">
        <f>IF(Balance!J66&gt;0,IF(SUM(Balance!J66,Interest!J67)&lt;J$15,SUM(Balance!J66,Interest!J67),J$15),0)</f>
        <v>70</v>
      </c>
      <c r="K67" s="6">
        <f>IF(Balance!K66&gt;0,IF(SUM(Balance!K66,Interest!K67)&lt;K$15,SUM(Balance!K66,Interest!K67),K$15),0)</f>
        <v>120</v>
      </c>
      <c r="L67" s="6">
        <f>IF(Balance!L66&gt;0,IF(SUM(Balance!L66,Interest!L67)&lt;L$15,SUM(Balance!L66,Interest!L67),L$15),0)</f>
        <v>110</v>
      </c>
      <c r="M67" s="6">
        <f>IF(Balance!M66&gt;0,IF(SUM(Balance!M66,Interest!M67)&lt;M$15,SUM(Balance!M66,Interest!M67),M$15),0)</f>
        <v>95</v>
      </c>
      <c r="O67" s="6">
        <f t="shared" si="0"/>
        <v>420</v>
      </c>
    </row>
    <row r="68" spans="1:15" x14ac:dyDescent="0.25">
      <c r="A68" s="3">
        <f>IF(Balance!O67&lt;=0,"",A67+1)</f>
        <v>53</v>
      </c>
      <c r="B68" s="51">
        <f t="shared" si="1"/>
        <v>43647</v>
      </c>
      <c r="D68" s="6">
        <f>IF(Balance!D67&gt;0,IF(SUM(Balance!D67,Interest!D68)&lt;D$15,SUM(Balance!D67,Interest!D68),D$15),0)</f>
        <v>0</v>
      </c>
      <c r="E68" s="6">
        <f>IF(Balance!E67&gt;0,IF(SUM(Balance!E67,Interest!E68)&lt;E$15,SUM(Balance!E67,Interest!E68),E$15),0)</f>
        <v>0</v>
      </c>
      <c r="F68" s="6">
        <f>IF(Balance!F67&gt;0,IF(SUM(Balance!F67,Interest!F68)&lt;F$15,SUM(Balance!F67,Interest!F68),F$15),0)</f>
        <v>0</v>
      </c>
      <c r="G68" s="6">
        <f>IF(Balance!G67&gt;0,IF(SUM(Balance!G67,Interest!G68)&lt;G$15,SUM(Balance!G67,Interest!G68),G$15),0)</f>
        <v>0</v>
      </c>
      <c r="H68" s="6">
        <f>IF(Balance!H67&gt;0,IF(SUM(Balance!H67,Interest!H68)&lt;H$15,SUM(Balance!H67,Interest!H68),H$15),0)</f>
        <v>0</v>
      </c>
      <c r="I68" s="6">
        <f>IF(Balance!I67&gt;0,IF(SUM(Balance!I67,Interest!I68)&lt;I$15,SUM(Balance!I67,Interest!I68),I$15),0)</f>
        <v>25</v>
      </c>
      <c r="J68" s="6">
        <f>IF(Balance!J67&gt;0,IF(SUM(Balance!J67,Interest!J68)&lt;J$15,SUM(Balance!J67,Interest!J68),J$15),0)</f>
        <v>70</v>
      </c>
      <c r="K68" s="6">
        <f>IF(Balance!K67&gt;0,IF(SUM(Balance!K67,Interest!K68)&lt;K$15,SUM(Balance!K67,Interest!K68),K$15),0)</f>
        <v>120</v>
      </c>
      <c r="L68" s="6">
        <f>IF(Balance!L67&gt;0,IF(SUM(Balance!L67,Interest!L68)&lt;L$15,SUM(Balance!L67,Interest!L68),L$15),0)</f>
        <v>110</v>
      </c>
      <c r="M68" s="6">
        <f>IF(Balance!M67&gt;0,IF(SUM(Balance!M67,Interest!M68)&lt;M$15,SUM(Balance!M67,Interest!M68),M$15),0)</f>
        <v>95</v>
      </c>
      <c r="O68" s="6">
        <f t="shared" si="0"/>
        <v>420</v>
      </c>
    </row>
    <row r="69" spans="1:15" x14ac:dyDescent="0.25">
      <c r="A69" s="3">
        <f>IF(Balance!O68&lt;=0,"",A68+1)</f>
        <v>54</v>
      </c>
      <c r="B69" s="51">
        <f t="shared" si="1"/>
        <v>43678</v>
      </c>
      <c r="D69" s="6">
        <f>IF(Balance!D68&gt;0,IF(SUM(Balance!D68,Interest!D69)&lt;D$15,SUM(Balance!D68,Interest!D69),D$15),0)</f>
        <v>0</v>
      </c>
      <c r="E69" s="6">
        <f>IF(Balance!E68&gt;0,IF(SUM(Balance!E68,Interest!E69)&lt;E$15,SUM(Balance!E68,Interest!E69),E$15),0)</f>
        <v>0</v>
      </c>
      <c r="F69" s="6">
        <f>IF(Balance!F68&gt;0,IF(SUM(Balance!F68,Interest!F69)&lt;F$15,SUM(Balance!F68,Interest!F69),F$15),0)</f>
        <v>0</v>
      </c>
      <c r="G69" s="6">
        <f>IF(Balance!G68&gt;0,IF(SUM(Balance!G68,Interest!G69)&lt;G$15,SUM(Balance!G68,Interest!G69),G$15),0)</f>
        <v>0</v>
      </c>
      <c r="H69" s="6">
        <f>IF(Balance!H68&gt;0,IF(SUM(Balance!H68,Interest!H69)&lt;H$15,SUM(Balance!H68,Interest!H69),H$15),0)</f>
        <v>0</v>
      </c>
      <c r="I69" s="6">
        <f>IF(Balance!I68&gt;0,IF(SUM(Balance!I68,Interest!I69)&lt;I$15,SUM(Balance!I68,Interest!I69),I$15),0)</f>
        <v>25</v>
      </c>
      <c r="J69" s="6">
        <f>IF(Balance!J68&gt;0,IF(SUM(Balance!J68,Interest!J69)&lt;J$15,SUM(Balance!J68,Interest!J69),J$15),0)</f>
        <v>70</v>
      </c>
      <c r="K69" s="6">
        <f>IF(Balance!K68&gt;0,IF(SUM(Balance!K68,Interest!K69)&lt;K$15,SUM(Balance!K68,Interest!K69),K$15),0)</f>
        <v>120</v>
      </c>
      <c r="L69" s="6">
        <f>IF(Balance!L68&gt;0,IF(SUM(Balance!L68,Interest!L69)&lt;L$15,SUM(Balance!L68,Interest!L69),L$15),0)</f>
        <v>110</v>
      </c>
      <c r="M69" s="6">
        <f>IF(Balance!M68&gt;0,IF(SUM(Balance!M68,Interest!M69)&lt;M$15,SUM(Balance!M68,Interest!M69),M$15),0)</f>
        <v>95</v>
      </c>
      <c r="O69" s="6">
        <f t="shared" si="0"/>
        <v>420</v>
      </c>
    </row>
    <row r="70" spans="1:15" x14ac:dyDescent="0.25">
      <c r="A70" s="3">
        <f>IF(Balance!O69&lt;=0,"",A69+1)</f>
        <v>55</v>
      </c>
      <c r="B70" s="51">
        <f t="shared" si="1"/>
        <v>43709</v>
      </c>
      <c r="D70" s="6">
        <f>IF(Balance!D69&gt;0,IF(SUM(Balance!D69,Interest!D70)&lt;D$15,SUM(Balance!D69,Interest!D70),D$15),0)</f>
        <v>0</v>
      </c>
      <c r="E70" s="6">
        <f>IF(Balance!E69&gt;0,IF(SUM(Balance!E69,Interest!E70)&lt;E$15,SUM(Balance!E69,Interest!E70),E$15),0)</f>
        <v>0</v>
      </c>
      <c r="F70" s="6">
        <f>IF(Balance!F69&gt;0,IF(SUM(Balance!F69,Interest!F70)&lt;F$15,SUM(Balance!F69,Interest!F70),F$15),0)</f>
        <v>0</v>
      </c>
      <c r="G70" s="6">
        <f>IF(Balance!G69&gt;0,IF(SUM(Balance!G69,Interest!G70)&lt;G$15,SUM(Balance!G69,Interest!G70),G$15),0)</f>
        <v>0</v>
      </c>
      <c r="H70" s="6">
        <f>IF(Balance!H69&gt;0,IF(SUM(Balance!H69,Interest!H70)&lt;H$15,SUM(Balance!H69,Interest!H70),H$15),0)</f>
        <v>0</v>
      </c>
      <c r="I70" s="6">
        <f>IF(Balance!I69&gt;0,IF(SUM(Balance!I69,Interest!I70)&lt;I$15,SUM(Balance!I69,Interest!I70),I$15),0)</f>
        <v>25</v>
      </c>
      <c r="J70" s="6">
        <f>IF(Balance!J69&gt;0,IF(SUM(Balance!J69,Interest!J70)&lt;J$15,SUM(Balance!J69,Interest!J70),J$15),0)</f>
        <v>70</v>
      </c>
      <c r="K70" s="6">
        <f>IF(Balance!K69&gt;0,IF(SUM(Balance!K69,Interest!K70)&lt;K$15,SUM(Balance!K69,Interest!K70),K$15),0)</f>
        <v>120</v>
      </c>
      <c r="L70" s="6">
        <f>IF(Balance!L69&gt;0,IF(SUM(Balance!L69,Interest!L70)&lt;L$15,SUM(Balance!L69,Interest!L70),L$15),0)</f>
        <v>110</v>
      </c>
      <c r="M70" s="6">
        <f>IF(Balance!M69&gt;0,IF(SUM(Balance!M69,Interest!M70)&lt;M$15,SUM(Balance!M69,Interest!M70),M$15),0)</f>
        <v>95</v>
      </c>
      <c r="O70" s="6">
        <f t="shared" si="0"/>
        <v>420</v>
      </c>
    </row>
    <row r="71" spans="1:15" x14ac:dyDescent="0.25">
      <c r="A71" s="3">
        <f>IF(Balance!O70&lt;=0,"",A70+1)</f>
        <v>56</v>
      </c>
      <c r="B71" s="51">
        <f t="shared" si="1"/>
        <v>43739</v>
      </c>
      <c r="D71" s="6">
        <f>IF(Balance!D70&gt;0,IF(SUM(Balance!D70,Interest!D71)&lt;D$15,SUM(Balance!D70,Interest!D71),D$15),0)</f>
        <v>0</v>
      </c>
      <c r="E71" s="6">
        <f>IF(Balance!E70&gt;0,IF(SUM(Balance!E70,Interest!E71)&lt;E$15,SUM(Balance!E70,Interest!E71),E$15),0)</f>
        <v>0</v>
      </c>
      <c r="F71" s="6">
        <f>IF(Balance!F70&gt;0,IF(SUM(Balance!F70,Interest!F71)&lt;F$15,SUM(Balance!F70,Interest!F71),F$15),0)</f>
        <v>0</v>
      </c>
      <c r="G71" s="6">
        <f>IF(Balance!G70&gt;0,IF(SUM(Balance!G70,Interest!G71)&lt;G$15,SUM(Balance!G70,Interest!G71),G$15),0)</f>
        <v>0</v>
      </c>
      <c r="H71" s="6">
        <f>IF(Balance!H70&gt;0,IF(SUM(Balance!H70,Interest!H71)&lt;H$15,SUM(Balance!H70,Interest!H71),H$15),0)</f>
        <v>0</v>
      </c>
      <c r="I71" s="6">
        <f>IF(Balance!I70&gt;0,IF(SUM(Balance!I70,Interest!I71)&lt;I$15,SUM(Balance!I70,Interest!I71),I$15),0)</f>
        <v>25</v>
      </c>
      <c r="J71" s="6">
        <f>IF(Balance!J70&gt;0,IF(SUM(Balance!J70,Interest!J71)&lt;J$15,SUM(Balance!J70,Interest!J71),J$15),0)</f>
        <v>70</v>
      </c>
      <c r="K71" s="6">
        <f>IF(Balance!K70&gt;0,IF(SUM(Balance!K70,Interest!K71)&lt;K$15,SUM(Balance!K70,Interest!K71),K$15),0)</f>
        <v>120</v>
      </c>
      <c r="L71" s="6">
        <f>IF(Balance!L70&gt;0,IF(SUM(Balance!L70,Interest!L71)&lt;L$15,SUM(Balance!L70,Interest!L71),L$15),0)</f>
        <v>110</v>
      </c>
      <c r="M71" s="6">
        <f>IF(Balance!M70&gt;0,IF(SUM(Balance!M70,Interest!M71)&lt;M$15,SUM(Balance!M70,Interest!M71),M$15),0)</f>
        <v>95</v>
      </c>
      <c r="O71" s="6">
        <f t="shared" si="0"/>
        <v>420</v>
      </c>
    </row>
    <row r="72" spans="1:15" x14ac:dyDescent="0.25">
      <c r="A72" s="3">
        <f>IF(Balance!O71&lt;=0,"",A71+1)</f>
        <v>57</v>
      </c>
      <c r="B72" s="51">
        <f t="shared" si="1"/>
        <v>43770</v>
      </c>
      <c r="D72" s="6">
        <f>IF(Balance!D71&gt;0,IF(SUM(Balance!D71,Interest!D72)&lt;D$15,SUM(Balance!D71,Interest!D72),D$15),0)</f>
        <v>0</v>
      </c>
      <c r="E72" s="6">
        <f>IF(Balance!E71&gt;0,IF(SUM(Balance!E71,Interest!E72)&lt;E$15,SUM(Balance!E71,Interest!E72),E$15),0)</f>
        <v>0</v>
      </c>
      <c r="F72" s="6">
        <f>IF(Balance!F71&gt;0,IF(SUM(Balance!F71,Interest!F72)&lt;F$15,SUM(Balance!F71,Interest!F72),F$15),0)</f>
        <v>0</v>
      </c>
      <c r="G72" s="6">
        <f>IF(Balance!G71&gt;0,IF(SUM(Balance!G71,Interest!G72)&lt;G$15,SUM(Balance!G71,Interest!G72),G$15),0)</f>
        <v>0</v>
      </c>
      <c r="H72" s="6">
        <f>IF(Balance!H71&gt;0,IF(SUM(Balance!H71,Interest!H72)&lt;H$15,SUM(Balance!H71,Interest!H72),H$15),0)</f>
        <v>0</v>
      </c>
      <c r="I72" s="6">
        <f>IF(Balance!I71&gt;0,IF(SUM(Balance!I71,Interest!I72)&lt;I$15,SUM(Balance!I71,Interest!I72),I$15),0)</f>
        <v>25</v>
      </c>
      <c r="J72" s="6">
        <f>IF(Balance!J71&gt;0,IF(SUM(Balance!J71,Interest!J72)&lt;J$15,SUM(Balance!J71,Interest!J72),J$15),0)</f>
        <v>70</v>
      </c>
      <c r="K72" s="6">
        <f>IF(Balance!K71&gt;0,IF(SUM(Balance!K71,Interest!K72)&lt;K$15,SUM(Balance!K71,Interest!K72),K$15),0)</f>
        <v>120</v>
      </c>
      <c r="L72" s="6">
        <f>IF(Balance!L71&gt;0,IF(SUM(Balance!L71,Interest!L72)&lt;L$15,SUM(Balance!L71,Interest!L72),L$15),0)</f>
        <v>110</v>
      </c>
      <c r="M72" s="6">
        <f>IF(Balance!M71&gt;0,IF(SUM(Balance!M71,Interest!M72)&lt;M$15,SUM(Balance!M71,Interest!M72),M$15),0)</f>
        <v>95</v>
      </c>
      <c r="O72" s="6">
        <f t="shared" si="0"/>
        <v>420</v>
      </c>
    </row>
    <row r="73" spans="1:15" x14ac:dyDescent="0.25">
      <c r="A73" s="3">
        <f>IF(Balance!O72&lt;=0,"",A72+1)</f>
        <v>58</v>
      </c>
      <c r="B73" s="51">
        <f t="shared" si="1"/>
        <v>43800</v>
      </c>
      <c r="D73" s="6">
        <f>IF(Balance!D72&gt;0,IF(SUM(Balance!D72,Interest!D73)&lt;D$15,SUM(Balance!D72,Interest!D73),D$15),0)</f>
        <v>0</v>
      </c>
      <c r="E73" s="6">
        <f>IF(Balance!E72&gt;0,IF(SUM(Balance!E72,Interest!E73)&lt;E$15,SUM(Balance!E72,Interest!E73),E$15),0)</f>
        <v>0</v>
      </c>
      <c r="F73" s="6">
        <f>IF(Balance!F72&gt;0,IF(SUM(Balance!F72,Interest!F73)&lt;F$15,SUM(Balance!F72,Interest!F73),F$15),0)</f>
        <v>0</v>
      </c>
      <c r="G73" s="6">
        <f>IF(Balance!G72&gt;0,IF(SUM(Balance!G72,Interest!G73)&lt;G$15,SUM(Balance!G72,Interest!G73),G$15),0)</f>
        <v>0</v>
      </c>
      <c r="H73" s="6">
        <f>IF(Balance!H72&gt;0,IF(SUM(Balance!H72,Interest!H73)&lt;H$15,SUM(Balance!H72,Interest!H73),H$15),0)</f>
        <v>0</v>
      </c>
      <c r="I73" s="6">
        <f>IF(Balance!I72&gt;0,IF(SUM(Balance!I72,Interest!I73)&lt;I$15,SUM(Balance!I72,Interest!I73),I$15),0)</f>
        <v>0</v>
      </c>
      <c r="J73" s="6">
        <f>IF(Balance!J72&gt;0,IF(SUM(Balance!J72,Interest!J73)&lt;J$15,SUM(Balance!J72,Interest!J73),J$15),0)</f>
        <v>70</v>
      </c>
      <c r="K73" s="6">
        <f>IF(Balance!K72&gt;0,IF(SUM(Balance!K72,Interest!K73)&lt;K$15,SUM(Balance!K72,Interest!K73),K$15),0)</f>
        <v>120</v>
      </c>
      <c r="L73" s="6">
        <f>IF(Balance!L72&gt;0,IF(SUM(Balance!L72,Interest!L73)&lt;L$15,SUM(Balance!L72,Interest!L73),L$15),0)</f>
        <v>110</v>
      </c>
      <c r="M73" s="6">
        <f>IF(Balance!M72&gt;0,IF(SUM(Balance!M72,Interest!M73)&lt;M$15,SUM(Balance!M72,Interest!M73),M$15),0)</f>
        <v>95</v>
      </c>
      <c r="O73" s="6">
        <f t="shared" si="0"/>
        <v>395</v>
      </c>
    </row>
    <row r="74" spans="1:15" x14ac:dyDescent="0.25">
      <c r="A74" s="3">
        <f>IF(Balance!O73&lt;=0,"",A73+1)</f>
        <v>59</v>
      </c>
      <c r="B74" s="51">
        <f t="shared" si="1"/>
        <v>43831</v>
      </c>
      <c r="D74" s="6">
        <f>IF(Balance!D73&gt;0,IF(SUM(Balance!D73,Interest!D74)&lt;D$15,SUM(Balance!D73,Interest!D74),D$15),0)</f>
        <v>0</v>
      </c>
      <c r="E74" s="6">
        <f>IF(Balance!E73&gt;0,IF(SUM(Balance!E73,Interest!E74)&lt;E$15,SUM(Balance!E73,Interest!E74),E$15),0)</f>
        <v>0</v>
      </c>
      <c r="F74" s="6">
        <f>IF(Balance!F73&gt;0,IF(SUM(Balance!F73,Interest!F74)&lt;F$15,SUM(Balance!F73,Interest!F74),F$15),0)</f>
        <v>0</v>
      </c>
      <c r="G74" s="6">
        <f>IF(Balance!G73&gt;0,IF(SUM(Balance!G73,Interest!G74)&lt;G$15,SUM(Balance!G73,Interest!G74),G$15),0)</f>
        <v>0</v>
      </c>
      <c r="H74" s="6">
        <f>IF(Balance!H73&gt;0,IF(SUM(Balance!H73,Interest!H74)&lt;H$15,SUM(Balance!H73,Interest!H74),H$15),0)</f>
        <v>0</v>
      </c>
      <c r="I74" s="6">
        <f>IF(Balance!I73&gt;0,IF(SUM(Balance!I73,Interest!I74)&lt;I$15,SUM(Balance!I73,Interest!I74),I$15),0)</f>
        <v>0</v>
      </c>
      <c r="J74" s="6">
        <f>IF(Balance!J73&gt;0,IF(SUM(Balance!J73,Interest!J74)&lt;J$15,SUM(Balance!J73,Interest!J74),J$15),0)</f>
        <v>70</v>
      </c>
      <c r="K74" s="6">
        <f>IF(Balance!K73&gt;0,IF(SUM(Balance!K73,Interest!K74)&lt;K$15,SUM(Balance!K73,Interest!K74),K$15),0)</f>
        <v>120</v>
      </c>
      <c r="L74" s="6">
        <f>IF(Balance!L73&gt;0,IF(SUM(Balance!L73,Interest!L74)&lt;L$15,SUM(Balance!L73,Interest!L74),L$15),0)</f>
        <v>110</v>
      </c>
      <c r="M74" s="6">
        <f>IF(Balance!M73&gt;0,IF(SUM(Balance!M73,Interest!M74)&lt;M$15,SUM(Balance!M73,Interest!M74),M$15),0)</f>
        <v>95</v>
      </c>
      <c r="O74" s="6">
        <f t="shared" si="0"/>
        <v>395</v>
      </c>
    </row>
    <row r="75" spans="1:15" x14ac:dyDescent="0.25">
      <c r="A75" s="3">
        <f>IF(Balance!O74&lt;=0,"",A74+1)</f>
        <v>60</v>
      </c>
      <c r="B75" s="51">
        <f t="shared" si="1"/>
        <v>43862</v>
      </c>
      <c r="D75" s="6">
        <f>IF(Balance!D74&gt;0,IF(SUM(Balance!D74,Interest!D75)&lt;D$15,SUM(Balance!D74,Interest!D75),D$15),0)</f>
        <v>0</v>
      </c>
      <c r="E75" s="6">
        <f>IF(Balance!E74&gt;0,IF(SUM(Balance!E74,Interest!E75)&lt;E$15,SUM(Balance!E74,Interest!E75),E$15),0)</f>
        <v>0</v>
      </c>
      <c r="F75" s="6">
        <f>IF(Balance!F74&gt;0,IF(SUM(Balance!F74,Interest!F75)&lt;F$15,SUM(Balance!F74,Interest!F75),F$15),0)</f>
        <v>0</v>
      </c>
      <c r="G75" s="6">
        <f>IF(Balance!G74&gt;0,IF(SUM(Balance!G74,Interest!G75)&lt;G$15,SUM(Balance!G74,Interest!G75),G$15),0)</f>
        <v>0</v>
      </c>
      <c r="H75" s="6">
        <f>IF(Balance!H74&gt;0,IF(SUM(Balance!H74,Interest!H75)&lt;H$15,SUM(Balance!H74,Interest!H75),H$15),0)</f>
        <v>0</v>
      </c>
      <c r="I75" s="6">
        <f>IF(Balance!I74&gt;0,IF(SUM(Balance!I74,Interest!I75)&lt;I$15,SUM(Balance!I74,Interest!I75),I$15),0)</f>
        <v>0</v>
      </c>
      <c r="J75" s="6">
        <f>IF(Balance!J74&gt;0,IF(SUM(Balance!J74,Interest!J75)&lt;J$15,SUM(Balance!J74,Interest!J75),J$15),0)</f>
        <v>70</v>
      </c>
      <c r="K75" s="6">
        <f>IF(Balance!K74&gt;0,IF(SUM(Balance!K74,Interest!K75)&lt;K$15,SUM(Balance!K74,Interest!K75),K$15),0)</f>
        <v>120</v>
      </c>
      <c r="L75" s="6">
        <f>IF(Balance!L74&gt;0,IF(SUM(Balance!L74,Interest!L75)&lt;L$15,SUM(Balance!L74,Interest!L75),L$15),0)</f>
        <v>110</v>
      </c>
      <c r="M75" s="6">
        <f>IF(Balance!M74&gt;0,IF(SUM(Balance!M74,Interest!M75)&lt;M$15,SUM(Balance!M74,Interest!M75),M$15),0)</f>
        <v>95</v>
      </c>
      <c r="O75" s="6">
        <f t="shared" si="0"/>
        <v>395</v>
      </c>
    </row>
    <row r="76" spans="1:15" x14ac:dyDescent="0.25">
      <c r="A76" s="3">
        <f>IF(Balance!O75&lt;=0,"",A75+1)</f>
        <v>61</v>
      </c>
      <c r="B76" s="51">
        <f t="shared" si="1"/>
        <v>43891</v>
      </c>
      <c r="D76" s="6">
        <f>IF(Balance!D75&gt;0,IF(SUM(Balance!D75,Interest!D76)&lt;D$15,SUM(Balance!D75,Interest!D76),D$15),0)</f>
        <v>0</v>
      </c>
      <c r="E76" s="6">
        <f>IF(Balance!E75&gt;0,IF(SUM(Balance!E75,Interest!E76)&lt;E$15,SUM(Balance!E75,Interest!E76),E$15),0)</f>
        <v>0</v>
      </c>
      <c r="F76" s="6">
        <f>IF(Balance!F75&gt;0,IF(SUM(Balance!F75,Interest!F76)&lt;F$15,SUM(Balance!F75,Interest!F76),F$15),0)</f>
        <v>0</v>
      </c>
      <c r="G76" s="6">
        <f>IF(Balance!G75&gt;0,IF(SUM(Balance!G75,Interest!G76)&lt;G$15,SUM(Balance!G75,Interest!G76),G$15),0)</f>
        <v>0</v>
      </c>
      <c r="H76" s="6">
        <f>IF(Balance!H75&gt;0,IF(SUM(Balance!H75,Interest!H76)&lt;H$15,SUM(Balance!H75,Interest!H76),H$15),0)</f>
        <v>0</v>
      </c>
      <c r="I76" s="6">
        <f>IF(Balance!I75&gt;0,IF(SUM(Balance!I75,Interest!I76)&lt;I$15,SUM(Balance!I75,Interest!I76),I$15),0)</f>
        <v>0</v>
      </c>
      <c r="J76" s="6">
        <f>IF(Balance!J75&gt;0,IF(SUM(Balance!J75,Interest!J76)&lt;J$15,SUM(Balance!J75,Interest!J76),J$15),0)</f>
        <v>70</v>
      </c>
      <c r="K76" s="6">
        <f>IF(Balance!K75&gt;0,IF(SUM(Balance!K75,Interest!K76)&lt;K$15,SUM(Balance!K75,Interest!K76),K$15),0)</f>
        <v>120</v>
      </c>
      <c r="L76" s="6">
        <f>IF(Balance!L75&gt;0,IF(SUM(Balance!L75,Interest!L76)&lt;L$15,SUM(Balance!L75,Interest!L76),L$15),0)</f>
        <v>110</v>
      </c>
      <c r="M76" s="6">
        <f>IF(Balance!M75&gt;0,IF(SUM(Balance!M75,Interest!M76)&lt;M$15,SUM(Balance!M75,Interest!M76),M$15),0)</f>
        <v>95</v>
      </c>
      <c r="O76" s="6">
        <f t="shared" si="0"/>
        <v>395</v>
      </c>
    </row>
    <row r="77" spans="1:15" x14ac:dyDescent="0.25">
      <c r="A77" s="3">
        <f>IF(Balance!O76&lt;=0,"",A76+1)</f>
        <v>62</v>
      </c>
      <c r="B77" s="51">
        <f t="shared" si="1"/>
        <v>43922</v>
      </c>
      <c r="D77" s="6">
        <f>IF(Balance!D76&gt;0,IF(SUM(Balance!D76,Interest!D77)&lt;D$15,SUM(Balance!D76,Interest!D77),D$15),0)</f>
        <v>0</v>
      </c>
      <c r="E77" s="6">
        <f>IF(Balance!E76&gt;0,IF(SUM(Balance!E76,Interest!E77)&lt;E$15,SUM(Balance!E76,Interest!E77),E$15),0)</f>
        <v>0</v>
      </c>
      <c r="F77" s="6">
        <f>IF(Balance!F76&gt;0,IF(SUM(Balance!F76,Interest!F77)&lt;F$15,SUM(Balance!F76,Interest!F77),F$15),0)</f>
        <v>0</v>
      </c>
      <c r="G77" s="6">
        <f>IF(Balance!G76&gt;0,IF(SUM(Balance!G76,Interest!G77)&lt;G$15,SUM(Balance!G76,Interest!G77),G$15),0)</f>
        <v>0</v>
      </c>
      <c r="H77" s="6">
        <f>IF(Balance!H76&gt;0,IF(SUM(Balance!H76,Interest!H77)&lt;H$15,SUM(Balance!H76,Interest!H77),H$15),0)</f>
        <v>0</v>
      </c>
      <c r="I77" s="6">
        <f>IF(Balance!I76&gt;0,IF(SUM(Balance!I76,Interest!I77)&lt;I$15,SUM(Balance!I76,Interest!I77),I$15),0)</f>
        <v>0</v>
      </c>
      <c r="J77" s="6">
        <f>IF(Balance!J76&gt;0,IF(SUM(Balance!J76,Interest!J77)&lt;J$15,SUM(Balance!J76,Interest!J77),J$15),0)</f>
        <v>70</v>
      </c>
      <c r="K77" s="6">
        <f>IF(Balance!K76&gt;0,IF(SUM(Balance!K76,Interest!K77)&lt;K$15,SUM(Balance!K76,Interest!K77),K$15),0)</f>
        <v>120</v>
      </c>
      <c r="L77" s="6">
        <f>IF(Balance!L76&gt;0,IF(SUM(Balance!L76,Interest!L77)&lt;L$15,SUM(Balance!L76,Interest!L77),L$15),0)</f>
        <v>110</v>
      </c>
      <c r="M77" s="6">
        <f>IF(Balance!M76&gt;0,IF(SUM(Balance!M76,Interest!M77)&lt;M$15,SUM(Balance!M76,Interest!M77),M$15),0)</f>
        <v>95</v>
      </c>
      <c r="O77" s="6">
        <f t="shared" si="0"/>
        <v>395</v>
      </c>
    </row>
    <row r="78" spans="1:15" x14ac:dyDescent="0.25">
      <c r="A78" s="3">
        <f>IF(Balance!O77&lt;=0,"",A77+1)</f>
        <v>63</v>
      </c>
      <c r="B78" s="51">
        <f t="shared" si="1"/>
        <v>43952</v>
      </c>
      <c r="D78" s="6">
        <f>IF(Balance!D77&gt;0,IF(SUM(Balance!D77,Interest!D78)&lt;D$15,SUM(Balance!D77,Interest!D78),D$15),0)</f>
        <v>0</v>
      </c>
      <c r="E78" s="6">
        <f>IF(Balance!E77&gt;0,IF(SUM(Balance!E77,Interest!E78)&lt;E$15,SUM(Balance!E77,Interest!E78),E$15),0)</f>
        <v>0</v>
      </c>
      <c r="F78" s="6">
        <f>IF(Balance!F77&gt;0,IF(SUM(Balance!F77,Interest!F78)&lt;F$15,SUM(Balance!F77,Interest!F78),F$15),0)</f>
        <v>0</v>
      </c>
      <c r="G78" s="6">
        <f>IF(Balance!G77&gt;0,IF(SUM(Balance!G77,Interest!G78)&lt;G$15,SUM(Balance!G77,Interest!G78),G$15),0)</f>
        <v>0</v>
      </c>
      <c r="H78" s="6">
        <f>IF(Balance!H77&gt;0,IF(SUM(Balance!H77,Interest!H78)&lt;H$15,SUM(Balance!H77,Interest!H78),H$15),0)</f>
        <v>0</v>
      </c>
      <c r="I78" s="6">
        <f>IF(Balance!I77&gt;0,IF(SUM(Balance!I77,Interest!I78)&lt;I$15,SUM(Balance!I77,Interest!I78),I$15),0)</f>
        <v>0</v>
      </c>
      <c r="J78" s="6">
        <f>IF(Balance!J77&gt;0,IF(SUM(Balance!J77,Interest!J78)&lt;J$15,SUM(Balance!J77,Interest!J78),J$15),0)</f>
        <v>70</v>
      </c>
      <c r="K78" s="6">
        <f>IF(Balance!K77&gt;0,IF(SUM(Balance!K77,Interest!K78)&lt;K$15,SUM(Balance!K77,Interest!K78),K$15),0)</f>
        <v>120</v>
      </c>
      <c r="L78" s="6">
        <f>IF(Balance!L77&gt;0,IF(SUM(Balance!L77,Interest!L78)&lt;L$15,SUM(Balance!L77,Interest!L78),L$15),0)</f>
        <v>110</v>
      </c>
      <c r="M78" s="6">
        <f>IF(Balance!M77&gt;0,IF(SUM(Balance!M77,Interest!M78)&lt;M$15,SUM(Balance!M77,Interest!M78),M$15),0)</f>
        <v>95</v>
      </c>
      <c r="O78" s="6">
        <f t="shared" si="0"/>
        <v>395</v>
      </c>
    </row>
    <row r="79" spans="1:15" x14ac:dyDescent="0.25">
      <c r="A79" s="3">
        <f>IF(Balance!O78&lt;=0,"",A78+1)</f>
        <v>64</v>
      </c>
      <c r="B79" s="51">
        <f t="shared" si="1"/>
        <v>43983</v>
      </c>
      <c r="D79" s="6">
        <f>IF(Balance!D78&gt;0,IF(SUM(Balance!D78,Interest!D79)&lt;D$15,SUM(Balance!D78,Interest!D79),D$15),0)</f>
        <v>0</v>
      </c>
      <c r="E79" s="6">
        <f>IF(Balance!E78&gt;0,IF(SUM(Balance!E78,Interest!E79)&lt;E$15,SUM(Balance!E78,Interest!E79),E$15),0)</f>
        <v>0</v>
      </c>
      <c r="F79" s="6">
        <f>IF(Balance!F78&gt;0,IF(SUM(Balance!F78,Interest!F79)&lt;F$15,SUM(Balance!F78,Interest!F79),F$15),0)</f>
        <v>0</v>
      </c>
      <c r="G79" s="6">
        <f>IF(Balance!G78&gt;0,IF(SUM(Balance!G78,Interest!G79)&lt;G$15,SUM(Balance!G78,Interest!G79),G$15),0)</f>
        <v>0</v>
      </c>
      <c r="H79" s="6">
        <f>IF(Balance!H78&gt;0,IF(SUM(Balance!H78,Interest!H79)&lt;H$15,SUM(Balance!H78,Interest!H79),H$15),0)</f>
        <v>0</v>
      </c>
      <c r="I79" s="6">
        <f>IF(Balance!I78&gt;0,IF(SUM(Balance!I78,Interest!I79)&lt;I$15,SUM(Balance!I78,Interest!I79),I$15),0)</f>
        <v>0</v>
      </c>
      <c r="J79" s="6">
        <f>IF(Balance!J78&gt;0,IF(SUM(Balance!J78,Interest!J79)&lt;J$15,SUM(Balance!J78,Interest!J79),J$15),0)</f>
        <v>70</v>
      </c>
      <c r="K79" s="6">
        <f>IF(Balance!K78&gt;0,IF(SUM(Balance!K78,Interest!K79)&lt;K$15,SUM(Balance!K78,Interest!K79),K$15),0)</f>
        <v>120</v>
      </c>
      <c r="L79" s="6">
        <f>IF(Balance!L78&gt;0,IF(SUM(Balance!L78,Interest!L79)&lt;L$15,SUM(Balance!L78,Interest!L79),L$15),0)</f>
        <v>110</v>
      </c>
      <c r="M79" s="6">
        <f>IF(Balance!M78&gt;0,IF(SUM(Balance!M78,Interest!M79)&lt;M$15,SUM(Balance!M78,Interest!M79),M$15),0)</f>
        <v>95</v>
      </c>
      <c r="O79" s="6">
        <f t="shared" si="0"/>
        <v>395</v>
      </c>
    </row>
    <row r="80" spans="1:15" x14ac:dyDescent="0.25">
      <c r="A80" s="3">
        <f>IF(Balance!O79&lt;=0,"",A79+1)</f>
        <v>65</v>
      </c>
      <c r="B80" s="51">
        <f t="shared" si="1"/>
        <v>44013</v>
      </c>
      <c r="D80" s="6">
        <f>IF(Balance!D79&gt;0,IF(SUM(Balance!D79,Interest!D80)&lt;D$15,SUM(Balance!D79,Interest!D80),D$15),0)</f>
        <v>0</v>
      </c>
      <c r="E80" s="6">
        <f>IF(Balance!E79&gt;0,IF(SUM(Balance!E79,Interest!E80)&lt;E$15,SUM(Balance!E79,Interest!E80),E$15),0)</f>
        <v>0</v>
      </c>
      <c r="F80" s="6">
        <f>IF(Balance!F79&gt;0,IF(SUM(Balance!F79,Interest!F80)&lt;F$15,SUM(Balance!F79,Interest!F80),F$15),0)</f>
        <v>0</v>
      </c>
      <c r="G80" s="6">
        <f>IF(Balance!G79&gt;0,IF(SUM(Balance!G79,Interest!G80)&lt;G$15,SUM(Balance!G79,Interest!G80),G$15),0)</f>
        <v>0</v>
      </c>
      <c r="H80" s="6">
        <f>IF(Balance!H79&gt;0,IF(SUM(Balance!H79,Interest!H80)&lt;H$15,SUM(Balance!H79,Interest!H80),H$15),0)</f>
        <v>0</v>
      </c>
      <c r="I80" s="6">
        <f>IF(Balance!I79&gt;0,IF(SUM(Balance!I79,Interest!I80)&lt;I$15,SUM(Balance!I79,Interest!I80),I$15),0)</f>
        <v>0</v>
      </c>
      <c r="J80" s="6">
        <f>IF(Balance!J79&gt;0,IF(SUM(Balance!J79,Interest!J80)&lt;J$15,SUM(Balance!J79,Interest!J80),J$15),0)</f>
        <v>70</v>
      </c>
      <c r="K80" s="6">
        <f>IF(Balance!K79&gt;0,IF(SUM(Balance!K79,Interest!K80)&lt;K$15,SUM(Balance!K79,Interest!K80),K$15),0)</f>
        <v>120</v>
      </c>
      <c r="L80" s="6">
        <f>IF(Balance!L79&gt;0,IF(SUM(Balance!L79,Interest!L80)&lt;L$15,SUM(Balance!L79,Interest!L80),L$15),0)</f>
        <v>110</v>
      </c>
      <c r="M80" s="6">
        <f>IF(Balance!M79&gt;0,IF(SUM(Balance!M79,Interest!M80)&lt;M$15,SUM(Balance!M79,Interest!M80),M$15),0)</f>
        <v>95</v>
      </c>
      <c r="O80" s="6">
        <f t="shared" ref="O80:O143" si="2">SUM(D80:M80)</f>
        <v>395</v>
      </c>
    </row>
    <row r="81" spans="1:15" x14ac:dyDescent="0.25">
      <c r="A81" s="3">
        <f>IF(Balance!O80&lt;=0,"",A80+1)</f>
        <v>66</v>
      </c>
      <c r="B81" s="51">
        <f t="shared" ref="B81:B144" si="3">IF(A81="","",DATE(YEAR(B80),MONTH(B80)+1,1))</f>
        <v>44044</v>
      </c>
      <c r="D81" s="6">
        <f>IF(Balance!D80&gt;0,IF(SUM(Balance!D80,Interest!D81)&lt;D$15,SUM(Balance!D80,Interest!D81),D$15),0)</f>
        <v>0</v>
      </c>
      <c r="E81" s="6">
        <f>IF(Balance!E80&gt;0,IF(SUM(Balance!E80,Interest!E81)&lt;E$15,SUM(Balance!E80,Interest!E81),E$15),0)</f>
        <v>0</v>
      </c>
      <c r="F81" s="6">
        <f>IF(Balance!F80&gt;0,IF(SUM(Balance!F80,Interest!F81)&lt;F$15,SUM(Balance!F80,Interest!F81),F$15),0)</f>
        <v>0</v>
      </c>
      <c r="G81" s="6">
        <f>IF(Balance!G80&gt;0,IF(SUM(Balance!G80,Interest!G81)&lt;G$15,SUM(Balance!G80,Interest!G81),G$15),0)</f>
        <v>0</v>
      </c>
      <c r="H81" s="6">
        <f>IF(Balance!H80&gt;0,IF(SUM(Balance!H80,Interest!H81)&lt;H$15,SUM(Balance!H80,Interest!H81),H$15),0)</f>
        <v>0</v>
      </c>
      <c r="I81" s="6">
        <f>IF(Balance!I80&gt;0,IF(SUM(Balance!I80,Interest!I81)&lt;I$15,SUM(Balance!I80,Interest!I81),I$15),0)</f>
        <v>0</v>
      </c>
      <c r="J81" s="6">
        <f>IF(Balance!J80&gt;0,IF(SUM(Balance!J80,Interest!J81)&lt;J$15,SUM(Balance!J80,Interest!J81),J$15),0)</f>
        <v>70</v>
      </c>
      <c r="K81" s="6">
        <f>IF(Balance!K80&gt;0,IF(SUM(Balance!K80,Interest!K81)&lt;K$15,SUM(Balance!K80,Interest!K81),K$15),0)</f>
        <v>120</v>
      </c>
      <c r="L81" s="6">
        <f>IF(Balance!L80&gt;0,IF(SUM(Balance!L80,Interest!L81)&lt;L$15,SUM(Balance!L80,Interest!L81),L$15),0)</f>
        <v>110</v>
      </c>
      <c r="M81" s="6">
        <f>IF(Balance!M80&gt;0,IF(SUM(Balance!M80,Interest!M81)&lt;M$15,SUM(Balance!M80,Interest!M81),M$15),0)</f>
        <v>95</v>
      </c>
      <c r="O81" s="6">
        <f t="shared" si="2"/>
        <v>395</v>
      </c>
    </row>
    <row r="82" spans="1:15" x14ac:dyDescent="0.25">
      <c r="A82" s="3">
        <f>IF(Balance!O81&lt;=0,"",A81+1)</f>
        <v>67</v>
      </c>
      <c r="B82" s="51">
        <f t="shared" si="3"/>
        <v>44075</v>
      </c>
      <c r="D82" s="6">
        <f>IF(Balance!D81&gt;0,IF(SUM(Balance!D81,Interest!D82)&lt;D$15,SUM(Balance!D81,Interest!D82),D$15),0)</f>
        <v>0</v>
      </c>
      <c r="E82" s="6">
        <f>IF(Balance!E81&gt;0,IF(SUM(Balance!E81,Interest!E82)&lt;E$15,SUM(Balance!E81,Interest!E82),E$15),0)</f>
        <v>0</v>
      </c>
      <c r="F82" s="6">
        <f>IF(Balance!F81&gt;0,IF(SUM(Balance!F81,Interest!F82)&lt;F$15,SUM(Balance!F81,Interest!F82),F$15),0)</f>
        <v>0</v>
      </c>
      <c r="G82" s="6">
        <f>IF(Balance!G81&gt;0,IF(SUM(Balance!G81,Interest!G82)&lt;G$15,SUM(Balance!G81,Interest!G82),G$15),0)</f>
        <v>0</v>
      </c>
      <c r="H82" s="6">
        <f>IF(Balance!H81&gt;0,IF(SUM(Balance!H81,Interest!H82)&lt;H$15,SUM(Balance!H81,Interest!H82),H$15),0)</f>
        <v>0</v>
      </c>
      <c r="I82" s="6">
        <f>IF(Balance!I81&gt;0,IF(SUM(Balance!I81,Interest!I82)&lt;I$15,SUM(Balance!I81,Interest!I82),I$15),0)</f>
        <v>0</v>
      </c>
      <c r="J82" s="6">
        <f>IF(Balance!J81&gt;0,IF(SUM(Balance!J81,Interest!J82)&lt;J$15,SUM(Balance!J81,Interest!J82),J$15),0)</f>
        <v>70</v>
      </c>
      <c r="K82" s="6">
        <f>IF(Balance!K81&gt;0,IF(SUM(Balance!K81,Interest!K82)&lt;K$15,SUM(Balance!K81,Interest!K82),K$15),0)</f>
        <v>120</v>
      </c>
      <c r="L82" s="6">
        <f>IF(Balance!L81&gt;0,IF(SUM(Balance!L81,Interest!L82)&lt;L$15,SUM(Balance!L81,Interest!L82),L$15),0)</f>
        <v>110</v>
      </c>
      <c r="M82" s="6">
        <f>IF(Balance!M81&gt;0,IF(SUM(Balance!M81,Interest!M82)&lt;M$15,SUM(Balance!M81,Interest!M82),M$15),0)</f>
        <v>95</v>
      </c>
      <c r="O82" s="6">
        <f t="shared" si="2"/>
        <v>395</v>
      </c>
    </row>
    <row r="83" spans="1:15" x14ac:dyDescent="0.25">
      <c r="A83" s="3">
        <f>IF(Balance!O82&lt;=0,"",A82+1)</f>
        <v>68</v>
      </c>
      <c r="B83" s="51">
        <f t="shared" si="3"/>
        <v>44105</v>
      </c>
      <c r="D83" s="6">
        <f>IF(Balance!D82&gt;0,IF(SUM(Balance!D82,Interest!D83)&lt;D$15,SUM(Balance!D82,Interest!D83),D$15),0)</f>
        <v>0</v>
      </c>
      <c r="E83" s="6">
        <f>IF(Balance!E82&gt;0,IF(SUM(Balance!E82,Interest!E83)&lt;E$15,SUM(Balance!E82,Interest!E83),E$15),0)</f>
        <v>0</v>
      </c>
      <c r="F83" s="6">
        <f>IF(Balance!F82&gt;0,IF(SUM(Balance!F82,Interest!F83)&lt;F$15,SUM(Balance!F82,Interest!F83),F$15),0)</f>
        <v>0</v>
      </c>
      <c r="G83" s="6">
        <f>IF(Balance!G82&gt;0,IF(SUM(Balance!G82,Interest!G83)&lt;G$15,SUM(Balance!G82,Interest!G83),G$15),0)</f>
        <v>0</v>
      </c>
      <c r="H83" s="6">
        <f>IF(Balance!H82&gt;0,IF(SUM(Balance!H82,Interest!H83)&lt;H$15,SUM(Balance!H82,Interest!H83),H$15),0)</f>
        <v>0</v>
      </c>
      <c r="I83" s="6">
        <f>IF(Balance!I82&gt;0,IF(SUM(Balance!I82,Interest!I83)&lt;I$15,SUM(Balance!I82,Interest!I83),I$15),0)</f>
        <v>0</v>
      </c>
      <c r="J83" s="6">
        <f>IF(Balance!J82&gt;0,IF(SUM(Balance!J82,Interest!J83)&lt;J$15,SUM(Balance!J82,Interest!J83),J$15),0)</f>
        <v>70</v>
      </c>
      <c r="K83" s="6">
        <f>IF(Balance!K82&gt;0,IF(SUM(Balance!K82,Interest!K83)&lt;K$15,SUM(Balance!K82,Interest!K83),K$15),0)</f>
        <v>120</v>
      </c>
      <c r="L83" s="6">
        <f>IF(Balance!L82&gt;0,IF(SUM(Balance!L82,Interest!L83)&lt;L$15,SUM(Balance!L82,Interest!L83),L$15),0)</f>
        <v>110</v>
      </c>
      <c r="M83" s="6">
        <f>IF(Balance!M82&gt;0,IF(SUM(Balance!M82,Interest!M83)&lt;M$15,SUM(Balance!M82,Interest!M83),M$15),0)</f>
        <v>95</v>
      </c>
      <c r="O83" s="6">
        <f t="shared" si="2"/>
        <v>395</v>
      </c>
    </row>
    <row r="84" spans="1:15" x14ac:dyDescent="0.25">
      <c r="A84" s="3">
        <f>IF(Balance!O83&lt;=0,"",A83+1)</f>
        <v>69</v>
      </c>
      <c r="B84" s="51">
        <f t="shared" si="3"/>
        <v>44136</v>
      </c>
      <c r="D84" s="6">
        <f>IF(Balance!D83&gt;0,IF(SUM(Balance!D83,Interest!D84)&lt;D$15,SUM(Balance!D83,Interest!D84),D$15),0)</f>
        <v>0</v>
      </c>
      <c r="E84" s="6">
        <f>IF(Balance!E83&gt;0,IF(SUM(Balance!E83,Interest!E84)&lt;E$15,SUM(Balance!E83,Interest!E84),E$15),0)</f>
        <v>0</v>
      </c>
      <c r="F84" s="6">
        <f>IF(Balance!F83&gt;0,IF(SUM(Balance!F83,Interest!F84)&lt;F$15,SUM(Balance!F83,Interest!F84),F$15),0)</f>
        <v>0</v>
      </c>
      <c r="G84" s="6">
        <f>IF(Balance!G83&gt;0,IF(SUM(Balance!G83,Interest!G84)&lt;G$15,SUM(Balance!G83,Interest!G84),G$15),0)</f>
        <v>0</v>
      </c>
      <c r="H84" s="6">
        <f>IF(Balance!H83&gt;0,IF(SUM(Balance!H83,Interest!H84)&lt;H$15,SUM(Balance!H83,Interest!H84),H$15),0)</f>
        <v>0</v>
      </c>
      <c r="I84" s="6">
        <f>IF(Balance!I83&gt;0,IF(SUM(Balance!I83,Interest!I84)&lt;I$15,SUM(Balance!I83,Interest!I84),I$15),0)</f>
        <v>0</v>
      </c>
      <c r="J84" s="6">
        <f>IF(Balance!J83&gt;0,IF(SUM(Balance!J83,Interest!J84)&lt;J$15,SUM(Balance!J83,Interest!J84),J$15),0)</f>
        <v>70</v>
      </c>
      <c r="K84" s="6">
        <f>IF(Balance!K83&gt;0,IF(SUM(Balance!K83,Interest!K84)&lt;K$15,SUM(Balance!K83,Interest!K84),K$15),0)</f>
        <v>120</v>
      </c>
      <c r="L84" s="6">
        <f>IF(Balance!L83&gt;0,IF(SUM(Balance!L83,Interest!L84)&lt;L$15,SUM(Balance!L83,Interest!L84),L$15),0)</f>
        <v>110</v>
      </c>
      <c r="M84" s="6">
        <f>IF(Balance!M83&gt;0,IF(SUM(Balance!M83,Interest!M84)&lt;M$15,SUM(Balance!M83,Interest!M84),M$15),0)</f>
        <v>95</v>
      </c>
      <c r="O84" s="6">
        <f t="shared" si="2"/>
        <v>395</v>
      </c>
    </row>
    <row r="85" spans="1:15" x14ac:dyDescent="0.25">
      <c r="A85" s="3">
        <f>IF(Balance!O84&lt;=0,"",A84+1)</f>
        <v>70</v>
      </c>
      <c r="B85" s="51">
        <f t="shared" si="3"/>
        <v>44166</v>
      </c>
      <c r="D85" s="6">
        <f>IF(Balance!D84&gt;0,IF(SUM(Balance!D84,Interest!D85)&lt;D$15,SUM(Balance!D84,Interest!D85),D$15),0)</f>
        <v>0</v>
      </c>
      <c r="E85" s="6">
        <f>IF(Balance!E84&gt;0,IF(SUM(Balance!E84,Interest!E85)&lt;E$15,SUM(Balance!E84,Interest!E85),E$15),0)</f>
        <v>0</v>
      </c>
      <c r="F85" s="6">
        <f>IF(Balance!F84&gt;0,IF(SUM(Balance!F84,Interest!F85)&lt;F$15,SUM(Balance!F84,Interest!F85),F$15),0)</f>
        <v>0</v>
      </c>
      <c r="G85" s="6">
        <f>IF(Balance!G84&gt;0,IF(SUM(Balance!G84,Interest!G85)&lt;G$15,SUM(Balance!G84,Interest!G85),G$15),0)</f>
        <v>0</v>
      </c>
      <c r="H85" s="6">
        <f>IF(Balance!H84&gt;0,IF(SUM(Balance!H84,Interest!H85)&lt;H$15,SUM(Balance!H84,Interest!H85),H$15),0)</f>
        <v>0</v>
      </c>
      <c r="I85" s="6">
        <f>IF(Balance!I84&gt;0,IF(SUM(Balance!I84,Interest!I85)&lt;I$15,SUM(Balance!I84,Interest!I85),I$15),0)</f>
        <v>0</v>
      </c>
      <c r="J85" s="6">
        <f>IF(Balance!J84&gt;0,IF(SUM(Balance!J84,Interest!J85)&lt;J$15,SUM(Balance!J84,Interest!J85),J$15),0)</f>
        <v>70</v>
      </c>
      <c r="K85" s="6">
        <f>IF(Balance!K84&gt;0,IF(SUM(Balance!K84,Interest!K85)&lt;K$15,SUM(Balance!K84,Interest!K85),K$15),0)</f>
        <v>120</v>
      </c>
      <c r="L85" s="6">
        <f>IF(Balance!L84&gt;0,IF(SUM(Balance!L84,Interest!L85)&lt;L$15,SUM(Balance!L84,Interest!L85),L$15),0)</f>
        <v>110</v>
      </c>
      <c r="M85" s="6">
        <f>IF(Balance!M84&gt;0,IF(SUM(Balance!M84,Interest!M85)&lt;M$15,SUM(Balance!M84,Interest!M85),M$15),0)</f>
        <v>95</v>
      </c>
      <c r="O85" s="6">
        <f t="shared" si="2"/>
        <v>395</v>
      </c>
    </row>
    <row r="86" spans="1:15" x14ac:dyDescent="0.25">
      <c r="A86" s="3">
        <f>IF(Balance!O85&lt;=0,"",A85+1)</f>
        <v>71</v>
      </c>
      <c r="B86" s="51">
        <f t="shared" si="3"/>
        <v>44197</v>
      </c>
      <c r="D86" s="6">
        <f>IF(Balance!D85&gt;0,IF(SUM(Balance!D85,Interest!D86)&lt;D$15,SUM(Balance!D85,Interest!D86),D$15),0)</f>
        <v>0</v>
      </c>
      <c r="E86" s="6">
        <f>IF(Balance!E85&gt;0,IF(SUM(Balance!E85,Interest!E86)&lt;E$15,SUM(Balance!E85,Interest!E86),E$15),0)</f>
        <v>0</v>
      </c>
      <c r="F86" s="6">
        <f>IF(Balance!F85&gt;0,IF(SUM(Balance!F85,Interest!F86)&lt;F$15,SUM(Balance!F85,Interest!F86),F$15),0)</f>
        <v>0</v>
      </c>
      <c r="G86" s="6">
        <f>IF(Balance!G85&gt;0,IF(SUM(Balance!G85,Interest!G86)&lt;G$15,SUM(Balance!G85,Interest!G86),G$15),0)</f>
        <v>0</v>
      </c>
      <c r="H86" s="6">
        <f>IF(Balance!H85&gt;0,IF(SUM(Balance!H85,Interest!H86)&lt;H$15,SUM(Balance!H85,Interest!H86),H$15),0)</f>
        <v>0</v>
      </c>
      <c r="I86" s="6">
        <f>IF(Balance!I85&gt;0,IF(SUM(Balance!I85,Interest!I86)&lt;I$15,SUM(Balance!I85,Interest!I86),I$15),0)</f>
        <v>0</v>
      </c>
      <c r="J86" s="6">
        <f>IF(Balance!J85&gt;0,IF(SUM(Balance!J85,Interest!J86)&lt;J$15,SUM(Balance!J85,Interest!J86),J$15),0)</f>
        <v>70</v>
      </c>
      <c r="K86" s="6">
        <f>IF(Balance!K85&gt;0,IF(SUM(Balance!K85,Interest!K86)&lt;K$15,SUM(Balance!K85,Interest!K86),K$15),0)</f>
        <v>120</v>
      </c>
      <c r="L86" s="6">
        <f>IF(Balance!L85&gt;0,IF(SUM(Balance!L85,Interest!L86)&lt;L$15,SUM(Balance!L85,Interest!L86),L$15),0)</f>
        <v>110</v>
      </c>
      <c r="M86" s="6">
        <f>IF(Balance!M85&gt;0,IF(SUM(Balance!M85,Interest!M86)&lt;M$15,SUM(Balance!M85,Interest!M86),M$15),0)</f>
        <v>95</v>
      </c>
      <c r="O86" s="6">
        <f t="shared" si="2"/>
        <v>395</v>
      </c>
    </row>
    <row r="87" spans="1:15" x14ac:dyDescent="0.25">
      <c r="A87" s="3">
        <f>IF(Balance!O86&lt;=0,"",A86+1)</f>
        <v>72</v>
      </c>
      <c r="B87" s="51">
        <f t="shared" si="3"/>
        <v>44228</v>
      </c>
      <c r="D87" s="6">
        <f>IF(Balance!D86&gt;0,IF(SUM(Balance!D86,Interest!D87)&lt;D$15,SUM(Balance!D86,Interest!D87),D$15),0)</f>
        <v>0</v>
      </c>
      <c r="E87" s="6">
        <f>IF(Balance!E86&gt;0,IF(SUM(Balance!E86,Interest!E87)&lt;E$15,SUM(Balance!E86,Interest!E87),E$15),0)</f>
        <v>0</v>
      </c>
      <c r="F87" s="6">
        <f>IF(Balance!F86&gt;0,IF(SUM(Balance!F86,Interest!F87)&lt;F$15,SUM(Balance!F86,Interest!F87),F$15),0)</f>
        <v>0</v>
      </c>
      <c r="G87" s="6">
        <f>IF(Balance!G86&gt;0,IF(SUM(Balance!G86,Interest!G87)&lt;G$15,SUM(Balance!G86,Interest!G87),G$15),0)</f>
        <v>0</v>
      </c>
      <c r="H87" s="6">
        <f>IF(Balance!H86&gt;0,IF(SUM(Balance!H86,Interest!H87)&lt;H$15,SUM(Balance!H86,Interest!H87),H$15),0)</f>
        <v>0</v>
      </c>
      <c r="I87" s="6">
        <f>IF(Balance!I86&gt;0,IF(SUM(Balance!I86,Interest!I87)&lt;I$15,SUM(Balance!I86,Interest!I87),I$15),0)</f>
        <v>0</v>
      </c>
      <c r="J87" s="6">
        <f>IF(Balance!J86&gt;0,IF(SUM(Balance!J86,Interest!J87)&lt;J$15,SUM(Balance!J86,Interest!J87),J$15),0)</f>
        <v>70</v>
      </c>
      <c r="K87" s="6">
        <f>IF(Balance!K86&gt;0,IF(SUM(Balance!K86,Interest!K87)&lt;K$15,SUM(Balance!K86,Interest!K87),K$15),0)</f>
        <v>120</v>
      </c>
      <c r="L87" s="6">
        <f>IF(Balance!L86&gt;0,IF(SUM(Balance!L86,Interest!L87)&lt;L$15,SUM(Balance!L86,Interest!L87),L$15),0)</f>
        <v>110</v>
      </c>
      <c r="M87" s="6">
        <f>IF(Balance!M86&gt;0,IF(SUM(Balance!M86,Interest!M87)&lt;M$15,SUM(Balance!M86,Interest!M87),M$15),0)</f>
        <v>95</v>
      </c>
      <c r="O87" s="6">
        <f t="shared" si="2"/>
        <v>395</v>
      </c>
    </row>
    <row r="88" spans="1:15" x14ac:dyDescent="0.25">
      <c r="A88" s="3">
        <f>IF(Balance!O87&lt;=0,"",A87+1)</f>
        <v>73</v>
      </c>
      <c r="B88" s="51">
        <f t="shared" si="3"/>
        <v>44256</v>
      </c>
      <c r="D88" s="6">
        <f>IF(Balance!D87&gt;0,IF(SUM(Balance!D87,Interest!D88)&lt;D$15,SUM(Balance!D87,Interest!D88),D$15),0)</f>
        <v>0</v>
      </c>
      <c r="E88" s="6">
        <f>IF(Balance!E87&gt;0,IF(SUM(Balance!E87,Interest!E88)&lt;E$15,SUM(Balance!E87,Interest!E88),E$15),0)</f>
        <v>0</v>
      </c>
      <c r="F88" s="6">
        <f>IF(Balance!F87&gt;0,IF(SUM(Balance!F87,Interest!F88)&lt;F$15,SUM(Balance!F87,Interest!F88),F$15),0)</f>
        <v>0</v>
      </c>
      <c r="G88" s="6">
        <f>IF(Balance!G87&gt;0,IF(SUM(Balance!G87,Interest!G88)&lt;G$15,SUM(Balance!G87,Interest!G88),G$15),0)</f>
        <v>0</v>
      </c>
      <c r="H88" s="6">
        <f>IF(Balance!H87&gt;0,IF(SUM(Balance!H87,Interest!H88)&lt;H$15,SUM(Balance!H87,Interest!H88),H$15),0)</f>
        <v>0</v>
      </c>
      <c r="I88" s="6">
        <f>IF(Balance!I87&gt;0,IF(SUM(Balance!I87,Interest!I88)&lt;I$15,SUM(Balance!I87,Interest!I88),I$15),0)</f>
        <v>0</v>
      </c>
      <c r="J88" s="6">
        <f>IF(Balance!J87&gt;0,IF(SUM(Balance!J87,Interest!J88)&lt;J$15,SUM(Balance!J87,Interest!J88),J$15),0)</f>
        <v>70</v>
      </c>
      <c r="K88" s="6">
        <f>IF(Balance!K87&gt;0,IF(SUM(Balance!K87,Interest!K88)&lt;K$15,SUM(Balance!K87,Interest!K88),K$15),0)</f>
        <v>120</v>
      </c>
      <c r="L88" s="6">
        <f>IF(Balance!L87&gt;0,IF(SUM(Balance!L87,Interest!L88)&lt;L$15,SUM(Balance!L87,Interest!L88),L$15),0)</f>
        <v>110</v>
      </c>
      <c r="M88" s="6">
        <f>IF(Balance!M87&gt;0,IF(SUM(Balance!M87,Interest!M88)&lt;M$15,SUM(Balance!M87,Interest!M88),M$15),0)</f>
        <v>95</v>
      </c>
      <c r="O88" s="6">
        <f t="shared" si="2"/>
        <v>395</v>
      </c>
    </row>
    <row r="89" spans="1:15" x14ac:dyDescent="0.25">
      <c r="A89" s="3">
        <f>IF(Balance!O88&lt;=0,"",A88+1)</f>
        <v>74</v>
      </c>
      <c r="B89" s="51">
        <f t="shared" si="3"/>
        <v>44287</v>
      </c>
      <c r="D89" s="6">
        <f>IF(Balance!D88&gt;0,IF(SUM(Balance!D88,Interest!D89)&lt;D$15,SUM(Balance!D88,Interest!D89),D$15),0)</f>
        <v>0</v>
      </c>
      <c r="E89" s="6">
        <f>IF(Balance!E88&gt;0,IF(SUM(Balance!E88,Interest!E89)&lt;E$15,SUM(Balance!E88,Interest!E89),E$15),0)</f>
        <v>0</v>
      </c>
      <c r="F89" s="6">
        <f>IF(Balance!F88&gt;0,IF(SUM(Balance!F88,Interest!F89)&lt;F$15,SUM(Balance!F88,Interest!F89),F$15),0)</f>
        <v>0</v>
      </c>
      <c r="G89" s="6">
        <f>IF(Balance!G88&gt;0,IF(SUM(Balance!G88,Interest!G89)&lt;G$15,SUM(Balance!G88,Interest!G89),G$15),0)</f>
        <v>0</v>
      </c>
      <c r="H89" s="6">
        <f>IF(Balance!H88&gt;0,IF(SUM(Balance!H88,Interest!H89)&lt;H$15,SUM(Balance!H88,Interest!H89),H$15),0)</f>
        <v>0</v>
      </c>
      <c r="I89" s="6">
        <f>IF(Balance!I88&gt;0,IF(SUM(Balance!I88,Interest!I89)&lt;I$15,SUM(Balance!I88,Interest!I89),I$15),0)</f>
        <v>0</v>
      </c>
      <c r="J89" s="6">
        <f>IF(Balance!J88&gt;0,IF(SUM(Balance!J88,Interest!J89)&lt;J$15,SUM(Balance!J88,Interest!J89),J$15),0)</f>
        <v>70</v>
      </c>
      <c r="K89" s="6">
        <f>IF(Balance!K88&gt;0,IF(SUM(Balance!K88,Interest!K89)&lt;K$15,SUM(Balance!K88,Interest!K89),K$15),0)</f>
        <v>120</v>
      </c>
      <c r="L89" s="6">
        <f>IF(Balance!L88&gt;0,IF(SUM(Balance!L88,Interest!L89)&lt;L$15,SUM(Balance!L88,Interest!L89),L$15),0)</f>
        <v>110</v>
      </c>
      <c r="M89" s="6">
        <f>IF(Balance!M88&gt;0,IF(SUM(Balance!M88,Interest!M89)&lt;M$15,SUM(Balance!M88,Interest!M89),M$15),0)</f>
        <v>95</v>
      </c>
      <c r="O89" s="6">
        <f t="shared" si="2"/>
        <v>395</v>
      </c>
    </row>
    <row r="90" spans="1:15" x14ac:dyDescent="0.25">
      <c r="A90" s="3">
        <f>IF(Balance!O89&lt;=0,"",A89+1)</f>
        <v>75</v>
      </c>
      <c r="B90" s="51">
        <f t="shared" si="3"/>
        <v>44317</v>
      </c>
      <c r="D90" s="6">
        <f>IF(Balance!D89&gt;0,IF(SUM(Balance!D89,Interest!D90)&lt;D$15,SUM(Balance!D89,Interest!D90),D$15),0)</f>
        <v>0</v>
      </c>
      <c r="E90" s="6">
        <f>IF(Balance!E89&gt;0,IF(SUM(Balance!E89,Interest!E90)&lt;E$15,SUM(Balance!E89,Interest!E90),E$15),0)</f>
        <v>0</v>
      </c>
      <c r="F90" s="6">
        <f>IF(Balance!F89&gt;0,IF(SUM(Balance!F89,Interest!F90)&lt;F$15,SUM(Balance!F89,Interest!F90),F$15),0)</f>
        <v>0</v>
      </c>
      <c r="G90" s="6">
        <f>IF(Balance!G89&gt;0,IF(SUM(Balance!G89,Interest!G90)&lt;G$15,SUM(Balance!G89,Interest!G90),G$15),0)</f>
        <v>0</v>
      </c>
      <c r="H90" s="6">
        <f>IF(Balance!H89&gt;0,IF(SUM(Balance!H89,Interest!H90)&lt;H$15,SUM(Balance!H89,Interest!H90),H$15),0)</f>
        <v>0</v>
      </c>
      <c r="I90" s="6">
        <f>IF(Balance!I89&gt;0,IF(SUM(Balance!I89,Interest!I90)&lt;I$15,SUM(Balance!I89,Interest!I90),I$15),0)</f>
        <v>0</v>
      </c>
      <c r="J90" s="6">
        <f>IF(Balance!J89&gt;0,IF(SUM(Balance!J89,Interest!J90)&lt;J$15,SUM(Balance!J89,Interest!J90),J$15),0)</f>
        <v>70</v>
      </c>
      <c r="K90" s="6">
        <f>IF(Balance!K89&gt;0,IF(SUM(Balance!K89,Interest!K90)&lt;K$15,SUM(Balance!K89,Interest!K90),K$15),0)</f>
        <v>120</v>
      </c>
      <c r="L90" s="6">
        <f>IF(Balance!L89&gt;0,IF(SUM(Balance!L89,Interest!L90)&lt;L$15,SUM(Balance!L89,Interest!L90),L$15),0)</f>
        <v>110</v>
      </c>
      <c r="M90" s="6">
        <f>IF(Balance!M89&gt;0,IF(SUM(Balance!M89,Interest!M90)&lt;M$15,SUM(Balance!M89,Interest!M90),M$15),0)</f>
        <v>95</v>
      </c>
      <c r="O90" s="6">
        <f t="shared" si="2"/>
        <v>395</v>
      </c>
    </row>
    <row r="91" spans="1:15" x14ac:dyDescent="0.25">
      <c r="A91" s="3">
        <f>IF(Balance!O90&lt;=0,"",A90+1)</f>
        <v>76</v>
      </c>
      <c r="B91" s="51">
        <f t="shared" si="3"/>
        <v>44348</v>
      </c>
      <c r="D91" s="6">
        <f>IF(Balance!D90&gt;0,IF(SUM(Balance!D90,Interest!D91)&lt;D$15,SUM(Balance!D90,Interest!D91),D$15),0)</f>
        <v>0</v>
      </c>
      <c r="E91" s="6">
        <f>IF(Balance!E90&gt;0,IF(SUM(Balance!E90,Interest!E91)&lt;E$15,SUM(Balance!E90,Interest!E91),E$15),0)</f>
        <v>0</v>
      </c>
      <c r="F91" s="6">
        <f>IF(Balance!F90&gt;0,IF(SUM(Balance!F90,Interest!F91)&lt;F$15,SUM(Balance!F90,Interest!F91),F$15),0)</f>
        <v>0</v>
      </c>
      <c r="G91" s="6">
        <f>IF(Balance!G90&gt;0,IF(SUM(Balance!G90,Interest!G91)&lt;G$15,SUM(Balance!G90,Interest!G91),G$15),0)</f>
        <v>0</v>
      </c>
      <c r="H91" s="6">
        <f>IF(Balance!H90&gt;0,IF(SUM(Balance!H90,Interest!H91)&lt;H$15,SUM(Balance!H90,Interest!H91),H$15),0)</f>
        <v>0</v>
      </c>
      <c r="I91" s="6">
        <f>IF(Balance!I90&gt;0,IF(SUM(Balance!I90,Interest!I91)&lt;I$15,SUM(Balance!I90,Interest!I91),I$15),0)</f>
        <v>0</v>
      </c>
      <c r="J91" s="6">
        <f>IF(Balance!J90&gt;0,IF(SUM(Balance!J90,Interest!J91)&lt;J$15,SUM(Balance!J90,Interest!J91),J$15),0)</f>
        <v>70</v>
      </c>
      <c r="K91" s="6">
        <f>IF(Balance!K90&gt;0,IF(SUM(Balance!K90,Interest!K91)&lt;K$15,SUM(Balance!K90,Interest!K91),K$15),0)</f>
        <v>120</v>
      </c>
      <c r="L91" s="6">
        <f>IF(Balance!L90&gt;0,IF(SUM(Balance!L90,Interest!L91)&lt;L$15,SUM(Balance!L90,Interest!L91),L$15),0)</f>
        <v>110</v>
      </c>
      <c r="M91" s="6">
        <f>IF(Balance!M90&gt;0,IF(SUM(Balance!M90,Interest!M91)&lt;M$15,SUM(Balance!M90,Interest!M91),M$15),0)</f>
        <v>95</v>
      </c>
      <c r="O91" s="6">
        <f t="shared" si="2"/>
        <v>395</v>
      </c>
    </row>
    <row r="92" spans="1:15" x14ac:dyDescent="0.25">
      <c r="A92" s="3">
        <f>IF(Balance!O91&lt;=0,"",A91+1)</f>
        <v>77</v>
      </c>
      <c r="B92" s="51">
        <f t="shared" si="3"/>
        <v>44378</v>
      </c>
      <c r="D92" s="6">
        <f>IF(Balance!D91&gt;0,IF(SUM(Balance!D91,Interest!D92)&lt;D$15,SUM(Balance!D91,Interest!D92),D$15),0)</f>
        <v>0</v>
      </c>
      <c r="E92" s="6">
        <f>IF(Balance!E91&gt;0,IF(SUM(Balance!E91,Interest!E92)&lt;E$15,SUM(Balance!E91,Interest!E92),E$15),0)</f>
        <v>0</v>
      </c>
      <c r="F92" s="6">
        <f>IF(Balance!F91&gt;0,IF(SUM(Balance!F91,Interest!F92)&lt;F$15,SUM(Balance!F91,Interest!F92),F$15),0)</f>
        <v>0</v>
      </c>
      <c r="G92" s="6">
        <f>IF(Balance!G91&gt;0,IF(SUM(Balance!G91,Interest!G92)&lt;G$15,SUM(Balance!G91,Interest!G92),G$15),0)</f>
        <v>0</v>
      </c>
      <c r="H92" s="6">
        <f>IF(Balance!H91&gt;0,IF(SUM(Balance!H91,Interest!H92)&lt;H$15,SUM(Balance!H91,Interest!H92),H$15),0)</f>
        <v>0</v>
      </c>
      <c r="I92" s="6">
        <f>IF(Balance!I91&gt;0,IF(SUM(Balance!I91,Interest!I92)&lt;I$15,SUM(Balance!I91,Interest!I92),I$15),0)</f>
        <v>0</v>
      </c>
      <c r="J92" s="6">
        <f>IF(Balance!J91&gt;0,IF(SUM(Balance!J91,Interest!J92)&lt;J$15,SUM(Balance!J91,Interest!J92),J$15),0)</f>
        <v>70</v>
      </c>
      <c r="K92" s="6">
        <f>IF(Balance!K91&gt;0,IF(SUM(Balance!K91,Interest!K92)&lt;K$15,SUM(Balance!K91,Interest!K92),K$15),0)</f>
        <v>120</v>
      </c>
      <c r="L92" s="6">
        <f>IF(Balance!L91&gt;0,IF(SUM(Balance!L91,Interest!L92)&lt;L$15,SUM(Balance!L91,Interest!L92),L$15),0)</f>
        <v>110</v>
      </c>
      <c r="M92" s="6">
        <f>IF(Balance!M91&gt;0,IF(SUM(Balance!M91,Interest!M92)&lt;M$15,SUM(Balance!M91,Interest!M92),M$15),0)</f>
        <v>95</v>
      </c>
      <c r="O92" s="6">
        <f t="shared" si="2"/>
        <v>395</v>
      </c>
    </row>
    <row r="93" spans="1:15" x14ac:dyDescent="0.25">
      <c r="A93" s="3">
        <f>IF(Balance!O92&lt;=0,"",A92+1)</f>
        <v>78</v>
      </c>
      <c r="B93" s="51">
        <f t="shared" si="3"/>
        <v>44409</v>
      </c>
      <c r="D93" s="6">
        <f>IF(Balance!D92&gt;0,IF(SUM(Balance!D92,Interest!D93)&lt;D$15,SUM(Balance!D92,Interest!D93),D$15),0)</f>
        <v>0</v>
      </c>
      <c r="E93" s="6">
        <f>IF(Balance!E92&gt;0,IF(SUM(Balance!E92,Interest!E93)&lt;E$15,SUM(Balance!E92,Interest!E93),E$15),0)</f>
        <v>0</v>
      </c>
      <c r="F93" s="6">
        <f>IF(Balance!F92&gt;0,IF(SUM(Balance!F92,Interest!F93)&lt;F$15,SUM(Balance!F92,Interest!F93),F$15),0)</f>
        <v>0</v>
      </c>
      <c r="G93" s="6">
        <f>IF(Balance!G92&gt;0,IF(SUM(Balance!G92,Interest!G93)&lt;G$15,SUM(Balance!G92,Interest!G93),G$15),0)</f>
        <v>0</v>
      </c>
      <c r="H93" s="6">
        <f>IF(Balance!H92&gt;0,IF(SUM(Balance!H92,Interest!H93)&lt;H$15,SUM(Balance!H92,Interest!H93),H$15),0)</f>
        <v>0</v>
      </c>
      <c r="I93" s="6">
        <f>IF(Balance!I92&gt;0,IF(SUM(Balance!I92,Interest!I93)&lt;I$15,SUM(Balance!I92,Interest!I93),I$15),0)</f>
        <v>0</v>
      </c>
      <c r="J93" s="6">
        <f>IF(Balance!J92&gt;0,IF(SUM(Balance!J92,Interest!J93)&lt;J$15,SUM(Balance!J92,Interest!J93),J$15),0)</f>
        <v>70</v>
      </c>
      <c r="K93" s="6">
        <f>IF(Balance!K92&gt;0,IF(SUM(Balance!K92,Interest!K93)&lt;K$15,SUM(Balance!K92,Interest!K93),K$15),0)</f>
        <v>120</v>
      </c>
      <c r="L93" s="6">
        <f>IF(Balance!L92&gt;0,IF(SUM(Balance!L92,Interest!L93)&lt;L$15,SUM(Balance!L92,Interest!L93),L$15),0)</f>
        <v>110</v>
      </c>
      <c r="M93" s="6">
        <f>IF(Balance!M92&gt;0,IF(SUM(Balance!M92,Interest!M93)&lt;M$15,SUM(Balance!M92,Interest!M93),M$15),0)</f>
        <v>95</v>
      </c>
      <c r="O93" s="6">
        <f t="shared" si="2"/>
        <v>395</v>
      </c>
    </row>
    <row r="94" spans="1:15" x14ac:dyDescent="0.25">
      <c r="A94" s="3">
        <f>IF(Balance!O93&lt;=0,"",A93+1)</f>
        <v>79</v>
      </c>
      <c r="B94" s="51">
        <f t="shared" si="3"/>
        <v>44440</v>
      </c>
      <c r="D94" s="6">
        <f>IF(Balance!D93&gt;0,IF(SUM(Balance!D93,Interest!D94)&lt;D$15,SUM(Balance!D93,Interest!D94),D$15),0)</f>
        <v>0</v>
      </c>
      <c r="E94" s="6">
        <f>IF(Balance!E93&gt;0,IF(SUM(Balance!E93,Interest!E94)&lt;E$15,SUM(Balance!E93,Interest!E94),E$15),0)</f>
        <v>0</v>
      </c>
      <c r="F94" s="6">
        <f>IF(Balance!F93&gt;0,IF(SUM(Balance!F93,Interest!F94)&lt;F$15,SUM(Balance!F93,Interest!F94),F$15),0)</f>
        <v>0</v>
      </c>
      <c r="G94" s="6">
        <f>IF(Balance!G93&gt;0,IF(SUM(Balance!G93,Interest!G94)&lt;G$15,SUM(Balance!G93,Interest!G94),G$15),0)</f>
        <v>0</v>
      </c>
      <c r="H94" s="6">
        <f>IF(Balance!H93&gt;0,IF(SUM(Balance!H93,Interest!H94)&lt;H$15,SUM(Balance!H93,Interest!H94),H$15),0)</f>
        <v>0</v>
      </c>
      <c r="I94" s="6">
        <f>IF(Balance!I93&gt;0,IF(SUM(Balance!I93,Interest!I94)&lt;I$15,SUM(Balance!I93,Interest!I94),I$15),0)</f>
        <v>0</v>
      </c>
      <c r="J94" s="6">
        <f>IF(Balance!J93&gt;0,IF(SUM(Balance!J93,Interest!J94)&lt;J$15,SUM(Balance!J93,Interest!J94),J$15),0)</f>
        <v>70</v>
      </c>
      <c r="K94" s="6">
        <f>IF(Balance!K93&gt;0,IF(SUM(Balance!K93,Interest!K94)&lt;K$15,SUM(Balance!K93,Interest!K94),K$15),0)</f>
        <v>120</v>
      </c>
      <c r="L94" s="6">
        <f>IF(Balance!L93&gt;0,IF(SUM(Balance!L93,Interest!L94)&lt;L$15,SUM(Balance!L93,Interest!L94),L$15),0)</f>
        <v>110</v>
      </c>
      <c r="M94" s="6">
        <f>IF(Balance!M93&gt;0,IF(SUM(Balance!M93,Interest!M94)&lt;M$15,SUM(Balance!M93,Interest!M94),M$15),0)</f>
        <v>95</v>
      </c>
      <c r="O94" s="6">
        <f t="shared" si="2"/>
        <v>395</v>
      </c>
    </row>
    <row r="95" spans="1:15" x14ac:dyDescent="0.25">
      <c r="A95" s="3">
        <f>IF(Balance!O94&lt;=0,"",A94+1)</f>
        <v>80</v>
      </c>
      <c r="B95" s="51">
        <f t="shared" si="3"/>
        <v>44470</v>
      </c>
      <c r="D95" s="6">
        <f>IF(Balance!D94&gt;0,IF(SUM(Balance!D94,Interest!D95)&lt;D$15,SUM(Balance!D94,Interest!D95),D$15),0)</f>
        <v>0</v>
      </c>
      <c r="E95" s="6">
        <f>IF(Balance!E94&gt;0,IF(SUM(Balance!E94,Interest!E95)&lt;E$15,SUM(Balance!E94,Interest!E95),E$15),0)</f>
        <v>0</v>
      </c>
      <c r="F95" s="6">
        <f>IF(Balance!F94&gt;0,IF(SUM(Balance!F94,Interest!F95)&lt;F$15,SUM(Balance!F94,Interest!F95),F$15),0)</f>
        <v>0</v>
      </c>
      <c r="G95" s="6">
        <f>IF(Balance!G94&gt;0,IF(SUM(Balance!G94,Interest!G95)&lt;G$15,SUM(Balance!G94,Interest!G95),G$15),0)</f>
        <v>0</v>
      </c>
      <c r="H95" s="6">
        <f>IF(Balance!H94&gt;0,IF(SUM(Balance!H94,Interest!H95)&lt;H$15,SUM(Balance!H94,Interest!H95),H$15),0)</f>
        <v>0</v>
      </c>
      <c r="I95" s="6">
        <f>IF(Balance!I94&gt;0,IF(SUM(Balance!I94,Interest!I95)&lt;I$15,SUM(Balance!I94,Interest!I95),I$15),0)</f>
        <v>0</v>
      </c>
      <c r="J95" s="6">
        <f>IF(Balance!J94&gt;0,IF(SUM(Balance!J94,Interest!J95)&lt;J$15,SUM(Balance!J94,Interest!J95),J$15),0)</f>
        <v>70</v>
      </c>
      <c r="K95" s="6">
        <f>IF(Balance!K94&gt;0,IF(SUM(Balance!K94,Interest!K95)&lt;K$15,SUM(Balance!K94,Interest!K95),K$15),0)</f>
        <v>120</v>
      </c>
      <c r="L95" s="6">
        <f>IF(Balance!L94&gt;0,IF(SUM(Balance!L94,Interest!L95)&lt;L$15,SUM(Balance!L94,Interest!L95),L$15),0)</f>
        <v>110</v>
      </c>
      <c r="M95" s="6">
        <f>IF(Balance!M94&gt;0,IF(SUM(Balance!M94,Interest!M95)&lt;M$15,SUM(Balance!M94,Interest!M95),M$15),0)</f>
        <v>95</v>
      </c>
      <c r="O95" s="6">
        <f t="shared" si="2"/>
        <v>395</v>
      </c>
    </row>
    <row r="96" spans="1:15" x14ac:dyDescent="0.25">
      <c r="A96" s="3">
        <f>IF(Balance!O95&lt;=0,"",A95+1)</f>
        <v>81</v>
      </c>
      <c r="B96" s="51">
        <f t="shared" si="3"/>
        <v>44501</v>
      </c>
      <c r="D96" s="6">
        <f>IF(Balance!D95&gt;0,IF(SUM(Balance!D95,Interest!D96)&lt;D$15,SUM(Balance!D95,Interest!D96),D$15),0)</f>
        <v>0</v>
      </c>
      <c r="E96" s="6">
        <f>IF(Balance!E95&gt;0,IF(SUM(Balance!E95,Interest!E96)&lt;E$15,SUM(Balance!E95,Interest!E96),E$15),0)</f>
        <v>0</v>
      </c>
      <c r="F96" s="6">
        <f>IF(Balance!F95&gt;0,IF(SUM(Balance!F95,Interest!F96)&lt;F$15,SUM(Balance!F95,Interest!F96),F$15),0)</f>
        <v>0</v>
      </c>
      <c r="G96" s="6">
        <f>IF(Balance!G95&gt;0,IF(SUM(Balance!G95,Interest!G96)&lt;G$15,SUM(Balance!G95,Interest!G96),G$15),0)</f>
        <v>0</v>
      </c>
      <c r="H96" s="6">
        <f>IF(Balance!H95&gt;0,IF(SUM(Balance!H95,Interest!H96)&lt;H$15,SUM(Balance!H95,Interest!H96),H$15),0)</f>
        <v>0</v>
      </c>
      <c r="I96" s="6">
        <f>IF(Balance!I95&gt;0,IF(SUM(Balance!I95,Interest!I96)&lt;I$15,SUM(Balance!I95,Interest!I96),I$15),0)</f>
        <v>0</v>
      </c>
      <c r="J96" s="6">
        <f>IF(Balance!J95&gt;0,IF(SUM(Balance!J95,Interest!J96)&lt;J$15,SUM(Balance!J95,Interest!J96),J$15),0)</f>
        <v>70</v>
      </c>
      <c r="K96" s="6">
        <f>IF(Balance!K95&gt;0,IF(SUM(Balance!K95,Interest!K96)&lt;K$15,SUM(Balance!K95,Interest!K96),K$15),0)</f>
        <v>120</v>
      </c>
      <c r="L96" s="6">
        <f>IF(Balance!L95&gt;0,IF(SUM(Balance!L95,Interest!L96)&lt;L$15,SUM(Balance!L95,Interest!L96),L$15),0)</f>
        <v>110</v>
      </c>
      <c r="M96" s="6">
        <f>IF(Balance!M95&gt;0,IF(SUM(Balance!M95,Interest!M96)&lt;M$15,SUM(Balance!M95,Interest!M96),M$15),0)</f>
        <v>95</v>
      </c>
      <c r="O96" s="6">
        <f t="shared" si="2"/>
        <v>395</v>
      </c>
    </row>
    <row r="97" spans="1:15" x14ac:dyDescent="0.25">
      <c r="A97" s="3">
        <f>IF(Balance!O96&lt;=0,"",A96+1)</f>
        <v>82</v>
      </c>
      <c r="B97" s="51">
        <f t="shared" si="3"/>
        <v>44531</v>
      </c>
      <c r="D97" s="6">
        <f>IF(Balance!D96&gt;0,IF(SUM(Balance!D96,Interest!D97)&lt;D$15,SUM(Balance!D96,Interest!D97),D$15),0)</f>
        <v>0</v>
      </c>
      <c r="E97" s="6">
        <f>IF(Balance!E96&gt;0,IF(SUM(Balance!E96,Interest!E97)&lt;E$15,SUM(Balance!E96,Interest!E97),E$15),0)</f>
        <v>0</v>
      </c>
      <c r="F97" s="6">
        <f>IF(Balance!F96&gt;0,IF(SUM(Balance!F96,Interest!F97)&lt;F$15,SUM(Balance!F96,Interest!F97),F$15),0)</f>
        <v>0</v>
      </c>
      <c r="G97" s="6">
        <f>IF(Balance!G96&gt;0,IF(SUM(Balance!G96,Interest!G97)&lt;G$15,SUM(Balance!G96,Interest!G97),G$15),0)</f>
        <v>0</v>
      </c>
      <c r="H97" s="6">
        <f>IF(Balance!H96&gt;0,IF(SUM(Balance!H96,Interest!H97)&lt;H$15,SUM(Balance!H96,Interest!H97),H$15),0)</f>
        <v>0</v>
      </c>
      <c r="I97" s="6">
        <f>IF(Balance!I96&gt;0,IF(SUM(Balance!I96,Interest!I97)&lt;I$15,SUM(Balance!I96,Interest!I97),I$15),0)</f>
        <v>0</v>
      </c>
      <c r="J97" s="6">
        <f>IF(Balance!J96&gt;0,IF(SUM(Balance!J96,Interest!J97)&lt;J$15,SUM(Balance!J96,Interest!J97),J$15),0)</f>
        <v>70</v>
      </c>
      <c r="K97" s="6">
        <f>IF(Balance!K96&gt;0,IF(SUM(Balance!K96,Interest!K97)&lt;K$15,SUM(Balance!K96,Interest!K97),K$15),0)</f>
        <v>120</v>
      </c>
      <c r="L97" s="6">
        <f>IF(Balance!L96&gt;0,IF(SUM(Balance!L96,Interest!L97)&lt;L$15,SUM(Balance!L96,Interest!L97),L$15),0)</f>
        <v>110</v>
      </c>
      <c r="M97" s="6">
        <f>IF(Balance!M96&gt;0,IF(SUM(Balance!M96,Interest!M97)&lt;M$15,SUM(Balance!M96,Interest!M97),M$15),0)</f>
        <v>95</v>
      </c>
      <c r="O97" s="6">
        <f t="shared" si="2"/>
        <v>395</v>
      </c>
    </row>
    <row r="98" spans="1:15" x14ac:dyDescent="0.25">
      <c r="A98" s="3">
        <f>IF(Balance!O97&lt;=0,"",A97+1)</f>
        <v>83</v>
      </c>
      <c r="B98" s="51">
        <f t="shared" si="3"/>
        <v>44562</v>
      </c>
      <c r="D98" s="6">
        <f>IF(Balance!D97&gt;0,IF(SUM(Balance!D97,Interest!D98)&lt;D$15,SUM(Balance!D97,Interest!D98),D$15),0)</f>
        <v>0</v>
      </c>
      <c r="E98" s="6">
        <f>IF(Balance!E97&gt;0,IF(SUM(Balance!E97,Interest!E98)&lt;E$15,SUM(Balance!E97,Interest!E98),E$15),0)</f>
        <v>0</v>
      </c>
      <c r="F98" s="6">
        <f>IF(Balance!F97&gt;0,IF(SUM(Balance!F97,Interest!F98)&lt;F$15,SUM(Balance!F97,Interest!F98),F$15),0)</f>
        <v>0</v>
      </c>
      <c r="G98" s="6">
        <f>IF(Balance!G97&gt;0,IF(SUM(Balance!G97,Interest!G98)&lt;G$15,SUM(Balance!G97,Interest!G98),G$15),0)</f>
        <v>0</v>
      </c>
      <c r="H98" s="6">
        <f>IF(Balance!H97&gt;0,IF(SUM(Balance!H97,Interest!H98)&lt;H$15,SUM(Balance!H97,Interest!H98),H$15),0)</f>
        <v>0</v>
      </c>
      <c r="I98" s="6">
        <f>IF(Balance!I97&gt;0,IF(SUM(Balance!I97,Interest!I98)&lt;I$15,SUM(Balance!I97,Interest!I98),I$15),0)</f>
        <v>0</v>
      </c>
      <c r="J98" s="6">
        <f>IF(Balance!J97&gt;0,IF(SUM(Balance!J97,Interest!J98)&lt;J$15,SUM(Balance!J97,Interest!J98),J$15),0)</f>
        <v>0</v>
      </c>
      <c r="K98" s="6">
        <f>IF(Balance!K97&gt;0,IF(SUM(Balance!K97,Interest!K98)&lt;K$15,SUM(Balance!K97,Interest!K98),K$15),0)</f>
        <v>120</v>
      </c>
      <c r="L98" s="6">
        <f>IF(Balance!L97&gt;0,IF(SUM(Balance!L97,Interest!L98)&lt;L$15,SUM(Balance!L97,Interest!L98),L$15),0)</f>
        <v>110</v>
      </c>
      <c r="M98" s="6">
        <f>IF(Balance!M97&gt;0,IF(SUM(Balance!M97,Interest!M98)&lt;M$15,SUM(Balance!M97,Interest!M98),M$15),0)</f>
        <v>95</v>
      </c>
      <c r="O98" s="6">
        <f t="shared" si="2"/>
        <v>325</v>
      </c>
    </row>
    <row r="99" spans="1:15" x14ac:dyDescent="0.25">
      <c r="A99" s="3">
        <f>IF(Balance!O98&lt;=0,"",A98+1)</f>
        <v>84</v>
      </c>
      <c r="B99" s="51">
        <f t="shared" si="3"/>
        <v>44593</v>
      </c>
      <c r="D99" s="6">
        <f>IF(Balance!D98&gt;0,IF(SUM(Balance!D98,Interest!D99)&lt;D$15,SUM(Balance!D98,Interest!D99),D$15),0)</f>
        <v>0</v>
      </c>
      <c r="E99" s="6">
        <f>IF(Balance!E98&gt;0,IF(SUM(Balance!E98,Interest!E99)&lt;E$15,SUM(Balance!E98,Interest!E99),E$15),0)</f>
        <v>0</v>
      </c>
      <c r="F99" s="6">
        <f>IF(Balance!F98&gt;0,IF(SUM(Balance!F98,Interest!F99)&lt;F$15,SUM(Balance!F98,Interest!F99),F$15),0)</f>
        <v>0</v>
      </c>
      <c r="G99" s="6">
        <f>IF(Balance!G98&gt;0,IF(SUM(Balance!G98,Interest!G99)&lt;G$15,SUM(Balance!G98,Interest!G99),G$15),0)</f>
        <v>0</v>
      </c>
      <c r="H99" s="6">
        <f>IF(Balance!H98&gt;0,IF(SUM(Balance!H98,Interest!H99)&lt;H$15,SUM(Balance!H98,Interest!H99),H$15),0)</f>
        <v>0</v>
      </c>
      <c r="I99" s="6">
        <f>IF(Balance!I98&gt;0,IF(SUM(Balance!I98,Interest!I99)&lt;I$15,SUM(Balance!I98,Interest!I99),I$15),0)</f>
        <v>0</v>
      </c>
      <c r="J99" s="6">
        <f>IF(Balance!J98&gt;0,IF(SUM(Balance!J98,Interest!J99)&lt;J$15,SUM(Balance!J98,Interest!J99),J$15),0)</f>
        <v>0</v>
      </c>
      <c r="K99" s="6">
        <f>IF(Balance!K98&gt;0,IF(SUM(Balance!K98,Interest!K99)&lt;K$15,SUM(Balance!K98,Interest!K99),K$15),0)</f>
        <v>120</v>
      </c>
      <c r="L99" s="6">
        <f>IF(Balance!L98&gt;0,IF(SUM(Balance!L98,Interest!L99)&lt;L$15,SUM(Balance!L98,Interest!L99),L$15),0)</f>
        <v>110</v>
      </c>
      <c r="M99" s="6">
        <f>IF(Balance!M98&gt;0,IF(SUM(Balance!M98,Interest!M99)&lt;M$15,SUM(Balance!M98,Interest!M99),M$15),0)</f>
        <v>95</v>
      </c>
      <c r="O99" s="6">
        <f t="shared" si="2"/>
        <v>325</v>
      </c>
    </row>
    <row r="100" spans="1:15" x14ac:dyDescent="0.25">
      <c r="A100" s="3">
        <f>IF(Balance!O99&lt;=0,"",A99+1)</f>
        <v>85</v>
      </c>
      <c r="B100" s="51">
        <f t="shared" si="3"/>
        <v>44621</v>
      </c>
      <c r="D100" s="6">
        <f>IF(Balance!D99&gt;0,IF(SUM(Balance!D99,Interest!D100)&lt;D$15,SUM(Balance!D99,Interest!D100),D$15),0)</f>
        <v>0</v>
      </c>
      <c r="E100" s="6">
        <f>IF(Balance!E99&gt;0,IF(SUM(Balance!E99,Interest!E100)&lt;E$15,SUM(Balance!E99,Interest!E100),E$15),0)</f>
        <v>0</v>
      </c>
      <c r="F100" s="6">
        <f>IF(Balance!F99&gt;0,IF(SUM(Balance!F99,Interest!F100)&lt;F$15,SUM(Balance!F99,Interest!F100),F$15),0)</f>
        <v>0</v>
      </c>
      <c r="G100" s="6">
        <f>IF(Balance!G99&gt;0,IF(SUM(Balance!G99,Interest!G100)&lt;G$15,SUM(Balance!G99,Interest!G100),G$15),0)</f>
        <v>0</v>
      </c>
      <c r="H100" s="6">
        <f>IF(Balance!H99&gt;0,IF(SUM(Balance!H99,Interest!H100)&lt;H$15,SUM(Balance!H99,Interest!H100),H$15),0)</f>
        <v>0</v>
      </c>
      <c r="I100" s="6">
        <f>IF(Balance!I99&gt;0,IF(SUM(Balance!I99,Interest!I100)&lt;I$15,SUM(Balance!I99,Interest!I100),I$15),0)</f>
        <v>0</v>
      </c>
      <c r="J100" s="6">
        <f>IF(Balance!J99&gt;0,IF(SUM(Balance!J99,Interest!J100)&lt;J$15,SUM(Balance!J99,Interest!J100),J$15),0)</f>
        <v>0</v>
      </c>
      <c r="K100" s="6">
        <f>IF(Balance!K99&gt;0,IF(SUM(Balance!K99,Interest!K100)&lt;K$15,SUM(Balance!K99,Interest!K100),K$15),0)</f>
        <v>120</v>
      </c>
      <c r="L100" s="6">
        <f>IF(Balance!L99&gt;0,IF(SUM(Balance!L99,Interest!L100)&lt;L$15,SUM(Balance!L99,Interest!L100),L$15),0)</f>
        <v>110</v>
      </c>
      <c r="M100" s="6">
        <f>IF(Balance!M99&gt;0,IF(SUM(Balance!M99,Interest!M100)&lt;M$15,SUM(Balance!M99,Interest!M100),M$15),0)</f>
        <v>95</v>
      </c>
      <c r="O100" s="6">
        <f t="shared" si="2"/>
        <v>325</v>
      </c>
    </row>
    <row r="101" spans="1:15" x14ac:dyDescent="0.25">
      <c r="A101" s="3">
        <f>IF(Balance!O100&lt;=0,"",A100+1)</f>
        <v>86</v>
      </c>
      <c r="B101" s="51">
        <f t="shared" si="3"/>
        <v>44652</v>
      </c>
      <c r="D101" s="6">
        <f>IF(Balance!D100&gt;0,IF(SUM(Balance!D100,Interest!D101)&lt;D$15,SUM(Balance!D100,Interest!D101),D$15),0)</f>
        <v>0</v>
      </c>
      <c r="E101" s="6">
        <f>IF(Balance!E100&gt;0,IF(SUM(Balance!E100,Interest!E101)&lt;E$15,SUM(Balance!E100,Interest!E101),E$15),0)</f>
        <v>0</v>
      </c>
      <c r="F101" s="6">
        <f>IF(Balance!F100&gt;0,IF(SUM(Balance!F100,Interest!F101)&lt;F$15,SUM(Balance!F100,Interest!F101),F$15),0)</f>
        <v>0</v>
      </c>
      <c r="G101" s="6">
        <f>IF(Balance!G100&gt;0,IF(SUM(Balance!G100,Interest!G101)&lt;G$15,SUM(Balance!G100,Interest!G101),G$15),0)</f>
        <v>0</v>
      </c>
      <c r="H101" s="6">
        <f>IF(Balance!H100&gt;0,IF(SUM(Balance!H100,Interest!H101)&lt;H$15,SUM(Balance!H100,Interest!H101),H$15),0)</f>
        <v>0</v>
      </c>
      <c r="I101" s="6">
        <f>IF(Balance!I100&gt;0,IF(SUM(Balance!I100,Interest!I101)&lt;I$15,SUM(Balance!I100,Interest!I101),I$15),0)</f>
        <v>0</v>
      </c>
      <c r="J101" s="6">
        <f>IF(Balance!J100&gt;0,IF(SUM(Balance!J100,Interest!J101)&lt;J$15,SUM(Balance!J100,Interest!J101),J$15),0)</f>
        <v>0</v>
      </c>
      <c r="K101" s="6">
        <f>IF(Balance!K100&gt;0,IF(SUM(Balance!K100,Interest!K101)&lt;K$15,SUM(Balance!K100,Interest!K101),K$15),0)</f>
        <v>120</v>
      </c>
      <c r="L101" s="6">
        <f>IF(Balance!L100&gt;0,IF(SUM(Balance!L100,Interest!L101)&lt;L$15,SUM(Balance!L100,Interest!L101),L$15),0)</f>
        <v>110</v>
      </c>
      <c r="M101" s="6">
        <f>IF(Balance!M100&gt;0,IF(SUM(Balance!M100,Interest!M101)&lt;M$15,SUM(Balance!M100,Interest!M101),M$15),0)</f>
        <v>95</v>
      </c>
      <c r="O101" s="6">
        <f t="shared" si="2"/>
        <v>325</v>
      </c>
    </row>
    <row r="102" spans="1:15" x14ac:dyDescent="0.25">
      <c r="A102" s="3">
        <f>IF(Balance!O101&lt;=0,"",A101+1)</f>
        <v>87</v>
      </c>
      <c r="B102" s="51">
        <f t="shared" si="3"/>
        <v>44682</v>
      </c>
      <c r="D102" s="6">
        <f>IF(Balance!D101&gt;0,IF(SUM(Balance!D101,Interest!D102)&lt;D$15,SUM(Balance!D101,Interest!D102),D$15),0)</f>
        <v>0</v>
      </c>
      <c r="E102" s="6">
        <f>IF(Balance!E101&gt;0,IF(SUM(Balance!E101,Interest!E102)&lt;E$15,SUM(Balance!E101,Interest!E102),E$15),0)</f>
        <v>0</v>
      </c>
      <c r="F102" s="6">
        <f>IF(Balance!F101&gt;0,IF(SUM(Balance!F101,Interest!F102)&lt;F$15,SUM(Balance!F101,Interest!F102),F$15),0)</f>
        <v>0</v>
      </c>
      <c r="G102" s="6">
        <f>IF(Balance!G101&gt;0,IF(SUM(Balance!G101,Interest!G102)&lt;G$15,SUM(Balance!G101,Interest!G102),G$15),0)</f>
        <v>0</v>
      </c>
      <c r="H102" s="6">
        <f>IF(Balance!H101&gt;0,IF(SUM(Balance!H101,Interest!H102)&lt;H$15,SUM(Balance!H101,Interest!H102),H$15),0)</f>
        <v>0</v>
      </c>
      <c r="I102" s="6">
        <f>IF(Balance!I101&gt;0,IF(SUM(Balance!I101,Interest!I102)&lt;I$15,SUM(Balance!I101,Interest!I102),I$15),0)</f>
        <v>0</v>
      </c>
      <c r="J102" s="6">
        <f>IF(Balance!J101&gt;0,IF(SUM(Balance!J101,Interest!J102)&lt;J$15,SUM(Balance!J101,Interest!J102),J$15),0)</f>
        <v>0</v>
      </c>
      <c r="K102" s="6">
        <f>IF(Balance!K101&gt;0,IF(SUM(Balance!K101,Interest!K102)&lt;K$15,SUM(Balance!K101,Interest!K102),K$15),0)</f>
        <v>120</v>
      </c>
      <c r="L102" s="6">
        <f>IF(Balance!L101&gt;0,IF(SUM(Balance!L101,Interest!L102)&lt;L$15,SUM(Balance!L101,Interest!L102),L$15),0)</f>
        <v>110</v>
      </c>
      <c r="M102" s="6">
        <f>IF(Balance!M101&gt;0,IF(SUM(Balance!M101,Interest!M102)&lt;M$15,SUM(Balance!M101,Interest!M102),M$15),0)</f>
        <v>95</v>
      </c>
      <c r="O102" s="6">
        <f t="shared" si="2"/>
        <v>325</v>
      </c>
    </row>
    <row r="103" spans="1:15" x14ac:dyDescent="0.25">
      <c r="A103" s="3">
        <f>IF(Balance!O102&lt;=0,"",A102+1)</f>
        <v>88</v>
      </c>
      <c r="B103" s="51">
        <f t="shared" si="3"/>
        <v>44713</v>
      </c>
      <c r="D103" s="6">
        <f>IF(Balance!D102&gt;0,IF(SUM(Balance!D102,Interest!D103)&lt;D$15,SUM(Balance!D102,Interest!D103),D$15),0)</f>
        <v>0</v>
      </c>
      <c r="E103" s="6">
        <f>IF(Balance!E102&gt;0,IF(SUM(Balance!E102,Interest!E103)&lt;E$15,SUM(Balance!E102,Interest!E103),E$15),0)</f>
        <v>0</v>
      </c>
      <c r="F103" s="6">
        <f>IF(Balance!F102&gt;0,IF(SUM(Balance!F102,Interest!F103)&lt;F$15,SUM(Balance!F102,Interest!F103),F$15),0)</f>
        <v>0</v>
      </c>
      <c r="G103" s="6">
        <f>IF(Balance!G102&gt;0,IF(SUM(Balance!G102,Interest!G103)&lt;G$15,SUM(Balance!G102,Interest!G103),G$15),0)</f>
        <v>0</v>
      </c>
      <c r="H103" s="6">
        <f>IF(Balance!H102&gt;0,IF(SUM(Balance!H102,Interest!H103)&lt;H$15,SUM(Balance!H102,Interest!H103),H$15),0)</f>
        <v>0</v>
      </c>
      <c r="I103" s="6">
        <f>IF(Balance!I102&gt;0,IF(SUM(Balance!I102,Interest!I103)&lt;I$15,SUM(Balance!I102,Interest!I103),I$15),0)</f>
        <v>0</v>
      </c>
      <c r="J103" s="6">
        <f>IF(Balance!J102&gt;0,IF(SUM(Balance!J102,Interest!J103)&lt;J$15,SUM(Balance!J102,Interest!J103),J$15),0)</f>
        <v>0</v>
      </c>
      <c r="K103" s="6">
        <f>IF(Balance!K102&gt;0,IF(SUM(Balance!K102,Interest!K103)&lt;K$15,SUM(Balance!K102,Interest!K103),K$15),0)</f>
        <v>120</v>
      </c>
      <c r="L103" s="6">
        <f>IF(Balance!L102&gt;0,IF(SUM(Balance!L102,Interest!L103)&lt;L$15,SUM(Balance!L102,Interest!L103),L$15),0)</f>
        <v>110</v>
      </c>
      <c r="M103" s="6">
        <f>IF(Balance!M102&gt;0,IF(SUM(Balance!M102,Interest!M103)&lt;M$15,SUM(Balance!M102,Interest!M103),M$15),0)</f>
        <v>95</v>
      </c>
      <c r="O103" s="6">
        <f t="shared" si="2"/>
        <v>325</v>
      </c>
    </row>
    <row r="104" spans="1:15" x14ac:dyDescent="0.25">
      <c r="A104" s="3">
        <f>IF(Balance!O103&lt;=0,"",A103+1)</f>
        <v>89</v>
      </c>
      <c r="B104" s="51">
        <f t="shared" si="3"/>
        <v>44743</v>
      </c>
      <c r="D104" s="6">
        <f>IF(Balance!D103&gt;0,IF(SUM(Balance!D103,Interest!D104)&lt;D$15,SUM(Balance!D103,Interest!D104),D$15),0)</f>
        <v>0</v>
      </c>
      <c r="E104" s="6">
        <f>IF(Balance!E103&gt;0,IF(SUM(Balance!E103,Interest!E104)&lt;E$15,SUM(Balance!E103,Interest!E104),E$15),0)</f>
        <v>0</v>
      </c>
      <c r="F104" s="6">
        <f>IF(Balance!F103&gt;0,IF(SUM(Balance!F103,Interest!F104)&lt;F$15,SUM(Balance!F103,Interest!F104),F$15),0)</f>
        <v>0</v>
      </c>
      <c r="G104" s="6">
        <f>IF(Balance!G103&gt;0,IF(SUM(Balance!G103,Interest!G104)&lt;G$15,SUM(Balance!G103,Interest!G104),G$15),0)</f>
        <v>0</v>
      </c>
      <c r="H104" s="6">
        <f>IF(Balance!H103&gt;0,IF(SUM(Balance!H103,Interest!H104)&lt;H$15,SUM(Balance!H103,Interest!H104),H$15),0)</f>
        <v>0</v>
      </c>
      <c r="I104" s="6">
        <f>IF(Balance!I103&gt;0,IF(SUM(Balance!I103,Interest!I104)&lt;I$15,SUM(Balance!I103,Interest!I104),I$15),0)</f>
        <v>0</v>
      </c>
      <c r="J104" s="6">
        <f>IF(Balance!J103&gt;0,IF(SUM(Balance!J103,Interest!J104)&lt;J$15,SUM(Balance!J103,Interest!J104),J$15),0)</f>
        <v>0</v>
      </c>
      <c r="K104" s="6">
        <f>IF(Balance!K103&gt;0,IF(SUM(Balance!K103,Interest!K104)&lt;K$15,SUM(Balance!K103,Interest!K104),K$15),0)</f>
        <v>120</v>
      </c>
      <c r="L104" s="6">
        <f>IF(Balance!L103&gt;0,IF(SUM(Balance!L103,Interest!L104)&lt;L$15,SUM(Balance!L103,Interest!L104),L$15),0)</f>
        <v>110</v>
      </c>
      <c r="M104" s="6">
        <f>IF(Balance!M103&gt;0,IF(SUM(Balance!M103,Interest!M104)&lt;M$15,SUM(Balance!M103,Interest!M104),M$15),0)</f>
        <v>95</v>
      </c>
      <c r="O104" s="6">
        <f t="shared" si="2"/>
        <v>325</v>
      </c>
    </row>
    <row r="105" spans="1:15" x14ac:dyDescent="0.25">
      <c r="A105" s="3">
        <f>IF(Balance!O104&lt;=0,"",A104+1)</f>
        <v>90</v>
      </c>
      <c r="B105" s="51">
        <f t="shared" si="3"/>
        <v>44774</v>
      </c>
      <c r="D105" s="6">
        <f>IF(Balance!D104&gt;0,IF(SUM(Balance!D104,Interest!D105)&lt;D$15,SUM(Balance!D104,Interest!D105),D$15),0)</f>
        <v>0</v>
      </c>
      <c r="E105" s="6">
        <f>IF(Balance!E104&gt;0,IF(SUM(Balance!E104,Interest!E105)&lt;E$15,SUM(Balance!E104,Interest!E105),E$15),0)</f>
        <v>0</v>
      </c>
      <c r="F105" s="6">
        <f>IF(Balance!F104&gt;0,IF(SUM(Balance!F104,Interest!F105)&lt;F$15,SUM(Balance!F104,Interest!F105),F$15),0)</f>
        <v>0</v>
      </c>
      <c r="G105" s="6">
        <f>IF(Balance!G104&gt;0,IF(SUM(Balance!G104,Interest!G105)&lt;G$15,SUM(Balance!G104,Interest!G105),G$15),0)</f>
        <v>0</v>
      </c>
      <c r="H105" s="6">
        <f>IF(Balance!H104&gt;0,IF(SUM(Balance!H104,Interest!H105)&lt;H$15,SUM(Balance!H104,Interest!H105),H$15),0)</f>
        <v>0</v>
      </c>
      <c r="I105" s="6">
        <f>IF(Balance!I104&gt;0,IF(SUM(Balance!I104,Interest!I105)&lt;I$15,SUM(Balance!I104,Interest!I105),I$15),0)</f>
        <v>0</v>
      </c>
      <c r="J105" s="6">
        <f>IF(Balance!J104&gt;0,IF(SUM(Balance!J104,Interest!J105)&lt;J$15,SUM(Balance!J104,Interest!J105),J$15),0)</f>
        <v>0</v>
      </c>
      <c r="K105" s="6">
        <f>IF(Balance!K104&gt;0,IF(SUM(Balance!K104,Interest!K105)&lt;K$15,SUM(Balance!K104,Interest!K105),K$15),0)</f>
        <v>120</v>
      </c>
      <c r="L105" s="6">
        <f>IF(Balance!L104&gt;0,IF(SUM(Balance!L104,Interest!L105)&lt;L$15,SUM(Balance!L104,Interest!L105),L$15),0)</f>
        <v>110</v>
      </c>
      <c r="M105" s="6">
        <f>IF(Balance!M104&gt;0,IF(SUM(Balance!M104,Interest!M105)&lt;M$15,SUM(Balance!M104,Interest!M105),M$15),0)</f>
        <v>95</v>
      </c>
      <c r="O105" s="6">
        <f t="shared" si="2"/>
        <v>325</v>
      </c>
    </row>
    <row r="106" spans="1:15" x14ac:dyDescent="0.25">
      <c r="A106" s="3">
        <f>IF(Balance!O105&lt;=0,"",A105+1)</f>
        <v>91</v>
      </c>
      <c r="B106" s="51">
        <f t="shared" si="3"/>
        <v>44805</v>
      </c>
      <c r="D106" s="6">
        <f>IF(Balance!D105&gt;0,IF(SUM(Balance!D105,Interest!D106)&lt;D$15,SUM(Balance!D105,Interest!D106),D$15),0)</f>
        <v>0</v>
      </c>
      <c r="E106" s="6">
        <f>IF(Balance!E105&gt;0,IF(SUM(Balance!E105,Interest!E106)&lt;E$15,SUM(Balance!E105,Interest!E106),E$15),0)</f>
        <v>0</v>
      </c>
      <c r="F106" s="6">
        <f>IF(Balance!F105&gt;0,IF(SUM(Balance!F105,Interest!F106)&lt;F$15,SUM(Balance!F105,Interest!F106),F$15),0)</f>
        <v>0</v>
      </c>
      <c r="G106" s="6">
        <f>IF(Balance!G105&gt;0,IF(SUM(Balance!G105,Interest!G106)&lt;G$15,SUM(Balance!G105,Interest!G106),G$15),0)</f>
        <v>0</v>
      </c>
      <c r="H106" s="6">
        <f>IF(Balance!H105&gt;0,IF(SUM(Balance!H105,Interest!H106)&lt;H$15,SUM(Balance!H105,Interest!H106),H$15),0)</f>
        <v>0</v>
      </c>
      <c r="I106" s="6">
        <f>IF(Balance!I105&gt;0,IF(SUM(Balance!I105,Interest!I106)&lt;I$15,SUM(Balance!I105,Interest!I106),I$15),0)</f>
        <v>0</v>
      </c>
      <c r="J106" s="6">
        <f>IF(Balance!J105&gt;0,IF(SUM(Balance!J105,Interest!J106)&lt;J$15,SUM(Balance!J105,Interest!J106),J$15),0)</f>
        <v>0</v>
      </c>
      <c r="K106" s="6">
        <f>IF(Balance!K105&gt;0,IF(SUM(Balance!K105,Interest!K106)&lt;K$15,SUM(Balance!K105,Interest!K106),K$15),0)</f>
        <v>120</v>
      </c>
      <c r="L106" s="6">
        <f>IF(Balance!L105&gt;0,IF(SUM(Balance!L105,Interest!L106)&lt;L$15,SUM(Balance!L105,Interest!L106),L$15),0)</f>
        <v>110</v>
      </c>
      <c r="M106" s="6">
        <f>IF(Balance!M105&gt;0,IF(SUM(Balance!M105,Interest!M106)&lt;M$15,SUM(Balance!M105,Interest!M106),M$15),0)</f>
        <v>95</v>
      </c>
      <c r="O106" s="6">
        <f t="shared" si="2"/>
        <v>325</v>
      </c>
    </row>
    <row r="107" spans="1:15" x14ac:dyDescent="0.25">
      <c r="A107" s="3">
        <f>IF(Balance!O106&lt;=0,"",A106+1)</f>
        <v>92</v>
      </c>
      <c r="B107" s="51">
        <f t="shared" si="3"/>
        <v>44835</v>
      </c>
      <c r="D107" s="6">
        <f>IF(Balance!D106&gt;0,IF(SUM(Balance!D106,Interest!D107)&lt;D$15,SUM(Balance!D106,Interest!D107),D$15),0)</f>
        <v>0</v>
      </c>
      <c r="E107" s="6">
        <f>IF(Balance!E106&gt;0,IF(SUM(Balance!E106,Interest!E107)&lt;E$15,SUM(Balance!E106,Interest!E107),E$15),0)</f>
        <v>0</v>
      </c>
      <c r="F107" s="6">
        <f>IF(Balance!F106&gt;0,IF(SUM(Balance!F106,Interest!F107)&lt;F$15,SUM(Balance!F106,Interest!F107),F$15),0)</f>
        <v>0</v>
      </c>
      <c r="G107" s="6">
        <f>IF(Balance!G106&gt;0,IF(SUM(Balance!G106,Interest!G107)&lt;G$15,SUM(Balance!G106,Interest!G107),G$15),0)</f>
        <v>0</v>
      </c>
      <c r="H107" s="6">
        <f>IF(Balance!H106&gt;0,IF(SUM(Balance!H106,Interest!H107)&lt;H$15,SUM(Balance!H106,Interest!H107),H$15),0)</f>
        <v>0</v>
      </c>
      <c r="I107" s="6">
        <f>IF(Balance!I106&gt;0,IF(SUM(Balance!I106,Interest!I107)&lt;I$15,SUM(Balance!I106,Interest!I107),I$15),0)</f>
        <v>0</v>
      </c>
      <c r="J107" s="6">
        <f>IF(Balance!J106&gt;0,IF(SUM(Balance!J106,Interest!J107)&lt;J$15,SUM(Balance!J106,Interest!J107),J$15),0)</f>
        <v>0</v>
      </c>
      <c r="K107" s="6">
        <f>IF(Balance!K106&gt;0,IF(SUM(Balance!K106,Interest!K107)&lt;K$15,SUM(Balance!K106,Interest!K107),K$15),0)</f>
        <v>120</v>
      </c>
      <c r="L107" s="6">
        <f>IF(Balance!L106&gt;0,IF(SUM(Balance!L106,Interest!L107)&lt;L$15,SUM(Balance!L106,Interest!L107),L$15),0)</f>
        <v>110</v>
      </c>
      <c r="M107" s="6">
        <f>IF(Balance!M106&gt;0,IF(SUM(Balance!M106,Interest!M107)&lt;M$15,SUM(Balance!M106,Interest!M107),M$15),0)</f>
        <v>95</v>
      </c>
      <c r="O107" s="6">
        <f t="shared" si="2"/>
        <v>325</v>
      </c>
    </row>
    <row r="108" spans="1:15" x14ac:dyDescent="0.25">
      <c r="A108" s="3">
        <f>IF(Balance!O107&lt;=0,"",A107+1)</f>
        <v>93</v>
      </c>
      <c r="B108" s="51">
        <f t="shared" si="3"/>
        <v>44866</v>
      </c>
      <c r="D108" s="6">
        <f>IF(Balance!D107&gt;0,IF(SUM(Balance!D107,Interest!D108)&lt;D$15,SUM(Balance!D107,Interest!D108),D$15),0)</f>
        <v>0</v>
      </c>
      <c r="E108" s="6">
        <f>IF(Balance!E107&gt;0,IF(SUM(Balance!E107,Interest!E108)&lt;E$15,SUM(Balance!E107,Interest!E108),E$15),0)</f>
        <v>0</v>
      </c>
      <c r="F108" s="6">
        <f>IF(Balance!F107&gt;0,IF(SUM(Balance!F107,Interest!F108)&lt;F$15,SUM(Balance!F107,Interest!F108),F$15),0)</f>
        <v>0</v>
      </c>
      <c r="G108" s="6">
        <f>IF(Balance!G107&gt;0,IF(SUM(Balance!G107,Interest!G108)&lt;G$15,SUM(Balance!G107,Interest!G108),G$15),0)</f>
        <v>0</v>
      </c>
      <c r="H108" s="6">
        <f>IF(Balance!H107&gt;0,IF(SUM(Balance!H107,Interest!H108)&lt;H$15,SUM(Balance!H107,Interest!H108),H$15),0)</f>
        <v>0</v>
      </c>
      <c r="I108" s="6">
        <f>IF(Balance!I107&gt;0,IF(SUM(Balance!I107,Interest!I108)&lt;I$15,SUM(Balance!I107,Interest!I108),I$15),0)</f>
        <v>0</v>
      </c>
      <c r="J108" s="6">
        <f>IF(Balance!J107&gt;0,IF(SUM(Balance!J107,Interest!J108)&lt;J$15,SUM(Balance!J107,Interest!J108),J$15),0)</f>
        <v>0</v>
      </c>
      <c r="K108" s="6">
        <f>IF(Balance!K107&gt;0,IF(SUM(Balance!K107,Interest!K108)&lt;K$15,SUM(Balance!K107,Interest!K108),K$15),0)</f>
        <v>120</v>
      </c>
      <c r="L108" s="6">
        <f>IF(Balance!L107&gt;0,IF(SUM(Balance!L107,Interest!L108)&lt;L$15,SUM(Balance!L107,Interest!L108),L$15),0)</f>
        <v>110</v>
      </c>
      <c r="M108" s="6">
        <f>IF(Balance!M107&gt;0,IF(SUM(Balance!M107,Interest!M108)&lt;M$15,SUM(Balance!M107,Interest!M108),M$15),0)</f>
        <v>95</v>
      </c>
      <c r="O108" s="6">
        <f t="shared" si="2"/>
        <v>325</v>
      </c>
    </row>
    <row r="109" spans="1:15" x14ac:dyDescent="0.25">
      <c r="A109" s="3">
        <f>IF(Balance!O108&lt;=0,"",A108+1)</f>
        <v>94</v>
      </c>
      <c r="B109" s="51">
        <f t="shared" si="3"/>
        <v>44896</v>
      </c>
      <c r="D109" s="6">
        <f>IF(Balance!D108&gt;0,IF(SUM(Balance!D108,Interest!D109)&lt;D$15,SUM(Balance!D108,Interest!D109),D$15),0)</f>
        <v>0</v>
      </c>
      <c r="E109" s="6">
        <f>IF(Balance!E108&gt;0,IF(SUM(Balance!E108,Interest!E109)&lt;E$15,SUM(Balance!E108,Interest!E109),E$15),0)</f>
        <v>0</v>
      </c>
      <c r="F109" s="6">
        <f>IF(Balance!F108&gt;0,IF(SUM(Balance!F108,Interest!F109)&lt;F$15,SUM(Balance!F108,Interest!F109),F$15),0)</f>
        <v>0</v>
      </c>
      <c r="G109" s="6">
        <f>IF(Balance!G108&gt;0,IF(SUM(Balance!G108,Interest!G109)&lt;G$15,SUM(Balance!G108,Interest!G109),G$15),0)</f>
        <v>0</v>
      </c>
      <c r="H109" s="6">
        <f>IF(Balance!H108&gt;0,IF(SUM(Balance!H108,Interest!H109)&lt;H$15,SUM(Balance!H108,Interest!H109),H$15),0)</f>
        <v>0</v>
      </c>
      <c r="I109" s="6">
        <f>IF(Balance!I108&gt;0,IF(SUM(Balance!I108,Interest!I109)&lt;I$15,SUM(Balance!I108,Interest!I109),I$15),0)</f>
        <v>0</v>
      </c>
      <c r="J109" s="6">
        <f>IF(Balance!J108&gt;0,IF(SUM(Balance!J108,Interest!J109)&lt;J$15,SUM(Balance!J108,Interest!J109),J$15),0)</f>
        <v>0</v>
      </c>
      <c r="K109" s="6">
        <f>IF(Balance!K108&gt;0,IF(SUM(Balance!K108,Interest!K109)&lt;K$15,SUM(Balance!K108,Interest!K109),K$15),0)</f>
        <v>120</v>
      </c>
      <c r="L109" s="6">
        <f>IF(Balance!L108&gt;0,IF(SUM(Balance!L108,Interest!L109)&lt;L$15,SUM(Balance!L108,Interest!L109),L$15),0)</f>
        <v>110</v>
      </c>
      <c r="M109" s="6">
        <f>IF(Balance!M108&gt;0,IF(SUM(Balance!M108,Interest!M109)&lt;M$15,SUM(Balance!M108,Interest!M109),M$15),0)</f>
        <v>95</v>
      </c>
      <c r="O109" s="6">
        <f t="shared" si="2"/>
        <v>325</v>
      </c>
    </row>
    <row r="110" spans="1:15" x14ac:dyDescent="0.25">
      <c r="A110" s="3">
        <f>IF(Balance!O109&lt;=0,"",A109+1)</f>
        <v>95</v>
      </c>
      <c r="B110" s="51">
        <f t="shared" si="3"/>
        <v>44927</v>
      </c>
      <c r="D110" s="6">
        <f>IF(Balance!D109&gt;0,IF(SUM(Balance!D109,Interest!D110)&lt;D$15,SUM(Balance!D109,Interest!D110),D$15),0)</f>
        <v>0</v>
      </c>
      <c r="E110" s="6">
        <f>IF(Balance!E109&gt;0,IF(SUM(Balance!E109,Interest!E110)&lt;E$15,SUM(Balance!E109,Interest!E110),E$15),0)</f>
        <v>0</v>
      </c>
      <c r="F110" s="6">
        <f>IF(Balance!F109&gt;0,IF(SUM(Balance!F109,Interest!F110)&lt;F$15,SUM(Balance!F109,Interest!F110),F$15),0)</f>
        <v>0</v>
      </c>
      <c r="G110" s="6">
        <f>IF(Balance!G109&gt;0,IF(SUM(Balance!G109,Interest!G110)&lt;G$15,SUM(Balance!G109,Interest!G110),G$15),0)</f>
        <v>0</v>
      </c>
      <c r="H110" s="6">
        <f>IF(Balance!H109&gt;0,IF(SUM(Balance!H109,Interest!H110)&lt;H$15,SUM(Balance!H109,Interest!H110),H$15),0)</f>
        <v>0</v>
      </c>
      <c r="I110" s="6">
        <f>IF(Balance!I109&gt;0,IF(SUM(Balance!I109,Interest!I110)&lt;I$15,SUM(Balance!I109,Interest!I110),I$15),0)</f>
        <v>0</v>
      </c>
      <c r="J110" s="6">
        <f>IF(Balance!J109&gt;0,IF(SUM(Balance!J109,Interest!J110)&lt;J$15,SUM(Balance!J109,Interest!J110),J$15),0)</f>
        <v>0</v>
      </c>
      <c r="K110" s="6">
        <f>IF(Balance!K109&gt;0,IF(SUM(Balance!K109,Interest!K110)&lt;K$15,SUM(Balance!K109,Interest!K110),K$15),0)</f>
        <v>120</v>
      </c>
      <c r="L110" s="6">
        <f>IF(Balance!L109&gt;0,IF(SUM(Balance!L109,Interest!L110)&lt;L$15,SUM(Balance!L109,Interest!L110),L$15),0)</f>
        <v>110</v>
      </c>
      <c r="M110" s="6">
        <f>IF(Balance!M109&gt;0,IF(SUM(Balance!M109,Interest!M110)&lt;M$15,SUM(Balance!M109,Interest!M110),M$15),0)</f>
        <v>95</v>
      </c>
      <c r="O110" s="6">
        <f t="shared" si="2"/>
        <v>325</v>
      </c>
    </row>
    <row r="111" spans="1:15" x14ac:dyDescent="0.25">
      <c r="A111" s="3">
        <f>IF(Balance!O110&lt;=0,"",A110+1)</f>
        <v>96</v>
      </c>
      <c r="B111" s="51">
        <f t="shared" si="3"/>
        <v>44958</v>
      </c>
      <c r="D111" s="6">
        <f>IF(Balance!D110&gt;0,IF(SUM(Balance!D110,Interest!D111)&lt;D$15,SUM(Balance!D110,Interest!D111),D$15),0)</f>
        <v>0</v>
      </c>
      <c r="E111" s="6">
        <f>IF(Balance!E110&gt;0,IF(SUM(Balance!E110,Interest!E111)&lt;E$15,SUM(Balance!E110,Interest!E111),E$15),0)</f>
        <v>0</v>
      </c>
      <c r="F111" s="6">
        <f>IF(Balance!F110&gt;0,IF(SUM(Balance!F110,Interest!F111)&lt;F$15,SUM(Balance!F110,Interest!F111),F$15),0)</f>
        <v>0</v>
      </c>
      <c r="G111" s="6">
        <f>IF(Balance!G110&gt;0,IF(SUM(Balance!G110,Interest!G111)&lt;G$15,SUM(Balance!G110,Interest!G111),G$15),0)</f>
        <v>0</v>
      </c>
      <c r="H111" s="6">
        <f>IF(Balance!H110&gt;0,IF(SUM(Balance!H110,Interest!H111)&lt;H$15,SUM(Balance!H110,Interest!H111),H$15),0)</f>
        <v>0</v>
      </c>
      <c r="I111" s="6">
        <f>IF(Balance!I110&gt;0,IF(SUM(Balance!I110,Interest!I111)&lt;I$15,SUM(Balance!I110,Interest!I111),I$15),0)</f>
        <v>0</v>
      </c>
      <c r="J111" s="6">
        <f>IF(Balance!J110&gt;0,IF(SUM(Balance!J110,Interest!J111)&lt;J$15,SUM(Balance!J110,Interest!J111),J$15),0)</f>
        <v>0</v>
      </c>
      <c r="K111" s="6">
        <f>IF(Balance!K110&gt;0,IF(SUM(Balance!K110,Interest!K111)&lt;K$15,SUM(Balance!K110,Interest!K111),K$15),0)</f>
        <v>120</v>
      </c>
      <c r="L111" s="6">
        <f>IF(Balance!L110&gt;0,IF(SUM(Balance!L110,Interest!L111)&lt;L$15,SUM(Balance!L110,Interest!L111),L$15),0)</f>
        <v>110</v>
      </c>
      <c r="M111" s="6">
        <f>IF(Balance!M110&gt;0,IF(SUM(Balance!M110,Interest!M111)&lt;M$15,SUM(Balance!M110,Interest!M111),M$15),0)</f>
        <v>95</v>
      </c>
      <c r="O111" s="6">
        <f t="shared" si="2"/>
        <v>325</v>
      </c>
    </row>
    <row r="112" spans="1:15" x14ac:dyDescent="0.25">
      <c r="A112" s="3">
        <f>IF(Balance!O111&lt;=0,"",A111+1)</f>
        <v>97</v>
      </c>
      <c r="B112" s="51">
        <f t="shared" si="3"/>
        <v>44986</v>
      </c>
      <c r="D112" s="6">
        <f>IF(Balance!D111&gt;0,IF(SUM(Balance!D111,Interest!D112)&lt;D$15,SUM(Balance!D111,Interest!D112),D$15),0)</f>
        <v>0</v>
      </c>
      <c r="E112" s="6">
        <f>IF(Balance!E111&gt;0,IF(SUM(Balance!E111,Interest!E112)&lt;E$15,SUM(Balance!E111,Interest!E112),E$15),0)</f>
        <v>0</v>
      </c>
      <c r="F112" s="6">
        <f>IF(Balance!F111&gt;0,IF(SUM(Balance!F111,Interest!F112)&lt;F$15,SUM(Balance!F111,Interest!F112),F$15),0)</f>
        <v>0</v>
      </c>
      <c r="G112" s="6">
        <f>IF(Balance!G111&gt;0,IF(SUM(Balance!G111,Interest!G112)&lt;G$15,SUM(Balance!G111,Interest!G112),G$15),0)</f>
        <v>0</v>
      </c>
      <c r="H112" s="6">
        <f>IF(Balance!H111&gt;0,IF(SUM(Balance!H111,Interest!H112)&lt;H$15,SUM(Balance!H111,Interest!H112),H$15),0)</f>
        <v>0</v>
      </c>
      <c r="I112" s="6">
        <f>IF(Balance!I111&gt;0,IF(SUM(Balance!I111,Interest!I112)&lt;I$15,SUM(Balance!I111,Interest!I112),I$15),0)</f>
        <v>0</v>
      </c>
      <c r="J112" s="6">
        <f>IF(Balance!J111&gt;0,IF(SUM(Balance!J111,Interest!J112)&lt;J$15,SUM(Balance!J111,Interest!J112),J$15),0)</f>
        <v>0</v>
      </c>
      <c r="K112" s="6">
        <f>IF(Balance!K111&gt;0,IF(SUM(Balance!K111,Interest!K112)&lt;K$15,SUM(Balance!K111,Interest!K112),K$15),0)</f>
        <v>120</v>
      </c>
      <c r="L112" s="6">
        <f>IF(Balance!L111&gt;0,IF(SUM(Balance!L111,Interest!L112)&lt;L$15,SUM(Balance!L111,Interest!L112),L$15),0)</f>
        <v>110</v>
      </c>
      <c r="M112" s="6">
        <f>IF(Balance!M111&gt;0,IF(SUM(Balance!M111,Interest!M112)&lt;M$15,SUM(Balance!M111,Interest!M112),M$15),0)</f>
        <v>95</v>
      </c>
      <c r="O112" s="6">
        <f t="shared" si="2"/>
        <v>325</v>
      </c>
    </row>
    <row r="113" spans="1:15" x14ac:dyDescent="0.25">
      <c r="A113" s="3">
        <f>IF(Balance!O112&lt;=0,"",A112+1)</f>
        <v>98</v>
      </c>
      <c r="B113" s="51">
        <f t="shared" si="3"/>
        <v>45017</v>
      </c>
      <c r="D113" s="6">
        <f>IF(Balance!D112&gt;0,IF(SUM(Balance!D112,Interest!D113)&lt;D$15,SUM(Balance!D112,Interest!D113),D$15),0)</f>
        <v>0</v>
      </c>
      <c r="E113" s="6">
        <f>IF(Balance!E112&gt;0,IF(SUM(Balance!E112,Interest!E113)&lt;E$15,SUM(Balance!E112,Interest!E113),E$15),0)</f>
        <v>0</v>
      </c>
      <c r="F113" s="6">
        <f>IF(Balance!F112&gt;0,IF(SUM(Balance!F112,Interest!F113)&lt;F$15,SUM(Balance!F112,Interest!F113),F$15),0)</f>
        <v>0</v>
      </c>
      <c r="G113" s="6">
        <f>IF(Balance!G112&gt;0,IF(SUM(Balance!G112,Interest!G113)&lt;G$15,SUM(Balance!G112,Interest!G113),G$15),0)</f>
        <v>0</v>
      </c>
      <c r="H113" s="6">
        <f>IF(Balance!H112&gt;0,IF(SUM(Balance!H112,Interest!H113)&lt;H$15,SUM(Balance!H112,Interest!H113),H$15),0)</f>
        <v>0</v>
      </c>
      <c r="I113" s="6">
        <f>IF(Balance!I112&gt;0,IF(SUM(Balance!I112,Interest!I113)&lt;I$15,SUM(Balance!I112,Interest!I113),I$15),0)</f>
        <v>0</v>
      </c>
      <c r="J113" s="6">
        <f>IF(Balance!J112&gt;0,IF(SUM(Balance!J112,Interest!J113)&lt;J$15,SUM(Balance!J112,Interest!J113),J$15),0)</f>
        <v>0</v>
      </c>
      <c r="K113" s="6">
        <f>IF(Balance!K112&gt;0,IF(SUM(Balance!K112,Interest!K113)&lt;K$15,SUM(Balance!K112,Interest!K113),K$15),0)</f>
        <v>120</v>
      </c>
      <c r="L113" s="6">
        <f>IF(Balance!L112&gt;0,IF(SUM(Balance!L112,Interest!L113)&lt;L$15,SUM(Balance!L112,Interest!L113),L$15),0)</f>
        <v>110</v>
      </c>
      <c r="M113" s="6">
        <f>IF(Balance!M112&gt;0,IF(SUM(Balance!M112,Interest!M113)&lt;M$15,SUM(Balance!M112,Interest!M113),M$15),0)</f>
        <v>95</v>
      </c>
      <c r="O113" s="6">
        <f t="shared" si="2"/>
        <v>325</v>
      </c>
    </row>
    <row r="114" spans="1:15" x14ac:dyDescent="0.25">
      <c r="A114" s="3">
        <f>IF(Balance!O113&lt;=0,"",A113+1)</f>
        <v>99</v>
      </c>
      <c r="B114" s="51">
        <f t="shared" si="3"/>
        <v>45047</v>
      </c>
      <c r="D114" s="6">
        <f>IF(Balance!D113&gt;0,IF(SUM(Balance!D113,Interest!D114)&lt;D$15,SUM(Balance!D113,Interest!D114),D$15),0)</f>
        <v>0</v>
      </c>
      <c r="E114" s="6">
        <f>IF(Balance!E113&gt;0,IF(SUM(Balance!E113,Interest!E114)&lt;E$15,SUM(Balance!E113,Interest!E114),E$15),0)</f>
        <v>0</v>
      </c>
      <c r="F114" s="6">
        <f>IF(Balance!F113&gt;0,IF(SUM(Balance!F113,Interest!F114)&lt;F$15,SUM(Balance!F113,Interest!F114),F$15),0)</f>
        <v>0</v>
      </c>
      <c r="G114" s="6">
        <f>IF(Balance!G113&gt;0,IF(SUM(Balance!G113,Interest!G114)&lt;G$15,SUM(Balance!G113,Interest!G114),G$15),0)</f>
        <v>0</v>
      </c>
      <c r="H114" s="6">
        <f>IF(Balance!H113&gt;0,IF(SUM(Balance!H113,Interest!H114)&lt;H$15,SUM(Balance!H113,Interest!H114),H$15),0)</f>
        <v>0</v>
      </c>
      <c r="I114" s="6">
        <f>IF(Balance!I113&gt;0,IF(SUM(Balance!I113,Interest!I114)&lt;I$15,SUM(Balance!I113,Interest!I114),I$15),0)</f>
        <v>0</v>
      </c>
      <c r="J114" s="6">
        <f>IF(Balance!J113&gt;0,IF(SUM(Balance!J113,Interest!J114)&lt;J$15,SUM(Balance!J113,Interest!J114),J$15),0)</f>
        <v>0</v>
      </c>
      <c r="K114" s="6">
        <f>IF(Balance!K113&gt;0,IF(SUM(Balance!K113,Interest!K114)&lt;K$15,SUM(Balance!K113,Interest!K114),K$15),0)</f>
        <v>120</v>
      </c>
      <c r="L114" s="6">
        <f>IF(Balance!L113&gt;0,IF(SUM(Balance!L113,Interest!L114)&lt;L$15,SUM(Balance!L113,Interest!L114),L$15),0)</f>
        <v>110</v>
      </c>
      <c r="M114" s="6">
        <f>IF(Balance!M113&gt;0,IF(SUM(Balance!M113,Interest!M114)&lt;M$15,SUM(Balance!M113,Interest!M114),M$15),0)</f>
        <v>95</v>
      </c>
      <c r="O114" s="6">
        <f t="shared" si="2"/>
        <v>325</v>
      </c>
    </row>
    <row r="115" spans="1:15" x14ac:dyDescent="0.25">
      <c r="A115" s="3">
        <f>IF(Balance!O114&lt;=0,"",A114+1)</f>
        <v>100</v>
      </c>
      <c r="B115" s="51">
        <f t="shared" si="3"/>
        <v>45078</v>
      </c>
      <c r="D115" s="6">
        <f>IF(Balance!D114&gt;0,IF(SUM(Balance!D114,Interest!D115)&lt;D$15,SUM(Balance!D114,Interest!D115),D$15),0)</f>
        <v>0</v>
      </c>
      <c r="E115" s="6">
        <f>IF(Balance!E114&gt;0,IF(SUM(Balance!E114,Interest!E115)&lt;E$15,SUM(Balance!E114,Interest!E115),E$15),0)</f>
        <v>0</v>
      </c>
      <c r="F115" s="6">
        <f>IF(Balance!F114&gt;0,IF(SUM(Balance!F114,Interest!F115)&lt;F$15,SUM(Balance!F114,Interest!F115),F$15),0)</f>
        <v>0</v>
      </c>
      <c r="G115" s="6">
        <f>IF(Balance!G114&gt;0,IF(SUM(Balance!G114,Interest!G115)&lt;G$15,SUM(Balance!G114,Interest!G115),G$15),0)</f>
        <v>0</v>
      </c>
      <c r="H115" s="6">
        <f>IF(Balance!H114&gt;0,IF(SUM(Balance!H114,Interest!H115)&lt;H$15,SUM(Balance!H114,Interest!H115),H$15),0)</f>
        <v>0</v>
      </c>
      <c r="I115" s="6">
        <f>IF(Balance!I114&gt;0,IF(SUM(Balance!I114,Interest!I115)&lt;I$15,SUM(Balance!I114,Interest!I115),I$15),0)</f>
        <v>0</v>
      </c>
      <c r="J115" s="6">
        <f>IF(Balance!J114&gt;0,IF(SUM(Balance!J114,Interest!J115)&lt;J$15,SUM(Balance!J114,Interest!J115),J$15),0)</f>
        <v>0</v>
      </c>
      <c r="K115" s="6">
        <f>IF(Balance!K114&gt;0,IF(SUM(Balance!K114,Interest!K115)&lt;K$15,SUM(Balance!K114,Interest!K115),K$15),0)</f>
        <v>120</v>
      </c>
      <c r="L115" s="6">
        <f>IF(Balance!L114&gt;0,IF(SUM(Balance!L114,Interest!L115)&lt;L$15,SUM(Balance!L114,Interest!L115),L$15),0)</f>
        <v>110</v>
      </c>
      <c r="M115" s="6">
        <f>IF(Balance!M114&gt;0,IF(SUM(Balance!M114,Interest!M115)&lt;M$15,SUM(Balance!M114,Interest!M115),M$15),0)</f>
        <v>95</v>
      </c>
      <c r="O115" s="6">
        <f t="shared" si="2"/>
        <v>325</v>
      </c>
    </row>
    <row r="116" spans="1:15" x14ac:dyDescent="0.25">
      <c r="A116" s="3">
        <f>IF(Balance!O115&lt;=0,"",A115+1)</f>
        <v>101</v>
      </c>
      <c r="B116" s="51">
        <f t="shared" si="3"/>
        <v>45108</v>
      </c>
      <c r="D116" s="6">
        <f>IF(Balance!D115&gt;0,IF(SUM(Balance!D115,Interest!D116)&lt;D$15,SUM(Balance!D115,Interest!D116),D$15),0)</f>
        <v>0</v>
      </c>
      <c r="E116" s="6">
        <f>IF(Balance!E115&gt;0,IF(SUM(Balance!E115,Interest!E116)&lt;E$15,SUM(Balance!E115,Interest!E116),E$15),0)</f>
        <v>0</v>
      </c>
      <c r="F116" s="6">
        <f>IF(Balance!F115&gt;0,IF(SUM(Balance!F115,Interest!F116)&lt;F$15,SUM(Balance!F115,Interest!F116),F$15),0)</f>
        <v>0</v>
      </c>
      <c r="G116" s="6">
        <f>IF(Balance!G115&gt;0,IF(SUM(Balance!G115,Interest!G116)&lt;G$15,SUM(Balance!G115,Interest!G116),G$15),0)</f>
        <v>0</v>
      </c>
      <c r="H116" s="6">
        <f>IF(Balance!H115&gt;0,IF(SUM(Balance!H115,Interest!H116)&lt;H$15,SUM(Balance!H115,Interest!H116),H$15),0)</f>
        <v>0</v>
      </c>
      <c r="I116" s="6">
        <f>IF(Balance!I115&gt;0,IF(SUM(Balance!I115,Interest!I116)&lt;I$15,SUM(Balance!I115,Interest!I116),I$15),0)</f>
        <v>0</v>
      </c>
      <c r="J116" s="6">
        <f>IF(Balance!J115&gt;0,IF(SUM(Balance!J115,Interest!J116)&lt;J$15,SUM(Balance!J115,Interest!J116),J$15),0)</f>
        <v>0</v>
      </c>
      <c r="K116" s="6">
        <f>IF(Balance!K115&gt;0,IF(SUM(Balance!K115,Interest!K116)&lt;K$15,SUM(Balance!K115,Interest!K116),K$15),0)</f>
        <v>0</v>
      </c>
      <c r="L116" s="6">
        <f>IF(Balance!L115&gt;0,IF(SUM(Balance!L115,Interest!L116)&lt;L$15,SUM(Balance!L115,Interest!L116),L$15),0)</f>
        <v>110</v>
      </c>
      <c r="M116" s="6">
        <f>IF(Balance!M115&gt;0,IF(SUM(Balance!M115,Interest!M116)&lt;M$15,SUM(Balance!M115,Interest!M116),M$15),0)</f>
        <v>95</v>
      </c>
      <c r="O116" s="6">
        <f t="shared" si="2"/>
        <v>205</v>
      </c>
    </row>
    <row r="117" spans="1:15" x14ac:dyDescent="0.25">
      <c r="A117" s="3">
        <f>IF(Balance!O116&lt;=0,"",A116+1)</f>
        <v>102</v>
      </c>
      <c r="B117" s="51">
        <f t="shared" si="3"/>
        <v>45139</v>
      </c>
      <c r="D117" s="6">
        <f>IF(Balance!D116&gt;0,IF(SUM(Balance!D116,Interest!D117)&lt;D$15,SUM(Balance!D116,Interest!D117),D$15),0)</f>
        <v>0</v>
      </c>
      <c r="E117" s="6">
        <f>IF(Balance!E116&gt;0,IF(SUM(Balance!E116,Interest!E117)&lt;E$15,SUM(Balance!E116,Interest!E117),E$15),0)</f>
        <v>0</v>
      </c>
      <c r="F117" s="6">
        <f>IF(Balance!F116&gt;0,IF(SUM(Balance!F116,Interest!F117)&lt;F$15,SUM(Balance!F116,Interest!F117),F$15),0)</f>
        <v>0</v>
      </c>
      <c r="G117" s="6">
        <f>IF(Balance!G116&gt;0,IF(SUM(Balance!G116,Interest!G117)&lt;G$15,SUM(Balance!G116,Interest!G117),G$15),0)</f>
        <v>0</v>
      </c>
      <c r="H117" s="6">
        <f>IF(Balance!H116&gt;0,IF(SUM(Balance!H116,Interest!H117)&lt;H$15,SUM(Balance!H116,Interest!H117),H$15),0)</f>
        <v>0</v>
      </c>
      <c r="I117" s="6">
        <f>IF(Balance!I116&gt;0,IF(SUM(Balance!I116,Interest!I117)&lt;I$15,SUM(Balance!I116,Interest!I117),I$15),0)</f>
        <v>0</v>
      </c>
      <c r="J117" s="6">
        <f>IF(Balance!J116&gt;0,IF(SUM(Balance!J116,Interest!J117)&lt;J$15,SUM(Balance!J116,Interest!J117),J$15),0)</f>
        <v>0</v>
      </c>
      <c r="K117" s="6">
        <f>IF(Balance!K116&gt;0,IF(SUM(Balance!K116,Interest!K117)&lt;K$15,SUM(Balance!K116,Interest!K117),K$15),0)</f>
        <v>0</v>
      </c>
      <c r="L117" s="6">
        <f>IF(Balance!L116&gt;0,IF(SUM(Balance!L116,Interest!L117)&lt;L$15,SUM(Balance!L116,Interest!L117),L$15),0)</f>
        <v>110</v>
      </c>
      <c r="M117" s="6">
        <f>IF(Balance!M116&gt;0,IF(SUM(Balance!M116,Interest!M117)&lt;M$15,SUM(Balance!M116,Interest!M117),M$15),0)</f>
        <v>95</v>
      </c>
      <c r="O117" s="6">
        <f t="shared" si="2"/>
        <v>205</v>
      </c>
    </row>
    <row r="118" spans="1:15" x14ac:dyDescent="0.25">
      <c r="A118" s="3">
        <f>IF(Balance!O117&lt;=0,"",A117+1)</f>
        <v>103</v>
      </c>
      <c r="B118" s="51">
        <f t="shared" si="3"/>
        <v>45170</v>
      </c>
      <c r="D118" s="6">
        <f>IF(Balance!D117&gt;0,IF(SUM(Balance!D117,Interest!D118)&lt;D$15,SUM(Balance!D117,Interest!D118),D$15),0)</f>
        <v>0</v>
      </c>
      <c r="E118" s="6">
        <f>IF(Balance!E117&gt;0,IF(SUM(Balance!E117,Interest!E118)&lt;E$15,SUM(Balance!E117,Interest!E118),E$15),0)</f>
        <v>0</v>
      </c>
      <c r="F118" s="6">
        <f>IF(Balance!F117&gt;0,IF(SUM(Balance!F117,Interest!F118)&lt;F$15,SUM(Balance!F117,Interest!F118),F$15),0)</f>
        <v>0</v>
      </c>
      <c r="G118" s="6">
        <f>IF(Balance!G117&gt;0,IF(SUM(Balance!G117,Interest!G118)&lt;G$15,SUM(Balance!G117,Interest!G118),G$15),0)</f>
        <v>0</v>
      </c>
      <c r="H118" s="6">
        <f>IF(Balance!H117&gt;0,IF(SUM(Balance!H117,Interest!H118)&lt;H$15,SUM(Balance!H117,Interest!H118),H$15),0)</f>
        <v>0</v>
      </c>
      <c r="I118" s="6">
        <f>IF(Balance!I117&gt;0,IF(SUM(Balance!I117,Interest!I118)&lt;I$15,SUM(Balance!I117,Interest!I118),I$15),0)</f>
        <v>0</v>
      </c>
      <c r="J118" s="6">
        <f>IF(Balance!J117&gt;0,IF(SUM(Balance!J117,Interest!J118)&lt;J$15,SUM(Balance!J117,Interest!J118),J$15),0)</f>
        <v>0</v>
      </c>
      <c r="K118" s="6">
        <f>IF(Balance!K117&gt;0,IF(SUM(Balance!K117,Interest!K118)&lt;K$15,SUM(Balance!K117,Interest!K118),K$15),0)</f>
        <v>0</v>
      </c>
      <c r="L118" s="6">
        <f>IF(Balance!L117&gt;0,IF(SUM(Balance!L117,Interest!L118)&lt;L$15,SUM(Balance!L117,Interest!L118),L$15),0)</f>
        <v>110</v>
      </c>
      <c r="M118" s="6">
        <f>IF(Balance!M117&gt;0,IF(SUM(Balance!M117,Interest!M118)&lt;M$15,SUM(Balance!M117,Interest!M118),M$15),0)</f>
        <v>95</v>
      </c>
      <c r="O118" s="6">
        <f t="shared" si="2"/>
        <v>205</v>
      </c>
    </row>
    <row r="119" spans="1:15" x14ac:dyDescent="0.25">
      <c r="A119" s="3">
        <f>IF(Balance!O118&lt;=0,"",A118+1)</f>
        <v>104</v>
      </c>
      <c r="B119" s="51">
        <f t="shared" si="3"/>
        <v>45200</v>
      </c>
      <c r="D119" s="6">
        <f>IF(Balance!D118&gt;0,IF(SUM(Balance!D118,Interest!D119)&lt;D$15,SUM(Balance!D118,Interest!D119),D$15),0)</f>
        <v>0</v>
      </c>
      <c r="E119" s="6">
        <f>IF(Balance!E118&gt;0,IF(SUM(Balance!E118,Interest!E119)&lt;E$15,SUM(Balance!E118,Interest!E119),E$15),0)</f>
        <v>0</v>
      </c>
      <c r="F119" s="6">
        <f>IF(Balance!F118&gt;0,IF(SUM(Balance!F118,Interest!F119)&lt;F$15,SUM(Balance!F118,Interest!F119),F$15),0)</f>
        <v>0</v>
      </c>
      <c r="G119" s="6">
        <f>IF(Balance!G118&gt;0,IF(SUM(Balance!G118,Interest!G119)&lt;G$15,SUM(Balance!G118,Interest!G119),G$15),0)</f>
        <v>0</v>
      </c>
      <c r="H119" s="6">
        <f>IF(Balance!H118&gt;0,IF(SUM(Balance!H118,Interest!H119)&lt;H$15,SUM(Balance!H118,Interest!H119),H$15),0)</f>
        <v>0</v>
      </c>
      <c r="I119" s="6">
        <f>IF(Balance!I118&gt;0,IF(SUM(Balance!I118,Interest!I119)&lt;I$15,SUM(Balance!I118,Interest!I119),I$15),0)</f>
        <v>0</v>
      </c>
      <c r="J119" s="6">
        <f>IF(Balance!J118&gt;0,IF(SUM(Balance!J118,Interest!J119)&lt;J$15,SUM(Balance!J118,Interest!J119),J$15),0)</f>
        <v>0</v>
      </c>
      <c r="K119" s="6">
        <f>IF(Balance!K118&gt;0,IF(SUM(Balance!K118,Interest!K119)&lt;K$15,SUM(Balance!K118,Interest!K119),K$15),0)</f>
        <v>0</v>
      </c>
      <c r="L119" s="6">
        <f>IF(Balance!L118&gt;0,IF(SUM(Balance!L118,Interest!L119)&lt;L$15,SUM(Balance!L118,Interest!L119),L$15),0)</f>
        <v>110</v>
      </c>
      <c r="M119" s="6">
        <f>IF(Balance!M118&gt;0,IF(SUM(Balance!M118,Interest!M119)&lt;M$15,SUM(Balance!M118,Interest!M119),M$15),0)</f>
        <v>95</v>
      </c>
      <c r="O119" s="6">
        <f t="shared" si="2"/>
        <v>205</v>
      </c>
    </row>
    <row r="120" spans="1:15" x14ac:dyDescent="0.25">
      <c r="A120" s="3">
        <f>IF(Balance!O119&lt;=0,"",A119+1)</f>
        <v>105</v>
      </c>
      <c r="B120" s="51">
        <f t="shared" si="3"/>
        <v>45231</v>
      </c>
      <c r="D120" s="6">
        <f>IF(Balance!D119&gt;0,IF(SUM(Balance!D119,Interest!D120)&lt;D$15,SUM(Balance!D119,Interest!D120),D$15),0)</f>
        <v>0</v>
      </c>
      <c r="E120" s="6">
        <f>IF(Balance!E119&gt;0,IF(SUM(Balance!E119,Interest!E120)&lt;E$15,SUM(Balance!E119,Interest!E120),E$15),0)</f>
        <v>0</v>
      </c>
      <c r="F120" s="6">
        <f>IF(Balance!F119&gt;0,IF(SUM(Balance!F119,Interest!F120)&lt;F$15,SUM(Balance!F119,Interest!F120),F$15),0)</f>
        <v>0</v>
      </c>
      <c r="G120" s="6">
        <f>IF(Balance!G119&gt;0,IF(SUM(Balance!G119,Interest!G120)&lt;G$15,SUM(Balance!G119,Interest!G120),G$15),0)</f>
        <v>0</v>
      </c>
      <c r="H120" s="6">
        <f>IF(Balance!H119&gt;0,IF(SUM(Balance!H119,Interest!H120)&lt;H$15,SUM(Balance!H119,Interest!H120),H$15),0)</f>
        <v>0</v>
      </c>
      <c r="I120" s="6">
        <f>IF(Balance!I119&gt;0,IF(SUM(Balance!I119,Interest!I120)&lt;I$15,SUM(Balance!I119,Interest!I120),I$15),0)</f>
        <v>0</v>
      </c>
      <c r="J120" s="6">
        <f>IF(Balance!J119&gt;0,IF(SUM(Balance!J119,Interest!J120)&lt;J$15,SUM(Balance!J119,Interest!J120),J$15),0)</f>
        <v>0</v>
      </c>
      <c r="K120" s="6">
        <f>IF(Balance!K119&gt;0,IF(SUM(Balance!K119,Interest!K120)&lt;K$15,SUM(Balance!K119,Interest!K120),K$15),0)</f>
        <v>0</v>
      </c>
      <c r="L120" s="6">
        <f>IF(Balance!L119&gt;0,IF(SUM(Balance!L119,Interest!L120)&lt;L$15,SUM(Balance!L119,Interest!L120),L$15),0)</f>
        <v>110</v>
      </c>
      <c r="M120" s="6">
        <f>IF(Balance!M119&gt;0,IF(SUM(Balance!M119,Interest!M120)&lt;M$15,SUM(Balance!M119,Interest!M120),M$15),0)</f>
        <v>95</v>
      </c>
      <c r="O120" s="6">
        <f t="shared" si="2"/>
        <v>205</v>
      </c>
    </row>
    <row r="121" spans="1:15" x14ac:dyDescent="0.25">
      <c r="A121" s="3">
        <f>IF(Balance!O120&lt;=0,"",A120+1)</f>
        <v>106</v>
      </c>
      <c r="B121" s="51">
        <f t="shared" si="3"/>
        <v>45261</v>
      </c>
      <c r="D121" s="6">
        <f>IF(Balance!D120&gt;0,IF(SUM(Balance!D120,Interest!D121)&lt;D$15,SUM(Balance!D120,Interest!D121),D$15),0)</f>
        <v>0</v>
      </c>
      <c r="E121" s="6">
        <f>IF(Balance!E120&gt;0,IF(SUM(Balance!E120,Interest!E121)&lt;E$15,SUM(Balance!E120,Interest!E121),E$15),0)</f>
        <v>0</v>
      </c>
      <c r="F121" s="6">
        <f>IF(Balance!F120&gt;0,IF(SUM(Balance!F120,Interest!F121)&lt;F$15,SUM(Balance!F120,Interest!F121),F$15),0)</f>
        <v>0</v>
      </c>
      <c r="G121" s="6">
        <f>IF(Balance!G120&gt;0,IF(SUM(Balance!G120,Interest!G121)&lt;G$15,SUM(Balance!G120,Interest!G121),G$15),0)</f>
        <v>0</v>
      </c>
      <c r="H121" s="6">
        <f>IF(Balance!H120&gt;0,IF(SUM(Balance!H120,Interest!H121)&lt;H$15,SUM(Balance!H120,Interest!H121),H$15),0)</f>
        <v>0</v>
      </c>
      <c r="I121" s="6">
        <f>IF(Balance!I120&gt;0,IF(SUM(Balance!I120,Interest!I121)&lt;I$15,SUM(Balance!I120,Interest!I121),I$15),0)</f>
        <v>0</v>
      </c>
      <c r="J121" s="6">
        <f>IF(Balance!J120&gt;0,IF(SUM(Balance!J120,Interest!J121)&lt;J$15,SUM(Balance!J120,Interest!J121),J$15),0)</f>
        <v>0</v>
      </c>
      <c r="K121" s="6">
        <f>IF(Balance!K120&gt;0,IF(SUM(Balance!K120,Interest!K121)&lt;K$15,SUM(Balance!K120,Interest!K121),K$15),0)</f>
        <v>0</v>
      </c>
      <c r="L121" s="6">
        <f>IF(Balance!L120&gt;0,IF(SUM(Balance!L120,Interest!L121)&lt;L$15,SUM(Balance!L120,Interest!L121),L$15),0)</f>
        <v>110</v>
      </c>
      <c r="M121" s="6">
        <f>IF(Balance!M120&gt;0,IF(SUM(Balance!M120,Interest!M121)&lt;M$15,SUM(Balance!M120,Interest!M121),M$15),0)</f>
        <v>95</v>
      </c>
      <c r="O121" s="6">
        <f t="shared" si="2"/>
        <v>205</v>
      </c>
    </row>
    <row r="122" spans="1:15" x14ac:dyDescent="0.25">
      <c r="A122" s="3">
        <f>IF(Balance!O121&lt;=0,"",A121+1)</f>
        <v>107</v>
      </c>
      <c r="B122" s="51">
        <f t="shared" si="3"/>
        <v>45292</v>
      </c>
      <c r="D122" s="6">
        <f>IF(Balance!D121&gt;0,IF(SUM(Balance!D121,Interest!D122)&lt;D$15,SUM(Balance!D121,Interest!D122),D$15),0)</f>
        <v>0</v>
      </c>
      <c r="E122" s="6">
        <f>IF(Balance!E121&gt;0,IF(SUM(Balance!E121,Interest!E122)&lt;E$15,SUM(Balance!E121,Interest!E122),E$15),0)</f>
        <v>0</v>
      </c>
      <c r="F122" s="6">
        <f>IF(Balance!F121&gt;0,IF(SUM(Balance!F121,Interest!F122)&lt;F$15,SUM(Balance!F121,Interest!F122),F$15),0)</f>
        <v>0</v>
      </c>
      <c r="G122" s="6">
        <f>IF(Balance!G121&gt;0,IF(SUM(Balance!G121,Interest!G122)&lt;G$15,SUM(Balance!G121,Interest!G122),G$15),0)</f>
        <v>0</v>
      </c>
      <c r="H122" s="6">
        <f>IF(Balance!H121&gt;0,IF(SUM(Balance!H121,Interest!H122)&lt;H$15,SUM(Balance!H121,Interest!H122),H$15),0)</f>
        <v>0</v>
      </c>
      <c r="I122" s="6">
        <f>IF(Balance!I121&gt;0,IF(SUM(Balance!I121,Interest!I122)&lt;I$15,SUM(Balance!I121,Interest!I122),I$15),0)</f>
        <v>0</v>
      </c>
      <c r="J122" s="6">
        <f>IF(Balance!J121&gt;0,IF(SUM(Balance!J121,Interest!J122)&lt;J$15,SUM(Balance!J121,Interest!J122),J$15),0)</f>
        <v>0</v>
      </c>
      <c r="K122" s="6">
        <f>IF(Balance!K121&gt;0,IF(SUM(Balance!K121,Interest!K122)&lt;K$15,SUM(Balance!K121,Interest!K122),K$15),0)</f>
        <v>0</v>
      </c>
      <c r="L122" s="6">
        <f>IF(Balance!L121&gt;0,IF(SUM(Balance!L121,Interest!L122)&lt;L$15,SUM(Balance!L121,Interest!L122),L$15),0)</f>
        <v>110</v>
      </c>
      <c r="M122" s="6">
        <f>IF(Balance!M121&gt;0,IF(SUM(Balance!M121,Interest!M122)&lt;M$15,SUM(Balance!M121,Interest!M122),M$15),0)</f>
        <v>95</v>
      </c>
      <c r="O122" s="6">
        <f t="shared" si="2"/>
        <v>205</v>
      </c>
    </row>
    <row r="123" spans="1:15" x14ac:dyDescent="0.25">
      <c r="A123" s="3">
        <f>IF(Balance!O122&lt;=0,"",A122+1)</f>
        <v>108</v>
      </c>
      <c r="B123" s="51">
        <f t="shared" si="3"/>
        <v>45323</v>
      </c>
      <c r="D123" s="6">
        <f>IF(Balance!D122&gt;0,IF(SUM(Balance!D122,Interest!D123)&lt;D$15,SUM(Balance!D122,Interest!D123),D$15),0)</f>
        <v>0</v>
      </c>
      <c r="E123" s="6">
        <f>IF(Balance!E122&gt;0,IF(SUM(Balance!E122,Interest!E123)&lt;E$15,SUM(Balance!E122,Interest!E123),E$15),0)</f>
        <v>0</v>
      </c>
      <c r="F123" s="6">
        <f>IF(Balance!F122&gt;0,IF(SUM(Balance!F122,Interest!F123)&lt;F$15,SUM(Balance!F122,Interest!F123),F$15),0)</f>
        <v>0</v>
      </c>
      <c r="G123" s="6">
        <f>IF(Balance!G122&gt;0,IF(SUM(Balance!G122,Interest!G123)&lt;G$15,SUM(Balance!G122,Interest!G123),G$15),0)</f>
        <v>0</v>
      </c>
      <c r="H123" s="6">
        <f>IF(Balance!H122&gt;0,IF(SUM(Balance!H122,Interest!H123)&lt;H$15,SUM(Balance!H122,Interest!H123),H$15),0)</f>
        <v>0</v>
      </c>
      <c r="I123" s="6">
        <f>IF(Balance!I122&gt;0,IF(SUM(Balance!I122,Interest!I123)&lt;I$15,SUM(Balance!I122,Interest!I123),I$15),0)</f>
        <v>0</v>
      </c>
      <c r="J123" s="6">
        <f>IF(Balance!J122&gt;0,IF(SUM(Balance!J122,Interest!J123)&lt;J$15,SUM(Balance!J122,Interest!J123),J$15),0)</f>
        <v>0</v>
      </c>
      <c r="K123" s="6">
        <f>IF(Balance!K122&gt;0,IF(SUM(Balance!K122,Interest!K123)&lt;K$15,SUM(Balance!K122,Interest!K123),K$15),0)</f>
        <v>0</v>
      </c>
      <c r="L123" s="6">
        <f>IF(Balance!L122&gt;0,IF(SUM(Balance!L122,Interest!L123)&lt;L$15,SUM(Balance!L122,Interest!L123),L$15),0)</f>
        <v>110</v>
      </c>
      <c r="M123" s="6">
        <f>IF(Balance!M122&gt;0,IF(SUM(Balance!M122,Interest!M123)&lt;M$15,SUM(Balance!M122,Interest!M123),M$15),0)</f>
        <v>95</v>
      </c>
      <c r="O123" s="6">
        <f t="shared" si="2"/>
        <v>205</v>
      </c>
    </row>
    <row r="124" spans="1:15" x14ac:dyDescent="0.25">
      <c r="A124" s="3">
        <f>IF(Balance!O123&lt;=0,"",A123+1)</f>
        <v>109</v>
      </c>
      <c r="B124" s="51">
        <f t="shared" si="3"/>
        <v>45352</v>
      </c>
      <c r="D124" s="6">
        <f>IF(Balance!D123&gt;0,IF(SUM(Balance!D123,Interest!D124)&lt;D$15,SUM(Balance!D123,Interest!D124),D$15),0)</f>
        <v>0</v>
      </c>
      <c r="E124" s="6">
        <f>IF(Balance!E123&gt;0,IF(SUM(Balance!E123,Interest!E124)&lt;E$15,SUM(Balance!E123,Interest!E124),E$15),0)</f>
        <v>0</v>
      </c>
      <c r="F124" s="6">
        <f>IF(Balance!F123&gt;0,IF(SUM(Balance!F123,Interest!F124)&lt;F$15,SUM(Balance!F123,Interest!F124),F$15),0)</f>
        <v>0</v>
      </c>
      <c r="G124" s="6">
        <f>IF(Balance!G123&gt;0,IF(SUM(Balance!G123,Interest!G124)&lt;G$15,SUM(Balance!G123,Interest!G124),G$15),0)</f>
        <v>0</v>
      </c>
      <c r="H124" s="6">
        <f>IF(Balance!H123&gt;0,IF(SUM(Balance!H123,Interest!H124)&lt;H$15,SUM(Balance!H123,Interest!H124),H$15),0)</f>
        <v>0</v>
      </c>
      <c r="I124" s="6">
        <f>IF(Balance!I123&gt;0,IF(SUM(Balance!I123,Interest!I124)&lt;I$15,SUM(Balance!I123,Interest!I124),I$15),0)</f>
        <v>0</v>
      </c>
      <c r="J124" s="6">
        <f>IF(Balance!J123&gt;0,IF(SUM(Balance!J123,Interest!J124)&lt;J$15,SUM(Balance!J123,Interest!J124),J$15),0)</f>
        <v>0</v>
      </c>
      <c r="K124" s="6">
        <f>IF(Balance!K123&gt;0,IF(SUM(Balance!K123,Interest!K124)&lt;K$15,SUM(Balance!K123,Interest!K124),K$15),0)</f>
        <v>0</v>
      </c>
      <c r="L124" s="6">
        <f>IF(Balance!L123&gt;0,IF(SUM(Balance!L123,Interest!L124)&lt;L$15,SUM(Balance!L123,Interest!L124),L$15),0)</f>
        <v>110</v>
      </c>
      <c r="M124" s="6">
        <f>IF(Balance!M123&gt;0,IF(SUM(Balance!M123,Interest!M124)&lt;M$15,SUM(Balance!M123,Interest!M124),M$15),0)</f>
        <v>95</v>
      </c>
      <c r="O124" s="6">
        <f t="shared" si="2"/>
        <v>205</v>
      </c>
    </row>
    <row r="125" spans="1:15" x14ac:dyDescent="0.25">
      <c r="A125" s="3">
        <f>IF(Balance!O124&lt;=0,"",A124+1)</f>
        <v>110</v>
      </c>
      <c r="B125" s="51">
        <f t="shared" si="3"/>
        <v>45383</v>
      </c>
      <c r="D125" s="6">
        <f>IF(Balance!D124&gt;0,IF(SUM(Balance!D124,Interest!D125)&lt;D$15,SUM(Balance!D124,Interest!D125),D$15),0)</f>
        <v>0</v>
      </c>
      <c r="E125" s="6">
        <f>IF(Balance!E124&gt;0,IF(SUM(Balance!E124,Interest!E125)&lt;E$15,SUM(Balance!E124,Interest!E125),E$15),0)</f>
        <v>0</v>
      </c>
      <c r="F125" s="6">
        <f>IF(Balance!F124&gt;0,IF(SUM(Balance!F124,Interest!F125)&lt;F$15,SUM(Balance!F124,Interest!F125),F$15),0)</f>
        <v>0</v>
      </c>
      <c r="G125" s="6">
        <f>IF(Balance!G124&gt;0,IF(SUM(Balance!G124,Interest!G125)&lt;G$15,SUM(Balance!G124,Interest!G125),G$15),0)</f>
        <v>0</v>
      </c>
      <c r="H125" s="6">
        <f>IF(Balance!H124&gt;0,IF(SUM(Balance!H124,Interest!H125)&lt;H$15,SUM(Balance!H124,Interest!H125),H$15),0)</f>
        <v>0</v>
      </c>
      <c r="I125" s="6">
        <f>IF(Balance!I124&gt;0,IF(SUM(Balance!I124,Interest!I125)&lt;I$15,SUM(Balance!I124,Interest!I125),I$15),0)</f>
        <v>0</v>
      </c>
      <c r="J125" s="6">
        <f>IF(Balance!J124&gt;0,IF(SUM(Balance!J124,Interest!J125)&lt;J$15,SUM(Balance!J124,Interest!J125),J$15),0)</f>
        <v>0</v>
      </c>
      <c r="K125" s="6">
        <f>IF(Balance!K124&gt;0,IF(SUM(Balance!K124,Interest!K125)&lt;K$15,SUM(Balance!K124,Interest!K125),K$15),0)</f>
        <v>0</v>
      </c>
      <c r="L125" s="6">
        <f>IF(Balance!L124&gt;0,IF(SUM(Balance!L124,Interest!L125)&lt;L$15,SUM(Balance!L124,Interest!L125),L$15),0)</f>
        <v>0</v>
      </c>
      <c r="M125" s="6">
        <f>IF(Balance!M124&gt;0,IF(SUM(Balance!M124,Interest!M125)&lt;M$15,SUM(Balance!M124,Interest!M125),M$15),0)</f>
        <v>95</v>
      </c>
      <c r="O125" s="6">
        <f t="shared" si="2"/>
        <v>95</v>
      </c>
    </row>
    <row r="126" spans="1:15" x14ac:dyDescent="0.25">
      <c r="A126" s="3">
        <f>IF(Balance!O125&lt;=0,"",A125+1)</f>
        <v>111</v>
      </c>
      <c r="B126" s="51">
        <f t="shared" si="3"/>
        <v>45413</v>
      </c>
      <c r="D126" s="6">
        <f>IF(Balance!D125&gt;0,IF(SUM(Balance!D125,Interest!D126)&lt;D$15,SUM(Balance!D125,Interest!D126),D$15),0)</f>
        <v>0</v>
      </c>
      <c r="E126" s="6">
        <f>IF(Balance!E125&gt;0,IF(SUM(Balance!E125,Interest!E126)&lt;E$15,SUM(Balance!E125,Interest!E126),E$15),0)</f>
        <v>0</v>
      </c>
      <c r="F126" s="6">
        <f>IF(Balance!F125&gt;0,IF(SUM(Balance!F125,Interest!F126)&lt;F$15,SUM(Balance!F125,Interest!F126),F$15),0)</f>
        <v>0</v>
      </c>
      <c r="G126" s="6">
        <f>IF(Balance!G125&gt;0,IF(SUM(Balance!G125,Interest!G126)&lt;G$15,SUM(Balance!G125,Interest!G126),G$15),0)</f>
        <v>0</v>
      </c>
      <c r="H126" s="6">
        <f>IF(Balance!H125&gt;0,IF(SUM(Balance!H125,Interest!H126)&lt;H$15,SUM(Balance!H125,Interest!H126),H$15),0)</f>
        <v>0</v>
      </c>
      <c r="I126" s="6">
        <f>IF(Balance!I125&gt;0,IF(SUM(Balance!I125,Interest!I126)&lt;I$15,SUM(Balance!I125,Interest!I126),I$15),0)</f>
        <v>0</v>
      </c>
      <c r="J126" s="6">
        <f>IF(Balance!J125&gt;0,IF(SUM(Balance!J125,Interest!J126)&lt;J$15,SUM(Balance!J125,Interest!J126),J$15),0)</f>
        <v>0</v>
      </c>
      <c r="K126" s="6">
        <f>IF(Balance!K125&gt;0,IF(SUM(Balance!K125,Interest!K126)&lt;K$15,SUM(Balance!K125,Interest!K126),K$15),0)</f>
        <v>0</v>
      </c>
      <c r="L126" s="6">
        <f>IF(Balance!L125&gt;0,IF(SUM(Balance!L125,Interest!L126)&lt;L$15,SUM(Balance!L125,Interest!L126),L$15),0)</f>
        <v>0</v>
      </c>
      <c r="M126" s="6">
        <f>IF(Balance!M125&gt;0,IF(SUM(Balance!M125,Interest!M126)&lt;M$15,SUM(Balance!M125,Interest!M126),M$15),0)</f>
        <v>95</v>
      </c>
      <c r="O126" s="6">
        <f t="shared" si="2"/>
        <v>95</v>
      </c>
    </row>
    <row r="127" spans="1:15" x14ac:dyDescent="0.25">
      <c r="A127" s="3">
        <f>IF(Balance!O126&lt;=0,"",A126+1)</f>
        <v>112</v>
      </c>
      <c r="B127" s="51">
        <f t="shared" si="3"/>
        <v>45444</v>
      </c>
      <c r="D127" s="6">
        <f>IF(Balance!D126&gt;0,IF(SUM(Balance!D126,Interest!D127)&lt;D$15,SUM(Balance!D126,Interest!D127),D$15),0)</f>
        <v>0</v>
      </c>
      <c r="E127" s="6">
        <f>IF(Balance!E126&gt;0,IF(SUM(Balance!E126,Interest!E127)&lt;E$15,SUM(Balance!E126,Interest!E127),E$15),0)</f>
        <v>0</v>
      </c>
      <c r="F127" s="6">
        <f>IF(Balance!F126&gt;0,IF(SUM(Balance!F126,Interest!F127)&lt;F$15,SUM(Balance!F126,Interest!F127),F$15),0)</f>
        <v>0</v>
      </c>
      <c r="G127" s="6">
        <f>IF(Balance!G126&gt;0,IF(SUM(Balance!G126,Interest!G127)&lt;G$15,SUM(Balance!G126,Interest!G127),G$15),0)</f>
        <v>0</v>
      </c>
      <c r="H127" s="6">
        <f>IF(Balance!H126&gt;0,IF(SUM(Balance!H126,Interest!H127)&lt;H$15,SUM(Balance!H126,Interest!H127),H$15),0)</f>
        <v>0</v>
      </c>
      <c r="I127" s="6">
        <f>IF(Balance!I126&gt;0,IF(SUM(Balance!I126,Interest!I127)&lt;I$15,SUM(Balance!I126,Interest!I127),I$15),0)</f>
        <v>0</v>
      </c>
      <c r="J127" s="6">
        <f>IF(Balance!J126&gt;0,IF(SUM(Balance!J126,Interest!J127)&lt;J$15,SUM(Balance!J126,Interest!J127),J$15),0)</f>
        <v>0</v>
      </c>
      <c r="K127" s="6">
        <f>IF(Balance!K126&gt;0,IF(SUM(Balance!K126,Interest!K127)&lt;K$15,SUM(Balance!K126,Interest!K127),K$15),0)</f>
        <v>0</v>
      </c>
      <c r="L127" s="6">
        <f>IF(Balance!L126&gt;0,IF(SUM(Balance!L126,Interest!L127)&lt;L$15,SUM(Balance!L126,Interest!L127),L$15),0)</f>
        <v>0</v>
      </c>
      <c r="M127" s="6">
        <f>IF(Balance!M126&gt;0,IF(SUM(Balance!M126,Interest!M127)&lt;M$15,SUM(Balance!M126,Interest!M127),M$15),0)</f>
        <v>95</v>
      </c>
      <c r="O127" s="6">
        <f t="shared" si="2"/>
        <v>95</v>
      </c>
    </row>
    <row r="128" spans="1:15" x14ac:dyDescent="0.25">
      <c r="A128" s="3">
        <f>IF(Balance!O127&lt;=0,"",A127+1)</f>
        <v>113</v>
      </c>
      <c r="B128" s="51">
        <f t="shared" si="3"/>
        <v>45474</v>
      </c>
      <c r="D128" s="6">
        <f>IF(Balance!D127&gt;0,IF(SUM(Balance!D127,Interest!D128)&lt;D$15,SUM(Balance!D127,Interest!D128),D$15),0)</f>
        <v>0</v>
      </c>
      <c r="E128" s="6">
        <f>IF(Balance!E127&gt;0,IF(SUM(Balance!E127,Interest!E128)&lt;E$15,SUM(Balance!E127,Interest!E128),E$15),0)</f>
        <v>0</v>
      </c>
      <c r="F128" s="6">
        <f>IF(Balance!F127&gt;0,IF(SUM(Balance!F127,Interest!F128)&lt;F$15,SUM(Balance!F127,Interest!F128),F$15),0)</f>
        <v>0</v>
      </c>
      <c r="G128" s="6">
        <f>IF(Balance!G127&gt;0,IF(SUM(Balance!G127,Interest!G128)&lt;G$15,SUM(Balance!G127,Interest!G128),G$15),0)</f>
        <v>0</v>
      </c>
      <c r="H128" s="6">
        <f>IF(Balance!H127&gt;0,IF(SUM(Balance!H127,Interest!H128)&lt;H$15,SUM(Balance!H127,Interest!H128),H$15),0)</f>
        <v>0</v>
      </c>
      <c r="I128" s="6">
        <f>IF(Balance!I127&gt;0,IF(SUM(Balance!I127,Interest!I128)&lt;I$15,SUM(Balance!I127,Interest!I128),I$15),0)</f>
        <v>0</v>
      </c>
      <c r="J128" s="6">
        <f>IF(Balance!J127&gt;0,IF(SUM(Balance!J127,Interest!J128)&lt;J$15,SUM(Balance!J127,Interest!J128),J$15),0)</f>
        <v>0</v>
      </c>
      <c r="K128" s="6">
        <f>IF(Balance!K127&gt;0,IF(SUM(Balance!K127,Interest!K128)&lt;K$15,SUM(Balance!K127,Interest!K128),K$15),0)</f>
        <v>0</v>
      </c>
      <c r="L128" s="6">
        <f>IF(Balance!L127&gt;0,IF(SUM(Balance!L127,Interest!L128)&lt;L$15,SUM(Balance!L127,Interest!L128),L$15),0)</f>
        <v>0</v>
      </c>
      <c r="M128" s="6">
        <f>IF(Balance!M127&gt;0,IF(SUM(Balance!M127,Interest!M128)&lt;M$15,SUM(Balance!M127,Interest!M128),M$15),0)</f>
        <v>95</v>
      </c>
      <c r="O128" s="6">
        <f t="shared" si="2"/>
        <v>95</v>
      </c>
    </row>
    <row r="129" spans="1:15" x14ac:dyDescent="0.25">
      <c r="A129" s="3">
        <f>IF(Balance!O128&lt;=0,"",A128+1)</f>
        <v>114</v>
      </c>
      <c r="B129" s="51">
        <f t="shared" si="3"/>
        <v>45505</v>
      </c>
      <c r="D129" s="6">
        <f>IF(Balance!D128&gt;0,IF(SUM(Balance!D128,Interest!D129)&lt;D$15,SUM(Balance!D128,Interest!D129),D$15),0)</f>
        <v>0</v>
      </c>
      <c r="E129" s="6">
        <f>IF(Balance!E128&gt;0,IF(SUM(Balance!E128,Interest!E129)&lt;E$15,SUM(Balance!E128,Interest!E129),E$15),0)</f>
        <v>0</v>
      </c>
      <c r="F129" s="6">
        <f>IF(Balance!F128&gt;0,IF(SUM(Balance!F128,Interest!F129)&lt;F$15,SUM(Balance!F128,Interest!F129),F$15),0)</f>
        <v>0</v>
      </c>
      <c r="G129" s="6">
        <f>IF(Balance!G128&gt;0,IF(SUM(Balance!G128,Interest!G129)&lt;G$15,SUM(Balance!G128,Interest!G129),G$15),0)</f>
        <v>0</v>
      </c>
      <c r="H129" s="6">
        <f>IF(Balance!H128&gt;0,IF(SUM(Balance!H128,Interest!H129)&lt;H$15,SUM(Balance!H128,Interest!H129),H$15),0)</f>
        <v>0</v>
      </c>
      <c r="I129" s="6">
        <f>IF(Balance!I128&gt;0,IF(SUM(Balance!I128,Interest!I129)&lt;I$15,SUM(Balance!I128,Interest!I129),I$15),0)</f>
        <v>0</v>
      </c>
      <c r="J129" s="6">
        <f>IF(Balance!J128&gt;0,IF(SUM(Balance!J128,Interest!J129)&lt;J$15,SUM(Balance!J128,Interest!J129),J$15),0)</f>
        <v>0</v>
      </c>
      <c r="K129" s="6">
        <f>IF(Balance!K128&gt;0,IF(SUM(Balance!K128,Interest!K129)&lt;K$15,SUM(Balance!K128,Interest!K129),K$15),0)</f>
        <v>0</v>
      </c>
      <c r="L129" s="6">
        <f>IF(Balance!L128&gt;0,IF(SUM(Balance!L128,Interest!L129)&lt;L$15,SUM(Balance!L128,Interest!L129),L$15),0)</f>
        <v>0</v>
      </c>
      <c r="M129" s="6">
        <f>IF(Balance!M128&gt;0,IF(SUM(Balance!M128,Interest!M129)&lt;M$15,SUM(Balance!M128,Interest!M129),M$15),0)</f>
        <v>95</v>
      </c>
      <c r="O129" s="6">
        <f t="shared" si="2"/>
        <v>95</v>
      </c>
    </row>
    <row r="130" spans="1:15" x14ac:dyDescent="0.25">
      <c r="A130" s="3">
        <f>IF(Balance!O129&lt;=0,"",A129+1)</f>
        <v>115</v>
      </c>
      <c r="B130" s="51">
        <f t="shared" si="3"/>
        <v>45536</v>
      </c>
      <c r="D130" s="6">
        <f>IF(Balance!D129&gt;0,IF(SUM(Balance!D129,Interest!D130)&lt;D$15,SUM(Balance!D129,Interest!D130),D$15),0)</f>
        <v>0</v>
      </c>
      <c r="E130" s="6">
        <f>IF(Balance!E129&gt;0,IF(SUM(Balance!E129,Interest!E130)&lt;E$15,SUM(Balance!E129,Interest!E130),E$15),0)</f>
        <v>0</v>
      </c>
      <c r="F130" s="6">
        <f>IF(Balance!F129&gt;0,IF(SUM(Balance!F129,Interest!F130)&lt;F$15,SUM(Balance!F129,Interest!F130),F$15),0)</f>
        <v>0</v>
      </c>
      <c r="G130" s="6">
        <f>IF(Balance!G129&gt;0,IF(SUM(Balance!G129,Interest!G130)&lt;G$15,SUM(Balance!G129,Interest!G130),G$15),0)</f>
        <v>0</v>
      </c>
      <c r="H130" s="6">
        <f>IF(Balance!H129&gt;0,IF(SUM(Balance!H129,Interest!H130)&lt;H$15,SUM(Balance!H129,Interest!H130),H$15),0)</f>
        <v>0</v>
      </c>
      <c r="I130" s="6">
        <f>IF(Balance!I129&gt;0,IF(SUM(Balance!I129,Interest!I130)&lt;I$15,SUM(Balance!I129,Interest!I130),I$15),0)</f>
        <v>0</v>
      </c>
      <c r="J130" s="6">
        <f>IF(Balance!J129&gt;0,IF(SUM(Balance!J129,Interest!J130)&lt;J$15,SUM(Balance!J129,Interest!J130),J$15),0)</f>
        <v>0</v>
      </c>
      <c r="K130" s="6">
        <f>IF(Balance!K129&gt;0,IF(SUM(Balance!K129,Interest!K130)&lt;K$15,SUM(Balance!K129,Interest!K130),K$15),0)</f>
        <v>0</v>
      </c>
      <c r="L130" s="6">
        <f>IF(Balance!L129&gt;0,IF(SUM(Balance!L129,Interest!L130)&lt;L$15,SUM(Balance!L129,Interest!L130),L$15),0)</f>
        <v>0</v>
      </c>
      <c r="M130" s="6">
        <f>IF(Balance!M129&gt;0,IF(SUM(Balance!M129,Interest!M130)&lt;M$15,SUM(Balance!M129,Interest!M130),M$15),0)</f>
        <v>95</v>
      </c>
      <c r="O130" s="6">
        <f t="shared" si="2"/>
        <v>95</v>
      </c>
    </row>
    <row r="131" spans="1:15" x14ac:dyDescent="0.25">
      <c r="A131" s="3">
        <f>IF(Balance!O130&lt;=0,"",A130+1)</f>
        <v>116</v>
      </c>
      <c r="B131" s="51">
        <f t="shared" si="3"/>
        <v>45566</v>
      </c>
      <c r="D131" s="6">
        <f>IF(Balance!D130&gt;0,IF(SUM(Balance!D130,Interest!D131)&lt;D$15,SUM(Balance!D130,Interest!D131),D$15),0)</f>
        <v>0</v>
      </c>
      <c r="E131" s="6">
        <f>IF(Balance!E130&gt;0,IF(SUM(Balance!E130,Interest!E131)&lt;E$15,SUM(Balance!E130,Interest!E131),E$15),0)</f>
        <v>0</v>
      </c>
      <c r="F131" s="6">
        <f>IF(Balance!F130&gt;0,IF(SUM(Balance!F130,Interest!F131)&lt;F$15,SUM(Balance!F130,Interest!F131),F$15),0)</f>
        <v>0</v>
      </c>
      <c r="G131" s="6">
        <f>IF(Balance!G130&gt;0,IF(SUM(Balance!G130,Interest!G131)&lt;G$15,SUM(Balance!G130,Interest!G131),G$15),0)</f>
        <v>0</v>
      </c>
      <c r="H131" s="6">
        <f>IF(Balance!H130&gt;0,IF(SUM(Balance!H130,Interest!H131)&lt;H$15,SUM(Balance!H130,Interest!H131),H$15),0)</f>
        <v>0</v>
      </c>
      <c r="I131" s="6">
        <f>IF(Balance!I130&gt;0,IF(SUM(Balance!I130,Interest!I131)&lt;I$15,SUM(Balance!I130,Interest!I131),I$15),0)</f>
        <v>0</v>
      </c>
      <c r="J131" s="6">
        <f>IF(Balance!J130&gt;0,IF(SUM(Balance!J130,Interest!J131)&lt;J$15,SUM(Balance!J130,Interest!J131),J$15),0)</f>
        <v>0</v>
      </c>
      <c r="K131" s="6">
        <f>IF(Balance!K130&gt;0,IF(SUM(Balance!K130,Interest!K131)&lt;K$15,SUM(Balance!K130,Interest!K131),K$15),0)</f>
        <v>0</v>
      </c>
      <c r="L131" s="6">
        <f>IF(Balance!L130&gt;0,IF(SUM(Balance!L130,Interest!L131)&lt;L$15,SUM(Balance!L130,Interest!L131),L$15),0)</f>
        <v>0</v>
      </c>
      <c r="M131" s="6">
        <f>IF(Balance!M130&gt;0,IF(SUM(Balance!M130,Interest!M131)&lt;M$15,SUM(Balance!M130,Interest!M131),M$15),0)</f>
        <v>95</v>
      </c>
      <c r="O131" s="6">
        <f t="shared" si="2"/>
        <v>95</v>
      </c>
    </row>
    <row r="132" spans="1:15" x14ac:dyDescent="0.25">
      <c r="A132" s="3">
        <f>IF(Balance!O131&lt;=0,"",A131+1)</f>
        <v>117</v>
      </c>
      <c r="B132" s="51">
        <f t="shared" si="3"/>
        <v>45597</v>
      </c>
      <c r="D132" s="6">
        <f>IF(Balance!D131&gt;0,IF(SUM(Balance!D131,Interest!D132)&lt;D$15,SUM(Balance!D131,Interest!D132),D$15),0)</f>
        <v>0</v>
      </c>
      <c r="E132" s="6">
        <f>IF(Balance!E131&gt;0,IF(SUM(Balance!E131,Interest!E132)&lt;E$15,SUM(Balance!E131,Interest!E132),E$15),0)</f>
        <v>0</v>
      </c>
      <c r="F132" s="6">
        <f>IF(Balance!F131&gt;0,IF(SUM(Balance!F131,Interest!F132)&lt;F$15,SUM(Balance!F131,Interest!F132),F$15),0)</f>
        <v>0</v>
      </c>
      <c r="G132" s="6">
        <f>IF(Balance!G131&gt;0,IF(SUM(Balance!G131,Interest!G132)&lt;G$15,SUM(Balance!G131,Interest!G132),G$15),0)</f>
        <v>0</v>
      </c>
      <c r="H132" s="6">
        <f>IF(Balance!H131&gt;0,IF(SUM(Balance!H131,Interest!H132)&lt;H$15,SUM(Balance!H131,Interest!H132),H$15),0)</f>
        <v>0</v>
      </c>
      <c r="I132" s="6">
        <f>IF(Balance!I131&gt;0,IF(SUM(Balance!I131,Interest!I132)&lt;I$15,SUM(Balance!I131,Interest!I132),I$15),0)</f>
        <v>0</v>
      </c>
      <c r="J132" s="6">
        <f>IF(Balance!J131&gt;0,IF(SUM(Balance!J131,Interest!J132)&lt;J$15,SUM(Balance!J131,Interest!J132),J$15),0)</f>
        <v>0</v>
      </c>
      <c r="K132" s="6">
        <f>IF(Balance!K131&gt;0,IF(SUM(Balance!K131,Interest!K132)&lt;K$15,SUM(Balance!K131,Interest!K132),K$15),0)</f>
        <v>0</v>
      </c>
      <c r="L132" s="6">
        <f>IF(Balance!L131&gt;0,IF(SUM(Balance!L131,Interest!L132)&lt;L$15,SUM(Balance!L131,Interest!L132),L$15),0)</f>
        <v>0</v>
      </c>
      <c r="M132" s="6">
        <f>IF(Balance!M131&gt;0,IF(SUM(Balance!M131,Interest!M132)&lt;M$15,SUM(Balance!M131,Interest!M132),M$15),0)</f>
        <v>95</v>
      </c>
      <c r="O132" s="6">
        <f t="shared" si="2"/>
        <v>95</v>
      </c>
    </row>
    <row r="133" spans="1:15" x14ac:dyDescent="0.25">
      <c r="A133" s="3">
        <f>IF(Balance!O132&lt;=0,"",A132+1)</f>
        <v>118</v>
      </c>
      <c r="B133" s="51">
        <f t="shared" si="3"/>
        <v>45627</v>
      </c>
      <c r="D133" s="6">
        <f>IF(Balance!D132&gt;0,IF(SUM(Balance!D132,Interest!D133)&lt;D$15,SUM(Balance!D132,Interest!D133),D$15),0)</f>
        <v>0</v>
      </c>
      <c r="E133" s="6">
        <f>IF(Balance!E132&gt;0,IF(SUM(Balance!E132,Interest!E133)&lt;E$15,SUM(Balance!E132,Interest!E133),E$15),0)</f>
        <v>0</v>
      </c>
      <c r="F133" s="6">
        <f>IF(Balance!F132&gt;0,IF(SUM(Balance!F132,Interest!F133)&lt;F$15,SUM(Balance!F132,Interest!F133),F$15),0)</f>
        <v>0</v>
      </c>
      <c r="G133" s="6">
        <f>IF(Balance!G132&gt;0,IF(SUM(Balance!G132,Interest!G133)&lt;G$15,SUM(Balance!G132,Interest!G133),G$15),0)</f>
        <v>0</v>
      </c>
      <c r="H133" s="6">
        <f>IF(Balance!H132&gt;0,IF(SUM(Balance!H132,Interest!H133)&lt;H$15,SUM(Balance!H132,Interest!H133),H$15),0)</f>
        <v>0</v>
      </c>
      <c r="I133" s="6">
        <f>IF(Balance!I132&gt;0,IF(SUM(Balance!I132,Interest!I133)&lt;I$15,SUM(Balance!I132,Interest!I133),I$15),0)</f>
        <v>0</v>
      </c>
      <c r="J133" s="6">
        <f>IF(Balance!J132&gt;0,IF(SUM(Balance!J132,Interest!J133)&lt;J$15,SUM(Balance!J132,Interest!J133),J$15),0)</f>
        <v>0</v>
      </c>
      <c r="K133" s="6">
        <f>IF(Balance!K132&gt;0,IF(SUM(Balance!K132,Interest!K133)&lt;K$15,SUM(Balance!K132,Interest!K133),K$15),0)</f>
        <v>0</v>
      </c>
      <c r="L133" s="6">
        <f>IF(Balance!L132&gt;0,IF(SUM(Balance!L132,Interest!L133)&lt;L$15,SUM(Balance!L132,Interest!L133),L$15),0)</f>
        <v>0</v>
      </c>
      <c r="M133" s="6">
        <f>IF(Balance!M132&gt;0,IF(SUM(Balance!M132,Interest!M133)&lt;M$15,SUM(Balance!M132,Interest!M133),M$15),0)</f>
        <v>95</v>
      </c>
      <c r="O133" s="6">
        <f t="shared" si="2"/>
        <v>95</v>
      </c>
    </row>
    <row r="134" spans="1:15" x14ac:dyDescent="0.25">
      <c r="A134" s="3">
        <f>IF(Balance!O133&lt;=0,"",A133+1)</f>
        <v>119</v>
      </c>
      <c r="B134" s="51">
        <f t="shared" si="3"/>
        <v>45658</v>
      </c>
      <c r="D134" s="6">
        <f>IF(Balance!D133&gt;0,IF(SUM(Balance!D133,Interest!D134)&lt;D$15,SUM(Balance!D133,Interest!D134),D$15),0)</f>
        <v>0</v>
      </c>
      <c r="E134" s="6">
        <f>IF(Balance!E133&gt;0,IF(SUM(Balance!E133,Interest!E134)&lt;E$15,SUM(Balance!E133,Interest!E134),E$15),0)</f>
        <v>0</v>
      </c>
      <c r="F134" s="6">
        <f>IF(Balance!F133&gt;0,IF(SUM(Balance!F133,Interest!F134)&lt;F$15,SUM(Balance!F133,Interest!F134),F$15),0)</f>
        <v>0</v>
      </c>
      <c r="G134" s="6">
        <f>IF(Balance!G133&gt;0,IF(SUM(Balance!G133,Interest!G134)&lt;G$15,SUM(Balance!G133,Interest!G134),G$15),0)</f>
        <v>0</v>
      </c>
      <c r="H134" s="6">
        <f>IF(Balance!H133&gt;0,IF(SUM(Balance!H133,Interest!H134)&lt;H$15,SUM(Balance!H133,Interest!H134),H$15),0)</f>
        <v>0</v>
      </c>
      <c r="I134" s="6">
        <f>IF(Balance!I133&gt;0,IF(SUM(Balance!I133,Interest!I134)&lt;I$15,SUM(Balance!I133,Interest!I134),I$15),0)</f>
        <v>0</v>
      </c>
      <c r="J134" s="6">
        <f>IF(Balance!J133&gt;0,IF(SUM(Balance!J133,Interest!J134)&lt;J$15,SUM(Balance!J133,Interest!J134),J$15),0)</f>
        <v>0</v>
      </c>
      <c r="K134" s="6">
        <f>IF(Balance!K133&gt;0,IF(SUM(Balance!K133,Interest!K134)&lt;K$15,SUM(Balance!K133,Interest!K134),K$15),0)</f>
        <v>0</v>
      </c>
      <c r="L134" s="6">
        <f>IF(Balance!L133&gt;0,IF(SUM(Balance!L133,Interest!L134)&lt;L$15,SUM(Balance!L133,Interest!L134),L$15),0)</f>
        <v>0</v>
      </c>
      <c r="M134" s="6">
        <f>IF(Balance!M133&gt;0,IF(SUM(Balance!M133,Interest!M134)&lt;M$15,SUM(Balance!M133,Interest!M134),M$15),0)</f>
        <v>95</v>
      </c>
      <c r="O134" s="6">
        <f t="shared" si="2"/>
        <v>95</v>
      </c>
    </row>
    <row r="135" spans="1:15" x14ac:dyDescent="0.25">
      <c r="A135" s="3">
        <f>IF(Balance!O134&lt;=0,"",A134+1)</f>
        <v>120</v>
      </c>
      <c r="B135" s="51">
        <f t="shared" si="3"/>
        <v>45689</v>
      </c>
      <c r="D135" s="6">
        <f>IF(Balance!D134&gt;0,IF(SUM(Balance!D134,Interest!D135)&lt;D$15,SUM(Balance!D134,Interest!D135),D$15),0)</f>
        <v>0</v>
      </c>
      <c r="E135" s="6">
        <f>IF(Balance!E134&gt;0,IF(SUM(Balance!E134,Interest!E135)&lt;E$15,SUM(Balance!E134,Interest!E135),E$15),0)</f>
        <v>0</v>
      </c>
      <c r="F135" s="6">
        <f>IF(Balance!F134&gt;0,IF(SUM(Balance!F134,Interest!F135)&lt;F$15,SUM(Balance!F134,Interest!F135),F$15),0)</f>
        <v>0</v>
      </c>
      <c r="G135" s="6">
        <f>IF(Balance!G134&gt;0,IF(SUM(Balance!G134,Interest!G135)&lt;G$15,SUM(Balance!G134,Interest!G135),G$15),0)</f>
        <v>0</v>
      </c>
      <c r="H135" s="6">
        <f>IF(Balance!H134&gt;0,IF(SUM(Balance!H134,Interest!H135)&lt;H$15,SUM(Balance!H134,Interest!H135),H$15),0)</f>
        <v>0</v>
      </c>
      <c r="I135" s="6">
        <f>IF(Balance!I134&gt;0,IF(SUM(Balance!I134,Interest!I135)&lt;I$15,SUM(Balance!I134,Interest!I135),I$15),0)</f>
        <v>0</v>
      </c>
      <c r="J135" s="6">
        <f>IF(Balance!J134&gt;0,IF(SUM(Balance!J134,Interest!J135)&lt;J$15,SUM(Balance!J134,Interest!J135),J$15),0)</f>
        <v>0</v>
      </c>
      <c r="K135" s="6">
        <f>IF(Balance!K134&gt;0,IF(SUM(Balance!K134,Interest!K135)&lt;K$15,SUM(Balance!K134,Interest!K135),K$15),0)</f>
        <v>0</v>
      </c>
      <c r="L135" s="6">
        <f>IF(Balance!L134&gt;0,IF(SUM(Balance!L134,Interest!L135)&lt;L$15,SUM(Balance!L134,Interest!L135),L$15),0)</f>
        <v>0</v>
      </c>
      <c r="M135" s="6">
        <f>IF(Balance!M134&gt;0,IF(SUM(Balance!M134,Interest!M135)&lt;M$15,SUM(Balance!M134,Interest!M135),M$15),0)</f>
        <v>95</v>
      </c>
      <c r="O135" s="6">
        <f t="shared" si="2"/>
        <v>95</v>
      </c>
    </row>
    <row r="136" spans="1:15" x14ac:dyDescent="0.25">
      <c r="A136" s="3">
        <f>IF(Balance!O135&lt;=0,"",A135+1)</f>
        <v>121</v>
      </c>
      <c r="B136" s="51">
        <f t="shared" si="3"/>
        <v>45717</v>
      </c>
      <c r="D136" s="6">
        <f>IF(Balance!D135&gt;0,IF(SUM(Balance!D135,Interest!D136)&lt;D$15,SUM(Balance!D135,Interest!D136),D$15),0)</f>
        <v>0</v>
      </c>
      <c r="E136" s="6">
        <f>IF(Balance!E135&gt;0,IF(SUM(Balance!E135,Interest!E136)&lt;E$15,SUM(Balance!E135,Interest!E136),E$15),0)</f>
        <v>0</v>
      </c>
      <c r="F136" s="6">
        <f>IF(Balance!F135&gt;0,IF(SUM(Balance!F135,Interest!F136)&lt;F$15,SUM(Balance!F135,Interest!F136),F$15),0)</f>
        <v>0</v>
      </c>
      <c r="G136" s="6">
        <f>IF(Balance!G135&gt;0,IF(SUM(Balance!G135,Interest!G136)&lt;G$15,SUM(Balance!G135,Interest!G136),G$15),0)</f>
        <v>0</v>
      </c>
      <c r="H136" s="6">
        <f>IF(Balance!H135&gt;0,IF(SUM(Balance!H135,Interest!H136)&lt;H$15,SUM(Balance!H135,Interest!H136),H$15),0)</f>
        <v>0</v>
      </c>
      <c r="I136" s="6">
        <f>IF(Balance!I135&gt;0,IF(SUM(Balance!I135,Interest!I136)&lt;I$15,SUM(Balance!I135,Interest!I136),I$15),0)</f>
        <v>0</v>
      </c>
      <c r="J136" s="6">
        <f>IF(Balance!J135&gt;0,IF(SUM(Balance!J135,Interest!J136)&lt;J$15,SUM(Balance!J135,Interest!J136),J$15),0)</f>
        <v>0</v>
      </c>
      <c r="K136" s="6">
        <f>IF(Balance!K135&gt;0,IF(SUM(Balance!K135,Interest!K136)&lt;K$15,SUM(Balance!K135,Interest!K136),K$15),0)</f>
        <v>0</v>
      </c>
      <c r="L136" s="6">
        <f>IF(Balance!L135&gt;0,IF(SUM(Balance!L135,Interest!L136)&lt;L$15,SUM(Balance!L135,Interest!L136),L$15),0)</f>
        <v>0</v>
      </c>
      <c r="M136" s="6">
        <f>IF(Balance!M135&gt;0,IF(SUM(Balance!M135,Interest!M136)&lt;M$15,SUM(Balance!M135,Interest!M136),M$15),0)</f>
        <v>95</v>
      </c>
      <c r="O136" s="6">
        <f t="shared" si="2"/>
        <v>95</v>
      </c>
    </row>
    <row r="137" spans="1:15" x14ac:dyDescent="0.25">
      <c r="A137" s="3">
        <f>IF(Balance!O136&lt;=0,"",A136+1)</f>
        <v>122</v>
      </c>
      <c r="B137" s="51">
        <f t="shared" si="3"/>
        <v>45748</v>
      </c>
      <c r="D137" s="6">
        <f>IF(Balance!D136&gt;0,IF(SUM(Balance!D136,Interest!D137)&lt;D$15,SUM(Balance!D136,Interest!D137),D$15),0)</f>
        <v>0</v>
      </c>
      <c r="E137" s="6">
        <f>IF(Balance!E136&gt;0,IF(SUM(Balance!E136,Interest!E137)&lt;E$15,SUM(Balance!E136,Interest!E137),E$15),0)</f>
        <v>0</v>
      </c>
      <c r="F137" s="6">
        <f>IF(Balance!F136&gt;0,IF(SUM(Balance!F136,Interest!F137)&lt;F$15,SUM(Balance!F136,Interest!F137),F$15),0)</f>
        <v>0</v>
      </c>
      <c r="G137" s="6">
        <f>IF(Balance!G136&gt;0,IF(SUM(Balance!G136,Interest!G137)&lt;G$15,SUM(Balance!G136,Interest!G137),G$15),0)</f>
        <v>0</v>
      </c>
      <c r="H137" s="6">
        <f>IF(Balance!H136&gt;0,IF(SUM(Balance!H136,Interest!H137)&lt;H$15,SUM(Balance!H136,Interest!H137),H$15),0)</f>
        <v>0</v>
      </c>
      <c r="I137" s="6">
        <f>IF(Balance!I136&gt;0,IF(SUM(Balance!I136,Interest!I137)&lt;I$15,SUM(Balance!I136,Interest!I137),I$15),0)</f>
        <v>0</v>
      </c>
      <c r="J137" s="6">
        <f>IF(Balance!J136&gt;0,IF(SUM(Balance!J136,Interest!J137)&lt;J$15,SUM(Balance!J136,Interest!J137),J$15),0)</f>
        <v>0</v>
      </c>
      <c r="K137" s="6">
        <f>IF(Balance!K136&gt;0,IF(SUM(Balance!K136,Interest!K137)&lt;K$15,SUM(Balance!K136,Interest!K137),K$15),0)</f>
        <v>0</v>
      </c>
      <c r="L137" s="6">
        <f>IF(Balance!L136&gt;0,IF(SUM(Balance!L136,Interest!L137)&lt;L$15,SUM(Balance!L136,Interest!L137),L$15),0)</f>
        <v>0</v>
      </c>
      <c r="M137" s="6">
        <f>IF(Balance!M136&gt;0,IF(SUM(Balance!M136,Interest!M137)&lt;M$15,SUM(Balance!M136,Interest!M137),M$15),0)</f>
        <v>95</v>
      </c>
      <c r="O137" s="6">
        <f t="shared" si="2"/>
        <v>95</v>
      </c>
    </row>
    <row r="138" spans="1:15" x14ac:dyDescent="0.25">
      <c r="A138" s="3">
        <f>IF(Balance!O137&lt;=0,"",A137+1)</f>
        <v>123</v>
      </c>
      <c r="B138" s="51">
        <f t="shared" si="3"/>
        <v>45778</v>
      </c>
      <c r="D138" s="6">
        <f>IF(Balance!D137&gt;0,IF(SUM(Balance!D137,Interest!D138)&lt;D$15,SUM(Balance!D137,Interest!D138),D$15),0)</f>
        <v>0</v>
      </c>
      <c r="E138" s="6">
        <f>IF(Balance!E137&gt;0,IF(SUM(Balance!E137,Interest!E138)&lt;E$15,SUM(Balance!E137,Interest!E138),E$15),0)</f>
        <v>0</v>
      </c>
      <c r="F138" s="6">
        <f>IF(Balance!F137&gt;0,IF(SUM(Balance!F137,Interest!F138)&lt;F$15,SUM(Balance!F137,Interest!F138),F$15),0)</f>
        <v>0</v>
      </c>
      <c r="G138" s="6">
        <f>IF(Balance!G137&gt;0,IF(SUM(Balance!G137,Interest!G138)&lt;G$15,SUM(Balance!G137,Interest!G138),G$15),0)</f>
        <v>0</v>
      </c>
      <c r="H138" s="6">
        <f>IF(Balance!H137&gt;0,IF(SUM(Balance!H137,Interest!H138)&lt;H$15,SUM(Balance!H137,Interest!H138),H$15),0)</f>
        <v>0</v>
      </c>
      <c r="I138" s="6">
        <f>IF(Balance!I137&gt;0,IF(SUM(Balance!I137,Interest!I138)&lt;I$15,SUM(Balance!I137,Interest!I138),I$15),0)</f>
        <v>0</v>
      </c>
      <c r="J138" s="6">
        <f>IF(Balance!J137&gt;0,IF(SUM(Balance!J137,Interest!J138)&lt;J$15,SUM(Balance!J137,Interest!J138),J$15),0)</f>
        <v>0</v>
      </c>
      <c r="K138" s="6">
        <f>IF(Balance!K137&gt;0,IF(SUM(Balance!K137,Interest!K138)&lt;K$15,SUM(Balance!K137,Interest!K138),K$15),0)</f>
        <v>0</v>
      </c>
      <c r="L138" s="6">
        <f>IF(Balance!L137&gt;0,IF(SUM(Balance!L137,Interest!L138)&lt;L$15,SUM(Balance!L137,Interest!L138),L$15),0)</f>
        <v>0</v>
      </c>
      <c r="M138" s="6">
        <f>IF(Balance!M137&gt;0,IF(SUM(Balance!M137,Interest!M138)&lt;M$15,SUM(Balance!M137,Interest!M138),M$15),0)</f>
        <v>95</v>
      </c>
      <c r="O138" s="6">
        <f t="shared" si="2"/>
        <v>95</v>
      </c>
    </row>
    <row r="139" spans="1:15" x14ac:dyDescent="0.25">
      <c r="A139" s="3" t="str">
        <f>IF(Balance!O138&lt;=0,"",A138+1)</f>
        <v/>
      </c>
      <c r="B139" s="51" t="str">
        <f t="shared" si="3"/>
        <v/>
      </c>
      <c r="D139" s="6">
        <f>IF(Balance!D138&gt;0,IF(SUM(Balance!D138,Interest!D139)&lt;D$15,SUM(Balance!D138,Interest!D139),D$15),0)</f>
        <v>0</v>
      </c>
      <c r="E139" s="6">
        <f>IF(Balance!E138&gt;0,IF(SUM(Balance!E138,Interest!E139)&lt;E$15,SUM(Balance!E138,Interest!E139),E$15),0)</f>
        <v>0</v>
      </c>
      <c r="F139" s="6">
        <f>IF(Balance!F138&gt;0,IF(SUM(Balance!F138,Interest!F139)&lt;F$15,SUM(Balance!F138,Interest!F139),F$15),0)</f>
        <v>0</v>
      </c>
      <c r="G139" s="6">
        <f>IF(Balance!G138&gt;0,IF(SUM(Balance!G138,Interest!G139)&lt;G$15,SUM(Balance!G138,Interest!G139),G$15),0)</f>
        <v>0</v>
      </c>
      <c r="H139" s="6">
        <f>IF(Balance!H138&gt;0,IF(SUM(Balance!H138,Interest!H139)&lt;H$15,SUM(Balance!H138,Interest!H139),H$15),0)</f>
        <v>0</v>
      </c>
      <c r="I139" s="6">
        <f>IF(Balance!I138&gt;0,IF(SUM(Balance!I138,Interest!I139)&lt;I$15,SUM(Balance!I138,Interest!I139),I$15),0)</f>
        <v>0</v>
      </c>
      <c r="J139" s="6">
        <f>IF(Balance!J138&gt;0,IF(SUM(Balance!J138,Interest!J139)&lt;J$15,SUM(Balance!J138,Interest!J139),J$15),0)</f>
        <v>0</v>
      </c>
      <c r="K139" s="6">
        <f>IF(Balance!K138&gt;0,IF(SUM(Balance!K138,Interest!K139)&lt;K$15,SUM(Balance!K138,Interest!K139),K$15),0)</f>
        <v>0</v>
      </c>
      <c r="L139" s="6">
        <f>IF(Balance!L138&gt;0,IF(SUM(Balance!L138,Interest!L139)&lt;L$15,SUM(Balance!L138,Interest!L139),L$15),0)</f>
        <v>0</v>
      </c>
      <c r="M139" s="6">
        <f>IF(Balance!M138&gt;0,IF(SUM(Balance!M138,Interest!M139)&lt;M$15,SUM(Balance!M138,Interest!M139),M$15),0)</f>
        <v>0</v>
      </c>
      <c r="O139" s="6">
        <f t="shared" si="2"/>
        <v>0</v>
      </c>
    </row>
    <row r="140" spans="1:15" x14ac:dyDescent="0.25">
      <c r="A140" s="3" t="str">
        <f>IF(Balance!O139&lt;=0,"",A139+1)</f>
        <v/>
      </c>
      <c r="B140" s="51" t="str">
        <f t="shared" si="3"/>
        <v/>
      </c>
      <c r="D140" s="6">
        <f>IF(Balance!D139&gt;0,IF(SUM(Balance!D139,Interest!D140)&lt;D$15,SUM(Balance!D139,Interest!D140),D$15),0)</f>
        <v>0</v>
      </c>
      <c r="E140" s="6">
        <f>IF(Balance!E139&gt;0,IF(SUM(Balance!E139,Interest!E140)&lt;E$15,SUM(Balance!E139,Interest!E140),E$15),0)</f>
        <v>0</v>
      </c>
      <c r="F140" s="6">
        <f>IF(Balance!F139&gt;0,IF(SUM(Balance!F139,Interest!F140)&lt;F$15,SUM(Balance!F139,Interest!F140),F$15),0)</f>
        <v>0</v>
      </c>
      <c r="G140" s="6">
        <f>IF(Balance!G139&gt;0,IF(SUM(Balance!G139,Interest!G140)&lt;G$15,SUM(Balance!G139,Interest!G140),G$15),0)</f>
        <v>0</v>
      </c>
      <c r="H140" s="6">
        <f>IF(Balance!H139&gt;0,IF(SUM(Balance!H139,Interest!H140)&lt;H$15,SUM(Balance!H139,Interest!H140),H$15),0)</f>
        <v>0</v>
      </c>
      <c r="I140" s="6">
        <f>IF(Balance!I139&gt;0,IF(SUM(Balance!I139,Interest!I140)&lt;I$15,SUM(Balance!I139,Interest!I140),I$15),0)</f>
        <v>0</v>
      </c>
      <c r="J140" s="6">
        <f>IF(Balance!J139&gt;0,IF(SUM(Balance!J139,Interest!J140)&lt;J$15,SUM(Balance!J139,Interest!J140),J$15),0)</f>
        <v>0</v>
      </c>
      <c r="K140" s="6">
        <f>IF(Balance!K139&gt;0,IF(SUM(Balance!K139,Interest!K140)&lt;K$15,SUM(Balance!K139,Interest!K140),K$15),0)</f>
        <v>0</v>
      </c>
      <c r="L140" s="6">
        <f>IF(Balance!L139&gt;0,IF(SUM(Balance!L139,Interest!L140)&lt;L$15,SUM(Balance!L139,Interest!L140),L$15),0)</f>
        <v>0</v>
      </c>
      <c r="M140" s="6">
        <f>IF(Balance!M139&gt;0,IF(SUM(Balance!M139,Interest!M140)&lt;M$15,SUM(Balance!M139,Interest!M140),M$15),0)</f>
        <v>0</v>
      </c>
      <c r="O140" s="6">
        <f t="shared" si="2"/>
        <v>0</v>
      </c>
    </row>
    <row r="141" spans="1:15" x14ac:dyDescent="0.25">
      <c r="A141" s="3" t="str">
        <f>IF(Balance!O140&lt;=0,"",A140+1)</f>
        <v/>
      </c>
      <c r="B141" s="51" t="str">
        <f t="shared" si="3"/>
        <v/>
      </c>
      <c r="D141" s="6">
        <f>IF(Balance!D140&gt;0,IF(SUM(Balance!D140,Interest!D141)&lt;D$15,SUM(Balance!D140,Interest!D141),D$15),0)</f>
        <v>0</v>
      </c>
      <c r="E141" s="6">
        <f>IF(Balance!E140&gt;0,IF(SUM(Balance!E140,Interest!E141)&lt;E$15,SUM(Balance!E140,Interest!E141),E$15),0)</f>
        <v>0</v>
      </c>
      <c r="F141" s="6">
        <f>IF(Balance!F140&gt;0,IF(SUM(Balance!F140,Interest!F141)&lt;F$15,SUM(Balance!F140,Interest!F141),F$15),0)</f>
        <v>0</v>
      </c>
      <c r="G141" s="6">
        <f>IF(Balance!G140&gt;0,IF(SUM(Balance!G140,Interest!G141)&lt;G$15,SUM(Balance!G140,Interest!G141),G$15),0)</f>
        <v>0</v>
      </c>
      <c r="H141" s="6">
        <f>IF(Balance!H140&gt;0,IF(SUM(Balance!H140,Interest!H141)&lt;H$15,SUM(Balance!H140,Interest!H141),H$15),0)</f>
        <v>0</v>
      </c>
      <c r="I141" s="6">
        <f>IF(Balance!I140&gt;0,IF(SUM(Balance!I140,Interest!I141)&lt;I$15,SUM(Balance!I140,Interest!I141),I$15),0)</f>
        <v>0</v>
      </c>
      <c r="J141" s="6">
        <f>IF(Balance!J140&gt;0,IF(SUM(Balance!J140,Interest!J141)&lt;J$15,SUM(Balance!J140,Interest!J141),J$15),0)</f>
        <v>0</v>
      </c>
      <c r="K141" s="6">
        <f>IF(Balance!K140&gt;0,IF(SUM(Balance!K140,Interest!K141)&lt;K$15,SUM(Balance!K140,Interest!K141),K$15),0)</f>
        <v>0</v>
      </c>
      <c r="L141" s="6">
        <f>IF(Balance!L140&gt;0,IF(SUM(Balance!L140,Interest!L141)&lt;L$15,SUM(Balance!L140,Interest!L141),L$15),0)</f>
        <v>0</v>
      </c>
      <c r="M141" s="6">
        <f>IF(Balance!M140&gt;0,IF(SUM(Balance!M140,Interest!M141)&lt;M$15,SUM(Balance!M140,Interest!M141),M$15),0)</f>
        <v>0</v>
      </c>
      <c r="O141" s="6">
        <f t="shared" si="2"/>
        <v>0</v>
      </c>
    </row>
    <row r="142" spans="1:15" x14ac:dyDescent="0.25">
      <c r="A142" s="3" t="str">
        <f>IF(Balance!O141&lt;=0,"",A141+1)</f>
        <v/>
      </c>
      <c r="B142" s="51" t="str">
        <f t="shared" si="3"/>
        <v/>
      </c>
      <c r="D142" s="6">
        <f>IF(Balance!D141&gt;0,IF(SUM(Balance!D141,Interest!D142)&lt;D$15,SUM(Balance!D141,Interest!D142),D$15),0)</f>
        <v>0</v>
      </c>
      <c r="E142" s="6">
        <f>IF(Balance!E141&gt;0,IF(SUM(Balance!E141,Interest!E142)&lt;E$15,SUM(Balance!E141,Interest!E142),E$15),0)</f>
        <v>0</v>
      </c>
      <c r="F142" s="6">
        <f>IF(Balance!F141&gt;0,IF(SUM(Balance!F141,Interest!F142)&lt;F$15,SUM(Balance!F141,Interest!F142),F$15),0)</f>
        <v>0</v>
      </c>
      <c r="G142" s="6">
        <f>IF(Balance!G141&gt;0,IF(SUM(Balance!G141,Interest!G142)&lt;G$15,SUM(Balance!G141,Interest!G142),G$15),0)</f>
        <v>0</v>
      </c>
      <c r="H142" s="6">
        <f>IF(Balance!H141&gt;0,IF(SUM(Balance!H141,Interest!H142)&lt;H$15,SUM(Balance!H141,Interest!H142),H$15),0)</f>
        <v>0</v>
      </c>
      <c r="I142" s="6">
        <f>IF(Balance!I141&gt;0,IF(SUM(Balance!I141,Interest!I142)&lt;I$15,SUM(Balance!I141,Interest!I142),I$15),0)</f>
        <v>0</v>
      </c>
      <c r="J142" s="6">
        <f>IF(Balance!J141&gt;0,IF(SUM(Balance!J141,Interest!J142)&lt;J$15,SUM(Balance!J141,Interest!J142),J$15),0)</f>
        <v>0</v>
      </c>
      <c r="K142" s="6">
        <f>IF(Balance!K141&gt;0,IF(SUM(Balance!K141,Interest!K142)&lt;K$15,SUM(Balance!K141,Interest!K142),K$15),0)</f>
        <v>0</v>
      </c>
      <c r="L142" s="6">
        <f>IF(Balance!L141&gt;0,IF(SUM(Balance!L141,Interest!L142)&lt;L$15,SUM(Balance!L141,Interest!L142),L$15),0)</f>
        <v>0</v>
      </c>
      <c r="M142" s="6">
        <f>IF(Balance!M141&gt;0,IF(SUM(Balance!M141,Interest!M142)&lt;M$15,SUM(Balance!M141,Interest!M142),M$15),0)</f>
        <v>0</v>
      </c>
      <c r="O142" s="6">
        <f t="shared" si="2"/>
        <v>0</v>
      </c>
    </row>
    <row r="143" spans="1:15" x14ac:dyDescent="0.25">
      <c r="A143" s="3" t="str">
        <f>IF(Balance!O142&lt;=0,"",A142+1)</f>
        <v/>
      </c>
      <c r="B143" s="51" t="str">
        <f t="shared" si="3"/>
        <v/>
      </c>
      <c r="D143" s="6">
        <f>IF(Balance!D142&gt;0,IF(SUM(Balance!D142,Interest!D143)&lt;D$15,SUM(Balance!D142,Interest!D143),D$15),0)</f>
        <v>0</v>
      </c>
      <c r="E143" s="6">
        <f>IF(Balance!E142&gt;0,IF(SUM(Balance!E142,Interest!E143)&lt;E$15,SUM(Balance!E142,Interest!E143),E$15),0)</f>
        <v>0</v>
      </c>
      <c r="F143" s="6">
        <f>IF(Balance!F142&gt;0,IF(SUM(Balance!F142,Interest!F143)&lt;F$15,SUM(Balance!F142,Interest!F143),F$15),0)</f>
        <v>0</v>
      </c>
      <c r="G143" s="6">
        <f>IF(Balance!G142&gt;0,IF(SUM(Balance!G142,Interest!G143)&lt;G$15,SUM(Balance!G142,Interest!G143),G$15),0)</f>
        <v>0</v>
      </c>
      <c r="H143" s="6">
        <f>IF(Balance!H142&gt;0,IF(SUM(Balance!H142,Interest!H143)&lt;H$15,SUM(Balance!H142,Interest!H143),H$15),0)</f>
        <v>0</v>
      </c>
      <c r="I143" s="6">
        <f>IF(Balance!I142&gt;0,IF(SUM(Balance!I142,Interest!I143)&lt;I$15,SUM(Balance!I142,Interest!I143),I$15),0)</f>
        <v>0</v>
      </c>
      <c r="J143" s="6">
        <f>IF(Balance!J142&gt;0,IF(SUM(Balance!J142,Interest!J143)&lt;J$15,SUM(Balance!J142,Interest!J143),J$15),0)</f>
        <v>0</v>
      </c>
      <c r="K143" s="6">
        <f>IF(Balance!K142&gt;0,IF(SUM(Balance!K142,Interest!K143)&lt;K$15,SUM(Balance!K142,Interest!K143),K$15),0)</f>
        <v>0</v>
      </c>
      <c r="L143" s="6">
        <f>IF(Balance!L142&gt;0,IF(SUM(Balance!L142,Interest!L143)&lt;L$15,SUM(Balance!L142,Interest!L143),L$15),0)</f>
        <v>0</v>
      </c>
      <c r="M143" s="6">
        <f>IF(Balance!M142&gt;0,IF(SUM(Balance!M142,Interest!M143)&lt;M$15,SUM(Balance!M142,Interest!M143),M$15),0)</f>
        <v>0</v>
      </c>
      <c r="O143" s="6">
        <f t="shared" si="2"/>
        <v>0</v>
      </c>
    </row>
    <row r="144" spans="1:15" x14ac:dyDescent="0.25">
      <c r="A144" s="3" t="str">
        <f>IF(Balance!O143&lt;=0,"",A143+1)</f>
        <v/>
      </c>
      <c r="B144" s="51" t="str">
        <f t="shared" si="3"/>
        <v/>
      </c>
      <c r="D144" s="6">
        <f>IF(Balance!D143&gt;0,IF(SUM(Balance!D143,Interest!D144)&lt;D$15,SUM(Balance!D143,Interest!D144),D$15),0)</f>
        <v>0</v>
      </c>
      <c r="E144" s="6">
        <f>IF(Balance!E143&gt;0,IF(SUM(Balance!E143,Interest!E144)&lt;E$15,SUM(Balance!E143,Interest!E144),E$15),0)</f>
        <v>0</v>
      </c>
      <c r="F144" s="6">
        <f>IF(Balance!F143&gt;0,IF(SUM(Balance!F143,Interest!F144)&lt;F$15,SUM(Balance!F143,Interest!F144),F$15),0)</f>
        <v>0</v>
      </c>
      <c r="G144" s="6">
        <f>IF(Balance!G143&gt;0,IF(SUM(Balance!G143,Interest!G144)&lt;G$15,SUM(Balance!G143,Interest!G144),G$15),0)</f>
        <v>0</v>
      </c>
      <c r="H144" s="6">
        <f>IF(Balance!H143&gt;0,IF(SUM(Balance!H143,Interest!H144)&lt;H$15,SUM(Balance!H143,Interest!H144),H$15),0)</f>
        <v>0</v>
      </c>
      <c r="I144" s="6">
        <f>IF(Balance!I143&gt;0,IF(SUM(Balance!I143,Interest!I144)&lt;I$15,SUM(Balance!I143,Interest!I144),I$15),0)</f>
        <v>0</v>
      </c>
      <c r="J144" s="6">
        <f>IF(Balance!J143&gt;0,IF(SUM(Balance!J143,Interest!J144)&lt;J$15,SUM(Balance!J143,Interest!J144),J$15),0)</f>
        <v>0</v>
      </c>
      <c r="K144" s="6">
        <f>IF(Balance!K143&gt;0,IF(SUM(Balance!K143,Interest!K144)&lt;K$15,SUM(Balance!K143,Interest!K144),K$15),0)</f>
        <v>0</v>
      </c>
      <c r="L144" s="6">
        <f>IF(Balance!L143&gt;0,IF(SUM(Balance!L143,Interest!L144)&lt;L$15,SUM(Balance!L143,Interest!L144),L$15),0)</f>
        <v>0</v>
      </c>
      <c r="M144" s="6">
        <f>IF(Balance!M143&gt;0,IF(SUM(Balance!M143,Interest!M144)&lt;M$15,SUM(Balance!M143,Interest!M144),M$15),0)</f>
        <v>0</v>
      </c>
      <c r="O144" s="6">
        <f t="shared" ref="O144:O207" si="4">SUM(D144:M144)</f>
        <v>0</v>
      </c>
    </row>
    <row r="145" spans="1:15" x14ac:dyDescent="0.25">
      <c r="A145" s="3" t="str">
        <f>IF(Balance!O144&lt;=0,"",A144+1)</f>
        <v/>
      </c>
      <c r="B145" s="51" t="str">
        <f t="shared" ref="B145:B208" si="5">IF(A145="","",DATE(YEAR(B144),MONTH(B144)+1,1))</f>
        <v/>
      </c>
      <c r="D145" s="6">
        <f>IF(Balance!D144&gt;0,IF(SUM(Balance!D144,Interest!D145)&lt;D$15,SUM(Balance!D144,Interest!D145),D$15),0)</f>
        <v>0</v>
      </c>
      <c r="E145" s="6">
        <f>IF(Balance!E144&gt;0,IF(SUM(Balance!E144,Interest!E145)&lt;E$15,SUM(Balance!E144,Interest!E145),E$15),0)</f>
        <v>0</v>
      </c>
      <c r="F145" s="6">
        <f>IF(Balance!F144&gt;0,IF(SUM(Balance!F144,Interest!F145)&lt;F$15,SUM(Balance!F144,Interest!F145),F$15),0)</f>
        <v>0</v>
      </c>
      <c r="G145" s="6">
        <f>IF(Balance!G144&gt;0,IF(SUM(Balance!G144,Interest!G145)&lt;G$15,SUM(Balance!G144,Interest!G145),G$15),0)</f>
        <v>0</v>
      </c>
      <c r="H145" s="6">
        <f>IF(Balance!H144&gt;0,IF(SUM(Balance!H144,Interest!H145)&lt;H$15,SUM(Balance!H144,Interest!H145),H$15),0)</f>
        <v>0</v>
      </c>
      <c r="I145" s="6">
        <f>IF(Balance!I144&gt;0,IF(SUM(Balance!I144,Interest!I145)&lt;I$15,SUM(Balance!I144,Interest!I145),I$15),0)</f>
        <v>0</v>
      </c>
      <c r="J145" s="6">
        <f>IF(Balance!J144&gt;0,IF(SUM(Balance!J144,Interest!J145)&lt;J$15,SUM(Balance!J144,Interest!J145),J$15),0)</f>
        <v>0</v>
      </c>
      <c r="K145" s="6">
        <f>IF(Balance!K144&gt;0,IF(SUM(Balance!K144,Interest!K145)&lt;K$15,SUM(Balance!K144,Interest!K145),K$15),0)</f>
        <v>0</v>
      </c>
      <c r="L145" s="6">
        <f>IF(Balance!L144&gt;0,IF(SUM(Balance!L144,Interest!L145)&lt;L$15,SUM(Balance!L144,Interest!L145),L$15),0)</f>
        <v>0</v>
      </c>
      <c r="M145" s="6">
        <f>IF(Balance!M144&gt;0,IF(SUM(Balance!M144,Interest!M145)&lt;M$15,SUM(Balance!M144,Interest!M145),M$15),0)</f>
        <v>0</v>
      </c>
      <c r="O145" s="6">
        <f t="shared" si="4"/>
        <v>0</v>
      </c>
    </row>
    <row r="146" spans="1:15" x14ac:dyDescent="0.25">
      <c r="A146" s="3" t="str">
        <f>IF(Balance!O145&lt;=0,"",A145+1)</f>
        <v/>
      </c>
      <c r="B146" s="51" t="str">
        <f t="shared" si="5"/>
        <v/>
      </c>
      <c r="D146" s="6">
        <f>IF(Balance!D145&gt;0,IF(SUM(Balance!D145,Interest!D146)&lt;D$15,SUM(Balance!D145,Interest!D146),D$15),0)</f>
        <v>0</v>
      </c>
      <c r="E146" s="6">
        <f>IF(Balance!E145&gt;0,IF(SUM(Balance!E145,Interest!E146)&lt;E$15,SUM(Balance!E145,Interest!E146),E$15),0)</f>
        <v>0</v>
      </c>
      <c r="F146" s="6">
        <f>IF(Balance!F145&gt;0,IF(SUM(Balance!F145,Interest!F146)&lt;F$15,SUM(Balance!F145,Interest!F146),F$15),0)</f>
        <v>0</v>
      </c>
      <c r="G146" s="6">
        <f>IF(Balance!G145&gt;0,IF(SUM(Balance!G145,Interest!G146)&lt;G$15,SUM(Balance!G145,Interest!G146),G$15),0)</f>
        <v>0</v>
      </c>
      <c r="H146" s="6">
        <f>IF(Balance!H145&gt;0,IF(SUM(Balance!H145,Interest!H146)&lt;H$15,SUM(Balance!H145,Interest!H146),H$15),0)</f>
        <v>0</v>
      </c>
      <c r="I146" s="6">
        <f>IF(Balance!I145&gt;0,IF(SUM(Balance!I145,Interest!I146)&lt;I$15,SUM(Balance!I145,Interest!I146),I$15),0)</f>
        <v>0</v>
      </c>
      <c r="J146" s="6">
        <f>IF(Balance!J145&gt;0,IF(SUM(Balance!J145,Interest!J146)&lt;J$15,SUM(Balance!J145,Interest!J146),J$15),0)</f>
        <v>0</v>
      </c>
      <c r="K146" s="6">
        <f>IF(Balance!K145&gt;0,IF(SUM(Balance!K145,Interest!K146)&lt;K$15,SUM(Balance!K145,Interest!K146),K$15),0)</f>
        <v>0</v>
      </c>
      <c r="L146" s="6">
        <f>IF(Balance!L145&gt;0,IF(SUM(Balance!L145,Interest!L146)&lt;L$15,SUM(Balance!L145,Interest!L146),L$15),0)</f>
        <v>0</v>
      </c>
      <c r="M146" s="6">
        <f>IF(Balance!M145&gt;0,IF(SUM(Balance!M145,Interest!M146)&lt;M$15,SUM(Balance!M145,Interest!M146),M$15),0)</f>
        <v>0</v>
      </c>
      <c r="O146" s="6">
        <f t="shared" si="4"/>
        <v>0</v>
      </c>
    </row>
    <row r="147" spans="1:15" x14ac:dyDescent="0.25">
      <c r="A147" s="3" t="str">
        <f>IF(Balance!O146&lt;=0,"",A146+1)</f>
        <v/>
      </c>
      <c r="B147" s="51" t="str">
        <f t="shared" si="5"/>
        <v/>
      </c>
      <c r="D147" s="6">
        <f>IF(Balance!D146&gt;0,IF(SUM(Balance!D146,Interest!D147)&lt;D$15,SUM(Balance!D146,Interest!D147),D$15),0)</f>
        <v>0</v>
      </c>
      <c r="E147" s="6">
        <f>IF(Balance!E146&gt;0,IF(SUM(Balance!E146,Interest!E147)&lt;E$15,SUM(Balance!E146,Interest!E147),E$15),0)</f>
        <v>0</v>
      </c>
      <c r="F147" s="6">
        <f>IF(Balance!F146&gt;0,IF(SUM(Balance!F146,Interest!F147)&lt;F$15,SUM(Balance!F146,Interest!F147),F$15),0)</f>
        <v>0</v>
      </c>
      <c r="G147" s="6">
        <f>IF(Balance!G146&gt;0,IF(SUM(Balance!G146,Interest!G147)&lt;G$15,SUM(Balance!G146,Interest!G147),G$15),0)</f>
        <v>0</v>
      </c>
      <c r="H147" s="6">
        <f>IF(Balance!H146&gt;0,IF(SUM(Balance!H146,Interest!H147)&lt;H$15,SUM(Balance!H146,Interest!H147),H$15),0)</f>
        <v>0</v>
      </c>
      <c r="I147" s="6">
        <f>IF(Balance!I146&gt;0,IF(SUM(Balance!I146,Interest!I147)&lt;I$15,SUM(Balance!I146,Interest!I147),I$15),0)</f>
        <v>0</v>
      </c>
      <c r="J147" s="6">
        <f>IF(Balance!J146&gt;0,IF(SUM(Balance!J146,Interest!J147)&lt;J$15,SUM(Balance!J146,Interest!J147),J$15),0)</f>
        <v>0</v>
      </c>
      <c r="K147" s="6">
        <f>IF(Balance!K146&gt;0,IF(SUM(Balance!K146,Interest!K147)&lt;K$15,SUM(Balance!K146,Interest!K147),K$15),0)</f>
        <v>0</v>
      </c>
      <c r="L147" s="6">
        <f>IF(Balance!L146&gt;0,IF(SUM(Balance!L146,Interest!L147)&lt;L$15,SUM(Balance!L146,Interest!L147),L$15),0)</f>
        <v>0</v>
      </c>
      <c r="M147" s="6">
        <f>IF(Balance!M146&gt;0,IF(SUM(Balance!M146,Interest!M147)&lt;M$15,SUM(Balance!M146,Interest!M147),M$15),0)</f>
        <v>0</v>
      </c>
      <c r="O147" s="6">
        <f t="shared" si="4"/>
        <v>0</v>
      </c>
    </row>
    <row r="148" spans="1:15" x14ac:dyDescent="0.25">
      <c r="A148" s="3" t="str">
        <f>IF(Balance!O147&lt;=0,"",A147+1)</f>
        <v/>
      </c>
      <c r="B148" s="51" t="str">
        <f t="shared" si="5"/>
        <v/>
      </c>
      <c r="D148" s="6">
        <f>IF(Balance!D147&gt;0,IF(SUM(Balance!D147,Interest!D148)&lt;D$15,SUM(Balance!D147,Interest!D148),D$15),0)</f>
        <v>0</v>
      </c>
      <c r="E148" s="6">
        <f>IF(Balance!E147&gt;0,IF(SUM(Balance!E147,Interest!E148)&lt;E$15,SUM(Balance!E147,Interest!E148),E$15),0)</f>
        <v>0</v>
      </c>
      <c r="F148" s="6">
        <f>IF(Balance!F147&gt;0,IF(SUM(Balance!F147,Interest!F148)&lt;F$15,SUM(Balance!F147,Interest!F148),F$15),0)</f>
        <v>0</v>
      </c>
      <c r="G148" s="6">
        <f>IF(Balance!G147&gt;0,IF(SUM(Balance!G147,Interest!G148)&lt;G$15,SUM(Balance!G147,Interest!G148),G$15),0)</f>
        <v>0</v>
      </c>
      <c r="H148" s="6">
        <f>IF(Balance!H147&gt;0,IF(SUM(Balance!H147,Interest!H148)&lt;H$15,SUM(Balance!H147,Interest!H148),H$15),0)</f>
        <v>0</v>
      </c>
      <c r="I148" s="6">
        <f>IF(Balance!I147&gt;0,IF(SUM(Balance!I147,Interest!I148)&lt;I$15,SUM(Balance!I147,Interest!I148),I$15),0)</f>
        <v>0</v>
      </c>
      <c r="J148" s="6">
        <f>IF(Balance!J147&gt;0,IF(SUM(Balance!J147,Interest!J148)&lt;J$15,SUM(Balance!J147,Interest!J148),J$15),0)</f>
        <v>0</v>
      </c>
      <c r="K148" s="6">
        <f>IF(Balance!K147&gt;0,IF(SUM(Balance!K147,Interest!K148)&lt;K$15,SUM(Balance!K147,Interest!K148),K$15),0)</f>
        <v>0</v>
      </c>
      <c r="L148" s="6">
        <f>IF(Balance!L147&gt;0,IF(SUM(Balance!L147,Interest!L148)&lt;L$15,SUM(Balance!L147,Interest!L148),L$15),0)</f>
        <v>0</v>
      </c>
      <c r="M148" s="6">
        <f>IF(Balance!M147&gt;0,IF(SUM(Balance!M147,Interest!M148)&lt;M$15,SUM(Balance!M147,Interest!M148),M$15),0)</f>
        <v>0</v>
      </c>
      <c r="O148" s="6">
        <f t="shared" si="4"/>
        <v>0</v>
      </c>
    </row>
    <row r="149" spans="1:15" x14ac:dyDescent="0.25">
      <c r="A149" s="3" t="str">
        <f>IF(Balance!O148&lt;=0,"",A148+1)</f>
        <v/>
      </c>
      <c r="B149" s="51" t="str">
        <f t="shared" si="5"/>
        <v/>
      </c>
      <c r="D149" s="6">
        <f>IF(Balance!D148&gt;0,IF(SUM(Balance!D148,Interest!D149)&lt;D$15,SUM(Balance!D148,Interest!D149),D$15),0)</f>
        <v>0</v>
      </c>
      <c r="E149" s="6">
        <f>IF(Balance!E148&gt;0,IF(SUM(Balance!E148,Interest!E149)&lt;E$15,SUM(Balance!E148,Interest!E149),E$15),0)</f>
        <v>0</v>
      </c>
      <c r="F149" s="6">
        <f>IF(Balance!F148&gt;0,IF(SUM(Balance!F148,Interest!F149)&lt;F$15,SUM(Balance!F148,Interest!F149),F$15),0)</f>
        <v>0</v>
      </c>
      <c r="G149" s="6">
        <f>IF(Balance!G148&gt;0,IF(SUM(Balance!G148,Interest!G149)&lt;G$15,SUM(Balance!G148,Interest!G149),G$15),0)</f>
        <v>0</v>
      </c>
      <c r="H149" s="6">
        <f>IF(Balance!H148&gt;0,IF(SUM(Balance!H148,Interest!H149)&lt;H$15,SUM(Balance!H148,Interest!H149),H$15),0)</f>
        <v>0</v>
      </c>
      <c r="I149" s="6">
        <f>IF(Balance!I148&gt;0,IF(SUM(Balance!I148,Interest!I149)&lt;I$15,SUM(Balance!I148,Interest!I149),I$15),0)</f>
        <v>0</v>
      </c>
      <c r="J149" s="6">
        <f>IF(Balance!J148&gt;0,IF(SUM(Balance!J148,Interest!J149)&lt;J$15,SUM(Balance!J148,Interest!J149),J$15),0)</f>
        <v>0</v>
      </c>
      <c r="K149" s="6">
        <f>IF(Balance!K148&gt;0,IF(SUM(Balance!K148,Interest!K149)&lt;K$15,SUM(Balance!K148,Interest!K149),K$15),0)</f>
        <v>0</v>
      </c>
      <c r="L149" s="6">
        <f>IF(Balance!L148&gt;0,IF(SUM(Balance!L148,Interest!L149)&lt;L$15,SUM(Balance!L148,Interest!L149),L$15),0)</f>
        <v>0</v>
      </c>
      <c r="M149" s="6">
        <f>IF(Balance!M148&gt;0,IF(SUM(Balance!M148,Interest!M149)&lt;M$15,SUM(Balance!M148,Interest!M149),M$15),0)</f>
        <v>0</v>
      </c>
      <c r="O149" s="6">
        <f t="shared" si="4"/>
        <v>0</v>
      </c>
    </row>
    <row r="150" spans="1:15" x14ac:dyDescent="0.25">
      <c r="A150" s="3" t="str">
        <f>IF(Balance!O149&lt;=0,"",A149+1)</f>
        <v/>
      </c>
      <c r="B150" s="51" t="str">
        <f t="shared" si="5"/>
        <v/>
      </c>
      <c r="D150" s="6">
        <f>IF(Balance!D149&gt;0,IF(SUM(Balance!D149,Interest!D150)&lt;D$15,SUM(Balance!D149,Interest!D150),D$15),0)</f>
        <v>0</v>
      </c>
      <c r="E150" s="6">
        <f>IF(Balance!E149&gt;0,IF(SUM(Balance!E149,Interest!E150)&lt;E$15,SUM(Balance!E149,Interest!E150),E$15),0)</f>
        <v>0</v>
      </c>
      <c r="F150" s="6">
        <f>IF(Balance!F149&gt;0,IF(SUM(Balance!F149,Interest!F150)&lt;F$15,SUM(Balance!F149,Interest!F150),F$15),0)</f>
        <v>0</v>
      </c>
      <c r="G150" s="6">
        <f>IF(Balance!G149&gt;0,IF(SUM(Balance!G149,Interest!G150)&lt;G$15,SUM(Balance!G149,Interest!G150),G$15),0)</f>
        <v>0</v>
      </c>
      <c r="H150" s="6">
        <f>IF(Balance!H149&gt;0,IF(SUM(Balance!H149,Interest!H150)&lt;H$15,SUM(Balance!H149,Interest!H150),H$15),0)</f>
        <v>0</v>
      </c>
      <c r="I150" s="6">
        <f>IF(Balance!I149&gt;0,IF(SUM(Balance!I149,Interest!I150)&lt;I$15,SUM(Balance!I149,Interest!I150),I$15),0)</f>
        <v>0</v>
      </c>
      <c r="J150" s="6">
        <f>IF(Balance!J149&gt;0,IF(SUM(Balance!J149,Interest!J150)&lt;J$15,SUM(Balance!J149,Interest!J150),J$15),0)</f>
        <v>0</v>
      </c>
      <c r="K150" s="6">
        <f>IF(Balance!K149&gt;0,IF(SUM(Balance!K149,Interest!K150)&lt;K$15,SUM(Balance!K149,Interest!K150),K$15),0)</f>
        <v>0</v>
      </c>
      <c r="L150" s="6">
        <f>IF(Balance!L149&gt;0,IF(SUM(Balance!L149,Interest!L150)&lt;L$15,SUM(Balance!L149,Interest!L150),L$15),0)</f>
        <v>0</v>
      </c>
      <c r="M150" s="6">
        <f>IF(Balance!M149&gt;0,IF(SUM(Balance!M149,Interest!M150)&lt;M$15,SUM(Balance!M149,Interest!M150),M$15),0)</f>
        <v>0</v>
      </c>
      <c r="O150" s="6">
        <f t="shared" si="4"/>
        <v>0</v>
      </c>
    </row>
    <row r="151" spans="1:15" x14ac:dyDescent="0.25">
      <c r="A151" s="3" t="str">
        <f>IF(Balance!O150&lt;=0,"",A150+1)</f>
        <v/>
      </c>
      <c r="B151" s="51" t="str">
        <f t="shared" si="5"/>
        <v/>
      </c>
      <c r="D151" s="6">
        <f>IF(Balance!D150&gt;0,IF(SUM(Balance!D150,Interest!D151)&lt;D$15,SUM(Balance!D150,Interest!D151),D$15),0)</f>
        <v>0</v>
      </c>
      <c r="E151" s="6">
        <f>IF(Balance!E150&gt;0,IF(SUM(Balance!E150,Interest!E151)&lt;E$15,SUM(Balance!E150,Interest!E151),E$15),0)</f>
        <v>0</v>
      </c>
      <c r="F151" s="6">
        <f>IF(Balance!F150&gt;0,IF(SUM(Balance!F150,Interest!F151)&lt;F$15,SUM(Balance!F150,Interest!F151),F$15),0)</f>
        <v>0</v>
      </c>
      <c r="G151" s="6">
        <f>IF(Balance!G150&gt;0,IF(SUM(Balance!G150,Interest!G151)&lt;G$15,SUM(Balance!G150,Interest!G151),G$15),0)</f>
        <v>0</v>
      </c>
      <c r="H151" s="6">
        <f>IF(Balance!H150&gt;0,IF(SUM(Balance!H150,Interest!H151)&lt;H$15,SUM(Balance!H150,Interest!H151),H$15),0)</f>
        <v>0</v>
      </c>
      <c r="I151" s="6">
        <f>IF(Balance!I150&gt;0,IF(SUM(Balance!I150,Interest!I151)&lt;I$15,SUM(Balance!I150,Interest!I151),I$15),0)</f>
        <v>0</v>
      </c>
      <c r="J151" s="6">
        <f>IF(Balance!J150&gt;0,IF(SUM(Balance!J150,Interest!J151)&lt;J$15,SUM(Balance!J150,Interest!J151),J$15),0)</f>
        <v>0</v>
      </c>
      <c r="K151" s="6">
        <f>IF(Balance!K150&gt;0,IF(SUM(Balance!K150,Interest!K151)&lt;K$15,SUM(Balance!K150,Interest!K151),K$15),0)</f>
        <v>0</v>
      </c>
      <c r="L151" s="6">
        <f>IF(Balance!L150&gt;0,IF(SUM(Balance!L150,Interest!L151)&lt;L$15,SUM(Balance!L150,Interest!L151),L$15),0)</f>
        <v>0</v>
      </c>
      <c r="M151" s="6">
        <f>IF(Balance!M150&gt;0,IF(SUM(Balance!M150,Interest!M151)&lt;M$15,SUM(Balance!M150,Interest!M151),M$15),0)</f>
        <v>0</v>
      </c>
      <c r="O151" s="6">
        <f t="shared" si="4"/>
        <v>0</v>
      </c>
    </row>
    <row r="152" spans="1:15" x14ac:dyDescent="0.25">
      <c r="A152" s="3" t="str">
        <f>IF(Balance!O151&lt;=0,"",A151+1)</f>
        <v/>
      </c>
      <c r="B152" s="51" t="str">
        <f t="shared" si="5"/>
        <v/>
      </c>
      <c r="D152" s="6">
        <f>IF(Balance!D151&gt;0,IF(SUM(Balance!D151,Interest!D152)&lt;D$15,SUM(Balance!D151,Interest!D152),D$15),0)</f>
        <v>0</v>
      </c>
      <c r="E152" s="6">
        <f>IF(Balance!E151&gt;0,IF(SUM(Balance!E151,Interest!E152)&lt;E$15,SUM(Balance!E151,Interest!E152),E$15),0)</f>
        <v>0</v>
      </c>
      <c r="F152" s="6">
        <f>IF(Balance!F151&gt;0,IF(SUM(Balance!F151,Interest!F152)&lt;F$15,SUM(Balance!F151,Interest!F152),F$15),0)</f>
        <v>0</v>
      </c>
      <c r="G152" s="6">
        <f>IF(Balance!G151&gt;0,IF(SUM(Balance!G151,Interest!G152)&lt;G$15,SUM(Balance!G151,Interest!G152),G$15),0)</f>
        <v>0</v>
      </c>
      <c r="H152" s="6">
        <f>IF(Balance!H151&gt;0,IF(SUM(Balance!H151,Interest!H152)&lt;H$15,SUM(Balance!H151,Interest!H152),H$15),0)</f>
        <v>0</v>
      </c>
      <c r="I152" s="6">
        <f>IF(Balance!I151&gt;0,IF(SUM(Balance!I151,Interest!I152)&lt;I$15,SUM(Balance!I151,Interest!I152),I$15),0)</f>
        <v>0</v>
      </c>
      <c r="J152" s="6">
        <f>IF(Balance!J151&gt;0,IF(SUM(Balance!J151,Interest!J152)&lt;J$15,SUM(Balance!J151,Interest!J152),J$15),0)</f>
        <v>0</v>
      </c>
      <c r="K152" s="6">
        <f>IF(Balance!K151&gt;0,IF(SUM(Balance!K151,Interest!K152)&lt;K$15,SUM(Balance!K151,Interest!K152),K$15),0)</f>
        <v>0</v>
      </c>
      <c r="L152" s="6">
        <f>IF(Balance!L151&gt;0,IF(SUM(Balance!L151,Interest!L152)&lt;L$15,SUM(Balance!L151,Interest!L152),L$15),0)</f>
        <v>0</v>
      </c>
      <c r="M152" s="6">
        <f>IF(Balance!M151&gt;0,IF(SUM(Balance!M151,Interest!M152)&lt;M$15,SUM(Balance!M151,Interest!M152),M$15),0)</f>
        <v>0</v>
      </c>
      <c r="O152" s="6">
        <f t="shared" si="4"/>
        <v>0</v>
      </c>
    </row>
    <row r="153" spans="1:15" x14ac:dyDescent="0.25">
      <c r="A153" s="3" t="str">
        <f>IF(Balance!O152&lt;=0,"",A152+1)</f>
        <v/>
      </c>
      <c r="B153" s="51" t="str">
        <f t="shared" si="5"/>
        <v/>
      </c>
      <c r="D153" s="6">
        <f>IF(Balance!D152&gt;0,IF(SUM(Balance!D152,Interest!D153)&lt;D$15,SUM(Balance!D152,Interest!D153),D$15),0)</f>
        <v>0</v>
      </c>
      <c r="E153" s="6">
        <f>IF(Balance!E152&gt;0,IF(SUM(Balance!E152,Interest!E153)&lt;E$15,SUM(Balance!E152,Interest!E153),E$15),0)</f>
        <v>0</v>
      </c>
      <c r="F153" s="6">
        <f>IF(Balance!F152&gt;0,IF(SUM(Balance!F152,Interest!F153)&lt;F$15,SUM(Balance!F152,Interest!F153),F$15),0)</f>
        <v>0</v>
      </c>
      <c r="G153" s="6">
        <f>IF(Balance!G152&gt;0,IF(SUM(Balance!G152,Interest!G153)&lt;G$15,SUM(Balance!G152,Interest!G153),G$15),0)</f>
        <v>0</v>
      </c>
      <c r="H153" s="6">
        <f>IF(Balance!H152&gt;0,IF(SUM(Balance!H152,Interest!H153)&lt;H$15,SUM(Balance!H152,Interest!H153),H$15),0)</f>
        <v>0</v>
      </c>
      <c r="I153" s="6">
        <f>IF(Balance!I152&gt;0,IF(SUM(Balance!I152,Interest!I153)&lt;I$15,SUM(Balance!I152,Interest!I153),I$15),0)</f>
        <v>0</v>
      </c>
      <c r="J153" s="6">
        <f>IF(Balance!J152&gt;0,IF(SUM(Balance!J152,Interest!J153)&lt;J$15,SUM(Balance!J152,Interest!J153),J$15),0)</f>
        <v>0</v>
      </c>
      <c r="K153" s="6">
        <f>IF(Balance!K152&gt;0,IF(SUM(Balance!K152,Interest!K153)&lt;K$15,SUM(Balance!K152,Interest!K153),K$15),0)</f>
        <v>0</v>
      </c>
      <c r="L153" s="6">
        <f>IF(Balance!L152&gt;0,IF(SUM(Balance!L152,Interest!L153)&lt;L$15,SUM(Balance!L152,Interest!L153),L$15),0)</f>
        <v>0</v>
      </c>
      <c r="M153" s="6">
        <f>IF(Balance!M152&gt;0,IF(SUM(Balance!M152,Interest!M153)&lt;M$15,SUM(Balance!M152,Interest!M153),M$15),0)</f>
        <v>0</v>
      </c>
      <c r="O153" s="6">
        <f t="shared" si="4"/>
        <v>0</v>
      </c>
    </row>
    <row r="154" spans="1:15" x14ac:dyDescent="0.25">
      <c r="A154" s="3" t="str">
        <f>IF(Balance!O153&lt;=0,"",A153+1)</f>
        <v/>
      </c>
      <c r="B154" s="51" t="str">
        <f t="shared" si="5"/>
        <v/>
      </c>
      <c r="D154" s="6">
        <f>IF(Balance!D153&gt;0,IF(SUM(Balance!D153,Interest!D154)&lt;D$15,SUM(Balance!D153,Interest!D154),D$15),0)</f>
        <v>0</v>
      </c>
      <c r="E154" s="6">
        <f>IF(Balance!E153&gt;0,IF(SUM(Balance!E153,Interest!E154)&lt;E$15,SUM(Balance!E153,Interest!E154),E$15),0)</f>
        <v>0</v>
      </c>
      <c r="F154" s="6">
        <f>IF(Balance!F153&gt;0,IF(SUM(Balance!F153,Interest!F154)&lt;F$15,SUM(Balance!F153,Interest!F154),F$15),0)</f>
        <v>0</v>
      </c>
      <c r="G154" s="6">
        <f>IF(Balance!G153&gt;0,IF(SUM(Balance!G153,Interest!G154)&lt;G$15,SUM(Balance!G153,Interest!G154),G$15),0)</f>
        <v>0</v>
      </c>
      <c r="H154" s="6">
        <f>IF(Balance!H153&gt;0,IF(SUM(Balance!H153,Interest!H154)&lt;H$15,SUM(Balance!H153,Interest!H154),H$15),0)</f>
        <v>0</v>
      </c>
      <c r="I154" s="6">
        <f>IF(Balance!I153&gt;0,IF(SUM(Balance!I153,Interest!I154)&lt;I$15,SUM(Balance!I153,Interest!I154),I$15),0)</f>
        <v>0</v>
      </c>
      <c r="J154" s="6">
        <f>IF(Balance!J153&gt;0,IF(SUM(Balance!J153,Interest!J154)&lt;J$15,SUM(Balance!J153,Interest!J154),J$15),0)</f>
        <v>0</v>
      </c>
      <c r="K154" s="6">
        <f>IF(Balance!K153&gt;0,IF(SUM(Balance!K153,Interest!K154)&lt;K$15,SUM(Balance!K153,Interest!K154),K$15),0)</f>
        <v>0</v>
      </c>
      <c r="L154" s="6">
        <f>IF(Balance!L153&gt;0,IF(SUM(Balance!L153,Interest!L154)&lt;L$15,SUM(Balance!L153,Interest!L154),L$15),0)</f>
        <v>0</v>
      </c>
      <c r="M154" s="6">
        <f>IF(Balance!M153&gt;0,IF(SUM(Balance!M153,Interest!M154)&lt;M$15,SUM(Balance!M153,Interest!M154),M$15),0)</f>
        <v>0</v>
      </c>
      <c r="O154" s="6">
        <f t="shared" si="4"/>
        <v>0</v>
      </c>
    </row>
    <row r="155" spans="1:15" x14ac:dyDescent="0.25">
      <c r="A155" s="3" t="str">
        <f>IF(Balance!O154&lt;=0,"",A154+1)</f>
        <v/>
      </c>
      <c r="B155" s="51" t="str">
        <f t="shared" si="5"/>
        <v/>
      </c>
      <c r="D155" s="6">
        <f>IF(Balance!D154&gt;0,IF(SUM(Balance!D154,Interest!D155)&lt;D$15,SUM(Balance!D154,Interest!D155),D$15),0)</f>
        <v>0</v>
      </c>
      <c r="E155" s="6">
        <f>IF(Balance!E154&gt;0,IF(SUM(Balance!E154,Interest!E155)&lt;E$15,SUM(Balance!E154,Interest!E155),E$15),0)</f>
        <v>0</v>
      </c>
      <c r="F155" s="6">
        <f>IF(Balance!F154&gt;0,IF(SUM(Balance!F154,Interest!F155)&lt;F$15,SUM(Balance!F154,Interest!F155),F$15),0)</f>
        <v>0</v>
      </c>
      <c r="G155" s="6">
        <f>IF(Balance!G154&gt;0,IF(SUM(Balance!G154,Interest!G155)&lt;G$15,SUM(Balance!G154,Interest!G155),G$15),0)</f>
        <v>0</v>
      </c>
      <c r="H155" s="6">
        <f>IF(Balance!H154&gt;0,IF(SUM(Balance!H154,Interest!H155)&lt;H$15,SUM(Balance!H154,Interest!H155),H$15),0)</f>
        <v>0</v>
      </c>
      <c r="I155" s="6">
        <f>IF(Balance!I154&gt;0,IF(SUM(Balance!I154,Interest!I155)&lt;I$15,SUM(Balance!I154,Interest!I155),I$15),0)</f>
        <v>0</v>
      </c>
      <c r="J155" s="6">
        <f>IF(Balance!J154&gt;0,IF(SUM(Balance!J154,Interest!J155)&lt;J$15,SUM(Balance!J154,Interest!J155),J$15),0)</f>
        <v>0</v>
      </c>
      <c r="K155" s="6">
        <f>IF(Balance!K154&gt;0,IF(SUM(Balance!K154,Interest!K155)&lt;K$15,SUM(Balance!K154,Interest!K155),K$15),0)</f>
        <v>0</v>
      </c>
      <c r="L155" s="6">
        <f>IF(Balance!L154&gt;0,IF(SUM(Balance!L154,Interest!L155)&lt;L$15,SUM(Balance!L154,Interest!L155),L$15),0)</f>
        <v>0</v>
      </c>
      <c r="M155" s="6">
        <f>IF(Balance!M154&gt;0,IF(SUM(Balance!M154,Interest!M155)&lt;M$15,SUM(Balance!M154,Interest!M155),M$15),0)</f>
        <v>0</v>
      </c>
      <c r="O155" s="6">
        <f t="shared" si="4"/>
        <v>0</v>
      </c>
    </row>
    <row r="156" spans="1:15" x14ac:dyDescent="0.25">
      <c r="A156" s="3" t="str">
        <f>IF(Balance!O155&lt;=0,"",A155+1)</f>
        <v/>
      </c>
      <c r="B156" s="51" t="str">
        <f t="shared" si="5"/>
        <v/>
      </c>
      <c r="D156" s="6">
        <f>IF(Balance!D155&gt;0,IF(SUM(Balance!D155,Interest!D156)&lt;D$15,SUM(Balance!D155,Interest!D156),D$15),0)</f>
        <v>0</v>
      </c>
      <c r="E156" s="6">
        <f>IF(Balance!E155&gt;0,IF(SUM(Balance!E155,Interest!E156)&lt;E$15,SUM(Balance!E155,Interest!E156),E$15),0)</f>
        <v>0</v>
      </c>
      <c r="F156" s="6">
        <f>IF(Balance!F155&gt;0,IF(SUM(Balance!F155,Interest!F156)&lt;F$15,SUM(Balance!F155,Interest!F156),F$15),0)</f>
        <v>0</v>
      </c>
      <c r="G156" s="6">
        <f>IF(Balance!G155&gt;0,IF(SUM(Balance!G155,Interest!G156)&lt;G$15,SUM(Balance!G155,Interest!G156),G$15),0)</f>
        <v>0</v>
      </c>
      <c r="H156" s="6">
        <f>IF(Balance!H155&gt;0,IF(SUM(Balance!H155,Interest!H156)&lt;H$15,SUM(Balance!H155,Interest!H156),H$15),0)</f>
        <v>0</v>
      </c>
      <c r="I156" s="6">
        <f>IF(Balance!I155&gt;0,IF(SUM(Balance!I155,Interest!I156)&lt;I$15,SUM(Balance!I155,Interest!I156),I$15),0)</f>
        <v>0</v>
      </c>
      <c r="J156" s="6">
        <f>IF(Balance!J155&gt;0,IF(SUM(Balance!J155,Interest!J156)&lt;J$15,SUM(Balance!J155,Interest!J156),J$15),0)</f>
        <v>0</v>
      </c>
      <c r="K156" s="6">
        <f>IF(Balance!K155&gt;0,IF(SUM(Balance!K155,Interest!K156)&lt;K$15,SUM(Balance!K155,Interest!K156),K$15),0)</f>
        <v>0</v>
      </c>
      <c r="L156" s="6">
        <f>IF(Balance!L155&gt;0,IF(SUM(Balance!L155,Interest!L156)&lt;L$15,SUM(Balance!L155,Interest!L156),L$15),0)</f>
        <v>0</v>
      </c>
      <c r="M156" s="6">
        <f>IF(Balance!M155&gt;0,IF(SUM(Balance!M155,Interest!M156)&lt;M$15,SUM(Balance!M155,Interest!M156),M$15),0)</f>
        <v>0</v>
      </c>
      <c r="O156" s="6">
        <f t="shared" si="4"/>
        <v>0</v>
      </c>
    </row>
    <row r="157" spans="1:15" x14ac:dyDescent="0.25">
      <c r="A157" s="3" t="str">
        <f>IF(Balance!O156&lt;=0,"",A156+1)</f>
        <v/>
      </c>
      <c r="B157" s="51" t="str">
        <f t="shared" si="5"/>
        <v/>
      </c>
      <c r="D157" s="6">
        <f>IF(Balance!D156&gt;0,IF(SUM(Balance!D156,Interest!D157)&lt;D$15,SUM(Balance!D156,Interest!D157),D$15),0)</f>
        <v>0</v>
      </c>
      <c r="E157" s="6">
        <f>IF(Balance!E156&gt;0,IF(SUM(Balance!E156,Interest!E157)&lt;E$15,SUM(Balance!E156,Interest!E157),E$15),0)</f>
        <v>0</v>
      </c>
      <c r="F157" s="6">
        <f>IF(Balance!F156&gt;0,IF(SUM(Balance!F156,Interest!F157)&lt;F$15,SUM(Balance!F156,Interest!F157),F$15),0)</f>
        <v>0</v>
      </c>
      <c r="G157" s="6">
        <f>IF(Balance!G156&gt;0,IF(SUM(Balance!G156,Interest!G157)&lt;G$15,SUM(Balance!G156,Interest!G157),G$15),0)</f>
        <v>0</v>
      </c>
      <c r="H157" s="6">
        <f>IF(Balance!H156&gt;0,IF(SUM(Balance!H156,Interest!H157)&lt;H$15,SUM(Balance!H156,Interest!H157),H$15),0)</f>
        <v>0</v>
      </c>
      <c r="I157" s="6">
        <f>IF(Balance!I156&gt;0,IF(SUM(Balance!I156,Interest!I157)&lt;I$15,SUM(Balance!I156,Interest!I157),I$15),0)</f>
        <v>0</v>
      </c>
      <c r="J157" s="6">
        <f>IF(Balance!J156&gt;0,IF(SUM(Balance!J156,Interest!J157)&lt;J$15,SUM(Balance!J156,Interest!J157),J$15),0)</f>
        <v>0</v>
      </c>
      <c r="K157" s="6">
        <f>IF(Balance!K156&gt;0,IF(SUM(Balance!K156,Interest!K157)&lt;K$15,SUM(Balance!K156,Interest!K157),K$15),0)</f>
        <v>0</v>
      </c>
      <c r="L157" s="6">
        <f>IF(Balance!L156&gt;0,IF(SUM(Balance!L156,Interest!L157)&lt;L$15,SUM(Balance!L156,Interest!L157),L$15),0)</f>
        <v>0</v>
      </c>
      <c r="M157" s="6">
        <f>IF(Balance!M156&gt;0,IF(SUM(Balance!M156,Interest!M157)&lt;M$15,SUM(Balance!M156,Interest!M157),M$15),0)</f>
        <v>0</v>
      </c>
      <c r="O157" s="6">
        <f t="shared" si="4"/>
        <v>0</v>
      </c>
    </row>
    <row r="158" spans="1:15" x14ac:dyDescent="0.25">
      <c r="A158" s="3" t="str">
        <f>IF(Balance!O157&lt;=0,"",A157+1)</f>
        <v/>
      </c>
      <c r="B158" s="51" t="str">
        <f t="shared" si="5"/>
        <v/>
      </c>
      <c r="D158" s="6">
        <f>IF(Balance!D157&gt;0,IF(SUM(Balance!D157,Interest!D158)&lt;D$15,SUM(Balance!D157,Interest!D158),D$15),0)</f>
        <v>0</v>
      </c>
      <c r="E158" s="6">
        <f>IF(Balance!E157&gt;0,IF(SUM(Balance!E157,Interest!E158)&lt;E$15,SUM(Balance!E157,Interest!E158),E$15),0)</f>
        <v>0</v>
      </c>
      <c r="F158" s="6">
        <f>IF(Balance!F157&gt;0,IF(SUM(Balance!F157,Interest!F158)&lt;F$15,SUM(Balance!F157,Interest!F158),F$15),0)</f>
        <v>0</v>
      </c>
      <c r="G158" s="6">
        <f>IF(Balance!G157&gt;0,IF(SUM(Balance!G157,Interest!G158)&lt;G$15,SUM(Balance!G157,Interest!G158),G$15),0)</f>
        <v>0</v>
      </c>
      <c r="H158" s="6">
        <f>IF(Balance!H157&gt;0,IF(SUM(Balance!H157,Interest!H158)&lt;H$15,SUM(Balance!H157,Interest!H158),H$15),0)</f>
        <v>0</v>
      </c>
      <c r="I158" s="6">
        <f>IF(Balance!I157&gt;0,IF(SUM(Balance!I157,Interest!I158)&lt;I$15,SUM(Balance!I157,Interest!I158),I$15),0)</f>
        <v>0</v>
      </c>
      <c r="J158" s="6">
        <f>IF(Balance!J157&gt;0,IF(SUM(Balance!J157,Interest!J158)&lt;J$15,SUM(Balance!J157,Interest!J158),J$15),0)</f>
        <v>0</v>
      </c>
      <c r="K158" s="6">
        <f>IF(Balance!K157&gt;0,IF(SUM(Balance!K157,Interest!K158)&lt;K$15,SUM(Balance!K157,Interest!K158),K$15),0)</f>
        <v>0</v>
      </c>
      <c r="L158" s="6">
        <f>IF(Balance!L157&gt;0,IF(SUM(Balance!L157,Interest!L158)&lt;L$15,SUM(Balance!L157,Interest!L158),L$15),0)</f>
        <v>0</v>
      </c>
      <c r="M158" s="6">
        <f>IF(Balance!M157&gt;0,IF(SUM(Balance!M157,Interest!M158)&lt;M$15,SUM(Balance!M157,Interest!M158),M$15),0)</f>
        <v>0</v>
      </c>
      <c r="O158" s="6">
        <f t="shared" si="4"/>
        <v>0</v>
      </c>
    </row>
    <row r="159" spans="1:15" x14ac:dyDescent="0.25">
      <c r="A159" s="3" t="str">
        <f>IF(Balance!O158&lt;=0,"",A158+1)</f>
        <v/>
      </c>
      <c r="B159" s="51" t="str">
        <f t="shared" si="5"/>
        <v/>
      </c>
      <c r="D159" s="6">
        <f>IF(Balance!D158&gt;0,IF(SUM(Balance!D158,Interest!D159)&lt;D$15,SUM(Balance!D158,Interest!D159),D$15),0)</f>
        <v>0</v>
      </c>
      <c r="E159" s="6">
        <f>IF(Balance!E158&gt;0,IF(SUM(Balance!E158,Interest!E159)&lt;E$15,SUM(Balance!E158,Interest!E159),E$15),0)</f>
        <v>0</v>
      </c>
      <c r="F159" s="6">
        <f>IF(Balance!F158&gt;0,IF(SUM(Balance!F158,Interest!F159)&lt;F$15,SUM(Balance!F158,Interest!F159),F$15),0)</f>
        <v>0</v>
      </c>
      <c r="G159" s="6">
        <f>IF(Balance!G158&gt;0,IF(SUM(Balance!G158,Interest!G159)&lt;G$15,SUM(Balance!G158,Interest!G159),G$15),0)</f>
        <v>0</v>
      </c>
      <c r="H159" s="6">
        <f>IF(Balance!H158&gt;0,IF(SUM(Balance!H158,Interest!H159)&lt;H$15,SUM(Balance!H158,Interest!H159),H$15),0)</f>
        <v>0</v>
      </c>
      <c r="I159" s="6">
        <f>IF(Balance!I158&gt;0,IF(SUM(Balance!I158,Interest!I159)&lt;I$15,SUM(Balance!I158,Interest!I159),I$15),0)</f>
        <v>0</v>
      </c>
      <c r="J159" s="6">
        <f>IF(Balance!J158&gt;0,IF(SUM(Balance!J158,Interest!J159)&lt;J$15,SUM(Balance!J158,Interest!J159),J$15),0)</f>
        <v>0</v>
      </c>
      <c r="K159" s="6">
        <f>IF(Balance!K158&gt;0,IF(SUM(Balance!K158,Interest!K159)&lt;K$15,SUM(Balance!K158,Interest!K159),K$15),0)</f>
        <v>0</v>
      </c>
      <c r="L159" s="6">
        <f>IF(Balance!L158&gt;0,IF(SUM(Balance!L158,Interest!L159)&lt;L$15,SUM(Balance!L158,Interest!L159),L$15),0)</f>
        <v>0</v>
      </c>
      <c r="M159" s="6">
        <f>IF(Balance!M158&gt;0,IF(SUM(Balance!M158,Interest!M159)&lt;M$15,SUM(Balance!M158,Interest!M159),M$15),0)</f>
        <v>0</v>
      </c>
      <c r="O159" s="6">
        <f t="shared" si="4"/>
        <v>0</v>
      </c>
    </row>
    <row r="160" spans="1:15" x14ac:dyDescent="0.25">
      <c r="A160" s="3" t="str">
        <f>IF(Balance!O159&lt;=0,"",A159+1)</f>
        <v/>
      </c>
      <c r="B160" s="51" t="str">
        <f t="shared" si="5"/>
        <v/>
      </c>
      <c r="D160" s="6">
        <f>IF(Balance!D159&gt;0,IF(SUM(Balance!D159,Interest!D160)&lt;D$15,SUM(Balance!D159,Interest!D160),D$15),0)</f>
        <v>0</v>
      </c>
      <c r="E160" s="6">
        <f>IF(Balance!E159&gt;0,IF(SUM(Balance!E159,Interest!E160)&lt;E$15,SUM(Balance!E159,Interest!E160),E$15),0)</f>
        <v>0</v>
      </c>
      <c r="F160" s="6">
        <f>IF(Balance!F159&gt;0,IF(SUM(Balance!F159,Interest!F160)&lt;F$15,SUM(Balance!F159,Interest!F160),F$15),0)</f>
        <v>0</v>
      </c>
      <c r="G160" s="6">
        <f>IF(Balance!G159&gt;0,IF(SUM(Balance!G159,Interest!G160)&lt;G$15,SUM(Balance!G159,Interest!G160),G$15),0)</f>
        <v>0</v>
      </c>
      <c r="H160" s="6">
        <f>IF(Balance!H159&gt;0,IF(SUM(Balance!H159,Interest!H160)&lt;H$15,SUM(Balance!H159,Interest!H160),H$15),0)</f>
        <v>0</v>
      </c>
      <c r="I160" s="6">
        <f>IF(Balance!I159&gt;0,IF(SUM(Balance!I159,Interest!I160)&lt;I$15,SUM(Balance!I159,Interest!I160),I$15),0)</f>
        <v>0</v>
      </c>
      <c r="J160" s="6">
        <f>IF(Balance!J159&gt;0,IF(SUM(Balance!J159,Interest!J160)&lt;J$15,SUM(Balance!J159,Interest!J160),J$15),0)</f>
        <v>0</v>
      </c>
      <c r="K160" s="6">
        <f>IF(Balance!K159&gt;0,IF(SUM(Balance!K159,Interest!K160)&lt;K$15,SUM(Balance!K159,Interest!K160),K$15),0)</f>
        <v>0</v>
      </c>
      <c r="L160" s="6">
        <f>IF(Balance!L159&gt;0,IF(SUM(Balance!L159,Interest!L160)&lt;L$15,SUM(Balance!L159,Interest!L160),L$15),0)</f>
        <v>0</v>
      </c>
      <c r="M160" s="6">
        <f>IF(Balance!M159&gt;0,IF(SUM(Balance!M159,Interest!M160)&lt;M$15,SUM(Balance!M159,Interest!M160),M$15),0)</f>
        <v>0</v>
      </c>
      <c r="O160" s="6">
        <f t="shared" si="4"/>
        <v>0</v>
      </c>
    </row>
    <row r="161" spans="1:15" x14ac:dyDescent="0.25">
      <c r="A161" s="3" t="str">
        <f>IF(Balance!O160&lt;=0,"",A160+1)</f>
        <v/>
      </c>
      <c r="B161" s="51" t="str">
        <f t="shared" si="5"/>
        <v/>
      </c>
      <c r="D161" s="6">
        <f>IF(Balance!D160&gt;0,IF(SUM(Balance!D160,Interest!D161)&lt;D$15,SUM(Balance!D160,Interest!D161),D$15),0)</f>
        <v>0</v>
      </c>
      <c r="E161" s="6">
        <f>IF(Balance!E160&gt;0,IF(SUM(Balance!E160,Interest!E161)&lt;E$15,SUM(Balance!E160,Interest!E161),E$15),0)</f>
        <v>0</v>
      </c>
      <c r="F161" s="6">
        <f>IF(Balance!F160&gt;0,IF(SUM(Balance!F160,Interest!F161)&lt;F$15,SUM(Balance!F160,Interest!F161),F$15),0)</f>
        <v>0</v>
      </c>
      <c r="G161" s="6">
        <f>IF(Balance!G160&gt;0,IF(SUM(Balance!G160,Interest!G161)&lt;G$15,SUM(Balance!G160,Interest!G161),G$15),0)</f>
        <v>0</v>
      </c>
      <c r="H161" s="6">
        <f>IF(Balance!H160&gt;0,IF(SUM(Balance!H160,Interest!H161)&lt;H$15,SUM(Balance!H160,Interest!H161),H$15),0)</f>
        <v>0</v>
      </c>
      <c r="I161" s="6">
        <f>IF(Balance!I160&gt;0,IF(SUM(Balance!I160,Interest!I161)&lt;I$15,SUM(Balance!I160,Interest!I161),I$15),0)</f>
        <v>0</v>
      </c>
      <c r="J161" s="6">
        <f>IF(Balance!J160&gt;0,IF(SUM(Balance!J160,Interest!J161)&lt;J$15,SUM(Balance!J160,Interest!J161),J$15),0)</f>
        <v>0</v>
      </c>
      <c r="K161" s="6">
        <f>IF(Balance!K160&gt;0,IF(SUM(Balance!K160,Interest!K161)&lt;K$15,SUM(Balance!K160,Interest!K161),K$15),0)</f>
        <v>0</v>
      </c>
      <c r="L161" s="6">
        <f>IF(Balance!L160&gt;0,IF(SUM(Balance!L160,Interest!L161)&lt;L$15,SUM(Balance!L160,Interest!L161),L$15),0)</f>
        <v>0</v>
      </c>
      <c r="M161" s="6">
        <f>IF(Balance!M160&gt;0,IF(SUM(Balance!M160,Interest!M161)&lt;M$15,SUM(Balance!M160,Interest!M161),M$15),0)</f>
        <v>0</v>
      </c>
      <c r="O161" s="6">
        <f t="shared" si="4"/>
        <v>0</v>
      </c>
    </row>
    <row r="162" spans="1:15" x14ac:dyDescent="0.25">
      <c r="A162" s="3" t="str">
        <f>IF(Balance!O161&lt;=0,"",A161+1)</f>
        <v/>
      </c>
      <c r="B162" s="51" t="str">
        <f t="shared" si="5"/>
        <v/>
      </c>
      <c r="D162" s="6">
        <f>IF(Balance!D161&gt;0,IF(SUM(Balance!D161,Interest!D162)&lt;D$15,SUM(Balance!D161,Interest!D162),D$15),0)</f>
        <v>0</v>
      </c>
      <c r="E162" s="6">
        <f>IF(Balance!E161&gt;0,IF(SUM(Balance!E161,Interest!E162)&lt;E$15,SUM(Balance!E161,Interest!E162),E$15),0)</f>
        <v>0</v>
      </c>
      <c r="F162" s="6">
        <f>IF(Balance!F161&gt;0,IF(SUM(Balance!F161,Interest!F162)&lt;F$15,SUM(Balance!F161,Interest!F162),F$15),0)</f>
        <v>0</v>
      </c>
      <c r="G162" s="6">
        <f>IF(Balance!G161&gt;0,IF(SUM(Balance!G161,Interest!G162)&lt;G$15,SUM(Balance!G161,Interest!G162),G$15),0)</f>
        <v>0</v>
      </c>
      <c r="H162" s="6">
        <f>IF(Balance!H161&gt;0,IF(SUM(Balance!H161,Interest!H162)&lt;H$15,SUM(Balance!H161,Interest!H162),H$15),0)</f>
        <v>0</v>
      </c>
      <c r="I162" s="6">
        <f>IF(Balance!I161&gt;0,IF(SUM(Balance!I161,Interest!I162)&lt;I$15,SUM(Balance!I161,Interest!I162),I$15),0)</f>
        <v>0</v>
      </c>
      <c r="J162" s="6">
        <f>IF(Balance!J161&gt;0,IF(SUM(Balance!J161,Interest!J162)&lt;J$15,SUM(Balance!J161,Interest!J162),J$15),0)</f>
        <v>0</v>
      </c>
      <c r="K162" s="6">
        <f>IF(Balance!K161&gt;0,IF(SUM(Balance!K161,Interest!K162)&lt;K$15,SUM(Balance!K161,Interest!K162),K$15),0)</f>
        <v>0</v>
      </c>
      <c r="L162" s="6">
        <f>IF(Balance!L161&gt;0,IF(SUM(Balance!L161,Interest!L162)&lt;L$15,SUM(Balance!L161,Interest!L162),L$15),0)</f>
        <v>0</v>
      </c>
      <c r="M162" s="6">
        <f>IF(Balance!M161&gt;0,IF(SUM(Balance!M161,Interest!M162)&lt;M$15,SUM(Balance!M161,Interest!M162),M$15),0)</f>
        <v>0</v>
      </c>
      <c r="O162" s="6">
        <f t="shared" si="4"/>
        <v>0</v>
      </c>
    </row>
    <row r="163" spans="1:15" x14ac:dyDescent="0.25">
      <c r="A163" s="3" t="str">
        <f>IF(Balance!O162&lt;=0,"",A162+1)</f>
        <v/>
      </c>
      <c r="B163" s="51" t="str">
        <f t="shared" si="5"/>
        <v/>
      </c>
      <c r="D163" s="6">
        <f>IF(Balance!D162&gt;0,IF(SUM(Balance!D162,Interest!D163)&lt;D$15,SUM(Balance!D162,Interest!D163),D$15),0)</f>
        <v>0</v>
      </c>
      <c r="E163" s="6">
        <f>IF(Balance!E162&gt;0,IF(SUM(Balance!E162,Interest!E163)&lt;E$15,SUM(Balance!E162,Interest!E163),E$15),0)</f>
        <v>0</v>
      </c>
      <c r="F163" s="6">
        <f>IF(Balance!F162&gt;0,IF(SUM(Balance!F162,Interest!F163)&lt;F$15,SUM(Balance!F162,Interest!F163),F$15),0)</f>
        <v>0</v>
      </c>
      <c r="G163" s="6">
        <f>IF(Balance!G162&gt;0,IF(SUM(Balance!G162,Interest!G163)&lt;G$15,SUM(Balance!G162,Interest!G163),G$15),0)</f>
        <v>0</v>
      </c>
      <c r="H163" s="6">
        <f>IF(Balance!H162&gt;0,IF(SUM(Balance!H162,Interest!H163)&lt;H$15,SUM(Balance!H162,Interest!H163),H$15),0)</f>
        <v>0</v>
      </c>
      <c r="I163" s="6">
        <f>IF(Balance!I162&gt;0,IF(SUM(Balance!I162,Interest!I163)&lt;I$15,SUM(Balance!I162,Interest!I163),I$15),0)</f>
        <v>0</v>
      </c>
      <c r="J163" s="6">
        <f>IF(Balance!J162&gt;0,IF(SUM(Balance!J162,Interest!J163)&lt;J$15,SUM(Balance!J162,Interest!J163),J$15),0)</f>
        <v>0</v>
      </c>
      <c r="K163" s="6">
        <f>IF(Balance!K162&gt;0,IF(SUM(Balance!K162,Interest!K163)&lt;K$15,SUM(Balance!K162,Interest!K163),K$15),0)</f>
        <v>0</v>
      </c>
      <c r="L163" s="6">
        <f>IF(Balance!L162&gt;0,IF(SUM(Balance!L162,Interest!L163)&lt;L$15,SUM(Balance!L162,Interest!L163),L$15),0)</f>
        <v>0</v>
      </c>
      <c r="M163" s="6">
        <f>IF(Balance!M162&gt;0,IF(SUM(Balance!M162,Interest!M163)&lt;M$15,SUM(Balance!M162,Interest!M163),M$15),0)</f>
        <v>0</v>
      </c>
      <c r="O163" s="6">
        <f t="shared" si="4"/>
        <v>0</v>
      </c>
    </row>
    <row r="164" spans="1:15" x14ac:dyDescent="0.25">
      <c r="A164" s="3" t="str">
        <f>IF(Balance!O163&lt;=0,"",A163+1)</f>
        <v/>
      </c>
      <c r="B164" s="51" t="str">
        <f t="shared" si="5"/>
        <v/>
      </c>
      <c r="D164" s="6">
        <f>IF(Balance!D163&gt;0,IF(SUM(Balance!D163,Interest!D164)&lt;D$15,SUM(Balance!D163,Interest!D164),D$15),0)</f>
        <v>0</v>
      </c>
      <c r="E164" s="6">
        <f>IF(Balance!E163&gt;0,IF(SUM(Balance!E163,Interest!E164)&lt;E$15,SUM(Balance!E163,Interest!E164),E$15),0)</f>
        <v>0</v>
      </c>
      <c r="F164" s="6">
        <f>IF(Balance!F163&gt;0,IF(SUM(Balance!F163,Interest!F164)&lt;F$15,SUM(Balance!F163,Interest!F164),F$15),0)</f>
        <v>0</v>
      </c>
      <c r="G164" s="6">
        <f>IF(Balance!G163&gt;0,IF(SUM(Balance!G163,Interest!G164)&lt;G$15,SUM(Balance!G163,Interest!G164),G$15),0)</f>
        <v>0</v>
      </c>
      <c r="H164" s="6">
        <f>IF(Balance!H163&gt;0,IF(SUM(Balance!H163,Interest!H164)&lt;H$15,SUM(Balance!H163,Interest!H164),H$15),0)</f>
        <v>0</v>
      </c>
      <c r="I164" s="6">
        <f>IF(Balance!I163&gt;0,IF(SUM(Balance!I163,Interest!I164)&lt;I$15,SUM(Balance!I163,Interest!I164),I$15),0)</f>
        <v>0</v>
      </c>
      <c r="J164" s="6">
        <f>IF(Balance!J163&gt;0,IF(SUM(Balance!J163,Interest!J164)&lt;J$15,SUM(Balance!J163,Interest!J164),J$15),0)</f>
        <v>0</v>
      </c>
      <c r="K164" s="6">
        <f>IF(Balance!K163&gt;0,IF(SUM(Balance!K163,Interest!K164)&lt;K$15,SUM(Balance!K163,Interest!K164),K$15),0)</f>
        <v>0</v>
      </c>
      <c r="L164" s="6">
        <f>IF(Balance!L163&gt;0,IF(SUM(Balance!L163,Interest!L164)&lt;L$15,SUM(Balance!L163,Interest!L164),L$15),0)</f>
        <v>0</v>
      </c>
      <c r="M164" s="6">
        <f>IF(Balance!M163&gt;0,IF(SUM(Balance!M163,Interest!M164)&lt;M$15,SUM(Balance!M163,Interest!M164),M$15),0)</f>
        <v>0</v>
      </c>
      <c r="O164" s="6">
        <f t="shared" si="4"/>
        <v>0</v>
      </c>
    </row>
    <row r="165" spans="1:15" x14ac:dyDescent="0.25">
      <c r="A165" s="3" t="str">
        <f>IF(Balance!O164&lt;=0,"",A164+1)</f>
        <v/>
      </c>
      <c r="B165" s="51" t="str">
        <f t="shared" si="5"/>
        <v/>
      </c>
      <c r="D165" s="6">
        <f>IF(Balance!D164&gt;0,IF(SUM(Balance!D164,Interest!D165)&lt;D$15,SUM(Balance!D164,Interest!D165),D$15),0)</f>
        <v>0</v>
      </c>
      <c r="E165" s="6">
        <f>IF(Balance!E164&gt;0,IF(SUM(Balance!E164,Interest!E165)&lt;E$15,SUM(Balance!E164,Interest!E165),E$15),0)</f>
        <v>0</v>
      </c>
      <c r="F165" s="6">
        <f>IF(Balance!F164&gt;0,IF(SUM(Balance!F164,Interest!F165)&lt;F$15,SUM(Balance!F164,Interest!F165),F$15),0)</f>
        <v>0</v>
      </c>
      <c r="G165" s="6">
        <f>IF(Balance!G164&gt;0,IF(SUM(Balance!G164,Interest!G165)&lt;G$15,SUM(Balance!G164,Interest!G165),G$15),0)</f>
        <v>0</v>
      </c>
      <c r="H165" s="6">
        <f>IF(Balance!H164&gt;0,IF(SUM(Balance!H164,Interest!H165)&lt;H$15,SUM(Balance!H164,Interest!H165),H$15),0)</f>
        <v>0</v>
      </c>
      <c r="I165" s="6">
        <f>IF(Balance!I164&gt;0,IF(SUM(Balance!I164,Interest!I165)&lt;I$15,SUM(Balance!I164,Interest!I165),I$15),0)</f>
        <v>0</v>
      </c>
      <c r="J165" s="6">
        <f>IF(Balance!J164&gt;0,IF(SUM(Balance!J164,Interest!J165)&lt;J$15,SUM(Balance!J164,Interest!J165),J$15),0)</f>
        <v>0</v>
      </c>
      <c r="K165" s="6">
        <f>IF(Balance!K164&gt;0,IF(SUM(Balance!K164,Interest!K165)&lt;K$15,SUM(Balance!K164,Interest!K165),K$15),0)</f>
        <v>0</v>
      </c>
      <c r="L165" s="6">
        <f>IF(Balance!L164&gt;0,IF(SUM(Balance!L164,Interest!L165)&lt;L$15,SUM(Balance!L164,Interest!L165),L$15),0)</f>
        <v>0</v>
      </c>
      <c r="M165" s="6">
        <f>IF(Balance!M164&gt;0,IF(SUM(Balance!M164,Interest!M165)&lt;M$15,SUM(Balance!M164,Interest!M165),M$15),0)</f>
        <v>0</v>
      </c>
      <c r="O165" s="6">
        <f t="shared" si="4"/>
        <v>0</v>
      </c>
    </row>
    <row r="166" spans="1:15" x14ac:dyDescent="0.25">
      <c r="A166" s="3" t="str">
        <f>IF(Balance!O165&lt;=0,"",A165+1)</f>
        <v/>
      </c>
      <c r="B166" s="51" t="str">
        <f t="shared" si="5"/>
        <v/>
      </c>
      <c r="D166" s="6">
        <f>IF(Balance!D165&gt;0,IF(SUM(Balance!D165,Interest!D166)&lt;D$15,SUM(Balance!D165,Interest!D166),D$15),0)</f>
        <v>0</v>
      </c>
      <c r="E166" s="6">
        <f>IF(Balance!E165&gt;0,IF(SUM(Balance!E165,Interest!E166)&lt;E$15,SUM(Balance!E165,Interest!E166),E$15),0)</f>
        <v>0</v>
      </c>
      <c r="F166" s="6">
        <f>IF(Balance!F165&gt;0,IF(SUM(Balance!F165,Interest!F166)&lt;F$15,SUM(Balance!F165,Interest!F166),F$15),0)</f>
        <v>0</v>
      </c>
      <c r="G166" s="6">
        <f>IF(Balance!G165&gt;0,IF(SUM(Balance!G165,Interest!G166)&lt;G$15,SUM(Balance!G165,Interest!G166),G$15),0)</f>
        <v>0</v>
      </c>
      <c r="H166" s="6">
        <f>IF(Balance!H165&gt;0,IF(SUM(Balance!H165,Interest!H166)&lt;H$15,SUM(Balance!H165,Interest!H166),H$15),0)</f>
        <v>0</v>
      </c>
      <c r="I166" s="6">
        <f>IF(Balance!I165&gt;0,IF(SUM(Balance!I165,Interest!I166)&lt;I$15,SUM(Balance!I165,Interest!I166),I$15),0)</f>
        <v>0</v>
      </c>
      <c r="J166" s="6">
        <f>IF(Balance!J165&gt;0,IF(SUM(Balance!J165,Interest!J166)&lt;J$15,SUM(Balance!J165,Interest!J166),J$15),0)</f>
        <v>0</v>
      </c>
      <c r="K166" s="6">
        <f>IF(Balance!K165&gt;0,IF(SUM(Balance!K165,Interest!K166)&lt;K$15,SUM(Balance!K165,Interest!K166),K$15),0)</f>
        <v>0</v>
      </c>
      <c r="L166" s="6">
        <f>IF(Balance!L165&gt;0,IF(SUM(Balance!L165,Interest!L166)&lt;L$15,SUM(Balance!L165,Interest!L166),L$15),0)</f>
        <v>0</v>
      </c>
      <c r="M166" s="6">
        <f>IF(Balance!M165&gt;0,IF(SUM(Balance!M165,Interest!M166)&lt;M$15,SUM(Balance!M165,Interest!M166),M$15),0)</f>
        <v>0</v>
      </c>
      <c r="O166" s="6">
        <f t="shared" si="4"/>
        <v>0</v>
      </c>
    </row>
    <row r="167" spans="1:15" x14ac:dyDescent="0.25">
      <c r="A167" s="3" t="str">
        <f>IF(Balance!O166&lt;=0,"",A166+1)</f>
        <v/>
      </c>
      <c r="B167" s="51" t="str">
        <f t="shared" si="5"/>
        <v/>
      </c>
      <c r="D167" s="6">
        <f>IF(Balance!D166&gt;0,IF(SUM(Balance!D166,Interest!D167)&lt;D$15,SUM(Balance!D166,Interest!D167),D$15),0)</f>
        <v>0</v>
      </c>
      <c r="E167" s="6">
        <f>IF(Balance!E166&gt;0,IF(SUM(Balance!E166,Interest!E167)&lt;E$15,SUM(Balance!E166,Interest!E167),E$15),0)</f>
        <v>0</v>
      </c>
      <c r="F167" s="6">
        <f>IF(Balance!F166&gt;0,IF(SUM(Balance!F166,Interest!F167)&lt;F$15,SUM(Balance!F166,Interest!F167),F$15),0)</f>
        <v>0</v>
      </c>
      <c r="G167" s="6">
        <f>IF(Balance!G166&gt;0,IF(SUM(Balance!G166,Interest!G167)&lt;G$15,SUM(Balance!G166,Interest!G167),G$15),0)</f>
        <v>0</v>
      </c>
      <c r="H167" s="6">
        <f>IF(Balance!H166&gt;0,IF(SUM(Balance!H166,Interest!H167)&lt;H$15,SUM(Balance!H166,Interest!H167),H$15),0)</f>
        <v>0</v>
      </c>
      <c r="I167" s="6">
        <f>IF(Balance!I166&gt;0,IF(SUM(Balance!I166,Interest!I167)&lt;I$15,SUM(Balance!I166,Interest!I167),I$15),0)</f>
        <v>0</v>
      </c>
      <c r="J167" s="6">
        <f>IF(Balance!J166&gt;0,IF(SUM(Balance!J166,Interest!J167)&lt;J$15,SUM(Balance!J166,Interest!J167),J$15),0)</f>
        <v>0</v>
      </c>
      <c r="K167" s="6">
        <f>IF(Balance!K166&gt;0,IF(SUM(Balance!K166,Interest!K167)&lt;K$15,SUM(Balance!K166,Interest!K167),K$15),0)</f>
        <v>0</v>
      </c>
      <c r="L167" s="6">
        <f>IF(Balance!L166&gt;0,IF(SUM(Balance!L166,Interest!L167)&lt;L$15,SUM(Balance!L166,Interest!L167),L$15),0)</f>
        <v>0</v>
      </c>
      <c r="M167" s="6">
        <f>IF(Balance!M166&gt;0,IF(SUM(Balance!M166,Interest!M167)&lt;M$15,SUM(Balance!M166,Interest!M167),M$15),0)</f>
        <v>0</v>
      </c>
      <c r="O167" s="6">
        <f t="shared" si="4"/>
        <v>0</v>
      </c>
    </row>
    <row r="168" spans="1:15" x14ac:dyDescent="0.25">
      <c r="A168" s="3" t="str">
        <f>IF(Balance!O167&lt;=0,"",A167+1)</f>
        <v/>
      </c>
      <c r="B168" s="51" t="str">
        <f t="shared" si="5"/>
        <v/>
      </c>
      <c r="D168" s="6">
        <f>IF(Balance!D167&gt;0,IF(SUM(Balance!D167,Interest!D168)&lt;D$15,SUM(Balance!D167,Interest!D168),D$15),0)</f>
        <v>0</v>
      </c>
      <c r="E168" s="6">
        <f>IF(Balance!E167&gt;0,IF(SUM(Balance!E167,Interest!E168)&lt;E$15,SUM(Balance!E167,Interest!E168),E$15),0)</f>
        <v>0</v>
      </c>
      <c r="F168" s="6">
        <f>IF(Balance!F167&gt;0,IF(SUM(Balance!F167,Interest!F168)&lt;F$15,SUM(Balance!F167,Interest!F168),F$15),0)</f>
        <v>0</v>
      </c>
      <c r="G168" s="6">
        <f>IF(Balance!G167&gt;0,IF(SUM(Balance!G167,Interest!G168)&lt;G$15,SUM(Balance!G167,Interest!G168),G$15),0)</f>
        <v>0</v>
      </c>
      <c r="H168" s="6">
        <f>IF(Balance!H167&gt;0,IF(SUM(Balance!H167,Interest!H168)&lt;H$15,SUM(Balance!H167,Interest!H168),H$15),0)</f>
        <v>0</v>
      </c>
      <c r="I168" s="6">
        <f>IF(Balance!I167&gt;0,IF(SUM(Balance!I167,Interest!I168)&lt;I$15,SUM(Balance!I167,Interest!I168),I$15),0)</f>
        <v>0</v>
      </c>
      <c r="J168" s="6">
        <f>IF(Balance!J167&gt;0,IF(SUM(Balance!J167,Interest!J168)&lt;J$15,SUM(Balance!J167,Interest!J168),J$15),0)</f>
        <v>0</v>
      </c>
      <c r="K168" s="6">
        <f>IF(Balance!K167&gt;0,IF(SUM(Balance!K167,Interest!K168)&lt;K$15,SUM(Balance!K167,Interest!K168),K$15),0)</f>
        <v>0</v>
      </c>
      <c r="L168" s="6">
        <f>IF(Balance!L167&gt;0,IF(SUM(Balance!L167,Interest!L168)&lt;L$15,SUM(Balance!L167,Interest!L168),L$15),0)</f>
        <v>0</v>
      </c>
      <c r="M168" s="6">
        <f>IF(Balance!M167&gt;0,IF(SUM(Balance!M167,Interest!M168)&lt;M$15,SUM(Balance!M167,Interest!M168),M$15),0)</f>
        <v>0</v>
      </c>
      <c r="O168" s="6">
        <f t="shared" si="4"/>
        <v>0</v>
      </c>
    </row>
    <row r="169" spans="1:15" x14ac:dyDescent="0.25">
      <c r="A169" s="3" t="str">
        <f>IF(Balance!O168&lt;=0,"",A168+1)</f>
        <v/>
      </c>
      <c r="B169" s="51" t="str">
        <f t="shared" si="5"/>
        <v/>
      </c>
      <c r="D169" s="6">
        <f>IF(Balance!D168&gt;0,IF(SUM(Balance!D168,Interest!D169)&lt;D$15,SUM(Balance!D168,Interest!D169),D$15),0)</f>
        <v>0</v>
      </c>
      <c r="E169" s="6">
        <f>IF(Balance!E168&gt;0,IF(SUM(Balance!E168,Interest!E169)&lt;E$15,SUM(Balance!E168,Interest!E169),E$15),0)</f>
        <v>0</v>
      </c>
      <c r="F169" s="6">
        <f>IF(Balance!F168&gt;0,IF(SUM(Balance!F168,Interest!F169)&lt;F$15,SUM(Balance!F168,Interest!F169),F$15),0)</f>
        <v>0</v>
      </c>
      <c r="G169" s="6">
        <f>IF(Balance!G168&gt;0,IF(SUM(Balance!G168,Interest!G169)&lt;G$15,SUM(Balance!G168,Interest!G169),G$15),0)</f>
        <v>0</v>
      </c>
      <c r="H169" s="6">
        <f>IF(Balance!H168&gt;0,IF(SUM(Balance!H168,Interest!H169)&lt;H$15,SUM(Balance!H168,Interest!H169),H$15),0)</f>
        <v>0</v>
      </c>
      <c r="I169" s="6">
        <f>IF(Balance!I168&gt;0,IF(SUM(Balance!I168,Interest!I169)&lt;I$15,SUM(Balance!I168,Interest!I169),I$15),0)</f>
        <v>0</v>
      </c>
      <c r="J169" s="6">
        <f>IF(Balance!J168&gt;0,IF(SUM(Balance!J168,Interest!J169)&lt;J$15,SUM(Balance!J168,Interest!J169),J$15),0)</f>
        <v>0</v>
      </c>
      <c r="K169" s="6">
        <f>IF(Balance!K168&gt;0,IF(SUM(Balance!K168,Interest!K169)&lt;K$15,SUM(Balance!K168,Interest!K169),K$15),0)</f>
        <v>0</v>
      </c>
      <c r="L169" s="6">
        <f>IF(Balance!L168&gt;0,IF(SUM(Balance!L168,Interest!L169)&lt;L$15,SUM(Balance!L168,Interest!L169),L$15),0)</f>
        <v>0</v>
      </c>
      <c r="M169" s="6">
        <f>IF(Balance!M168&gt;0,IF(SUM(Balance!M168,Interest!M169)&lt;M$15,SUM(Balance!M168,Interest!M169),M$15),0)</f>
        <v>0</v>
      </c>
      <c r="O169" s="6">
        <f t="shared" si="4"/>
        <v>0</v>
      </c>
    </row>
    <row r="170" spans="1:15" x14ac:dyDescent="0.25">
      <c r="A170" s="3" t="str">
        <f>IF(Balance!O169&lt;=0,"",A169+1)</f>
        <v/>
      </c>
      <c r="B170" s="51" t="str">
        <f t="shared" si="5"/>
        <v/>
      </c>
      <c r="D170" s="6">
        <f>IF(Balance!D169&gt;0,IF(SUM(Balance!D169,Interest!D170)&lt;D$15,SUM(Balance!D169,Interest!D170),D$15),0)</f>
        <v>0</v>
      </c>
      <c r="E170" s="6">
        <f>IF(Balance!E169&gt;0,IF(SUM(Balance!E169,Interest!E170)&lt;E$15,SUM(Balance!E169,Interest!E170),E$15),0)</f>
        <v>0</v>
      </c>
      <c r="F170" s="6">
        <f>IF(Balance!F169&gt;0,IF(SUM(Balance!F169,Interest!F170)&lt;F$15,SUM(Balance!F169,Interest!F170),F$15),0)</f>
        <v>0</v>
      </c>
      <c r="G170" s="6">
        <f>IF(Balance!G169&gt;0,IF(SUM(Balance!G169,Interest!G170)&lt;G$15,SUM(Balance!G169,Interest!G170),G$15),0)</f>
        <v>0</v>
      </c>
      <c r="H170" s="6">
        <f>IF(Balance!H169&gt;0,IF(SUM(Balance!H169,Interest!H170)&lt;H$15,SUM(Balance!H169,Interest!H170),H$15),0)</f>
        <v>0</v>
      </c>
      <c r="I170" s="6">
        <f>IF(Balance!I169&gt;0,IF(SUM(Balance!I169,Interest!I170)&lt;I$15,SUM(Balance!I169,Interest!I170),I$15),0)</f>
        <v>0</v>
      </c>
      <c r="J170" s="6">
        <f>IF(Balance!J169&gt;0,IF(SUM(Balance!J169,Interest!J170)&lt;J$15,SUM(Balance!J169,Interest!J170),J$15),0)</f>
        <v>0</v>
      </c>
      <c r="K170" s="6">
        <f>IF(Balance!K169&gt;0,IF(SUM(Balance!K169,Interest!K170)&lt;K$15,SUM(Balance!K169,Interest!K170),K$15),0)</f>
        <v>0</v>
      </c>
      <c r="L170" s="6">
        <f>IF(Balance!L169&gt;0,IF(SUM(Balance!L169,Interest!L170)&lt;L$15,SUM(Balance!L169,Interest!L170),L$15),0)</f>
        <v>0</v>
      </c>
      <c r="M170" s="6">
        <f>IF(Balance!M169&gt;0,IF(SUM(Balance!M169,Interest!M170)&lt;M$15,SUM(Balance!M169,Interest!M170),M$15),0)</f>
        <v>0</v>
      </c>
      <c r="O170" s="6">
        <f t="shared" si="4"/>
        <v>0</v>
      </c>
    </row>
    <row r="171" spans="1:15" x14ac:dyDescent="0.25">
      <c r="A171" s="3" t="str">
        <f>IF(Balance!O170&lt;=0,"",A170+1)</f>
        <v/>
      </c>
      <c r="B171" s="51" t="str">
        <f t="shared" si="5"/>
        <v/>
      </c>
      <c r="D171" s="6">
        <f>IF(Balance!D170&gt;0,IF(SUM(Balance!D170,Interest!D171)&lt;D$15,SUM(Balance!D170,Interest!D171),D$15),0)</f>
        <v>0</v>
      </c>
      <c r="E171" s="6">
        <f>IF(Balance!E170&gt;0,IF(SUM(Balance!E170,Interest!E171)&lt;E$15,SUM(Balance!E170,Interest!E171),E$15),0)</f>
        <v>0</v>
      </c>
      <c r="F171" s="6">
        <f>IF(Balance!F170&gt;0,IF(SUM(Balance!F170,Interest!F171)&lt;F$15,SUM(Balance!F170,Interest!F171),F$15),0)</f>
        <v>0</v>
      </c>
      <c r="G171" s="6">
        <f>IF(Balance!G170&gt;0,IF(SUM(Balance!G170,Interest!G171)&lt;G$15,SUM(Balance!G170,Interest!G171),G$15),0)</f>
        <v>0</v>
      </c>
      <c r="H171" s="6">
        <f>IF(Balance!H170&gt;0,IF(SUM(Balance!H170,Interest!H171)&lt;H$15,SUM(Balance!H170,Interest!H171),H$15),0)</f>
        <v>0</v>
      </c>
      <c r="I171" s="6">
        <f>IF(Balance!I170&gt;0,IF(SUM(Balance!I170,Interest!I171)&lt;I$15,SUM(Balance!I170,Interest!I171),I$15),0)</f>
        <v>0</v>
      </c>
      <c r="J171" s="6">
        <f>IF(Balance!J170&gt;0,IF(SUM(Balance!J170,Interest!J171)&lt;J$15,SUM(Balance!J170,Interest!J171),J$15),0)</f>
        <v>0</v>
      </c>
      <c r="K171" s="6">
        <f>IF(Balance!K170&gt;0,IF(SUM(Balance!K170,Interest!K171)&lt;K$15,SUM(Balance!K170,Interest!K171),K$15),0)</f>
        <v>0</v>
      </c>
      <c r="L171" s="6">
        <f>IF(Balance!L170&gt;0,IF(SUM(Balance!L170,Interest!L171)&lt;L$15,SUM(Balance!L170,Interest!L171),L$15),0)</f>
        <v>0</v>
      </c>
      <c r="M171" s="6">
        <f>IF(Balance!M170&gt;0,IF(SUM(Balance!M170,Interest!M171)&lt;M$15,SUM(Balance!M170,Interest!M171),M$15),0)</f>
        <v>0</v>
      </c>
      <c r="O171" s="6">
        <f t="shared" si="4"/>
        <v>0</v>
      </c>
    </row>
    <row r="172" spans="1:15" x14ac:dyDescent="0.25">
      <c r="A172" s="3" t="str">
        <f>IF(Balance!O171&lt;=0,"",A171+1)</f>
        <v/>
      </c>
      <c r="B172" s="51" t="str">
        <f t="shared" si="5"/>
        <v/>
      </c>
      <c r="D172" s="6">
        <f>IF(Balance!D171&gt;0,IF(SUM(Balance!D171,Interest!D172)&lt;D$15,SUM(Balance!D171,Interest!D172),D$15),0)</f>
        <v>0</v>
      </c>
      <c r="E172" s="6">
        <f>IF(Balance!E171&gt;0,IF(SUM(Balance!E171,Interest!E172)&lt;E$15,SUM(Balance!E171,Interest!E172),E$15),0)</f>
        <v>0</v>
      </c>
      <c r="F172" s="6">
        <f>IF(Balance!F171&gt;0,IF(SUM(Balance!F171,Interest!F172)&lt;F$15,SUM(Balance!F171,Interest!F172),F$15),0)</f>
        <v>0</v>
      </c>
      <c r="G172" s="6">
        <f>IF(Balance!G171&gt;0,IF(SUM(Balance!G171,Interest!G172)&lt;G$15,SUM(Balance!G171,Interest!G172),G$15),0)</f>
        <v>0</v>
      </c>
      <c r="H172" s="6">
        <f>IF(Balance!H171&gt;0,IF(SUM(Balance!H171,Interest!H172)&lt;H$15,SUM(Balance!H171,Interest!H172),H$15),0)</f>
        <v>0</v>
      </c>
      <c r="I172" s="6">
        <f>IF(Balance!I171&gt;0,IF(SUM(Balance!I171,Interest!I172)&lt;I$15,SUM(Balance!I171,Interest!I172),I$15),0)</f>
        <v>0</v>
      </c>
      <c r="J172" s="6">
        <f>IF(Balance!J171&gt;0,IF(SUM(Balance!J171,Interest!J172)&lt;J$15,SUM(Balance!J171,Interest!J172),J$15),0)</f>
        <v>0</v>
      </c>
      <c r="K172" s="6">
        <f>IF(Balance!K171&gt;0,IF(SUM(Balance!K171,Interest!K172)&lt;K$15,SUM(Balance!K171,Interest!K172),K$15),0)</f>
        <v>0</v>
      </c>
      <c r="L172" s="6">
        <f>IF(Balance!L171&gt;0,IF(SUM(Balance!L171,Interest!L172)&lt;L$15,SUM(Balance!L171,Interest!L172),L$15),0)</f>
        <v>0</v>
      </c>
      <c r="M172" s="6">
        <f>IF(Balance!M171&gt;0,IF(SUM(Balance!M171,Interest!M172)&lt;M$15,SUM(Balance!M171,Interest!M172),M$15),0)</f>
        <v>0</v>
      </c>
      <c r="O172" s="6">
        <f t="shared" si="4"/>
        <v>0</v>
      </c>
    </row>
    <row r="173" spans="1:15" x14ac:dyDescent="0.25">
      <c r="A173" s="3" t="str">
        <f>IF(Balance!O172&lt;=0,"",A172+1)</f>
        <v/>
      </c>
      <c r="B173" s="51" t="str">
        <f t="shared" si="5"/>
        <v/>
      </c>
      <c r="D173" s="6">
        <f>IF(Balance!D172&gt;0,IF(SUM(Balance!D172,Interest!D173)&lt;D$15,SUM(Balance!D172,Interest!D173),D$15),0)</f>
        <v>0</v>
      </c>
      <c r="E173" s="6">
        <f>IF(Balance!E172&gt;0,IF(SUM(Balance!E172,Interest!E173)&lt;E$15,SUM(Balance!E172,Interest!E173),E$15),0)</f>
        <v>0</v>
      </c>
      <c r="F173" s="6">
        <f>IF(Balance!F172&gt;0,IF(SUM(Balance!F172,Interest!F173)&lt;F$15,SUM(Balance!F172,Interest!F173),F$15),0)</f>
        <v>0</v>
      </c>
      <c r="G173" s="6">
        <f>IF(Balance!G172&gt;0,IF(SUM(Balance!G172,Interest!G173)&lt;G$15,SUM(Balance!G172,Interest!G173),G$15),0)</f>
        <v>0</v>
      </c>
      <c r="H173" s="6">
        <f>IF(Balance!H172&gt;0,IF(SUM(Balance!H172,Interest!H173)&lt;H$15,SUM(Balance!H172,Interest!H173),H$15),0)</f>
        <v>0</v>
      </c>
      <c r="I173" s="6">
        <f>IF(Balance!I172&gt;0,IF(SUM(Balance!I172,Interest!I173)&lt;I$15,SUM(Balance!I172,Interest!I173),I$15),0)</f>
        <v>0</v>
      </c>
      <c r="J173" s="6">
        <f>IF(Balance!J172&gt;0,IF(SUM(Balance!J172,Interest!J173)&lt;J$15,SUM(Balance!J172,Interest!J173),J$15),0)</f>
        <v>0</v>
      </c>
      <c r="K173" s="6">
        <f>IF(Balance!K172&gt;0,IF(SUM(Balance!K172,Interest!K173)&lt;K$15,SUM(Balance!K172,Interest!K173),K$15),0)</f>
        <v>0</v>
      </c>
      <c r="L173" s="6">
        <f>IF(Balance!L172&gt;0,IF(SUM(Balance!L172,Interest!L173)&lt;L$15,SUM(Balance!L172,Interest!L173),L$15),0)</f>
        <v>0</v>
      </c>
      <c r="M173" s="6">
        <f>IF(Balance!M172&gt;0,IF(SUM(Balance!M172,Interest!M173)&lt;M$15,SUM(Balance!M172,Interest!M173),M$15),0)</f>
        <v>0</v>
      </c>
      <c r="O173" s="6">
        <f t="shared" si="4"/>
        <v>0</v>
      </c>
    </row>
    <row r="174" spans="1:15" x14ac:dyDescent="0.25">
      <c r="A174" s="3" t="str">
        <f>IF(Balance!O173&lt;=0,"",A173+1)</f>
        <v/>
      </c>
      <c r="B174" s="51" t="str">
        <f t="shared" si="5"/>
        <v/>
      </c>
      <c r="D174" s="6">
        <f>IF(Balance!D173&gt;0,IF(SUM(Balance!D173,Interest!D174)&lt;D$15,SUM(Balance!D173,Interest!D174),D$15),0)</f>
        <v>0</v>
      </c>
      <c r="E174" s="6">
        <f>IF(Balance!E173&gt;0,IF(SUM(Balance!E173,Interest!E174)&lt;E$15,SUM(Balance!E173,Interest!E174),E$15),0)</f>
        <v>0</v>
      </c>
      <c r="F174" s="6">
        <f>IF(Balance!F173&gt;0,IF(SUM(Balance!F173,Interest!F174)&lt;F$15,SUM(Balance!F173,Interest!F174),F$15),0)</f>
        <v>0</v>
      </c>
      <c r="G174" s="6">
        <f>IF(Balance!G173&gt;0,IF(SUM(Balance!G173,Interest!G174)&lt;G$15,SUM(Balance!G173,Interest!G174),G$15),0)</f>
        <v>0</v>
      </c>
      <c r="H174" s="6">
        <f>IF(Balance!H173&gt;0,IF(SUM(Balance!H173,Interest!H174)&lt;H$15,SUM(Balance!H173,Interest!H174),H$15),0)</f>
        <v>0</v>
      </c>
      <c r="I174" s="6">
        <f>IF(Balance!I173&gt;0,IF(SUM(Balance!I173,Interest!I174)&lt;I$15,SUM(Balance!I173,Interest!I174),I$15),0)</f>
        <v>0</v>
      </c>
      <c r="J174" s="6">
        <f>IF(Balance!J173&gt;0,IF(SUM(Balance!J173,Interest!J174)&lt;J$15,SUM(Balance!J173,Interest!J174),J$15),0)</f>
        <v>0</v>
      </c>
      <c r="K174" s="6">
        <f>IF(Balance!K173&gt;0,IF(SUM(Balance!K173,Interest!K174)&lt;K$15,SUM(Balance!K173,Interest!K174),K$15),0)</f>
        <v>0</v>
      </c>
      <c r="L174" s="6">
        <f>IF(Balance!L173&gt;0,IF(SUM(Balance!L173,Interest!L174)&lt;L$15,SUM(Balance!L173,Interest!L174),L$15),0)</f>
        <v>0</v>
      </c>
      <c r="M174" s="6">
        <f>IF(Balance!M173&gt;0,IF(SUM(Balance!M173,Interest!M174)&lt;M$15,SUM(Balance!M173,Interest!M174),M$15),0)</f>
        <v>0</v>
      </c>
      <c r="O174" s="6">
        <f t="shared" si="4"/>
        <v>0</v>
      </c>
    </row>
    <row r="175" spans="1:15" x14ac:dyDescent="0.25">
      <c r="A175" s="3" t="str">
        <f>IF(Balance!O174&lt;=0,"",A174+1)</f>
        <v/>
      </c>
      <c r="B175" s="51" t="str">
        <f t="shared" si="5"/>
        <v/>
      </c>
      <c r="D175" s="6">
        <f>IF(Balance!D174&gt;0,IF(SUM(Balance!D174,Interest!D175)&lt;D$15,SUM(Balance!D174,Interest!D175),D$15),0)</f>
        <v>0</v>
      </c>
      <c r="E175" s="6">
        <f>IF(Balance!E174&gt;0,IF(SUM(Balance!E174,Interest!E175)&lt;E$15,SUM(Balance!E174,Interest!E175),E$15),0)</f>
        <v>0</v>
      </c>
      <c r="F175" s="6">
        <f>IF(Balance!F174&gt;0,IF(SUM(Balance!F174,Interest!F175)&lt;F$15,SUM(Balance!F174,Interest!F175),F$15),0)</f>
        <v>0</v>
      </c>
      <c r="G175" s="6">
        <f>IF(Balance!G174&gt;0,IF(SUM(Balance!G174,Interest!G175)&lt;G$15,SUM(Balance!G174,Interest!G175),G$15),0)</f>
        <v>0</v>
      </c>
      <c r="H175" s="6">
        <f>IF(Balance!H174&gt;0,IF(SUM(Balance!H174,Interest!H175)&lt;H$15,SUM(Balance!H174,Interest!H175),H$15),0)</f>
        <v>0</v>
      </c>
      <c r="I175" s="6">
        <f>IF(Balance!I174&gt;0,IF(SUM(Balance!I174,Interest!I175)&lt;I$15,SUM(Balance!I174,Interest!I175),I$15),0)</f>
        <v>0</v>
      </c>
      <c r="J175" s="6">
        <f>IF(Balance!J174&gt;0,IF(SUM(Balance!J174,Interest!J175)&lt;J$15,SUM(Balance!J174,Interest!J175),J$15),0)</f>
        <v>0</v>
      </c>
      <c r="K175" s="6">
        <f>IF(Balance!K174&gt;0,IF(SUM(Balance!K174,Interest!K175)&lt;K$15,SUM(Balance!K174,Interest!K175),K$15),0)</f>
        <v>0</v>
      </c>
      <c r="L175" s="6">
        <f>IF(Balance!L174&gt;0,IF(SUM(Balance!L174,Interest!L175)&lt;L$15,SUM(Balance!L174,Interest!L175),L$15),0)</f>
        <v>0</v>
      </c>
      <c r="M175" s="6">
        <f>IF(Balance!M174&gt;0,IF(SUM(Balance!M174,Interest!M175)&lt;M$15,SUM(Balance!M174,Interest!M175),M$15),0)</f>
        <v>0</v>
      </c>
      <c r="O175" s="6">
        <f t="shared" si="4"/>
        <v>0</v>
      </c>
    </row>
    <row r="176" spans="1:15" x14ac:dyDescent="0.25">
      <c r="A176" s="3" t="str">
        <f>IF(Balance!O175&lt;=0,"",A175+1)</f>
        <v/>
      </c>
      <c r="B176" s="51" t="str">
        <f t="shared" si="5"/>
        <v/>
      </c>
      <c r="D176" s="6">
        <f>IF(Balance!D175&gt;0,IF(SUM(Balance!D175,Interest!D176)&lt;D$15,SUM(Balance!D175,Interest!D176),D$15),0)</f>
        <v>0</v>
      </c>
      <c r="E176" s="6">
        <f>IF(Balance!E175&gt;0,IF(SUM(Balance!E175,Interest!E176)&lt;E$15,SUM(Balance!E175,Interest!E176),E$15),0)</f>
        <v>0</v>
      </c>
      <c r="F176" s="6">
        <f>IF(Balance!F175&gt;0,IF(SUM(Balance!F175,Interest!F176)&lt;F$15,SUM(Balance!F175,Interest!F176),F$15),0)</f>
        <v>0</v>
      </c>
      <c r="G176" s="6">
        <f>IF(Balance!G175&gt;0,IF(SUM(Balance!G175,Interest!G176)&lt;G$15,SUM(Balance!G175,Interest!G176),G$15),0)</f>
        <v>0</v>
      </c>
      <c r="H176" s="6">
        <f>IF(Balance!H175&gt;0,IF(SUM(Balance!H175,Interest!H176)&lt;H$15,SUM(Balance!H175,Interest!H176),H$15),0)</f>
        <v>0</v>
      </c>
      <c r="I176" s="6">
        <f>IF(Balance!I175&gt;0,IF(SUM(Balance!I175,Interest!I176)&lt;I$15,SUM(Balance!I175,Interest!I176),I$15),0)</f>
        <v>0</v>
      </c>
      <c r="J176" s="6">
        <f>IF(Balance!J175&gt;0,IF(SUM(Balance!J175,Interest!J176)&lt;J$15,SUM(Balance!J175,Interest!J176),J$15),0)</f>
        <v>0</v>
      </c>
      <c r="K176" s="6">
        <f>IF(Balance!K175&gt;0,IF(SUM(Balance!K175,Interest!K176)&lt;K$15,SUM(Balance!K175,Interest!K176),K$15),0)</f>
        <v>0</v>
      </c>
      <c r="L176" s="6">
        <f>IF(Balance!L175&gt;0,IF(SUM(Balance!L175,Interest!L176)&lt;L$15,SUM(Balance!L175,Interest!L176),L$15),0)</f>
        <v>0</v>
      </c>
      <c r="M176" s="6">
        <f>IF(Balance!M175&gt;0,IF(SUM(Balance!M175,Interest!M176)&lt;M$15,SUM(Balance!M175,Interest!M176),M$15),0)</f>
        <v>0</v>
      </c>
      <c r="O176" s="6">
        <f t="shared" si="4"/>
        <v>0</v>
      </c>
    </row>
    <row r="177" spans="1:15" x14ac:dyDescent="0.25">
      <c r="A177" s="3" t="str">
        <f>IF(Balance!O176&lt;=0,"",A176+1)</f>
        <v/>
      </c>
      <c r="B177" s="51" t="str">
        <f t="shared" si="5"/>
        <v/>
      </c>
      <c r="D177" s="6">
        <f>IF(Balance!D176&gt;0,IF(SUM(Balance!D176,Interest!D177)&lt;D$15,SUM(Balance!D176,Interest!D177),D$15),0)</f>
        <v>0</v>
      </c>
      <c r="E177" s="6">
        <f>IF(Balance!E176&gt;0,IF(SUM(Balance!E176,Interest!E177)&lt;E$15,SUM(Balance!E176,Interest!E177),E$15),0)</f>
        <v>0</v>
      </c>
      <c r="F177" s="6">
        <f>IF(Balance!F176&gt;0,IF(SUM(Balance!F176,Interest!F177)&lt;F$15,SUM(Balance!F176,Interest!F177),F$15),0)</f>
        <v>0</v>
      </c>
      <c r="G177" s="6">
        <f>IF(Balance!G176&gt;0,IF(SUM(Balance!G176,Interest!G177)&lt;G$15,SUM(Balance!G176,Interest!G177),G$15),0)</f>
        <v>0</v>
      </c>
      <c r="H177" s="6">
        <f>IF(Balance!H176&gt;0,IF(SUM(Balance!H176,Interest!H177)&lt;H$15,SUM(Balance!H176,Interest!H177),H$15),0)</f>
        <v>0</v>
      </c>
      <c r="I177" s="6">
        <f>IF(Balance!I176&gt;0,IF(SUM(Balance!I176,Interest!I177)&lt;I$15,SUM(Balance!I176,Interest!I177),I$15),0)</f>
        <v>0</v>
      </c>
      <c r="J177" s="6">
        <f>IF(Balance!J176&gt;0,IF(SUM(Balance!J176,Interest!J177)&lt;J$15,SUM(Balance!J176,Interest!J177),J$15),0)</f>
        <v>0</v>
      </c>
      <c r="K177" s="6">
        <f>IF(Balance!K176&gt;0,IF(SUM(Balance!K176,Interest!K177)&lt;K$15,SUM(Balance!K176,Interest!K177),K$15),0)</f>
        <v>0</v>
      </c>
      <c r="L177" s="6">
        <f>IF(Balance!L176&gt;0,IF(SUM(Balance!L176,Interest!L177)&lt;L$15,SUM(Balance!L176,Interest!L177),L$15),0)</f>
        <v>0</v>
      </c>
      <c r="M177" s="6">
        <f>IF(Balance!M176&gt;0,IF(SUM(Balance!M176,Interest!M177)&lt;M$15,SUM(Balance!M176,Interest!M177),M$15),0)</f>
        <v>0</v>
      </c>
      <c r="O177" s="6">
        <f t="shared" si="4"/>
        <v>0</v>
      </c>
    </row>
    <row r="178" spans="1:15" x14ac:dyDescent="0.25">
      <c r="A178" s="3" t="str">
        <f>IF(Balance!O177&lt;=0,"",A177+1)</f>
        <v/>
      </c>
      <c r="B178" s="51" t="str">
        <f t="shared" si="5"/>
        <v/>
      </c>
      <c r="D178" s="6">
        <f>IF(Balance!D177&gt;0,IF(SUM(Balance!D177,Interest!D178)&lt;D$15,SUM(Balance!D177,Interest!D178),D$15),0)</f>
        <v>0</v>
      </c>
      <c r="E178" s="6">
        <f>IF(Balance!E177&gt;0,IF(SUM(Balance!E177,Interest!E178)&lt;E$15,SUM(Balance!E177,Interest!E178),E$15),0)</f>
        <v>0</v>
      </c>
      <c r="F178" s="6">
        <f>IF(Balance!F177&gt;0,IF(SUM(Balance!F177,Interest!F178)&lt;F$15,SUM(Balance!F177,Interest!F178),F$15),0)</f>
        <v>0</v>
      </c>
      <c r="G178" s="6">
        <f>IF(Balance!G177&gt;0,IF(SUM(Balance!G177,Interest!G178)&lt;G$15,SUM(Balance!G177,Interest!G178),G$15),0)</f>
        <v>0</v>
      </c>
      <c r="H178" s="6">
        <f>IF(Balance!H177&gt;0,IF(SUM(Balance!H177,Interest!H178)&lt;H$15,SUM(Balance!H177,Interest!H178),H$15),0)</f>
        <v>0</v>
      </c>
      <c r="I178" s="6">
        <f>IF(Balance!I177&gt;0,IF(SUM(Balance!I177,Interest!I178)&lt;I$15,SUM(Balance!I177,Interest!I178),I$15),0)</f>
        <v>0</v>
      </c>
      <c r="J178" s="6">
        <f>IF(Balance!J177&gt;0,IF(SUM(Balance!J177,Interest!J178)&lt;J$15,SUM(Balance!J177,Interest!J178),J$15),0)</f>
        <v>0</v>
      </c>
      <c r="K178" s="6">
        <f>IF(Balance!K177&gt;0,IF(SUM(Balance!K177,Interest!K178)&lt;K$15,SUM(Balance!K177,Interest!K178),K$15),0)</f>
        <v>0</v>
      </c>
      <c r="L178" s="6">
        <f>IF(Balance!L177&gt;0,IF(SUM(Balance!L177,Interest!L178)&lt;L$15,SUM(Balance!L177,Interest!L178),L$15),0)</f>
        <v>0</v>
      </c>
      <c r="M178" s="6">
        <f>IF(Balance!M177&gt;0,IF(SUM(Balance!M177,Interest!M178)&lt;M$15,SUM(Balance!M177,Interest!M178),M$15),0)</f>
        <v>0</v>
      </c>
      <c r="O178" s="6">
        <f t="shared" si="4"/>
        <v>0</v>
      </c>
    </row>
    <row r="179" spans="1:15" x14ac:dyDescent="0.25">
      <c r="A179" s="3" t="str">
        <f>IF(Balance!O178&lt;=0,"",A178+1)</f>
        <v/>
      </c>
      <c r="B179" s="51" t="str">
        <f t="shared" si="5"/>
        <v/>
      </c>
      <c r="D179" s="6">
        <f>IF(Balance!D178&gt;0,IF(SUM(Balance!D178,Interest!D179)&lt;D$15,SUM(Balance!D178,Interest!D179),D$15),0)</f>
        <v>0</v>
      </c>
      <c r="E179" s="6">
        <f>IF(Balance!E178&gt;0,IF(SUM(Balance!E178,Interest!E179)&lt;E$15,SUM(Balance!E178,Interest!E179),E$15),0)</f>
        <v>0</v>
      </c>
      <c r="F179" s="6">
        <f>IF(Balance!F178&gt;0,IF(SUM(Balance!F178,Interest!F179)&lt;F$15,SUM(Balance!F178,Interest!F179),F$15),0)</f>
        <v>0</v>
      </c>
      <c r="G179" s="6">
        <f>IF(Balance!G178&gt;0,IF(SUM(Balance!G178,Interest!G179)&lt;G$15,SUM(Balance!G178,Interest!G179),G$15),0)</f>
        <v>0</v>
      </c>
      <c r="H179" s="6">
        <f>IF(Balance!H178&gt;0,IF(SUM(Balance!H178,Interest!H179)&lt;H$15,SUM(Balance!H178,Interest!H179),H$15),0)</f>
        <v>0</v>
      </c>
      <c r="I179" s="6">
        <f>IF(Balance!I178&gt;0,IF(SUM(Balance!I178,Interest!I179)&lt;I$15,SUM(Balance!I178,Interest!I179),I$15),0)</f>
        <v>0</v>
      </c>
      <c r="J179" s="6">
        <f>IF(Balance!J178&gt;0,IF(SUM(Balance!J178,Interest!J179)&lt;J$15,SUM(Balance!J178,Interest!J179),J$15),0)</f>
        <v>0</v>
      </c>
      <c r="K179" s="6">
        <f>IF(Balance!K178&gt;0,IF(SUM(Balance!K178,Interest!K179)&lt;K$15,SUM(Balance!K178,Interest!K179),K$15),0)</f>
        <v>0</v>
      </c>
      <c r="L179" s="6">
        <f>IF(Balance!L178&gt;0,IF(SUM(Balance!L178,Interest!L179)&lt;L$15,SUM(Balance!L178,Interest!L179),L$15),0)</f>
        <v>0</v>
      </c>
      <c r="M179" s="6">
        <f>IF(Balance!M178&gt;0,IF(SUM(Balance!M178,Interest!M179)&lt;M$15,SUM(Balance!M178,Interest!M179),M$15),0)</f>
        <v>0</v>
      </c>
      <c r="O179" s="6">
        <f t="shared" si="4"/>
        <v>0</v>
      </c>
    </row>
    <row r="180" spans="1:15" x14ac:dyDescent="0.25">
      <c r="A180" s="3" t="str">
        <f>IF(Balance!O179&lt;=0,"",A179+1)</f>
        <v/>
      </c>
      <c r="B180" s="51" t="str">
        <f t="shared" si="5"/>
        <v/>
      </c>
      <c r="D180" s="6">
        <f>IF(Balance!D179&gt;0,IF(SUM(Balance!D179,Interest!D180)&lt;D$15,SUM(Balance!D179,Interest!D180),D$15),0)</f>
        <v>0</v>
      </c>
      <c r="E180" s="6">
        <f>IF(Balance!E179&gt;0,IF(SUM(Balance!E179,Interest!E180)&lt;E$15,SUM(Balance!E179,Interest!E180),E$15),0)</f>
        <v>0</v>
      </c>
      <c r="F180" s="6">
        <f>IF(Balance!F179&gt;0,IF(SUM(Balance!F179,Interest!F180)&lt;F$15,SUM(Balance!F179,Interest!F180),F$15),0)</f>
        <v>0</v>
      </c>
      <c r="G180" s="6">
        <f>IF(Balance!G179&gt;0,IF(SUM(Balance!G179,Interest!G180)&lt;G$15,SUM(Balance!G179,Interest!G180),G$15),0)</f>
        <v>0</v>
      </c>
      <c r="H180" s="6">
        <f>IF(Balance!H179&gt;0,IF(SUM(Balance!H179,Interest!H180)&lt;H$15,SUM(Balance!H179,Interest!H180),H$15),0)</f>
        <v>0</v>
      </c>
      <c r="I180" s="6">
        <f>IF(Balance!I179&gt;0,IF(SUM(Balance!I179,Interest!I180)&lt;I$15,SUM(Balance!I179,Interest!I180),I$15),0)</f>
        <v>0</v>
      </c>
      <c r="J180" s="6">
        <f>IF(Balance!J179&gt;0,IF(SUM(Balance!J179,Interest!J180)&lt;J$15,SUM(Balance!J179,Interest!J180),J$15),0)</f>
        <v>0</v>
      </c>
      <c r="K180" s="6">
        <f>IF(Balance!K179&gt;0,IF(SUM(Balance!K179,Interest!K180)&lt;K$15,SUM(Balance!K179,Interest!K180),K$15),0)</f>
        <v>0</v>
      </c>
      <c r="L180" s="6">
        <f>IF(Balance!L179&gt;0,IF(SUM(Balance!L179,Interest!L180)&lt;L$15,SUM(Balance!L179,Interest!L180),L$15),0)</f>
        <v>0</v>
      </c>
      <c r="M180" s="6">
        <f>IF(Balance!M179&gt;0,IF(SUM(Balance!M179,Interest!M180)&lt;M$15,SUM(Balance!M179,Interest!M180),M$15),0)</f>
        <v>0</v>
      </c>
      <c r="O180" s="6">
        <f t="shared" si="4"/>
        <v>0</v>
      </c>
    </row>
    <row r="181" spans="1:15" x14ac:dyDescent="0.25">
      <c r="A181" s="3" t="str">
        <f>IF(Balance!O180&lt;=0,"",A180+1)</f>
        <v/>
      </c>
      <c r="B181" s="51" t="str">
        <f t="shared" si="5"/>
        <v/>
      </c>
      <c r="D181" s="6">
        <f>IF(Balance!D180&gt;0,IF(SUM(Balance!D180,Interest!D181)&lt;D$15,SUM(Balance!D180,Interest!D181),D$15),0)</f>
        <v>0</v>
      </c>
      <c r="E181" s="6">
        <f>IF(Balance!E180&gt;0,IF(SUM(Balance!E180,Interest!E181)&lt;E$15,SUM(Balance!E180,Interest!E181),E$15),0)</f>
        <v>0</v>
      </c>
      <c r="F181" s="6">
        <f>IF(Balance!F180&gt;0,IF(SUM(Balance!F180,Interest!F181)&lt;F$15,SUM(Balance!F180,Interest!F181),F$15),0)</f>
        <v>0</v>
      </c>
      <c r="G181" s="6">
        <f>IF(Balance!G180&gt;0,IF(SUM(Balance!G180,Interest!G181)&lt;G$15,SUM(Balance!G180,Interest!G181),G$15),0)</f>
        <v>0</v>
      </c>
      <c r="H181" s="6">
        <f>IF(Balance!H180&gt;0,IF(SUM(Balance!H180,Interest!H181)&lt;H$15,SUM(Balance!H180,Interest!H181),H$15),0)</f>
        <v>0</v>
      </c>
      <c r="I181" s="6">
        <f>IF(Balance!I180&gt;0,IF(SUM(Balance!I180,Interest!I181)&lt;I$15,SUM(Balance!I180,Interest!I181),I$15),0)</f>
        <v>0</v>
      </c>
      <c r="J181" s="6">
        <f>IF(Balance!J180&gt;0,IF(SUM(Balance!J180,Interest!J181)&lt;J$15,SUM(Balance!J180,Interest!J181),J$15),0)</f>
        <v>0</v>
      </c>
      <c r="K181" s="6">
        <f>IF(Balance!K180&gt;0,IF(SUM(Balance!K180,Interest!K181)&lt;K$15,SUM(Balance!K180,Interest!K181),K$15),0)</f>
        <v>0</v>
      </c>
      <c r="L181" s="6">
        <f>IF(Balance!L180&gt;0,IF(SUM(Balance!L180,Interest!L181)&lt;L$15,SUM(Balance!L180,Interest!L181),L$15),0)</f>
        <v>0</v>
      </c>
      <c r="M181" s="6">
        <f>IF(Balance!M180&gt;0,IF(SUM(Balance!M180,Interest!M181)&lt;M$15,SUM(Balance!M180,Interest!M181),M$15),0)</f>
        <v>0</v>
      </c>
      <c r="O181" s="6">
        <f t="shared" si="4"/>
        <v>0</v>
      </c>
    </row>
    <row r="182" spans="1:15" x14ac:dyDescent="0.25">
      <c r="A182" s="3" t="str">
        <f>IF(Balance!O181&lt;=0,"",A181+1)</f>
        <v/>
      </c>
      <c r="B182" s="51" t="str">
        <f t="shared" si="5"/>
        <v/>
      </c>
      <c r="D182" s="6">
        <f>IF(Balance!D181&gt;0,IF(SUM(Balance!D181,Interest!D182)&lt;D$15,SUM(Balance!D181,Interest!D182),D$15),0)</f>
        <v>0</v>
      </c>
      <c r="E182" s="6">
        <f>IF(Balance!E181&gt;0,IF(SUM(Balance!E181,Interest!E182)&lt;E$15,SUM(Balance!E181,Interest!E182),E$15),0)</f>
        <v>0</v>
      </c>
      <c r="F182" s="6">
        <f>IF(Balance!F181&gt;0,IF(SUM(Balance!F181,Interest!F182)&lt;F$15,SUM(Balance!F181,Interest!F182),F$15),0)</f>
        <v>0</v>
      </c>
      <c r="G182" s="6">
        <f>IF(Balance!G181&gt;0,IF(SUM(Balance!G181,Interest!G182)&lt;G$15,SUM(Balance!G181,Interest!G182),G$15),0)</f>
        <v>0</v>
      </c>
      <c r="H182" s="6">
        <f>IF(Balance!H181&gt;0,IF(SUM(Balance!H181,Interest!H182)&lt;H$15,SUM(Balance!H181,Interest!H182),H$15),0)</f>
        <v>0</v>
      </c>
      <c r="I182" s="6">
        <f>IF(Balance!I181&gt;0,IF(SUM(Balance!I181,Interest!I182)&lt;I$15,SUM(Balance!I181,Interest!I182),I$15),0)</f>
        <v>0</v>
      </c>
      <c r="J182" s="6">
        <f>IF(Balance!J181&gt;0,IF(SUM(Balance!J181,Interest!J182)&lt;J$15,SUM(Balance!J181,Interest!J182),J$15),0)</f>
        <v>0</v>
      </c>
      <c r="K182" s="6">
        <f>IF(Balance!K181&gt;0,IF(SUM(Balance!K181,Interest!K182)&lt;K$15,SUM(Balance!K181,Interest!K182),K$15),0)</f>
        <v>0</v>
      </c>
      <c r="L182" s="6">
        <f>IF(Balance!L181&gt;0,IF(SUM(Balance!L181,Interest!L182)&lt;L$15,SUM(Balance!L181,Interest!L182),L$15),0)</f>
        <v>0</v>
      </c>
      <c r="M182" s="6">
        <f>IF(Balance!M181&gt;0,IF(SUM(Balance!M181,Interest!M182)&lt;M$15,SUM(Balance!M181,Interest!M182),M$15),0)</f>
        <v>0</v>
      </c>
      <c r="O182" s="6">
        <f t="shared" si="4"/>
        <v>0</v>
      </c>
    </row>
    <row r="183" spans="1:15" x14ac:dyDescent="0.25">
      <c r="A183" s="3" t="str">
        <f>IF(Balance!O182&lt;=0,"",A182+1)</f>
        <v/>
      </c>
      <c r="B183" s="51" t="str">
        <f t="shared" si="5"/>
        <v/>
      </c>
      <c r="D183" s="6">
        <f>IF(Balance!D182&gt;0,IF(SUM(Balance!D182,Interest!D183)&lt;D$15,SUM(Balance!D182,Interest!D183),D$15),0)</f>
        <v>0</v>
      </c>
      <c r="E183" s="6">
        <f>IF(Balance!E182&gt;0,IF(SUM(Balance!E182,Interest!E183)&lt;E$15,SUM(Balance!E182,Interest!E183),E$15),0)</f>
        <v>0</v>
      </c>
      <c r="F183" s="6">
        <f>IF(Balance!F182&gt;0,IF(SUM(Balance!F182,Interest!F183)&lt;F$15,SUM(Balance!F182,Interest!F183),F$15),0)</f>
        <v>0</v>
      </c>
      <c r="G183" s="6">
        <f>IF(Balance!G182&gt;0,IF(SUM(Balance!G182,Interest!G183)&lt;G$15,SUM(Balance!G182,Interest!G183),G$15),0)</f>
        <v>0</v>
      </c>
      <c r="H183" s="6">
        <f>IF(Balance!H182&gt;0,IF(SUM(Balance!H182,Interest!H183)&lt;H$15,SUM(Balance!H182,Interest!H183),H$15),0)</f>
        <v>0</v>
      </c>
      <c r="I183" s="6">
        <f>IF(Balance!I182&gt;0,IF(SUM(Balance!I182,Interest!I183)&lt;I$15,SUM(Balance!I182,Interest!I183),I$15),0)</f>
        <v>0</v>
      </c>
      <c r="J183" s="6">
        <f>IF(Balance!J182&gt;0,IF(SUM(Balance!J182,Interest!J183)&lt;J$15,SUM(Balance!J182,Interest!J183),J$15),0)</f>
        <v>0</v>
      </c>
      <c r="K183" s="6">
        <f>IF(Balance!K182&gt;0,IF(SUM(Balance!K182,Interest!K183)&lt;K$15,SUM(Balance!K182,Interest!K183),K$15),0)</f>
        <v>0</v>
      </c>
      <c r="L183" s="6">
        <f>IF(Balance!L182&gt;0,IF(SUM(Balance!L182,Interest!L183)&lt;L$15,SUM(Balance!L182,Interest!L183),L$15),0)</f>
        <v>0</v>
      </c>
      <c r="M183" s="6">
        <f>IF(Balance!M182&gt;0,IF(SUM(Balance!M182,Interest!M183)&lt;M$15,SUM(Balance!M182,Interest!M183),M$15),0)</f>
        <v>0</v>
      </c>
      <c r="O183" s="6">
        <f t="shared" si="4"/>
        <v>0</v>
      </c>
    </row>
    <row r="184" spans="1:15" x14ac:dyDescent="0.25">
      <c r="A184" s="3" t="str">
        <f>IF(Balance!O183&lt;=0,"",A183+1)</f>
        <v/>
      </c>
      <c r="B184" s="51" t="str">
        <f t="shared" si="5"/>
        <v/>
      </c>
      <c r="D184" s="6">
        <f>IF(Balance!D183&gt;0,IF(SUM(Balance!D183,Interest!D184)&lt;D$15,SUM(Balance!D183,Interest!D184),D$15),0)</f>
        <v>0</v>
      </c>
      <c r="E184" s="6">
        <f>IF(Balance!E183&gt;0,IF(SUM(Balance!E183,Interest!E184)&lt;E$15,SUM(Balance!E183,Interest!E184),E$15),0)</f>
        <v>0</v>
      </c>
      <c r="F184" s="6">
        <f>IF(Balance!F183&gt;0,IF(SUM(Balance!F183,Interest!F184)&lt;F$15,SUM(Balance!F183,Interest!F184),F$15),0)</f>
        <v>0</v>
      </c>
      <c r="G184" s="6">
        <f>IF(Balance!G183&gt;0,IF(SUM(Balance!G183,Interest!G184)&lt;G$15,SUM(Balance!G183,Interest!G184),G$15),0)</f>
        <v>0</v>
      </c>
      <c r="H184" s="6">
        <f>IF(Balance!H183&gt;0,IF(SUM(Balance!H183,Interest!H184)&lt;H$15,SUM(Balance!H183,Interest!H184),H$15),0)</f>
        <v>0</v>
      </c>
      <c r="I184" s="6">
        <f>IF(Balance!I183&gt;0,IF(SUM(Balance!I183,Interest!I184)&lt;I$15,SUM(Balance!I183,Interest!I184),I$15),0)</f>
        <v>0</v>
      </c>
      <c r="J184" s="6">
        <f>IF(Balance!J183&gt;0,IF(SUM(Balance!J183,Interest!J184)&lt;J$15,SUM(Balance!J183,Interest!J184),J$15),0)</f>
        <v>0</v>
      </c>
      <c r="K184" s="6">
        <f>IF(Balance!K183&gt;0,IF(SUM(Balance!K183,Interest!K184)&lt;K$15,SUM(Balance!K183,Interest!K184),K$15),0)</f>
        <v>0</v>
      </c>
      <c r="L184" s="6">
        <f>IF(Balance!L183&gt;0,IF(SUM(Balance!L183,Interest!L184)&lt;L$15,SUM(Balance!L183,Interest!L184),L$15),0)</f>
        <v>0</v>
      </c>
      <c r="M184" s="6">
        <f>IF(Balance!M183&gt;0,IF(SUM(Balance!M183,Interest!M184)&lt;M$15,SUM(Balance!M183,Interest!M184),M$15),0)</f>
        <v>0</v>
      </c>
      <c r="O184" s="6">
        <f t="shared" si="4"/>
        <v>0</v>
      </c>
    </row>
    <row r="185" spans="1:15" x14ac:dyDescent="0.25">
      <c r="A185" s="3" t="str">
        <f>IF(Balance!O184&lt;=0,"",A184+1)</f>
        <v/>
      </c>
      <c r="B185" s="51" t="str">
        <f t="shared" si="5"/>
        <v/>
      </c>
      <c r="D185" s="6">
        <f>IF(Balance!D184&gt;0,IF(SUM(Balance!D184,Interest!D185)&lt;D$15,SUM(Balance!D184,Interest!D185),D$15),0)</f>
        <v>0</v>
      </c>
      <c r="E185" s="6">
        <f>IF(Balance!E184&gt;0,IF(SUM(Balance!E184,Interest!E185)&lt;E$15,SUM(Balance!E184,Interest!E185),E$15),0)</f>
        <v>0</v>
      </c>
      <c r="F185" s="6">
        <f>IF(Balance!F184&gt;0,IF(SUM(Balance!F184,Interest!F185)&lt;F$15,SUM(Balance!F184,Interest!F185),F$15),0)</f>
        <v>0</v>
      </c>
      <c r="G185" s="6">
        <f>IF(Balance!G184&gt;0,IF(SUM(Balance!G184,Interest!G185)&lt;G$15,SUM(Balance!G184,Interest!G185),G$15),0)</f>
        <v>0</v>
      </c>
      <c r="H185" s="6">
        <f>IF(Balance!H184&gt;0,IF(SUM(Balance!H184,Interest!H185)&lt;H$15,SUM(Balance!H184,Interest!H185),H$15),0)</f>
        <v>0</v>
      </c>
      <c r="I185" s="6">
        <f>IF(Balance!I184&gt;0,IF(SUM(Balance!I184,Interest!I185)&lt;I$15,SUM(Balance!I184,Interest!I185),I$15),0)</f>
        <v>0</v>
      </c>
      <c r="J185" s="6">
        <f>IF(Balance!J184&gt;0,IF(SUM(Balance!J184,Interest!J185)&lt;J$15,SUM(Balance!J184,Interest!J185),J$15),0)</f>
        <v>0</v>
      </c>
      <c r="K185" s="6">
        <f>IF(Balance!K184&gt;0,IF(SUM(Balance!K184,Interest!K185)&lt;K$15,SUM(Balance!K184,Interest!K185),K$15),0)</f>
        <v>0</v>
      </c>
      <c r="L185" s="6">
        <f>IF(Balance!L184&gt;0,IF(SUM(Balance!L184,Interest!L185)&lt;L$15,SUM(Balance!L184,Interest!L185),L$15),0)</f>
        <v>0</v>
      </c>
      <c r="M185" s="6">
        <f>IF(Balance!M184&gt;0,IF(SUM(Balance!M184,Interest!M185)&lt;M$15,SUM(Balance!M184,Interest!M185),M$15),0)</f>
        <v>0</v>
      </c>
      <c r="O185" s="6">
        <f t="shared" si="4"/>
        <v>0</v>
      </c>
    </row>
    <row r="186" spans="1:15" x14ac:dyDescent="0.25">
      <c r="A186" s="3" t="str">
        <f>IF(Balance!O185&lt;=0,"",A185+1)</f>
        <v/>
      </c>
      <c r="B186" s="51" t="str">
        <f t="shared" si="5"/>
        <v/>
      </c>
      <c r="D186" s="6">
        <f>IF(Balance!D185&gt;0,IF(SUM(Balance!D185,Interest!D186)&lt;D$15,SUM(Balance!D185,Interest!D186),D$15),0)</f>
        <v>0</v>
      </c>
      <c r="E186" s="6">
        <f>IF(Balance!E185&gt;0,IF(SUM(Balance!E185,Interest!E186)&lt;E$15,SUM(Balance!E185,Interest!E186),E$15),0)</f>
        <v>0</v>
      </c>
      <c r="F186" s="6">
        <f>IF(Balance!F185&gt;0,IF(SUM(Balance!F185,Interest!F186)&lt;F$15,SUM(Balance!F185,Interest!F186),F$15),0)</f>
        <v>0</v>
      </c>
      <c r="G186" s="6">
        <f>IF(Balance!G185&gt;0,IF(SUM(Balance!G185,Interest!G186)&lt;G$15,SUM(Balance!G185,Interest!G186),G$15),0)</f>
        <v>0</v>
      </c>
      <c r="H186" s="6">
        <f>IF(Balance!H185&gt;0,IF(SUM(Balance!H185,Interest!H186)&lt;H$15,SUM(Balance!H185,Interest!H186),H$15),0)</f>
        <v>0</v>
      </c>
      <c r="I186" s="6">
        <f>IF(Balance!I185&gt;0,IF(SUM(Balance!I185,Interest!I186)&lt;I$15,SUM(Balance!I185,Interest!I186),I$15),0)</f>
        <v>0</v>
      </c>
      <c r="J186" s="6">
        <f>IF(Balance!J185&gt;0,IF(SUM(Balance!J185,Interest!J186)&lt;J$15,SUM(Balance!J185,Interest!J186),J$15),0)</f>
        <v>0</v>
      </c>
      <c r="K186" s="6">
        <f>IF(Balance!K185&gt;0,IF(SUM(Balance!K185,Interest!K186)&lt;K$15,SUM(Balance!K185,Interest!K186),K$15),0)</f>
        <v>0</v>
      </c>
      <c r="L186" s="6">
        <f>IF(Balance!L185&gt;0,IF(SUM(Balance!L185,Interest!L186)&lt;L$15,SUM(Balance!L185,Interest!L186),L$15),0)</f>
        <v>0</v>
      </c>
      <c r="M186" s="6">
        <f>IF(Balance!M185&gt;0,IF(SUM(Balance!M185,Interest!M186)&lt;M$15,SUM(Balance!M185,Interest!M186),M$15),0)</f>
        <v>0</v>
      </c>
      <c r="O186" s="6">
        <f t="shared" si="4"/>
        <v>0</v>
      </c>
    </row>
    <row r="187" spans="1:15" x14ac:dyDescent="0.25">
      <c r="A187" s="3" t="str">
        <f>IF(Balance!O186&lt;=0,"",A186+1)</f>
        <v/>
      </c>
      <c r="B187" s="51" t="str">
        <f t="shared" si="5"/>
        <v/>
      </c>
      <c r="D187" s="6">
        <f>IF(Balance!D186&gt;0,IF(SUM(Balance!D186,Interest!D187)&lt;D$15,SUM(Balance!D186,Interest!D187),D$15),0)</f>
        <v>0</v>
      </c>
      <c r="E187" s="6">
        <f>IF(Balance!E186&gt;0,IF(SUM(Balance!E186,Interest!E187)&lt;E$15,SUM(Balance!E186,Interest!E187),E$15),0)</f>
        <v>0</v>
      </c>
      <c r="F187" s="6">
        <f>IF(Balance!F186&gt;0,IF(SUM(Balance!F186,Interest!F187)&lt;F$15,SUM(Balance!F186,Interest!F187),F$15),0)</f>
        <v>0</v>
      </c>
      <c r="G187" s="6">
        <f>IF(Balance!G186&gt;0,IF(SUM(Balance!G186,Interest!G187)&lt;G$15,SUM(Balance!G186,Interest!G187),G$15),0)</f>
        <v>0</v>
      </c>
      <c r="H187" s="6">
        <f>IF(Balance!H186&gt;0,IF(SUM(Balance!H186,Interest!H187)&lt;H$15,SUM(Balance!H186,Interest!H187),H$15),0)</f>
        <v>0</v>
      </c>
      <c r="I187" s="6">
        <f>IF(Balance!I186&gt;0,IF(SUM(Balance!I186,Interest!I187)&lt;I$15,SUM(Balance!I186,Interest!I187),I$15),0)</f>
        <v>0</v>
      </c>
      <c r="J187" s="6">
        <f>IF(Balance!J186&gt;0,IF(SUM(Balance!J186,Interest!J187)&lt;J$15,SUM(Balance!J186,Interest!J187),J$15),0)</f>
        <v>0</v>
      </c>
      <c r="K187" s="6">
        <f>IF(Balance!K186&gt;0,IF(SUM(Balance!K186,Interest!K187)&lt;K$15,SUM(Balance!K186,Interest!K187),K$15),0)</f>
        <v>0</v>
      </c>
      <c r="L187" s="6">
        <f>IF(Balance!L186&gt;0,IF(SUM(Balance!L186,Interest!L187)&lt;L$15,SUM(Balance!L186,Interest!L187),L$15),0)</f>
        <v>0</v>
      </c>
      <c r="M187" s="6">
        <f>IF(Balance!M186&gt;0,IF(SUM(Balance!M186,Interest!M187)&lt;M$15,SUM(Balance!M186,Interest!M187),M$15),0)</f>
        <v>0</v>
      </c>
      <c r="O187" s="6">
        <f t="shared" si="4"/>
        <v>0</v>
      </c>
    </row>
    <row r="188" spans="1:15" x14ac:dyDescent="0.25">
      <c r="A188" s="3" t="str">
        <f>IF(Balance!O187&lt;=0,"",A187+1)</f>
        <v/>
      </c>
      <c r="B188" s="51" t="str">
        <f t="shared" si="5"/>
        <v/>
      </c>
      <c r="D188" s="6">
        <f>IF(Balance!D187&gt;0,IF(SUM(Balance!D187,Interest!D188)&lt;D$15,SUM(Balance!D187,Interest!D188),D$15),0)</f>
        <v>0</v>
      </c>
      <c r="E188" s="6">
        <f>IF(Balance!E187&gt;0,IF(SUM(Balance!E187,Interest!E188)&lt;E$15,SUM(Balance!E187,Interest!E188),E$15),0)</f>
        <v>0</v>
      </c>
      <c r="F188" s="6">
        <f>IF(Balance!F187&gt;0,IF(SUM(Balance!F187,Interest!F188)&lt;F$15,SUM(Balance!F187,Interest!F188),F$15),0)</f>
        <v>0</v>
      </c>
      <c r="G188" s="6">
        <f>IF(Balance!G187&gt;0,IF(SUM(Balance!G187,Interest!G188)&lt;G$15,SUM(Balance!G187,Interest!G188),G$15),0)</f>
        <v>0</v>
      </c>
      <c r="H188" s="6">
        <f>IF(Balance!H187&gt;0,IF(SUM(Balance!H187,Interest!H188)&lt;H$15,SUM(Balance!H187,Interest!H188),H$15),0)</f>
        <v>0</v>
      </c>
      <c r="I188" s="6">
        <f>IF(Balance!I187&gt;0,IF(SUM(Balance!I187,Interest!I188)&lt;I$15,SUM(Balance!I187,Interest!I188),I$15),0)</f>
        <v>0</v>
      </c>
      <c r="J188" s="6">
        <f>IF(Balance!J187&gt;0,IF(SUM(Balance!J187,Interest!J188)&lt;J$15,SUM(Balance!J187,Interest!J188),J$15),0)</f>
        <v>0</v>
      </c>
      <c r="K188" s="6">
        <f>IF(Balance!K187&gt;0,IF(SUM(Balance!K187,Interest!K188)&lt;K$15,SUM(Balance!K187,Interest!K188),K$15),0)</f>
        <v>0</v>
      </c>
      <c r="L188" s="6">
        <f>IF(Balance!L187&gt;0,IF(SUM(Balance!L187,Interest!L188)&lt;L$15,SUM(Balance!L187,Interest!L188),L$15),0)</f>
        <v>0</v>
      </c>
      <c r="M188" s="6">
        <f>IF(Balance!M187&gt;0,IF(SUM(Balance!M187,Interest!M188)&lt;M$15,SUM(Balance!M187,Interest!M188),M$15),0)</f>
        <v>0</v>
      </c>
      <c r="O188" s="6">
        <f t="shared" si="4"/>
        <v>0</v>
      </c>
    </row>
    <row r="189" spans="1:15" x14ac:dyDescent="0.25">
      <c r="A189" s="3" t="str">
        <f>IF(Balance!O188&lt;=0,"",A188+1)</f>
        <v/>
      </c>
      <c r="B189" s="51" t="str">
        <f t="shared" si="5"/>
        <v/>
      </c>
      <c r="D189" s="6">
        <f>IF(Balance!D188&gt;0,IF(SUM(Balance!D188,Interest!D189)&lt;D$15,SUM(Balance!D188,Interest!D189),D$15),0)</f>
        <v>0</v>
      </c>
      <c r="E189" s="6">
        <f>IF(Balance!E188&gt;0,IF(SUM(Balance!E188,Interest!E189)&lt;E$15,SUM(Balance!E188,Interest!E189),E$15),0)</f>
        <v>0</v>
      </c>
      <c r="F189" s="6">
        <f>IF(Balance!F188&gt;0,IF(SUM(Balance!F188,Interest!F189)&lt;F$15,SUM(Balance!F188,Interest!F189),F$15),0)</f>
        <v>0</v>
      </c>
      <c r="G189" s="6">
        <f>IF(Balance!G188&gt;0,IF(SUM(Balance!G188,Interest!G189)&lt;G$15,SUM(Balance!G188,Interest!G189),G$15),0)</f>
        <v>0</v>
      </c>
      <c r="H189" s="6">
        <f>IF(Balance!H188&gt;0,IF(SUM(Balance!H188,Interest!H189)&lt;H$15,SUM(Balance!H188,Interest!H189),H$15),0)</f>
        <v>0</v>
      </c>
      <c r="I189" s="6">
        <f>IF(Balance!I188&gt;0,IF(SUM(Balance!I188,Interest!I189)&lt;I$15,SUM(Balance!I188,Interest!I189),I$15),0)</f>
        <v>0</v>
      </c>
      <c r="J189" s="6">
        <f>IF(Balance!J188&gt;0,IF(SUM(Balance!J188,Interest!J189)&lt;J$15,SUM(Balance!J188,Interest!J189),J$15),0)</f>
        <v>0</v>
      </c>
      <c r="K189" s="6">
        <f>IF(Balance!K188&gt;0,IF(SUM(Balance!K188,Interest!K189)&lt;K$15,SUM(Balance!K188,Interest!K189),K$15),0)</f>
        <v>0</v>
      </c>
      <c r="L189" s="6">
        <f>IF(Balance!L188&gt;0,IF(SUM(Balance!L188,Interest!L189)&lt;L$15,SUM(Balance!L188,Interest!L189),L$15),0)</f>
        <v>0</v>
      </c>
      <c r="M189" s="6">
        <f>IF(Balance!M188&gt;0,IF(SUM(Balance!M188,Interest!M189)&lt;M$15,SUM(Balance!M188,Interest!M189),M$15),0)</f>
        <v>0</v>
      </c>
      <c r="O189" s="6">
        <f t="shared" si="4"/>
        <v>0</v>
      </c>
    </row>
    <row r="190" spans="1:15" x14ac:dyDescent="0.25">
      <c r="A190" s="3" t="str">
        <f>IF(Balance!O189&lt;=0,"",A189+1)</f>
        <v/>
      </c>
      <c r="B190" s="51" t="str">
        <f t="shared" si="5"/>
        <v/>
      </c>
      <c r="D190" s="6">
        <f>IF(Balance!D189&gt;0,IF(SUM(Balance!D189,Interest!D190)&lt;D$15,SUM(Balance!D189,Interest!D190),D$15),0)</f>
        <v>0</v>
      </c>
      <c r="E190" s="6">
        <f>IF(Balance!E189&gt;0,IF(SUM(Balance!E189,Interest!E190)&lt;E$15,SUM(Balance!E189,Interest!E190),E$15),0)</f>
        <v>0</v>
      </c>
      <c r="F190" s="6">
        <f>IF(Balance!F189&gt;0,IF(SUM(Balance!F189,Interest!F190)&lt;F$15,SUM(Balance!F189,Interest!F190),F$15),0)</f>
        <v>0</v>
      </c>
      <c r="G190" s="6">
        <f>IF(Balance!G189&gt;0,IF(SUM(Balance!G189,Interest!G190)&lt;G$15,SUM(Balance!G189,Interest!G190),G$15),0)</f>
        <v>0</v>
      </c>
      <c r="H190" s="6">
        <f>IF(Balance!H189&gt;0,IF(SUM(Balance!H189,Interest!H190)&lt;H$15,SUM(Balance!H189,Interest!H190),H$15),0)</f>
        <v>0</v>
      </c>
      <c r="I190" s="6">
        <f>IF(Balance!I189&gt;0,IF(SUM(Balance!I189,Interest!I190)&lt;I$15,SUM(Balance!I189,Interest!I190),I$15),0)</f>
        <v>0</v>
      </c>
      <c r="J190" s="6">
        <f>IF(Balance!J189&gt;0,IF(SUM(Balance!J189,Interest!J190)&lt;J$15,SUM(Balance!J189,Interest!J190),J$15),0)</f>
        <v>0</v>
      </c>
      <c r="K190" s="6">
        <f>IF(Balance!K189&gt;0,IF(SUM(Balance!K189,Interest!K190)&lt;K$15,SUM(Balance!K189,Interest!K190),K$15),0)</f>
        <v>0</v>
      </c>
      <c r="L190" s="6">
        <f>IF(Balance!L189&gt;0,IF(SUM(Balance!L189,Interest!L190)&lt;L$15,SUM(Balance!L189,Interest!L190),L$15),0)</f>
        <v>0</v>
      </c>
      <c r="M190" s="6">
        <f>IF(Balance!M189&gt;0,IF(SUM(Balance!M189,Interest!M190)&lt;M$15,SUM(Balance!M189,Interest!M190),M$15),0)</f>
        <v>0</v>
      </c>
      <c r="O190" s="6">
        <f t="shared" si="4"/>
        <v>0</v>
      </c>
    </row>
    <row r="191" spans="1:15" x14ac:dyDescent="0.25">
      <c r="A191" s="3" t="str">
        <f>IF(Balance!O190&lt;=0,"",A190+1)</f>
        <v/>
      </c>
      <c r="B191" s="51" t="str">
        <f t="shared" si="5"/>
        <v/>
      </c>
      <c r="D191" s="6">
        <f>IF(Balance!D190&gt;0,IF(SUM(Balance!D190,Interest!D191)&lt;D$15,SUM(Balance!D190,Interest!D191),D$15),0)</f>
        <v>0</v>
      </c>
      <c r="E191" s="6">
        <f>IF(Balance!E190&gt;0,IF(SUM(Balance!E190,Interest!E191)&lt;E$15,SUM(Balance!E190,Interest!E191),E$15),0)</f>
        <v>0</v>
      </c>
      <c r="F191" s="6">
        <f>IF(Balance!F190&gt;0,IF(SUM(Balance!F190,Interest!F191)&lt;F$15,SUM(Balance!F190,Interest!F191),F$15),0)</f>
        <v>0</v>
      </c>
      <c r="G191" s="6">
        <f>IF(Balance!G190&gt;0,IF(SUM(Balance!G190,Interest!G191)&lt;G$15,SUM(Balance!G190,Interest!G191),G$15),0)</f>
        <v>0</v>
      </c>
      <c r="H191" s="6">
        <f>IF(Balance!H190&gt;0,IF(SUM(Balance!H190,Interest!H191)&lt;H$15,SUM(Balance!H190,Interest!H191),H$15),0)</f>
        <v>0</v>
      </c>
      <c r="I191" s="6">
        <f>IF(Balance!I190&gt;0,IF(SUM(Balance!I190,Interest!I191)&lt;I$15,SUM(Balance!I190,Interest!I191),I$15),0)</f>
        <v>0</v>
      </c>
      <c r="J191" s="6">
        <f>IF(Balance!J190&gt;0,IF(SUM(Balance!J190,Interest!J191)&lt;J$15,SUM(Balance!J190,Interest!J191),J$15),0)</f>
        <v>0</v>
      </c>
      <c r="K191" s="6">
        <f>IF(Balance!K190&gt;0,IF(SUM(Balance!K190,Interest!K191)&lt;K$15,SUM(Balance!K190,Interest!K191),K$15),0)</f>
        <v>0</v>
      </c>
      <c r="L191" s="6">
        <f>IF(Balance!L190&gt;0,IF(SUM(Balance!L190,Interest!L191)&lt;L$15,SUM(Balance!L190,Interest!L191),L$15),0)</f>
        <v>0</v>
      </c>
      <c r="M191" s="6">
        <f>IF(Balance!M190&gt;0,IF(SUM(Balance!M190,Interest!M191)&lt;M$15,SUM(Balance!M190,Interest!M191),M$15),0)</f>
        <v>0</v>
      </c>
      <c r="O191" s="6">
        <f t="shared" si="4"/>
        <v>0</v>
      </c>
    </row>
    <row r="192" spans="1:15" x14ac:dyDescent="0.25">
      <c r="A192" s="3" t="str">
        <f>IF(Balance!O191&lt;=0,"",A191+1)</f>
        <v/>
      </c>
      <c r="B192" s="51" t="str">
        <f t="shared" si="5"/>
        <v/>
      </c>
      <c r="D192" s="6">
        <f>IF(Balance!D191&gt;0,IF(SUM(Balance!D191,Interest!D192)&lt;D$15,SUM(Balance!D191,Interest!D192),D$15),0)</f>
        <v>0</v>
      </c>
      <c r="E192" s="6">
        <f>IF(Balance!E191&gt;0,IF(SUM(Balance!E191,Interest!E192)&lt;E$15,SUM(Balance!E191,Interest!E192),E$15),0)</f>
        <v>0</v>
      </c>
      <c r="F192" s="6">
        <f>IF(Balance!F191&gt;0,IF(SUM(Balance!F191,Interest!F192)&lt;F$15,SUM(Balance!F191,Interest!F192),F$15),0)</f>
        <v>0</v>
      </c>
      <c r="G192" s="6">
        <f>IF(Balance!G191&gt;0,IF(SUM(Balance!G191,Interest!G192)&lt;G$15,SUM(Balance!G191,Interest!G192),G$15),0)</f>
        <v>0</v>
      </c>
      <c r="H192" s="6">
        <f>IF(Balance!H191&gt;0,IF(SUM(Balance!H191,Interest!H192)&lt;H$15,SUM(Balance!H191,Interest!H192),H$15),0)</f>
        <v>0</v>
      </c>
      <c r="I192" s="6">
        <f>IF(Balance!I191&gt;0,IF(SUM(Balance!I191,Interest!I192)&lt;I$15,SUM(Balance!I191,Interest!I192),I$15),0)</f>
        <v>0</v>
      </c>
      <c r="J192" s="6">
        <f>IF(Balance!J191&gt;0,IF(SUM(Balance!J191,Interest!J192)&lt;J$15,SUM(Balance!J191,Interest!J192),J$15),0)</f>
        <v>0</v>
      </c>
      <c r="K192" s="6">
        <f>IF(Balance!K191&gt;0,IF(SUM(Balance!K191,Interest!K192)&lt;K$15,SUM(Balance!K191,Interest!K192),K$15),0)</f>
        <v>0</v>
      </c>
      <c r="L192" s="6">
        <f>IF(Balance!L191&gt;0,IF(SUM(Balance!L191,Interest!L192)&lt;L$15,SUM(Balance!L191,Interest!L192),L$15),0)</f>
        <v>0</v>
      </c>
      <c r="M192" s="6">
        <f>IF(Balance!M191&gt;0,IF(SUM(Balance!M191,Interest!M192)&lt;M$15,SUM(Balance!M191,Interest!M192),M$15),0)</f>
        <v>0</v>
      </c>
      <c r="O192" s="6">
        <f t="shared" si="4"/>
        <v>0</v>
      </c>
    </row>
    <row r="193" spans="1:15" x14ac:dyDescent="0.25">
      <c r="A193" s="3" t="str">
        <f>IF(Balance!O192&lt;=0,"",A192+1)</f>
        <v/>
      </c>
      <c r="B193" s="51" t="str">
        <f t="shared" si="5"/>
        <v/>
      </c>
      <c r="D193" s="6">
        <f>IF(Balance!D192&gt;0,IF(SUM(Balance!D192,Interest!D193)&lt;D$15,SUM(Balance!D192,Interest!D193),D$15),0)</f>
        <v>0</v>
      </c>
      <c r="E193" s="6">
        <f>IF(Balance!E192&gt;0,IF(SUM(Balance!E192,Interest!E193)&lt;E$15,SUM(Balance!E192,Interest!E193),E$15),0)</f>
        <v>0</v>
      </c>
      <c r="F193" s="6">
        <f>IF(Balance!F192&gt;0,IF(SUM(Balance!F192,Interest!F193)&lt;F$15,SUM(Balance!F192,Interest!F193),F$15),0)</f>
        <v>0</v>
      </c>
      <c r="G193" s="6">
        <f>IF(Balance!G192&gt;0,IF(SUM(Balance!G192,Interest!G193)&lt;G$15,SUM(Balance!G192,Interest!G193),G$15),0)</f>
        <v>0</v>
      </c>
      <c r="H193" s="6">
        <f>IF(Balance!H192&gt;0,IF(SUM(Balance!H192,Interest!H193)&lt;H$15,SUM(Balance!H192,Interest!H193),H$15),0)</f>
        <v>0</v>
      </c>
      <c r="I193" s="6">
        <f>IF(Balance!I192&gt;0,IF(SUM(Balance!I192,Interest!I193)&lt;I$15,SUM(Balance!I192,Interest!I193),I$15),0)</f>
        <v>0</v>
      </c>
      <c r="J193" s="6">
        <f>IF(Balance!J192&gt;0,IF(SUM(Balance!J192,Interest!J193)&lt;J$15,SUM(Balance!J192,Interest!J193),J$15),0)</f>
        <v>0</v>
      </c>
      <c r="K193" s="6">
        <f>IF(Balance!K192&gt;0,IF(SUM(Balance!K192,Interest!K193)&lt;K$15,SUM(Balance!K192,Interest!K193),K$15),0)</f>
        <v>0</v>
      </c>
      <c r="L193" s="6">
        <f>IF(Balance!L192&gt;0,IF(SUM(Balance!L192,Interest!L193)&lt;L$15,SUM(Balance!L192,Interest!L193),L$15),0)</f>
        <v>0</v>
      </c>
      <c r="M193" s="6">
        <f>IF(Balance!M192&gt;0,IF(SUM(Balance!M192,Interest!M193)&lt;M$15,SUM(Balance!M192,Interest!M193),M$15),0)</f>
        <v>0</v>
      </c>
      <c r="O193" s="6">
        <f t="shared" si="4"/>
        <v>0</v>
      </c>
    </row>
    <row r="194" spans="1:15" x14ac:dyDescent="0.25">
      <c r="A194" s="3" t="str">
        <f>IF(Balance!O193&lt;=0,"",A193+1)</f>
        <v/>
      </c>
      <c r="B194" s="51" t="str">
        <f t="shared" si="5"/>
        <v/>
      </c>
      <c r="D194" s="6">
        <f>IF(Balance!D193&gt;0,IF(SUM(Balance!D193,Interest!D194)&lt;D$15,SUM(Balance!D193,Interest!D194),D$15),0)</f>
        <v>0</v>
      </c>
      <c r="E194" s="6">
        <f>IF(Balance!E193&gt;0,IF(SUM(Balance!E193,Interest!E194)&lt;E$15,SUM(Balance!E193,Interest!E194),E$15),0)</f>
        <v>0</v>
      </c>
      <c r="F194" s="6">
        <f>IF(Balance!F193&gt;0,IF(SUM(Balance!F193,Interest!F194)&lt;F$15,SUM(Balance!F193,Interest!F194),F$15),0)</f>
        <v>0</v>
      </c>
      <c r="G194" s="6">
        <f>IF(Balance!G193&gt;0,IF(SUM(Balance!G193,Interest!G194)&lt;G$15,SUM(Balance!G193,Interest!G194),G$15),0)</f>
        <v>0</v>
      </c>
      <c r="H194" s="6">
        <f>IF(Balance!H193&gt;0,IF(SUM(Balance!H193,Interest!H194)&lt;H$15,SUM(Balance!H193,Interest!H194),H$15),0)</f>
        <v>0</v>
      </c>
      <c r="I194" s="6">
        <f>IF(Balance!I193&gt;0,IF(SUM(Balance!I193,Interest!I194)&lt;I$15,SUM(Balance!I193,Interest!I194),I$15),0)</f>
        <v>0</v>
      </c>
      <c r="J194" s="6">
        <f>IF(Balance!J193&gt;0,IF(SUM(Balance!J193,Interest!J194)&lt;J$15,SUM(Balance!J193,Interest!J194),J$15),0)</f>
        <v>0</v>
      </c>
      <c r="K194" s="6">
        <f>IF(Balance!K193&gt;0,IF(SUM(Balance!K193,Interest!K194)&lt;K$15,SUM(Balance!K193,Interest!K194),K$15),0)</f>
        <v>0</v>
      </c>
      <c r="L194" s="6">
        <f>IF(Balance!L193&gt;0,IF(SUM(Balance!L193,Interest!L194)&lt;L$15,SUM(Balance!L193,Interest!L194),L$15),0)</f>
        <v>0</v>
      </c>
      <c r="M194" s="6">
        <f>IF(Balance!M193&gt;0,IF(SUM(Balance!M193,Interest!M194)&lt;M$15,SUM(Balance!M193,Interest!M194),M$15),0)</f>
        <v>0</v>
      </c>
      <c r="O194" s="6">
        <f t="shared" si="4"/>
        <v>0</v>
      </c>
    </row>
    <row r="195" spans="1:15" x14ac:dyDescent="0.25">
      <c r="A195" s="3" t="str">
        <f>IF(Balance!O194&lt;=0,"",A194+1)</f>
        <v/>
      </c>
      <c r="B195" s="51" t="str">
        <f t="shared" si="5"/>
        <v/>
      </c>
      <c r="D195" s="6">
        <f>IF(Balance!D194&gt;0,IF(SUM(Balance!D194,Interest!D195)&lt;D$15,SUM(Balance!D194,Interest!D195),D$15),0)</f>
        <v>0</v>
      </c>
      <c r="E195" s="6">
        <f>IF(Balance!E194&gt;0,IF(SUM(Balance!E194,Interest!E195)&lt;E$15,SUM(Balance!E194,Interest!E195),E$15),0)</f>
        <v>0</v>
      </c>
      <c r="F195" s="6">
        <f>IF(Balance!F194&gt;0,IF(SUM(Balance!F194,Interest!F195)&lt;F$15,SUM(Balance!F194,Interest!F195),F$15),0)</f>
        <v>0</v>
      </c>
      <c r="G195" s="6">
        <f>IF(Balance!G194&gt;0,IF(SUM(Balance!G194,Interest!G195)&lt;G$15,SUM(Balance!G194,Interest!G195),G$15),0)</f>
        <v>0</v>
      </c>
      <c r="H195" s="6">
        <f>IF(Balance!H194&gt;0,IF(SUM(Balance!H194,Interest!H195)&lt;H$15,SUM(Balance!H194,Interest!H195),H$15),0)</f>
        <v>0</v>
      </c>
      <c r="I195" s="6">
        <f>IF(Balance!I194&gt;0,IF(SUM(Balance!I194,Interest!I195)&lt;I$15,SUM(Balance!I194,Interest!I195),I$15),0)</f>
        <v>0</v>
      </c>
      <c r="J195" s="6">
        <f>IF(Balance!J194&gt;0,IF(SUM(Balance!J194,Interest!J195)&lt;J$15,SUM(Balance!J194,Interest!J195),J$15),0)</f>
        <v>0</v>
      </c>
      <c r="K195" s="6">
        <f>IF(Balance!K194&gt;0,IF(SUM(Balance!K194,Interest!K195)&lt;K$15,SUM(Balance!K194,Interest!K195),K$15),0)</f>
        <v>0</v>
      </c>
      <c r="L195" s="6">
        <f>IF(Balance!L194&gt;0,IF(SUM(Balance!L194,Interest!L195)&lt;L$15,SUM(Balance!L194,Interest!L195),L$15),0)</f>
        <v>0</v>
      </c>
      <c r="M195" s="6">
        <f>IF(Balance!M194&gt;0,IF(SUM(Balance!M194,Interest!M195)&lt;M$15,SUM(Balance!M194,Interest!M195),M$15),0)</f>
        <v>0</v>
      </c>
      <c r="O195" s="6">
        <f t="shared" si="4"/>
        <v>0</v>
      </c>
    </row>
    <row r="196" spans="1:15" x14ac:dyDescent="0.25">
      <c r="A196" s="3" t="str">
        <f>IF(Balance!O195&lt;=0,"",A195+1)</f>
        <v/>
      </c>
      <c r="B196" s="51" t="str">
        <f t="shared" si="5"/>
        <v/>
      </c>
      <c r="D196" s="6">
        <f>IF(Balance!D195&gt;0,IF(SUM(Balance!D195,Interest!D196)&lt;D$15,SUM(Balance!D195,Interest!D196),D$15),0)</f>
        <v>0</v>
      </c>
      <c r="E196" s="6">
        <f>IF(Balance!E195&gt;0,IF(SUM(Balance!E195,Interest!E196)&lt;E$15,SUM(Balance!E195,Interest!E196),E$15),0)</f>
        <v>0</v>
      </c>
      <c r="F196" s="6">
        <f>IF(Balance!F195&gt;0,IF(SUM(Balance!F195,Interest!F196)&lt;F$15,SUM(Balance!F195,Interest!F196),F$15),0)</f>
        <v>0</v>
      </c>
      <c r="G196" s="6">
        <f>IF(Balance!G195&gt;0,IF(SUM(Balance!G195,Interest!G196)&lt;G$15,SUM(Balance!G195,Interest!G196),G$15),0)</f>
        <v>0</v>
      </c>
      <c r="H196" s="6">
        <f>IF(Balance!H195&gt;0,IF(SUM(Balance!H195,Interest!H196)&lt;H$15,SUM(Balance!H195,Interest!H196),H$15),0)</f>
        <v>0</v>
      </c>
      <c r="I196" s="6">
        <f>IF(Balance!I195&gt;0,IF(SUM(Balance!I195,Interest!I196)&lt;I$15,SUM(Balance!I195,Interest!I196),I$15),0)</f>
        <v>0</v>
      </c>
      <c r="J196" s="6">
        <f>IF(Balance!J195&gt;0,IF(SUM(Balance!J195,Interest!J196)&lt;J$15,SUM(Balance!J195,Interest!J196),J$15),0)</f>
        <v>0</v>
      </c>
      <c r="K196" s="6">
        <f>IF(Balance!K195&gt;0,IF(SUM(Balance!K195,Interest!K196)&lt;K$15,SUM(Balance!K195,Interest!K196),K$15),0)</f>
        <v>0</v>
      </c>
      <c r="L196" s="6">
        <f>IF(Balance!L195&gt;0,IF(SUM(Balance!L195,Interest!L196)&lt;L$15,SUM(Balance!L195,Interest!L196),L$15),0)</f>
        <v>0</v>
      </c>
      <c r="M196" s="6">
        <f>IF(Balance!M195&gt;0,IF(SUM(Balance!M195,Interest!M196)&lt;M$15,SUM(Balance!M195,Interest!M196),M$15),0)</f>
        <v>0</v>
      </c>
      <c r="O196" s="6">
        <f t="shared" si="4"/>
        <v>0</v>
      </c>
    </row>
    <row r="197" spans="1:15" x14ac:dyDescent="0.25">
      <c r="A197" s="3" t="str">
        <f>IF(Balance!O196&lt;=0,"",A196+1)</f>
        <v/>
      </c>
      <c r="B197" s="51" t="str">
        <f t="shared" si="5"/>
        <v/>
      </c>
      <c r="D197" s="6">
        <f>IF(Balance!D196&gt;0,IF(SUM(Balance!D196,Interest!D197)&lt;D$15,SUM(Balance!D196,Interest!D197),D$15),0)</f>
        <v>0</v>
      </c>
      <c r="E197" s="6">
        <f>IF(Balance!E196&gt;0,IF(SUM(Balance!E196,Interest!E197)&lt;E$15,SUM(Balance!E196,Interest!E197),E$15),0)</f>
        <v>0</v>
      </c>
      <c r="F197" s="6">
        <f>IF(Balance!F196&gt;0,IF(SUM(Balance!F196,Interest!F197)&lt;F$15,SUM(Balance!F196,Interest!F197),F$15),0)</f>
        <v>0</v>
      </c>
      <c r="G197" s="6">
        <f>IF(Balance!G196&gt;0,IF(SUM(Balance!G196,Interest!G197)&lt;G$15,SUM(Balance!G196,Interest!G197),G$15),0)</f>
        <v>0</v>
      </c>
      <c r="H197" s="6">
        <f>IF(Balance!H196&gt;0,IF(SUM(Balance!H196,Interest!H197)&lt;H$15,SUM(Balance!H196,Interest!H197),H$15),0)</f>
        <v>0</v>
      </c>
      <c r="I197" s="6">
        <f>IF(Balance!I196&gt;0,IF(SUM(Balance!I196,Interest!I197)&lt;I$15,SUM(Balance!I196,Interest!I197),I$15),0)</f>
        <v>0</v>
      </c>
      <c r="J197" s="6">
        <f>IF(Balance!J196&gt;0,IF(SUM(Balance!J196,Interest!J197)&lt;J$15,SUM(Balance!J196,Interest!J197),J$15),0)</f>
        <v>0</v>
      </c>
      <c r="K197" s="6">
        <f>IF(Balance!K196&gt;0,IF(SUM(Balance!K196,Interest!K197)&lt;K$15,SUM(Balance!K196,Interest!K197),K$15),0)</f>
        <v>0</v>
      </c>
      <c r="L197" s="6">
        <f>IF(Balance!L196&gt;0,IF(SUM(Balance!L196,Interest!L197)&lt;L$15,SUM(Balance!L196,Interest!L197),L$15),0)</f>
        <v>0</v>
      </c>
      <c r="M197" s="6">
        <f>IF(Balance!M196&gt;0,IF(SUM(Balance!M196,Interest!M197)&lt;M$15,SUM(Balance!M196,Interest!M197),M$15),0)</f>
        <v>0</v>
      </c>
      <c r="O197" s="6">
        <f t="shared" si="4"/>
        <v>0</v>
      </c>
    </row>
    <row r="198" spans="1:15" x14ac:dyDescent="0.25">
      <c r="A198" s="3" t="str">
        <f>IF(Balance!O197&lt;=0,"",A197+1)</f>
        <v/>
      </c>
      <c r="B198" s="51" t="str">
        <f t="shared" si="5"/>
        <v/>
      </c>
      <c r="D198" s="6">
        <f>IF(Balance!D197&gt;0,IF(SUM(Balance!D197,Interest!D198)&lt;D$15,SUM(Balance!D197,Interest!D198),D$15),0)</f>
        <v>0</v>
      </c>
      <c r="E198" s="6">
        <f>IF(Balance!E197&gt;0,IF(SUM(Balance!E197,Interest!E198)&lt;E$15,SUM(Balance!E197,Interest!E198),E$15),0)</f>
        <v>0</v>
      </c>
      <c r="F198" s="6">
        <f>IF(Balance!F197&gt;0,IF(SUM(Balance!F197,Interest!F198)&lt;F$15,SUM(Balance!F197,Interest!F198),F$15),0)</f>
        <v>0</v>
      </c>
      <c r="G198" s="6">
        <f>IF(Balance!G197&gt;0,IF(SUM(Balance!G197,Interest!G198)&lt;G$15,SUM(Balance!G197,Interest!G198),G$15),0)</f>
        <v>0</v>
      </c>
      <c r="H198" s="6">
        <f>IF(Balance!H197&gt;0,IF(SUM(Balance!H197,Interest!H198)&lt;H$15,SUM(Balance!H197,Interest!H198),H$15),0)</f>
        <v>0</v>
      </c>
      <c r="I198" s="6">
        <f>IF(Balance!I197&gt;0,IF(SUM(Balance!I197,Interest!I198)&lt;I$15,SUM(Balance!I197,Interest!I198),I$15),0)</f>
        <v>0</v>
      </c>
      <c r="J198" s="6">
        <f>IF(Balance!J197&gt;0,IF(SUM(Balance!J197,Interest!J198)&lt;J$15,SUM(Balance!J197,Interest!J198),J$15),0)</f>
        <v>0</v>
      </c>
      <c r="K198" s="6">
        <f>IF(Balance!K197&gt;0,IF(SUM(Balance!K197,Interest!K198)&lt;K$15,SUM(Balance!K197,Interest!K198),K$15),0)</f>
        <v>0</v>
      </c>
      <c r="L198" s="6">
        <f>IF(Balance!L197&gt;0,IF(SUM(Balance!L197,Interest!L198)&lt;L$15,SUM(Balance!L197,Interest!L198),L$15),0)</f>
        <v>0</v>
      </c>
      <c r="M198" s="6">
        <f>IF(Balance!M197&gt;0,IF(SUM(Balance!M197,Interest!M198)&lt;M$15,SUM(Balance!M197,Interest!M198),M$15),0)</f>
        <v>0</v>
      </c>
      <c r="O198" s="6">
        <f t="shared" si="4"/>
        <v>0</v>
      </c>
    </row>
    <row r="199" spans="1:15" x14ac:dyDescent="0.25">
      <c r="A199" s="3" t="str">
        <f>IF(Balance!O198&lt;=0,"",A198+1)</f>
        <v/>
      </c>
      <c r="B199" s="51" t="str">
        <f t="shared" si="5"/>
        <v/>
      </c>
      <c r="D199" s="6">
        <f>IF(Balance!D198&gt;0,IF(SUM(Balance!D198,Interest!D199)&lt;D$15,SUM(Balance!D198,Interest!D199),D$15),0)</f>
        <v>0</v>
      </c>
      <c r="E199" s="6">
        <f>IF(Balance!E198&gt;0,IF(SUM(Balance!E198,Interest!E199)&lt;E$15,SUM(Balance!E198,Interest!E199),E$15),0)</f>
        <v>0</v>
      </c>
      <c r="F199" s="6">
        <f>IF(Balance!F198&gt;0,IF(SUM(Balance!F198,Interest!F199)&lt;F$15,SUM(Balance!F198,Interest!F199),F$15),0)</f>
        <v>0</v>
      </c>
      <c r="G199" s="6">
        <f>IF(Balance!G198&gt;0,IF(SUM(Balance!G198,Interest!G199)&lt;G$15,SUM(Balance!G198,Interest!G199),G$15),0)</f>
        <v>0</v>
      </c>
      <c r="H199" s="6">
        <f>IF(Balance!H198&gt;0,IF(SUM(Balance!H198,Interest!H199)&lt;H$15,SUM(Balance!H198,Interest!H199),H$15),0)</f>
        <v>0</v>
      </c>
      <c r="I199" s="6">
        <f>IF(Balance!I198&gt;0,IF(SUM(Balance!I198,Interest!I199)&lt;I$15,SUM(Balance!I198,Interest!I199),I$15),0)</f>
        <v>0</v>
      </c>
      <c r="J199" s="6">
        <f>IF(Balance!J198&gt;0,IF(SUM(Balance!J198,Interest!J199)&lt;J$15,SUM(Balance!J198,Interest!J199),J$15),0)</f>
        <v>0</v>
      </c>
      <c r="K199" s="6">
        <f>IF(Balance!K198&gt;0,IF(SUM(Balance!K198,Interest!K199)&lt;K$15,SUM(Balance!K198,Interest!K199),K$15),0)</f>
        <v>0</v>
      </c>
      <c r="L199" s="6">
        <f>IF(Balance!L198&gt;0,IF(SUM(Balance!L198,Interest!L199)&lt;L$15,SUM(Balance!L198,Interest!L199),L$15),0)</f>
        <v>0</v>
      </c>
      <c r="M199" s="6">
        <f>IF(Balance!M198&gt;0,IF(SUM(Balance!M198,Interest!M199)&lt;M$15,SUM(Balance!M198,Interest!M199),M$15),0)</f>
        <v>0</v>
      </c>
      <c r="O199" s="6">
        <f t="shared" si="4"/>
        <v>0</v>
      </c>
    </row>
    <row r="200" spans="1:15" x14ac:dyDescent="0.25">
      <c r="A200" s="3" t="str">
        <f>IF(Balance!O199&lt;=0,"",A199+1)</f>
        <v/>
      </c>
      <c r="B200" s="51" t="str">
        <f t="shared" si="5"/>
        <v/>
      </c>
      <c r="D200" s="6">
        <f>IF(Balance!D199&gt;0,IF(SUM(Balance!D199,Interest!D200)&lt;D$15,SUM(Balance!D199,Interest!D200),D$15),0)</f>
        <v>0</v>
      </c>
      <c r="E200" s="6">
        <f>IF(Balance!E199&gt;0,IF(SUM(Balance!E199,Interest!E200)&lt;E$15,SUM(Balance!E199,Interest!E200),E$15),0)</f>
        <v>0</v>
      </c>
      <c r="F200" s="6">
        <f>IF(Balance!F199&gt;0,IF(SUM(Balance!F199,Interest!F200)&lt;F$15,SUM(Balance!F199,Interest!F200),F$15),0)</f>
        <v>0</v>
      </c>
      <c r="G200" s="6">
        <f>IF(Balance!G199&gt;0,IF(SUM(Balance!G199,Interest!G200)&lt;G$15,SUM(Balance!G199,Interest!G200),G$15),0)</f>
        <v>0</v>
      </c>
      <c r="H200" s="6">
        <f>IF(Balance!H199&gt;0,IF(SUM(Balance!H199,Interest!H200)&lt;H$15,SUM(Balance!H199,Interest!H200),H$15),0)</f>
        <v>0</v>
      </c>
      <c r="I200" s="6">
        <f>IF(Balance!I199&gt;0,IF(SUM(Balance!I199,Interest!I200)&lt;I$15,SUM(Balance!I199,Interest!I200),I$15),0)</f>
        <v>0</v>
      </c>
      <c r="J200" s="6">
        <f>IF(Balance!J199&gt;0,IF(SUM(Balance!J199,Interest!J200)&lt;J$15,SUM(Balance!J199,Interest!J200),J$15),0)</f>
        <v>0</v>
      </c>
      <c r="K200" s="6">
        <f>IF(Balance!K199&gt;0,IF(SUM(Balance!K199,Interest!K200)&lt;K$15,SUM(Balance!K199,Interest!K200),K$15),0)</f>
        <v>0</v>
      </c>
      <c r="L200" s="6">
        <f>IF(Balance!L199&gt;0,IF(SUM(Balance!L199,Interest!L200)&lt;L$15,SUM(Balance!L199,Interest!L200),L$15),0)</f>
        <v>0</v>
      </c>
      <c r="M200" s="6">
        <f>IF(Balance!M199&gt;0,IF(SUM(Balance!M199,Interest!M200)&lt;M$15,SUM(Balance!M199,Interest!M200),M$15),0)</f>
        <v>0</v>
      </c>
      <c r="O200" s="6">
        <f t="shared" si="4"/>
        <v>0</v>
      </c>
    </row>
    <row r="201" spans="1:15" x14ac:dyDescent="0.25">
      <c r="A201" s="3" t="str">
        <f>IF(Balance!O200&lt;=0,"",A200+1)</f>
        <v/>
      </c>
      <c r="B201" s="51" t="str">
        <f t="shared" si="5"/>
        <v/>
      </c>
      <c r="D201" s="6">
        <f>IF(Balance!D200&gt;0,IF(SUM(Balance!D200,Interest!D201)&lt;D$15,SUM(Balance!D200,Interest!D201),D$15),0)</f>
        <v>0</v>
      </c>
      <c r="E201" s="6">
        <f>IF(Balance!E200&gt;0,IF(SUM(Balance!E200,Interest!E201)&lt;E$15,SUM(Balance!E200,Interest!E201),E$15),0)</f>
        <v>0</v>
      </c>
      <c r="F201" s="6">
        <f>IF(Balance!F200&gt;0,IF(SUM(Balance!F200,Interest!F201)&lt;F$15,SUM(Balance!F200,Interest!F201),F$15),0)</f>
        <v>0</v>
      </c>
      <c r="G201" s="6">
        <f>IF(Balance!G200&gt;0,IF(SUM(Balance!G200,Interest!G201)&lt;G$15,SUM(Balance!G200,Interest!G201),G$15),0)</f>
        <v>0</v>
      </c>
      <c r="H201" s="6">
        <f>IF(Balance!H200&gt;0,IF(SUM(Balance!H200,Interest!H201)&lt;H$15,SUM(Balance!H200,Interest!H201),H$15),0)</f>
        <v>0</v>
      </c>
      <c r="I201" s="6">
        <f>IF(Balance!I200&gt;0,IF(SUM(Balance!I200,Interest!I201)&lt;I$15,SUM(Balance!I200,Interest!I201),I$15),0)</f>
        <v>0</v>
      </c>
      <c r="J201" s="6">
        <f>IF(Balance!J200&gt;0,IF(SUM(Balance!J200,Interest!J201)&lt;J$15,SUM(Balance!J200,Interest!J201),J$15),0)</f>
        <v>0</v>
      </c>
      <c r="K201" s="6">
        <f>IF(Balance!K200&gt;0,IF(SUM(Balance!K200,Interest!K201)&lt;K$15,SUM(Balance!K200,Interest!K201),K$15),0)</f>
        <v>0</v>
      </c>
      <c r="L201" s="6">
        <f>IF(Balance!L200&gt;0,IF(SUM(Balance!L200,Interest!L201)&lt;L$15,SUM(Balance!L200,Interest!L201),L$15),0)</f>
        <v>0</v>
      </c>
      <c r="M201" s="6">
        <f>IF(Balance!M200&gt;0,IF(SUM(Balance!M200,Interest!M201)&lt;M$15,SUM(Balance!M200,Interest!M201),M$15),0)</f>
        <v>0</v>
      </c>
      <c r="O201" s="6">
        <f t="shared" si="4"/>
        <v>0</v>
      </c>
    </row>
    <row r="202" spans="1:15" x14ac:dyDescent="0.25">
      <c r="A202" s="3" t="str">
        <f>IF(Balance!O201&lt;=0,"",A201+1)</f>
        <v/>
      </c>
      <c r="B202" s="51" t="str">
        <f t="shared" si="5"/>
        <v/>
      </c>
      <c r="D202" s="6">
        <f>IF(Balance!D201&gt;0,IF(SUM(Balance!D201,Interest!D202)&lt;D$15,SUM(Balance!D201,Interest!D202),D$15),0)</f>
        <v>0</v>
      </c>
      <c r="E202" s="6">
        <f>IF(Balance!E201&gt;0,IF(SUM(Balance!E201,Interest!E202)&lt;E$15,SUM(Balance!E201,Interest!E202),E$15),0)</f>
        <v>0</v>
      </c>
      <c r="F202" s="6">
        <f>IF(Balance!F201&gt;0,IF(SUM(Balance!F201,Interest!F202)&lt;F$15,SUM(Balance!F201,Interest!F202),F$15),0)</f>
        <v>0</v>
      </c>
      <c r="G202" s="6">
        <f>IF(Balance!G201&gt;0,IF(SUM(Balance!G201,Interest!G202)&lt;G$15,SUM(Balance!G201,Interest!G202),G$15),0)</f>
        <v>0</v>
      </c>
      <c r="H202" s="6">
        <f>IF(Balance!H201&gt;0,IF(SUM(Balance!H201,Interest!H202)&lt;H$15,SUM(Balance!H201,Interest!H202),H$15),0)</f>
        <v>0</v>
      </c>
      <c r="I202" s="6">
        <f>IF(Balance!I201&gt;0,IF(SUM(Balance!I201,Interest!I202)&lt;I$15,SUM(Balance!I201,Interest!I202),I$15),0)</f>
        <v>0</v>
      </c>
      <c r="J202" s="6">
        <f>IF(Balance!J201&gt;0,IF(SUM(Balance!J201,Interest!J202)&lt;J$15,SUM(Balance!J201,Interest!J202),J$15),0)</f>
        <v>0</v>
      </c>
      <c r="K202" s="6">
        <f>IF(Balance!K201&gt;0,IF(SUM(Balance!K201,Interest!K202)&lt;K$15,SUM(Balance!K201,Interest!K202),K$15),0)</f>
        <v>0</v>
      </c>
      <c r="L202" s="6">
        <f>IF(Balance!L201&gt;0,IF(SUM(Balance!L201,Interest!L202)&lt;L$15,SUM(Balance!L201,Interest!L202),L$15),0)</f>
        <v>0</v>
      </c>
      <c r="M202" s="6">
        <f>IF(Balance!M201&gt;0,IF(SUM(Balance!M201,Interest!M202)&lt;M$15,SUM(Balance!M201,Interest!M202),M$15),0)</f>
        <v>0</v>
      </c>
      <c r="O202" s="6">
        <f t="shared" si="4"/>
        <v>0</v>
      </c>
    </row>
    <row r="203" spans="1:15" x14ac:dyDescent="0.25">
      <c r="A203" s="3" t="str">
        <f>IF(Balance!O202&lt;=0,"",A202+1)</f>
        <v/>
      </c>
      <c r="B203" s="51" t="str">
        <f t="shared" si="5"/>
        <v/>
      </c>
      <c r="D203" s="6">
        <f>IF(Balance!D202&gt;0,IF(SUM(Balance!D202,Interest!D203)&lt;D$15,SUM(Balance!D202,Interest!D203),D$15),0)</f>
        <v>0</v>
      </c>
      <c r="E203" s="6">
        <f>IF(Balance!E202&gt;0,IF(SUM(Balance!E202,Interest!E203)&lt;E$15,SUM(Balance!E202,Interest!E203),E$15),0)</f>
        <v>0</v>
      </c>
      <c r="F203" s="6">
        <f>IF(Balance!F202&gt;0,IF(SUM(Balance!F202,Interest!F203)&lt;F$15,SUM(Balance!F202,Interest!F203),F$15),0)</f>
        <v>0</v>
      </c>
      <c r="G203" s="6">
        <f>IF(Balance!G202&gt;0,IF(SUM(Balance!G202,Interest!G203)&lt;G$15,SUM(Balance!G202,Interest!G203),G$15),0)</f>
        <v>0</v>
      </c>
      <c r="H203" s="6">
        <f>IF(Balance!H202&gt;0,IF(SUM(Balance!H202,Interest!H203)&lt;H$15,SUM(Balance!H202,Interest!H203),H$15),0)</f>
        <v>0</v>
      </c>
      <c r="I203" s="6">
        <f>IF(Balance!I202&gt;0,IF(SUM(Balance!I202,Interest!I203)&lt;I$15,SUM(Balance!I202,Interest!I203),I$15),0)</f>
        <v>0</v>
      </c>
      <c r="J203" s="6">
        <f>IF(Balance!J202&gt;0,IF(SUM(Balance!J202,Interest!J203)&lt;J$15,SUM(Balance!J202,Interest!J203),J$15),0)</f>
        <v>0</v>
      </c>
      <c r="K203" s="6">
        <f>IF(Balance!K202&gt;0,IF(SUM(Balance!K202,Interest!K203)&lt;K$15,SUM(Balance!K202,Interest!K203),K$15),0)</f>
        <v>0</v>
      </c>
      <c r="L203" s="6">
        <f>IF(Balance!L202&gt;0,IF(SUM(Balance!L202,Interest!L203)&lt;L$15,SUM(Balance!L202,Interest!L203),L$15),0)</f>
        <v>0</v>
      </c>
      <c r="M203" s="6">
        <f>IF(Balance!M202&gt;0,IF(SUM(Balance!M202,Interest!M203)&lt;M$15,SUM(Balance!M202,Interest!M203),M$15),0)</f>
        <v>0</v>
      </c>
      <c r="O203" s="6">
        <f t="shared" si="4"/>
        <v>0</v>
      </c>
    </row>
    <row r="204" spans="1:15" x14ac:dyDescent="0.25">
      <c r="A204" s="3" t="str">
        <f>IF(Balance!O203&lt;=0,"",A203+1)</f>
        <v/>
      </c>
      <c r="B204" s="51" t="str">
        <f t="shared" si="5"/>
        <v/>
      </c>
      <c r="D204" s="6">
        <f>IF(Balance!D203&gt;0,IF(SUM(Balance!D203,Interest!D204)&lt;D$15,SUM(Balance!D203,Interest!D204),D$15),0)</f>
        <v>0</v>
      </c>
      <c r="E204" s="6">
        <f>IF(Balance!E203&gt;0,IF(SUM(Balance!E203,Interest!E204)&lt;E$15,SUM(Balance!E203,Interest!E204),E$15),0)</f>
        <v>0</v>
      </c>
      <c r="F204" s="6">
        <f>IF(Balance!F203&gt;0,IF(SUM(Balance!F203,Interest!F204)&lt;F$15,SUM(Balance!F203,Interest!F204),F$15),0)</f>
        <v>0</v>
      </c>
      <c r="G204" s="6">
        <f>IF(Balance!G203&gt;0,IF(SUM(Balance!G203,Interest!G204)&lt;G$15,SUM(Balance!G203,Interest!G204),G$15),0)</f>
        <v>0</v>
      </c>
      <c r="H204" s="6">
        <f>IF(Balance!H203&gt;0,IF(SUM(Balance!H203,Interest!H204)&lt;H$15,SUM(Balance!H203,Interest!H204),H$15),0)</f>
        <v>0</v>
      </c>
      <c r="I204" s="6">
        <f>IF(Balance!I203&gt;0,IF(SUM(Balance!I203,Interest!I204)&lt;I$15,SUM(Balance!I203,Interest!I204),I$15),0)</f>
        <v>0</v>
      </c>
      <c r="J204" s="6">
        <f>IF(Balance!J203&gt;0,IF(SUM(Balance!J203,Interest!J204)&lt;J$15,SUM(Balance!J203,Interest!J204),J$15),0)</f>
        <v>0</v>
      </c>
      <c r="K204" s="6">
        <f>IF(Balance!K203&gt;0,IF(SUM(Balance!K203,Interest!K204)&lt;K$15,SUM(Balance!K203,Interest!K204),K$15),0)</f>
        <v>0</v>
      </c>
      <c r="L204" s="6">
        <f>IF(Balance!L203&gt;0,IF(SUM(Balance!L203,Interest!L204)&lt;L$15,SUM(Balance!L203,Interest!L204),L$15),0)</f>
        <v>0</v>
      </c>
      <c r="M204" s="6">
        <f>IF(Balance!M203&gt;0,IF(SUM(Balance!M203,Interest!M204)&lt;M$15,SUM(Balance!M203,Interest!M204),M$15),0)</f>
        <v>0</v>
      </c>
      <c r="O204" s="6">
        <f t="shared" si="4"/>
        <v>0</v>
      </c>
    </row>
    <row r="205" spans="1:15" x14ac:dyDescent="0.25">
      <c r="A205" s="3" t="str">
        <f>IF(Balance!O204&lt;=0,"",A204+1)</f>
        <v/>
      </c>
      <c r="B205" s="51" t="str">
        <f t="shared" si="5"/>
        <v/>
      </c>
      <c r="D205" s="6">
        <f>IF(Balance!D204&gt;0,IF(SUM(Balance!D204,Interest!D205)&lt;D$15,SUM(Balance!D204,Interest!D205),D$15),0)</f>
        <v>0</v>
      </c>
      <c r="E205" s="6">
        <f>IF(Balance!E204&gt;0,IF(SUM(Balance!E204,Interest!E205)&lt;E$15,SUM(Balance!E204,Interest!E205),E$15),0)</f>
        <v>0</v>
      </c>
      <c r="F205" s="6">
        <f>IF(Balance!F204&gt;0,IF(SUM(Balance!F204,Interest!F205)&lt;F$15,SUM(Balance!F204,Interest!F205),F$15),0)</f>
        <v>0</v>
      </c>
      <c r="G205" s="6">
        <f>IF(Balance!G204&gt;0,IF(SUM(Balance!G204,Interest!G205)&lt;G$15,SUM(Balance!G204,Interest!G205),G$15),0)</f>
        <v>0</v>
      </c>
      <c r="H205" s="6">
        <f>IF(Balance!H204&gt;0,IF(SUM(Balance!H204,Interest!H205)&lt;H$15,SUM(Balance!H204,Interest!H205),H$15),0)</f>
        <v>0</v>
      </c>
      <c r="I205" s="6">
        <f>IF(Balance!I204&gt;0,IF(SUM(Balance!I204,Interest!I205)&lt;I$15,SUM(Balance!I204,Interest!I205),I$15),0)</f>
        <v>0</v>
      </c>
      <c r="J205" s="6">
        <f>IF(Balance!J204&gt;0,IF(SUM(Balance!J204,Interest!J205)&lt;J$15,SUM(Balance!J204,Interest!J205),J$15),0)</f>
        <v>0</v>
      </c>
      <c r="K205" s="6">
        <f>IF(Balance!K204&gt;0,IF(SUM(Balance!K204,Interest!K205)&lt;K$15,SUM(Balance!K204,Interest!K205),K$15),0)</f>
        <v>0</v>
      </c>
      <c r="L205" s="6">
        <f>IF(Balance!L204&gt;0,IF(SUM(Balance!L204,Interest!L205)&lt;L$15,SUM(Balance!L204,Interest!L205),L$15),0)</f>
        <v>0</v>
      </c>
      <c r="M205" s="6">
        <f>IF(Balance!M204&gt;0,IF(SUM(Balance!M204,Interest!M205)&lt;M$15,SUM(Balance!M204,Interest!M205),M$15),0)</f>
        <v>0</v>
      </c>
      <c r="O205" s="6">
        <f t="shared" si="4"/>
        <v>0</v>
      </c>
    </row>
    <row r="206" spans="1:15" x14ac:dyDescent="0.25">
      <c r="A206" s="3" t="str">
        <f>IF(Balance!O205&lt;=0,"",A205+1)</f>
        <v/>
      </c>
      <c r="B206" s="51" t="str">
        <f t="shared" si="5"/>
        <v/>
      </c>
      <c r="D206" s="6">
        <f>IF(Balance!D205&gt;0,IF(SUM(Balance!D205,Interest!D206)&lt;D$15,SUM(Balance!D205,Interest!D206),D$15),0)</f>
        <v>0</v>
      </c>
      <c r="E206" s="6">
        <f>IF(Balance!E205&gt;0,IF(SUM(Balance!E205,Interest!E206)&lt;E$15,SUM(Balance!E205,Interest!E206),E$15),0)</f>
        <v>0</v>
      </c>
      <c r="F206" s="6">
        <f>IF(Balance!F205&gt;0,IF(SUM(Balance!F205,Interest!F206)&lt;F$15,SUM(Balance!F205,Interest!F206),F$15),0)</f>
        <v>0</v>
      </c>
      <c r="G206" s="6">
        <f>IF(Balance!G205&gt;0,IF(SUM(Balance!G205,Interest!G206)&lt;G$15,SUM(Balance!G205,Interest!G206),G$15),0)</f>
        <v>0</v>
      </c>
      <c r="H206" s="6">
        <f>IF(Balance!H205&gt;0,IF(SUM(Balance!H205,Interest!H206)&lt;H$15,SUM(Balance!H205,Interest!H206),H$15),0)</f>
        <v>0</v>
      </c>
      <c r="I206" s="6">
        <f>IF(Balance!I205&gt;0,IF(SUM(Balance!I205,Interest!I206)&lt;I$15,SUM(Balance!I205,Interest!I206),I$15),0)</f>
        <v>0</v>
      </c>
      <c r="J206" s="6">
        <f>IF(Balance!J205&gt;0,IF(SUM(Balance!J205,Interest!J206)&lt;J$15,SUM(Balance!J205,Interest!J206),J$15),0)</f>
        <v>0</v>
      </c>
      <c r="K206" s="6">
        <f>IF(Balance!K205&gt;0,IF(SUM(Balance!K205,Interest!K206)&lt;K$15,SUM(Balance!K205,Interest!K206),K$15),0)</f>
        <v>0</v>
      </c>
      <c r="L206" s="6">
        <f>IF(Balance!L205&gt;0,IF(SUM(Balance!L205,Interest!L206)&lt;L$15,SUM(Balance!L205,Interest!L206),L$15),0)</f>
        <v>0</v>
      </c>
      <c r="M206" s="6">
        <f>IF(Balance!M205&gt;0,IF(SUM(Balance!M205,Interest!M206)&lt;M$15,SUM(Balance!M205,Interest!M206),M$15),0)</f>
        <v>0</v>
      </c>
      <c r="O206" s="6">
        <f t="shared" si="4"/>
        <v>0</v>
      </c>
    </row>
    <row r="207" spans="1:15" x14ac:dyDescent="0.25">
      <c r="A207" s="3" t="str">
        <f>IF(Balance!O206&lt;=0,"",A206+1)</f>
        <v/>
      </c>
      <c r="B207" s="51" t="str">
        <f t="shared" si="5"/>
        <v/>
      </c>
      <c r="D207" s="6">
        <f>IF(Balance!D206&gt;0,IF(SUM(Balance!D206,Interest!D207)&lt;D$15,SUM(Balance!D206,Interest!D207),D$15),0)</f>
        <v>0</v>
      </c>
      <c r="E207" s="6">
        <f>IF(Balance!E206&gt;0,IF(SUM(Balance!E206,Interest!E207)&lt;E$15,SUM(Balance!E206,Interest!E207),E$15),0)</f>
        <v>0</v>
      </c>
      <c r="F207" s="6">
        <f>IF(Balance!F206&gt;0,IF(SUM(Balance!F206,Interest!F207)&lt;F$15,SUM(Balance!F206,Interest!F207),F$15),0)</f>
        <v>0</v>
      </c>
      <c r="G207" s="6">
        <f>IF(Balance!G206&gt;0,IF(SUM(Balance!G206,Interest!G207)&lt;G$15,SUM(Balance!G206,Interest!G207),G$15),0)</f>
        <v>0</v>
      </c>
      <c r="H207" s="6">
        <f>IF(Balance!H206&gt;0,IF(SUM(Balance!H206,Interest!H207)&lt;H$15,SUM(Balance!H206,Interest!H207),H$15),0)</f>
        <v>0</v>
      </c>
      <c r="I207" s="6">
        <f>IF(Balance!I206&gt;0,IF(SUM(Balance!I206,Interest!I207)&lt;I$15,SUM(Balance!I206,Interest!I207),I$15),0)</f>
        <v>0</v>
      </c>
      <c r="J207" s="6">
        <f>IF(Balance!J206&gt;0,IF(SUM(Balance!J206,Interest!J207)&lt;J$15,SUM(Balance!J206,Interest!J207),J$15),0)</f>
        <v>0</v>
      </c>
      <c r="K207" s="6">
        <f>IF(Balance!K206&gt;0,IF(SUM(Balance!K206,Interest!K207)&lt;K$15,SUM(Balance!K206,Interest!K207),K$15),0)</f>
        <v>0</v>
      </c>
      <c r="L207" s="6">
        <f>IF(Balance!L206&gt;0,IF(SUM(Balance!L206,Interest!L207)&lt;L$15,SUM(Balance!L206,Interest!L207),L$15),0)</f>
        <v>0</v>
      </c>
      <c r="M207" s="6">
        <f>IF(Balance!M206&gt;0,IF(SUM(Balance!M206,Interest!M207)&lt;M$15,SUM(Balance!M206,Interest!M207),M$15),0)</f>
        <v>0</v>
      </c>
      <c r="O207" s="6">
        <f t="shared" si="4"/>
        <v>0</v>
      </c>
    </row>
    <row r="208" spans="1:15" x14ac:dyDescent="0.25">
      <c r="A208" s="3" t="str">
        <f>IF(Balance!O207&lt;=0,"",A207+1)</f>
        <v/>
      </c>
      <c r="B208" s="51" t="str">
        <f t="shared" si="5"/>
        <v/>
      </c>
      <c r="D208" s="6">
        <f>IF(Balance!D207&gt;0,IF(SUM(Balance!D207,Interest!D208)&lt;D$15,SUM(Balance!D207,Interest!D208),D$15),0)</f>
        <v>0</v>
      </c>
      <c r="E208" s="6">
        <f>IF(Balance!E207&gt;0,IF(SUM(Balance!E207,Interest!E208)&lt;E$15,SUM(Balance!E207,Interest!E208),E$15),0)</f>
        <v>0</v>
      </c>
      <c r="F208" s="6">
        <f>IF(Balance!F207&gt;0,IF(SUM(Balance!F207,Interest!F208)&lt;F$15,SUM(Balance!F207,Interest!F208),F$15),0)</f>
        <v>0</v>
      </c>
      <c r="G208" s="6">
        <f>IF(Balance!G207&gt;0,IF(SUM(Balance!G207,Interest!G208)&lt;G$15,SUM(Balance!G207,Interest!G208),G$15),0)</f>
        <v>0</v>
      </c>
      <c r="H208" s="6">
        <f>IF(Balance!H207&gt;0,IF(SUM(Balance!H207,Interest!H208)&lt;H$15,SUM(Balance!H207,Interest!H208),H$15),0)</f>
        <v>0</v>
      </c>
      <c r="I208" s="6">
        <f>IF(Balance!I207&gt;0,IF(SUM(Balance!I207,Interest!I208)&lt;I$15,SUM(Balance!I207,Interest!I208),I$15),0)</f>
        <v>0</v>
      </c>
      <c r="J208" s="6">
        <f>IF(Balance!J207&gt;0,IF(SUM(Balance!J207,Interest!J208)&lt;J$15,SUM(Balance!J207,Interest!J208),J$15),0)</f>
        <v>0</v>
      </c>
      <c r="K208" s="6">
        <f>IF(Balance!K207&gt;0,IF(SUM(Balance!K207,Interest!K208)&lt;K$15,SUM(Balance!K207,Interest!K208),K$15),0)</f>
        <v>0</v>
      </c>
      <c r="L208" s="6">
        <f>IF(Balance!L207&gt;0,IF(SUM(Balance!L207,Interest!L208)&lt;L$15,SUM(Balance!L207,Interest!L208),L$15),0)</f>
        <v>0</v>
      </c>
      <c r="M208" s="6">
        <f>IF(Balance!M207&gt;0,IF(SUM(Balance!M207,Interest!M208)&lt;M$15,SUM(Balance!M207,Interest!M208),M$15),0)</f>
        <v>0</v>
      </c>
      <c r="O208" s="6">
        <f t="shared" ref="O208:O271" si="6">SUM(D208:M208)</f>
        <v>0</v>
      </c>
    </row>
    <row r="209" spans="1:15" x14ac:dyDescent="0.25">
      <c r="A209" s="3" t="str">
        <f>IF(Balance!O208&lt;=0,"",A208+1)</f>
        <v/>
      </c>
      <c r="B209" s="51" t="str">
        <f t="shared" ref="B209:B272" si="7">IF(A209="","",DATE(YEAR(B208),MONTH(B208)+1,1))</f>
        <v/>
      </c>
      <c r="D209" s="6">
        <f>IF(Balance!D208&gt;0,IF(SUM(Balance!D208,Interest!D209)&lt;D$15,SUM(Balance!D208,Interest!D209),D$15),0)</f>
        <v>0</v>
      </c>
      <c r="E209" s="6">
        <f>IF(Balance!E208&gt;0,IF(SUM(Balance!E208,Interest!E209)&lt;E$15,SUM(Balance!E208,Interest!E209),E$15),0)</f>
        <v>0</v>
      </c>
      <c r="F209" s="6">
        <f>IF(Balance!F208&gt;0,IF(SUM(Balance!F208,Interest!F209)&lt;F$15,SUM(Balance!F208,Interest!F209),F$15),0)</f>
        <v>0</v>
      </c>
      <c r="G209" s="6">
        <f>IF(Balance!G208&gt;0,IF(SUM(Balance!G208,Interest!G209)&lt;G$15,SUM(Balance!G208,Interest!G209),G$15),0)</f>
        <v>0</v>
      </c>
      <c r="H209" s="6">
        <f>IF(Balance!H208&gt;0,IF(SUM(Balance!H208,Interest!H209)&lt;H$15,SUM(Balance!H208,Interest!H209),H$15),0)</f>
        <v>0</v>
      </c>
      <c r="I209" s="6">
        <f>IF(Balance!I208&gt;0,IF(SUM(Balance!I208,Interest!I209)&lt;I$15,SUM(Balance!I208,Interest!I209),I$15),0)</f>
        <v>0</v>
      </c>
      <c r="J209" s="6">
        <f>IF(Balance!J208&gt;0,IF(SUM(Balance!J208,Interest!J209)&lt;J$15,SUM(Balance!J208,Interest!J209),J$15),0)</f>
        <v>0</v>
      </c>
      <c r="K209" s="6">
        <f>IF(Balance!K208&gt;0,IF(SUM(Balance!K208,Interest!K209)&lt;K$15,SUM(Balance!K208,Interest!K209),K$15),0)</f>
        <v>0</v>
      </c>
      <c r="L209" s="6">
        <f>IF(Balance!L208&gt;0,IF(SUM(Balance!L208,Interest!L209)&lt;L$15,SUM(Balance!L208,Interest!L209),L$15),0)</f>
        <v>0</v>
      </c>
      <c r="M209" s="6">
        <f>IF(Balance!M208&gt;0,IF(SUM(Balance!M208,Interest!M209)&lt;M$15,SUM(Balance!M208,Interest!M209),M$15),0)</f>
        <v>0</v>
      </c>
      <c r="O209" s="6">
        <f t="shared" si="6"/>
        <v>0</v>
      </c>
    </row>
    <row r="210" spans="1:15" x14ac:dyDescent="0.25">
      <c r="A210" s="3" t="str">
        <f>IF(Balance!O209&lt;=0,"",A209+1)</f>
        <v/>
      </c>
      <c r="B210" s="51" t="str">
        <f t="shared" si="7"/>
        <v/>
      </c>
      <c r="D210" s="6">
        <f>IF(Balance!D209&gt;0,IF(SUM(Balance!D209,Interest!D210)&lt;D$15,SUM(Balance!D209,Interest!D210),D$15),0)</f>
        <v>0</v>
      </c>
      <c r="E210" s="6">
        <f>IF(Balance!E209&gt;0,IF(SUM(Balance!E209,Interest!E210)&lt;E$15,SUM(Balance!E209,Interest!E210),E$15),0)</f>
        <v>0</v>
      </c>
      <c r="F210" s="6">
        <f>IF(Balance!F209&gt;0,IF(SUM(Balance!F209,Interest!F210)&lt;F$15,SUM(Balance!F209,Interest!F210),F$15),0)</f>
        <v>0</v>
      </c>
      <c r="G210" s="6">
        <f>IF(Balance!G209&gt;0,IF(SUM(Balance!G209,Interest!G210)&lt;G$15,SUM(Balance!G209,Interest!G210),G$15),0)</f>
        <v>0</v>
      </c>
      <c r="H210" s="6">
        <f>IF(Balance!H209&gt;0,IF(SUM(Balance!H209,Interest!H210)&lt;H$15,SUM(Balance!H209,Interest!H210),H$15),0)</f>
        <v>0</v>
      </c>
      <c r="I210" s="6">
        <f>IF(Balance!I209&gt;0,IF(SUM(Balance!I209,Interest!I210)&lt;I$15,SUM(Balance!I209,Interest!I210),I$15),0)</f>
        <v>0</v>
      </c>
      <c r="J210" s="6">
        <f>IF(Balance!J209&gt;0,IF(SUM(Balance!J209,Interest!J210)&lt;J$15,SUM(Balance!J209,Interest!J210),J$15),0)</f>
        <v>0</v>
      </c>
      <c r="K210" s="6">
        <f>IF(Balance!K209&gt;0,IF(SUM(Balance!K209,Interest!K210)&lt;K$15,SUM(Balance!K209,Interest!K210),K$15),0)</f>
        <v>0</v>
      </c>
      <c r="L210" s="6">
        <f>IF(Balance!L209&gt;0,IF(SUM(Balance!L209,Interest!L210)&lt;L$15,SUM(Balance!L209,Interest!L210),L$15),0)</f>
        <v>0</v>
      </c>
      <c r="M210" s="6">
        <f>IF(Balance!M209&gt;0,IF(SUM(Balance!M209,Interest!M210)&lt;M$15,SUM(Balance!M209,Interest!M210),M$15),0)</f>
        <v>0</v>
      </c>
      <c r="O210" s="6">
        <f t="shared" si="6"/>
        <v>0</v>
      </c>
    </row>
    <row r="211" spans="1:15" x14ac:dyDescent="0.25">
      <c r="A211" s="3" t="str">
        <f>IF(Balance!O210&lt;=0,"",A210+1)</f>
        <v/>
      </c>
      <c r="B211" s="51" t="str">
        <f t="shared" si="7"/>
        <v/>
      </c>
      <c r="D211" s="6">
        <f>IF(Balance!D210&gt;0,IF(SUM(Balance!D210,Interest!D211)&lt;D$15,SUM(Balance!D210,Interest!D211),D$15),0)</f>
        <v>0</v>
      </c>
      <c r="E211" s="6">
        <f>IF(Balance!E210&gt;0,IF(SUM(Balance!E210,Interest!E211)&lt;E$15,SUM(Balance!E210,Interest!E211),E$15),0)</f>
        <v>0</v>
      </c>
      <c r="F211" s="6">
        <f>IF(Balance!F210&gt;0,IF(SUM(Balance!F210,Interest!F211)&lt;F$15,SUM(Balance!F210,Interest!F211),F$15),0)</f>
        <v>0</v>
      </c>
      <c r="G211" s="6">
        <f>IF(Balance!G210&gt;0,IF(SUM(Balance!G210,Interest!G211)&lt;G$15,SUM(Balance!G210,Interest!G211),G$15),0)</f>
        <v>0</v>
      </c>
      <c r="H211" s="6">
        <f>IF(Balance!H210&gt;0,IF(SUM(Balance!H210,Interest!H211)&lt;H$15,SUM(Balance!H210,Interest!H211),H$15),0)</f>
        <v>0</v>
      </c>
      <c r="I211" s="6">
        <f>IF(Balance!I210&gt;0,IF(SUM(Balance!I210,Interest!I211)&lt;I$15,SUM(Balance!I210,Interest!I211),I$15),0)</f>
        <v>0</v>
      </c>
      <c r="J211" s="6">
        <f>IF(Balance!J210&gt;0,IF(SUM(Balance!J210,Interest!J211)&lt;J$15,SUM(Balance!J210,Interest!J211),J$15),0)</f>
        <v>0</v>
      </c>
      <c r="K211" s="6">
        <f>IF(Balance!K210&gt;0,IF(SUM(Balance!K210,Interest!K211)&lt;K$15,SUM(Balance!K210,Interest!K211),K$15),0)</f>
        <v>0</v>
      </c>
      <c r="L211" s="6">
        <f>IF(Balance!L210&gt;0,IF(SUM(Balance!L210,Interest!L211)&lt;L$15,SUM(Balance!L210,Interest!L211),L$15),0)</f>
        <v>0</v>
      </c>
      <c r="M211" s="6">
        <f>IF(Balance!M210&gt;0,IF(SUM(Balance!M210,Interest!M211)&lt;M$15,SUM(Balance!M210,Interest!M211),M$15),0)</f>
        <v>0</v>
      </c>
      <c r="O211" s="6">
        <f t="shared" si="6"/>
        <v>0</v>
      </c>
    </row>
    <row r="212" spans="1:15" x14ac:dyDescent="0.25">
      <c r="A212" s="3" t="str">
        <f>IF(Balance!O211&lt;=0,"",A211+1)</f>
        <v/>
      </c>
      <c r="B212" s="51" t="str">
        <f t="shared" si="7"/>
        <v/>
      </c>
      <c r="D212" s="6">
        <f>IF(Balance!D211&gt;0,IF(SUM(Balance!D211,Interest!D212)&lt;D$15,SUM(Balance!D211,Interest!D212),D$15),0)</f>
        <v>0</v>
      </c>
      <c r="E212" s="6">
        <f>IF(Balance!E211&gt;0,IF(SUM(Balance!E211,Interest!E212)&lt;E$15,SUM(Balance!E211,Interest!E212),E$15),0)</f>
        <v>0</v>
      </c>
      <c r="F212" s="6">
        <f>IF(Balance!F211&gt;0,IF(SUM(Balance!F211,Interest!F212)&lt;F$15,SUM(Balance!F211,Interest!F212),F$15),0)</f>
        <v>0</v>
      </c>
      <c r="G212" s="6">
        <f>IF(Balance!G211&gt;0,IF(SUM(Balance!G211,Interest!G212)&lt;G$15,SUM(Balance!G211,Interest!G212),G$15),0)</f>
        <v>0</v>
      </c>
      <c r="H212" s="6">
        <f>IF(Balance!H211&gt;0,IF(SUM(Balance!H211,Interest!H212)&lt;H$15,SUM(Balance!H211,Interest!H212),H$15),0)</f>
        <v>0</v>
      </c>
      <c r="I212" s="6">
        <f>IF(Balance!I211&gt;0,IF(SUM(Balance!I211,Interest!I212)&lt;I$15,SUM(Balance!I211,Interest!I212),I$15),0)</f>
        <v>0</v>
      </c>
      <c r="J212" s="6">
        <f>IF(Balance!J211&gt;0,IF(SUM(Balance!J211,Interest!J212)&lt;J$15,SUM(Balance!J211,Interest!J212),J$15),0)</f>
        <v>0</v>
      </c>
      <c r="K212" s="6">
        <f>IF(Balance!K211&gt;0,IF(SUM(Balance!K211,Interest!K212)&lt;K$15,SUM(Balance!K211,Interest!K212),K$15),0)</f>
        <v>0</v>
      </c>
      <c r="L212" s="6">
        <f>IF(Balance!L211&gt;0,IF(SUM(Balance!L211,Interest!L212)&lt;L$15,SUM(Balance!L211,Interest!L212),L$15),0)</f>
        <v>0</v>
      </c>
      <c r="M212" s="6">
        <f>IF(Balance!M211&gt;0,IF(SUM(Balance!M211,Interest!M212)&lt;M$15,SUM(Balance!M211,Interest!M212),M$15),0)</f>
        <v>0</v>
      </c>
      <c r="O212" s="6">
        <f t="shared" si="6"/>
        <v>0</v>
      </c>
    </row>
    <row r="213" spans="1:15" x14ac:dyDescent="0.25">
      <c r="A213" s="3" t="str">
        <f>IF(Balance!O212&lt;=0,"",A212+1)</f>
        <v/>
      </c>
      <c r="B213" s="51" t="str">
        <f t="shared" si="7"/>
        <v/>
      </c>
      <c r="D213" s="6">
        <f>IF(Balance!D212&gt;0,IF(SUM(Balance!D212,Interest!D213)&lt;D$15,SUM(Balance!D212,Interest!D213),D$15),0)</f>
        <v>0</v>
      </c>
      <c r="E213" s="6">
        <f>IF(Balance!E212&gt;0,IF(SUM(Balance!E212,Interest!E213)&lt;E$15,SUM(Balance!E212,Interest!E213),E$15),0)</f>
        <v>0</v>
      </c>
      <c r="F213" s="6">
        <f>IF(Balance!F212&gt;0,IF(SUM(Balance!F212,Interest!F213)&lt;F$15,SUM(Balance!F212,Interest!F213),F$15),0)</f>
        <v>0</v>
      </c>
      <c r="G213" s="6">
        <f>IF(Balance!G212&gt;0,IF(SUM(Balance!G212,Interest!G213)&lt;G$15,SUM(Balance!G212,Interest!G213),G$15),0)</f>
        <v>0</v>
      </c>
      <c r="H213" s="6">
        <f>IF(Balance!H212&gt;0,IF(SUM(Balance!H212,Interest!H213)&lt;H$15,SUM(Balance!H212,Interest!H213),H$15),0)</f>
        <v>0</v>
      </c>
      <c r="I213" s="6">
        <f>IF(Balance!I212&gt;0,IF(SUM(Balance!I212,Interest!I213)&lt;I$15,SUM(Balance!I212,Interest!I213),I$15),0)</f>
        <v>0</v>
      </c>
      <c r="J213" s="6">
        <f>IF(Balance!J212&gt;0,IF(SUM(Balance!J212,Interest!J213)&lt;J$15,SUM(Balance!J212,Interest!J213),J$15),0)</f>
        <v>0</v>
      </c>
      <c r="K213" s="6">
        <f>IF(Balance!K212&gt;0,IF(SUM(Balance!K212,Interest!K213)&lt;K$15,SUM(Balance!K212,Interest!K213),K$15),0)</f>
        <v>0</v>
      </c>
      <c r="L213" s="6">
        <f>IF(Balance!L212&gt;0,IF(SUM(Balance!L212,Interest!L213)&lt;L$15,SUM(Balance!L212,Interest!L213),L$15),0)</f>
        <v>0</v>
      </c>
      <c r="M213" s="6">
        <f>IF(Balance!M212&gt;0,IF(SUM(Balance!M212,Interest!M213)&lt;M$15,SUM(Balance!M212,Interest!M213),M$15),0)</f>
        <v>0</v>
      </c>
      <c r="O213" s="6">
        <f t="shared" si="6"/>
        <v>0</v>
      </c>
    </row>
    <row r="214" spans="1:15" x14ac:dyDescent="0.25">
      <c r="A214" s="3" t="str">
        <f>IF(Balance!O213&lt;=0,"",A213+1)</f>
        <v/>
      </c>
      <c r="B214" s="51" t="str">
        <f t="shared" si="7"/>
        <v/>
      </c>
      <c r="D214" s="6">
        <f>IF(Balance!D213&gt;0,IF(SUM(Balance!D213,Interest!D214)&lt;D$15,SUM(Balance!D213,Interest!D214),D$15),0)</f>
        <v>0</v>
      </c>
      <c r="E214" s="6">
        <f>IF(Balance!E213&gt;0,IF(SUM(Balance!E213,Interest!E214)&lt;E$15,SUM(Balance!E213,Interest!E214),E$15),0)</f>
        <v>0</v>
      </c>
      <c r="F214" s="6">
        <f>IF(Balance!F213&gt;0,IF(SUM(Balance!F213,Interest!F214)&lt;F$15,SUM(Balance!F213,Interest!F214),F$15),0)</f>
        <v>0</v>
      </c>
      <c r="G214" s="6">
        <f>IF(Balance!G213&gt;0,IF(SUM(Balance!G213,Interest!G214)&lt;G$15,SUM(Balance!G213,Interest!G214),G$15),0)</f>
        <v>0</v>
      </c>
      <c r="H214" s="6">
        <f>IF(Balance!H213&gt;0,IF(SUM(Balance!H213,Interest!H214)&lt;H$15,SUM(Balance!H213,Interest!H214),H$15),0)</f>
        <v>0</v>
      </c>
      <c r="I214" s="6">
        <f>IF(Balance!I213&gt;0,IF(SUM(Balance!I213,Interest!I214)&lt;I$15,SUM(Balance!I213,Interest!I214),I$15),0)</f>
        <v>0</v>
      </c>
      <c r="J214" s="6">
        <f>IF(Balance!J213&gt;0,IF(SUM(Balance!J213,Interest!J214)&lt;J$15,SUM(Balance!J213,Interest!J214),J$15),0)</f>
        <v>0</v>
      </c>
      <c r="K214" s="6">
        <f>IF(Balance!K213&gt;0,IF(SUM(Balance!K213,Interest!K214)&lt;K$15,SUM(Balance!K213,Interest!K214),K$15),0)</f>
        <v>0</v>
      </c>
      <c r="L214" s="6">
        <f>IF(Balance!L213&gt;0,IF(SUM(Balance!L213,Interest!L214)&lt;L$15,SUM(Balance!L213,Interest!L214),L$15),0)</f>
        <v>0</v>
      </c>
      <c r="M214" s="6">
        <f>IF(Balance!M213&gt;0,IF(SUM(Balance!M213,Interest!M214)&lt;M$15,SUM(Balance!M213,Interest!M214),M$15),0)</f>
        <v>0</v>
      </c>
      <c r="O214" s="6">
        <f t="shared" si="6"/>
        <v>0</v>
      </c>
    </row>
    <row r="215" spans="1:15" x14ac:dyDescent="0.25">
      <c r="A215" s="3" t="str">
        <f>IF(Balance!O214&lt;=0,"",A214+1)</f>
        <v/>
      </c>
      <c r="B215" s="51" t="str">
        <f t="shared" si="7"/>
        <v/>
      </c>
      <c r="D215" s="6">
        <f>IF(Balance!D214&gt;0,IF(SUM(Balance!D214,Interest!D215)&lt;D$15,SUM(Balance!D214,Interest!D215),D$15),0)</f>
        <v>0</v>
      </c>
      <c r="E215" s="6">
        <f>IF(Balance!E214&gt;0,IF(SUM(Balance!E214,Interest!E215)&lt;E$15,SUM(Balance!E214,Interest!E215),E$15),0)</f>
        <v>0</v>
      </c>
      <c r="F215" s="6">
        <f>IF(Balance!F214&gt;0,IF(SUM(Balance!F214,Interest!F215)&lt;F$15,SUM(Balance!F214,Interest!F215),F$15),0)</f>
        <v>0</v>
      </c>
      <c r="G215" s="6">
        <f>IF(Balance!G214&gt;0,IF(SUM(Balance!G214,Interest!G215)&lt;G$15,SUM(Balance!G214,Interest!G215),G$15),0)</f>
        <v>0</v>
      </c>
      <c r="H215" s="6">
        <f>IF(Balance!H214&gt;0,IF(SUM(Balance!H214,Interest!H215)&lt;H$15,SUM(Balance!H214,Interest!H215),H$15),0)</f>
        <v>0</v>
      </c>
      <c r="I215" s="6">
        <f>IF(Balance!I214&gt;0,IF(SUM(Balance!I214,Interest!I215)&lt;I$15,SUM(Balance!I214,Interest!I215),I$15),0)</f>
        <v>0</v>
      </c>
      <c r="J215" s="6">
        <f>IF(Balance!J214&gt;0,IF(SUM(Balance!J214,Interest!J215)&lt;J$15,SUM(Balance!J214,Interest!J215),J$15),0)</f>
        <v>0</v>
      </c>
      <c r="K215" s="6">
        <f>IF(Balance!K214&gt;0,IF(SUM(Balance!K214,Interest!K215)&lt;K$15,SUM(Balance!K214,Interest!K215),K$15),0)</f>
        <v>0</v>
      </c>
      <c r="L215" s="6">
        <f>IF(Balance!L214&gt;0,IF(SUM(Balance!L214,Interest!L215)&lt;L$15,SUM(Balance!L214,Interest!L215),L$15),0)</f>
        <v>0</v>
      </c>
      <c r="M215" s="6">
        <f>IF(Balance!M214&gt;0,IF(SUM(Balance!M214,Interest!M215)&lt;M$15,SUM(Balance!M214,Interest!M215),M$15),0)</f>
        <v>0</v>
      </c>
      <c r="O215" s="6">
        <f t="shared" si="6"/>
        <v>0</v>
      </c>
    </row>
    <row r="216" spans="1:15" x14ac:dyDescent="0.25">
      <c r="A216" s="3" t="str">
        <f>IF(Balance!O215&lt;=0,"",A215+1)</f>
        <v/>
      </c>
      <c r="B216" s="51" t="str">
        <f t="shared" si="7"/>
        <v/>
      </c>
      <c r="D216" s="6">
        <f>IF(Balance!D215&gt;0,IF(SUM(Balance!D215,Interest!D216)&lt;D$15,SUM(Balance!D215,Interest!D216),D$15),0)</f>
        <v>0</v>
      </c>
      <c r="E216" s="6">
        <f>IF(Balance!E215&gt;0,IF(SUM(Balance!E215,Interest!E216)&lt;E$15,SUM(Balance!E215,Interest!E216),E$15),0)</f>
        <v>0</v>
      </c>
      <c r="F216" s="6">
        <f>IF(Balance!F215&gt;0,IF(SUM(Balance!F215,Interest!F216)&lt;F$15,SUM(Balance!F215,Interest!F216),F$15),0)</f>
        <v>0</v>
      </c>
      <c r="G216" s="6">
        <f>IF(Balance!G215&gt;0,IF(SUM(Balance!G215,Interest!G216)&lt;G$15,SUM(Balance!G215,Interest!G216),G$15),0)</f>
        <v>0</v>
      </c>
      <c r="H216" s="6">
        <f>IF(Balance!H215&gt;0,IF(SUM(Balance!H215,Interest!H216)&lt;H$15,SUM(Balance!H215,Interest!H216),H$15),0)</f>
        <v>0</v>
      </c>
      <c r="I216" s="6">
        <f>IF(Balance!I215&gt;0,IF(SUM(Balance!I215,Interest!I216)&lt;I$15,SUM(Balance!I215,Interest!I216),I$15),0)</f>
        <v>0</v>
      </c>
      <c r="J216" s="6">
        <f>IF(Balance!J215&gt;0,IF(SUM(Balance!J215,Interest!J216)&lt;J$15,SUM(Balance!J215,Interest!J216),J$15),0)</f>
        <v>0</v>
      </c>
      <c r="K216" s="6">
        <f>IF(Balance!K215&gt;0,IF(SUM(Balance!K215,Interest!K216)&lt;K$15,SUM(Balance!K215,Interest!K216),K$15),0)</f>
        <v>0</v>
      </c>
      <c r="L216" s="6">
        <f>IF(Balance!L215&gt;0,IF(SUM(Balance!L215,Interest!L216)&lt;L$15,SUM(Balance!L215,Interest!L216),L$15),0)</f>
        <v>0</v>
      </c>
      <c r="M216" s="6">
        <f>IF(Balance!M215&gt;0,IF(SUM(Balance!M215,Interest!M216)&lt;M$15,SUM(Balance!M215,Interest!M216),M$15),0)</f>
        <v>0</v>
      </c>
      <c r="O216" s="6">
        <f t="shared" si="6"/>
        <v>0</v>
      </c>
    </row>
    <row r="217" spans="1:15" x14ac:dyDescent="0.25">
      <c r="A217" s="3" t="str">
        <f>IF(Balance!O216&lt;=0,"",A216+1)</f>
        <v/>
      </c>
      <c r="B217" s="51" t="str">
        <f t="shared" si="7"/>
        <v/>
      </c>
      <c r="D217" s="6">
        <f>IF(Balance!D216&gt;0,IF(SUM(Balance!D216,Interest!D217)&lt;D$15,SUM(Balance!D216,Interest!D217),D$15),0)</f>
        <v>0</v>
      </c>
      <c r="E217" s="6">
        <f>IF(Balance!E216&gt;0,IF(SUM(Balance!E216,Interest!E217)&lt;E$15,SUM(Balance!E216,Interest!E217),E$15),0)</f>
        <v>0</v>
      </c>
      <c r="F217" s="6">
        <f>IF(Balance!F216&gt;0,IF(SUM(Balance!F216,Interest!F217)&lt;F$15,SUM(Balance!F216,Interest!F217),F$15),0)</f>
        <v>0</v>
      </c>
      <c r="G217" s="6">
        <f>IF(Balance!G216&gt;0,IF(SUM(Balance!G216,Interest!G217)&lt;G$15,SUM(Balance!G216,Interest!G217),G$15),0)</f>
        <v>0</v>
      </c>
      <c r="H217" s="6">
        <f>IF(Balance!H216&gt;0,IF(SUM(Balance!H216,Interest!H217)&lt;H$15,SUM(Balance!H216,Interest!H217),H$15),0)</f>
        <v>0</v>
      </c>
      <c r="I217" s="6">
        <f>IF(Balance!I216&gt;0,IF(SUM(Balance!I216,Interest!I217)&lt;I$15,SUM(Balance!I216,Interest!I217),I$15),0)</f>
        <v>0</v>
      </c>
      <c r="J217" s="6">
        <f>IF(Balance!J216&gt;0,IF(SUM(Balance!J216,Interest!J217)&lt;J$15,SUM(Balance!J216,Interest!J217),J$15),0)</f>
        <v>0</v>
      </c>
      <c r="K217" s="6">
        <f>IF(Balance!K216&gt;0,IF(SUM(Balance!K216,Interest!K217)&lt;K$15,SUM(Balance!K216,Interest!K217),K$15),0)</f>
        <v>0</v>
      </c>
      <c r="L217" s="6">
        <f>IF(Balance!L216&gt;0,IF(SUM(Balance!L216,Interest!L217)&lt;L$15,SUM(Balance!L216,Interest!L217),L$15),0)</f>
        <v>0</v>
      </c>
      <c r="M217" s="6">
        <f>IF(Balance!M216&gt;0,IF(SUM(Balance!M216,Interest!M217)&lt;M$15,SUM(Balance!M216,Interest!M217),M$15),0)</f>
        <v>0</v>
      </c>
      <c r="O217" s="6">
        <f t="shared" si="6"/>
        <v>0</v>
      </c>
    </row>
    <row r="218" spans="1:15" x14ac:dyDescent="0.25">
      <c r="A218" s="3" t="str">
        <f>IF(Balance!O217&lt;=0,"",A217+1)</f>
        <v/>
      </c>
      <c r="B218" s="51" t="str">
        <f t="shared" si="7"/>
        <v/>
      </c>
      <c r="D218" s="6">
        <f>IF(Balance!D217&gt;0,IF(SUM(Balance!D217,Interest!D218)&lt;D$15,SUM(Balance!D217,Interest!D218),D$15),0)</f>
        <v>0</v>
      </c>
      <c r="E218" s="6">
        <f>IF(Balance!E217&gt;0,IF(SUM(Balance!E217,Interest!E218)&lt;E$15,SUM(Balance!E217,Interest!E218),E$15),0)</f>
        <v>0</v>
      </c>
      <c r="F218" s="6">
        <f>IF(Balance!F217&gt;0,IF(SUM(Balance!F217,Interest!F218)&lt;F$15,SUM(Balance!F217,Interest!F218),F$15),0)</f>
        <v>0</v>
      </c>
      <c r="G218" s="6">
        <f>IF(Balance!G217&gt;0,IF(SUM(Balance!G217,Interest!G218)&lt;G$15,SUM(Balance!G217,Interest!G218),G$15),0)</f>
        <v>0</v>
      </c>
      <c r="H218" s="6">
        <f>IF(Balance!H217&gt;0,IF(SUM(Balance!H217,Interest!H218)&lt;H$15,SUM(Balance!H217,Interest!H218),H$15),0)</f>
        <v>0</v>
      </c>
      <c r="I218" s="6">
        <f>IF(Balance!I217&gt;0,IF(SUM(Balance!I217,Interest!I218)&lt;I$15,SUM(Balance!I217,Interest!I218),I$15),0)</f>
        <v>0</v>
      </c>
      <c r="J218" s="6">
        <f>IF(Balance!J217&gt;0,IF(SUM(Balance!J217,Interest!J218)&lt;J$15,SUM(Balance!J217,Interest!J218),J$15),0)</f>
        <v>0</v>
      </c>
      <c r="K218" s="6">
        <f>IF(Balance!K217&gt;0,IF(SUM(Balance!K217,Interest!K218)&lt;K$15,SUM(Balance!K217,Interest!K218),K$15),0)</f>
        <v>0</v>
      </c>
      <c r="L218" s="6">
        <f>IF(Balance!L217&gt;0,IF(SUM(Balance!L217,Interest!L218)&lt;L$15,SUM(Balance!L217,Interest!L218),L$15),0)</f>
        <v>0</v>
      </c>
      <c r="M218" s="6">
        <f>IF(Balance!M217&gt;0,IF(SUM(Balance!M217,Interest!M218)&lt;M$15,SUM(Balance!M217,Interest!M218),M$15),0)</f>
        <v>0</v>
      </c>
      <c r="O218" s="6">
        <f t="shared" si="6"/>
        <v>0</v>
      </c>
    </row>
    <row r="219" spans="1:15" x14ac:dyDescent="0.25">
      <c r="A219" s="3" t="str">
        <f>IF(Balance!O218&lt;=0,"",A218+1)</f>
        <v/>
      </c>
      <c r="B219" s="51" t="str">
        <f t="shared" si="7"/>
        <v/>
      </c>
      <c r="D219" s="6">
        <f>IF(Balance!D218&gt;0,IF(SUM(Balance!D218,Interest!D219)&lt;D$15,SUM(Balance!D218,Interest!D219),D$15),0)</f>
        <v>0</v>
      </c>
      <c r="E219" s="6">
        <f>IF(Balance!E218&gt;0,IF(SUM(Balance!E218,Interest!E219)&lt;E$15,SUM(Balance!E218,Interest!E219),E$15),0)</f>
        <v>0</v>
      </c>
      <c r="F219" s="6">
        <f>IF(Balance!F218&gt;0,IF(SUM(Balance!F218,Interest!F219)&lt;F$15,SUM(Balance!F218,Interest!F219),F$15),0)</f>
        <v>0</v>
      </c>
      <c r="G219" s="6">
        <f>IF(Balance!G218&gt;0,IF(SUM(Balance!G218,Interest!G219)&lt;G$15,SUM(Balance!G218,Interest!G219),G$15),0)</f>
        <v>0</v>
      </c>
      <c r="H219" s="6">
        <f>IF(Balance!H218&gt;0,IF(SUM(Balance!H218,Interest!H219)&lt;H$15,SUM(Balance!H218,Interest!H219),H$15),0)</f>
        <v>0</v>
      </c>
      <c r="I219" s="6">
        <f>IF(Balance!I218&gt;0,IF(SUM(Balance!I218,Interest!I219)&lt;I$15,SUM(Balance!I218,Interest!I219),I$15),0)</f>
        <v>0</v>
      </c>
      <c r="J219" s="6">
        <f>IF(Balance!J218&gt;0,IF(SUM(Balance!J218,Interest!J219)&lt;J$15,SUM(Balance!J218,Interest!J219),J$15),0)</f>
        <v>0</v>
      </c>
      <c r="K219" s="6">
        <f>IF(Balance!K218&gt;0,IF(SUM(Balance!K218,Interest!K219)&lt;K$15,SUM(Balance!K218,Interest!K219),K$15),0)</f>
        <v>0</v>
      </c>
      <c r="L219" s="6">
        <f>IF(Balance!L218&gt;0,IF(SUM(Balance!L218,Interest!L219)&lt;L$15,SUM(Balance!L218,Interest!L219),L$15),0)</f>
        <v>0</v>
      </c>
      <c r="M219" s="6">
        <f>IF(Balance!M218&gt;0,IF(SUM(Balance!M218,Interest!M219)&lt;M$15,SUM(Balance!M218,Interest!M219),M$15),0)</f>
        <v>0</v>
      </c>
      <c r="O219" s="6">
        <f t="shared" si="6"/>
        <v>0</v>
      </c>
    </row>
    <row r="220" spans="1:15" x14ac:dyDescent="0.25">
      <c r="A220" s="3" t="str">
        <f>IF(Balance!O219&lt;=0,"",A219+1)</f>
        <v/>
      </c>
      <c r="B220" s="51" t="str">
        <f t="shared" si="7"/>
        <v/>
      </c>
      <c r="D220" s="6">
        <f>IF(Balance!D219&gt;0,IF(SUM(Balance!D219,Interest!D220)&lt;D$15,SUM(Balance!D219,Interest!D220),D$15),0)</f>
        <v>0</v>
      </c>
      <c r="E220" s="6">
        <f>IF(Balance!E219&gt;0,IF(SUM(Balance!E219,Interest!E220)&lt;E$15,SUM(Balance!E219,Interest!E220),E$15),0)</f>
        <v>0</v>
      </c>
      <c r="F220" s="6">
        <f>IF(Balance!F219&gt;0,IF(SUM(Balance!F219,Interest!F220)&lt;F$15,SUM(Balance!F219,Interest!F220),F$15),0)</f>
        <v>0</v>
      </c>
      <c r="G220" s="6">
        <f>IF(Balance!G219&gt;0,IF(SUM(Balance!G219,Interest!G220)&lt;G$15,SUM(Balance!G219,Interest!G220),G$15),0)</f>
        <v>0</v>
      </c>
      <c r="H220" s="6">
        <f>IF(Balance!H219&gt;0,IF(SUM(Balance!H219,Interest!H220)&lt;H$15,SUM(Balance!H219,Interest!H220),H$15),0)</f>
        <v>0</v>
      </c>
      <c r="I220" s="6">
        <f>IF(Balance!I219&gt;0,IF(SUM(Balance!I219,Interest!I220)&lt;I$15,SUM(Balance!I219,Interest!I220),I$15),0)</f>
        <v>0</v>
      </c>
      <c r="J220" s="6">
        <f>IF(Balance!J219&gt;0,IF(SUM(Balance!J219,Interest!J220)&lt;J$15,SUM(Balance!J219,Interest!J220),J$15),0)</f>
        <v>0</v>
      </c>
      <c r="K220" s="6">
        <f>IF(Balance!K219&gt;0,IF(SUM(Balance!K219,Interest!K220)&lt;K$15,SUM(Balance!K219,Interest!K220),K$15),0)</f>
        <v>0</v>
      </c>
      <c r="L220" s="6">
        <f>IF(Balance!L219&gt;0,IF(SUM(Balance!L219,Interest!L220)&lt;L$15,SUM(Balance!L219,Interest!L220),L$15),0)</f>
        <v>0</v>
      </c>
      <c r="M220" s="6">
        <f>IF(Balance!M219&gt;0,IF(SUM(Balance!M219,Interest!M220)&lt;M$15,SUM(Balance!M219,Interest!M220),M$15),0)</f>
        <v>0</v>
      </c>
      <c r="O220" s="6">
        <f t="shared" si="6"/>
        <v>0</v>
      </c>
    </row>
    <row r="221" spans="1:15" x14ac:dyDescent="0.25">
      <c r="A221" s="3" t="str">
        <f>IF(Balance!O220&lt;=0,"",A220+1)</f>
        <v/>
      </c>
      <c r="B221" s="51" t="str">
        <f t="shared" si="7"/>
        <v/>
      </c>
      <c r="D221" s="6">
        <f>IF(Balance!D220&gt;0,IF(SUM(Balance!D220,Interest!D221)&lt;D$15,SUM(Balance!D220,Interest!D221),D$15),0)</f>
        <v>0</v>
      </c>
      <c r="E221" s="6">
        <f>IF(Balance!E220&gt;0,IF(SUM(Balance!E220,Interest!E221)&lt;E$15,SUM(Balance!E220,Interest!E221),E$15),0)</f>
        <v>0</v>
      </c>
      <c r="F221" s="6">
        <f>IF(Balance!F220&gt;0,IF(SUM(Balance!F220,Interest!F221)&lt;F$15,SUM(Balance!F220,Interest!F221),F$15),0)</f>
        <v>0</v>
      </c>
      <c r="G221" s="6">
        <f>IF(Balance!G220&gt;0,IF(SUM(Balance!G220,Interest!G221)&lt;G$15,SUM(Balance!G220,Interest!G221),G$15),0)</f>
        <v>0</v>
      </c>
      <c r="H221" s="6">
        <f>IF(Balance!H220&gt;0,IF(SUM(Balance!H220,Interest!H221)&lt;H$15,SUM(Balance!H220,Interest!H221),H$15),0)</f>
        <v>0</v>
      </c>
      <c r="I221" s="6">
        <f>IF(Balance!I220&gt;0,IF(SUM(Balance!I220,Interest!I221)&lt;I$15,SUM(Balance!I220,Interest!I221),I$15),0)</f>
        <v>0</v>
      </c>
      <c r="J221" s="6">
        <f>IF(Balance!J220&gt;0,IF(SUM(Balance!J220,Interest!J221)&lt;J$15,SUM(Balance!J220,Interest!J221),J$15),0)</f>
        <v>0</v>
      </c>
      <c r="K221" s="6">
        <f>IF(Balance!K220&gt;0,IF(SUM(Balance!K220,Interest!K221)&lt;K$15,SUM(Balance!K220,Interest!K221),K$15),0)</f>
        <v>0</v>
      </c>
      <c r="L221" s="6">
        <f>IF(Balance!L220&gt;0,IF(SUM(Balance!L220,Interest!L221)&lt;L$15,SUM(Balance!L220,Interest!L221),L$15),0)</f>
        <v>0</v>
      </c>
      <c r="M221" s="6">
        <f>IF(Balance!M220&gt;0,IF(SUM(Balance!M220,Interest!M221)&lt;M$15,SUM(Balance!M220,Interest!M221),M$15),0)</f>
        <v>0</v>
      </c>
      <c r="O221" s="6">
        <f t="shared" si="6"/>
        <v>0</v>
      </c>
    </row>
    <row r="222" spans="1:15" x14ac:dyDescent="0.25">
      <c r="A222" s="3" t="str">
        <f>IF(Balance!O221&lt;=0,"",A221+1)</f>
        <v/>
      </c>
      <c r="B222" s="51" t="str">
        <f t="shared" si="7"/>
        <v/>
      </c>
      <c r="D222" s="6">
        <f>IF(Balance!D221&gt;0,IF(SUM(Balance!D221,Interest!D222)&lt;D$15,SUM(Balance!D221,Interest!D222),D$15),0)</f>
        <v>0</v>
      </c>
      <c r="E222" s="6">
        <f>IF(Balance!E221&gt;0,IF(SUM(Balance!E221,Interest!E222)&lt;E$15,SUM(Balance!E221,Interest!E222),E$15),0)</f>
        <v>0</v>
      </c>
      <c r="F222" s="6">
        <f>IF(Balance!F221&gt;0,IF(SUM(Balance!F221,Interest!F222)&lt;F$15,SUM(Balance!F221,Interest!F222),F$15),0)</f>
        <v>0</v>
      </c>
      <c r="G222" s="6">
        <f>IF(Balance!G221&gt;0,IF(SUM(Balance!G221,Interest!G222)&lt;G$15,SUM(Balance!G221,Interest!G222),G$15),0)</f>
        <v>0</v>
      </c>
      <c r="H222" s="6">
        <f>IF(Balance!H221&gt;0,IF(SUM(Balance!H221,Interest!H222)&lt;H$15,SUM(Balance!H221,Interest!H222),H$15),0)</f>
        <v>0</v>
      </c>
      <c r="I222" s="6">
        <f>IF(Balance!I221&gt;0,IF(SUM(Balance!I221,Interest!I222)&lt;I$15,SUM(Balance!I221,Interest!I222),I$15),0)</f>
        <v>0</v>
      </c>
      <c r="J222" s="6">
        <f>IF(Balance!J221&gt;0,IF(SUM(Balance!J221,Interest!J222)&lt;J$15,SUM(Balance!J221,Interest!J222),J$15),0)</f>
        <v>0</v>
      </c>
      <c r="K222" s="6">
        <f>IF(Balance!K221&gt;0,IF(SUM(Balance!K221,Interest!K222)&lt;K$15,SUM(Balance!K221,Interest!K222),K$15),0)</f>
        <v>0</v>
      </c>
      <c r="L222" s="6">
        <f>IF(Balance!L221&gt;0,IF(SUM(Balance!L221,Interest!L222)&lt;L$15,SUM(Balance!L221,Interest!L222),L$15),0)</f>
        <v>0</v>
      </c>
      <c r="M222" s="6">
        <f>IF(Balance!M221&gt;0,IF(SUM(Balance!M221,Interest!M222)&lt;M$15,SUM(Balance!M221,Interest!M222),M$15),0)</f>
        <v>0</v>
      </c>
      <c r="O222" s="6">
        <f t="shared" si="6"/>
        <v>0</v>
      </c>
    </row>
    <row r="223" spans="1:15" x14ac:dyDescent="0.25">
      <c r="A223" s="3" t="str">
        <f>IF(Balance!O222&lt;=0,"",A222+1)</f>
        <v/>
      </c>
      <c r="B223" s="51" t="str">
        <f t="shared" si="7"/>
        <v/>
      </c>
      <c r="D223" s="6">
        <f>IF(Balance!D222&gt;0,IF(SUM(Balance!D222,Interest!D223)&lt;D$15,SUM(Balance!D222,Interest!D223),D$15),0)</f>
        <v>0</v>
      </c>
      <c r="E223" s="6">
        <f>IF(Balance!E222&gt;0,IF(SUM(Balance!E222,Interest!E223)&lt;E$15,SUM(Balance!E222,Interest!E223),E$15),0)</f>
        <v>0</v>
      </c>
      <c r="F223" s="6">
        <f>IF(Balance!F222&gt;0,IF(SUM(Balance!F222,Interest!F223)&lt;F$15,SUM(Balance!F222,Interest!F223),F$15),0)</f>
        <v>0</v>
      </c>
      <c r="G223" s="6">
        <f>IF(Balance!G222&gt;0,IF(SUM(Balance!G222,Interest!G223)&lt;G$15,SUM(Balance!G222,Interest!G223),G$15),0)</f>
        <v>0</v>
      </c>
      <c r="H223" s="6">
        <f>IF(Balance!H222&gt;0,IF(SUM(Balance!H222,Interest!H223)&lt;H$15,SUM(Balance!H222,Interest!H223),H$15),0)</f>
        <v>0</v>
      </c>
      <c r="I223" s="6">
        <f>IF(Balance!I222&gt;0,IF(SUM(Balance!I222,Interest!I223)&lt;I$15,SUM(Balance!I222,Interest!I223),I$15),0)</f>
        <v>0</v>
      </c>
      <c r="J223" s="6">
        <f>IF(Balance!J222&gt;0,IF(SUM(Balance!J222,Interest!J223)&lt;J$15,SUM(Balance!J222,Interest!J223),J$15),0)</f>
        <v>0</v>
      </c>
      <c r="K223" s="6">
        <f>IF(Balance!K222&gt;0,IF(SUM(Balance!K222,Interest!K223)&lt;K$15,SUM(Balance!K222,Interest!K223),K$15),0)</f>
        <v>0</v>
      </c>
      <c r="L223" s="6">
        <f>IF(Balance!L222&gt;0,IF(SUM(Balance!L222,Interest!L223)&lt;L$15,SUM(Balance!L222,Interest!L223),L$15),0)</f>
        <v>0</v>
      </c>
      <c r="M223" s="6">
        <f>IF(Balance!M222&gt;0,IF(SUM(Balance!M222,Interest!M223)&lt;M$15,SUM(Balance!M222,Interest!M223),M$15),0)</f>
        <v>0</v>
      </c>
      <c r="O223" s="6">
        <f t="shared" si="6"/>
        <v>0</v>
      </c>
    </row>
    <row r="224" spans="1:15" x14ac:dyDescent="0.25">
      <c r="A224" s="3" t="str">
        <f>IF(Balance!O223&lt;=0,"",A223+1)</f>
        <v/>
      </c>
      <c r="B224" s="51" t="str">
        <f t="shared" si="7"/>
        <v/>
      </c>
      <c r="D224" s="6">
        <f>IF(Balance!D223&gt;0,IF(SUM(Balance!D223,Interest!D224)&lt;D$15,SUM(Balance!D223,Interest!D224),D$15),0)</f>
        <v>0</v>
      </c>
      <c r="E224" s="6">
        <f>IF(Balance!E223&gt;0,IF(SUM(Balance!E223,Interest!E224)&lt;E$15,SUM(Balance!E223,Interest!E224),E$15),0)</f>
        <v>0</v>
      </c>
      <c r="F224" s="6">
        <f>IF(Balance!F223&gt;0,IF(SUM(Balance!F223,Interest!F224)&lt;F$15,SUM(Balance!F223,Interest!F224),F$15),0)</f>
        <v>0</v>
      </c>
      <c r="G224" s="6">
        <f>IF(Balance!G223&gt;0,IF(SUM(Balance!G223,Interest!G224)&lt;G$15,SUM(Balance!G223,Interest!G224),G$15),0)</f>
        <v>0</v>
      </c>
      <c r="H224" s="6">
        <f>IF(Balance!H223&gt;0,IF(SUM(Balance!H223,Interest!H224)&lt;H$15,SUM(Balance!H223,Interest!H224),H$15),0)</f>
        <v>0</v>
      </c>
      <c r="I224" s="6">
        <f>IF(Balance!I223&gt;0,IF(SUM(Balance!I223,Interest!I224)&lt;I$15,SUM(Balance!I223,Interest!I224),I$15),0)</f>
        <v>0</v>
      </c>
      <c r="J224" s="6">
        <f>IF(Balance!J223&gt;0,IF(SUM(Balance!J223,Interest!J224)&lt;J$15,SUM(Balance!J223,Interest!J224),J$15),0)</f>
        <v>0</v>
      </c>
      <c r="K224" s="6">
        <f>IF(Balance!K223&gt;0,IF(SUM(Balance!K223,Interest!K224)&lt;K$15,SUM(Balance!K223,Interest!K224),K$15),0)</f>
        <v>0</v>
      </c>
      <c r="L224" s="6">
        <f>IF(Balance!L223&gt;0,IF(SUM(Balance!L223,Interest!L224)&lt;L$15,SUM(Balance!L223,Interest!L224),L$15),0)</f>
        <v>0</v>
      </c>
      <c r="M224" s="6">
        <f>IF(Balance!M223&gt;0,IF(SUM(Balance!M223,Interest!M224)&lt;M$15,SUM(Balance!M223,Interest!M224),M$15),0)</f>
        <v>0</v>
      </c>
      <c r="O224" s="6">
        <f t="shared" si="6"/>
        <v>0</v>
      </c>
    </row>
    <row r="225" spans="1:15" x14ac:dyDescent="0.25">
      <c r="A225" s="3" t="str">
        <f>IF(Balance!O224&lt;=0,"",A224+1)</f>
        <v/>
      </c>
      <c r="B225" s="51" t="str">
        <f t="shared" si="7"/>
        <v/>
      </c>
      <c r="D225" s="6">
        <f>IF(Balance!D224&gt;0,IF(SUM(Balance!D224,Interest!D225)&lt;D$15,SUM(Balance!D224,Interest!D225),D$15),0)</f>
        <v>0</v>
      </c>
      <c r="E225" s="6">
        <f>IF(Balance!E224&gt;0,IF(SUM(Balance!E224,Interest!E225)&lt;E$15,SUM(Balance!E224,Interest!E225),E$15),0)</f>
        <v>0</v>
      </c>
      <c r="F225" s="6">
        <f>IF(Balance!F224&gt;0,IF(SUM(Balance!F224,Interest!F225)&lt;F$15,SUM(Balance!F224,Interest!F225),F$15),0)</f>
        <v>0</v>
      </c>
      <c r="G225" s="6">
        <f>IF(Balance!G224&gt;0,IF(SUM(Balance!G224,Interest!G225)&lt;G$15,SUM(Balance!G224,Interest!G225),G$15),0)</f>
        <v>0</v>
      </c>
      <c r="H225" s="6">
        <f>IF(Balance!H224&gt;0,IF(SUM(Balance!H224,Interest!H225)&lt;H$15,SUM(Balance!H224,Interest!H225),H$15),0)</f>
        <v>0</v>
      </c>
      <c r="I225" s="6">
        <f>IF(Balance!I224&gt;0,IF(SUM(Balance!I224,Interest!I225)&lt;I$15,SUM(Balance!I224,Interest!I225),I$15),0)</f>
        <v>0</v>
      </c>
      <c r="J225" s="6">
        <f>IF(Balance!J224&gt;0,IF(SUM(Balance!J224,Interest!J225)&lt;J$15,SUM(Balance!J224,Interest!J225),J$15),0)</f>
        <v>0</v>
      </c>
      <c r="K225" s="6">
        <f>IF(Balance!K224&gt;0,IF(SUM(Balance!K224,Interest!K225)&lt;K$15,SUM(Balance!K224,Interest!K225),K$15),0)</f>
        <v>0</v>
      </c>
      <c r="L225" s="6">
        <f>IF(Balance!L224&gt;0,IF(SUM(Balance!L224,Interest!L225)&lt;L$15,SUM(Balance!L224,Interest!L225),L$15),0)</f>
        <v>0</v>
      </c>
      <c r="M225" s="6">
        <f>IF(Balance!M224&gt;0,IF(SUM(Balance!M224,Interest!M225)&lt;M$15,SUM(Balance!M224,Interest!M225),M$15),0)</f>
        <v>0</v>
      </c>
      <c r="O225" s="6">
        <f t="shared" si="6"/>
        <v>0</v>
      </c>
    </row>
    <row r="226" spans="1:15" x14ac:dyDescent="0.25">
      <c r="A226" s="3" t="str">
        <f>IF(Balance!O225&lt;=0,"",A225+1)</f>
        <v/>
      </c>
      <c r="B226" s="51" t="str">
        <f t="shared" si="7"/>
        <v/>
      </c>
      <c r="D226" s="6">
        <f>IF(Balance!D225&gt;0,IF(SUM(Balance!D225,Interest!D226)&lt;D$15,SUM(Balance!D225,Interest!D226),D$15),0)</f>
        <v>0</v>
      </c>
      <c r="E226" s="6">
        <f>IF(Balance!E225&gt;0,IF(SUM(Balance!E225,Interest!E226)&lt;E$15,SUM(Balance!E225,Interest!E226),E$15),0)</f>
        <v>0</v>
      </c>
      <c r="F226" s="6">
        <f>IF(Balance!F225&gt;0,IF(SUM(Balance!F225,Interest!F226)&lt;F$15,SUM(Balance!F225,Interest!F226),F$15),0)</f>
        <v>0</v>
      </c>
      <c r="G226" s="6">
        <f>IF(Balance!G225&gt;0,IF(SUM(Balance!G225,Interest!G226)&lt;G$15,SUM(Balance!G225,Interest!G226),G$15),0)</f>
        <v>0</v>
      </c>
      <c r="H226" s="6">
        <f>IF(Balance!H225&gt;0,IF(SUM(Balance!H225,Interest!H226)&lt;H$15,SUM(Balance!H225,Interest!H226),H$15),0)</f>
        <v>0</v>
      </c>
      <c r="I226" s="6">
        <f>IF(Balance!I225&gt;0,IF(SUM(Balance!I225,Interest!I226)&lt;I$15,SUM(Balance!I225,Interest!I226),I$15),0)</f>
        <v>0</v>
      </c>
      <c r="J226" s="6">
        <f>IF(Balance!J225&gt;0,IF(SUM(Balance!J225,Interest!J226)&lt;J$15,SUM(Balance!J225,Interest!J226),J$15),0)</f>
        <v>0</v>
      </c>
      <c r="K226" s="6">
        <f>IF(Balance!K225&gt;0,IF(SUM(Balance!K225,Interest!K226)&lt;K$15,SUM(Balance!K225,Interest!K226),K$15),0)</f>
        <v>0</v>
      </c>
      <c r="L226" s="6">
        <f>IF(Balance!L225&gt;0,IF(SUM(Balance!L225,Interest!L226)&lt;L$15,SUM(Balance!L225,Interest!L226),L$15),0)</f>
        <v>0</v>
      </c>
      <c r="M226" s="6">
        <f>IF(Balance!M225&gt;0,IF(SUM(Balance!M225,Interest!M226)&lt;M$15,SUM(Balance!M225,Interest!M226),M$15),0)</f>
        <v>0</v>
      </c>
      <c r="O226" s="6">
        <f t="shared" si="6"/>
        <v>0</v>
      </c>
    </row>
    <row r="227" spans="1:15" x14ac:dyDescent="0.25">
      <c r="A227" s="3" t="str">
        <f>IF(Balance!O226&lt;=0,"",A226+1)</f>
        <v/>
      </c>
      <c r="B227" s="51" t="str">
        <f t="shared" si="7"/>
        <v/>
      </c>
      <c r="D227" s="6">
        <f>IF(Balance!D226&gt;0,IF(SUM(Balance!D226,Interest!D227)&lt;D$15,SUM(Balance!D226,Interest!D227),D$15),0)</f>
        <v>0</v>
      </c>
      <c r="E227" s="6">
        <f>IF(Balance!E226&gt;0,IF(SUM(Balance!E226,Interest!E227)&lt;E$15,SUM(Balance!E226,Interest!E227),E$15),0)</f>
        <v>0</v>
      </c>
      <c r="F227" s="6">
        <f>IF(Balance!F226&gt;0,IF(SUM(Balance!F226,Interest!F227)&lt;F$15,SUM(Balance!F226,Interest!F227),F$15),0)</f>
        <v>0</v>
      </c>
      <c r="G227" s="6">
        <f>IF(Balance!G226&gt;0,IF(SUM(Balance!G226,Interest!G227)&lt;G$15,SUM(Balance!G226,Interest!G227),G$15),0)</f>
        <v>0</v>
      </c>
      <c r="H227" s="6">
        <f>IF(Balance!H226&gt;0,IF(SUM(Balance!H226,Interest!H227)&lt;H$15,SUM(Balance!H226,Interest!H227),H$15),0)</f>
        <v>0</v>
      </c>
      <c r="I227" s="6">
        <f>IF(Balance!I226&gt;0,IF(SUM(Balance!I226,Interest!I227)&lt;I$15,SUM(Balance!I226,Interest!I227),I$15),0)</f>
        <v>0</v>
      </c>
      <c r="J227" s="6">
        <f>IF(Balance!J226&gt;0,IF(SUM(Balance!J226,Interest!J227)&lt;J$15,SUM(Balance!J226,Interest!J227),J$15),0)</f>
        <v>0</v>
      </c>
      <c r="K227" s="6">
        <f>IF(Balance!K226&gt;0,IF(SUM(Balance!K226,Interest!K227)&lt;K$15,SUM(Balance!K226,Interest!K227),K$15),0)</f>
        <v>0</v>
      </c>
      <c r="L227" s="6">
        <f>IF(Balance!L226&gt;0,IF(SUM(Balance!L226,Interest!L227)&lt;L$15,SUM(Balance!L226,Interest!L227),L$15),0)</f>
        <v>0</v>
      </c>
      <c r="M227" s="6">
        <f>IF(Balance!M226&gt;0,IF(SUM(Balance!M226,Interest!M227)&lt;M$15,SUM(Balance!M226,Interest!M227),M$15),0)</f>
        <v>0</v>
      </c>
      <c r="O227" s="6">
        <f t="shared" si="6"/>
        <v>0</v>
      </c>
    </row>
    <row r="228" spans="1:15" x14ac:dyDescent="0.25">
      <c r="A228" s="3" t="str">
        <f>IF(Balance!O227&lt;=0,"",A227+1)</f>
        <v/>
      </c>
      <c r="B228" s="51" t="str">
        <f t="shared" si="7"/>
        <v/>
      </c>
      <c r="D228" s="6">
        <f>IF(Balance!D227&gt;0,IF(SUM(Balance!D227,Interest!D228)&lt;D$15,SUM(Balance!D227,Interest!D228),D$15),0)</f>
        <v>0</v>
      </c>
      <c r="E228" s="6">
        <f>IF(Balance!E227&gt;0,IF(SUM(Balance!E227,Interest!E228)&lt;E$15,SUM(Balance!E227,Interest!E228),E$15),0)</f>
        <v>0</v>
      </c>
      <c r="F228" s="6">
        <f>IF(Balance!F227&gt;0,IF(SUM(Balance!F227,Interest!F228)&lt;F$15,SUM(Balance!F227,Interest!F228),F$15),0)</f>
        <v>0</v>
      </c>
      <c r="G228" s="6">
        <f>IF(Balance!G227&gt;0,IF(SUM(Balance!G227,Interest!G228)&lt;G$15,SUM(Balance!G227,Interest!G228),G$15),0)</f>
        <v>0</v>
      </c>
      <c r="H228" s="6">
        <f>IF(Balance!H227&gt;0,IF(SUM(Balance!H227,Interest!H228)&lt;H$15,SUM(Balance!H227,Interest!H228),H$15),0)</f>
        <v>0</v>
      </c>
      <c r="I228" s="6">
        <f>IF(Balance!I227&gt;0,IF(SUM(Balance!I227,Interest!I228)&lt;I$15,SUM(Balance!I227,Interest!I228),I$15),0)</f>
        <v>0</v>
      </c>
      <c r="J228" s="6">
        <f>IF(Balance!J227&gt;0,IF(SUM(Balance!J227,Interest!J228)&lt;J$15,SUM(Balance!J227,Interest!J228),J$15),0)</f>
        <v>0</v>
      </c>
      <c r="K228" s="6">
        <f>IF(Balance!K227&gt;0,IF(SUM(Balance!K227,Interest!K228)&lt;K$15,SUM(Balance!K227,Interest!K228),K$15),0)</f>
        <v>0</v>
      </c>
      <c r="L228" s="6">
        <f>IF(Balance!L227&gt;0,IF(SUM(Balance!L227,Interest!L228)&lt;L$15,SUM(Balance!L227,Interest!L228),L$15),0)</f>
        <v>0</v>
      </c>
      <c r="M228" s="6">
        <f>IF(Balance!M227&gt;0,IF(SUM(Balance!M227,Interest!M228)&lt;M$15,SUM(Balance!M227,Interest!M228),M$15),0)</f>
        <v>0</v>
      </c>
      <c r="O228" s="6">
        <f t="shared" si="6"/>
        <v>0</v>
      </c>
    </row>
    <row r="229" spans="1:15" x14ac:dyDescent="0.25">
      <c r="A229" s="3" t="str">
        <f>IF(Balance!O228&lt;=0,"",A228+1)</f>
        <v/>
      </c>
      <c r="B229" s="51" t="str">
        <f t="shared" si="7"/>
        <v/>
      </c>
      <c r="D229" s="6">
        <f>IF(Balance!D228&gt;0,IF(SUM(Balance!D228,Interest!D229)&lt;D$15,SUM(Balance!D228,Interest!D229),D$15),0)</f>
        <v>0</v>
      </c>
      <c r="E229" s="6">
        <f>IF(Balance!E228&gt;0,IF(SUM(Balance!E228,Interest!E229)&lt;E$15,SUM(Balance!E228,Interest!E229),E$15),0)</f>
        <v>0</v>
      </c>
      <c r="F229" s="6">
        <f>IF(Balance!F228&gt;0,IF(SUM(Balance!F228,Interest!F229)&lt;F$15,SUM(Balance!F228,Interest!F229),F$15),0)</f>
        <v>0</v>
      </c>
      <c r="G229" s="6">
        <f>IF(Balance!G228&gt;0,IF(SUM(Balance!G228,Interest!G229)&lt;G$15,SUM(Balance!G228,Interest!G229),G$15),0)</f>
        <v>0</v>
      </c>
      <c r="H229" s="6">
        <f>IF(Balance!H228&gt;0,IF(SUM(Balance!H228,Interest!H229)&lt;H$15,SUM(Balance!H228,Interest!H229),H$15),0)</f>
        <v>0</v>
      </c>
      <c r="I229" s="6">
        <f>IF(Balance!I228&gt;0,IF(SUM(Balance!I228,Interest!I229)&lt;I$15,SUM(Balance!I228,Interest!I229),I$15),0)</f>
        <v>0</v>
      </c>
      <c r="J229" s="6">
        <f>IF(Balance!J228&gt;0,IF(SUM(Balance!J228,Interest!J229)&lt;J$15,SUM(Balance!J228,Interest!J229),J$15),0)</f>
        <v>0</v>
      </c>
      <c r="K229" s="6">
        <f>IF(Balance!K228&gt;0,IF(SUM(Balance!K228,Interest!K229)&lt;K$15,SUM(Balance!K228,Interest!K229),K$15),0)</f>
        <v>0</v>
      </c>
      <c r="L229" s="6">
        <f>IF(Balance!L228&gt;0,IF(SUM(Balance!L228,Interest!L229)&lt;L$15,SUM(Balance!L228,Interest!L229),L$15),0)</f>
        <v>0</v>
      </c>
      <c r="M229" s="6">
        <f>IF(Balance!M228&gt;0,IF(SUM(Balance!M228,Interest!M229)&lt;M$15,SUM(Balance!M228,Interest!M229),M$15),0)</f>
        <v>0</v>
      </c>
      <c r="O229" s="6">
        <f t="shared" si="6"/>
        <v>0</v>
      </c>
    </row>
    <row r="230" spans="1:15" x14ac:dyDescent="0.25">
      <c r="A230" s="3" t="str">
        <f>IF(Balance!O229&lt;=0,"",A229+1)</f>
        <v/>
      </c>
      <c r="B230" s="51" t="str">
        <f t="shared" si="7"/>
        <v/>
      </c>
      <c r="D230" s="6">
        <f>IF(Balance!D229&gt;0,IF(SUM(Balance!D229,Interest!D230)&lt;D$15,SUM(Balance!D229,Interest!D230),D$15),0)</f>
        <v>0</v>
      </c>
      <c r="E230" s="6">
        <f>IF(Balance!E229&gt;0,IF(SUM(Balance!E229,Interest!E230)&lt;E$15,SUM(Balance!E229,Interest!E230),E$15),0)</f>
        <v>0</v>
      </c>
      <c r="F230" s="6">
        <f>IF(Balance!F229&gt;0,IF(SUM(Balance!F229,Interest!F230)&lt;F$15,SUM(Balance!F229,Interest!F230),F$15),0)</f>
        <v>0</v>
      </c>
      <c r="G230" s="6">
        <f>IF(Balance!G229&gt;0,IF(SUM(Balance!G229,Interest!G230)&lt;G$15,SUM(Balance!G229,Interest!G230),G$15),0)</f>
        <v>0</v>
      </c>
      <c r="H230" s="6">
        <f>IF(Balance!H229&gt;0,IF(SUM(Balance!H229,Interest!H230)&lt;H$15,SUM(Balance!H229,Interest!H230),H$15),0)</f>
        <v>0</v>
      </c>
      <c r="I230" s="6">
        <f>IF(Balance!I229&gt;0,IF(SUM(Balance!I229,Interest!I230)&lt;I$15,SUM(Balance!I229,Interest!I230),I$15),0)</f>
        <v>0</v>
      </c>
      <c r="J230" s="6">
        <f>IF(Balance!J229&gt;0,IF(SUM(Balance!J229,Interest!J230)&lt;J$15,SUM(Balance!J229,Interest!J230),J$15),0)</f>
        <v>0</v>
      </c>
      <c r="K230" s="6">
        <f>IF(Balance!K229&gt;0,IF(SUM(Balance!K229,Interest!K230)&lt;K$15,SUM(Balance!K229,Interest!K230),K$15),0)</f>
        <v>0</v>
      </c>
      <c r="L230" s="6">
        <f>IF(Balance!L229&gt;0,IF(SUM(Balance!L229,Interest!L230)&lt;L$15,SUM(Balance!L229,Interest!L230),L$15),0)</f>
        <v>0</v>
      </c>
      <c r="M230" s="6">
        <f>IF(Balance!M229&gt;0,IF(SUM(Balance!M229,Interest!M230)&lt;M$15,SUM(Balance!M229,Interest!M230),M$15),0)</f>
        <v>0</v>
      </c>
      <c r="O230" s="6">
        <f t="shared" si="6"/>
        <v>0</v>
      </c>
    </row>
    <row r="231" spans="1:15" x14ac:dyDescent="0.25">
      <c r="A231" s="3" t="str">
        <f>IF(Balance!O230&lt;=0,"",A230+1)</f>
        <v/>
      </c>
      <c r="B231" s="51" t="str">
        <f t="shared" si="7"/>
        <v/>
      </c>
      <c r="D231" s="6">
        <f>IF(Balance!D230&gt;0,IF(SUM(Balance!D230,Interest!D231)&lt;D$15,SUM(Balance!D230,Interest!D231),D$15),0)</f>
        <v>0</v>
      </c>
      <c r="E231" s="6">
        <f>IF(Balance!E230&gt;0,IF(SUM(Balance!E230,Interest!E231)&lt;E$15,SUM(Balance!E230,Interest!E231),E$15),0)</f>
        <v>0</v>
      </c>
      <c r="F231" s="6">
        <f>IF(Balance!F230&gt;0,IF(SUM(Balance!F230,Interest!F231)&lt;F$15,SUM(Balance!F230,Interest!F231),F$15),0)</f>
        <v>0</v>
      </c>
      <c r="G231" s="6">
        <f>IF(Balance!G230&gt;0,IF(SUM(Balance!G230,Interest!G231)&lt;G$15,SUM(Balance!G230,Interest!G231),G$15),0)</f>
        <v>0</v>
      </c>
      <c r="H231" s="6">
        <f>IF(Balance!H230&gt;0,IF(SUM(Balance!H230,Interest!H231)&lt;H$15,SUM(Balance!H230,Interest!H231),H$15),0)</f>
        <v>0</v>
      </c>
      <c r="I231" s="6">
        <f>IF(Balance!I230&gt;0,IF(SUM(Balance!I230,Interest!I231)&lt;I$15,SUM(Balance!I230,Interest!I231),I$15),0)</f>
        <v>0</v>
      </c>
      <c r="J231" s="6">
        <f>IF(Balance!J230&gt;0,IF(SUM(Balance!J230,Interest!J231)&lt;J$15,SUM(Balance!J230,Interest!J231),J$15),0)</f>
        <v>0</v>
      </c>
      <c r="K231" s="6">
        <f>IF(Balance!K230&gt;0,IF(SUM(Balance!K230,Interest!K231)&lt;K$15,SUM(Balance!K230,Interest!K231),K$15),0)</f>
        <v>0</v>
      </c>
      <c r="L231" s="6">
        <f>IF(Balance!L230&gt;0,IF(SUM(Balance!L230,Interest!L231)&lt;L$15,SUM(Balance!L230,Interest!L231),L$15),0)</f>
        <v>0</v>
      </c>
      <c r="M231" s="6">
        <f>IF(Balance!M230&gt;0,IF(SUM(Balance!M230,Interest!M231)&lt;M$15,SUM(Balance!M230,Interest!M231),M$15),0)</f>
        <v>0</v>
      </c>
      <c r="O231" s="6">
        <f t="shared" si="6"/>
        <v>0</v>
      </c>
    </row>
    <row r="232" spans="1:15" x14ac:dyDescent="0.25">
      <c r="A232" s="3" t="str">
        <f>IF(Balance!O231&lt;=0,"",A231+1)</f>
        <v/>
      </c>
      <c r="B232" s="51" t="str">
        <f t="shared" si="7"/>
        <v/>
      </c>
      <c r="D232" s="6">
        <f>IF(Balance!D231&gt;0,IF(SUM(Balance!D231,Interest!D232)&lt;D$15,SUM(Balance!D231,Interest!D232),D$15),0)</f>
        <v>0</v>
      </c>
      <c r="E232" s="6">
        <f>IF(Balance!E231&gt;0,IF(SUM(Balance!E231,Interest!E232)&lt;E$15,SUM(Balance!E231,Interest!E232),E$15),0)</f>
        <v>0</v>
      </c>
      <c r="F232" s="6">
        <f>IF(Balance!F231&gt;0,IF(SUM(Balance!F231,Interest!F232)&lt;F$15,SUM(Balance!F231,Interest!F232),F$15),0)</f>
        <v>0</v>
      </c>
      <c r="G232" s="6">
        <f>IF(Balance!G231&gt;0,IF(SUM(Balance!G231,Interest!G232)&lt;G$15,SUM(Balance!G231,Interest!G232),G$15),0)</f>
        <v>0</v>
      </c>
      <c r="H232" s="6">
        <f>IF(Balance!H231&gt;0,IF(SUM(Balance!H231,Interest!H232)&lt;H$15,SUM(Balance!H231,Interest!H232),H$15),0)</f>
        <v>0</v>
      </c>
      <c r="I232" s="6">
        <f>IF(Balance!I231&gt;0,IF(SUM(Balance!I231,Interest!I232)&lt;I$15,SUM(Balance!I231,Interest!I232),I$15),0)</f>
        <v>0</v>
      </c>
      <c r="J232" s="6">
        <f>IF(Balance!J231&gt;0,IF(SUM(Balance!J231,Interest!J232)&lt;J$15,SUM(Balance!J231,Interest!J232),J$15),0)</f>
        <v>0</v>
      </c>
      <c r="K232" s="6">
        <f>IF(Balance!K231&gt;0,IF(SUM(Balance!K231,Interest!K232)&lt;K$15,SUM(Balance!K231,Interest!K232),K$15),0)</f>
        <v>0</v>
      </c>
      <c r="L232" s="6">
        <f>IF(Balance!L231&gt;0,IF(SUM(Balance!L231,Interest!L232)&lt;L$15,SUM(Balance!L231,Interest!L232),L$15),0)</f>
        <v>0</v>
      </c>
      <c r="M232" s="6">
        <f>IF(Balance!M231&gt;0,IF(SUM(Balance!M231,Interest!M232)&lt;M$15,SUM(Balance!M231,Interest!M232),M$15),0)</f>
        <v>0</v>
      </c>
      <c r="O232" s="6">
        <f t="shared" si="6"/>
        <v>0</v>
      </c>
    </row>
    <row r="233" spans="1:15" x14ac:dyDescent="0.25">
      <c r="A233" s="3" t="str">
        <f>IF(Balance!O232&lt;=0,"",A232+1)</f>
        <v/>
      </c>
      <c r="B233" s="51" t="str">
        <f t="shared" si="7"/>
        <v/>
      </c>
      <c r="D233" s="6">
        <f>IF(Balance!D232&gt;0,IF(SUM(Balance!D232,Interest!D233)&lt;D$15,SUM(Balance!D232,Interest!D233),D$15),0)</f>
        <v>0</v>
      </c>
      <c r="E233" s="6">
        <f>IF(Balance!E232&gt;0,IF(SUM(Balance!E232,Interest!E233)&lt;E$15,SUM(Balance!E232,Interest!E233),E$15),0)</f>
        <v>0</v>
      </c>
      <c r="F233" s="6">
        <f>IF(Balance!F232&gt;0,IF(SUM(Balance!F232,Interest!F233)&lt;F$15,SUM(Balance!F232,Interest!F233),F$15),0)</f>
        <v>0</v>
      </c>
      <c r="G233" s="6">
        <f>IF(Balance!G232&gt;0,IF(SUM(Balance!G232,Interest!G233)&lt;G$15,SUM(Balance!G232,Interest!G233),G$15),0)</f>
        <v>0</v>
      </c>
      <c r="H233" s="6">
        <f>IF(Balance!H232&gt;0,IF(SUM(Balance!H232,Interest!H233)&lt;H$15,SUM(Balance!H232,Interest!H233),H$15),0)</f>
        <v>0</v>
      </c>
      <c r="I233" s="6">
        <f>IF(Balance!I232&gt;0,IF(SUM(Balance!I232,Interest!I233)&lt;I$15,SUM(Balance!I232,Interest!I233),I$15),0)</f>
        <v>0</v>
      </c>
      <c r="J233" s="6">
        <f>IF(Balance!J232&gt;0,IF(SUM(Balance!J232,Interest!J233)&lt;J$15,SUM(Balance!J232,Interest!J233),J$15),0)</f>
        <v>0</v>
      </c>
      <c r="K233" s="6">
        <f>IF(Balance!K232&gt;0,IF(SUM(Balance!K232,Interest!K233)&lt;K$15,SUM(Balance!K232,Interest!K233),K$15),0)</f>
        <v>0</v>
      </c>
      <c r="L233" s="6">
        <f>IF(Balance!L232&gt;0,IF(SUM(Balance!L232,Interest!L233)&lt;L$15,SUM(Balance!L232,Interest!L233),L$15),0)</f>
        <v>0</v>
      </c>
      <c r="M233" s="6">
        <f>IF(Balance!M232&gt;0,IF(SUM(Balance!M232,Interest!M233)&lt;M$15,SUM(Balance!M232,Interest!M233),M$15),0)</f>
        <v>0</v>
      </c>
      <c r="O233" s="6">
        <f t="shared" si="6"/>
        <v>0</v>
      </c>
    </row>
    <row r="234" spans="1:15" x14ac:dyDescent="0.25">
      <c r="A234" s="3" t="str">
        <f>IF(Balance!O233&lt;=0,"",A233+1)</f>
        <v/>
      </c>
      <c r="B234" s="51" t="str">
        <f t="shared" si="7"/>
        <v/>
      </c>
      <c r="D234" s="6">
        <f>IF(Balance!D233&gt;0,IF(SUM(Balance!D233,Interest!D234)&lt;D$15,SUM(Balance!D233,Interest!D234),D$15),0)</f>
        <v>0</v>
      </c>
      <c r="E234" s="6">
        <f>IF(Balance!E233&gt;0,IF(SUM(Balance!E233,Interest!E234)&lt;E$15,SUM(Balance!E233,Interest!E234),E$15),0)</f>
        <v>0</v>
      </c>
      <c r="F234" s="6">
        <f>IF(Balance!F233&gt;0,IF(SUM(Balance!F233,Interest!F234)&lt;F$15,SUM(Balance!F233,Interest!F234),F$15),0)</f>
        <v>0</v>
      </c>
      <c r="G234" s="6">
        <f>IF(Balance!G233&gt;0,IF(SUM(Balance!G233,Interest!G234)&lt;G$15,SUM(Balance!G233,Interest!G234),G$15),0)</f>
        <v>0</v>
      </c>
      <c r="H234" s="6">
        <f>IF(Balance!H233&gt;0,IF(SUM(Balance!H233,Interest!H234)&lt;H$15,SUM(Balance!H233,Interest!H234),H$15),0)</f>
        <v>0</v>
      </c>
      <c r="I234" s="6">
        <f>IF(Balance!I233&gt;0,IF(SUM(Balance!I233,Interest!I234)&lt;I$15,SUM(Balance!I233,Interest!I234),I$15),0)</f>
        <v>0</v>
      </c>
      <c r="J234" s="6">
        <f>IF(Balance!J233&gt;0,IF(SUM(Balance!J233,Interest!J234)&lt;J$15,SUM(Balance!J233,Interest!J234),J$15),0)</f>
        <v>0</v>
      </c>
      <c r="K234" s="6">
        <f>IF(Balance!K233&gt;0,IF(SUM(Balance!K233,Interest!K234)&lt;K$15,SUM(Balance!K233,Interest!K234),K$15),0)</f>
        <v>0</v>
      </c>
      <c r="L234" s="6">
        <f>IF(Balance!L233&gt;0,IF(SUM(Balance!L233,Interest!L234)&lt;L$15,SUM(Balance!L233,Interest!L234),L$15),0)</f>
        <v>0</v>
      </c>
      <c r="M234" s="6">
        <f>IF(Balance!M233&gt;0,IF(SUM(Balance!M233,Interest!M234)&lt;M$15,SUM(Balance!M233,Interest!M234),M$15),0)</f>
        <v>0</v>
      </c>
      <c r="O234" s="6">
        <f t="shared" si="6"/>
        <v>0</v>
      </c>
    </row>
    <row r="235" spans="1:15" x14ac:dyDescent="0.25">
      <c r="A235" s="3" t="str">
        <f>IF(Balance!O234&lt;=0,"",A234+1)</f>
        <v/>
      </c>
      <c r="B235" s="51" t="str">
        <f t="shared" si="7"/>
        <v/>
      </c>
      <c r="D235" s="6">
        <f>IF(Balance!D234&gt;0,IF(SUM(Balance!D234,Interest!D235)&lt;D$15,SUM(Balance!D234,Interest!D235),D$15),0)</f>
        <v>0</v>
      </c>
      <c r="E235" s="6">
        <f>IF(Balance!E234&gt;0,IF(SUM(Balance!E234,Interest!E235)&lt;E$15,SUM(Balance!E234,Interest!E235),E$15),0)</f>
        <v>0</v>
      </c>
      <c r="F235" s="6">
        <f>IF(Balance!F234&gt;0,IF(SUM(Balance!F234,Interest!F235)&lt;F$15,SUM(Balance!F234,Interest!F235),F$15),0)</f>
        <v>0</v>
      </c>
      <c r="G235" s="6">
        <f>IF(Balance!G234&gt;0,IF(SUM(Balance!G234,Interest!G235)&lt;G$15,SUM(Balance!G234,Interest!G235),G$15),0)</f>
        <v>0</v>
      </c>
      <c r="H235" s="6">
        <f>IF(Balance!H234&gt;0,IF(SUM(Balance!H234,Interest!H235)&lt;H$15,SUM(Balance!H234,Interest!H235),H$15),0)</f>
        <v>0</v>
      </c>
      <c r="I235" s="6">
        <f>IF(Balance!I234&gt;0,IF(SUM(Balance!I234,Interest!I235)&lt;I$15,SUM(Balance!I234,Interest!I235),I$15),0)</f>
        <v>0</v>
      </c>
      <c r="J235" s="6">
        <f>IF(Balance!J234&gt;0,IF(SUM(Balance!J234,Interest!J235)&lt;J$15,SUM(Balance!J234,Interest!J235),J$15),0)</f>
        <v>0</v>
      </c>
      <c r="K235" s="6">
        <f>IF(Balance!K234&gt;0,IF(SUM(Balance!K234,Interest!K235)&lt;K$15,SUM(Balance!K234,Interest!K235),K$15),0)</f>
        <v>0</v>
      </c>
      <c r="L235" s="6">
        <f>IF(Balance!L234&gt;0,IF(SUM(Balance!L234,Interest!L235)&lt;L$15,SUM(Balance!L234,Interest!L235),L$15),0)</f>
        <v>0</v>
      </c>
      <c r="M235" s="6">
        <f>IF(Balance!M234&gt;0,IF(SUM(Balance!M234,Interest!M235)&lt;M$15,SUM(Balance!M234,Interest!M235),M$15),0)</f>
        <v>0</v>
      </c>
      <c r="O235" s="6">
        <f t="shared" si="6"/>
        <v>0</v>
      </c>
    </row>
    <row r="236" spans="1:15" x14ac:dyDescent="0.25">
      <c r="A236" s="3" t="str">
        <f>IF(Balance!O235&lt;=0,"",A235+1)</f>
        <v/>
      </c>
      <c r="B236" s="51" t="str">
        <f t="shared" si="7"/>
        <v/>
      </c>
      <c r="D236" s="6">
        <f>IF(Balance!D235&gt;0,IF(SUM(Balance!D235,Interest!D236)&lt;D$15,SUM(Balance!D235,Interest!D236),D$15),0)</f>
        <v>0</v>
      </c>
      <c r="E236" s="6">
        <f>IF(Balance!E235&gt;0,IF(SUM(Balance!E235,Interest!E236)&lt;E$15,SUM(Balance!E235,Interest!E236),E$15),0)</f>
        <v>0</v>
      </c>
      <c r="F236" s="6">
        <f>IF(Balance!F235&gt;0,IF(SUM(Balance!F235,Interest!F236)&lt;F$15,SUM(Balance!F235,Interest!F236),F$15),0)</f>
        <v>0</v>
      </c>
      <c r="G236" s="6">
        <f>IF(Balance!G235&gt;0,IF(SUM(Balance!G235,Interest!G236)&lt;G$15,SUM(Balance!G235,Interest!G236),G$15),0)</f>
        <v>0</v>
      </c>
      <c r="H236" s="6">
        <f>IF(Balance!H235&gt;0,IF(SUM(Balance!H235,Interest!H236)&lt;H$15,SUM(Balance!H235,Interest!H236),H$15),0)</f>
        <v>0</v>
      </c>
      <c r="I236" s="6">
        <f>IF(Balance!I235&gt;0,IF(SUM(Balance!I235,Interest!I236)&lt;I$15,SUM(Balance!I235,Interest!I236),I$15),0)</f>
        <v>0</v>
      </c>
      <c r="J236" s="6">
        <f>IF(Balance!J235&gt;0,IF(SUM(Balance!J235,Interest!J236)&lt;J$15,SUM(Balance!J235,Interest!J236),J$15),0)</f>
        <v>0</v>
      </c>
      <c r="K236" s="6">
        <f>IF(Balance!K235&gt;0,IF(SUM(Balance!K235,Interest!K236)&lt;K$15,SUM(Balance!K235,Interest!K236),K$15),0)</f>
        <v>0</v>
      </c>
      <c r="L236" s="6">
        <f>IF(Balance!L235&gt;0,IF(SUM(Balance!L235,Interest!L236)&lt;L$15,SUM(Balance!L235,Interest!L236),L$15),0)</f>
        <v>0</v>
      </c>
      <c r="M236" s="6">
        <f>IF(Balance!M235&gt;0,IF(SUM(Balance!M235,Interest!M236)&lt;M$15,SUM(Balance!M235,Interest!M236),M$15),0)</f>
        <v>0</v>
      </c>
      <c r="O236" s="6">
        <f t="shared" si="6"/>
        <v>0</v>
      </c>
    </row>
    <row r="237" spans="1:15" x14ac:dyDescent="0.25">
      <c r="A237" s="3" t="str">
        <f>IF(Balance!O236&lt;=0,"",A236+1)</f>
        <v/>
      </c>
      <c r="B237" s="51" t="str">
        <f t="shared" si="7"/>
        <v/>
      </c>
      <c r="D237" s="6">
        <f>IF(Balance!D236&gt;0,IF(SUM(Balance!D236,Interest!D237)&lt;D$15,SUM(Balance!D236,Interest!D237),D$15),0)</f>
        <v>0</v>
      </c>
      <c r="E237" s="6">
        <f>IF(Balance!E236&gt;0,IF(SUM(Balance!E236,Interest!E237)&lt;E$15,SUM(Balance!E236,Interest!E237),E$15),0)</f>
        <v>0</v>
      </c>
      <c r="F237" s="6">
        <f>IF(Balance!F236&gt;0,IF(SUM(Balance!F236,Interest!F237)&lt;F$15,SUM(Balance!F236,Interest!F237),F$15),0)</f>
        <v>0</v>
      </c>
      <c r="G237" s="6">
        <f>IF(Balance!G236&gt;0,IF(SUM(Balance!G236,Interest!G237)&lt;G$15,SUM(Balance!G236,Interest!G237),G$15),0)</f>
        <v>0</v>
      </c>
      <c r="H237" s="6">
        <f>IF(Balance!H236&gt;0,IF(SUM(Balance!H236,Interest!H237)&lt;H$15,SUM(Balance!H236,Interest!H237),H$15),0)</f>
        <v>0</v>
      </c>
      <c r="I237" s="6">
        <f>IF(Balance!I236&gt;0,IF(SUM(Balance!I236,Interest!I237)&lt;I$15,SUM(Balance!I236,Interest!I237),I$15),0)</f>
        <v>0</v>
      </c>
      <c r="J237" s="6">
        <f>IF(Balance!J236&gt;0,IF(SUM(Balance!J236,Interest!J237)&lt;J$15,SUM(Balance!J236,Interest!J237),J$15),0)</f>
        <v>0</v>
      </c>
      <c r="K237" s="6">
        <f>IF(Balance!K236&gt;0,IF(SUM(Balance!K236,Interest!K237)&lt;K$15,SUM(Balance!K236,Interest!K237),K$15),0)</f>
        <v>0</v>
      </c>
      <c r="L237" s="6">
        <f>IF(Balance!L236&gt;0,IF(SUM(Balance!L236,Interest!L237)&lt;L$15,SUM(Balance!L236,Interest!L237),L$15),0)</f>
        <v>0</v>
      </c>
      <c r="M237" s="6">
        <f>IF(Balance!M236&gt;0,IF(SUM(Balance!M236,Interest!M237)&lt;M$15,SUM(Balance!M236,Interest!M237),M$15),0)</f>
        <v>0</v>
      </c>
      <c r="O237" s="6">
        <f t="shared" si="6"/>
        <v>0</v>
      </c>
    </row>
    <row r="238" spans="1:15" x14ac:dyDescent="0.25">
      <c r="A238" s="3" t="str">
        <f>IF(Balance!O237&lt;=0,"",A237+1)</f>
        <v/>
      </c>
      <c r="B238" s="51" t="str">
        <f t="shared" si="7"/>
        <v/>
      </c>
      <c r="D238" s="6">
        <f>IF(Balance!D237&gt;0,IF(SUM(Balance!D237,Interest!D238)&lt;D$15,SUM(Balance!D237,Interest!D238),D$15),0)</f>
        <v>0</v>
      </c>
      <c r="E238" s="6">
        <f>IF(Balance!E237&gt;0,IF(SUM(Balance!E237,Interest!E238)&lt;E$15,SUM(Balance!E237,Interest!E238),E$15),0)</f>
        <v>0</v>
      </c>
      <c r="F238" s="6">
        <f>IF(Balance!F237&gt;0,IF(SUM(Balance!F237,Interest!F238)&lt;F$15,SUM(Balance!F237,Interest!F238),F$15),0)</f>
        <v>0</v>
      </c>
      <c r="G238" s="6">
        <f>IF(Balance!G237&gt;0,IF(SUM(Balance!G237,Interest!G238)&lt;G$15,SUM(Balance!G237,Interest!G238),G$15),0)</f>
        <v>0</v>
      </c>
      <c r="H238" s="6">
        <f>IF(Balance!H237&gt;0,IF(SUM(Balance!H237,Interest!H238)&lt;H$15,SUM(Balance!H237,Interest!H238),H$15),0)</f>
        <v>0</v>
      </c>
      <c r="I238" s="6">
        <f>IF(Balance!I237&gt;0,IF(SUM(Balance!I237,Interest!I238)&lt;I$15,SUM(Balance!I237,Interest!I238),I$15),0)</f>
        <v>0</v>
      </c>
      <c r="J238" s="6">
        <f>IF(Balance!J237&gt;0,IF(SUM(Balance!J237,Interest!J238)&lt;J$15,SUM(Balance!J237,Interest!J238),J$15),0)</f>
        <v>0</v>
      </c>
      <c r="K238" s="6">
        <f>IF(Balance!K237&gt;0,IF(SUM(Balance!K237,Interest!K238)&lt;K$15,SUM(Balance!K237,Interest!K238),K$15),0)</f>
        <v>0</v>
      </c>
      <c r="L238" s="6">
        <f>IF(Balance!L237&gt;0,IF(SUM(Balance!L237,Interest!L238)&lt;L$15,SUM(Balance!L237,Interest!L238),L$15),0)</f>
        <v>0</v>
      </c>
      <c r="M238" s="6">
        <f>IF(Balance!M237&gt;0,IF(SUM(Balance!M237,Interest!M238)&lt;M$15,SUM(Balance!M237,Interest!M238),M$15),0)</f>
        <v>0</v>
      </c>
      <c r="O238" s="6">
        <f t="shared" si="6"/>
        <v>0</v>
      </c>
    </row>
    <row r="239" spans="1:15" x14ac:dyDescent="0.25">
      <c r="A239" s="3" t="str">
        <f>IF(Balance!O238&lt;=0,"",A238+1)</f>
        <v/>
      </c>
      <c r="B239" s="51" t="str">
        <f t="shared" si="7"/>
        <v/>
      </c>
      <c r="D239" s="6">
        <f>IF(Balance!D238&gt;0,IF(SUM(Balance!D238,Interest!D239)&lt;D$15,SUM(Balance!D238,Interest!D239),D$15),0)</f>
        <v>0</v>
      </c>
      <c r="E239" s="6">
        <f>IF(Balance!E238&gt;0,IF(SUM(Balance!E238,Interest!E239)&lt;E$15,SUM(Balance!E238,Interest!E239),E$15),0)</f>
        <v>0</v>
      </c>
      <c r="F239" s="6">
        <f>IF(Balance!F238&gt;0,IF(SUM(Balance!F238,Interest!F239)&lt;F$15,SUM(Balance!F238,Interest!F239),F$15),0)</f>
        <v>0</v>
      </c>
      <c r="G239" s="6">
        <f>IF(Balance!G238&gt;0,IF(SUM(Balance!G238,Interest!G239)&lt;G$15,SUM(Balance!G238,Interest!G239),G$15),0)</f>
        <v>0</v>
      </c>
      <c r="H239" s="6">
        <f>IF(Balance!H238&gt;0,IF(SUM(Balance!H238,Interest!H239)&lt;H$15,SUM(Balance!H238,Interest!H239),H$15),0)</f>
        <v>0</v>
      </c>
      <c r="I239" s="6">
        <f>IF(Balance!I238&gt;0,IF(SUM(Balance!I238,Interest!I239)&lt;I$15,SUM(Balance!I238,Interest!I239),I$15),0)</f>
        <v>0</v>
      </c>
      <c r="J239" s="6">
        <f>IF(Balance!J238&gt;0,IF(SUM(Balance!J238,Interest!J239)&lt;J$15,SUM(Balance!J238,Interest!J239),J$15),0)</f>
        <v>0</v>
      </c>
      <c r="K239" s="6">
        <f>IF(Balance!K238&gt;0,IF(SUM(Balance!K238,Interest!K239)&lt;K$15,SUM(Balance!K238,Interest!K239),K$15),0)</f>
        <v>0</v>
      </c>
      <c r="L239" s="6">
        <f>IF(Balance!L238&gt;0,IF(SUM(Balance!L238,Interest!L239)&lt;L$15,SUM(Balance!L238,Interest!L239),L$15),0)</f>
        <v>0</v>
      </c>
      <c r="M239" s="6">
        <f>IF(Balance!M238&gt;0,IF(SUM(Balance!M238,Interest!M239)&lt;M$15,SUM(Balance!M238,Interest!M239),M$15),0)</f>
        <v>0</v>
      </c>
      <c r="O239" s="6">
        <f t="shared" si="6"/>
        <v>0</v>
      </c>
    </row>
    <row r="240" spans="1:15" x14ac:dyDescent="0.25">
      <c r="A240" s="3" t="str">
        <f>IF(Balance!O239&lt;=0,"",A239+1)</f>
        <v/>
      </c>
      <c r="B240" s="51" t="str">
        <f t="shared" si="7"/>
        <v/>
      </c>
      <c r="D240" s="6">
        <f>IF(Balance!D239&gt;0,IF(SUM(Balance!D239,Interest!D240)&lt;D$15,SUM(Balance!D239,Interest!D240),D$15),0)</f>
        <v>0</v>
      </c>
      <c r="E240" s="6">
        <f>IF(Balance!E239&gt;0,IF(SUM(Balance!E239,Interest!E240)&lt;E$15,SUM(Balance!E239,Interest!E240),E$15),0)</f>
        <v>0</v>
      </c>
      <c r="F240" s="6">
        <f>IF(Balance!F239&gt;0,IF(SUM(Balance!F239,Interest!F240)&lt;F$15,SUM(Balance!F239,Interest!F240),F$15),0)</f>
        <v>0</v>
      </c>
      <c r="G240" s="6">
        <f>IF(Balance!G239&gt;0,IF(SUM(Balance!G239,Interest!G240)&lt;G$15,SUM(Balance!G239,Interest!G240),G$15),0)</f>
        <v>0</v>
      </c>
      <c r="H240" s="6">
        <f>IF(Balance!H239&gt;0,IF(SUM(Balance!H239,Interest!H240)&lt;H$15,SUM(Balance!H239,Interest!H240),H$15),0)</f>
        <v>0</v>
      </c>
      <c r="I240" s="6">
        <f>IF(Balance!I239&gt;0,IF(SUM(Balance!I239,Interest!I240)&lt;I$15,SUM(Balance!I239,Interest!I240),I$15),0)</f>
        <v>0</v>
      </c>
      <c r="J240" s="6">
        <f>IF(Balance!J239&gt;0,IF(SUM(Balance!J239,Interest!J240)&lt;J$15,SUM(Balance!J239,Interest!J240),J$15),0)</f>
        <v>0</v>
      </c>
      <c r="K240" s="6">
        <f>IF(Balance!K239&gt;0,IF(SUM(Balance!K239,Interest!K240)&lt;K$15,SUM(Balance!K239,Interest!K240),K$15),0)</f>
        <v>0</v>
      </c>
      <c r="L240" s="6">
        <f>IF(Balance!L239&gt;0,IF(SUM(Balance!L239,Interest!L240)&lt;L$15,SUM(Balance!L239,Interest!L240),L$15),0)</f>
        <v>0</v>
      </c>
      <c r="M240" s="6">
        <f>IF(Balance!M239&gt;0,IF(SUM(Balance!M239,Interest!M240)&lt;M$15,SUM(Balance!M239,Interest!M240),M$15),0)</f>
        <v>0</v>
      </c>
      <c r="O240" s="6">
        <f t="shared" si="6"/>
        <v>0</v>
      </c>
    </row>
    <row r="241" spans="1:15" x14ac:dyDescent="0.25">
      <c r="A241" s="3" t="str">
        <f>IF(Balance!O240&lt;=0,"",A240+1)</f>
        <v/>
      </c>
      <c r="B241" s="51" t="str">
        <f t="shared" si="7"/>
        <v/>
      </c>
      <c r="D241" s="6">
        <f>IF(Balance!D240&gt;0,IF(SUM(Balance!D240,Interest!D241)&lt;D$15,SUM(Balance!D240,Interest!D241),D$15),0)</f>
        <v>0</v>
      </c>
      <c r="E241" s="6">
        <f>IF(Balance!E240&gt;0,IF(SUM(Balance!E240,Interest!E241)&lt;E$15,SUM(Balance!E240,Interest!E241),E$15),0)</f>
        <v>0</v>
      </c>
      <c r="F241" s="6">
        <f>IF(Balance!F240&gt;0,IF(SUM(Balance!F240,Interest!F241)&lt;F$15,SUM(Balance!F240,Interest!F241),F$15),0)</f>
        <v>0</v>
      </c>
      <c r="G241" s="6">
        <f>IF(Balance!G240&gt;0,IF(SUM(Balance!G240,Interest!G241)&lt;G$15,SUM(Balance!G240,Interest!G241),G$15),0)</f>
        <v>0</v>
      </c>
      <c r="H241" s="6">
        <f>IF(Balance!H240&gt;0,IF(SUM(Balance!H240,Interest!H241)&lt;H$15,SUM(Balance!H240,Interest!H241),H$15),0)</f>
        <v>0</v>
      </c>
      <c r="I241" s="6">
        <f>IF(Balance!I240&gt;0,IF(SUM(Balance!I240,Interest!I241)&lt;I$15,SUM(Balance!I240,Interest!I241),I$15),0)</f>
        <v>0</v>
      </c>
      <c r="J241" s="6">
        <f>IF(Balance!J240&gt;0,IF(SUM(Balance!J240,Interest!J241)&lt;J$15,SUM(Balance!J240,Interest!J241),J$15),0)</f>
        <v>0</v>
      </c>
      <c r="K241" s="6">
        <f>IF(Balance!K240&gt;0,IF(SUM(Balance!K240,Interest!K241)&lt;K$15,SUM(Balance!K240,Interest!K241),K$15),0)</f>
        <v>0</v>
      </c>
      <c r="L241" s="6">
        <f>IF(Balance!L240&gt;0,IF(SUM(Balance!L240,Interest!L241)&lt;L$15,SUM(Balance!L240,Interest!L241),L$15),0)</f>
        <v>0</v>
      </c>
      <c r="M241" s="6">
        <f>IF(Balance!M240&gt;0,IF(SUM(Balance!M240,Interest!M241)&lt;M$15,SUM(Balance!M240,Interest!M241),M$15),0)</f>
        <v>0</v>
      </c>
      <c r="O241" s="6">
        <f t="shared" si="6"/>
        <v>0</v>
      </c>
    </row>
    <row r="242" spans="1:15" x14ac:dyDescent="0.25">
      <c r="A242" s="3" t="str">
        <f>IF(Balance!O241&lt;=0,"",A241+1)</f>
        <v/>
      </c>
      <c r="B242" s="51" t="str">
        <f t="shared" si="7"/>
        <v/>
      </c>
      <c r="D242" s="6">
        <f>IF(Balance!D241&gt;0,IF(SUM(Balance!D241,Interest!D242)&lt;D$15,SUM(Balance!D241,Interest!D242),D$15),0)</f>
        <v>0</v>
      </c>
      <c r="E242" s="6">
        <f>IF(Balance!E241&gt;0,IF(SUM(Balance!E241,Interest!E242)&lt;E$15,SUM(Balance!E241,Interest!E242),E$15),0)</f>
        <v>0</v>
      </c>
      <c r="F242" s="6">
        <f>IF(Balance!F241&gt;0,IF(SUM(Balance!F241,Interest!F242)&lt;F$15,SUM(Balance!F241,Interest!F242),F$15),0)</f>
        <v>0</v>
      </c>
      <c r="G242" s="6">
        <f>IF(Balance!G241&gt;0,IF(SUM(Balance!G241,Interest!G242)&lt;G$15,SUM(Balance!G241,Interest!G242),G$15),0)</f>
        <v>0</v>
      </c>
      <c r="H242" s="6">
        <f>IF(Balance!H241&gt;0,IF(SUM(Balance!H241,Interest!H242)&lt;H$15,SUM(Balance!H241,Interest!H242),H$15),0)</f>
        <v>0</v>
      </c>
      <c r="I242" s="6">
        <f>IF(Balance!I241&gt;0,IF(SUM(Balance!I241,Interest!I242)&lt;I$15,SUM(Balance!I241,Interest!I242),I$15),0)</f>
        <v>0</v>
      </c>
      <c r="J242" s="6">
        <f>IF(Balance!J241&gt;0,IF(SUM(Balance!J241,Interest!J242)&lt;J$15,SUM(Balance!J241,Interest!J242),J$15),0)</f>
        <v>0</v>
      </c>
      <c r="K242" s="6">
        <f>IF(Balance!K241&gt;0,IF(SUM(Balance!K241,Interest!K242)&lt;K$15,SUM(Balance!K241,Interest!K242),K$15),0)</f>
        <v>0</v>
      </c>
      <c r="L242" s="6">
        <f>IF(Balance!L241&gt;0,IF(SUM(Balance!L241,Interest!L242)&lt;L$15,SUM(Balance!L241,Interest!L242),L$15),0)</f>
        <v>0</v>
      </c>
      <c r="M242" s="6">
        <f>IF(Balance!M241&gt;0,IF(SUM(Balance!M241,Interest!M242)&lt;M$15,SUM(Balance!M241,Interest!M242),M$15),0)</f>
        <v>0</v>
      </c>
      <c r="O242" s="6">
        <f t="shared" si="6"/>
        <v>0</v>
      </c>
    </row>
    <row r="243" spans="1:15" x14ac:dyDescent="0.25">
      <c r="A243" s="3" t="str">
        <f>IF(Balance!O242&lt;=0,"",A242+1)</f>
        <v/>
      </c>
      <c r="B243" s="51" t="str">
        <f t="shared" si="7"/>
        <v/>
      </c>
      <c r="D243" s="6">
        <f>IF(Balance!D242&gt;0,IF(SUM(Balance!D242,Interest!D243)&lt;D$15,SUM(Balance!D242,Interest!D243),D$15),0)</f>
        <v>0</v>
      </c>
      <c r="E243" s="6">
        <f>IF(Balance!E242&gt;0,IF(SUM(Balance!E242,Interest!E243)&lt;E$15,SUM(Balance!E242,Interest!E243),E$15),0)</f>
        <v>0</v>
      </c>
      <c r="F243" s="6">
        <f>IF(Balance!F242&gt;0,IF(SUM(Balance!F242,Interest!F243)&lt;F$15,SUM(Balance!F242,Interest!F243),F$15),0)</f>
        <v>0</v>
      </c>
      <c r="G243" s="6">
        <f>IF(Balance!G242&gt;0,IF(SUM(Balance!G242,Interest!G243)&lt;G$15,SUM(Balance!G242,Interest!G243),G$15),0)</f>
        <v>0</v>
      </c>
      <c r="H243" s="6">
        <f>IF(Balance!H242&gt;0,IF(SUM(Balance!H242,Interest!H243)&lt;H$15,SUM(Balance!H242,Interest!H243),H$15),0)</f>
        <v>0</v>
      </c>
      <c r="I243" s="6">
        <f>IF(Balance!I242&gt;0,IF(SUM(Balance!I242,Interest!I243)&lt;I$15,SUM(Balance!I242,Interest!I243),I$15),0)</f>
        <v>0</v>
      </c>
      <c r="J243" s="6">
        <f>IF(Balance!J242&gt;0,IF(SUM(Balance!J242,Interest!J243)&lt;J$15,SUM(Balance!J242,Interest!J243),J$15),0)</f>
        <v>0</v>
      </c>
      <c r="K243" s="6">
        <f>IF(Balance!K242&gt;0,IF(SUM(Balance!K242,Interest!K243)&lt;K$15,SUM(Balance!K242,Interest!K243),K$15),0)</f>
        <v>0</v>
      </c>
      <c r="L243" s="6">
        <f>IF(Balance!L242&gt;0,IF(SUM(Balance!L242,Interest!L243)&lt;L$15,SUM(Balance!L242,Interest!L243),L$15),0)</f>
        <v>0</v>
      </c>
      <c r="M243" s="6">
        <f>IF(Balance!M242&gt;0,IF(SUM(Balance!M242,Interest!M243)&lt;M$15,SUM(Balance!M242,Interest!M243),M$15),0)</f>
        <v>0</v>
      </c>
      <c r="O243" s="6">
        <f t="shared" si="6"/>
        <v>0</v>
      </c>
    </row>
    <row r="244" spans="1:15" x14ac:dyDescent="0.25">
      <c r="A244" s="3" t="str">
        <f>IF(Balance!O243&lt;=0,"",A243+1)</f>
        <v/>
      </c>
      <c r="B244" s="51" t="str">
        <f t="shared" si="7"/>
        <v/>
      </c>
      <c r="D244" s="6">
        <f>IF(Balance!D243&gt;0,IF(SUM(Balance!D243,Interest!D244)&lt;D$15,SUM(Balance!D243,Interest!D244),D$15),0)</f>
        <v>0</v>
      </c>
      <c r="E244" s="6">
        <f>IF(Balance!E243&gt;0,IF(SUM(Balance!E243,Interest!E244)&lt;E$15,SUM(Balance!E243,Interest!E244),E$15),0)</f>
        <v>0</v>
      </c>
      <c r="F244" s="6">
        <f>IF(Balance!F243&gt;0,IF(SUM(Balance!F243,Interest!F244)&lt;F$15,SUM(Balance!F243,Interest!F244),F$15),0)</f>
        <v>0</v>
      </c>
      <c r="G244" s="6">
        <f>IF(Balance!G243&gt;0,IF(SUM(Balance!G243,Interest!G244)&lt;G$15,SUM(Balance!G243,Interest!G244),G$15),0)</f>
        <v>0</v>
      </c>
      <c r="H244" s="6">
        <f>IF(Balance!H243&gt;0,IF(SUM(Balance!H243,Interest!H244)&lt;H$15,SUM(Balance!H243,Interest!H244),H$15),0)</f>
        <v>0</v>
      </c>
      <c r="I244" s="6">
        <f>IF(Balance!I243&gt;0,IF(SUM(Balance!I243,Interest!I244)&lt;I$15,SUM(Balance!I243,Interest!I244),I$15),0)</f>
        <v>0</v>
      </c>
      <c r="J244" s="6">
        <f>IF(Balance!J243&gt;0,IF(SUM(Balance!J243,Interest!J244)&lt;J$15,SUM(Balance!J243,Interest!J244),J$15),0)</f>
        <v>0</v>
      </c>
      <c r="K244" s="6">
        <f>IF(Balance!K243&gt;0,IF(SUM(Balance!K243,Interest!K244)&lt;K$15,SUM(Balance!K243,Interest!K244),K$15),0)</f>
        <v>0</v>
      </c>
      <c r="L244" s="6">
        <f>IF(Balance!L243&gt;0,IF(SUM(Balance!L243,Interest!L244)&lt;L$15,SUM(Balance!L243,Interest!L244),L$15),0)</f>
        <v>0</v>
      </c>
      <c r="M244" s="6">
        <f>IF(Balance!M243&gt;0,IF(SUM(Balance!M243,Interest!M244)&lt;M$15,SUM(Balance!M243,Interest!M244),M$15),0)</f>
        <v>0</v>
      </c>
      <c r="O244" s="6">
        <f t="shared" si="6"/>
        <v>0</v>
      </c>
    </row>
    <row r="245" spans="1:15" x14ac:dyDescent="0.25">
      <c r="A245" s="3" t="str">
        <f>IF(Balance!O244&lt;=0,"",A244+1)</f>
        <v/>
      </c>
      <c r="B245" s="51" t="str">
        <f t="shared" si="7"/>
        <v/>
      </c>
      <c r="D245" s="6">
        <f>IF(Balance!D244&gt;0,IF(SUM(Balance!D244,Interest!D245)&lt;D$15,SUM(Balance!D244,Interest!D245),D$15),0)</f>
        <v>0</v>
      </c>
      <c r="E245" s="6">
        <f>IF(Balance!E244&gt;0,IF(SUM(Balance!E244,Interest!E245)&lt;E$15,SUM(Balance!E244,Interest!E245),E$15),0)</f>
        <v>0</v>
      </c>
      <c r="F245" s="6">
        <f>IF(Balance!F244&gt;0,IF(SUM(Balance!F244,Interest!F245)&lt;F$15,SUM(Balance!F244,Interest!F245),F$15),0)</f>
        <v>0</v>
      </c>
      <c r="G245" s="6">
        <f>IF(Balance!G244&gt;0,IF(SUM(Balance!G244,Interest!G245)&lt;G$15,SUM(Balance!G244,Interest!G245),G$15),0)</f>
        <v>0</v>
      </c>
      <c r="H245" s="6">
        <f>IF(Balance!H244&gt;0,IF(SUM(Balance!H244,Interest!H245)&lt;H$15,SUM(Balance!H244,Interest!H245),H$15),0)</f>
        <v>0</v>
      </c>
      <c r="I245" s="6">
        <f>IF(Balance!I244&gt;0,IF(SUM(Balance!I244,Interest!I245)&lt;I$15,SUM(Balance!I244,Interest!I245),I$15),0)</f>
        <v>0</v>
      </c>
      <c r="J245" s="6">
        <f>IF(Balance!J244&gt;0,IF(SUM(Balance!J244,Interest!J245)&lt;J$15,SUM(Balance!J244,Interest!J245),J$15),0)</f>
        <v>0</v>
      </c>
      <c r="K245" s="6">
        <f>IF(Balance!K244&gt;0,IF(SUM(Balance!K244,Interest!K245)&lt;K$15,SUM(Balance!K244,Interest!K245),K$15),0)</f>
        <v>0</v>
      </c>
      <c r="L245" s="6">
        <f>IF(Balance!L244&gt;0,IF(SUM(Balance!L244,Interest!L245)&lt;L$15,SUM(Balance!L244,Interest!L245),L$15),0)</f>
        <v>0</v>
      </c>
      <c r="M245" s="6">
        <f>IF(Balance!M244&gt;0,IF(SUM(Balance!M244,Interest!M245)&lt;M$15,SUM(Balance!M244,Interest!M245),M$15),0)</f>
        <v>0</v>
      </c>
      <c r="O245" s="6">
        <f t="shared" si="6"/>
        <v>0</v>
      </c>
    </row>
    <row r="246" spans="1:15" x14ac:dyDescent="0.25">
      <c r="A246" s="3" t="str">
        <f>IF(Balance!O245&lt;=0,"",A245+1)</f>
        <v/>
      </c>
      <c r="B246" s="51" t="str">
        <f t="shared" si="7"/>
        <v/>
      </c>
      <c r="D246" s="6">
        <f>IF(Balance!D245&gt;0,IF(SUM(Balance!D245,Interest!D246)&lt;D$15,SUM(Balance!D245,Interest!D246),D$15),0)</f>
        <v>0</v>
      </c>
      <c r="E246" s="6">
        <f>IF(Balance!E245&gt;0,IF(SUM(Balance!E245,Interest!E246)&lt;E$15,SUM(Balance!E245,Interest!E246),E$15),0)</f>
        <v>0</v>
      </c>
      <c r="F246" s="6">
        <f>IF(Balance!F245&gt;0,IF(SUM(Balance!F245,Interest!F246)&lt;F$15,SUM(Balance!F245,Interest!F246),F$15),0)</f>
        <v>0</v>
      </c>
      <c r="G246" s="6">
        <f>IF(Balance!G245&gt;0,IF(SUM(Balance!G245,Interest!G246)&lt;G$15,SUM(Balance!G245,Interest!G246),G$15),0)</f>
        <v>0</v>
      </c>
      <c r="H246" s="6">
        <f>IF(Balance!H245&gt;0,IF(SUM(Balance!H245,Interest!H246)&lt;H$15,SUM(Balance!H245,Interest!H246),H$15),0)</f>
        <v>0</v>
      </c>
      <c r="I246" s="6">
        <f>IF(Balance!I245&gt;0,IF(SUM(Balance!I245,Interest!I246)&lt;I$15,SUM(Balance!I245,Interest!I246),I$15),0)</f>
        <v>0</v>
      </c>
      <c r="J246" s="6">
        <f>IF(Balance!J245&gt;0,IF(SUM(Balance!J245,Interest!J246)&lt;J$15,SUM(Balance!J245,Interest!J246),J$15),0)</f>
        <v>0</v>
      </c>
      <c r="K246" s="6">
        <f>IF(Balance!K245&gt;0,IF(SUM(Balance!K245,Interest!K246)&lt;K$15,SUM(Balance!K245,Interest!K246),K$15),0)</f>
        <v>0</v>
      </c>
      <c r="L246" s="6">
        <f>IF(Balance!L245&gt;0,IF(SUM(Balance!L245,Interest!L246)&lt;L$15,SUM(Balance!L245,Interest!L246),L$15),0)</f>
        <v>0</v>
      </c>
      <c r="M246" s="6">
        <f>IF(Balance!M245&gt;0,IF(SUM(Balance!M245,Interest!M246)&lt;M$15,SUM(Balance!M245,Interest!M246),M$15),0)</f>
        <v>0</v>
      </c>
      <c r="O246" s="6">
        <f t="shared" si="6"/>
        <v>0</v>
      </c>
    </row>
    <row r="247" spans="1:15" x14ac:dyDescent="0.25">
      <c r="A247" s="3" t="str">
        <f>IF(Balance!O246&lt;=0,"",A246+1)</f>
        <v/>
      </c>
      <c r="B247" s="51" t="str">
        <f t="shared" si="7"/>
        <v/>
      </c>
      <c r="D247" s="6">
        <f>IF(Balance!D246&gt;0,IF(SUM(Balance!D246,Interest!D247)&lt;D$15,SUM(Balance!D246,Interest!D247),D$15),0)</f>
        <v>0</v>
      </c>
      <c r="E247" s="6">
        <f>IF(Balance!E246&gt;0,IF(SUM(Balance!E246,Interest!E247)&lt;E$15,SUM(Balance!E246,Interest!E247),E$15),0)</f>
        <v>0</v>
      </c>
      <c r="F247" s="6">
        <f>IF(Balance!F246&gt;0,IF(SUM(Balance!F246,Interest!F247)&lt;F$15,SUM(Balance!F246,Interest!F247),F$15),0)</f>
        <v>0</v>
      </c>
      <c r="G247" s="6">
        <f>IF(Balance!G246&gt;0,IF(SUM(Balance!G246,Interest!G247)&lt;G$15,SUM(Balance!G246,Interest!G247),G$15),0)</f>
        <v>0</v>
      </c>
      <c r="H247" s="6">
        <f>IF(Balance!H246&gt;0,IF(SUM(Balance!H246,Interest!H247)&lt;H$15,SUM(Balance!H246,Interest!H247),H$15),0)</f>
        <v>0</v>
      </c>
      <c r="I247" s="6">
        <f>IF(Balance!I246&gt;0,IF(SUM(Balance!I246,Interest!I247)&lt;I$15,SUM(Balance!I246,Interest!I247),I$15),0)</f>
        <v>0</v>
      </c>
      <c r="J247" s="6">
        <f>IF(Balance!J246&gt;0,IF(SUM(Balance!J246,Interest!J247)&lt;J$15,SUM(Balance!J246,Interest!J247),J$15),0)</f>
        <v>0</v>
      </c>
      <c r="K247" s="6">
        <f>IF(Balance!K246&gt;0,IF(SUM(Balance!K246,Interest!K247)&lt;K$15,SUM(Balance!K246,Interest!K247),K$15),0)</f>
        <v>0</v>
      </c>
      <c r="L247" s="6">
        <f>IF(Balance!L246&gt;0,IF(SUM(Balance!L246,Interest!L247)&lt;L$15,SUM(Balance!L246,Interest!L247),L$15),0)</f>
        <v>0</v>
      </c>
      <c r="M247" s="6">
        <f>IF(Balance!M246&gt;0,IF(SUM(Balance!M246,Interest!M247)&lt;M$15,SUM(Balance!M246,Interest!M247),M$15),0)</f>
        <v>0</v>
      </c>
      <c r="O247" s="6">
        <f t="shared" si="6"/>
        <v>0</v>
      </c>
    </row>
    <row r="248" spans="1:15" x14ac:dyDescent="0.25">
      <c r="A248" s="3" t="str">
        <f>IF(Balance!O247&lt;=0,"",A247+1)</f>
        <v/>
      </c>
      <c r="B248" s="51" t="str">
        <f t="shared" si="7"/>
        <v/>
      </c>
      <c r="D248" s="6">
        <f>IF(Balance!D247&gt;0,IF(SUM(Balance!D247,Interest!D248)&lt;D$15,SUM(Balance!D247,Interest!D248),D$15),0)</f>
        <v>0</v>
      </c>
      <c r="E248" s="6">
        <f>IF(Balance!E247&gt;0,IF(SUM(Balance!E247,Interest!E248)&lt;E$15,SUM(Balance!E247,Interest!E248),E$15),0)</f>
        <v>0</v>
      </c>
      <c r="F248" s="6">
        <f>IF(Balance!F247&gt;0,IF(SUM(Balance!F247,Interest!F248)&lt;F$15,SUM(Balance!F247,Interest!F248),F$15),0)</f>
        <v>0</v>
      </c>
      <c r="G248" s="6">
        <f>IF(Balance!G247&gt;0,IF(SUM(Balance!G247,Interest!G248)&lt;G$15,SUM(Balance!G247,Interest!G248),G$15),0)</f>
        <v>0</v>
      </c>
      <c r="H248" s="6">
        <f>IF(Balance!H247&gt;0,IF(SUM(Balance!H247,Interest!H248)&lt;H$15,SUM(Balance!H247,Interest!H248),H$15),0)</f>
        <v>0</v>
      </c>
      <c r="I248" s="6">
        <f>IF(Balance!I247&gt;0,IF(SUM(Balance!I247,Interest!I248)&lt;I$15,SUM(Balance!I247,Interest!I248),I$15),0)</f>
        <v>0</v>
      </c>
      <c r="J248" s="6">
        <f>IF(Balance!J247&gt;0,IF(SUM(Balance!J247,Interest!J248)&lt;J$15,SUM(Balance!J247,Interest!J248),J$15),0)</f>
        <v>0</v>
      </c>
      <c r="K248" s="6">
        <f>IF(Balance!K247&gt;0,IF(SUM(Balance!K247,Interest!K248)&lt;K$15,SUM(Balance!K247,Interest!K248),K$15),0)</f>
        <v>0</v>
      </c>
      <c r="L248" s="6">
        <f>IF(Balance!L247&gt;0,IF(SUM(Balance!L247,Interest!L248)&lt;L$15,SUM(Balance!L247,Interest!L248),L$15),0)</f>
        <v>0</v>
      </c>
      <c r="M248" s="6">
        <f>IF(Balance!M247&gt;0,IF(SUM(Balance!M247,Interest!M248)&lt;M$15,SUM(Balance!M247,Interest!M248),M$15),0)</f>
        <v>0</v>
      </c>
      <c r="O248" s="6">
        <f t="shared" si="6"/>
        <v>0</v>
      </c>
    </row>
    <row r="249" spans="1:15" x14ac:dyDescent="0.25">
      <c r="A249" s="3" t="str">
        <f>IF(Balance!O248&lt;=0,"",A248+1)</f>
        <v/>
      </c>
      <c r="B249" s="51" t="str">
        <f t="shared" si="7"/>
        <v/>
      </c>
      <c r="D249" s="6">
        <f>IF(Balance!D248&gt;0,IF(SUM(Balance!D248,Interest!D249)&lt;D$15,SUM(Balance!D248,Interest!D249),D$15),0)</f>
        <v>0</v>
      </c>
      <c r="E249" s="6">
        <f>IF(Balance!E248&gt;0,IF(SUM(Balance!E248,Interest!E249)&lt;E$15,SUM(Balance!E248,Interest!E249),E$15),0)</f>
        <v>0</v>
      </c>
      <c r="F249" s="6">
        <f>IF(Balance!F248&gt;0,IF(SUM(Balance!F248,Interest!F249)&lt;F$15,SUM(Balance!F248,Interest!F249),F$15),0)</f>
        <v>0</v>
      </c>
      <c r="G249" s="6">
        <f>IF(Balance!G248&gt;0,IF(SUM(Balance!G248,Interest!G249)&lt;G$15,SUM(Balance!G248,Interest!G249),G$15),0)</f>
        <v>0</v>
      </c>
      <c r="H249" s="6">
        <f>IF(Balance!H248&gt;0,IF(SUM(Balance!H248,Interest!H249)&lt;H$15,SUM(Balance!H248,Interest!H249),H$15),0)</f>
        <v>0</v>
      </c>
      <c r="I249" s="6">
        <f>IF(Balance!I248&gt;0,IF(SUM(Balance!I248,Interest!I249)&lt;I$15,SUM(Balance!I248,Interest!I249),I$15),0)</f>
        <v>0</v>
      </c>
      <c r="J249" s="6">
        <f>IF(Balance!J248&gt;0,IF(SUM(Balance!J248,Interest!J249)&lt;J$15,SUM(Balance!J248,Interest!J249),J$15),0)</f>
        <v>0</v>
      </c>
      <c r="K249" s="6">
        <f>IF(Balance!K248&gt;0,IF(SUM(Balance!K248,Interest!K249)&lt;K$15,SUM(Balance!K248,Interest!K249),K$15),0)</f>
        <v>0</v>
      </c>
      <c r="L249" s="6">
        <f>IF(Balance!L248&gt;0,IF(SUM(Balance!L248,Interest!L249)&lt;L$15,SUM(Balance!L248,Interest!L249),L$15),0)</f>
        <v>0</v>
      </c>
      <c r="M249" s="6">
        <f>IF(Balance!M248&gt;0,IF(SUM(Balance!M248,Interest!M249)&lt;M$15,SUM(Balance!M248,Interest!M249),M$15),0)</f>
        <v>0</v>
      </c>
      <c r="O249" s="6">
        <f t="shared" si="6"/>
        <v>0</v>
      </c>
    </row>
    <row r="250" spans="1:15" x14ac:dyDescent="0.25">
      <c r="A250" s="3" t="str">
        <f>IF(Balance!O249&lt;=0,"",A249+1)</f>
        <v/>
      </c>
      <c r="B250" s="51" t="str">
        <f t="shared" si="7"/>
        <v/>
      </c>
      <c r="D250" s="6">
        <f>IF(Balance!D249&gt;0,IF(SUM(Balance!D249,Interest!D250)&lt;D$15,SUM(Balance!D249,Interest!D250),D$15),0)</f>
        <v>0</v>
      </c>
      <c r="E250" s="6">
        <f>IF(Balance!E249&gt;0,IF(SUM(Balance!E249,Interest!E250)&lt;E$15,SUM(Balance!E249,Interest!E250),E$15),0)</f>
        <v>0</v>
      </c>
      <c r="F250" s="6">
        <f>IF(Balance!F249&gt;0,IF(SUM(Balance!F249,Interest!F250)&lt;F$15,SUM(Balance!F249,Interest!F250),F$15),0)</f>
        <v>0</v>
      </c>
      <c r="G250" s="6">
        <f>IF(Balance!G249&gt;0,IF(SUM(Balance!G249,Interest!G250)&lt;G$15,SUM(Balance!G249,Interest!G250),G$15),0)</f>
        <v>0</v>
      </c>
      <c r="H250" s="6">
        <f>IF(Balance!H249&gt;0,IF(SUM(Balance!H249,Interest!H250)&lt;H$15,SUM(Balance!H249,Interest!H250),H$15),0)</f>
        <v>0</v>
      </c>
      <c r="I250" s="6">
        <f>IF(Balance!I249&gt;0,IF(SUM(Balance!I249,Interest!I250)&lt;I$15,SUM(Balance!I249,Interest!I250),I$15),0)</f>
        <v>0</v>
      </c>
      <c r="J250" s="6">
        <f>IF(Balance!J249&gt;0,IF(SUM(Balance!J249,Interest!J250)&lt;J$15,SUM(Balance!J249,Interest!J250),J$15),0)</f>
        <v>0</v>
      </c>
      <c r="K250" s="6">
        <f>IF(Balance!K249&gt;0,IF(SUM(Balance!K249,Interest!K250)&lt;K$15,SUM(Balance!K249,Interest!K250),K$15),0)</f>
        <v>0</v>
      </c>
      <c r="L250" s="6">
        <f>IF(Balance!L249&gt;0,IF(SUM(Balance!L249,Interest!L250)&lt;L$15,SUM(Balance!L249,Interest!L250),L$15),0)</f>
        <v>0</v>
      </c>
      <c r="M250" s="6">
        <f>IF(Balance!M249&gt;0,IF(SUM(Balance!M249,Interest!M250)&lt;M$15,SUM(Balance!M249,Interest!M250),M$15),0)</f>
        <v>0</v>
      </c>
      <c r="O250" s="6">
        <f t="shared" si="6"/>
        <v>0</v>
      </c>
    </row>
    <row r="251" spans="1:15" x14ac:dyDescent="0.25">
      <c r="A251" s="3" t="str">
        <f>IF(Balance!O250&lt;=0,"",A250+1)</f>
        <v/>
      </c>
      <c r="B251" s="51" t="str">
        <f t="shared" si="7"/>
        <v/>
      </c>
      <c r="D251" s="6">
        <f>IF(Balance!D250&gt;0,IF(SUM(Balance!D250,Interest!D251)&lt;D$15,SUM(Balance!D250,Interest!D251),D$15),0)</f>
        <v>0</v>
      </c>
      <c r="E251" s="6">
        <f>IF(Balance!E250&gt;0,IF(SUM(Balance!E250,Interest!E251)&lt;E$15,SUM(Balance!E250,Interest!E251),E$15),0)</f>
        <v>0</v>
      </c>
      <c r="F251" s="6">
        <f>IF(Balance!F250&gt;0,IF(SUM(Balance!F250,Interest!F251)&lt;F$15,SUM(Balance!F250,Interest!F251),F$15),0)</f>
        <v>0</v>
      </c>
      <c r="G251" s="6">
        <f>IF(Balance!G250&gt;0,IF(SUM(Balance!G250,Interest!G251)&lt;G$15,SUM(Balance!G250,Interest!G251),G$15),0)</f>
        <v>0</v>
      </c>
      <c r="H251" s="6">
        <f>IF(Balance!H250&gt;0,IF(SUM(Balance!H250,Interest!H251)&lt;H$15,SUM(Balance!H250,Interest!H251),H$15),0)</f>
        <v>0</v>
      </c>
      <c r="I251" s="6">
        <f>IF(Balance!I250&gt;0,IF(SUM(Balance!I250,Interest!I251)&lt;I$15,SUM(Balance!I250,Interest!I251),I$15),0)</f>
        <v>0</v>
      </c>
      <c r="J251" s="6">
        <f>IF(Balance!J250&gt;0,IF(SUM(Balance!J250,Interest!J251)&lt;J$15,SUM(Balance!J250,Interest!J251),J$15),0)</f>
        <v>0</v>
      </c>
      <c r="K251" s="6">
        <f>IF(Balance!K250&gt;0,IF(SUM(Balance!K250,Interest!K251)&lt;K$15,SUM(Balance!K250,Interest!K251),K$15),0)</f>
        <v>0</v>
      </c>
      <c r="L251" s="6">
        <f>IF(Balance!L250&gt;0,IF(SUM(Balance!L250,Interest!L251)&lt;L$15,SUM(Balance!L250,Interest!L251),L$15),0)</f>
        <v>0</v>
      </c>
      <c r="M251" s="6">
        <f>IF(Balance!M250&gt;0,IF(SUM(Balance!M250,Interest!M251)&lt;M$15,SUM(Balance!M250,Interest!M251),M$15),0)</f>
        <v>0</v>
      </c>
      <c r="O251" s="6">
        <f t="shared" si="6"/>
        <v>0</v>
      </c>
    </row>
    <row r="252" spans="1:15" x14ac:dyDescent="0.25">
      <c r="A252" s="3" t="str">
        <f>IF(Balance!O251&lt;=0,"",A251+1)</f>
        <v/>
      </c>
      <c r="B252" s="51" t="str">
        <f t="shared" si="7"/>
        <v/>
      </c>
      <c r="D252" s="6">
        <f>IF(Balance!D251&gt;0,IF(SUM(Balance!D251,Interest!D252)&lt;D$15,SUM(Balance!D251,Interest!D252),D$15),0)</f>
        <v>0</v>
      </c>
      <c r="E252" s="6">
        <f>IF(Balance!E251&gt;0,IF(SUM(Balance!E251,Interest!E252)&lt;E$15,SUM(Balance!E251,Interest!E252),E$15),0)</f>
        <v>0</v>
      </c>
      <c r="F252" s="6">
        <f>IF(Balance!F251&gt;0,IF(SUM(Balance!F251,Interest!F252)&lt;F$15,SUM(Balance!F251,Interest!F252),F$15),0)</f>
        <v>0</v>
      </c>
      <c r="G252" s="6">
        <f>IF(Balance!G251&gt;0,IF(SUM(Balance!G251,Interest!G252)&lt;G$15,SUM(Balance!G251,Interest!G252),G$15),0)</f>
        <v>0</v>
      </c>
      <c r="H252" s="6">
        <f>IF(Balance!H251&gt;0,IF(SUM(Balance!H251,Interest!H252)&lt;H$15,SUM(Balance!H251,Interest!H252),H$15),0)</f>
        <v>0</v>
      </c>
      <c r="I252" s="6">
        <f>IF(Balance!I251&gt;0,IF(SUM(Balance!I251,Interest!I252)&lt;I$15,SUM(Balance!I251,Interest!I252),I$15),0)</f>
        <v>0</v>
      </c>
      <c r="J252" s="6">
        <f>IF(Balance!J251&gt;0,IF(SUM(Balance!J251,Interest!J252)&lt;J$15,SUM(Balance!J251,Interest!J252),J$15),0)</f>
        <v>0</v>
      </c>
      <c r="K252" s="6">
        <f>IF(Balance!K251&gt;0,IF(SUM(Balance!K251,Interest!K252)&lt;K$15,SUM(Balance!K251,Interest!K252),K$15),0)</f>
        <v>0</v>
      </c>
      <c r="L252" s="6">
        <f>IF(Balance!L251&gt;0,IF(SUM(Balance!L251,Interest!L252)&lt;L$15,SUM(Balance!L251,Interest!L252),L$15),0)</f>
        <v>0</v>
      </c>
      <c r="M252" s="6">
        <f>IF(Balance!M251&gt;0,IF(SUM(Balance!M251,Interest!M252)&lt;M$15,SUM(Balance!M251,Interest!M252),M$15),0)</f>
        <v>0</v>
      </c>
      <c r="O252" s="6">
        <f t="shared" si="6"/>
        <v>0</v>
      </c>
    </row>
    <row r="253" spans="1:15" x14ac:dyDescent="0.25">
      <c r="A253" s="3" t="str">
        <f>IF(Balance!O252&lt;=0,"",A252+1)</f>
        <v/>
      </c>
      <c r="B253" s="51" t="str">
        <f t="shared" si="7"/>
        <v/>
      </c>
      <c r="D253" s="6">
        <f>IF(Balance!D252&gt;0,IF(SUM(Balance!D252,Interest!D253)&lt;D$15,SUM(Balance!D252,Interest!D253),D$15),0)</f>
        <v>0</v>
      </c>
      <c r="E253" s="6">
        <f>IF(Balance!E252&gt;0,IF(SUM(Balance!E252,Interest!E253)&lt;E$15,SUM(Balance!E252,Interest!E253),E$15),0)</f>
        <v>0</v>
      </c>
      <c r="F253" s="6">
        <f>IF(Balance!F252&gt;0,IF(SUM(Balance!F252,Interest!F253)&lt;F$15,SUM(Balance!F252,Interest!F253),F$15),0)</f>
        <v>0</v>
      </c>
      <c r="G253" s="6">
        <f>IF(Balance!G252&gt;0,IF(SUM(Balance!G252,Interest!G253)&lt;G$15,SUM(Balance!G252,Interest!G253),G$15),0)</f>
        <v>0</v>
      </c>
      <c r="H253" s="6">
        <f>IF(Balance!H252&gt;0,IF(SUM(Balance!H252,Interest!H253)&lt;H$15,SUM(Balance!H252,Interest!H253),H$15),0)</f>
        <v>0</v>
      </c>
      <c r="I253" s="6">
        <f>IF(Balance!I252&gt;0,IF(SUM(Balance!I252,Interest!I253)&lt;I$15,SUM(Balance!I252,Interest!I253),I$15),0)</f>
        <v>0</v>
      </c>
      <c r="J253" s="6">
        <f>IF(Balance!J252&gt;0,IF(SUM(Balance!J252,Interest!J253)&lt;J$15,SUM(Balance!J252,Interest!J253),J$15),0)</f>
        <v>0</v>
      </c>
      <c r="K253" s="6">
        <f>IF(Balance!K252&gt;0,IF(SUM(Balance!K252,Interest!K253)&lt;K$15,SUM(Balance!K252,Interest!K253),K$15),0)</f>
        <v>0</v>
      </c>
      <c r="L253" s="6">
        <f>IF(Balance!L252&gt;0,IF(SUM(Balance!L252,Interest!L253)&lt;L$15,SUM(Balance!L252,Interest!L253),L$15),0)</f>
        <v>0</v>
      </c>
      <c r="M253" s="6">
        <f>IF(Balance!M252&gt;0,IF(SUM(Balance!M252,Interest!M253)&lt;M$15,SUM(Balance!M252,Interest!M253),M$15),0)</f>
        <v>0</v>
      </c>
      <c r="O253" s="6">
        <f t="shared" si="6"/>
        <v>0</v>
      </c>
    </row>
    <row r="254" spans="1:15" x14ac:dyDescent="0.25">
      <c r="A254" s="3" t="str">
        <f>IF(Balance!O253&lt;=0,"",A253+1)</f>
        <v/>
      </c>
      <c r="B254" s="51" t="str">
        <f t="shared" si="7"/>
        <v/>
      </c>
      <c r="D254" s="6">
        <f>IF(Balance!D253&gt;0,IF(SUM(Balance!D253,Interest!D254)&lt;D$15,SUM(Balance!D253,Interest!D254),D$15),0)</f>
        <v>0</v>
      </c>
      <c r="E254" s="6">
        <f>IF(Balance!E253&gt;0,IF(SUM(Balance!E253,Interest!E254)&lt;E$15,SUM(Balance!E253,Interest!E254),E$15),0)</f>
        <v>0</v>
      </c>
      <c r="F254" s="6">
        <f>IF(Balance!F253&gt;0,IF(SUM(Balance!F253,Interest!F254)&lt;F$15,SUM(Balance!F253,Interest!F254),F$15),0)</f>
        <v>0</v>
      </c>
      <c r="G254" s="6">
        <f>IF(Balance!G253&gt;0,IF(SUM(Balance!G253,Interest!G254)&lt;G$15,SUM(Balance!G253,Interest!G254),G$15),0)</f>
        <v>0</v>
      </c>
      <c r="H254" s="6">
        <f>IF(Balance!H253&gt;0,IF(SUM(Balance!H253,Interest!H254)&lt;H$15,SUM(Balance!H253,Interest!H254),H$15),0)</f>
        <v>0</v>
      </c>
      <c r="I254" s="6">
        <f>IF(Balance!I253&gt;0,IF(SUM(Balance!I253,Interest!I254)&lt;I$15,SUM(Balance!I253,Interest!I254),I$15),0)</f>
        <v>0</v>
      </c>
      <c r="J254" s="6">
        <f>IF(Balance!J253&gt;0,IF(SUM(Balance!J253,Interest!J254)&lt;J$15,SUM(Balance!J253,Interest!J254),J$15),0)</f>
        <v>0</v>
      </c>
      <c r="K254" s="6">
        <f>IF(Balance!K253&gt;0,IF(SUM(Balance!K253,Interest!K254)&lt;K$15,SUM(Balance!K253,Interest!K254),K$15),0)</f>
        <v>0</v>
      </c>
      <c r="L254" s="6">
        <f>IF(Balance!L253&gt;0,IF(SUM(Balance!L253,Interest!L254)&lt;L$15,SUM(Balance!L253,Interest!L254),L$15),0)</f>
        <v>0</v>
      </c>
      <c r="M254" s="6">
        <f>IF(Balance!M253&gt;0,IF(SUM(Balance!M253,Interest!M254)&lt;M$15,SUM(Balance!M253,Interest!M254),M$15),0)</f>
        <v>0</v>
      </c>
      <c r="O254" s="6">
        <f t="shared" si="6"/>
        <v>0</v>
      </c>
    </row>
    <row r="255" spans="1:15" x14ac:dyDescent="0.25">
      <c r="A255" s="3" t="str">
        <f>IF(Balance!O254&lt;=0,"",A254+1)</f>
        <v/>
      </c>
      <c r="B255" s="51" t="str">
        <f t="shared" si="7"/>
        <v/>
      </c>
      <c r="D255" s="6">
        <f>IF(Balance!D254&gt;0,IF(SUM(Balance!D254,Interest!D255)&lt;D$15,SUM(Balance!D254,Interest!D255),D$15),0)</f>
        <v>0</v>
      </c>
      <c r="E255" s="6">
        <f>IF(Balance!E254&gt;0,IF(SUM(Balance!E254,Interest!E255)&lt;E$15,SUM(Balance!E254,Interest!E255),E$15),0)</f>
        <v>0</v>
      </c>
      <c r="F255" s="6">
        <f>IF(Balance!F254&gt;0,IF(SUM(Balance!F254,Interest!F255)&lt;F$15,SUM(Balance!F254,Interest!F255),F$15),0)</f>
        <v>0</v>
      </c>
      <c r="G255" s="6">
        <f>IF(Balance!G254&gt;0,IF(SUM(Balance!G254,Interest!G255)&lt;G$15,SUM(Balance!G254,Interest!G255),G$15),0)</f>
        <v>0</v>
      </c>
      <c r="H255" s="6">
        <f>IF(Balance!H254&gt;0,IF(SUM(Balance!H254,Interest!H255)&lt;H$15,SUM(Balance!H254,Interest!H255),H$15),0)</f>
        <v>0</v>
      </c>
      <c r="I255" s="6">
        <f>IF(Balance!I254&gt;0,IF(SUM(Balance!I254,Interest!I255)&lt;I$15,SUM(Balance!I254,Interest!I255),I$15),0)</f>
        <v>0</v>
      </c>
      <c r="J255" s="6">
        <f>IF(Balance!J254&gt;0,IF(SUM(Balance!J254,Interest!J255)&lt;J$15,SUM(Balance!J254,Interest!J255),J$15),0)</f>
        <v>0</v>
      </c>
      <c r="K255" s="6">
        <f>IF(Balance!K254&gt;0,IF(SUM(Balance!K254,Interest!K255)&lt;K$15,SUM(Balance!K254,Interest!K255),K$15),0)</f>
        <v>0</v>
      </c>
      <c r="L255" s="6">
        <f>IF(Balance!L254&gt;0,IF(SUM(Balance!L254,Interest!L255)&lt;L$15,SUM(Balance!L254,Interest!L255),L$15),0)</f>
        <v>0</v>
      </c>
      <c r="M255" s="6">
        <f>IF(Balance!M254&gt;0,IF(SUM(Balance!M254,Interest!M255)&lt;M$15,SUM(Balance!M254,Interest!M255),M$15),0)</f>
        <v>0</v>
      </c>
      <c r="O255" s="6">
        <f t="shared" si="6"/>
        <v>0</v>
      </c>
    </row>
    <row r="256" spans="1:15" x14ac:dyDescent="0.25">
      <c r="A256" s="3" t="str">
        <f>IF(Balance!O255&lt;=0,"",A255+1)</f>
        <v/>
      </c>
      <c r="B256" s="51" t="str">
        <f t="shared" si="7"/>
        <v/>
      </c>
      <c r="D256" s="6">
        <f>IF(Balance!D255&gt;0,IF(SUM(Balance!D255,Interest!D256)&lt;D$15,SUM(Balance!D255,Interest!D256),D$15),0)</f>
        <v>0</v>
      </c>
      <c r="E256" s="6">
        <f>IF(Balance!E255&gt;0,IF(SUM(Balance!E255,Interest!E256)&lt;E$15,SUM(Balance!E255,Interest!E256),E$15),0)</f>
        <v>0</v>
      </c>
      <c r="F256" s="6">
        <f>IF(Balance!F255&gt;0,IF(SUM(Balance!F255,Interest!F256)&lt;F$15,SUM(Balance!F255,Interest!F256),F$15),0)</f>
        <v>0</v>
      </c>
      <c r="G256" s="6">
        <f>IF(Balance!G255&gt;0,IF(SUM(Balance!G255,Interest!G256)&lt;G$15,SUM(Balance!G255,Interest!G256),G$15),0)</f>
        <v>0</v>
      </c>
      <c r="H256" s="6">
        <f>IF(Balance!H255&gt;0,IF(SUM(Balance!H255,Interest!H256)&lt;H$15,SUM(Balance!H255,Interest!H256),H$15),0)</f>
        <v>0</v>
      </c>
      <c r="I256" s="6">
        <f>IF(Balance!I255&gt;0,IF(SUM(Balance!I255,Interest!I256)&lt;I$15,SUM(Balance!I255,Interest!I256),I$15),0)</f>
        <v>0</v>
      </c>
      <c r="J256" s="6">
        <f>IF(Balance!J255&gt;0,IF(SUM(Balance!J255,Interest!J256)&lt;J$15,SUM(Balance!J255,Interest!J256),J$15),0)</f>
        <v>0</v>
      </c>
      <c r="K256" s="6">
        <f>IF(Balance!K255&gt;0,IF(SUM(Balance!K255,Interest!K256)&lt;K$15,SUM(Balance!K255,Interest!K256),K$15),0)</f>
        <v>0</v>
      </c>
      <c r="L256" s="6">
        <f>IF(Balance!L255&gt;0,IF(SUM(Balance!L255,Interest!L256)&lt;L$15,SUM(Balance!L255,Interest!L256),L$15),0)</f>
        <v>0</v>
      </c>
      <c r="M256" s="6">
        <f>IF(Balance!M255&gt;0,IF(SUM(Balance!M255,Interest!M256)&lt;M$15,SUM(Balance!M255,Interest!M256),M$15),0)</f>
        <v>0</v>
      </c>
      <c r="O256" s="6">
        <f t="shared" si="6"/>
        <v>0</v>
      </c>
    </row>
    <row r="257" spans="1:15" x14ac:dyDescent="0.25">
      <c r="A257" s="3" t="str">
        <f>IF(Balance!O256&lt;=0,"",A256+1)</f>
        <v/>
      </c>
      <c r="B257" s="51" t="str">
        <f t="shared" si="7"/>
        <v/>
      </c>
      <c r="D257" s="6">
        <f>IF(Balance!D256&gt;0,IF(SUM(Balance!D256,Interest!D257)&lt;D$15,SUM(Balance!D256,Interest!D257),D$15),0)</f>
        <v>0</v>
      </c>
      <c r="E257" s="6">
        <f>IF(Balance!E256&gt;0,IF(SUM(Balance!E256,Interest!E257)&lt;E$15,SUM(Balance!E256,Interest!E257),E$15),0)</f>
        <v>0</v>
      </c>
      <c r="F257" s="6">
        <f>IF(Balance!F256&gt;0,IF(SUM(Balance!F256,Interest!F257)&lt;F$15,SUM(Balance!F256,Interest!F257),F$15),0)</f>
        <v>0</v>
      </c>
      <c r="G257" s="6">
        <f>IF(Balance!G256&gt;0,IF(SUM(Balance!G256,Interest!G257)&lt;G$15,SUM(Balance!G256,Interest!G257),G$15),0)</f>
        <v>0</v>
      </c>
      <c r="H257" s="6">
        <f>IF(Balance!H256&gt;0,IF(SUM(Balance!H256,Interest!H257)&lt;H$15,SUM(Balance!H256,Interest!H257),H$15),0)</f>
        <v>0</v>
      </c>
      <c r="I257" s="6">
        <f>IF(Balance!I256&gt;0,IF(SUM(Balance!I256,Interest!I257)&lt;I$15,SUM(Balance!I256,Interest!I257),I$15),0)</f>
        <v>0</v>
      </c>
      <c r="J257" s="6">
        <f>IF(Balance!J256&gt;0,IF(SUM(Balance!J256,Interest!J257)&lt;J$15,SUM(Balance!J256,Interest!J257),J$15),0)</f>
        <v>0</v>
      </c>
      <c r="K257" s="6">
        <f>IF(Balance!K256&gt;0,IF(SUM(Balance!K256,Interest!K257)&lt;K$15,SUM(Balance!K256,Interest!K257),K$15),0)</f>
        <v>0</v>
      </c>
      <c r="L257" s="6">
        <f>IF(Balance!L256&gt;0,IF(SUM(Balance!L256,Interest!L257)&lt;L$15,SUM(Balance!L256,Interest!L257),L$15),0)</f>
        <v>0</v>
      </c>
      <c r="M257" s="6">
        <f>IF(Balance!M256&gt;0,IF(SUM(Balance!M256,Interest!M257)&lt;M$15,SUM(Balance!M256,Interest!M257),M$15),0)</f>
        <v>0</v>
      </c>
      <c r="O257" s="6">
        <f t="shared" si="6"/>
        <v>0</v>
      </c>
    </row>
    <row r="258" spans="1:15" x14ac:dyDescent="0.25">
      <c r="A258" s="3" t="str">
        <f>IF(Balance!O257&lt;=0,"",A257+1)</f>
        <v/>
      </c>
      <c r="B258" s="51" t="str">
        <f t="shared" si="7"/>
        <v/>
      </c>
      <c r="D258" s="6">
        <f>IF(Balance!D257&gt;0,IF(SUM(Balance!D257,Interest!D258)&lt;D$15,SUM(Balance!D257,Interest!D258),D$15),0)</f>
        <v>0</v>
      </c>
      <c r="E258" s="6">
        <f>IF(Balance!E257&gt;0,IF(SUM(Balance!E257,Interest!E258)&lt;E$15,SUM(Balance!E257,Interest!E258),E$15),0)</f>
        <v>0</v>
      </c>
      <c r="F258" s="6">
        <f>IF(Balance!F257&gt;0,IF(SUM(Balance!F257,Interest!F258)&lt;F$15,SUM(Balance!F257,Interest!F258),F$15),0)</f>
        <v>0</v>
      </c>
      <c r="G258" s="6">
        <f>IF(Balance!G257&gt;0,IF(SUM(Balance!G257,Interest!G258)&lt;G$15,SUM(Balance!G257,Interest!G258),G$15),0)</f>
        <v>0</v>
      </c>
      <c r="H258" s="6">
        <f>IF(Balance!H257&gt;0,IF(SUM(Balance!H257,Interest!H258)&lt;H$15,SUM(Balance!H257,Interest!H258),H$15),0)</f>
        <v>0</v>
      </c>
      <c r="I258" s="6">
        <f>IF(Balance!I257&gt;0,IF(SUM(Balance!I257,Interest!I258)&lt;I$15,SUM(Balance!I257,Interest!I258),I$15),0)</f>
        <v>0</v>
      </c>
      <c r="J258" s="6">
        <f>IF(Balance!J257&gt;0,IF(SUM(Balance!J257,Interest!J258)&lt;J$15,SUM(Balance!J257,Interest!J258),J$15),0)</f>
        <v>0</v>
      </c>
      <c r="K258" s="6">
        <f>IF(Balance!K257&gt;0,IF(SUM(Balance!K257,Interest!K258)&lt;K$15,SUM(Balance!K257,Interest!K258),K$15),0)</f>
        <v>0</v>
      </c>
      <c r="L258" s="6">
        <f>IF(Balance!L257&gt;0,IF(SUM(Balance!L257,Interest!L258)&lt;L$15,SUM(Balance!L257,Interest!L258),L$15),0)</f>
        <v>0</v>
      </c>
      <c r="M258" s="6">
        <f>IF(Balance!M257&gt;0,IF(SUM(Balance!M257,Interest!M258)&lt;M$15,SUM(Balance!M257,Interest!M258),M$15),0)</f>
        <v>0</v>
      </c>
      <c r="O258" s="6">
        <f t="shared" si="6"/>
        <v>0</v>
      </c>
    </row>
    <row r="259" spans="1:15" x14ac:dyDescent="0.25">
      <c r="A259" s="3" t="str">
        <f>IF(Balance!O258&lt;=0,"",A258+1)</f>
        <v/>
      </c>
      <c r="B259" s="51" t="str">
        <f t="shared" si="7"/>
        <v/>
      </c>
      <c r="D259" s="6">
        <f>IF(Balance!D258&gt;0,IF(SUM(Balance!D258,Interest!D259)&lt;D$15,SUM(Balance!D258,Interest!D259),D$15),0)</f>
        <v>0</v>
      </c>
      <c r="E259" s="6">
        <f>IF(Balance!E258&gt;0,IF(SUM(Balance!E258,Interest!E259)&lt;E$15,SUM(Balance!E258,Interest!E259),E$15),0)</f>
        <v>0</v>
      </c>
      <c r="F259" s="6">
        <f>IF(Balance!F258&gt;0,IF(SUM(Balance!F258,Interest!F259)&lt;F$15,SUM(Balance!F258,Interest!F259),F$15),0)</f>
        <v>0</v>
      </c>
      <c r="G259" s="6">
        <f>IF(Balance!G258&gt;0,IF(SUM(Balance!G258,Interest!G259)&lt;G$15,SUM(Balance!G258,Interest!G259),G$15),0)</f>
        <v>0</v>
      </c>
      <c r="H259" s="6">
        <f>IF(Balance!H258&gt;0,IF(SUM(Balance!H258,Interest!H259)&lt;H$15,SUM(Balance!H258,Interest!H259),H$15),0)</f>
        <v>0</v>
      </c>
      <c r="I259" s="6">
        <f>IF(Balance!I258&gt;0,IF(SUM(Balance!I258,Interest!I259)&lt;I$15,SUM(Balance!I258,Interest!I259),I$15),0)</f>
        <v>0</v>
      </c>
      <c r="J259" s="6">
        <f>IF(Balance!J258&gt;0,IF(SUM(Balance!J258,Interest!J259)&lt;J$15,SUM(Balance!J258,Interest!J259),J$15),0)</f>
        <v>0</v>
      </c>
      <c r="K259" s="6">
        <f>IF(Balance!K258&gt;0,IF(SUM(Balance!K258,Interest!K259)&lt;K$15,SUM(Balance!K258,Interest!K259),K$15),0)</f>
        <v>0</v>
      </c>
      <c r="L259" s="6">
        <f>IF(Balance!L258&gt;0,IF(SUM(Balance!L258,Interest!L259)&lt;L$15,SUM(Balance!L258,Interest!L259),L$15),0)</f>
        <v>0</v>
      </c>
      <c r="M259" s="6">
        <f>IF(Balance!M258&gt;0,IF(SUM(Balance!M258,Interest!M259)&lt;M$15,SUM(Balance!M258,Interest!M259),M$15),0)</f>
        <v>0</v>
      </c>
      <c r="O259" s="6">
        <f t="shared" si="6"/>
        <v>0</v>
      </c>
    </row>
    <row r="260" spans="1:15" x14ac:dyDescent="0.25">
      <c r="A260" s="3" t="str">
        <f>IF(Balance!O259&lt;=0,"",A259+1)</f>
        <v/>
      </c>
      <c r="B260" s="51" t="str">
        <f t="shared" si="7"/>
        <v/>
      </c>
      <c r="D260" s="6">
        <f>IF(Balance!D259&gt;0,IF(SUM(Balance!D259,Interest!D260)&lt;D$15,SUM(Balance!D259,Interest!D260),D$15),0)</f>
        <v>0</v>
      </c>
      <c r="E260" s="6">
        <f>IF(Balance!E259&gt;0,IF(SUM(Balance!E259,Interest!E260)&lt;E$15,SUM(Balance!E259,Interest!E260),E$15),0)</f>
        <v>0</v>
      </c>
      <c r="F260" s="6">
        <f>IF(Balance!F259&gt;0,IF(SUM(Balance!F259,Interest!F260)&lt;F$15,SUM(Balance!F259,Interest!F260),F$15),0)</f>
        <v>0</v>
      </c>
      <c r="G260" s="6">
        <f>IF(Balance!G259&gt;0,IF(SUM(Balance!G259,Interest!G260)&lt;G$15,SUM(Balance!G259,Interest!G260),G$15),0)</f>
        <v>0</v>
      </c>
      <c r="H260" s="6">
        <f>IF(Balance!H259&gt;0,IF(SUM(Balance!H259,Interest!H260)&lt;H$15,SUM(Balance!H259,Interest!H260),H$15),0)</f>
        <v>0</v>
      </c>
      <c r="I260" s="6">
        <f>IF(Balance!I259&gt;0,IF(SUM(Balance!I259,Interest!I260)&lt;I$15,SUM(Balance!I259,Interest!I260),I$15),0)</f>
        <v>0</v>
      </c>
      <c r="J260" s="6">
        <f>IF(Balance!J259&gt;0,IF(SUM(Balance!J259,Interest!J260)&lt;J$15,SUM(Balance!J259,Interest!J260),J$15),0)</f>
        <v>0</v>
      </c>
      <c r="K260" s="6">
        <f>IF(Balance!K259&gt;0,IF(SUM(Balance!K259,Interest!K260)&lt;K$15,SUM(Balance!K259,Interest!K260),K$15),0)</f>
        <v>0</v>
      </c>
      <c r="L260" s="6">
        <f>IF(Balance!L259&gt;0,IF(SUM(Balance!L259,Interest!L260)&lt;L$15,SUM(Balance!L259,Interest!L260),L$15),0)</f>
        <v>0</v>
      </c>
      <c r="M260" s="6">
        <f>IF(Balance!M259&gt;0,IF(SUM(Balance!M259,Interest!M260)&lt;M$15,SUM(Balance!M259,Interest!M260),M$15),0)</f>
        <v>0</v>
      </c>
      <c r="O260" s="6">
        <f t="shared" si="6"/>
        <v>0</v>
      </c>
    </row>
    <row r="261" spans="1:15" x14ac:dyDescent="0.25">
      <c r="A261" s="3" t="str">
        <f>IF(Balance!O260&lt;=0,"",A260+1)</f>
        <v/>
      </c>
      <c r="B261" s="51" t="str">
        <f t="shared" si="7"/>
        <v/>
      </c>
      <c r="D261" s="6">
        <f>IF(Balance!D260&gt;0,IF(SUM(Balance!D260,Interest!D261)&lt;D$15,SUM(Balance!D260,Interest!D261),D$15),0)</f>
        <v>0</v>
      </c>
      <c r="E261" s="6">
        <f>IF(Balance!E260&gt;0,IF(SUM(Balance!E260,Interest!E261)&lt;E$15,SUM(Balance!E260,Interest!E261),E$15),0)</f>
        <v>0</v>
      </c>
      <c r="F261" s="6">
        <f>IF(Balance!F260&gt;0,IF(SUM(Balance!F260,Interest!F261)&lt;F$15,SUM(Balance!F260,Interest!F261),F$15),0)</f>
        <v>0</v>
      </c>
      <c r="G261" s="6">
        <f>IF(Balance!G260&gt;0,IF(SUM(Balance!G260,Interest!G261)&lt;G$15,SUM(Balance!G260,Interest!G261),G$15),0)</f>
        <v>0</v>
      </c>
      <c r="H261" s="6">
        <f>IF(Balance!H260&gt;0,IF(SUM(Balance!H260,Interest!H261)&lt;H$15,SUM(Balance!H260,Interest!H261),H$15),0)</f>
        <v>0</v>
      </c>
      <c r="I261" s="6">
        <f>IF(Balance!I260&gt;0,IF(SUM(Balance!I260,Interest!I261)&lt;I$15,SUM(Balance!I260,Interest!I261),I$15),0)</f>
        <v>0</v>
      </c>
      <c r="J261" s="6">
        <f>IF(Balance!J260&gt;0,IF(SUM(Balance!J260,Interest!J261)&lt;J$15,SUM(Balance!J260,Interest!J261),J$15),0)</f>
        <v>0</v>
      </c>
      <c r="K261" s="6">
        <f>IF(Balance!K260&gt;0,IF(SUM(Balance!K260,Interest!K261)&lt;K$15,SUM(Balance!K260,Interest!K261),K$15),0)</f>
        <v>0</v>
      </c>
      <c r="L261" s="6">
        <f>IF(Balance!L260&gt;0,IF(SUM(Balance!L260,Interest!L261)&lt;L$15,SUM(Balance!L260,Interest!L261),L$15),0)</f>
        <v>0</v>
      </c>
      <c r="M261" s="6">
        <f>IF(Balance!M260&gt;0,IF(SUM(Balance!M260,Interest!M261)&lt;M$15,SUM(Balance!M260,Interest!M261),M$15),0)</f>
        <v>0</v>
      </c>
      <c r="O261" s="6">
        <f t="shared" si="6"/>
        <v>0</v>
      </c>
    </row>
    <row r="262" spans="1:15" x14ac:dyDescent="0.25">
      <c r="A262" s="3" t="str">
        <f>IF(Balance!O261&lt;=0,"",A261+1)</f>
        <v/>
      </c>
      <c r="B262" s="51" t="str">
        <f t="shared" si="7"/>
        <v/>
      </c>
      <c r="D262" s="6">
        <f>IF(Balance!D261&gt;0,IF(SUM(Balance!D261,Interest!D262)&lt;D$15,SUM(Balance!D261,Interest!D262),D$15),0)</f>
        <v>0</v>
      </c>
      <c r="E262" s="6">
        <f>IF(Balance!E261&gt;0,IF(SUM(Balance!E261,Interest!E262)&lt;E$15,SUM(Balance!E261,Interest!E262),E$15),0)</f>
        <v>0</v>
      </c>
      <c r="F262" s="6">
        <f>IF(Balance!F261&gt;0,IF(SUM(Balance!F261,Interest!F262)&lt;F$15,SUM(Balance!F261,Interest!F262),F$15),0)</f>
        <v>0</v>
      </c>
      <c r="G262" s="6">
        <f>IF(Balance!G261&gt;0,IF(SUM(Balance!G261,Interest!G262)&lt;G$15,SUM(Balance!G261,Interest!G262),G$15),0)</f>
        <v>0</v>
      </c>
      <c r="H262" s="6">
        <f>IF(Balance!H261&gt;0,IF(SUM(Balance!H261,Interest!H262)&lt;H$15,SUM(Balance!H261,Interest!H262),H$15),0)</f>
        <v>0</v>
      </c>
      <c r="I262" s="6">
        <f>IF(Balance!I261&gt;0,IF(SUM(Balance!I261,Interest!I262)&lt;I$15,SUM(Balance!I261,Interest!I262),I$15),0)</f>
        <v>0</v>
      </c>
      <c r="J262" s="6">
        <f>IF(Balance!J261&gt;0,IF(SUM(Balance!J261,Interest!J262)&lt;J$15,SUM(Balance!J261,Interest!J262),J$15),0)</f>
        <v>0</v>
      </c>
      <c r="K262" s="6">
        <f>IF(Balance!K261&gt;0,IF(SUM(Balance!K261,Interest!K262)&lt;K$15,SUM(Balance!K261,Interest!K262),K$15),0)</f>
        <v>0</v>
      </c>
      <c r="L262" s="6">
        <f>IF(Balance!L261&gt;0,IF(SUM(Balance!L261,Interest!L262)&lt;L$15,SUM(Balance!L261,Interest!L262),L$15),0)</f>
        <v>0</v>
      </c>
      <c r="M262" s="6">
        <f>IF(Balance!M261&gt;0,IF(SUM(Balance!M261,Interest!M262)&lt;M$15,SUM(Balance!M261,Interest!M262),M$15),0)</f>
        <v>0</v>
      </c>
      <c r="O262" s="6">
        <f t="shared" si="6"/>
        <v>0</v>
      </c>
    </row>
    <row r="263" spans="1:15" x14ac:dyDescent="0.25">
      <c r="A263" s="3" t="str">
        <f>IF(Balance!O262&lt;=0,"",A262+1)</f>
        <v/>
      </c>
      <c r="B263" s="51" t="str">
        <f t="shared" si="7"/>
        <v/>
      </c>
      <c r="D263" s="6">
        <f>IF(Balance!D262&gt;0,IF(SUM(Balance!D262,Interest!D263)&lt;D$15,SUM(Balance!D262,Interest!D263),D$15),0)</f>
        <v>0</v>
      </c>
      <c r="E263" s="6">
        <f>IF(Balance!E262&gt;0,IF(SUM(Balance!E262,Interest!E263)&lt;E$15,SUM(Balance!E262,Interest!E263),E$15),0)</f>
        <v>0</v>
      </c>
      <c r="F263" s="6">
        <f>IF(Balance!F262&gt;0,IF(SUM(Balance!F262,Interest!F263)&lt;F$15,SUM(Balance!F262,Interest!F263),F$15),0)</f>
        <v>0</v>
      </c>
      <c r="G263" s="6">
        <f>IF(Balance!G262&gt;0,IF(SUM(Balance!G262,Interest!G263)&lt;G$15,SUM(Balance!G262,Interest!G263),G$15),0)</f>
        <v>0</v>
      </c>
      <c r="H263" s="6">
        <f>IF(Balance!H262&gt;0,IF(SUM(Balance!H262,Interest!H263)&lt;H$15,SUM(Balance!H262,Interest!H263),H$15),0)</f>
        <v>0</v>
      </c>
      <c r="I263" s="6">
        <f>IF(Balance!I262&gt;0,IF(SUM(Balance!I262,Interest!I263)&lt;I$15,SUM(Balance!I262,Interest!I263),I$15),0)</f>
        <v>0</v>
      </c>
      <c r="J263" s="6">
        <f>IF(Balance!J262&gt;0,IF(SUM(Balance!J262,Interest!J263)&lt;J$15,SUM(Balance!J262,Interest!J263),J$15),0)</f>
        <v>0</v>
      </c>
      <c r="K263" s="6">
        <f>IF(Balance!K262&gt;0,IF(SUM(Balance!K262,Interest!K263)&lt;K$15,SUM(Balance!K262,Interest!K263),K$15),0)</f>
        <v>0</v>
      </c>
      <c r="L263" s="6">
        <f>IF(Balance!L262&gt;0,IF(SUM(Balance!L262,Interest!L263)&lt;L$15,SUM(Balance!L262,Interest!L263),L$15),0)</f>
        <v>0</v>
      </c>
      <c r="M263" s="6">
        <f>IF(Balance!M262&gt;0,IF(SUM(Balance!M262,Interest!M263)&lt;M$15,SUM(Balance!M262,Interest!M263),M$15),0)</f>
        <v>0</v>
      </c>
      <c r="O263" s="6">
        <f t="shared" si="6"/>
        <v>0</v>
      </c>
    </row>
    <row r="264" spans="1:15" x14ac:dyDescent="0.25">
      <c r="A264" s="3" t="str">
        <f>IF(Balance!O263&lt;=0,"",A263+1)</f>
        <v/>
      </c>
      <c r="B264" s="51" t="str">
        <f t="shared" si="7"/>
        <v/>
      </c>
      <c r="D264" s="6">
        <f>IF(Balance!D263&gt;0,IF(SUM(Balance!D263,Interest!D264)&lt;D$15,SUM(Balance!D263,Interest!D264),D$15),0)</f>
        <v>0</v>
      </c>
      <c r="E264" s="6">
        <f>IF(Balance!E263&gt;0,IF(SUM(Balance!E263,Interest!E264)&lt;E$15,SUM(Balance!E263,Interest!E264),E$15),0)</f>
        <v>0</v>
      </c>
      <c r="F264" s="6">
        <f>IF(Balance!F263&gt;0,IF(SUM(Balance!F263,Interest!F264)&lt;F$15,SUM(Balance!F263,Interest!F264),F$15),0)</f>
        <v>0</v>
      </c>
      <c r="G264" s="6">
        <f>IF(Balance!G263&gt;0,IF(SUM(Balance!G263,Interest!G264)&lt;G$15,SUM(Balance!G263,Interest!G264),G$15),0)</f>
        <v>0</v>
      </c>
      <c r="H264" s="6">
        <f>IF(Balance!H263&gt;0,IF(SUM(Balance!H263,Interest!H264)&lt;H$15,SUM(Balance!H263,Interest!H264),H$15),0)</f>
        <v>0</v>
      </c>
      <c r="I264" s="6">
        <f>IF(Balance!I263&gt;0,IF(SUM(Balance!I263,Interest!I264)&lt;I$15,SUM(Balance!I263,Interest!I264),I$15),0)</f>
        <v>0</v>
      </c>
      <c r="J264" s="6">
        <f>IF(Balance!J263&gt;0,IF(SUM(Balance!J263,Interest!J264)&lt;J$15,SUM(Balance!J263,Interest!J264),J$15),0)</f>
        <v>0</v>
      </c>
      <c r="K264" s="6">
        <f>IF(Balance!K263&gt;0,IF(SUM(Balance!K263,Interest!K264)&lt;K$15,SUM(Balance!K263,Interest!K264),K$15),0)</f>
        <v>0</v>
      </c>
      <c r="L264" s="6">
        <f>IF(Balance!L263&gt;0,IF(SUM(Balance!L263,Interest!L264)&lt;L$15,SUM(Balance!L263,Interest!L264),L$15),0)</f>
        <v>0</v>
      </c>
      <c r="M264" s="6">
        <f>IF(Balance!M263&gt;0,IF(SUM(Balance!M263,Interest!M264)&lt;M$15,SUM(Balance!M263,Interest!M264),M$15),0)</f>
        <v>0</v>
      </c>
      <c r="O264" s="6">
        <f t="shared" si="6"/>
        <v>0</v>
      </c>
    </row>
    <row r="265" spans="1:15" x14ac:dyDescent="0.25">
      <c r="A265" s="3" t="str">
        <f>IF(Balance!O264&lt;=0,"",A264+1)</f>
        <v/>
      </c>
      <c r="B265" s="51" t="str">
        <f t="shared" si="7"/>
        <v/>
      </c>
      <c r="D265" s="6">
        <f>IF(Balance!D264&gt;0,IF(SUM(Balance!D264,Interest!D265)&lt;D$15,SUM(Balance!D264,Interest!D265),D$15),0)</f>
        <v>0</v>
      </c>
      <c r="E265" s="6">
        <f>IF(Balance!E264&gt;0,IF(SUM(Balance!E264,Interest!E265)&lt;E$15,SUM(Balance!E264,Interest!E265),E$15),0)</f>
        <v>0</v>
      </c>
      <c r="F265" s="6">
        <f>IF(Balance!F264&gt;0,IF(SUM(Balance!F264,Interest!F265)&lt;F$15,SUM(Balance!F264,Interest!F265),F$15),0)</f>
        <v>0</v>
      </c>
      <c r="G265" s="6">
        <f>IF(Balance!G264&gt;0,IF(SUM(Balance!G264,Interest!G265)&lt;G$15,SUM(Balance!G264,Interest!G265),G$15),0)</f>
        <v>0</v>
      </c>
      <c r="H265" s="6">
        <f>IF(Balance!H264&gt;0,IF(SUM(Balance!H264,Interest!H265)&lt;H$15,SUM(Balance!H264,Interest!H265),H$15),0)</f>
        <v>0</v>
      </c>
      <c r="I265" s="6">
        <f>IF(Balance!I264&gt;0,IF(SUM(Balance!I264,Interest!I265)&lt;I$15,SUM(Balance!I264,Interest!I265),I$15),0)</f>
        <v>0</v>
      </c>
      <c r="J265" s="6">
        <f>IF(Balance!J264&gt;0,IF(SUM(Balance!J264,Interest!J265)&lt;J$15,SUM(Balance!J264,Interest!J265),J$15),0)</f>
        <v>0</v>
      </c>
      <c r="K265" s="6">
        <f>IF(Balance!K264&gt;0,IF(SUM(Balance!K264,Interest!K265)&lt;K$15,SUM(Balance!K264,Interest!K265),K$15),0)</f>
        <v>0</v>
      </c>
      <c r="L265" s="6">
        <f>IF(Balance!L264&gt;0,IF(SUM(Balance!L264,Interest!L265)&lt;L$15,SUM(Balance!L264,Interest!L265),L$15),0)</f>
        <v>0</v>
      </c>
      <c r="M265" s="6">
        <f>IF(Balance!M264&gt;0,IF(SUM(Balance!M264,Interest!M265)&lt;M$15,SUM(Balance!M264,Interest!M265),M$15),0)</f>
        <v>0</v>
      </c>
      <c r="O265" s="6">
        <f t="shared" si="6"/>
        <v>0</v>
      </c>
    </row>
    <row r="266" spans="1:15" x14ac:dyDescent="0.25">
      <c r="A266" s="3" t="str">
        <f>IF(Balance!O265&lt;=0,"",A265+1)</f>
        <v/>
      </c>
      <c r="B266" s="51" t="str">
        <f t="shared" si="7"/>
        <v/>
      </c>
      <c r="D266" s="6">
        <f>IF(Balance!D265&gt;0,IF(SUM(Balance!D265,Interest!D266)&lt;D$15,SUM(Balance!D265,Interest!D266),D$15),0)</f>
        <v>0</v>
      </c>
      <c r="E266" s="6">
        <f>IF(Balance!E265&gt;0,IF(SUM(Balance!E265,Interest!E266)&lt;E$15,SUM(Balance!E265,Interest!E266),E$15),0)</f>
        <v>0</v>
      </c>
      <c r="F266" s="6">
        <f>IF(Balance!F265&gt;0,IF(SUM(Balance!F265,Interest!F266)&lt;F$15,SUM(Balance!F265,Interest!F266),F$15),0)</f>
        <v>0</v>
      </c>
      <c r="G266" s="6">
        <f>IF(Balance!G265&gt;0,IF(SUM(Balance!G265,Interest!G266)&lt;G$15,SUM(Balance!G265,Interest!G266),G$15),0)</f>
        <v>0</v>
      </c>
      <c r="H266" s="6">
        <f>IF(Balance!H265&gt;0,IF(SUM(Balance!H265,Interest!H266)&lt;H$15,SUM(Balance!H265,Interest!H266),H$15),0)</f>
        <v>0</v>
      </c>
      <c r="I266" s="6">
        <f>IF(Balance!I265&gt;0,IF(SUM(Balance!I265,Interest!I266)&lt;I$15,SUM(Balance!I265,Interest!I266),I$15),0)</f>
        <v>0</v>
      </c>
      <c r="J266" s="6">
        <f>IF(Balance!J265&gt;0,IF(SUM(Balance!J265,Interest!J266)&lt;J$15,SUM(Balance!J265,Interest!J266),J$15),0)</f>
        <v>0</v>
      </c>
      <c r="K266" s="6">
        <f>IF(Balance!K265&gt;0,IF(SUM(Balance!K265,Interest!K266)&lt;K$15,SUM(Balance!K265,Interest!K266),K$15),0)</f>
        <v>0</v>
      </c>
      <c r="L266" s="6">
        <f>IF(Balance!L265&gt;0,IF(SUM(Balance!L265,Interest!L266)&lt;L$15,SUM(Balance!L265,Interest!L266),L$15),0)</f>
        <v>0</v>
      </c>
      <c r="M266" s="6">
        <f>IF(Balance!M265&gt;0,IF(SUM(Balance!M265,Interest!M266)&lt;M$15,SUM(Balance!M265,Interest!M266),M$15),0)</f>
        <v>0</v>
      </c>
      <c r="O266" s="6">
        <f t="shared" si="6"/>
        <v>0</v>
      </c>
    </row>
    <row r="267" spans="1:15" x14ac:dyDescent="0.25">
      <c r="A267" s="3" t="str">
        <f>IF(Balance!O266&lt;=0,"",A266+1)</f>
        <v/>
      </c>
      <c r="B267" s="51" t="str">
        <f t="shared" si="7"/>
        <v/>
      </c>
      <c r="D267" s="6">
        <f>IF(Balance!D266&gt;0,IF(SUM(Balance!D266,Interest!D267)&lt;D$15,SUM(Balance!D266,Interest!D267),D$15),0)</f>
        <v>0</v>
      </c>
      <c r="E267" s="6">
        <f>IF(Balance!E266&gt;0,IF(SUM(Balance!E266,Interest!E267)&lt;E$15,SUM(Balance!E266,Interest!E267),E$15),0)</f>
        <v>0</v>
      </c>
      <c r="F267" s="6">
        <f>IF(Balance!F266&gt;0,IF(SUM(Balance!F266,Interest!F267)&lt;F$15,SUM(Balance!F266,Interest!F267),F$15),0)</f>
        <v>0</v>
      </c>
      <c r="G267" s="6">
        <f>IF(Balance!G266&gt;0,IF(SUM(Balance!G266,Interest!G267)&lt;G$15,SUM(Balance!G266,Interest!G267),G$15),0)</f>
        <v>0</v>
      </c>
      <c r="H267" s="6">
        <f>IF(Balance!H266&gt;0,IF(SUM(Balance!H266,Interest!H267)&lt;H$15,SUM(Balance!H266,Interest!H267),H$15),0)</f>
        <v>0</v>
      </c>
      <c r="I267" s="6">
        <f>IF(Balance!I266&gt;0,IF(SUM(Balance!I266,Interest!I267)&lt;I$15,SUM(Balance!I266,Interest!I267),I$15),0)</f>
        <v>0</v>
      </c>
      <c r="J267" s="6">
        <f>IF(Balance!J266&gt;0,IF(SUM(Balance!J266,Interest!J267)&lt;J$15,SUM(Balance!J266,Interest!J267),J$15),0)</f>
        <v>0</v>
      </c>
      <c r="K267" s="6">
        <f>IF(Balance!K266&gt;0,IF(SUM(Balance!K266,Interest!K267)&lt;K$15,SUM(Balance!K266,Interest!K267),K$15),0)</f>
        <v>0</v>
      </c>
      <c r="L267" s="6">
        <f>IF(Balance!L266&gt;0,IF(SUM(Balance!L266,Interest!L267)&lt;L$15,SUM(Balance!L266,Interest!L267),L$15),0)</f>
        <v>0</v>
      </c>
      <c r="M267" s="6">
        <f>IF(Balance!M266&gt;0,IF(SUM(Balance!M266,Interest!M267)&lt;M$15,SUM(Balance!M266,Interest!M267),M$15),0)</f>
        <v>0</v>
      </c>
      <c r="O267" s="6">
        <f t="shared" si="6"/>
        <v>0</v>
      </c>
    </row>
    <row r="268" spans="1:15" x14ac:dyDescent="0.25">
      <c r="A268" s="3" t="str">
        <f>IF(Balance!O267&lt;=0,"",A267+1)</f>
        <v/>
      </c>
      <c r="B268" s="51" t="str">
        <f t="shared" si="7"/>
        <v/>
      </c>
      <c r="D268" s="6">
        <f>IF(Balance!D267&gt;0,IF(SUM(Balance!D267,Interest!D268)&lt;D$15,SUM(Balance!D267,Interest!D268),D$15),0)</f>
        <v>0</v>
      </c>
      <c r="E268" s="6">
        <f>IF(Balance!E267&gt;0,IF(SUM(Balance!E267,Interest!E268)&lt;E$15,SUM(Balance!E267,Interest!E268),E$15),0)</f>
        <v>0</v>
      </c>
      <c r="F268" s="6">
        <f>IF(Balance!F267&gt;0,IF(SUM(Balance!F267,Interest!F268)&lt;F$15,SUM(Balance!F267,Interest!F268),F$15),0)</f>
        <v>0</v>
      </c>
      <c r="G268" s="6">
        <f>IF(Balance!G267&gt;0,IF(SUM(Balance!G267,Interest!G268)&lt;G$15,SUM(Balance!G267,Interest!G268),G$15),0)</f>
        <v>0</v>
      </c>
      <c r="H268" s="6">
        <f>IF(Balance!H267&gt;0,IF(SUM(Balance!H267,Interest!H268)&lt;H$15,SUM(Balance!H267,Interest!H268),H$15),0)</f>
        <v>0</v>
      </c>
      <c r="I268" s="6">
        <f>IF(Balance!I267&gt;0,IF(SUM(Balance!I267,Interest!I268)&lt;I$15,SUM(Balance!I267,Interest!I268),I$15),0)</f>
        <v>0</v>
      </c>
      <c r="J268" s="6">
        <f>IF(Balance!J267&gt;0,IF(SUM(Balance!J267,Interest!J268)&lt;J$15,SUM(Balance!J267,Interest!J268),J$15),0)</f>
        <v>0</v>
      </c>
      <c r="K268" s="6">
        <f>IF(Balance!K267&gt;0,IF(SUM(Balance!K267,Interest!K268)&lt;K$15,SUM(Balance!K267,Interest!K268),K$15),0)</f>
        <v>0</v>
      </c>
      <c r="L268" s="6">
        <f>IF(Balance!L267&gt;0,IF(SUM(Balance!L267,Interest!L268)&lt;L$15,SUM(Balance!L267,Interest!L268),L$15),0)</f>
        <v>0</v>
      </c>
      <c r="M268" s="6">
        <f>IF(Balance!M267&gt;0,IF(SUM(Balance!M267,Interest!M268)&lt;M$15,SUM(Balance!M267,Interest!M268),M$15),0)</f>
        <v>0</v>
      </c>
      <c r="O268" s="6">
        <f t="shared" si="6"/>
        <v>0</v>
      </c>
    </row>
    <row r="269" spans="1:15" x14ac:dyDescent="0.25">
      <c r="A269" s="3" t="str">
        <f>IF(Balance!O268&lt;=0,"",A268+1)</f>
        <v/>
      </c>
      <c r="B269" s="51" t="str">
        <f t="shared" si="7"/>
        <v/>
      </c>
      <c r="D269" s="6">
        <f>IF(Balance!D268&gt;0,IF(SUM(Balance!D268,Interest!D269)&lt;D$15,SUM(Balance!D268,Interest!D269),D$15),0)</f>
        <v>0</v>
      </c>
      <c r="E269" s="6">
        <f>IF(Balance!E268&gt;0,IF(SUM(Balance!E268,Interest!E269)&lt;E$15,SUM(Balance!E268,Interest!E269),E$15),0)</f>
        <v>0</v>
      </c>
      <c r="F269" s="6">
        <f>IF(Balance!F268&gt;0,IF(SUM(Balance!F268,Interest!F269)&lt;F$15,SUM(Balance!F268,Interest!F269),F$15),0)</f>
        <v>0</v>
      </c>
      <c r="G269" s="6">
        <f>IF(Balance!G268&gt;0,IF(SUM(Balance!G268,Interest!G269)&lt;G$15,SUM(Balance!G268,Interest!G269),G$15),0)</f>
        <v>0</v>
      </c>
      <c r="H269" s="6">
        <f>IF(Balance!H268&gt;0,IF(SUM(Balance!H268,Interest!H269)&lt;H$15,SUM(Balance!H268,Interest!H269),H$15),0)</f>
        <v>0</v>
      </c>
      <c r="I269" s="6">
        <f>IF(Balance!I268&gt;0,IF(SUM(Balance!I268,Interest!I269)&lt;I$15,SUM(Balance!I268,Interest!I269),I$15),0)</f>
        <v>0</v>
      </c>
      <c r="J269" s="6">
        <f>IF(Balance!J268&gt;0,IF(SUM(Balance!J268,Interest!J269)&lt;J$15,SUM(Balance!J268,Interest!J269),J$15),0)</f>
        <v>0</v>
      </c>
      <c r="K269" s="6">
        <f>IF(Balance!K268&gt;0,IF(SUM(Balance!K268,Interest!K269)&lt;K$15,SUM(Balance!K268,Interest!K269),K$15),0)</f>
        <v>0</v>
      </c>
      <c r="L269" s="6">
        <f>IF(Balance!L268&gt;0,IF(SUM(Balance!L268,Interest!L269)&lt;L$15,SUM(Balance!L268,Interest!L269),L$15),0)</f>
        <v>0</v>
      </c>
      <c r="M269" s="6">
        <f>IF(Balance!M268&gt;0,IF(SUM(Balance!M268,Interest!M269)&lt;M$15,SUM(Balance!M268,Interest!M269),M$15),0)</f>
        <v>0</v>
      </c>
      <c r="O269" s="6">
        <f t="shared" si="6"/>
        <v>0</v>
      </c>
    </row>
    <row r="270" spans="1:15" x14ac:dyDescent="0.25">
      <c r="A270" s="3" t="str">
        <f>IF(Balance!O269&lt;=0,"",A269+1)</f>
        <v/>
      </c>
      <c r="B270" s="51" t="str">
        <f t="shared" si="7"/>
        <v/>
      </c>
      <c r="D270" s="6">
        <f>IF(Balance!D269&gt;0,IF(SUM(Balance!D269,Interest!D270)&lt;D$15,SUM(Balance!D269,Interest!D270),D$15),0)</f>
        <v>0</v>
      </c>
      <c r="E270" s="6">
        <f>IF(Balance!E269&gt;0,IF(SUM(Balance!E269,Interest!E270)&lt;E$15,SUM(Balance!E269,Interest!E270),E$15),0)</f>
        <v>0</v>
      </c>
      <c r="F270" s="6">
        <f>IF(Balance!F269&gt;0,IF(SUM(Balance!F269,Interest!F270)&lt;F$15,SUM(Balance!F269,Interest!F270),F$15),0)</f>
        <v>0</v>
      </c>
      <c r="G270" s="6">
        <f>IF(Balance!G269&gt;0,IF(SUM(Balance!G269,Interest!G270)&lt;G$15,SUM(Balance!G269,Interest!G270),G$15),0)</f>
        <v>0</v>
      </c>
      <c r="H270" s="6">
        <f>IF(Balance!H269&gt;0,IF(SUM(Balance!H269,Interest!H270)&lt;H$15,SUM(Balance!H269,Interest!H270),H$15),0)</f>
        <v>0</v>
      </c>
      <c r="I270" s="6">
        <f>IF(Balance!I269&gt;0,IF(SUM(Balance!I269,Interest!I270)&lt;I$15,SUM(Balance!I269,Interest!I270),I$15),0)</f>
        <v>0</v>
      </c>
      <c r="J270" s="6">
        <f>IF(Balance!J269&gt;0,IF(SUM(Balance!J269,Interest!J270)&lt;J$15,SUM(Balance!J269,Interest!J270),J$15),0)</f>
        <v>0</v>
      </c>
      <c r="K270" s="6">
        <f>IF(Balance!K269&gt;0,IF(SUM(Balance!K269,Interest!K270)&lt;K$15,SUM(Balance!K269,Interest!K270),K$15),0)</f>
        <v>0</v>
      </c>
      <c r="L270" s="6">
        <f>IF(Balance!L269&gt;0,IF(SUM(Balance!L269,Interest!L270)&lt;L$15,SUM(Balance!L269,Interest!L270),L$15),0)</f>
        <v>0</v>
      </c>
      <c r="M270" s="6">
        <f>IF(Balance!M269&gt;0,IF(SUM(Balance!M269,Interest!M270)&lt;M$15,SUM(Balance!M269,Interest!M270),M$15),0)</f>
        <v>0</v>
      </c>
      <c r="O270" s="6">
        <f t="shared" si="6"/>
        <v>0</v>
      </c>
    </row>
    <row r="271" spans="1:15" x14ac:dyDescent="0.25">
      <c r="A271" s="3" t="str">
        <f>IF(Balance!O270&lt;=0,"",A270+1)</f>
        <v/>
      </c>
      <c r="B271" s="51" t="str">
        <f t="shared" si="7"/>
        <v/>
      </c>
      <c r="D271" s="6">
        <f>IF(Balance!D270&gt;0,IF(SUM(Balance!D270,Interest!D271)&lt;D$15,SUM(Balance!D270,Interest!D271),D$15),0)</f>
        <v>0</v>
      </c>
      <c r="E271" s="6">
        <f>IF(Balance!E270&gt;0,IF(SUM(Balance!E270,Interest!E271)&lt;E$15,SUM(Balance!E270,Interest!E271),E$15),0)</f>
        <v>0</v>
      </c>
      <c r="F271" s="6">
        <f>IF(Balance!F270&gt;0,IF(SUM(Balance!F270,Interest!F271)&lt;F$15,SUM(Balance!F270,Interest!F271),F$15),0)</f>
        <v>0</v>
      </c>
      <c r="G271" s="6">
        <f>IF(Balance!G270&gt;0,IF(SUM(Balance!G270,Interest!G271)&lt;G$15,SUM(Balance!G270,Interest!G271),G$15),0)</f>
        <v>0</v>
      </c>
      <c r="H271" s="6">
        <f>IF(Balance!H270&gt;0,IF(SUM(Balance!H270,Interest!H271)&lt;H$15,SUM(Balance!H270,Interest!H271),H$15),0)</f>
        <v>0</v>
      </c>
      <c r="I271" s="6">
        <f>IF(Balance!I270&gt;0,IF(SUM(Balance!I270,Interest!I271)&lt;I$15,SUM(Balance!I270,Interest!I271),I$15),0)</f>
        <v>0</v>
      </c>
      <c r="J271" s="6">
        <f>IF(Balance!J270&gt;0,IF(SUM(Balance!J270,Interest!J271)&lt;J$15,SUM(Balance!J270,Interest!J271),J$15),0)</f>
        <v>0</v>
      </c>
      <c r="K271" s="6">
        <f>IF(Balance!K270&gt;0,IF(SUM(Balance!K270,Interest!K271)&lt;K$15,SUM(Balance!K270,Interest!K271),K$15),0)</f>
        <v>0</v>
      </c>
      <c r="L271" s="6">
        <f>IF(Balance!L270&gt;0,IF(SUM(Balance!L270,Interest!L271)&lt;L$15,SUM(Balance!L270,Interest!L271),L$15),0)</f>
        <v>0</v>
      </c>
      <c r="M271" s="6">
        <f>IF(Balance!M270&gt;0,IF(SUM(Balance!M270,Interest!M271)&lt;M$15,SUM(Balance!M270,Interest!M271),M$15),0)</f>
        <v>0</v>
      </c>
      <c r="O271" s="6">
        <f t="shared" si="6"/>
        <v>0</v>
      </c>
    </row>
    <row r="272" spans="1:15" x14ac:dyDescent="0.25">
      <c r="A272" s="3" t="str">
        <f>IF(Balance!O271&lt;=0,"",A271+1)</f>
        <v/>
      </c>
      <c r="B272" s="51" t="str">
        <f t="shared" si="7"/>
        <v/>
      </c>
      <c r="D272" s="6">
        <f>IF(Balance!D271&gt;0,IF(SUM(Balance!D271,Interest!D272)&lt;D$15,SUM(Balance!D271,Interest!D272),D$15),0)</f>
        <v>0</v>
      </c>
      <c r="E272" s="6">
        <f>IF(Balance!E271&gt;0,IF(SUM(Balance!E271,Interest!E272)&lt;E$15,SUM(Balance!E271,Interest!E272),E$15),0)</f>
        <v>0</v>
      </c>
      <c r="F272" s="6">
        <f>IF(Balance!F271&gt;0,IF(SUM(Balance!F271,Interest!F272)&lt;F$15,SUM(Balance!F271,Interest!F272),F$15),0)</f>
        <v>0</v>
      </c>
      <c r="G272" s="6">
        <f>IF(Balance!G271&gt;0,IF(SUM(Balance!G271,Interest!G272)&lt;G$15,SUM(Balance!G271,Interest!G272),G$15),0)</f>
        <v>0</v>
      </c>
      <c r="H272" s="6">
        <f>IF(Balance!H271&gt;0,IF(SUM(Balance!H271,Interest!H272)&lt;H$15,SUM(Balance!H271,Interest!H272),H$15),0)</f>
        <v>0</v>
      </c>
      <c r="I272" s="6">
        <f>IF(Balance!I271&gt;0,IF(SUM(Balance!I271,Interest!I272)&lt;I$15,SUM(Balance!I271,Interest!I272),I$15),0)</f>
        <v>0</v>
      </c>
      <c r="J272" s="6">
        <f>IF(Balance!J271&gt;0,IF(SUM(Balance!J271,Interest!J272)&lt;J$15,SUM(Balance!J271,Interest!J272),J$15),0)</f>
        <v>0</v>
      </c>
      <c r="K272" s="6">
        <f>IF(Balance!K271&gt;0,IF(SUM(Balance!K271,Interest!K272)&lt;K$15,SUM(Balance!K271,Interest!K272),K$15),0)</f>
        <v>0</v>
      </c>
      <c r="L272" s="6">
        <f>IF(Balance!L271&gt;0,IF(SUM(Balance!L271,Interest!L272)&lt;L$15,SUM(Balance!L271,Interest!L272),L$15),0)</f>
        <v>0</v>
      </c>
      <c r="M272" s="6">
        <f>IF(Balance!M271&gt;0,IF(SUM(Balance!M271,Interest!M272)&lt;M$15,SUM(Balance!M271,Interest!M272),M$15),0)</f>
        <v>0</v>
      </c>
      <c r="O272" s="6">
        <f t="shared" ref="O272:O335" si="8">SUM(D272:M272)</f>
        <v>0</v>
      </c>
    </row>
    <row r="273" spans="1:15" x14ac:dyDescent="0.25">
      <c r="A273" s="3" t="str">
        <f>IF(Balance!O272&lt;=0,"",A272+1)</f>
        <v/>
      </c>
      <c r="B273" s="51" t="str">
        <f t="shared" ref="B273:B336" si="9">IF(A273="","",DATE(YEAR(B272),MONTH(B272)+1,1))</f>
        <v/>
      </c>
      <c r="D273" s="6">
        <f>IF(Balance!D272&gt;0,IF(SUM(Balance!D272,Interest!D273)&lt;D$15,SUM(Balance!D272,Interest!D273),D$15),0)</f>
        <v>0</v>
      </c>
      <c r="E273" s="6">
        <f>IF(Balance!E272&gt;0,IF(SUM(Balance!E272,Interest!E273)&lt;E$15,SUM(Balance!E272,Interest!E273),E$15),0)</f>
        <v>0</v>
      </c>
      <c r="F273" s="6">
        <f>IF(Balance!F272&gt;0,IF(SUM(Balance!F272,Interest!F273)&lt;F$15,SUM(Balance!F272,Interest!F273),F$15),0)</f>
        <v>0</v>
      </c>
      <c r="G273" s="6">
        <f>IF(Balance!G272&gt;0,IF(SUM(Balance!G272,Interest!G273)&lt;G$15,SUM(Balance!G272,Interest!G273),G$15),0)</f>
        <v>0</v>
      </c>
      <c r="H273" s="6">
        <f>IF(Balance!H272&gt;0,IF(SUM(Balance!H272,Interest!H273)&lt;H$15,SUM(Balance!H272,Interest!H273),H$15),0)</f>
        <v>0</v>
      </c>
      <c r="I273" s="6">
        <f>IF(Balance!I272&gt;0,IF(SUM(Balance!I272,Interest!I273)&lt;I$15,SUM(Balance!I272,Interest!I273),I$15),0)</f>
        <v>0</v>
      </c>
      <c r="J273" s="6">
        <f>IF(Balance!J272&gt;0,IF(SUM(Balance!J272,Interest!J273)&lt;J$15,SUM(Balance!J272,Interest!J273),J$15),0)</f>
        <v>0</v>
      </c>
      <c r="K273" s="6">
        <f>IF(Balance!K272&gt;0,IF(SUM(Balance!K272,Interest!K273)&lt;K$15,SUM(Balance!K272,Interest!K273),K$15),0)</f>
        <v>0</v>
      </c>
      <c r="L273" s="6">
        <f>IF(Balance!L272&gt;0,IF(SUM(Balance!L272,Interest!L273)&lt;L$15,SUM(Balance!L272,Interest!L273),L$15),0)</f>
        <v>0</v>
      </c>
      <c r="M273" s="6">
        <f>IF(Balance!M272&gt;0,IF(SUM(Balance!M272,Interest!M273)&lt;M$15,SUM(Balance!M272,Interest!M273),M$15),0)</f>
        <v>0</v>
      </c>
      <c r="O273" s="6">
        <f t="shared" si="8"/>
        <v>0</v>
      </c>
    </row>
    <row r="274" spans="1:15" x14ac:dyDescent="0.25">
      <c r="A274" s="3" t="str">
        <f>IF(Balance!O273&lt;=0,"",A273+1)</f>
        <v/>
      </c>
      <c r="B274" s="51" t="str">
        <f t="shared" si="9"/>
        <v/>
      </c>
      <c r="D274" s="6">
        <f>IF(Balance!D273&gt;0,IF(SUM(Balance!D273,Interest!D274)&lt;D$15,SUM(Balance!D273,Interest!D274),D$15),0)</f>
        <v>0</v>
      </c>
      <c r="E274" s="6">
        <f>IF(Balance!E273&gt;0,IF(SUM(Balance!E273,Interest!E274)&lt;E$15,SUM(Balance!E273,Interest!E274),E$15),0)</f>
        <v>0</v>
      </c>
      <c r="F274" s="6">
        <f>IF(Balance!F273&gt;0,IF(SUM(Balance!F273,Interest!F274)&lt;F$15,SUM(Balance!F273,Interest!F274),F$15),0)</f>
        <v>0</v>
      </c>
      <c r="G274" s="6">
        <f>IF(Balance!G273&gt;0,IF(SUM(Balance!G273,Interest!G274)&lt;G$15,SUM(Balance!G273,Interest!G274),G$15),0)</f>
        <v>0</v>
      </c>
      <c r="H274" s="6">
        <f>IF(Balance!H273&gt;0,IF(SUM(Balance!H273,Interest!H274)&lt;H$15,SUM(Balance!H273,Interest!H274),H$15),0)</f>
        <v>0</v>
      </c>
      <c r="I274" s="6">
        <f>IF(Balance!I273&gt;0,IF(SUM(Balance!I273,Interest!I274)&lt;I$15,SUM(Balance!I273,Interest!I274),I$15),0)</f>
        <v>0</v>
      </c>
      <c r="J274" s="6">
        <f>IF(Balance!J273&gt;0,IF(SUM(Balance!J273,Interest!J274)&lt;J$15,SUM(Balance!J273,Interest!J274),J$15),0)</f>
        <v>0</v>
      </c>
      <c r="K274" s="6">
        <f>IF(Balance!K273&gt;0,IF(SUM(Balance!K273,Interest!K274)&lt;K$15,SUM(Balance!K273,Interest!K274),K$15),0)</f>
        <v>0</v>
      </c>
      <c r="L274" s="6">
        <f>IF(Balance!L273&gt;0,IF(SUM(Balance!L273,Interest!L274)&lt;L$15,SUM(Balance!L273,Interest!L274),L$15),0)</f>
        <v>0</v>
      </c>
      <c r="M274" s="6">
        <f>IF(Balance!M273&gt;0,IF(SUM(Balance!M273,Interest!M274)&lt;M$15,SUM(Balance!M273,Interest!M274),M$15),0)</f>
        <v>0</v>
      </c>
      <c r="O274" s="6">
        <f t="shared" si="8"/>
        <v>0</v>
      </c>
    </row>
    <row r="275" spans="1:15" x14ac:dyDescent="0.25">
      <c r="A275" s="3" t="str">
        <f>IF(Balance!O274&lt;=0,"",A274+1)</f>
        <v/>
      </c>
      <c r="B275" s="51" t="str">
        <f t="shared" si="9"/>
        <v/>
      </c>
      <c r="D275" s="6">
        <f>IF(Balance!D274&gt;0,IF(SUM(Balance!D274,Interest!D275)&lt;D$15,SUM(Balance!D274,Interest!D275),D$15),0)</f>
        <v>0</v>
      </c>
      <c r="E275" s="6">
        <f>IF(Balance!E274&gt;0,IF(SUM(Balance!E274,Interest!E275)&lt;E$15,SUM(Balance!E274,Interest!E275),E$15),0)</f>
        <v>0</v>
      </c>
      <c r="F275" s="6">
        <f>IF(Balance!F274&gt;0,IF(SUM(Balance!F274,Interest!F275)&lt;F$15,SUM(Balance!F274,Interest!F275),F$15),0)</f>
        <v>0</v>
      </c>
      <c r="G275" s="6">
        <f>IF(Balance!G274&gt;0,IF(SUM(Balance!G274,Interest!G275)&lt;G$15,SUM(Balance!G274,Interest!G275),G$15),0)</f>
        <v>0</v>
      </c>
      <c r="H275" s="6">
        <f>IF(Balance!H274&gt;0,IF(SUM(Balance!H274,Interest!H275)&lt;H$15,SUM(Balance!H274,Interest!H275),H$15),0)</f>
        <v>0</v>
      </c>
      <c r="I275" s="6">
        <f>IF(Balance!I274&gt;0,IF(SUM(Balance!I274,Interest!I275)&lt;I$15,SUM(Balance!I274,Interest!I275),I$15),0)</f>
        <v>0</v>
      </c>
      <c r="J275" s="6">
        <f>IF(Balance!J274&gt;0,IF(SUM(Balance!J274,Interest!J275)&lt;J$15,SUM(Balance!J274,Interest!J275),J$15),0)</f>
        <v>0</v>
      </c>
      <c r="K275" s="6">
        <f>IF(Balance!K274&gt;0,IF(SUM(Balance!K274,Interest!K275)&lt;K$15,SUM(Balance!K274,Interest!K275),K$15),0)</f>
        <v>0</v>
      </c>
      <c r="L275" s="6">
        <f>IF(Balance!L274&gt;0,IF(SUM(Balance!L274,Interest!L275)&lt;L$15,SUM(Balance!L274,Interest!L275),L$15),0)</f>
        <v>0</v>
      </c>
      <c r="M275" s="6">
        <f>IF(Balance!M274&gt;0,IF(SUM(Balance!M274,Interest!M275)&lt;M$15,SUM(Balance!M274,Interest!M275),M$15),0)</f>
        <v>0</v>
      </c>
      <c r="O275" s="6">
        <f t="shared" si="8"/>
        <v>0</v>
      </c>
    </row>
    <row r="276" spans="1:15" x14ac:dyDescent="0.25">
      <c r="A276" s="3" t="str">
        <f>IF(Balance!O275&lt;=0,"",A275+1)</f>
        <v/>
      </c>
      <c r="B276" s="51" t="str">
        <f t="shared" si="9"/>
        <v/>
      </c>
      <c r="D276" s="6">
        <f>IF(Balance!D275&gt;0,IF(SUM(Balance!D275,Interest!D276)&lt;D$15,SUM(Balance!D275,Interest!D276),D$15),0)</f>
        <v>0</v>
      </c>
      <c r="E276" s="6">
        <f>IF(Balance!E275&gt;0,IF(SUM(Balance!E275,Interest!E276)&lt;E$15,SUM(Balance!E275,Interest!E276),E$15),0)</f>
        <v>0</v>
      </c>
      <c r="F276" s="6">
        <f>IF(Balance!F275&gt;0,IF(SUM(Balance!F275,Interest!F276)&lt;F$15,SUM(Balance!F275,Interest!F276),F$15),0)</f>
        <v>0</v>
      </c>
      <c r="G276" s="6">
        <f>IF(Balance!G275&gt;0,IF(SUM(Balance!G275,Interest!G276)&lt;G$15,SUM(Balance!G275,Interest!G276),G$15),0)</f>
        <v>0</v>
      </c>
      <c r="H276" s="6">
        <f>IF(Balance!H275&gt;0,IF(SUM(Balance!H275,Interest!H276)&lt;H$15,SUM(Balance!H275,Interest!H276),H$15),0)</f>
        <v>0</v>
      </c>
      <c r="I276" s="6">
        <f>IF(Balance!I275&gt;0,IF(SUM(Balance!I275,Interest!I276)&lt;I$15,SUM(Balance!I275,Interest!I276),I$15),0)</f>
        <v>0</v>
      </c>
      <c r="J276" s="6">
        <f>IF(Balance!J275&gt;0,IF(SUM(Balance!J275,Interest!J276)&lt;J$15,SUM(Balance!J275,Interest!J276),J$15),0)</f>
        <v>0</v>
      </c>
      <c r="K276" s="6">
        <f>IF(Balance!K275&gt;0,IF(SUM(Balance!K275,Interest!K276)&lt;K$15,SUM(Balance!K275,Interest!K276),K$15),0)</f>
        <v>0</v>
      </c>
      <c r="L276" s="6">
        <f>IF(Balance!L275&gt;0,IF(SUM(Balance!L275,Interest!L276)&lt;L$15,SUM(Balance!L275,Interest!L276),L$15),0)</f>
        <v>0</v>
      </c>
      <c r="M276" s="6">
        <f>IF(Balance!M275&gt;0,IF(SUM(Balance!M275,Interest!M276)&lt;M$15,SUM(Balance!M275,Interest!M276),M$15),0)</f>
        <v>0</v>
      </c>
      <c r="O276" s="6">
        <f t="shared" si="8"/>
        <v>0</v>
      </c>
    </row>
    <row r="277" spans="1:15" x14ac:dyDescent="0.25">
      <c r="A277" s="3" t="str">
        <f>IF(Balance!O276&lt;=0,"",A276+1)</f>
        <v/>
      </c>
      <c r="B277" s="51" t="str">
        <f t="shared" si="9"/>
        <v/>
      </c>
      <c r="D277" s="6">
        <f>IF(Balance!D276&gt;0,IF(SUM(Balance!D276,Interest!D277)&lt;D$15,SUM(Balance!D276,Interest!D277),D$15),0)</f>
        <v>0</v>
      </c>
      <c r="E277" s="6">
        <f>IF(Balance!E276&gt;0,IF(SUM(Balance!E276,Interest!E277)&lt;E$15,SUM(Balance!E276,Interest!E277),E$15),0)</f>
        <v>0</v>
      </c>
      <c r="F277" s="6">
        <f>IF(Balance!F276&gt;0,IF(SUM(Balance!F276,Interest!F277)&lt;F$15,SUM(Balance!F276,Interest!F277),F$15),0)</f>
        <v>0</v>
      </c>
      <c r="G277" s="6">
        <f>IF(Balance!G276&gt;0,IF(SUM(Balance!G276,Interest!G277)&lt;G$15,SUM(Balance!G276,Interest!G277),G$15),0)</f>
        <v>0</v>
      </c>
      <c r="H277" s="6">
        <f>IF(Balance!H276&gt;0,IF(SUM(Balance!H276,Interest!H277)&lt;H$15,SUM(Balance!H276,Interest!H277),H$15),0)</f>
        <v>0</v>
      </c>
      <c r="I277" s="6">
        <f>IF(Balance!I276&gt;0,IF(SUM(Balance!I276,Interest!I277)&lt;I$15,SUM(Balance!I276,Interest!I277),I$15),0)</f>
        <v>0</v>
      </c>
      <c r="J277" s="6">
        <f>IF(Balance!J276&gt;0,IF(SUM(Balance!J276,Interest!J277)&lt;J$15,SUM(Balance!J276,Interest!J277),J$15),0)</f>
        <v>0</v>
      </c>
      <c r="K277" s="6">
        <f>IF(Balance!K276&gt;0,IF(SUM(Balance!K276,Interest!K277)&lt;K$15,SUM(Balance!K276,Interest!K277),K$15),0)</f>
        <v>0</v>
      </c>
      <c r="L277" s="6">
        <f>IF(Balance!L276&gt;0,IF(SUM(Balance!L276,Interest!L277)&lt;L$15,SUM(Balance!L276,Interest!L277),L$15),0)</f>
        <v>0</v>
      </c>
      <c r="M277" s="6">
        <f>IF(Balance!M276&gt;0,IF(SUM(Balance!M276,Interest!M277)&lt;M$15,SUM(Balance!M276,Interest!M277),M$15),0)</f>
        <v>0</v>
      </c>
      <c r="O277" s="6">
        <f t="shared" si="8"/>
        <v>0</v>
      </c>
    </row>
    <row r="278" spans="1:15" x14ac:dyDescent="0.25">
      <c r="A278" s="3" t="str">
        <f>IF(Balance!O277&lt;=0,"",A277+1)</f>
        <v/>
      </c>
      <c r="B278" s="51" t="str">
        <f t="shared" si="9"/>
        <v/>
      </c>
      <c r="D278" s="6">
        <f>IF(Balance!D277&gt;0,IF(SUM(Balance!D277,Interest!D278)&lt;D$15,SUM(Balance!D277,Interest!D278),D$15),0)</f>
        <v>0</v>
      </c>
      <c r="E278" s="6">
        <f>IF(Balance!E277&gt;0,IF(SUM(Balance!E277,Interest!E278)&lt;E$15,SUM(Balance!E277,Interest!E278),E$15),0)</f>
        <v>0</v>
      </c>
      <c r="F278" s="6">
        <f>IF(Balance!F277&gt;0,IF(SUM(Balance!F277,Interest!F278)&lt;F$15,SUM(Balance!F277,Interest!F278),F$15),0)</f>
        <v>0</v>
      </c>
      <c r="G278" s="6">
        <f>IF(Balance!G277&gt;0,IF(SUM(Balance!G277,Interest!G278)&lt;G$15,SUM(Balance!G277,Interest!G278),G$15),0)</f>
        <v>0</v>
      </c>
      <c r="H278" s="6">
        <f>IF(Balance!H277&gt;0,IF(SUM(Balance!H277,Interest!H278)&lt;H$15,SUM(Balance!H277,Interest!H278),H$15),0)</f>
        <v>0</v>
      </c>
      <c r="I278" s="6">
        <f>IF(Balance!I277&gt;0,IF(SUM(Balance!I277,Interest!I278)&lt;I$15,SUM(Balance!I277,Interest!I278),I$15),0)</f>
        <v>0</v>
      </c>
      <c r="J278" s="6">
        <f>IF(Balance!J277&gt;0,IF(SUM(Balance!J277,Interest!J278)&lt;J$15,SUM(Balance!J277,Interest!J278),J$15),0)</f>
        <v>0</v>
      </c>
      <c r="K278" s="6">
        <f>IF(Balance!K277&gt;0,IF(SUM(Balance!K277,Interest!K278)&lt;K$15,SUM(Balance!K277,Interest!K278),K$15),0)</f>
        <v>0</v>
      </c>
      <c r="L278" s="6">
        <f>IF(Balance!L277&gt;0,IF(SUM(Balance!L277,Interest!L278)&lt;L$15,SUM(Balance!L277,Interest!L278),L$15),0)</f>
        <v>0</v>
      </c>
      <c r="M278" s="6">
        <f>IF(Balance!M277&gt;0,IF(SUM(Balance!M277,Interest!M278)&lt;M$15,SUM(Balance!M277,Interest!M278),M$15),0)</f>
        <v>0</v>
      </c>
      <c r="O278" s="6">
        <f t="shared" si="8"/>
        <v>0</v>
      </c>
    </row>
    <row r="279" spans="1:15" x14ac:dyDescent="0.25">
      <c r="A279" s="3" t="str">
        <f>IF(Balance!O278&lt;=0,"",A278+1)</f>
        <v/>
      </c>
      <c r="B279" s="51" t="str">
        <f t="shared" si="9"/>
        <v/>
      </c>
      <c r="D279" s="6">
        <f>IF(Balance!D278&gt;0,IF(SUM(Balance!D278,Interest!D279)&lt;D$15,SUM(Balance!D278,Interest!D279),D$15),0)</f>
        <v>0</v>
      </c>
      <c r="E279" s="6">
        <f>IF(Balance!E278&gt;0,IF(SUM(Balance!E278,Interest!E279)&lt;E$15,SUM(Balance!E278,Interest!E279),E$15),0)</f>
        <v>0</v>
      </c>
      <c r="F279" s="6">
        <f>IF(Balance!F278&gt;0,IF(SUM(Balance!F278,Interest!F279)&lt;F$15,SUM(Balance!F278,Interest!F279),F$15),0)</f>
        <v>0</v>
      </c>
      <c r="G279" s="6">
        <f>IF(Balance!G278&gt;0,IF(SUM(Balance!G278,Interest!G279)&lt;G$15,SUM(Balance!G278,Interest!G279),G$15),0)</f>
        <v>0</v>
      </c>
      <c r="H279" s="6">
        <f>IF(Balance!H278&gt;0,IF(SUM(Balance!H278,Interest!H279)&lt;H$15,SUM(Balance!H278,Interest!H279),H$15),0)</f>
        <v>0</v>
      </c>
      <c r="I279" s="6">
        <f>IF(Balance!I278&gt;0,IF(SUM(Balance!I278,Interest!I279)&lt;I$15,SUM(Balance!I278,Interest!I279),I$15),0)</f>
        <v>0</v>
      </c>
      <c r="J279" s="6">
        <f>IF(Balance!J278&gt;0,IF(SUM(Balance!J278,Interest!J279)&lt;J$15,SUM(Balance!J278,Interest!J279),J$15),0)</f>
        <v>0</v>
      </c>
      <c r="K279" s="6">
        <f>IF(Balance!K278&gt;0,IF(SUM(Balance!K278,Interest!K279)&lt;K$15,SUM(Balance!K278,Interest!K279),K$15),0)</f>
        <v>0</v>
      </c>
      <c r="L279" s="6">
        <f>IF(Balance!L278&gt;0,IF(SUM(Balance!L278,Interest!L279)&lt;L$15,SUM(Balance!L278,Interest!L279),L$15),0)</f>
        <v>0</v>
      </c>
      <c r="M279" s="6">
        <f>IF(Balance!M278&gt;0,IF(SUM(Balance!M278,Interest!M279)&lt;M$15,SUM(Balance!M278,Interest!M279),M$15),0)</f>
        <v>0</v>
      </c>
      <c r="O279" s="6">
        <f t="shared" si="8"/>
        <v>0</v>
      </c>
    </row>
    <row r="280" spans="1:15" x14ac:dyDescent="0.25">
      <c r="A280" s="3" t="str">
        <f>IF(Balance!O279&lt;=0,"",A279+1)</f>
        <v/>
      </c>
      <c r="B280" s="51" t="str">
        <f t="shared" si="9"/>
        <v/>
      </c>
      <c r="D280" s="6">
        <f>IF(Balance!D279&gt;0,IF(SUM(Balance!D279,Interest!D280)&lt;D$15,SUM(Balance!D279,Interest!D280),D$15),0)</f>
        <v>0</v>
      </c>
      <c r="E280" s="6">
        <f>IF(Balance!E279&gt;0,IF(SUM(Balance!E279,Interest!E280)&lt;E$15,SUM(Balance!E279,Interest!E280),E$15),0)</f>
        <v>0</v>
      </c>
      <c r="F280" s="6">
        <f>IF(Balance!F279&gt;0,IF(SUM(Balance!F279,Interest!F280)&lt;F$15,SUM(Balance!F279,Interest!F280),F$15),0)</f>
        <v>0</v>
      </c>
      <c r="G280" s="6">
        <f>IF(Balance!G279&gt;0,IF(SUM(Balance!G279,Interest!G280)&lt;G$15,SUM(Balance!G279,Interest!G280),G$15),0)</f>
        <v>0</v>
      </c>
      <c r="H280" s="6">
        <f>IF(Balance!H279&gt;0,IF(SUM(Balance!H279,Interest!H280)&lt;H$15,SUM(Balance!H279,Interest!H280),H$15),0)</f>
        <v>0</v>
      </c>
      <c r="I280" s="6">
        <f>IF(Balance!I279&gt;0,IF(SUM(Balance!I279,Interest!I280)&lt;I$15,SUM(Balance!I279,Interest!I280),I$15),0)</f>
        <v>0</v>
      </c>
      <c r="J280" s="6">
        <f>IF(Balance!J279&gt;0,IF(SUM(Balance!J279,Interest!J280)&lt;J$15,SUM(Balance!J279,Interest!J280),J$15),0)</f>
        <v>0</v>
      </c>
      <c r="K280" s="6">
        <f>IF(Balance!K279&gt;0,IF(SUM(Balance!K279,Interest!K280)&lt;K$15,SUM(Balance!K279,Interest!K280),K$15),0)</f>
        <v>0</v>
      </c>
      <c r="L280" s="6">
        <f>IF(Balance!L279&gt;0,IF(SUM(Balance!L279,Interest!L280)&lt;L$15,SUM(Balance!L279,Interest!L280),L$15),0)</f>
        <v>0</v>
      </c>
      <c r="M280" s="6">
        <f>IF(Balance!M279&gt;0,IF(SUM(Balance!M279,Interest!M280)&lt;M$15,SUM(Balance!M279,Interest!M280),M$15),0)</f>
        <v>0</v>
      </c>
      <c r="O280" s="6">
        <f t="shared" si="8"/>
        <v>0</v>
      </c>
    </row>
    <row r="281" spans="1:15" x14ac:dyDescent="0.25">
      <c r="A281" s="3" t="str">
        <f>IF(Balance!O280&lt;=0,"",A280+1)</f>
        <v/>
      </c>
      <c r="B281" s="51" t="str">
        <f t="shared" si="9"/>
        <v/>
      </c>
      <c r="D281" s="6">
        <f>IF(Balance!D280&gt;0,IF(SUM(Balance!D280,Interest!D281)&lt;D$15,SUM(Balance!D280,Interest!D281),D$15),0)</f>
        <v>0</v>
      </c>
      <c r="E281" s="6">
        <f>IF(Balance!E280&gt;0,IF(SUM(Balance!E280,Interest!E281)&lt;E$15,SUM(Balance!E280,Interest!E281),E$15),0)</f>
        <v>0</v>
      </c>
      <c r="F281" s="6">
        <f>IF(Balance!F280&gt;0,IF(SUM(Balance!F280,Interest!F281)&lt;F$15,SUM(Balance!F280,Interest!F281),F$15),0)</f>
        <v>0</v>
      </c>
      <c r="G281" s="6">
        <f>IF(Balance!G280&gt;0,IF(SUM(Balance!G280,Interest!G281)&lt;G$15,SUM(Balance!G280,Interest!G281),G$15),0)</f>
        <v>0</v>
      </c>
      <c r="H281" s="6">
        <f>IF(Balance!H280&gt;0,IF(SUM(Balance!H280,Interest!H281)&lt;H$15,SUM(Balance!H280,Interest!H281),H$15),0)</f>
        <v>0</v>
      </c>
      <c r="I281" s="6">
        <f>IF(Balance!I280&gt;0,IF(SUM(Balance!I280,Interest!I281)&lt;I$15,SUM(Balance!I280,Interest!I281),I$15),0)</f>
        <v>0</v>
      </c>
      <c r="J281" s="6">
        <f>IF(Balance!J280&gt;0,IF(SUM(Balance!J280,Interest!J281)&lt;J$15,SUM(Balance!J280,Interest!J281),J$15),0)</f>
        <v>0</v>
      </c>
      <c r="K281" s="6">
        <f>IF(Balance!K280&gt;0,IF(SUM(Balance!K280,Interest!K281)&lt;K$15,SUM(Balance!K280,Interest!K281),K$15),0)</f>
        <v>0</v>
      </c>
      <c r="L281" s="6">
        <f>IF(Balance!L280&gt;0,IF(SUM(Balance!L280,Interest!L281)&lt;L$15,SUM(Balance!L280,Interest!L281),L$15),0)</f>
        <v>0</v>
      </c>
      <c r="M281" s="6">
        <f>IF(Balance!M280&gt;0,IF(SUM(Balance!M280,Interest!M281)&lt;M$15,SUM(Balance!M280,Interest!M281),M$15),0)</f>
        <v>0</v>
      </c>
      <c r="O281" s="6">
        <f t="shared" si="8"/>
        <v>0</v>
      </c>
    </row>
    <row r="282" spans="1:15" x14ac:dyDescent="0.25">
      <c r="A282" s="3" t="str">
        <f>IF(Balance!O281&lt;=0,"",A281+1)</f>
        <v/>
      </c>
      <c r="B282" s="51" t="str">
        <f t="shared" si="9"/>
        <v/>
      </c>
      <c r="D282" s="6">
        <f>IF(Balance!D281&gt;0,IF(SUM(Balance!D281,Interest!D282)&lt;D$15,SUM(Balance!D281,Interest!D282),D$15),0)</f>
        <v>0</v>
      </c>
      <c r="E282" s="6">
        <f>IF(Balance!E281&gt;0,IF(SUM(Balance!E281,Interest!E282)&lt;E$15,SUM(Balance!E281,Interest!E282),E$15),0)</f>
        <v>0</v>
      </c>
      <c r="F282" s="6">
        <f>IF(Balance!F281&gt;0,IF(SUM(Balance!F281,Interest!F282)&lt;F$15,SUM(Balance!F281,Interest!F282),F$15),0)</f>
        <v>0</v>
      </c>
      <c r="G282" s="6">
        <f>IF(Balance!G281&gt;0,IF(SUM(Balance!G281,Interest!G282)&lt;G$15,SUM(Balance!G281,Interest!G282),G$15),0)</f>
        <v>0</v>
      </c>
      <c r="H282" s="6">
        <f>IF(Balance!H281&gt;0,IF(SUM(Balance!H281,Interest!H282)&lt;H$15,SUM(Balance!H281,Interest!H282),H$15),0)</f>
        <v>0</v>
      </c>
      <c r="I282" s="6">
        <f>IF(Balance!I281&gt;0,IF(SUM(Balance!I281,Interest!I282)&lt;I$15,SUM(Balance!I281,Interest!I282),I$15),0)</f>
        <v>0</v>
      </c>
      <c r="J282" s="6">
        <f>IF(Balance!J281&gt;0,IF(SUM(Balance!J281,Interest!J282)&lt;J$15,SUM(Balance!J281,Interest!J282),J$15),0)</f>
        <v>0</v>
      </c>
      <c r="K282" s="6">
        <f>IF(Balance!K281&gt;0,IF(SUM(Balance!K281,Interest!K282)&lt;K$15,SUM(Balance!K281,Interest!K282),K$15),0)</f>
        <v>0</v>
      </c>
      <c r="L282" s="6">
        <f>IF(Balance!L281&gt;0,IF(SUM(Balance!L281,Interest!L282)&lt;L$15,SUM(Balance!L281,Interest!L282),L$15),0)</f>
        <v>0</v>
      </c>
      <c r="M282" s="6">
        <f>IF(Balance!M281&gt;0,IF(SUM(Balance!M281,Interest!M282)&lt;M$15,SUM(Balance!M281,Interest!M282),M$15),0)</f>
        <v>0</v>
      </c>
      <c r="O282" s="6">
        <f t="shared" si="8"/>
        <v>0</v>
      </c>
    </row>
    <row r="283" spans="1:15" x14ac:dyDescent="0.25">
      <c r="A283" s="3" t="str">
        <f>IF(Balance!O282&lt;=0,"",A282+1)</f>
        <v/>
      </c>
      <c r="B283" s="51" t="str">
        <f t="shared" si="9"/>
        <v/>
      </c>
      <c r="D283" s="6">
        <f>IF(Balance!D282&gt;0,IF(SUM(Balance!D282,Interest!D283)&lt;D$15,SUM(Balance!D282,Interest!D283),D$15),0)</f>
        <v>0</v>
      </c>
      <c r="E283" s="6">
        <f>IF(Balance!E282&gt;0,IF(SUM(Balance!E282,Interest!E283)&lt;E$15,SUM(Balance!E282,Interest!E283),E$15),0)</f>
        <v>0</v>
      </c>
      <c r="F283" s="6">
        <f>IF(Balance!F282&gt;0,IF(SUM(Balance!F282,Interest!F283)&lt;F$15,SUM(Balance!F282,Interest!F283),F$15),0)</f>
        <v>0</v>
      </c>
      <c r="G283" s="6">
        <f>IF(Balance!G282&gt;0,IF(SUM(Balance!G282,Interest!G283)&lt;G$15,SUM(Balance!G282,Interest!G283),G$15),0)</f>
        <v>0</v>
      </c>
      <c r="H283" s="6">
        <f>IF(Balance!H282&gt;0,IF(SUM(Balance!H282,Interest!H283)&lt;H$15,SUM(Balance!H282,Interest!H283),H$15),0)</f>
        <v>0</v>
      </c>
      <c r="I283" s="6">
        <f>IF(Balance!I282&gt;0,IF(SUM(Balance!I282,Interest!I283)&lt;I$15,SUM(Balance!I282,Interest!I283),I$15),0)</f>
        <v>0</v>
      </c>
      <c r="J283" s="6">
        <f>IF(Balance!J282&gt;0,IF(SUM(Balance!J282,Interest!J283)&lt;J$15,SUM(Balance!J282,Interest!J283),J$15),0)</f>
        <v>0</v>
      </c>
      <c r="K283" s="6">
        <f>IF(Balance!K282&gt;0,IF(SUM(Balance!K282,Interest!K283)&lt;K$15,SUM(Balance!K282,Interest!K283),K$15),0)</f>
        <v>0</v>
      </c>
      <c r="L283" s="6">
        <f>IF(Balance!L282&gt;0,IF(SUM(Balance!L282,Interest!L283)&lt;L$15,SUM(Balance!L282,Interest!L283),L$15),0)</f>
        <v>0</v>
      </c>
      <c r="M283" s="6">
        <f>IF(Balance!M282&gt;0,IF(SUM(Balance!M282,Interest!M283)&lt;M$15,SUM(Balance!M282,Interest!M283),M$15),0)</f>
        <v>0</v>
      </c>
      <c r="O283" s="6">
        <f t="shared" si="8"/>
        <v>0</v>
      </c>
    </row>
    <row r="284" spans="1:15" x14ac:dyDescent="0.25">
      <c r="A284" s="3" t="str">
        <f>IF(Balance!O283&lt;=0,"",A283+1)</f>
        <v/>
      </c>
      <c r="B284" s="51" t="str">
        <f t="shared" si="9"/>
        <v/>
      </c>
      <c r="D284" s="6">
        <f>IF(Balance!D283&gt;0,IF(SUM(Balance!D283,Interest!D284)&lt;D$15,SUM(Balance!D283,Interest!D284),D$15),0)</f>
        <v>0</v>
      </c>
      <c r="E284" s="6">
        <f>IF(Balance!E283&gt;0,IF(SUM(Balance!E283,Interest!E284)&lt;E$15,SUM(Balance!E283,Interest!E284),E$15),0)</f>
        <v>0</v>
      </c>
      <c r="F284" s="6">
        <f>IF(Balance!F283&gt;0,IF(SUM(Balance!F283,Interest!F284)&lt;F$15,SUM(Balance!F283,Interest!F284),F$15),0)</f>
        <v>0</v>
      </c>
      <c r="G284" s="6">
        <f>IF(Balance!G283&gt;0,IF(SUM(Balance!G283,Interest!G284)&lt;G$15,SUM(Balance!G283,Interest!G284),G$15),0)</f>
        <v>0</v>
      </c>
      <c r="H284" s="6">
        <f>IF(Balance!H283&gt;0,IF(SUM(Balance!H283,Interest!H284)&lt;H$15,SUM(Balance!H283,Interest!H284),H$15),0)</f>
        <v>0</v>
      </c>
      <c r="I284" s="6">
        <f>IF(Balance!I283&gt;0,IF(SUM(Balance!I283,Interest!I284)&lt;I$15,SUM(Balance!I283,Interest!I284),I$15),0)</f>
        <v>0</v>
      </c>
      <c r="J284" s="6">
        <f>IF(Balance!J283&gt;0,IF(SUM(Balance!J283,Interest!J284)&lt;J$15,SUM(Balance!J283,Interest!J284),J$15),0)</f>
        <v>0</v>
      </c>
      <c r="K284" s="6">
        <f>IF(Balance!K283&gt;0,IF(SUM(Balance!K283,Interest!K284)&lt;K$15,SUM(Balance!K283,Interest!K284),K$15),0)</f>
        <v>0</v>
      </c>
      <c r="L284" s="6">
        <f>IF(Balance!L283&gt;0,IF(SUM(Balance!L283,Interest!L284)&lt;L$15,SUM(Balance!L283,Interest!L284),L$15),0)</f>
        <v>0</v>
      </c>
      <c r="M284" s="6">
        <f>IF(Balance!M283&gt;0,IF(SUM(Balance!M283,Interest!M284)&lt;M$15,SUM(Balance!M283,Interest!M284),M$15),0)</f>
        <v>0</v>
      </c>
      <c r="O284" s="6">
        <f t="shared" si="8"/>
        <v>0</v>
      </c>
    </row>
    <row r="285" spans="1:15" x14ac:dyDescent="0.25">
      <c r="A285" s="3" t="str">
        <f>IF(Balance!O284&lt;=0,"",A284+1)</f>
        <v/>
      </c>
      <c r="B285" s="51" t="str">
        <f t="shared" si="9"/>
        <v/>
      </c>
      <c r="D285" s="6">
        <f>IF(Balance!D284&gt;0,IF(SUM(Balance!D284,Interest!D285)&lt;D$15,SUM(Balance!D284,Interest!D285),D$15),0)</f>
        <v>0</v>
      </c>
      <c r="E285" s="6">
        <f>IF(Balance!E284&gt;0,IF(SUM(Balance!E284,Interest!E285)&lt;E$15,SUM(Balance!E284,Interest!E285),E$15),0)</f>
        <v>0</v>
      </c>
      <c r="F285" s="6">
        <f>IF(Balance!F284&gt;0,IF(SUM(Balance!F284,Interest!F285)&lt;F$15,SUM(Balance!F284,Interest!F285),F$15),0)</f>
        <v>0</v>
      </c>
      <c r="G285" s="6">
        <f>IF(Balance!G284&gt;0,IF(SUM(Balance!G284,Interest!G285)&lt;G$15,SUM(Balance!G284,Interest!G285),G$15),0)</f>
        <v>0</v>
      </c>
      <c r="H285" s="6">
        <f>IF(Balance!H284&gt;0,IF(SUM(Balance!H284,Interest!H285)&lt;H$15,SUM(Balance!H284,Interest!H285),H$15),0)</f>
        <v>0</v>
      </c>
      <c r="I285" s="6">
        <f>IF(Balance!I284&gt;0,IF(SUM(Balance!I284,Interest!I285)&lt;I$15,SUM(Balance!I284,Interest!I285),I$15),0)</f>
        <v>0</v>
      </c>
      <c r="J285" s="6">
        <f>IF(Balance!J284&gt;0,IF(SUM(Balance!J284,Interest!J285)&lt;J$15,SUM(Balance!J284,Interest!J285),J$15),0)</f>
        <v>0</v>
      </c>
      <c r="K285" s="6">
        <f>IF(Balance!K284&gt;0,IF(SUM(Balance!K284,Interest!K285)&lt;K$15,SUM(Balance!K284,Interest!K285),K$15),0)</f>
        <v>0</v>
      </c>
      <c r="L285" s="6">
        <f>IF(Balance!L284&gt;0,IF(SUM(Balance!L284,Interest!L285)&lt;L$15,SUM(Balance!L284,Interest!L285),L$15),0)</f>
        <v>0</v>
      </c>
      <c r="M285" s="6">
        <f>IF(Balance!M284&gt;0,IF(SUM(Balance!M284,Interest!M285)&lt;M$15,SUM(Balance!M284,Interest!M285),M$15),0)</f>
        <v>0</v>
      </c>
      <c r="O285" s="6">
        <f t="shared" si="8"/>
        <v>0</v>
      </c>
    </row>
    <row r="286" spans="1:15" x14ac:dyDescent="0.25">
      <c r="A286" s="3" t="str">
        <f>IF(Balance!O285&lt;=0,"",A285+1)</f>
        <v/>
      </c>
      <c r="B286" s="51" t="str">
        <f t="shared" si="9"/>
        <v/>
      </c>
      <c r="D286" s="6">
        <f>IF(Balance!D285&gt;0,IF(SUM(Balance!D285,Interest!D286)&lt;D$15,SUM(Balance!D285,Interest!D286),D$15),0)</f>
        <v>0</v>
      </c>
      <c r="E286" s="6">
        <f>IF(Balance!E285&gt;0,IF(SUM(Balance!E285,Interest!E286)&lt;E$15,SUM(Balance!E285,Interest!E286),E$15),0)</f>
        <v>0</v>
      </c>
      <c r="F286" s="6">
        <f>IF(Balance!F285&gt;0,IF(SUM(Balance!F285,Interest!F286)&lt;F$15,SUM(Balance!F285,Interest!F286),F$15),0)</f>
        <v>0</v>
      </c>
      <c r="G286" s="6">
        <f>IF(Balance!G285&gt;0,IF(SUM(Balance!G285,Interest!G286)&lt;G$15,SUM(Balance!G285,Interest!G286),G$15),0)</f>
        <v>0</v>
      </c>
      <c r="H286" s="6">
        <f>IF(Balance!H285&gt;0,IF(SUM(Balance!H285,Interest!H286)&lt;H$15,SUM(Balance!H285,Interest!H286),H$15),0)</f>
        <v>0</v>
      </c>
      <c r="I286" s="6">
        <f>IF(Balance!I285&gt;0,IF(SUM(Balance!I285,Interest!I286)&lt;I$15,SUM(Balance!I285,Interest!I286),I$15),0)</f>
        <v>0</v>
      </c>
      <c r="J286" s="6">
        <f>IF(Balance!J285&gt;0,IF(SUM(Balance!J285,Interest!J286)&lt;J$15,SUM(Balance!J285,Interest!J286),J$15),0)</f>
        <v>0</v>
      </c>
      <c r="K286" s="6">
        <f>IF(Balance!K285&gt;0,IF(SUM(Balance!K285,Interest!K286)&lt;K$15,SUM(Balance!K285,Interest!K286),K$15),0)</f>
        <v>0</v>
      </c>
      <c r="L286" s="6">
        <f>IF(Balance!L285&gt;0,IF(SUM(Balance!L285,Interest!L286)&lt;L$15,SUM(Balance!L285,Interest!L286),L$15),0)</f>
        <v>0</v>
      </c>
      <c r="M286" s="6">
        <f>IF(Balance!M285&gt;0,IF(SUM(Balance!M285,Interest!M286)&lt;M$15,SUM(Balance!M285,Interest!M286),M$15),0)</f>
        <v>0</v>
      </c>
      <c r="O286" s="6">
        <f t="shared" si="8"/>
        <v>0</v>
      </c>
    </row>
    <row r="287" spans="1:15" x14ac:dyDescent="0.25">
      <c r="A287" s="3" t="str">
        <f>IF(Balance!O286&lt;=0,"",A286+1)</f>
        <v/>
      </c>
      <c r="B287" s="51" t="str">
        <f t="shared" si="9"/>
        <v/>
      </c>
      <c r="D287" s="6">
        <f>IF(Balance!D286&gt;0,IF(SUM(Balance!D286,Interest!D287)&lt;D$15,SUM(Balance!D286,Interest!D287),D$15),0)</f>
        <v>0</v>
      </c>
      <c r="E287" s="6">
        <f>IF(Balance!E286&gt;0,IF(SUM(Balance!E286,Interest!E287)&lt;E$15,SUM(Balance!E286,Interest!E287),E$15),0)</f>
        <v>0</v>
      </c>
      <c r="F287" s="6">
        <f>IF(Balance!F286&gt;0,IF(SUM(Balance!F286,Interest!F287)&lt;F$15,SUM(Balance!F286,Interest!F287),F$15),0)</f>
        <v>0</v>
      </c>
      <c r="G287" s="6">
        <f>IF(Balance!G286&gt;0,IF(SUM(Balance!G286,Interest!G287)&lt;G$15,SUM(Balance!G286,Interest!G287),G$15),0)</f>
        <v>0</v>
      </c>
      <c r="H287" s="6">
        <f>IF(Balance!H286&gt;0,IF(SUM(Balance!H286,Interest!H287)&lt;H$15,SUM(Balance!H286,Interest!H287),H$15),0)</f>
        <v>0</v>
      </c>
      <c r="I287" s="6">
        <f>IF(Balance!I286&gt;0,IF(SUM(Balance!I286,Interest!I287)&lt;I$15,SUM(Balance!I286,Interest!I287),I$15),0)</f>
        <v>0</v>
      </c>
      <c r="J287" s="6">
        <f>IF(Balance!J286&gt;0,IF(SUM(Balance!J286,Interest!J287)&lt;J$15,SUM(Balance!J286,Interest!J287),J$15),0)</f>
        <v>0</v>
      </c>
      <c r="K287" s="6">
        <f>IF(Balance!K286&gt;0,IF(SUM(Balance!K286,Interest!K287)&lt;K$15,SUM(Balance!K286,Interest!K287),K$15),0)</f>
        <v>0</v>
      </c>
      <c r="L287" s="6">
        <f>IF(Balance!L286&gt;0,IF(SUM(Balance!L286,Interest!L287)&lt;L$15,SUM(Balance!L286,Interest!L287),L$15),0)</f>
        <v>0</v>
      </c>
      <c r="M287" s="6">
        <f>IF(Balance!M286&gt;0,IF(SUM(Balance!M286,Interest!M287)&lt;M$15,SUM(Balance!M286,Interest!M287),M$15),0)</f>
        <v>0</v>
      </c>
      <c r="O287" s="6">
        <f t="shared" si="8"/>
        <v>0</v>
      </c>
    </row>
    <row r="288" spans="1:15" x14ac:dyDescent="0.25">
      <c r="A288" s="3" t="str">
        <f>IF(Balance!O287&lt;=0,"",A287+1)</f>
        <v/>
      </c>
      <c r="B288" s="51" t="str">
        <f t="shared" si="9"/>
        <v/>
      </c>
      <c r="D288" s="6">
        <f>IF(Balance!D287&gt;0,IF(SUM(Balance!D287,Interest!D288)&lt;D$15,SUM(Balance!D287,Interest!D288),D$15),0)</f>
        <v>0</v>
      </c>
      <c r="E288" s="6">
        <f>IF(Balance!E287&gt;0,IF(SUM(Balance!E287,Interest!E288)&lt;E$15,SUM(Balance!E287,Interest!E288),E$15),0)</f>
        <v>0</v>
      </c>
      <c r="F288" s="6">
        <f>IF(Balance!F287&gt;0,IF(SUM(Balance!F287,Interest!F288)&lt;F$15,SUM(Balance!F287,Interest!F288),F$15),0)</f>
        <v>0</v>
      </c>
      <c r="G288" s="6">
        <f>IF(Balance!G287&gt;0,IF(SUM(Balance!G287,Interest!G288)&lt;G$15,SUM(Balance!G287,Interest!G288),G$15),0)</f>
        <v>0</v>
      </c>
      <c r="H288" s="6">
        <f>IF(Balance!H287&gt;0,IF(SUM(Balance!H287,Interest!H288)&lt;H$15,SUM(Balance!H287,Interest!H288),H$15),0)</f>
        <v>0</v>
      </c>
      <c r="I288" s="6">
        <f>IF(Balance!I287&gt;0,IF(SUM(Balance!I287,Interest!I288)&lt;I$15,SUM(Balance!I287,Interest!I288),I$15),0)</f>
        <v>0</v>
      </c>
      <c r="J288" s="6">
        <f>IF(Balance!J287&gt;0,IF(SUM(Balance!J287,Interest!J288)&lt;J$15,SUM(Balance!J287,Interest!J288),J$15),0)</f>
        <v>0</v>
      </c>
      <c r="K288" s="6">
        <f>IF(Balance!K287&gt;0,IF(SUM(Balance!K287,Interest!K288)&lt;K$15,SUM(Balance!K287,Interest!K288),K$15),0)</f>
        <v>0</v>
      </c>
      <c r="L288" s="6">
        <f>IF(Balance!L287&gt;0,IF(SUM(Balance!L287,Interest!L288)&lt;L$15,SUM(Balance!L287,Interest!L288),L$15),0)</f>
        <v>0</v>
      </c>
      <c r="M288" s="6">
        <f>IF(Balance!M287&gt;0,IF(SUM(Balance!M287,Interest!M288)&lt;M$15,SUM(Balance!M287,Interest!M288),M$15),0)</f>
        <v>0</v>
      </c>
      <c r="O288" s="6">
        <f t="shared" si="8"/>
        <v>0</v>
      </c>
    </row>
    <row r="289" spans="1:15" x14ac:dyDescent="0.25">
      <c r="A289" s="3" t="str">
        <f>IF(Balance!O288&lt;=0,"",A288+1)</f>
        <v/>
      </c>
      <c r="B289" s="51" t="str">
        <f t="shared" si="9"/>
        <v/>
      </c>
      <c r="D289" s="6">
        <f>IF(Balance!D288&gt;0,IF(SUM(Balance!D288,Interest!D289)&lt;D$15,SUM(Balance!D288,Interest!D289),D$15),0)</f>
        <v>0</v>
      </c>
      <c r="E289" s="6">
        <f>IF(Balance!E288&gt;0,IF(SUM(Balance!E288,Interest!E289)&lt;E$15,SUM(Balance!E288,Interest!E289),E$15),0)</f>
        <v>0</v>
      </c>
      <c r="F289" s="6">
        <f>IF(Balance!F288&gt;0,IF(SUM(Balance!F288,Interest!F289)&lt;F$15,SUM(Balance!F288,Interest!F289),F$15),0)</f>
        <v>0</v>
      </c>
      <c r="G289" s="6">
        <f>IF(Balance!G288&gt;0,IF(SUM(Balance!G288,Interest!G289)&lt;G$15,SUM(Balance!G288,Interest!G289),G$15),0)</f>
        <v>0</v>
      </c>
      <c r="H289" s="6">
        <f>IF(Balance!H288&gt;0,IF(SUM(Balance!H288,Interest!H289)&lt;H$15,SUM(Balance!H288,Interest!H289),H$15),0)</f>
        <v>0</v>
      </c>
      <c r="I289" s="6">
        <f>IF(Balance!I288&gt;0,IF(SUM(Balance!I288,Interest!I289)&lt;I$15,SUM(Balance!I288,Interest!I289),I$15),0)</f>
        <v>0</v>
      </c>
      <c r="J289" s="6">
        <f>IF(Balance!J288&gt;0,IF(SUM(Balance!J288,Interest!J289)&lt;J$15,SUM(Balance!J288,Interest!J289),J$15),0)</f>
        <v>0</v>
      </c>
      <c r="K289" s="6">
        <f>IF(Balance!K288&gt;0,IF(SUM(Balance!K288,Interest!K289)&lt;K$15,SUM(Balance!K288,Interest!K289),K$15),0)</f>
        <v>0</v>
      </c>
      <c r="L289" s="6">
        <f>IF(Balance!L288&gt;0,IF(SUM(Balance!L288,Interest!L289)&lt;L$15,SUM(Balance!L288,Interest!L289),L$15),0)</f>
        <v>0</v>
      </c>
      <c r="M289" s="6">
        <f>IF(Balance!M288&gt;0,IF(SUM(Balance!M288,Interest!M289)&lt;M$15,SUM(Balance!M288,Interest!M289),M$15),0)</f>
        <v>0</v>
      </c>
      <c r="O289" s="6">
        <f t="shared" si="8"/>
        <v>0</v>
      </c>
    </row>
    <row r="290" spans="1:15" x14ac:dyDescent="0.25">
      <c r="A290" s="3" t="str">
        <f>IF(Balance!O289&lt;=0,"",A289+1)</f>
        <v/>
      </c>
      <c r="B290" s="51" t="str">
        <f t="shared" si="9"/>
        <v/>
      </c>
      <c r="D290" s="6">
        <f>IF(Balance!D289&gt;0,IF(SUM(Balance!D289,Interest!D290)&lt;D$15,SUM(Balance!D289,Interest!D290),D$15),0)</f>
        <v>0</v>
      </c>
      <c r="E290" s="6">
        <f>IF(Balance!E289&gt;0,IF(SUM(Balance!E289,Interest!E290)&lt;E$15,SUM(Balance!E289,Interest!E290),E$15),0)</f>
        <v>0</v>
      </c>
      <c r="F290" s="6">
        <f>IF(Balance!F289&gt;0,IF(SUM(Balance!F289,Interest!F290)&lt;F$15,SUM(Balance!F289,Interest!F290),F$15),0)</f>
        <v>0</v>
      </c>
      <c r="G290" s="6">
        <f>IF(Balance!G289&gt;0,IF(SUM(Balance!G289,Interest!G290)&lt;G$15,SUM(Balance!G289,Interest!G290),G$15),0)</f>
        <v>0</v>
      </c>
      <c r="H290" s="6">
        <f>IF(Balance!H289&gt;0,IF(SUM(Balance!H289,Interest!H290)&lt;H$15,SUM(Balance!H289,Interest!H290),H$15),0)</f>
        <v>0</v>
      </c>
      <c r="I290" s="6">
        <f>IF(Balance!I289&gt;0,IF(SUM(Balance!I289,Interest!I290)&lt;I$15,SUM(Balance!I289,Interest!I290),I$15),0)</f>
        <v>0</v>
      </c>
      <c r="J290" s="6">
        <f>IF(Balance!J289&gt;0,IF(SUM(Balance!J289,Interest!J290)&lt;J$15,SUM(Balance!J289,Interest!J290),J$15),0)</f>
        <v>0</v>
      </c>
      <c r="K290" s="6">
        <f>IF(Balance!K289&gt;0,IF(SUM(Balance!K289,Interest!K290)&lt;K$15,SUM(Balance!K289,Interest!K290),K$15),0)</f>
        <v>0</v>
      </c>
      <c r="L290" s="6">
        <f>IF(Balance!L289&gt;0,IF(SUM(Balance!L289,Interest!L290)&lt;L$15,SUM(Balance!L289,Interest!L290),L$15),0)</f>
        <v>0</v>
      </c>
      <c r="M290" s="6">
        <f>IF(Balance!M289&gt;0,IF(SUM(Balance!M289,Interest!M290)&lt;M$15,SUM(Balance!M289,Interest!M290),M$15),0)</f>
        <v>0</v>
      </c>
      <c r="O290" s="6">
        <f t="shared" si="8"/>
        <v>0</v>
      </c>
    </row>
    <row r="291" spans="1:15" x14ac:dyDescent="0.25">
      <c r="A291" s="3" t="str">
        <f>IF(Balance!O290&lt;=0,"",A290+1)</f>
        <v/>
      </c>
      <c r="B291" s="51" t="str">
        <f t="shared" si="9"/>
        <v/>
      </c>
      <c r="D291" s="6">
        <f>IF(Balance!D290&gt;0,IF(SUM(Balance!D290,Interest!D291)&lt;D$15,SUM(Balance!D290,Interest!D291),D$15),0)</f>
        <v>0</v>
      </c>
      <c r="E291" s="6">
        <f>IF(Balance!E290&gt;0,IF(SUM(Balance!E290,Interest!E291)&lt;E$15,SUM(Balance!E290,Interest!E291),E$15),0)</f>
        <v>0</v>
      </c>
      <c r="F291" s="6">
        <f>IF(Balance!F290&gt;0,IF(SUM(Balance!F290,Interest!F291)&lt;F$15,SUM(Balance!F290,Interest!F291),F$15),0)</f>
        <v>0</v>
      </c>
      <c r="G291" s="6">
        <f>IF(Balance!G290&gt;0,IF(SUM(Balance!G290,Interest!G291)&lt;G$15,SUM(Balance!G290,Interest!G291),G$15),0)</f>
        <v>0</v>
      </c>
      <c r="H291" s="6">
        <f>IF(Balance!H290&gt;0,IF(SUM(Balance!H290,Interest!H291)&lt;H$15,SUM(Balance!H290,Interest!H291),H$15),0)</f>
        <v>0</v>
      </c>
      <c r="I291" s="6">
        <f>IF(Balance!I290&gt;0,IF(SUM(Balance!I290,Interest!I291)&lt;I$15,SUM(Balance!I290,Interest!I291),I$15),0)</f>
        <v>0</v>
      </c>
      <c r="J291" s="6">
        <f>IF(Balance!J290&gt;0,IF(SUM(Balance!J290,Interest!J291)&lt;J$15,SUM(Balance!J290,Interest!J291),J$15),0)</f>
        <v>0</v>
      </c>
      <c r="K291" s="6">
        <f>IF(Balance!K290&gt;0,IF(SUM(Balance!K290,Interest!K291)&lt;K$15,SUM(Balance!K290,Interest!K291),K$15),0)</f>
        <v>0</v>
      </c>
      <c r="L291" s="6">
        <f>IF(Balance!L290&gt;0,IF(SUM(Balance!L290,Interest!L291)&lt;L$15,SUM(Balance!L290,Interest!L291),L$15),0)</f>
        <v>0</v>
      </c>
      <c r="M291" s="6">
        <f>IF(Balance!M290&gt;0,IF(SUM(Balance!M290,Interest!M291)&lt;M$15,SUM(Balance!M290,Interest!M291),M$15),0)</f>
        <v>0</v>
      </c>
      <c r="O291" s="6">
        <f t="shared" si="8"/>
        <v>0</v>
      </c>
    </row>
    <row r="292" spans="1:15" x14ac:dyDescent="0.25">
      <c r="A292" s="3" t="str">
        <f>IF(Balance!O291&lt;=0,"",A291+1)</f>
        <v/>
      </c>
      <c r="B292" s="51" t="str">
        <f t="shared" si="9"/>
        <v/>
      </c>
      <c r="D292" s="6">
        <f>IF(Balance!D291&gt;0,IF(SUM(Balance!D291,Interest!D292)&lt;D$15,SUM(Balance!D291,Interest!D292),D$15),0)</f>
        <v>0</v>
      </c>
      <c r="E292" s="6">
        <f>IF(Balance!E291&gt;0,IF(SUM(Balance!E291,Interest!E292)&lt;E$15,SUM(Balance!E291,Interest!E292),E$15),0)</f>
        <v>0</v>
      </c>
      <c r="F292" s="6">
        <f>IF(Balance!F291&gt;0,IF(SUM(Balance!F291,Interest!F292)&lt;F$15,SUM(Balance!F291,Interest!F292),F$15),0)</f>
        <v>0</v>
      </c>
      <c r="G292" s="6">
        <f>IF(Balance!G291&gt;0,IF(SUM(Balance!G291,Interest!G292)&lt;G$15,SUM(Balance!G291,Interest!G292),G$15),0)</f>
        <v>0</v>
      </c>
      <c r="H292" s="6">
        <f>IF(Balance!H291&gt;0,IF(SUM(Balance!H291,Interest!H292)&lt;H$15,SUM(Balance!H291,Interest!H292),H$15),0)</f>
        <v>0</v>
      </c>
      <c r="I292" s="6">
        <f>IF(Balance!I291&gt;0,IF(SUM(Balance!I291,Interest!I292)&lt;I$15,SUM(Balance!I291,Interest!I292),I$15),0)</f>
        <v>0</v>
      </c>
      <c r="J292" s="6">
        <f>IF(Balance!J291&gt;0,IF(SUM(Balance!J291,Interest!J292)&lt;J$15,SUM(Balance!J291,Interest!J292),J$15),0)</f>
        <v>0</v>
      </c>
      <c r="K292" s="6">
        <f>IF(Balance!K291&gt;0,IF(SUM(Balance!K291,Interest!K292)&lt;K$15,SUM(Balance!K291,Interest!K292),K$15),0)</f>
        <v>0</v>
      </c>
      <c r="L292" s="6">
        <f>IF(Balance!L291&gt;0,IF(SUM(Balance!L291,Interest!L292)&lt;L$15,SUM(Balance!L291,Interest!L292),L$15),0)</f>
        <v>0</v>
      </c>
      <c r="M292" s="6">
        <f>IF(Balance!M291&gt;0,IF(SUM(Balance!M291,Interest!M292)&lt;M$15,SUM(Balance!M291,Interest!M292),M$15),0)</f>
        <v>0</v>
      </c>
      <c r="O292" s="6">
        <f t="shared" si="8"/>
        <v>0</v>
      </c>
    </row>
    <row r="293" spans="1:15" x14ac:dyDescent="0.25">
      <c r="A293" s="3" t="str">
        <f>IF(Balance!O292&lt;=0,"",A292+1)</f>
        <v/>
      </c>
      <c r="B293" s="51" t="str">
        <f t="shared" si="9"/>
        <v/>
      </c>
      <c r="D293" s="6">
        <f>IF(Balance!D292&gt;0,IF(SUM(Balance!D292,Interest!D293)&lt;D$15,SUM(Balance!D292,Interest!D293),D$15),0)</f>
        <v>0</v>
      </c>
      <c r="E293" s="6">
        <f>IF(Balance!E292&gt;0,IF(SUM(Balance!E292,Interest!E293)&lt;E$15,SUM(Balance!E292,Interest!E293),E$15),0)</f>
        <v>0</v>
      </c>
      <c r="F293" s="6">
        <f>IF(Balance!F292&gt;0,IF(SUM(Balance!F292,Interest!F293)&lt;F$15,SUM(Balance!F292,Interest!F293),F$15),0)</f>
        <v>0</v>
      </c>
      <c r="G293" s="6">
        <f>IF(Balance!G292&gt;0,IF(SUM(Balance!G292,Interest!G293)&lt;G$15,SUM(Balance!G292,Interest!G293),G$15),0)</f>
        <v>0</v>
      </c>
      <c r="H293" s="6">
        <f>IF(Balance!H292&gt;0,IF(SUM(Balance!H292,Interest!H293)&lt;H$15,SUM(Balance!H292,Interest!H293),H$15),0)</f>
        <v>0</v>
      </c>
      <c r="I293" s="6">
        <f>IF(Balance!I292&gt;0,IF(SUM(Balance!I292,Interest!I293)&lt;I$15,SUM(Balance!I292,Interest!I293),I$15),0)</f>
        <v>0</v>
      </c>
      <c r="J293" s="6">
        <f>IF(Balance!J292&gt;0,IF(SUM(Balance!J292,Interest!J293)&lt;J$15,SUM(Balance!J292,Interest!J293),J$15),0)</f>
        <v>0</v>
      </c>
      <c r="K293" s="6">
        <f>IF(Balance!K292&gt;0,IF(SUM(Balance!K292,Interest!K293)&lt;K$15,SUM(Balance!K292,Interest!K293),K$15),0)</f>
        <v>0</v>
      </c>
      <c r="L293" s="6">
        <f>IF(Balance!L292&gt;0,IF(SUM(Balance!L292,Interest!L293)&lt;L$15,SUM(Balance!L292,Interest!L293),L$15),0)</f>
        <v>0</v>
      </c>
      <c r="M293" s="6">
        <f>IF(Balance!M292&gt;0,IF(SUM(Balance!M292,Interest!M293)&lt;M$15,SUM(Balance!M292,Interest!M293),M$15),0)</f>
        <v>0</v>
      </c>
      <c r="O293" s="6">
        <f t="shared" si="8"/>
        <v>0</v>
      </c>
    </row>
    <row r="294" spans="1:15" x14ac:dyDescent="0.25">
      <c r="A294" s="3" t="str">
        <f>IF(Balance!O293&lt;=0,"",A293+1)</f>
        <v/>
      </c>
      <c r="B294" s="51" t="str">
        <f t="shared" si="9"/>
        <v/>
      </c>
      <c r="D294" s="6">
        <f>IF(Balance!D293&gt;0,IF(SUM(Balance!D293,Interest!D294)&lt;D$15,SUM(Balance!D293,Interest!D294),D$15),0)</f>
        <v>0</v>
      </c>
      <c r="E294" s="6">
        <f>IF(Balance!E293&gt;0,IF(SUM(Balance!E293,Interest!E294)&lt;E$15,SUM(Balance!E293,Interest!E294),E$15),0)</f>
        <v>0</v>
      </c>
      <c r="F294" s="6">
        <f>IF(Balance!F293&gt;0,IF(SUM(Balance!F293,Interest!F294)&lt;F$15,SUM(Balance!F293,Interest!F294),F$15),0)</f>
        <v>0</v>
      </c>
      <c r="G294" s="6">
        <f>IF(Balance!G293&gt;0,IF(SUM(Balance!G293,Interest!G294)&lt;G$15,SUM(Balance!G293,Interest!G294),G$15),0)</f>
        <v>0</v>
      </c>
      <c r="H294" s="6">
        <f>IF(Balance!H293&gt;0,IF(SUM(Balance!H293,Interest!H294)&lt;H$15,SUM(Balance!H293,Interest!H294),H$15),0)</f>
        <v>0</v>
      </c>
      <c r="I294" s="6">
        <f>IF(Balance!I293&gt;0,IF(SUM(Balance!I293,Interest!I294)&lt;I$15,SUM(Balance!I293,Interest!I294),I$15),0)</f>
        <v>0</v>
      </c>
      <c r="J294" s="6">
        <f>IF(Balance!J293&gt;0,IF(SUM(Balance!J293,Interest!J294)&lt;J$15,SUM(Balance!J293,Interest!J294),J$15),0)</f>
        <v>0</v>
      </c>
      <c r="K294" s="6">
        <f>IF(Balance!K293&gt;0,IF(SUM(Balance!K293,Interest!K294)&lt;K$15,SUM(Balance!K293,Interest!K294),K$15),0)</f>
        <v>0</v>
      </c>
      <c r="L294" s="6">
        <f>IF(Balance!L293&gt;0,IF(SUM(Balance!L293,Interest!L294)&lt;L$15,SUM(Balance!L293,Interest!L294),L$15),0)</f>
        <v>0</v>
      </c>
      <c r="M294" s="6">
        <f>IF(Balance!M293&gt;0,IF(SUM(Balance!M293,Interest!M294)&lt;M$15,SUM(Balance!M293,Interest!M294),M$15),0)</f>
        <v>0</v>
      </c>
      <c r="O294" s="6">
        <f t="shared" si="8"/>
        <v>0</v>
      </c>
    </row>
    <row r="295" spans="1:15" x14ac:dyDescent="0.25">
      <c r="A295" s="3" t="str">
        <f>IF(Balance!O294&lt;=0,"",A294+1)</f>
        <v/>
      </c>
      <c r="B295" s="51" t="str">
        <f t="shared" si="9"/>
        <v/>
      </c>
      <c r="D295" s="6">
        <f>IF(Balance!D294&gt;0,IF(SUM(Balance!D294,Interest!D295)&lt;D$15,SUM(Balance!D294,Interest!D295),D$15),0)</f>
        <v>0</v>
      </c>
      <c r="E295" s="6">
        <f>IF(Balance!E294&gt;0,IF(SUM(Balance!E294,Interest!E295)&lt;E$15,SUM(Balance!E294,Interest!E295),E$15),0)</f>
        <v>0</v>
      </c>
      <c r="F295" s="6">
        <f>IF(Balance!F294&gt;0,IF(SUM(Balance!F294,Interest!F295)&lt;F$15,SUM(Balance!F294,Interest!F295),F$15),0)</f>
        <v>0</v>
      </c>
      <c r="G295" s="6">
        <f>IF(Balance!G294&gt;0,IF(SUM(Balance!G294,Interest!G295)&lt;G$15,SUM(Balance!G294,Interest!G295),G$15),0)</f>
        <v>0</v>
      </c>
      <c r="H295" s="6">
        <f>IF(Balance!H294&gt;0,IF(SUM(Balance!H294,Interest!H295)&lt;H$15,SUM(Balance!H294,Interest!H295),H$15),0)</f>
        <v>0</v>
      </c>
      <c r="I295" s="6">
        <f>IF(Balance!I294&gt;0,IF(SUM(Balance!I294,Interest!I295)&lt;I$15,SUM(Balance!I294,Interest!I295),I$15),0)</f>
        <v>0</v>
      </c>
      <c r="J295" s="6">
        <f>IF(Balance!J294&gt;0,IF(SUM(Balance!J294,Interest!J295)&lt;J$15,SUM(Balance!J294,Interest!J295),J$15),0)</f>
        <v>0</v>
      </c>
      <c r="K295" s="6">
        <f>IF(Balance!K294&gt;0,IF(SUM(Balance!K294,Interest!K295)&lt;K$15,SUM(Balance!K294,Interest!K295),K$15),0)</f>
        <v>0</v>
      </c>
      <c r="L295" s="6">
        <f>IF(Balance!L294&gt;0,IF(SUM(Balance!L294,Interest!L295)&lt;L$15,SUM(Balance!L294,Interest!L295),L$15),0)</f>
        <v>0</v>
      </c>
      <c r="M295" s="6">
        <f>IF(Balance!M294&gt;0,IF(SUM(Balance!M294,Interest!M295)&lt;M$15,SUM(Balance!M294,Interest!M295),M$15),0)</f>
        <v>0</v>
      </c>
      <c r="O295" s="6">
        <f t="shared" si="8"/>
        <v>0</v>
      </c>
    </row>
    <row r="296" spans="1:15" x14ac:dyDescent="0.25">
      <c r="A296" s="3" t="str">
        <f>IF(Balance!O295&lt;=0,"",A295+1)</f>
        <v/>
      </c>
      <c r="B296" s="51" t="str">
        <f t="shared" si="9"/>
        <v/>
      </c>
      <c r="D296" s="6">
        <f>IF(Balance!D295&gt;0,IF(SUM(Balance!D295,Interest!D296)&lt;D$15,SUM(Balance!D295,Interest!D296),D$15),0)</f>
        <v>0</v>
      </c>
      <c r="E296" s="6">
        <f>IF(Balance!E295&gt;0,IF(SUM(Balance!E295,Interest!E296)&lt;E$15,SUM(Balance!E295,Interest!E296),E$15),0)</f>
        <v>0</v>
      </c>
      <c r="F296" s="6">
        <f>IF(Balance!F295&gt;0,IF(SUM(Balance!F295,Interest!F296)&lt;F$15,SUM(Balance!F295,Interest!F296),F$15),0)</f>
        <v>0</v>
      </c>
      <c r="G296" s="6">
        <f>IF(Balance!G295&gt;0,IF(SUM(Balance!G295,Interest!G296)&lt;G$15,SUM(Balance!G295,Interest!G296),G$15),0)</f>
        <v>0</v>
      </c>
      <c r="H296" s="6">
        <f>IF(Balance!H295&gt;0,IF(SUM(Balance!H295,Interest!H296)&lt;H$15,SUM(Balance!H295,Interest!H296),H$15),0)</f>
        <v>0</v>
      </c>
      <c r="I296" s="6">
        <f>IF(Balance!I295&gt;0,IF(SUM(Balance!I295,Interest!I296)&lt;I$15,SUM(Balance!I295,Interest!I296),I$15),0)</f>
        <v>0</v>
      </c>
      <c r="J296" s="6">
        <f>IF(Balance!J295&gt;0,IF(SUM(Balance!J295,Interest!J296)&lt;J$15,SUM(Balance!J295,Interest!J296),J$15),0)</f>
        <v>0</v>
      </c>
      <c r="K296" s="6">
        <f>IF(Balance!K295&gt;0,IF(SUM(Balance!K295,Interest!K296)&lt;K$15,SUM(Balance!K295,Interest!K296),K$15),0)</f>
        <v>0</v>
      </c>
      <c r="L296" s="6">
        <f>IF(Balance!L295&gt;0,IF(SUM(Balance!L295,Interest!L296)&lt;L$15,SUM(Balance!L295,Interest!L296),L$15),0)</f>
        <v>0</v>
      </c>
      <c r="M296" s="6">
        <f>IF(Balance!M295&gt;0,IF(SUM(Balance!M295,Interest!M296)&lt;M$15,SUM(Balance!M295,Interest!M296),M$15),0)</f>
        <v>0</v>
      </c>
      <c r="O296" s="6">
        <f t="shared" si="8"/>
        <v>0</v>
      </c>
    </row>
    <row r="297" spans="1:15" x14ac:dyDescent="0.25">
      <c r="A297" s="3" t="str">
        <f>IF(Balance!O296&lt;=0,"",A296+1)</f>
        <v/>
      </c>
      <c r="B297" s="51" t="str">
        <f t="shared" si="9"/>
        <v/>
      </c>
      <c r="D297" s="6">
        <f>IF(Balance!D296&gt;0,IF(SUM(Balance!D296,Interest!D297)&lt;D$15,SUM(Balance!D296,Interest!D297),D$15),0)</f>
        <v>0</v>
      </c>
      <c r="E297" s="6">
        <f>IF(Balance!E296&gt;0,IF(SUM(Balance!E296,Interest!E297)&lt;E$15,SUM(Balance!E296,Interest!E297),E$15),0)</f>
        <v>0</v>
      </c>
      <c r="F297" s="6">
        <f>IF(Balance!F296&gt;0,IF(SUM(Balance!F296,Interest!F297)&lt;F$15,SUM(Balance!F296,Interest!F297),F$15),0)</f>
        <v>0</v>
      </c>
      <c r="G297" s="6">
        <f>IF(Balance!G296&gt;0,IF(SUM(Balance!G296,Interest!G297)&lt;G$15,SUM(Balance!G296,Interest!G297),G$15),0)</f>
        <v>0</v>
      </c>
      <c r="H297" s="6">
        <f>IF(Balance!H296&gt;0,IF(SUM(Balance!H296,Interest!H297)&lt;H$15,SUM(Balance!H296,Interest!H297),H$15),0)</f>
        <v>0</v>
      </c>
      <c r="I297" s="6">
        <f>IF(Balance!I296&gt;0,IF(SUM(Balance!I296,Interest!I297)&lt;I$15,SUM(Balance!I296,Interest!I297),I$15),0)</f>
        <v>0</v>
      </c>
      <c r="J297" s="6">
        <f>IF(Balance!J296&gt;0,IF(SUM(Balance!J296,Interest!J297)&lt;J$15,SUM(Balance!J296,Interest!J297),J$15),0)</f>
        <v>0</v>
      </c>
      <c r="K297" s="6">
        <f>IF(Balance!K296&gt;0,IF(SUM(Balance!K296,Interest!K297)&lt;K$15,SUM(Balance!K296,Interest!K297),K$15),0)</f>
        <v>0</v>
      </c>
      <c r="L297" s="6">
        <f>IF(Balance!L296&gt;0,IF(SUM(Balance!L296,Interest!L297)&lt;L$15,SUM(Balance!L296,Interest!L297),L$15),0)</f>
        <v>0</v>
      </c>
      <c r="M297" s="6">
        <f>IF(Balance!M296&gt;0,IF(SUM(Balance!M296,Interest!M297)&lt;M$15,SUM(Balance!M296,Interest!M297),M$15),0)</f>
        <v>0</v>
      </c>
      <c r="O297" s="6">
        <f t="shared" si="8"/>
        <v>0</v>
      </c>
    </row>
    <row r="298" spans="1:15" x14ac:dyDescent="0.25">
      <c r="A298" s="3" t="str">
        <f>IF(Balance!O297&lt;=0,"",A297+1)</f>
        <v/>
      </c>
      <c r="B298" s="51" t="str">
        <f t="shared" si="9"/>
        <v/>
      </c>
      <c r="D298" s="6">
        <f>IF(Balance!D297&gt;0,IF(SUM(Balance!D297,Interest!D298)&lt;D$15,SUM(Balance!D297,Interest!D298),D$15),0)</f>
        <v>0</v>
      </c>
      <c r="E298" s="6">
        <f>IF(Balance!E297&gt;0,IF(SUM(Balance!E297,Interest!E298)&lt;E$15,SUM(Balance!E297,Interest!E298),E$15),0)</f>
        <v>0</v>
      </c>
      <c r="F298" s="6">
        <f>IF(Balance!F297&gt;0,IF(SUM(Balance!F297,Interest!F298)&lt;F$15,SUM(Balance!F297,Interest!F298),F$15),0)</f>
        <v>0</v>
      </c>
      <c r="G298" s="6">
        <f>IF(Balance!G297&gt;0,IF(SUM(Balance!G297,Interest!G298)&lt;G$15,SUM(Balance!G297,Interest!G298),G$15),0)</f>
        <v>0</v>
      </c>
      <c r="H298" s="6">
        <f>IF(Balance!H297&gt;0,IF(SUM(Balance!H297,Interest!H298)&lt;H$15,SUM(Balance!H297,Interest!H298),H$15),0)</f>
        <v>0</v>
      </c>
      <c r="I298" s="6">
        <f>IF(Balance!I297&gt;0,IF(SUM(Balance!I297,Interest!I298)&lt;I$15,SUM(Balance!I297,Interest!I298),I$15),0)</f>
        <v>0</v>
      </c>
      <c r="J298" s="6">
        <f>IF(Balance!J297&gt;0,IF(SUM(Balance!J297,Interest!J298)&lt;J$15,SUM(Balance!J297,Interest!J298),J$15),0)</f>
        <v>0</v>
      </c>
      <c r="K298" s="6">
        <f>IF(Balance!K297&gt;0,IF(SUM(Balance!K297,Interest!K298)&lt;K$15,SUM(Balance!K297,Interest!K298),K$15),0)</f>
        <v>0</v>
      </c>
      <c r="L298" s="6">
        <f>IF(Balance!L297&gt;0,IF(SUM(Balance!L297,Interest!L298)&lt;L$15,SUM(Balance!L297,Interest!L298),L$15),0)</f>
        <v>0</v>
      </c>
      <c r="M298" s="6">
        <f>IF(Balance!M297&gt;0,IF(SUM(Balance!M297,Interest!M298)&lt;M$15,SUM(Balance!M297,Interest!M298),M$15),0)</f>
        <v>0</v>
      </c>
      <c r="O298" s="6">
        <f t="shared" si="8"/>
        <v>0</v>
      </c>
    </row>
    <row r="299" spans="1:15" x14ac:dyDescent="0.25">
      <c r="A299" s="3" t="str">
        <f>IF(Balance!O298&lt;=0,"",A298+1)</f>
        <v/>
      </c>
      <c r="B299" s="51" t="str">
        <f t="shared" si="9"/>
        <v/>
      </c>
      <c r="D299" s="6">
        <f>IF(Balance!D298&gt;0,IF(SUM(Balance!D298,Interest!D299)&lt;D$15,SUM(Balance!D298,Interest!D299),D$15),0)</f>
        <v>0</v>
      </c>
      <c r="E299" s="6">
        <f>IF(Balance!E298&gt;0,IF(SUM(Balance!E298,Interest!E299)&lt;E$15,SUM(Balance!E298,Interest!E299),E$15),0)</f>
        <v>0</v>
      </c>
      <c r="F299" s="6">
        <f>IF(Balance!F298&gt;0,IF(SUM(Balance!F298,Interest!F299)&lt;F$15,SUM(Balance!F298,Interest!F299),F$15),0)</f>
        <v>0</v>
      </c>
      <c r="G299" s="6">
        <f>IF(Balance!G298&gt;0,IF(SUM(Balance!G298,Interest!G299)&lt;G$15,SUM(Balance!G298,Interest!G299),G$15),0)</f>
        <v>0</v>
      </c>
      <c r="H299" s="6">
        <f>IF(Balance!H298&gt;0,IF(SUM(Balance!H298,Interest!H299)&lt;H$15,SUM(Balance!H298,Interest!H299),H$15),0)</f>
        <v>0</v>
      </c>
      <c r="I299" s="6">
        <f>IF(Balance!I298&gt;0,IF(SUM(Balance!I298,Interest!I299)&lt;I$15,SUM(Balance!I298,Interest!I299),I$15),0)</f>
        <v>0</v>
      </c>
      <c r="J299" s="6">
        <f>IF(Balance!J298&gt;0,IF(SUM(Balance!J298,Interest!J299)&lt;J$15,SUM(Balance!J298,Interest!J299),J$15),0)</f>
        <v>0</v>
      </c>
      <c r="K299" s="6">
        <f>IF(Balance!K298&gt;0,IF(SUM(Balance!K298,Interest!K299)&lt;K$15,SUM(Balance!K298,Interest!K299),K$15),0)</f>
        <v>0</v>
      </c>
      <c r="L299" s="6">
        <f>IF(Balance!L298&gt;0,IF(SUM(Balance!L298,Interest!L299)&lt;L$15,SUM(Balance!L298,Interest!L299),L$15),0)</f>
        <v>0</v>
      </c>
      <c r="M299" s="6">
        <f>IF(Balance!M298&gt;0,IF(SUM(Balance!M298,Interest!M299)&lt;M$15,SUM(Balance!M298,Interest!M299),M$15),0)</f>
        <v>0</v>
      </c>
      <c r="O299" s="6">
        <f t="shared" si="8"/>
        <v>0</v>
      </c>
    </row>
    <row r="300" spans="1:15" x14ac:dyDescent="0.25">
      <c r="A300" s="3" t="str">
        <f>IF(Balance!O299&lt;=0,"",A299+1)</f>
        <v/>
      </c>
      <c r="B300" s="51" t="str">
        <f t="shared" si="9"/>
        <v/>
      </c>
      <c r="D300" s="6">
        <f>IF(Balance!D299&gt;0,IF(SUM(Balance!D299,Interest!D300)&lt;D$15,SUM(Balance!D299,Interest!D300),D$15),0)</f>
        <v>0</v>
      </c>
      <c r="E300" s="6">
        <f>IF(Balance!E299&gt;0,IF(SUM(Balance!E299,Interest!E300)&lt;E$15,SUM(Balance!E299,Interest!E300),E$15),0)</f>
        <v>0</v>
      </c>
      <c r="F300" s="6">
        <f>IF(Balance!F299&gt;0,IF(SUM(Balance!F299,Interest!F300)&lt;F$15,SUM(Balance!F299,Interest!F300),F$15),0)</f>
        <v>0</v>
      </c>
      <c r="G300" s="6">
        <f>IF(Balance!G299&gt;0,IF(SUM(Balance!G299,Interest!G300)&lt;G$15,SUM(Balance!G299,Interest!G300),G$15),0)</f>
        <v>0</v>
      </c>
      <c r="H300" s="6">
        <f>IF(Balance!H299&gt;0,IF(SUM(Balance!H299,Interest!H300)&lt;H$15,SUM(Balance!H299,Interest!H300),H$15),0)</f>
        <v>0</v>
      </c>
      <c r="I300" s="6">
        <f>IF(Balance!I299&gt;0,IF(SUM(Balance!I299,Interest!I300)&lt;I$15,SUM(Balance!I299,Interest!I300),I$15),0)</f>
        <v>0</v>
      </c>
      <c r="J300" s="6">
        <f>IF(Balance!J299&gt;0,IF(SUM(Balance!J299,Interest!J300)&lt;J$15,SUM(Balance!J299,Interest!J300),J$15),0)</f>
        <v>0</v>
      </c>
      <c r="K300" s="6">
        <f>IF(Balance!K299&gt;0,IF(SUM(Balance!K299,Interest!K300)&lt;K$15,SUM(Balance!K299,Interest!K300),K$15),0)</f>
        <v>0</v>
      </c>
      <c r="L300" s="6">
        <f>IF(Balance!L299&gt;0,IF(SUM(Balance!L299,Interest!L300)&lt;L$15,SUM(Balance!L299,Interest!L300),L$15),0)</f>
        <v>0</v>
      </c>
      <c r="M300" s="6">
        <f>IF(Balance!M299&gt;0,IF(SUM(Balance!M299,Interest!M300)&lt;M$15,SUM(Balance!M299,Interest!M300),M$15),0)</f>
        <v>0</v>
      </c>
      <c r="O300" s="6">
        <f t="shared" si="8"/>
        <v>0</v>
      </c>
    </row>
    <row r="301" spans="1:15" x14ac:dyDescent="0.25">
      <c r="A301" s="3" t="str">
        <f>IF(Balance!O300&lt;=0,"",A300+1)</f>
        <v/>
      </c>
      <c r="B301" s="51" t="str">
        <f t="shared" si="9"/>
        <v/>
      </c>
      <c r="D301" s="6">
        <f>IF(Balance!D300&gt;0,IF(SUM(Balance!D300,Interest!D301)&lt;D$15,SUM(Balance!D300,Interest!D301),D$15),0)</f>
        <v>0</v>
      </c>
      <c r="E301" s="6">
        <f>IF(Balance!E300&gt;0,IF(SUM(Balance!E300,Interest!E301)&lt;E$15,SUM(Balance!E300,Interest!E301),E$15),0)</f>
        <v>0</v>
      </c>
      <c r="F301" s="6">
        <f>IF(Balance!F300&gt;0,IF(SUM(Balance!F300,Interest!F301)&lt;F$15,SUM(Balance!F300,Interest!F301),F$15),0)</f>
        <v>0</v>
      </c>
      <c r="G301" s="6">
        <f>IF(Balance!G300&gt;0,IF(SUM(Balance!G300,Interest!G301)&lt;G$15,SUM(Balance!G300,Interest!G301),G$15),0)</f>
        <v>0</v>
      </c>
      <c r="H301" s="6">
        <f>IF(Balance!H300&gt;0,IF(SUM(Balance!H300,Interest!H301)&lt;H$15,SUM(Balance!H300,Interest!H301),H$15),0)</f>
        <v>0</v>
      </c>
      <c r="I301" s="6">
        <f>IF(Balance!I300&gt;0,IF(SUM(Balance!I300,Interest!I301)&lt;I$15,SUM(Balance!I300,Interest!I301),I$15),0)</f>
        <v>0</v>
      </c>
      <c r="J301" s="6">
        <f>IF(Balance!J300&gt;0,IF(SUM(Balance!J300,Interest!J301)&lt;J$15,SUM(Balance!J300,Interest!J301),J$15),0)</f>
        <v>0</v>
      </c>
      <c r="K301" s="6">
        <f>IF(Balance!K300&gt;0,IF(SUM(Balance!K300,Interest!K301)&lt;K$15,SUM(Balance!K300,Interest!K301),K$15),0)</f>
        <v>0</v>
      </c>
      <c r="L301" s="6">
        <f>IF(Balance!L300&gt;0,IF(SUM(Balance!L300,Interest!L301)&lt;L$15,SUM(Balance!L300,Interest!L301),L$15),0)</f>
        <v>0</v>
      </c>
      <c r="M301" s="6">
        <f>IF(Balance!M300&gt;0,IF(SUM(Balance!M300,Interest!M301)&lt;M$15,SUM(Balance!M300,Interest!M301),M$15),0)</f>
        <v>0</v>
      </c>
      <c r="O301" s="6">
        <f t="shared" si="8"/>
        <v>0</v>
      </c>
    </row>
    <row r="302" spans="1:15" x14ac:dyDescent="0.25">
      <c r="A302" s="3" t="str">
        <f>IF(Balance!O301&lt;=0,"",A301+1)</f>
        <v/>
      </c>
      <c r="B302" s="51" t="str">
        <f t="shared" si="9"/>
        <v/>
      </c>
      <c r="D302" s="6">
        <f>IF(Balance!D301&gt;0,IF(SUM(Balance!D301,Interest!D302)&lt;D$15,SUM(Balance!D301,Interest!D302),D$15),0)</f>
        <v>0</v>
      </c>
      <c r="E302" s="6">
        <f>IF(Balance!E301&gt;0,IF(SUM(Balance!E301,Interest!E302)&lt;E$15,SUM(Balance!E301,Interest!E302),E$15),0)</f>
        <v>0</v>
      </c>
      <c r="F302" s="6">
        <f>IF(Balance!F301&gt;0,IF(SUM(Balance!F301,Interest!F302)&lt;F$15,SUM(Balance!F301,Interest!F302),F$15),0)</f>
        <v>0</v>
      </c>
      <c r="G302" s="6">
        <f>IF(Balance!G301&gt;0,IF(SUM(Balance!G301,Interest!G302)&lt;G$15,SUM(Balance!G301,Interest!G302),G$15),0)</f>
        <v>0</v>
      </c>
      <c r="H302" s="6">
        <f>IF(Balance!H301&gt;0,IF(SUM(Balance!H301,Interest!H302)&lt;H$15,SUM(Balance!H301,Interest!H302),H$15),0)</f>
        <v>0</v>
      </c>
      <c r="I302" s="6">
        <f>IF(Balance!I301&gt;0,IF(SUM(Balance!I301,Interest!I302)&lt;I$15,SUM(Balance!I301,Interest!I302),I$15),0)</f>
        <v>0</v>
      </c>
      <c r="J302" s="6">
        <f>IF(Balance!J301&gt;0,IF(SUM(Balance!J301,Interest!J302)&lt;J$15,SUM(Balance!J301,Interest!J302),J$15),0)</f>
        <v>0</v>
      </c>
      <c r="K302" s="6">
        <f>IF(Balance!K301&gt;0,IF(SUM(Balance!K301,Interest!K302)&lt;K$15,SUM(Balance!K301,Interest!K302),K$15),0)</f>
        <v>0</v>
      </c>
      <c r="L302" s="6">
        <f>IF(Balance!L301&gt;0,IF(SUM(Balance!L301,Interest!L302)&lt;L$15,SUM(Balance!L301,Interest!L302),L$15),0)</f>
        <v>0</v>
      </c>
      <c r="M302" s="6">
        <f>IF(Balance!M301&gt;0,IF(SUM(Balance!M301,Interest!M302)&lt;M$15,SUM(Balance!M301,Interest!M302),M$15),0)</f>
        <v>0</v>
      </c>
      <c r="O302" s="6">
        <f t="shared" si="8"/>
        <v>0</v>
      </c>
    </row>
    <row r="303" spans="1:15" x14ac:dyDescent="0.25">
      <c r="A303" s="3" t="str">
        <f>IF(Balance!O302&lt;=0,"",A302+1)</f>
        <v/>
      </c>
      <c r="B303" s="51" t="str">
        <f t="shared" si="9"/>
        <v/>
      </c>
      <c r="D303" s="6">
        <f>IF(Balance!D302&gt;0,IF(SUM(Balance!D302,Interest!D303)&lt;D$15,SUM(Balance!D302,Interest!D303),D$15),0)</f>
        <v>0</v>
      </c>
      <c r="E303" s="6">
        <f>IF(Balance!E302&gt;0,IF(SUM(Balance!E302,Interest!E303)&lt;E$15,SUM(Balance!E302,Interest!E303),E$15),0)</f>
        <v>0</v>
      </c>
      <c r="F303" s="6">
        <f>IF(Balance!F302&gt;0,IF(SUM(Balance!F302,Interest!F303)&lt;F$15,SUM(Balance!F302,Interest!F303),F$15),0)</f>
        <v>0</v>
      </c>
      <c r="G303" s="6">
        <f>IF(Balance!G302&gt;0,IF(SUM(Balance!G302,Interest!G303)&lt;G$15,SUM(Balance!G302,Interest!G303),G$15),0)</f>
        <v>0</v>
      </c>
      <c r="H303" s="6">
        <f>IF(Balance!H302&gt;0,IF(SUM(Balance!H302,Interest!H303)&lt;H$15,SUM(Balance!H302,Interest!H303),H$15),0)</f>
        <v>0</v>
      </c>
      <c r="I303" s="6">
        <f>IF(Balance!I302&gt;0,IF(SUM(Balance!I302,Interest!I303)&lt;I$15,SUM(Balance!I302,Interest!I303),I$15),0)</f>
        <v>0</v>
      </c>
      <c r="J303" s="6">
        <f>IF(Balance!J302&gt;0,IF(SUM(Balance!J302,Interest!J303)&lt;J$15,SUM(Balance!J302,Interest!J303),J$15),0)</f>
        <v>0</v>
      </c>
      <c r="K303" s="6">
        <f>IF(Balance!K302&gt;0,IF(SUM(Balance!K302,Interest!K303)&lt;K$15,SUM(Balance!K302,Interest!K303),K$15),0)</f>
        <v>0</v>
      </c>
      <c r="L303" s="6">
        <f>IF(Balance!L302&gt;0,IF(SUM(Balance!L302,Interest!L303)&lt;L$15,SUM(Balance!L302,Interest!L303),L$15),0)</f>
        <v>0</v>
      </c>
      <c r="M303" s="6">
        <f>IF(Balance!M302&gt;0,IF(SUM(Balance!M302,Interest!M303)&lt;M$15,SUM(Balance!M302,Interest!M303),M$15),0)</f>
        <v>0</v>
      </c>
      <c r="O303" s="6">
        <f t="shared" si="8"/>
        <v>0</v>
      </c>
    </row>
    <row r="304" spans="1:15" x14ac:dyDescent="0.25">
      <c r="A304" s="3" t="str">
        <f>IF(Balance!O303&lt;=0,"",A303+1)</f>
        <v/>
      </c>
      <c r="B304" s="51" t="str">
        <f t="shared" si="9"/>
        <v/>
      </c>
      <c r="D304" s="6">
        <f>IF(Balance!D303&gt;0,IF(SUM(Balance!D303,Interest!D304)&lt;D$15,SUM(Balance!D303,Interest!D304),D$15),0)</f>
        <v>0</v>
      </c>
      <c r="E304" s="6">
        <f>IF(Balance!E303&gt;0,IF(SUM(Balance!E303,Interest!E304)&lt;E$15,SUM(Balance!E303,Interest!E304),E$15),0)</f>
        <v>0</v>
      </c>
      <c r="F304" s="6">
        <f>IF(Balance!F303&gt;0,IF(SUM(Balance!F303,Interest!F304)&lt;F$15,SUM(Balance!F303,Interest!F304),F$15),0)</f>
        <v>0</v>
      </c>
      <c r="G304" s="6">
        <f>IF(Balance!G303&gt;0,IF(SUM(Balance!G303,Interest!G304)&lt;G$15,SUM(Balance!G303,Interest!G304),G$15),0)</f>
        <v>0</v>
      </c>
      <c r="H304" s="6">
        <f>IF(Balance!H303&gt;0,IF(SUM(Balance!H303,Interest!H304)&lt;H$15,SUM(Balance!H303,Interest!H304),H$15),0)</f>
        <v>0</v>
      </c>
      <c r="I304" s="6">
        <f>IF(Balance!I303&gt;0,IF(SUM(Balance!I303,Interest!I304)&lt;I$15,SUM(Balance!I303,Interest!I304),I$15),0)</f>
        <v>0</v>
      </c>
      <c r="J304" s="6">
        <f>IF(Balance!J303&gt;0,IF(SUM(Balance!J303,Interest!J304)&lt;J$15,SUM(Balance!J303,Interest!J304),J$15),0)</f>
        <v>0</v>
      </c>
      <c r="K304" s="6">
        <f>IF(Balance!K303&gt;0,IF(SUM(Balance!K303,Interest!K304)&lt;K$15,SUM(Balance!K303,Interest!K304),K$15),0)</f>
        <v>0</v>
      </c>
      <c r="L304" s="6">
        <f>IF(Balance!L303&gt;0,IF(SUM(Balance!L303,Interest!L304)&lt;L$15,SUM(Balance!L303,Interest!L304),L$15),0)</f>
        <v>0</v>
      </c>
      <c r="M304" s="6">
        <f>IF(Balance!M303&gt;0,IF(SUM(Balance!M303,Interest!M304)&lt;M$15,SUM(Balance!M303,Interest!M304),M$15),0)</f>
        <v>0</v>
      </c>
      <c r="O304" s="6">
        <f t="shared" si="8"/>
        <v>0</v>
      </c>
    </row>
    <row r="305" spans="1:15" x14ac:dyDescent="0.25">
      <c r="A305" s="3" t="str">
        <f>IF(Balance!O304&lt;=0,"",A304+1)</f>
        <v/>
      </c>
      <c r="B305" s="51" t="str">
        <f t="shared" si="9"/>
        <v/>
      </c>
      <c r="D305" s="6">
        <f>IF(Balance!D304&gt;0,IF(SUM(Balance!D304,Interest!D305)&lt;D$15,SUM(Balance!D304,Interest!D305),D$15),0)</f>
        <v>0</v>
      </c>
      <c r="E305" s="6">
        <f>IF(Balance!E304&gt;0,IF(SUM(Balance!E304,Interest!E305)&lt;E$15,SUM(Balance!E304,Interest!E305),E$15),0)</f>
        <v>0</v>
      </c>
      <c r="F305" s="6">
        <f>IF(Balance!F304&gt;0,IF(SUM(Balance!F304,Interest!F305)&lt;F$15,SUM(Balance!F304,Interest!F305),F$15),0)</f>
        <v>0</v>
      </c>
      <c r="G305" s="6">
        <f>IF(Balance!G304&gt;0,IF(SUM(Balance!G304,Interest!G305)&lt;G$15,SUM(Balance!G304,Interest!G305),G$15),0)</f>
        <v>0</v>
      </c>
      <c r="H305" s="6">
        <f>IF(Balance!H304&gt;0,IF(SUM(Balance!H304,Interest!H305)&lt;H$15,SUM(Balance!H304,Interest!H305),H$15),0)</f>
        <v>0</v>
      </c>
      <c r="I305" s="6">
        <f>IF(Balance!I304&gt;0,IF(SUM(Balance!I304,Interest!I305)&lt;I$15,SUM(Balance!I304,Interest!I305),I$15),0)</f>
        <v>0</v>
      </c>
      <c r="J305" s="6">
        <f>IF(Balance!J304&gt;0,IF(SUM(Balance!J304,Interest!J305)&lt;J$15,SUM(Balance!J304,Interest!J305),J$15),0)</f>
        <v>0</v>
      </c>
      <c r="K305" s="6">
        <f>IF(Balance!K304&gt;0,IF(SUM(Balance!K304,Interest!K305)&lt;K$15,SUM(Balance!K304,Interest!K305),K$15),0)</f>
        <v>0</v>
      </c>
      <c r="L305" s="6">
        <f>IF(Balance!L304&gt;0,IF(SUM(Balance!L304,Interest!L305)&lt;L$15,SUM(Balance!L304,Interest!L305),L$15),0)</f>
        <v>0</v>
      </c>
      <c r="M305" s="6">
        <f>IF(Balance!M304&gt;0,IF(SUM(Balance!M304,Interest!M305)&lt;M$15,SUM(Balance!M304,Interest!M305),M$15),0)</f>
        <v>0</v>
      </c>
      <c r="O305" s="6">
        <f t="shared" si="8"/>
        <v>0</v>
      </c>
    </row>
    <row r="306" spans="1:15" x14ac:dyDescent="0.25">
      <c r="A306" s="3" t="str">
        <f>IF(Balance!O305&lt;=0,"",A305+1)</f>
        <v/>
      </c>
      <c r="B306" s="51" t="str">
        <f t="shared" si="9"/>
        <v/>
      </c>
      <c r="D306" s="6">
        <f>IF(Balance!D305&gt;0,IF(SUM(Balance!D305,Interest!D306)&lt;D$15,SUM(Balance!D305,Interest!D306),D$15),0)</f>
        <v>0</v>
      </c>
      <c r="E306" s="6">
        <f>IF(Balance!E305&gt;0,IF(SUM(Balance!E305,Interest!E306)&lt;E$15,SUM(Balance!E305,Interest!E306),E$15),0)</f>
        <v>0</v>
      </c>
      <c r="F306" s="6">
        <f>IF(Balance!F305&gt;0,IF(SUM(Balance!F305,Interest!F306)&lt;F$15,SUM(Balance!F305,Interest!F306),F$15),0)</f>
        <v>0</v>
      </c>
      <c r="G306" s="6">
        <f>IF(Balance!G305&gt;0,IF(SUM(Balance!G305,Interest!G306)&lt;G$15,SUM(Balance!G305,Interest!G306),G$15),0)</f>
        <v>0</v>
      </c>
      <c r="H306" s="6">
        <f>IF(Balance!H305&gt;0,IF(SUM(Balance!H305,Interest!H306)&lt;H$15,SUM(Balance!H305,Interest!H306),H$15),0)</f>
        <v>0</v>
      </c>
      <c r="I306" s="6">
        <f>IF(Balance!I305&gt;0,IF(SUM(Balance!I305,Interest!I306)&lt;I$15,SUM(Balance!I305,Interest!I306),I$15),0)</f>
        <v>0</v>
      </c>
      <c r="J306" s="6">
        <f>IF(Balance!J305&gt;0,IF(SUM(Balance!J305,Interest!J306)&lt;J$15,SUM(Balance!J305,Interest!J306),J$15),0)</f>
        <v>0</v>
      </c>
      <c r="K306" s="6">
        <f>IF(Balance!K305&gt;0,IF(SUM(Balance!K305,Interest!K306)&lt;K$15,SUM(Balance!K305,Interest!K306),K$15),0)</f>
        <v>0</v>
      </c>
      <c r="L306" s="6">
        <f>IF(Balance!L305&gt;0,IF(SUM(Balance!L305,Interest!L306)&lt;L$15,SUM(Balance!L305,Interest!L306),L$15),0)</f>
        <v>0</v>
      </c>
      <c r="M306" s="6">
        <f>IF(Balance!M305&gt;0,IF(SUM(Balance!M305,Interest!M306)&lt;M$15,SUM(Balance!M305,Interest!M306),M$15),0)</f>
        <v>0</v>
      </c>
      <c r="O306" s="6">
        <f t="shared" si="8"/>
        <v>0</v>
      </c>
    </row>
    <row r="307" spans="1:15" x14ac:dyDescent="0.25">
      <c r="A307" s="3" t="str">
        <f>IF(Balance!O306&lt;=0,"",A306+1)</f>
        <v/>
      </c>
      <c r="B307" s="51" t="str">
        <f t="shared" si="9"/>
        <v/>
      </c>
      <c r="D307" s="6">
        <f>IF(Balance!D306&gt;0,IF(SUM(Balance!D306,Interest!D307)&lt;D$15,SUM(Balance!D306,Interest!D307),D$15),0)</f>
        <v>0</v>
      </c>
      <c r="E307" s="6">
        <f>IF(Balance!E306&gt;0,IF(SUM(Balance!E306,Interest!E307)&lt;E$15,SUM(Balance!E306,Interest!E307),E$15),0)</f>
        <v>0</v>
      </c>
      <c r="F307" s="6">
        <f>IF(Balance!F306&gt;0,IF(SUM(Balance!F306,Interest!F307)&lt;F$15,SUM(Balance!F306,Interest!F307),F$15),0)</f>
        <v>0</v>
      </c>
      <c r="G307" s="6">
        <f>IF(Balance!G306&gt;0,IF(SUM(Balance!G306,Interest!G307)&lt;G$15,SUM(Balance!G306,Interest!G307),G$15),0)</f>
        <v>0</v>
      </c>
      <c r="H307" s="6">
        <f>IF(Balance!H306&gt;0,IF(SUM(Balance!H306,Interest!H307)&lt;H$15,SUM(Balance!H306,Interest!H307),H$15),0)</f>
        <v>0</v>
      </c>
      <c r="I307" s="6">
        <f>IF(Balance!I306&gt;0,IF(SUM(Balance!I306,Interest!I307)&lt;I$15,SUM(Balance!I306,Interest!I307),I$15),0)</f>
        <v>0</v>
      </c>
      <c r="J307" s="6">
        <f>IF(Balance!J306&gt;0,IF(SUM(Balance!J306,Interest!J307)&lt;J$15,SUM(Balance!J306,Interest!J307),J$15),0)</f>
        <v>0</v>
      </c>
      <c r="K307" s="6">
        <f>IF(Balance!K306&gt;0,IF(SUM(Balance!K306,Interest!K307)&lt;K$15,SUM(Balance!K306,Interest!K307),K$15),0)</f>
        <v>0</v>
      </c>
      <c r="L307" s="6">
        <f>IF(Balance!L306&gt;0,IF(SUM(Balance!L306,Interest!L307)&lt;L$15,SUM(Balance!L306,Interest!L307),L$15),0)</f>
        <v>0</v>
      </c>
      <c r="M307" s="6">
        <f>IF(Balance!M306&gt;0,IF(SUM(Balance!M306,Interest!M307)&lt;M$15,SUM(Balance!M306,Interest!M307),M$15),0)</f>
        <v>0</v>
      </c>
      <c r="O307" s="6">
        <f t="shared" si="8"/>
        <v>0</v>
      </c>
    </row>
    <row r="308" spans="1:15" x14ac:dyDescent="0.25">
      <c r="A308" s="3" t="str">
        <f>IF(Balance!O307&lt;=0,"",A307+1)</f>
        <v/>
      </c>
      <c r="B308" s="51" t="str">
        <f t="shared" si="9"/>
        <v/>
      </c>
      <c r="D308" s="6">
        <f>IF(Balance!D307&gt;0,IF(SUM(Balance!D307,Interest!D308)&lt;D$15,SUM(Balance!D307,Interest!D308),D$15),0)</f>
        <v>0</v>
      </c>
      <c r="E308" s="6">
        <f>IF(Balance!E307&gt;0,IF(SUM(Balance!E307,Interest!E308)&lt;E$15,SUM(Balance!E307,Interest!E308),E$15),0)</f>
        <v>0</v>
      </c>
      <c r="F308" s="6">
        <f>IF(Balance!F307&gt;0,IF(SUM(Balance!F307,Interest!F308)&lt;F$15,SUM(Balance!F307,Interest!F308),F$15),0)</f>
        <v>0</v>
      </c>
      <c r="G308" s="6">
        <f>IF(Balance!G307&gt;0,IF(SUM(Balance!G307,Interest!G308)&lt;G$15,SUM(Balance!G307,Interest!G308),G$15),0)</f>
        <v>0</v>
      </c>
      <c r="H308" s="6">
        <f>IF(Balance!H307&gt;0,IF(SUM(Balance!H307,Interest!H308)&lt;H$15,SUM(Balance!H307,Interest!H308),H$15),0)</f>
        <v>0</v>
      </c>
      <c r="I308" s="6">
        <f>IF(Balance!I307&gt;0,IF(SUM(Balance!I307,Interest!I308)&lt;I$15,SUM(Balance!I307,Interest!I308),I$15),0)</f>
        <v>0</v>
      </c>
      <c r="J308" s="6">
        <f>IF(Balance!J307&gt;0,IF(SUM(Balance!J307,Interest!J308)&lt;J$15,SUM(Balance!J307,Interest!J308),J$15),0)</f>
        <v>0</v>
      </c>
      <c r="K308" s="6">
        <f>IF(Balance!K307&gt;0,IF(SUM(Balance!K307,Interest!K308)&lt;K$15,SUM(Balance!K307,Interest!K308),K$15),0)</f>
        <v>0</v>
      </c>
      <c r="L308" s="6">
        <f>IF(Balance!L307&gt;0,IF(SUM(Balance!L307,Interest!L308)&lt;L$15,SUM(Balance!L307,Interest!L308),L$15),0)</f>
        <v>0</v>
      </c>
      <c r="M308" s="6">
        <f>IF(Balance!M307&gt;0,IF(SUM(Balance!M307,Interest!M308)&lt;M$15,SUM(Balance!M307,Interest!M308),M$15),0)</f>
        <v>0</v>
      </c>
      <c r="O308" s="6">
        <f t="shared" si="8"/>
        <v>0</v>
      </c>
    </row>
    <row r="309" spans="1:15" x14ac:dyDescent="0.25">
      <c r="A309" s="3" t="str">
        <f>IF(Balance!O308&lt;=0,"",A308+1)</f>
        <v/>
      </c>
      <c r="B309" s="51" t="str">
        <f t="shared" si="9"/>
        <v/>
      </c>
      <c r="D309" s="6">
        <f>IF(Balance!D308&gt;0,IF(SUM(Balance!D308,Interest!D309)&lt;D$15,SUM(Balance!D308,Interest!D309),D$15),0)</f>
        <v>0</v>
      </c>
      <c r="E309" s="6">
        <f>IF(Balance!E308&gt;0,IF(SUM(Balance!E308,Interest!E309)&lt;E$15,SUM(Balance!E308,Interest!E309),E$15),0)</f>
        <v>0</v>
      </c>
      <c r="F309" s="6">
        <f>IF(Balance!F308&gt;0,IF(SUM(Balance!F308,Interest!F309)&lt;F$15,SUM(Balance!F308,Interest!F309),F$15),0)</f>
        <v>0</v>
      </c>
      <c r="G309" s="6">
        <f>IF(Balance!G308&gt;0,IF(SUM(Balance!G308,Interest!G309)&lt;G$15,SUM(Balance!G308,Interest!G309),G$15),0)</f>
        <v>0</v>
      </c>
      <c r="H309" s="6">
        <f>IF(Balance!H308&gt;0,IF(SUM(Balance!H308,Interest!H309)&lt;H$15,SUM(Balance!H308,Interest!H309),H$15),0)</f>
        <v>0</v>
      </c>
      <c r="I309" s="6">
        <f>IF(Balance!I308&gt;0,IF(SUM(Balance!I308,Interest!I309)&lt;I$15,SUM(Balance!I308,Interest!I309),I$15),0)</f>
        <v>0</v>
      </c>
      <c r="J309" s="6">
        <f>IF(Balance!J308&gt;0,IF(SUM(Balance!J308,Interest!J309)&lt;J$15,SUM(Balance!J308,Interest!J309),J$15),0)</f>
        <v>0</v>
      </c>
      <c r="K309" s="6">
        <f>IF(Balance!K308&gt;0,IF(SUM(Balance!K308,Interest!K309)&lt;K$15,SUM(Balance!K308,Interest!K309),K$15),0)</f>
        <v>0</v>
      </c>
      <c r="L309" s="6">
        <f>IF(Balance!L308&gt;0,IF(SUM(Balance!L308,Interest!L309)&lt;L$15,SUM(Balance!L308,Interest!L309),L$15),0)</f>
        <v>0</v>
      </c>
      <c r="M309" s="6">
        <f>IF(Balance!M308&gt;0,IF(SUM(Balance!M308,Interest!M309)&lt;M$15,SUM(Balance!M308,Interest!M309),M$15),0)</f>
        <v>0</v>
      </c>
      <c r="O309" s="6">
        <f t="shared" si="8"/>
        <v>0</v>
      </c>
    </row>
    <row r="310" spans="1:15" x14ac:dyDescent="0.25">
      <c r="A310" s="3" t="str">
        <f>IF(Balance!O309&lt;=0,"",A309+1)</f>
        <v/>
      </c>
      <c r="B310" s="51" t="str">
        <f t="shared" si="9"/>
        <v/>
      </c>
      <c r="D310" s="6">
        <f>IF(Balance!D309&gt;0,IF(SUM(Balance!D309,Interest!D310)&lt;D$15,SUM(Balance!D309,Interest!D310),D$15),0)</f>
        <v>0</v>
      </c>
      <c r="E310" s="6">
        <f>IF(Balance!E309&gt;0,IF(SUM(Balance!E309,Interest!E310)&lt;E$15,SUM(Balance!E309,Interest!E310),E$15),0)</f>
        <v>0</v>
      </c>
      <c r="F310" s="6">
        <f>IF(Balance!F309&gt;0,IF(SUM(Balance!F309,Interest!F310)&lt;F$15,SUM(Balance!F309,Interest!F310),F$15),0)</f>
        <v>0</v>
      </c>
      <c r="G310" s="6">
        <f>IF(Balance!G309&gt;0,IF(SUM(Balance!G309,Interest!G310)&lt;G$15,SUM(Balance!G309,Interest!G310),G$15),0)</f>
        <v>0</v>
      </c>
      <c r="H310" s="6">
        <f>IF(Balance!H309&gt;0,IF(SUM(Balance!H309,Interest!H310)&lt;H$15,SUM(Balance!H309,Interest!H310),H$15),0)</f>
        <v>0</v>
      </c>
      <c r="I310" s="6">
        <f>IF(Balance!I309&gt;0,IF(SUM(Balance!I309,Interest!I310)&lt;I$15,SUM(Balance!I309,Interest!I310),I$15),0)</f>
        <v>0</v>
      </c>
      <c r="J310" s="6">
        <f>IF(Balance!J309&gt;0,IF(SUM(Balance!J309,Interest!J310)&lt;J$15,SUM(Balance!J309,Interest!J310),J$15),0)</f>
        <v>0</v>
      </c>
      <c r="K310" s="6">
        <f>IF(Balance!K309&gt;0,IF(SUM(Balance!K309,Interest!K310)&lt;K$15,SUM(Balance!K309,Interest!K310),K$15),0)</f>
        <v>0</v>
      </c>
      <c r="L310" s="6">
        <f>IF(Balance!L309&gt;0,IF(SUM(Balance!L309,Interest!L310)&lt;L$15,SUM(Balance!L309,Interest!L310),L$15),0)</f>
        <v>0</v>
      </c>
      <c r="M310" s="6">
        <f>IF(Balance!M309&gt;0,IF(SUM(Balance!M309,Interest!M310)&lt;M$15,SUM(Balance!M309,Interest!M310),M$15),0)</f>
        <v>0</v>
      </c>
      <c r="O310" s="6">
        <f t="shared" si="8"/>
        <v>0</v>
      </c>
    </row>
    <row r="311" spans="1:15" x14ac:dyDescent="0.25">
      <c r="A311" s="3" t="str">
        <f>IF(Balance!O310&lt;=0,"",A310+1)</f>
        <v/>
      </c>
      <c r="B311" s="51" t="str">
        <f t="shared" si="9"/>
        <v/>
      </c>
      <c r="D311" s="6">
        <f>IF(Balance!D310&gt;0,IF(SUM(Balance!D310,Interest!D311)&lt;D$15,SUM(Balance!D310,Interest!D311),D$15),0)</f>
        <v>0</v>
      </c>
      <c r="E311" s="6">
        <f>IF(Balance!E310&gt;0,IF(SUM(Balance!E310,Interest!E311)&lt;E$15,SUM(Balance!E310,Interest!E311),E$15),0)</f>
        <v>0</v>
      </c>
      <c r="F311" s="6">
        <f>IF(Balance!F310&gt;0,IF(SUM(Balance!F310,Interest!F311)&lt;F$15,SUM(Balance!F310,Interest!F311),F$15),0)</f>
        <v>0</v>
      </c>
      <c r="G311" s="6">
        <f>IF(Balance!G310&gt;0,IF(SUM(Balance!G310,Interest!G311)&lt;G$15,SUM(Balance!G310,Interest!G311),G$15),0)</f>
        <v>0</v>
      </c>
      <c r="H311" s="6">
        <f>IF(Balance!H310&gt;0,IF(SUM(Balance!H310,Interest!H311)&lt;H$15,SUM(Balance!H310,Interest!H311),H$15),0)</f>
        <v>0</v>
      </c>
      <c r="I311" s="6">
        <f>IF(Balance!I310&gt;0,IF(SUM(Balance!I310,Interest!I311)&lt;I$15,SUM(Balance!I310,Interest!I311),I$15),0)</f>
        <v>0</v>
      </c>
      <c r="J311" s="6">
        <f>IF(Balance!J310&gt;0,IF(SUM(Balance!J310,Interest!J311)&lt;J$15,SUM(Balance!J310,Interest!J311),J$15),0)</f>
        <v>0</v>
      </c>
      <c r="K311" s="6">
        <f>IF(Balance!K310&gt;0,IF(SUM(Balance!K310,Interest!K311)&lt;K$15,SUM(Balance!K310,Interest!K311),K$15),0)</f>
        <v>0</v>
      </c>
      <c r="L311" s="6">
        <f>IF(Balance!L310&gt;0,IF(SUM(Balance!L310,Interest!L311)&lt;L$15,SUM(Balance!L310,Interest!L311),L$15),0)</f>
        <v>0</v>
      </c>
      <c r="M311" s="6">
        <f>IF(Balance!M310&gt;0,IF(SUM(Balance!M310,Interest!M311)&lt;M$15,SUM(Balance!M310,Interest!M311),M$15),0)</f>
        <v>0</v>
      </c>
      <c r="O311" s="6">
        <f t="shared" si="8"/>
        <v>0</v>
      </c>
    </row>
    <row r="312" spans="1:15" x14ac:dyDescent="0.25">
      <c r="A312" s="3" t="str">
        <f>IF(Balance!O311&lt;=0,"",A311+1)</f>
        <v/>
      </c>
      <c r="B312" s="51" t="str">
        <f t="shared" si="9"/>
        <v/>
      </c>
      <c r="D312" s="6">
        <f>IF(Balance!D311&gt;0,IF(SUM(Balance!D311,Interest!D312)&lt;D$15,SUM(Balance!D311,Interest!D312),D$15),0)</f>
        <v>0</v>
      </c>
      <c r="E312" s="6">
        <f>IF(Balance!E311&gt;0,IF(SUM(Balance!E311,Interest!E312)&lt;E$15,SUM(Balance!E311,Interest!E312),E$15),0)</f>
        <v>0</v>
      </c>
      <c r="F312" s="6">
        <f>IF(Balance!F311&gt;0,IF(SUM(Balance!F311,Interest!F312)&lt;F$15,SUM(Balance!F311,Interest!F312),F$15),0)</f>
        <v>0</v>
      </c>
      <c r="G312" s="6">
        <f>IF(Balance!G311&gt;0,IF(SUM(Balance!G311,Interest!G312)&lt;G$15,SUM(Balance!G311,Interest!G312),G$15),0)</f>
        <v>0</v>
      </c>
      <c r="H312" s="6">
        <f>IF(Balance!H311&gt;0,IF(SUM(Balance!H311,Interest!H312)&lt;H$15,SUM(Balance!H311,Interest!H312),H$15),0)</f>
        <v>0</v>
      </c>
      <c r="I312" s="6">
        <f>IF(Balance!I311&gt;0,IF(SUM(Balance!I311,Interest!I312)&lt;I$15,SUM(Balance!I311,Interest!I312),I$15),0)</f>
        <v>0</v>
      </c>
      <c r="J312" s="6">
        <f>IF(Balance!J311&gt;0,IF(SUM(Balance!J311,Interest!J312)&lt;J$15,SUM(Balance!J311,Interest!J312),J$15),0)</f>
        <v>0</v>
      </c>
      <c r="K312" s="6">
        <f>IF(Balance!K311&gt;0,IF(SUM(Balance!K311,Interest!K312)&lt;K$15,SUM(Balance!K311,Interest!K312),K$15),0)</f>
        <v>0</v>
      </c>
      <c r="L312" s="6">
        <f>IF(Balance!L311&gt;0,IF(SUM(Balance!L311,Interest!L312)&lt;L$15,SUM(Balance!L311,Interest!L312),L$15),0)</f>
        <v>0</v>
      </c>
      <c r="M312" s="6">
        <f>IF(Balance!M311&gt;0,IF(SUM(Balance!M311,Interest!M312)&lt;M$15,SUM(Balance!M311,Interest!M312),M$15),0)</f>
        <v>0</v>
      </c>
      <c r="O312" s="6">
        <f t="shared" si="8"/>
        <v>0</v>
      </c>
    </row>
    <row r="313" spans="1:15" x14ac:dyDescent="0.25">
      <c r="A313" s="3" t="str">
        <f>IF(Balance!O312&lt;=0,"",A312+1)</f>
        <v/>
      </c>
      <c r="B313" s="51" t="str">
        <f t="shared" si="9"/>
        <v/>
      </c>
      <c r="D313" s="6">
        <f>IF(Balance!D312&gt;0,IF(SUM(Balance!D312,Interest!D313)&lt;D$15,SUM(Balance!D312,Interest!D313),D$15),0)</f>
        <v>0</v>
      </c>
      <c r="E313" s="6">
        <f>IF(Balance!E312&gt;0,IF(SUM(Balance!E312,Interest!E313)&lt;E$15,SUM(Balance!E312,Interest!E313),E$15),0)</f>
        <v>0</v>
      </c>
      <c r="F313" s="6">
        <f>IF(Balance!F312&gt;0,IF(SUM(Balance!F312,Interest!F313)&lt;F$15,SUM(Balance!F312,Interest!F313),F$15),0)</f>
        <v>0</v>
      </c>
      <c r="G313" s="6">
        <f>IF(Balance!G312&gt;0,IF(SUM(Balance!G312,Interest!G313)&lt;G$15,SUM(Balance!G312,Interest!G313),G$15),0)</f>
        <v>0</v>
      </c>
      <c r="H313" s="6">
        <f>IF(Balance!H312&gt;0,IF(SUM(Balance!H312,Interest!H313)&lt;H$15,SUM(Balance!H312,Interest!H313),H$15),0)</f>
        <v>0</v>
      </c>
      <c r="I313" s="6">
        <f>IF(Balance!I312&gt;0,IF(SUM(Balance!I312,Interest!I313)&lt;I$15,SUM(Balance!I312,Interest!I313),I$15),0)</f>
        <v>0</v>
      </c>
      <c r="J313" s="6">
        <f>IF(Balance!J312&gt;0,IF(SUM(Balance!J312,Interest!J313)&lt;J$15,SUM(Balance!J312,Interest!J313),J$15),0)</f>
        <v>0</v>
      </c>
      <c r="K313" s="6">
        <f>IF(Balance!K312&gt;0,IF(SUM(Balance!K312,Interest!K313)&lt;K$15,SUM(Balance!K312,Interest!K313),K$15),0)</f>
        <v>0</v>
      </c>
      <c r="L313" s="6">
        <f>IF(Balance!L312&gt;0,IF(SUM(Balance!L312,Interest!L313)&lt;L$15,SUM(Balance!L312,Interest!L313),L$15),0)</f>
        <v>0</v>
      </c>
      <c r="M313" s="6">
        <f>IF(Balance!M312&gt;0,IF(SUM(Balance!M312,Interest!M313)&lt;M$15,SUM(Balance!M312,Interest!M313),M$15),0)</f>
        <v>0</v>
      </c>
      <c r="O313" s="6">
        <f t="shared" si="8"/>
        <v>0</v>
      </c>
    </row>
    <row r="314" spans="1:15" x14ac:dyDescent="0.25">
      <c r="A314" s="3" t="str">
        <f>IF(Balance!O313&lt;=0,"",A313+1)</f>
        <v/>
      </c>
      <c r="B314" s="51" t="str">
        <f t="shared" si="9"/>
        <v/>
      </c>
      <c r="D314" s="6">
        <f>IF(Balance!D313&gt;0,IF(SUM(Balance!D313,Interest!D314)&lt;D$15,SUM(Balance!D313,Interest!D314),D$15),0)</f>
        <v>0</v>
      </c>
      <c r="E314" s="6">
        <f>IF(Balance!E313&gt;0,IF(SUM(Balance!E313,Interest!E314)&lt;E$15,SUM(Balance!E313,Interest!E314),E$15),0)</f>
        <v>0</v>
      </c>
      <c r="F314" s="6">
        <f>IF(Balance!F313&gt;0,IF(SUM(Balance!F313,Interest!F314)&lt;F$15,SUM(Balance!F313,Interest!F314),F$15),0)</f>
        <v>0</v>
      </c>
      <c r="G314" s="6">
        <f>IF(Balance!G313&gt;0,IF(SUM(Balance!G313,Interest!G314)&lt;G$15,SUM(Balance!G313,Interest!G314),G$15),0)</f>
        <v>0</v>
      </c>
      <c r="H314" s="6">
        <f>IF(Balance!H313&gt;0,IF(SUM(Balance!H313,Interest!H314)&lt;H$15,SUM(Balance!H313,Interest!H314),H$15),0)</f>
        <v>0</v>
      </c>
      <c r="I314" s="6">
        <f>IF(Balance!I313&gt;0,IF(SUM(Balance!I313,Interest!I314)&lt;I$15,SUM(Balance!I313,Interest!I314),I$15),0)</f>
        <v>0</v>
      </c>
      <c r="J314" s="6">
        <f>IF(Balance!J313&gt;0,IF(SUM(Balance!J313,Interest!J314)&lt;J$15,SUM(Balance!J313,Interest!J314),J$15),0)</f>
        <v>0</v>
      </c>
      <c r="K314" s="6">
        <f>IF(Balance!K313&gt;0,IF(SUM(Balance!K313,Interest!K314)&lt;K$15,SUM(Balance!K313,Interest!K314),K$15),0)</f>
        <v>0</v>
      </c>
      <c r="L314" s="6">
        <f>IF(Balance!L313&gt;0,IF(SUM(Balance!L313,Interest!L314)&lt;L$15,SUM(Balance!L313,Interest!L314),L$15),0)</f>
        <v>0</v>
      </c>
      <c r="M314" s="6">
        <f>IF(Balance!M313&gt;0,IF(SUM(Balance!M313,Interest!M314)&lt;M$15,SUM(Balance!M313,Interest!M314),M$15),0)</f>
        <v>0</v>
      </c>
      <c r="O314" s="6">
        <f t="shared" si="8"/>
        <v>0</v>
      </c>
    </row>
    <row r="315" spans="1:15" x14ac:dyDescent="0.25">
      <c r="A315" s="3" t="str">
        <f>IF(Balance!O314&lt;=0,"",A314+1)</f>
        <v/>
      </c>
      <c r="B315" s="51" t="str">
        <f t="shared" si="9"/>
        <v/>
      </c>
      <c r="D315" s="6">
        <f>IF(Balance!D314&gt;0,IF(SUM(Balance!D314,Interest!D315)&lt;D$15,SUM(Balance!D314,Interest!D315),D$15),0)</f>
        <v>0</v>
      </c>
      <c r="E315" s="6">
        <f>IF(Balance!E314&gt;0,IF(SUM(Balance!E314,Interest!E315)&lt;E$15,SUM(Balance!E314,Interest!E315),E$15),0)</f>
        <v>0</v>
      </c>
      <c r="F315" s="6">
        <f>IF(Balance!F314&gt;0,IF(SUM(Balance!F314,Interest!F315)&lt;F$15,SUM(Balance!F314,Interest!F315),F$15),0)</f>
        <v>0</v>
      </c>
      <c r="G315" s="6">
        <f>IF(Balance!G314&gt;0,IF(SUM(Balance!G314,Interest!G315)&lt;G$15,SUM(Balance!G314,Interest!G315),G$15),0)</f>
        <v>0</v>
      </c>
      <c r="H315" s="6">
        <f>IF(Balance!H314&gt;0,IF(SUM(Balance!H314,Interest!H315)&lt;H$15,SUM(Balance!H314,Interest!H315),H$15),0)</f>
        <v>0</v>
      </c>
      <c r="I315" s="6">
        <f>IF(Balance!I314&gt;0,IF(SUM(Balance!I314,Interest!I315)&lt;I$15,SUM(Balance!I314,Interest!I315),I$15),0)</f>
        <v>0</v>
      </c>
      <c r="J315" s="6">
        <f>IF(Balance!J314&gt;0,IF(SUM(Balance!J314,Interest!J315)&lt;J$15,SUM(Balance!J314,Interest!J315),J$15),0)</f>
        <v>0</v>
      </c>
      <c r="K315" s="6">
        <f>IF(Balance!K314&gt;0,IF(SUM(Balance!K314,Interest!K315)&lt;K$15,SUM(Balance!K314,Interest!K315),K$15),0)</f>
        <v>0</v>
      </c>
      <c r="L315" s="6">
        <f>IF(Balance!L314&gt;0,IF(SUM(Balance!L314,Interest!L315)&lt;L$15,SUM(Balance!L314,Interest!L315),L$15),0)</f>
        <v>0</v>
      </c>
      <c r="M315" s="6">
        <f>IF(Balance!M314&gt;0,IF(SUM(Balance!M314,Interest!M315)&lt;M$15,SUM(Balance!M314,Interest!M315),M$15),0)</f>
        <v>0</v>
      </c>
      <c r="O315" s="6">
        <f t="shared" si="8"/>
        <v>0</v>
      </c>
    </row>
    <row r="316" spans="1:15" x14ac:dyDescent="0.25">
      <c r="A316" s="3" t="str">
        <f>IF(Balance!O315&lt;=0,"",A315+1)</f>
        <v/>
      </c>
      <c r="B316" s="51" t="str">
        <f t="shared" si="9"/>
        <v/>
      </c>
      <c r="D316" s="6">
        <f>IF(Balance!D315&gt;0,IF(SUM(Balance!D315,Interest!D316)&lt;D$15,SUM(Balance!D315,Interest!D316),D$15),0)</f>
        <v>0</v>
      </c>
      <c r="E316" s="6">
        <f>IF(Balance!E315&gt;0,IF(SUM(Balance!E315,Interest!E316)&lt;E$15,SUM(Balance!E315,Interest!E316),E$15),0)</f>
        <v>0</v>
      </c>
      <c r="F316" s="6">
        <f>IF(Balance!F315&gt;0,IF(SUM(Balance!F315,Interest!F316)&lt;F$15,SUM(Balance!F315,Interest!F316),F$15),0)</f>
        <v>0</v>
      </c>
      <c r="G316" s="6">
        <f>IF(Balance!G315&gt;0,IF(SUM(Balance!G315,Interest!G316)&lt;G$15,SUM(Balance!G315,Interest!G316),G$15),0)</f>
        <v>0</v>
      </c>
      <c r="H316" s="6">
        <f>IF(Balance!H315&gt;0,IF(SUM(Balance!H315,Interest!H316)&lt;H$15,SUM(Balance!H315,Interest!H316),H$15),0)</f>
        <v>0</v>
      </c>
      <c r="I316" s="6">
        <f>IF(Balance!I315&gt;0,IF(SUM(Balance!I315,Interest!I316)&lt;I$15,SUM(Balance!I315,Interest!I316),I$15),0)</f>
        <v>0</v>
      </c>
      <c r="J316" s="6">
        <f>IF(Balance!J315&gt;0,IF(SUM(Balance!J315,Interest!J316)&lt;J$15,SUM(Balance!J315,Interest!J316),J$15),0)</f>
        <v>0</v>
      </c>
      <c r="K316" s="6">
        <f>IF(Balance!K315&gt;0,IF(SUM(Balance!K315,Interest!K316)&lt;K$15,SUM(Balance!K315,Interest!K316),K$15),0)</f>
        <v>0</v>
      </c>
      <c r="L316" s="6">
        <f>IF(Balance!L315&gt;0,IF(SUM(Balance!L315,Interest!L316)&lt;L$15,SUM(Balance!L315,Interest!L316),L$15),0)</f>
        <v>0</v>
      </c>
      <c r="M316" s="6">
        <f>IF(Balance!M315&gt;0,IF(SUM(Balance!M315,Interest!M316)&lt;M$15,SUM(Balance!M315,Interest!M316),M$15),0)</f>
        <v>0</v>
      </c>
      <c r="O316" s="6">
        <f t="shared" si="8"/>
        <v>0</v>
      </c>
    </row>
    <row r="317" spans="1:15" x14ac:dyDescent="0.25">
      <c r="A317" s="3" t="str">
        <f>IF(Balance!O316&lt;=0,"",A316+1)</f>
        <v/>
      </c>
      <c r="B317" s="51" t="str">
        <f t="shared" si="9"/>
        <v/>
      </c>
      <c r="D317" s="6">
        <f>IF(Balance!D316&gt;0,IF(SUM(Balance!D316,Interest!D317)&lt;D$15,SUM(Balance!D316,Interest!D317),D$15),0)</f>
        <v>0</v>
      </c>
      <c r="E317" s="6">
        <f>IF(Balance!E316&gt;0,IF(SUM(Balance!E316,Interest!E317)&lt;E$15,SUM(Balance!E316,Interest!E317),E$15),0)</f>
        <v>0</v>
      </c>
      <c r="F317" s="6">
        <f>IF(Balance!F316&gt;0,IF(SUM(Balance!F316,Interest!F317)&lt;F$15,SUM(Balance!F316,Interest!F317),F$15),0)</f>
        <v>0</v>
      </c>
      <c r="G317" s="6">
        <f>IF(Balance!G316&gt;0,IF(SUM(Balance!G316,Interest!G317)&lt;G$15,SUM(Balance!G316,Interest!G317),G$15),0)</f>
        <v>0</v>
      </c>
      <c r="H317" s="6">
        <f>IF(Balance!H316&gt;0,IF(SUM(Balance!H316,Interest!H317)&lt;H$15,SUM(Balance!H316,Interest!H317),H$15),0)</f>
        <v>0</v>
      </c>
      <c r="I317" s="6">
        <f>IF(Balance!I316&gt;0,IF(SUM(Balance!I316,Interest!I317)&lt;I$15,SUM(Balance!I316,Interest!I317),I$15),0)</f>
        <v>0</v>
      </c>
      <c r="J317" s="6">
        <f>IF(Balance!J316&gt;0,IF(SUM(Balance!J316,Interest!J317)&lt;J$15,SUM(Balance!J316,Interest!J317),J$15),0)</f>
        <v>0</v>
      </c>
      <c r="K317" s="6">
        <f>IF(Balance!K316&gt;0,IF(SUM(Balance!K316,Interest!K317)&lt;K$15,SUM(Balance!K316,Interest!K317),K$15),0)</f>
        <v>0</v>
      </c>
      <c r="L317" s="6">
        <f>IF(Balance!L316&gt;0,IF(SUM(Balance!L316,Interest!L317)&lt;L$15,SUM(Balance!L316,Interest!L317),L$15),0)</f>
        <v>0</v>
      </c>
      <c r="M317" s="6">
        <f>IF(Balance!M316&gt;0,IF(SUM(Balance!M316,Interest!M317)&lt;M$15,SUM(Balance!M316,Interest!M317),M$15),0)</f>
        <v>0</v>
      </c>
      <c r="O317" s="6">
        <f t="shared" si="8"/>
        <v>0</v>
      </c>
    </row>
    <row r="318" spans="1:15" x14ac:dyDescent="0.25">
      <c r="A318" s="3" t="str">
        <f>IF(Balance!O317&lt;=0,"",A317+1)</f>
        <v/>
      </c>
      <c r="B318" s="51" t="str">
        <f t="shared" si="9"/>
        <v/>
      </c>
      <c r="D318" s="6">
        <f>IF(Balance!D317&gt;0,IF(SUM(Balance!D317,Interest!D318)&lt;D$15,SUM(Balance!D317,Interest!D318),D$15),0)</f>
        <v>0</v>
      </c>
      <c r="E318" s="6">
        <f>IF(Balance!E317&gt;0,IF(SUM(Balance!E317,Interest!E318)&lt;E$15,SUM(Balance!E317,Interest!E318),E$15),0)</f>
        <v>0</v>
      </c>
      <c r="F318" s="6">
        <f>IF(Balance!F317&gt;0,IF(SUM(Balance!F317,Interest!F318)&lt;F$15,SUM(Balance!F317,Interest!F318),F$15),0)</f>
        <v>0</v>
      </c>
      <c r="G318" s="6">
        <f>IF(Balance!G317&gt;0,IF(SUM(Balance!G317,Interest!G318)&lt;G$15,SUM(Balance!G317,Interest!G318),G$15),0)</f>
        <v>0</v>
      </c>
      <c r="H318" s="6">
        <f>IF(Balance!H317&gt;0,IF(SUM(Balance!H317,Interest!H318)&lt;H$15,SUM(Balance!H317,Interest!H318),H$15),0)</f>
        <v>0</v>
      </c>
      <c r="I318" s="6">
        <f>IF(Balance!I317&gt;0,IF(SUM(Balance!I317,Interest!I318)&lt;I$15,SUM(Balance!I317,Interest!I318),I$15),0)</f>
        <v>0</v>
      </c>
      <c r="J318" s="6">
        <f>IF(Balance!J317&gt;0,IF(SUM(Balance!J317,Interest!J318)&lt;J$15,SUM(Balance!J317,Interest!J318),J$15),0)</f>
        <v>0</v>
      </c>
      <c r="K318" s="6">
        <f>IF(Balance!K317&gt;0,IF(SUM(Balance!K317,Interest!K318)&lt;K$15,SUM(Balance!K317,Interest!K318),K$15),0)</f>
        <v>0</v>
      </c>
      <c r="L318" s="6">
        <f>IF(Balance!L317&gt;0,IF(SUM(Balance!L317,Interest!L318)&lt;L$15,SUM(Balance!L317,Interest!L318),L$15),0)</f>
        <v>0</v>
      </c>
      <c r="M318" s="6">
        <f>IF(Balance!M317&gt;0,IF(SUM(Balance!M317,Interest!M318)&lt;M$15,SUM(Balance!M317,Interest!M318),M$15),0)</f>
        <v>0</v>
      </c>
      <c r="O318" s="6">
        <f t="shared" si="8"/>
        <v>0</v>
      </c>
    </row>
    <row r="319" spans="1:15" x14ac:dyDescent="0.25">
      <c r="A319" s="3" t="str">
        <f>IF(Balance!O318&lt;=0,"",A318+1)</f>
        <v/>
      </c>
      <c r="B319" s="51" t="str">
        <f t="shared" si="9"/>
        <v/>
      </c>
      <c r="D319" s="6">
        <f>IF(Balance!D318&gt;0,IF(SUM(Balance!D318,Interest!D319)&lt;D$15,SUM(Balance!D318,Interest!D319),D$15),0)</f>
        <v>0</v>
      </c>
      <c r="E319" s="6">
        <f>IF(Balance!E318&gt;0,IF(SUM(Balance!E318,Interest!E319)&lt;E$15,SUM(Balance!E318,Interest!E319),E$15),0)</f>
        <v>0</v>
      </c>
      <c r="F319" s="6">
        <f>IF(Balance!F318&gt;0,IF(SUM(Balance!F318,Interest!F319)&lt;F$15,SUM(Balance!F318,Interest!F319),F$15),0)</f>
        <v>0</v>
      </c>
      <c r="G319" s="6">
        <f>IF(Balance!G318&gt;0,IF(SUM(Balance!G318,Interest!G319)&lt;G$15,SUM(Balance!G318,Interest!G319),G$15),0)</f>
        <v>0</v>
      </c>
      <c r="H319" s="6">
        <f>IF(Balance!H318&gt;0,IF(SUM(Balance!H318,Interest!H319)&lt;H$15,SUM(Balance!H318,Interest!H319),H$15),0)</f>
        <v>0</v>
      </c>
      <c r="I319" s="6">
        <f>IF(Balance!I318&gt;0,IF(SUM(Balance!I318,Interest!I319)&lt;I$15,SUM(Balance!I318,Interest!I319),I$15),0)</f>
        <v>0</v>
      </c>
      <c r="J319" s="6">
        <f>IF(Balance!J318&gt;0,IF(SUM(Balance!J318,Interest!J319)&lt;J$15,SUM(Balance!J318,Interest!J319),J$15),0)</f>
        <v>0</v>
      </c>
      <c r="K319" s="6">
        <f>IF(Balance!K318&gt;0,IF(SUM(Balance!K318,Interest!K319)&lt;K$15,SUM(Balance!K318,Interest!K319),K$15),0)</f>
        <v>0</v>
      </c>
      <c r="L319" s="6">
        <f>IF(Balance!L318&gt;0,IF(SUM(Balance!L318,Interest!L319)&lt;L$15,SUM(Balance!L318,Interest!L319),L$15),0)</f>
        <v>0</v>
      </c>
      <c r="M319" s="6">
        <f>IF(Balance!M318&gt;0,IF(SUM(Balance!M318,Interest!M319)&lt;M$15,SUM(Balance!M318,Interest!M319),M$15),0)</f>
        <v>0</v>
      </c>
      <c r="O319" s="6">
        <f t="shared" si="8"/>
        <v>0</v>
      </c>
    </row>
    <row r="320" spans="1:15" x14ac:dyDescent="0.25">
      <c r="A320" s="3" t="str">
        <f>IF(Balance!O319&lt;=0,"",A319+1)</f>
        <v/>
      </c>
      <c r="B320" s="51" t="str">
        <f t="shared" si="9"/>
        <v/>
      </c>
      <c r="D320" s="6">
        <f>IF(Balance!D319&gt;0,IF(SUM(Balance!D319,Interest!D320)&lt;D$15,SUM(Balance!D319,Interest!D320),D$15),0)</f>
        <v>0</v>
      </c>
      <c r="E320" s="6">
        <f>IF(Balance!E319&gt;0,IF(SUM(Balance!E319,Interest!E320)&lt;E$15,SUM(Balance!E319,Interest!E320),E$15),0)</f>
        <v>0</v>
      </c>
      <c r="F320" s="6">
        <f>IF(Balance!F319&gt;0,IF(SUM(Balance!F319,Interest!F320)&lt;F$15,SUM(Balance!F319,Interest!F320),F$15),0)</f>
        <v>0</v>
      </c>
      <c r="G320" s="6">
        <f>IF(Balance!G319&gt;0,IF(SUM(Balance!G319,Interest!G320)&lt;G$15,SUM(Balance!G319,Interest!G320),G$15),0)</f>
        <v>0</v>
      </c>
      <c r="H320" s="6">
        <f>IF(Balance!H319&gt;0,IF(SUM(Balance!H319,Interest!H320)&lt;H$15,SUM(Balance!H319,Interest!H320),H$15),0)</f>
        <v>0</v>
      </c>
      <c r="I320" s="6">
        <f>IF(Balance!I319&gt;0,IF(SUM(Balance!I319,Interest!I320)&lt;I$15,SUM(Balance!I319,Interest!I320),I$15),0)</f>
        <v>0</v>
      </c>
      <c r="J320" s="6">
        <f>IF(Balance!J319&gt;0,IF(SUM(Balance!J319,Interest!J320)&lt;J$15,SUM(Balance!J319,Interest!J320),J$15),0)</f>
        <v>0</v>
      </c>
      <c r="K320" s="6">
        <f>IF(Balance!K319&gt;0,IF(SUM(Balance!K319,Interest!K320)&lt;K$15,SUM(Balance!K319,Interest!K320),K$15),0)</f>
        <v>0</v>
      </c>
      <c r="L320" s="6">
        <f>IF(Balance!L319&gt;0,IF(SUM(Balance!L319,Interest!L320)&lt;L$15,SUM(Balance!L319,Interest!L320),L$15),0)</f>
        <v>0</v>
      </c>
      <c r="M320" s="6">
        <f>IF(Balance!M319&gt;0,IF(SUM(Balance!M319,Interest!M320)&lt;M$15,SUM(Balance!M319,Interest!M320),M$15),0)</f>
        <v>0</v>
      </c>
      <c r="O320" s="6">
        <f t="shared" si="8"/>
        <v>0</v>
      </c>
    </row>
    <row r="321" spans="1:15" x14ac:dyDescent="0.25">
      <c r="A321" s="3" t="str">
        <f>IF(Balance!O320&lt;=0,"",A320+1)</f>
        <v/>
      </c>
      <c r="B321" s="51" t="str">
        <f t="shared" si="9"/>
        <v/>
      </c>
      <c r="D321" s="6">
        <f>IF(Balance!D320&gt;0,IF(SUM(Balance!D320,Interest!D321)&lt;D$15,SUM(Balance!D320,Interest!D321),D$15),0)</f>
        <v>0</v>
      </c>
      <c r="E321" s="6">
        <f>IF(Balance!E320&gt;0,IF(SUM(Balance!E320,Interest!E321)&lt;E$15,SUM(Balance!E320,Interest!E321),E$15),0)</f>
        <v>0</v>
      </c>
      <c r="F321" s="6">
        <f>IF(Balance!F320&gt;0,IF(SUM(Balance!F320,Interest!F321)&lt;F$15,SUM(Balance!F320,Interest!F321),F$15),0)</f>
        <v>0</v>
      </c>
      <c r="G321" s="6">
        <f>IF(Balance!G320&gt;0,IF(SUM(Balance!G320,Interest!G321)&lt;G$15,SUM(Balance!G320,Interest!G321),G$15),0)</f>
        <v>0</v>
      </c>
      <c r="H321" s="6">
        <f>IF(Balance!H320&gt;0,IF(SUM(Balance!H320,Interest!H321)&lt;H$15,SUM(Balance!H320,Interest!H321),H$15),0)</f>
        <v>0</v>
      </c>
      <c r="I321" s="6">
        <f>IF(Balance!I320&gt;0,IF(SUM(Balance!I320,Interest!I321)&lt;I$15,SUM(Balance!I320,Interest!I321),I$15),0)</f>
        <v>0</v>
      </c>
      <c r="J321" s="6">
        <f>IF(Balance!J320&gt;0,IF(SUM(Balance!J320,Interest!J321)&lt;J$15,SUM(Balance!J320,Interest!J321),J$15),0)</f>
        <v>0</v>
      </c>
      <c r="K321" s="6">
        <f>IF(Balance!K320&gt;0,IF(SUM(Balance!K320,Interest!K321)&lt;K$15,SUM(Balance!K320,Interest!K321),K$15),0)</f>
        <v>0</v>
      </c>
      <c r="L321" s="6">
        <f>IF(Balance!L320&gt;0,IF(SUM(Balance!L320,Interest!L321)&lt;L$15,SUM(Balance!L320,Interest!L321),L$15),0)</f>
        <v>0</v>
      </c>
      <c r="M321" s="6">
        <f>IF(Balance!M320&gt;0,IF(SUM(Balance!M320,Interest!M321)&lt;M$15,SUM(Balance!M320,Interest!M321),M$15),0)</f>
        <v>0</v>
      </c>
      <c r="O321" s="6">
        <f t="shared" si="8"/>
        <v>0</v>
      </c>
    </row>
    <row r="322" spans="1:15" x14ac:dyDescent="0.25">
      <c r="A322" s="3" t="str">
        <f>IF(Balance!O321&lt;=0,"",A321+1)</f>
        <v/>
      </c>
      <c r="B322" s="51" t="str">
        <f t="shared" si="9"/>
        <v/>
      </c>
      <c r="D322" s="6">
        <f>IF(Balance!D321&gt;0,IF(SUM(Balance!D321,Interest!D322)&lt;D$15,SUM(Balance!D321,Interest!D322),D$15),0)</f>
        <v>0</v>
      </c>
      <c r="E322" s="6">
        <f>IF(Balance!E321&gt;0,IF(SUM(Balance!E321,Interest!E322)&lt;E$15,SUM(Balance!E321,Interest!E322),E$15),0)</f>
        <v>0</v>
      </c>
      <c r="F322" s="6">
        <f>IF(Balance!F321&gt;0,IF(SUM(Balance!F321,Interest!F322)&lt;F$15,SUM(Balance!F321,Interest!F322),F$15),0)</f>
        <v>0</v>
      </c>
      <c r="G322" s="6">
        <f>IF(Balance!G321&gt;0,IF(SUM(Balance!G321,Interest!G322)&lt;G$15,SUM(Balance!G321,Interest!G322),G$15),0)</f>
        <v>0</v>
      </c>
      <c r="H322" s="6">
        <f>IF(Balance!H321&gt;0,IF(SUM(Balance!H321,Interest!H322)&lt;H$15,SUM(Balance!H321,Interest!H322),H$15),0)</f>
        <v>0</v>
      </c>
      <c r="I322" s="6">
        <f>IF(Balance!I321&gt;0,IF(SUM(Balance!I321,Interest!I322)&lt;I$15,SUM(Balance!I321,Interest!I322),I$15),0)</f>
        <v>0</v>
      </c>
      <c r="J322" s="6">
        <f>IF(Balance!J321&gt;0,IF(SUM(Balance!J321,Interest!J322)&lt;J$15,SUM(Balance!J321,Interest!J322),J$15),0)</f>
        <v>0</v>
      </c>
      <c r="K322" s="6">
        <f>IF(Balance!K321&gt;0,IF(SUM(Balance!K321,Interest!K322)&lt;K$15,SUM(Balance!K321,Interest!K322),K$15),0)</f>
        <v>0</v>
      </c>
      <c r="L322" s="6">
        <f>IF(Balance!L321&gt;0,IF(SUM(Balance!L321,Interest!L322)&lt;L$15,SUM(Balance!L321,Interest!L322),L$15),0)</f>
        <v>0</v>
      </c>
      <c r="M322" s="6">
        <f>IF(Balance!M321&gt;0,IF(SUM(Balance!M321,Interest!M322)&lt;M$15,SUM(Balance!M321,Interest!M322),M$15),0)</f>
        <v>0</v>
      </c>
      <c r="O322" s="6">
        <f t="shared" si="8"/>
        <v>0</v>
      </c>
    </row>
    <row r="323" spans="1:15" x14ac:dyDescent="0.25">
      <c r="A323" s="3" t="str">
        <f>IF(Balance!O322&lt;=0,"",A322+1)</f>
        <v/>
      </c>
      <c r="B323" s="51" t="str">
        <f t="shared" si="9"/>
        <v/>
      </c>
      <c r="D323" s="6">
        <f>IF(Balance!D322&gt;0,IF(SUM(Balance!D322,Interest!D323)&lt;D$15,SUM(Balance!D322,Interest!D323),D$15),0)</f>
        <v>0</v>
      </c>
      <c r="E323" s="6">
        <f>IF(Balance!E322&gt;0,IF(SUM(Balance!E322,Interest!E323)&lt;E$15,SUM(Balance!E322,Interest!E323),E$15),0)</f>
        <v>0</v>
      </c>
      <c r="F323" s="6">
        <f>IF(Balance!F322&gt;0,IF(SUM(Balance!F322,Interest!F323)&lt;F$15,SUM(Balance!F322,Interest!F323),F$15),0)</f>
        <v>0</v>
      </c>
      <c r="G323" s="6">
        <f>IF(Balance!G322&gt;0,IF(SUM(Balance!G322,Interest!G323)&lt;G$15,SUM(Balance!G322,Interest!G323),G$15),0)</f>
        <v>0</v>
      </c>
      <c r="H323" s="6">
        <f>IF(Balance!H322&gt;0,IF(SUM(Balance!H322,Interest!H323)&lt;H$15,SUM(Balance!H322,Interest!H323),H$15),0)</f>
        <v>0</v>
      </c>
      <c r="I323" s="6">
        <f>IF(Balance!I322&gt;0,IF(SUM(Balance!I322,Interest!I323)&lt;I$15,SUM(Balance!I322,Interest!I323),I$15),0)</f>
        <v>0</v>
      </c>
      <c r="J323" s="6">
        <f>IF(Balance!J322&gt;0,IF(SUM(Balance!J322,Interest!J323)&lt;J$15,SUM(Balance!J322,Interest!J323),J$15),0)</f>
        <v>0</v>
      </c>
      <c r="K323" s="6">
        <f>IF(Balance!K322&gt;0,IF(SUM(Balance!K322,Interest!K323)&lt;K$15,SUM(Balance!K322,Interest!K323),K$15),0)</f>
        <v>0</v>
      </c>
      <c r="L323" s="6">
        <f>IF(Balance!L322&gt;0,IF(SUM(Balance!L322,Interest!L323)&lt;L$15,SUM(Balance!L322,Interest!L323),L$15),0)</f>
        <v>0</v>
      </c>
      <c r="M323" s="6">
        <f>IF(Balance!M322&gt;0,IF(SUM(Balance!M322,Interest!M323)&lt;M$15,SUM(Balance!M322,Interest!M323),M$15),0)</f>
        <v>0</v>
      </c>
      <c r="O323" s="6">
        <f t="shared" si="8"/>
        <v>0</v>
      </c>
    </row>
    <row r="324" spans="1:15" x14ac:dyDescent="0.25">
      <c r="A324" s="3" t="str">
        <f>IF(Balance!O323&lt;=0,"",A323+1)</f>
        <v/>
      </c>
      <c r="B324" s="51" t="str">
        <f t="shared" si="9"/>
        <v/>
      </c>
      <c r="D324" s="6">
        <f>IF(Balance!D323&gt;0,IF(SUM(Balance!D323,Interest!D324)&lt;D$15,SUM(Balance!D323,Interest!D324),D$15),0)</f>
        <v>0</v>
      </c>
      <c r="E324" s="6">
        <f>IF(Balance!E323&gt;0,IF(SUM(Balance!E323,Interest!E324)&lt;E$15,SUM(Balance!E323,Interest!E324),E$15),0)</f>
        <v>0</v>
      </c>
      <c r="F324" s="6">
        <f>IF(Balance!F323&gt;0,IF(SUM(Balance!F323,Interest!F324)&lt;F$15,SUM(Balance!F323,Interest!F324),F$15),0)</f>
        <v>0</v>
      </c>
      <c r="G324" s="6">
        <f>IF(Balance!G323&gt;0,IF(SUM(Balance!G323,Interest!G324)&lt;G$15,SUM(Balance!G323,Interest!G324),G$15),0)</f>
        <v>0</v>
      </c>
      <c r="H324" s="6">
        <f>IF(Balance!H323&gt;0,IF(SUM(Balance!H323,Interest!H324)&lt;H$15,SUM(Balance!H323,Interest!H324),H$15),0)</f>
        <v>0</v>
      </c>
      <c r="I324" s="6">
        <f>IF(Balance!I323&gt;0,IF(SUM(Balance!I323,Interest!I324)&lt;I$15,SUM(Balance!I323,Interest!I324),I$15),0)</f>
        <v>0</v>
      </c>
      <c r="J324" s="6">
        <f>IF(Balance!J323&gt;0,IF(SUM(Balance!J323,Interest!J324)&lt;J$15,SUM(Balance!J323,Interest!J324),J$15),0)</f>
        <v>0</v>
      </c>
      <c r="K324" s="6">
        <f>IF(Balance!K323&gt;0,IF(SUM(Balance!K323,Interest!K324)&lt;K$15,SUM(Balance!K323,Interest!K324),K$15),0)</f>
        <v>0</v>
      </c>
      <c r="L324" s="6">
        <f>IF(Balance!L323&gt;0,IF(SUM(Balance!L323,Interest!L324)&lt;L$15,SUM(Balance!L323,Interest!L324),L$15),0)</f>
        <v>0</v>
      </c>
      <c r="M324" s="6">
        <f>IF(Balance!M323&gt;0,IF(SUM(Balance!M323,Interest!M324)&lt;M$15,SUM(Balance!M323,Interest!M324),M$15),0)</f>
        <v>0</v>
      </c>
      <c r="O324" s="6">
        <f t="shared" si="8"/>
        <v>0</v>
      </c>
    </row>
    <row r="325" spans="1:15" x14ac:dyDescent="0.25">
      <c r="A325" s="3" t="str">
        <f>IF(Balance!O324&lt;=0,"",A324+1)</f>
        <v/>
      </c>
      <c r="B325" s="51" t="str">
        <f t="shared" si="9"/>
        <v/>
      </c>
      <c r="D325" s="6">
        <f>IF(Balance!D324&gt;0,IF(SUM(Balance!D324,Interest!D325)&lt;D$15,SUM(Balance!D324,Interest!D325),D$15),0)</f>
        <v>0</v>
      </c>
      <c r="E325" s="6">
        <f>IF(Balance!E324&gt;0,IF(SUM(Balance!E324,Interest!E325)&lt;E$15,SUM(Balance!E324,Interest!E325),E$15),0)</f>
        <v>0</v>
      </c>
      <c r="F325" s="6">
        <f>IF(Balance!F324&gt;0,IF(SUM(Balance!F324,Interest!F325)&lt;F$15,SUM(Balance!F324,Interest!F325),F$15),0)</f>
        <v>0</v>
      </c>
      <c r="G325" s="6">
        <f>IF(Balance!G324&gt;0,IF(SUM(Balance!G324,Interest!G325)&lt;G$15,SUM(Balance!G324,Interest!G325),G$15),0)</f>
        <v>0</v>
      </c>
      <c r="H325" s="6">
        <f>IF(Balance!H324&gt;0,IF(SUM(Balance!H324,Interest!H325)&lt;H$15,SUM(Balance!H324,Interest!H325),H$15),0)</f>
        <v>0</v>
      </c>
      <c r="I325" s="6">
        <f>IF(Balance!I324&gt;0,IF(SUM(Balance!I324,Interest!I325)&lt;I$15,SUM(Balance!I324,Interest!I325),I$15),0)</f>
        <v>0</v>
      </c>
      <c r="J325" s="6">
        <f>IF(Balance!J324&gt;0,IF(SUM(Balance!J324,Interest!J325)&lt;J$15,SUM(Balance!J324,Interest!J325),J$15),0)</f>
        <v>0</v>
      </c>
      <c r="K325" s="6">
        <f>IF(Balance!K324&gt;0,IF(SUM(Balance!K324,Interest!K325)&lt;K$15,SUM(Balance!K324,Interest!K325),K$15),0)</f>
        <v>0</v>
      </c>
      <c r="L325" s="6">
        <f>IF(Balance!L324&gt;0,IF(SUM(Balance!L324,Interest!L325)&lt;L$15,SUM(Balance!L324,Interest!L325),L$15),0)</f>
        <v>0</v>
      </c>
      <c r="M325" s="6">
        <f>IF(Balance!M324&gt;0,IF(SUM(Balance!M324,Interest!M325)&lt;M$15,SUM(Balance!M324,Interest!M325),M$15),0)</f>
        <v>0</v>
      </c>
      <c r="O325" s="6">
        <f t="shared" si="8"/>
        <v>0</v>
      </c>
    </row>
    <row r="326" spans="1:15" x14ac:dyDescent="0.25">
      <c r="A326" s="3" t="str">
        <f>IF(Balance!O325&lt;=0,"",A325+1)</f>
        <v/>
      </c>
      <c r="B326" s="51" t="str">
        <f t="shared" si="9"/>
        <v/>
      </c>
      <c r="D326" s="6">
        <f>IF(Balance!D325&gt;0,IF(SUM(Balance!D325,Interest!D326)&lt;D$15,SUM(Balance!D325,Interest!D326),D$15),0)</f>
        <v>0</v>
      </c>
      <c r="E326" s="6">
        <f>IF(Balance!E325&gt;0,IF(SUM(Balance!E325,Interest!E326)&lt;E$15,SUM(Balance!E325,Interest!E326),E$15),0)</f>
        <v>0</v>
      </c>
      <c r="F326" s="6">
        <f>IF(Balance!F325&gt;0,IF(SUM(Balance!F325,Interest!F326)&lt;F$15,SUM(Balance!F325,Interest!F326),F$15),0)</f>
        <v>0</v>
      </c>
      <c r="G326" s="6">
        <f>IF(Balance!G325&gt;0,IF(SUM(Balance!G325,Interest!G326)&lt;G$15,SUM(Balance!G325,Interest!G326),G$15),0)</f>
        <v>0</v>
      </c>
      <c r="H326" s="6">
        <f>IF(Balance!H325&gt;0,IF(SUM(Balance!H325,Interest!H326)&lt;H$15,SUM(Balance!H325,Interest!H326),H$15),0)</f>
        <v>0</v>
      </c>
      <c r="I326" s="6">
        <f>IF(Balance!I325&gt;0,IF(SUM(Balance!I325,Interest!I326)&lt;I$15,SUM(Balance!I325,Interest!I326),I$15),0)</f>
        <v>0</v>
      </c>
      <c r="J326" s="6">
        <f>IF(Balance!J325&gt;0,IF(SUM(Balance!J325,Interest!J326)&lt;J$15,SUM(Balance!J325,Interest!J326),J$15),0)</f>
        <v>0</v>
      </c>
      <c r="K326" s="6">
        <f>IF(Balance!K325&gt;0,IF(SUM(Balance!K325,Interest!K326)&lt;K$15,SUM(Balance!K325,Interest!K326),K$15),0)</f>
        <v>0</v>
      </c>
      <c r="L326" s="6">
        <f>IF(Balance!L325&gt;0,IF(SUM(Balance!L325,Interest!L326)&lt;L$15,SUM(Balance!L325,Interest!L326),L$15),0)</f>
        <v>0</v>
      </c>
      <c r="M326" s="6">
        <f>IF(Balance!M325&gt;0,IF(SUM(Balance!M325,Interest!M326)&lt;M$15,SUM(Balance!M325,Interest!M326),M$15),0)</f>
        <v>0</v>
      </c>
      <c r="O326" s="6">
        <f t="shared" si="8"/>
        <v>0</v>
      </c>
    </row>
    <row r="327" spans="1:15" x14ac:dyDescent="0.25">
      <c r="A327" s="3" t="str">
        <f>IF(Balance!O326&lt;=0,"",A326+1)</f>
        <v/>
      </c>
      <c r="B327" s="51" t="str">
        <f t="shared" si="9"/>
        <v/>
      </c>
      <c r="D327" s="6">
        <f>IF(Balance!D326&gt;0,IF(SUM(Balance!D326,Interest!D327)&lt;D$15,SUM(Balance!D326,Interest!D327),D$15),0)</f>
        <v>0</v>
      </c>
      <c r="E327" s="6">
        <f>IF(Balance!E326&gt;0,IF(SUM(Balance!E326,Interest!E327)&lt;E$15,SUM(Balance!E326,Interest!E327),E$15),0)</f>
        <v>0</v>
      </c>
      <c r="F327" s="6">
        <f>IF(Balance!F326&gt;0,IF(SUM(Balance!F326,Interest!F327)&lt;F$15,SUM(Balance!F326,Interest!F327),F$15),0)</f>
        <v>0</v>
      </c>
      <c r="G327" s="6">
        <f>IF(Balance!G326&gt;0,IF(SUM(Balance!G326,Interest!G327)&lt;G$15,SUM(Balance!G326,Interest!G327),G$15),0)</f>
        <v>0</v>
      </c>
      <c r="H327" s="6">
        <f>IF(Balance!H326&gt;0,IF(SUM(Balance!H326,Interest!H327)&lt;H$15,SUM(Balance!H326,Interest!H327),H$15),0)</f>
        <v>0</v>
      </c>
      <c r="I327" s="6">
        <f>IF(Balance!I326&gt;0,IF(SUM(Balance!I326,Interest!I327)&lt;I$15,SUM(Balance!I326,Interest!I327),I$15),0)</f>
        <v>0</v>
      </c>
      <c r="J327" s="6">
        <f>IF(Balance!J326&gt;0,IF(SUM(Balance!J326,Interest!J327)&lt;J$15,SUM(Balance!J326,Interest!J327),J$15),0)</f>
        <v>0</v>
      </c>
      <c r="K327" s="6">
        <f>IF(Balance!K326&gt;0,IF(SUM(Balance!K326,Interest!K327)&lt;K$15,SUM(Balance!K326,Interest!K327),K$15),0)</f>
        <v>0</v>
      </c>
      <c r="L327" s="6">
        <f>IF(Balance!L326&gt;0,IF(SUM(Balance!L326,Interest!L327)&lt;L$15,SUM(Balance!L326,Interest!L327),L$15),0)</f>
        <v>0</v>
      </c>
      <c r="M327" s="6">
        <f>IF(Balance!M326&gt;0,IF(SUM(Balance!M326,Interest!M327)&lt;M$15,SUM(Balance!M326,Interest!M327),M$15),0)</f>
        <v>0</v>
      </c>
      <c r="O327" s="6">
        <f t="shared" si="8"/>
        <v>0</v>
      </c>
    </row>
    <row r="328" spans="1:15" x14ac:dyDescent="0.25">
      <c r="A328" s="3" t="str">
        <f>IF(Balance!O327&lt;=0,"",A327+1)</f>
        <v/>
      </c>
      <c r="B328" s="51" t="str">
        <f t="shared" si="9"/>
        <v/>
      </c>
      <c r="D328" s="6">
        <f>IF(Balance!D327&gt;0,IF(SUM(Balance!D327,Interest!D328)&lt;D$15,SUM(Balance!D327,Interest!D328),D$15),0)</f>
        <v>0</v>
      </c>
      <c r="E328" s="6">
        <f>IF(Balance!E327&gt;0,IF(SUM(Balance!E327,Interest!E328)&lt;E$15,SUM(Balance!E327,Interest!E328),E$15),0)</f>
        <v>0</v>
      </c>
      <c r="F328" s="6">
        <f>IF(Balance!F327&gt;0,IF(SUM(Balance!F327,Interest!F328)&lt;F$15,SUM(Balance!F327,Interest!F328),F$15),0)</f>
        <v>0</v>
      </c>
      <c r="G328" s="6">
        <f>IF(Balance!G327&gt;0,IF(SUM(Balance!G327,Interest!G328)&lt;G$15,SUM(Balance!G327,Interest!G328),G$15),0)</f>
        <v>0</v>
      </c>
      <c r="H328" s="6">
        <f>IF(Balance!H327&gt;0,IF(SUM(Balance!H327,Interest!H328)&lt;H$15,SUM(Balance!H327,Interest!H328),H$15),0)</f>
        <v>0</v>
      </c>
      <c r="I328" s="6">
        <f>IF(Balance!I327&gt;0,IF(SUM(Balance!I327,Interest!I328)&lt;I$15,SUM(Balance!I327,Interest!I328),I$15),0)</f>
        <v>0</v>
      </c>
      <c r="J328" s="6">
        <f>IF(Balance!J327&gt;0,IF(SUM(Balance!J327,Interest!J328)&lt;J$15,SUM(Balance!J327,Interest!J328),J$15),0)</f>
        <v>0</v>
      </c>
      <c r="K328" s="6">
        <f>IF(Balance!K327&gt;0,IF(SUM(Balance!K327,Interest!K328)&lt;K$15,SUM(Balance!K327,Interest!K328),K$15),0)</f>
        <v>0</v>
      </c>
      <c r="L328" s="6">
        <f>IF(Balance!L327&gt;0,IF(SUM(Balance!L327,Interest!L328)&lt;L$15,SUM(Balance!L327,Interest!L328),L$15),0)</f>
        <v>0</v>
      </c>
      <c r="M328" s="6">
        <f>IF(Balance!M327&gt;0,IF(SUM(Balance!M327,Interest!M328)&lt;M$15,SUM(Balance!M327,Interest!M328),M$15),0)</f>
        <v>0</v>
      </c>
      <c r="O328" s="6">
        <f t="shared" si="8"/>
        <v>0</v>
      </c>
    </row>
    <row r="329" spans="1:15" x14ac:dyDescent="0.25">
      <c r="A329" s="3" t="str">
        <f>IF(Balance!O328&lt;=0,"",A328+1)</f>
        <v/>
      </c>
      <c r="B329" s="51" t="str">
        <f t="shared" si="9"/>
        <v/>
      </c>
      <c r="D329" s="6">
        <f>IF(Balance!D328&gt;0,IF(SUM(Balance!D328,Interest!D329)&lt;D$15,SUM(Balance!D328,Interest!D329),D$15),0)</f>
        <v>0</v>
      </c>
      <c r="E329" s="6">
        <f>IF(Balance!E328&gt;0,IF(SUM(Balance!E328,Interest!E329)&lt;E$15,SUM(Balance!E328,Interest!E329),E$15),0)</f>
        <v>0</v>
      </c>
      <c r="F329" s="6">
        <f>IF(Balance!F328&gt;0,IF(SUM(Balance!F328,Interest!F329)&lt;F$15,SUM(Balance!F328,Interest!F329),F$15),0)</f>
        <v>0</v>
      </c>
      <c r="G329" s="6">
        <f>IF(Balance!G328&gt;0,IF(SUM(Balance!G328,Interest!G329)&lt;G$15,SUM(Balance!G328,Interest!G329),G$15),0)</f>
        <v>0</v>
      </c>
      <c r="H329" s="6">
        <f>IF(Balance!H328&gt;0,IF(SUM(Balance!H328,Interest!H329)&lt;H$15,SUM(Balance!H328,Interest!H329),H$15),0)</f>
        <v>0</v>
      </c>
      <c r="I329" s="6">
        <f>IF(Balance!I328&gt;0,IF(SUM(Balance!I328,Interest!I329)&lt;I$15,SUM(Balance!I328,Interest!I329),I$15),0)</f>
        <v>0</v>
      </c>
      <c r="J329" s="6">
        <f>IF(Balance!J328&gt;0,IF(SUM(Balance!J328,Interest!J329)&lt;J$15,SUM(Balance!J328,Interest!J329),J$15),0)</f>
        <v>0</v>
      </c>
      <c r="K329" s="6">
        <f>IF(Balance!K328&gt;0,IF(SUM(Balance!K328,Interest!K329)&lt;K$15,SUM(Balance!K328,Interest!K329),K$15),0)</f>
        <v>0</v>
      </c>
      <c r="L329" s="6">
        <f>IF(Balance!L328&gt;0,IF(SUM(Balance!L328,Interest!L329)&lt;L$15,SUM(Balance!L328,Interest!L329),L$15),0)</f>
        <v>0</v>
      </c>
      <c r="M329" s="6">
        <f>IF(Balance!M328&gt;0,IF(SUM(Balance!M328,Interest!M329)&lt;M$15,SUM(Balance!M328,Interest!M329),M$15),0)</f>
        <v>0</v>
      </c>
      <c r="O329" s="6">
        <f t="shared" si="8"/>
        <v>0</v>
      </c>
    </row>
    <row r="330" spans="1:15" x14ac:dyDescent="0.25">
      <c r="A330" s="3" t="str">
        <f>IF(Balance!O329&lt;=0,"",A329+1)</f>
        <v/>
      </c>
      <c r="B330" s="51" t="str">
        <f t="shared" si="9"/>
        <v/>
      </c>
      <c r="D330" s="6">
        <f>IF(Balance!D329&gt;0,IF(SUM(Balance!D329,Interest!D330)&lt;D$15,SUM(Balance!D329,Interest!D330),D$15),0)</f>
        <v>0</v>
      </c>
      <c r="E330" s="6">
        <f>IF(Balance!E329&gt;0,IF(SUM(Balance!E329,Interest!E330)&lt;E$15,SUM(Balance!E329,Interest!E330),E$15),0)</f>
        <v>0</v>
      </c>
      <c r="F330" s="6">
        <f>IF(Balance!F329&gt;0,IF(SUM(Balance!F329,Interest!F330)&lt;F$15,SUM(Balance!F329,Interest!F330),F$15),0)</f>
        <v>0</v>
      </c>
      <c r="G330" s="6">
        <f>IF(Balance!G329&gt;0,IF(SUM(Balance!G329,Interest!G330)&lt;G$15,SUM(Balance!G329,Interest!G330),G$15),0)</f>
        <v>0</v>
      </c>
      <c r="H330" s="6">
        <f>IF(Balance!H329&gt;0,IF(SUM(Balance!H329,Interest!H330)&lt;H$15,SUM(Balance!H329,Interest!H330),H$15),0)</f>
        <v>0</v>
      </c>
      <c r="I330" s="6">
        <f>IF(Balance!I329&gt;0,IF(SUM(Balance!I329,Interest!I330)&lt;I$15,SUM(Balance!I329,Interest!I330),I$15),0)</f>
        <v>0</v>
      </c>
      <c r="J330" s="6">
        <f>IF(Balance!J329&gt;0,IF(SUM(Balance!J329,Interest!J330)&lt;J$15,SUM(Balance!J329,Interest!J330),J$15),0)</f>
        <v>0</v>
      </c>
      <c r="K330" s="6">
        <f>IF(Balance!K329&gt;0,IF(SUM(Balance!K329,Interest!K330)&lt;K$15,SUM(Balance!K329,Interest!K330),K$15),0)</f>
        <v>0</v>
      </c>
      <c r="L330" s="6">
        <f>IF(Balance!L329&gt;0,IF(SUM(Balance!L329,Interest!L330)&lt;L$15,SUM(Balance!L329,Interest!L330),L$15),0)</f>
        <v>0</v>
      </c>
      <c r="M330" s="6">
        <f>IF(Balance!M329&gt;0,IF(SUM(Balance!M329,Interest!M330)&lt;M$15,SUM(Balance!M329,Interest!M330),M$15),0)</f>
        <v>0</v>
      </c>
      <c r="O330" s="6">
        <f t="shared" si="8"/>
        <v>0</v>
      </c>
    </row>
    <row r="331" spans="1:15" x14ac:dyDescent="0.25">
      <c r="A331" s="3" t="str">
        <f>IF(Balance!O330&lt;=0,"",A330+1)</f>
        <v/>
      </c>
      <c r="B331" s="51" t="str">
        <f t="shared" si="9"/>
        <v/>
      </c>
      <c r="D331" s="6">
        <f>IF(Balance!D330&gt;0,IF(SUM(Balance!D330,Interest!D331)&lt;D$15,SUM(Balance!D330,Interest!D331),D$15),0)</f>
        <v>0</v>
      </c>
      <c r="E331" s="6">
        <f>IF(Balance!E330&gt;0,IF(SUM(Balance!E330,Interest!E331)&lt;E$15,SUM(Balance!E330,Interest!E331),E$15),0)</f>
        <v>0</v>
      </c>
      <c r="F331" s="6">
        <f>IF(Balance!F330&gt;0,IF(SUM(Balance!F330,Interest!F331)&lt;F$15,SUM(Balance!F330,Interest!F331),F$15),0)</f>
        <v>0</v>
      </c>
      <c r="G331" s="6">
        <f>IF(Balance!G330&gt;0,IF(SUM(Balance!G330,Interest!G331)&lt;G$15,SUM(Balance!G330,Interest!G331),G$15),0)</f>
        <v>0</v>
      </c>
      <c r="H331" s="6">
        <f>IF(Balance!H330&gt;0,IF(SUM(Balance!H330,Interest!H331)&lt;H$15,SUM(Balance!H330,Interest!H331),H$15),0)</f>
        <v>0</v>
      </c>
      <c r="I331" s="6">
        <f>IF(Balance!I330&gt;0,IF(SUM(Balance!I330,Interest!I331)&lt;I$15,SUM(Balance!I330,Interest!I331),I$15),0)</f>
        <v>0</v>
      </c>
      <c r="J331" s="6">
        <f>IF(Balance!J330&gt;0,IF(SUM(Balance!J330,Interest!J331)&lt;J$15,SUM(Balance!J330,Interest!J331),J$15),0)</f>
        <v>0</v>
      </c>
      <c r="K331" s="6">
        <f>IF(Balance!K330&gt;0,IF(SUM(Balance!K330,Interest!K331)&lt;K$15,SUM(Balance!K330,Interest!K331),K$15),0)</f>
        <v>0</v>
      </c>
      <c r="L331" s="6">
        <f>IF(Balance!L330&gt;0,IF(SUM(Balance!L330,Interest!L331)&lt;L$15,SUM(Balance!L330,Interest!L331),L$15),0)</f>
        <v>0</v>
      </c>
      <c r="M331" s="6">
        <f>IF(Balance!M330&gt;0,IF(SUM(Balance!M330,Interest!M331)&lt;M$15,SUM(Balance!M330,Interest!M331),M$15),0)</f>
        <v>0</v>
      </c>
      <c r="O331" s="6">
        <f t="shared" si="8"/>
        <v>0</v>
      </c>
    </row>
    <row r="332" spans="1:15" x14ac:dyDescent="0.25">
      <c r="A332" s="3" t="str">
        <f>IF(Balance!O331&lt;=0,"",A331+1)</f>
        <v/>
      </c>
      <c r="B332" s="51" t="str">
        <f t="shared" si="9"/>
        <v/>
      </c>
      <c r="D332" s="6">
        <f>IF(Balance!D331&gt;0,IF(SUM(Balance!D331,Interest!D332)&lt;D$15,SUM(Balance!D331,Interest!D332),D$15),0)</f>
        <v>0</v>
      </c>
      <c r="E332" s="6">
        <f>IF(Balance!E331&gt;0,IF(SUM(Balance!E331,Interest!E332)&lt;E$15,SUM(Balance!E331,Interest!E332),E$15),0)</f>
        <v>0</v>
      </c>
      <c r="F332" s="6">
        <f>IF(Balance!F331&gt;0,IF(SUM(Balance!F331,Interest!F332)&lt;F$15,SUM(Balance!F331,Interest!F332),F$15),0)</f>
        <v>0</v>
      </c>
      <c r="G332" s="6">
        <f>IF(Balance!G331&gt;0,IF(SUM(Balance!G331,Interest!G332)&lt;G$15,SUM(Balance!G331,Interest!G332),G$15),0)</f>
        <v>0</v>
      </c>
      <c r="H332" s="6">
        <f>IF(Balance!H331&gt;0,IF(SUM(Balance!H331,Interest!H332)&lt;H$15,SUM(Balance!H331,Interest!H332),H$15),0)</f>
        <v>0</v>
      </c>
      <c r="I332" s="6">
        <f>IF(Balance!I331&gt;0,IF(SUM(Balance!I331,Interest!I332)&lt;I$15,SUM(Balance!I331,Interest!I332),I$15),0)</f>
        <v>0</v>
      </c>
      <c r="J332" s="6">
        <f>IF(Balance!J331&gt;0,IF(SUM(Balance!J331,Interest!J332)&lt;J$15,SUM(Balance!J331,Interest!J332),J$15),0)</f>
        <v>0</v>
      </c>
      <c r="K332" s="6">
        <f>IF(Balance!K331&gt;0,IF(SUM(Balance!K331,Interest!K332)&lt;K$15,SUM(Balance!K331,Interest!K332),K$15),0)</f>
        <v>0</v>
      </c>
      <c r="L332" s="6">
        <f>IF(Balance!L331&gt;0,IF(SUM(Balance!L331,Interest!L332)&lt;L$15,SUM(Balance!L331,Interest!L332),L$15),0)</f>
        <v>0</v>
      </c>
      <c r="M332" s="6">
        <f>IF(Balance!M331&gt;0,IF(SUM(Balance!M331,Interest!M332)&lt;M$15,SUM(Balance!M331,Interest!M332),M$15),0)</f>
        <v>0</v>
      </c>
      <c r="O332" s="6">
        <f t="shared" si="8"/>
        <v>0</v>
      </c>
    </row>
    <row r="333" spans="1:15" x14ac:dyDescent="0.25">
      <c r="A333" s="3" t="str">
        <f>IF(Balance!O332&lt;=0,"",A332+1)</f>
        <v/>
      </c>
      <c r="B333" s="51" t="str">
        <f t="shared" si="9"/>
        <v/>
      </c>
      <c r="D333" s="6">
        <f>IF(Balance!D332&gt;0,IF(SUM(Balance!D332,Interest!D333)&lt;D$15,SUM(Balance!D332,Interest!D333),D$15),0)</f>
        <v>0</v>
      </c>
      <c r="E333" s="6">
        <f>IF(Balance!E332&gt;0,IF(SUM(Balance!E332,Interest!E333)&lt;E$15,SUM(Balance!E332,Interest!E333),E$15),0)</f>
        <v>0</v>
      </c>
      <c r="F333" s="6">
        <f>IF(Balance!F332&gt;0,IF(SUM(Balance!F332,Interest!F333)&lt;F$15,SUM(Balance!F332,Interest!F333),F$15),0)</f>
        <v>0</v>
      </c>
      <c r="G333" s="6">
        <f>IF(Balance!G332&gt;0,IF(SUM(Balance!G332,Interest!G333)&lt;G$15,SUM(Balance!G332,Interest!G333),G$15),0)</f>
        <v>0</v>
      </c>
      <c r="H333" s="6">
        <f>IF(Balance!H332&gt;0,IF(SUM(Balance!H332,Interest!H333)&lt;H$15,SUM(Balance!H332,Interest!H333),H$15),0)</f>
        <v>0</v>
      </c>
      <c r="I333" s="6">
        <f>IF(Balance!I332&gt;0,IF(SUM(Balance!I332,Interest!I333)&lt;I$15,SUM(Balance!I332,Interest!I333),I$15),0)</f>
        <v>0</v>
      </c>
      <c r="J333" s="6">
        <f>IF(Balance!J332&gt;0,IF(SUM(Balance!J332,Interest!J333)&lt;J$15,SUM(Balance!J332,Interest!J333),J$15),0)</f>
        <v>0</v>
      </c>
      <c r="K333" s="6">
        <f>IF(Balance!K332&gt;0,IF(SUM(Balance!K332,Interest!K333)&lt;K$15,SUM(Balance!K332,Interest!K333),K$15),0)</f>
        <v>0</v>
      </c>
      <c r="L333" s="6">
        <f>IF(Balance!L332&gt;0,IF(SUM(Balance!L332,Interest!L333)&lt;L$15,SUM(Balance!L332,Interest!L333),L$15),0)</f>
        <v>0</v>
      </c>
      <c r="M333" s="6">
        <f>IF(Balance!M332&gt;0,IF(SUM(Balance!M332,Interest!M333)&lt;M$15,SUM(Balance!M332,Interest!M333),M$15),0)</f>
        <v>0</v>
      </c>
      <c r="O333" s="6">
        <f t="shared" si="8"/>
        <v>0</v>
      </c>
    </row>
    <row r="334" spans="1:15" x14ac:dyDescent="0.25">
      <c r="A334" s="3" t="str">
        <f>IF(Balance!O333&lt;=0,"",A333+1)</f>
        <v/>
      </c>
      <c r="B334" s="51" t="str">
        <f t="shared" si="9"/>
        <v/>
      </c>
      <c r="D334" s="6">
        <f>IF(Balance!D333&gt;0,IF(SUM(Balance!D333,Interest!D334)&lt;D$15,SUM(Balance!D333,Interest!D334),D$15),0)</f>
        <v>0</v>
      </c>
      <c r="E334" s="6">
        <f>IF(Balance!E333&gt;0,IF(SUM(Balance!E333,Interest!E334)&lt;E$15,SUM(Balance!E333,Interest!E334),E$15),0)</f>
        <v>0</v>
      </c>
      <c r="F334" s="6">
        <f>IF(Balance!F333&gt;0,IF(SUM(Balance!F333,Interest!F334)&lt;F$15,SUM(Balance!F333,Interest!F334),F$15),0)</f>
        <v>0</v>
      </c>
      <c r="G334" s="6">
        <f>IF(Balance!G333&gt;0,IF(SUM(Balance!G333,Interest!G334)&lt;G$15,SUM(Balance!G333,Interest!G334),G$15),0)</f>
        <v>0</v>
      </c>
      <c r="H334" s="6">
        <f>IF(Balance!H333&gt;0,IF(SUM(Balance!H333,Interest!H334)&lt;H$15,SUM(Balance!H333,Interest!H334),H$15),0)</f>
        <v>0</v>
      </c>
      <c r="I334" s="6">
        <f>IF(Balance!I333&gt;0,IF(SUM(Balance!I333,Interest!I334)&lt;I$15,SUM(Balance!I333,Interest!I334),I$15),0)</f>
        <v>0</v>
      </c>
      <c r="J334" s="6">
        <f>IF(Balance!J333&gt;0,IF(SUM(Balance!J333,Interest!J334)&lt;J$15,SUM(Balance!J333,Interest!J334),J$15),0)</f>
        <v>0</v>
      </c>
      <c r="K334" s="6">
        <f>IF(Balance!K333&gt;0,IF(SUM(Balance!K333,Interest!K334)&lt;K$15,SUM(Balance!K333,Interest!K334),K$15),0)</f>
        <v>0</v>
      </c>
      <c r="L334" s="6">
        <f>IF(Balance!L333&gt;0,IF(SUM(Balance!L333,Interest!L334)&lt;L$15,SUM(Balance!L333,Interest!L334),L$15),0)</f>
        <v>0</v>
      </c>
      <c r="M334" s="6">
        <f>IF(Balance!M333&gt;0,IF(SUM(Balance!M333,Interest!M334)&lt;M$15,SUM(Balance!M333,Interest!M334),M$15),0)</f>
        <v>0</v>
      </c>
      <c r="O334" s="6">
        <f t="shared" si="8"/>
        <v>0</v>
      </c>
    </row>
    <row r="335" spans="1:15" x14ac:dyDescent="0.25">
      <c r="A335" s="3" t="str">
        <f>IF(Balance!O334&lt;=0,"",A334+1)</f>
        <v/>
      </c>
      <c r="B335" s="51" t="str">
        <f t="shared" si="9"/>
        <v/>
      </c>
      <c r="D335" s="6">
        <f>IF(Balance!D334&gt;0,IF(SUM(Balance!D334,Interest!D335)&lt;D$15,SUM(Balance!D334,Interest!D335),D$15),0)</f>
        <v>0</v>
      </c>
      <c r="E335" s="6">
        <f>IF(Balance!E334&gt;0,IF(SUM(Balance!E334,Interest!E335)&lt;E$15,SUM(Balance!E334,Interest!E335),E$15),0)</f>
        <v>0</v>
      </c>
      <c r="F335" s="6">
        <f>IF(Balance!F334&gt;0,IF(SUM(Balance!F334,Interest!F335)&lt;F$15,SUM(Balance!F334,Interest!F335),F$15),0)</f>
        <v>0</v>
      </c>
      <c r="G335" s="6">
        <f>IF(Balance!G334&gt;0,IF(SUM(Balance!G334,Interest!G335)&lt;G$15,SUM(Balance!G334,Interest!G335),G$15),0)</f>
        <v>0</v>
      </c>
      <c r="H335" s="6">
        <f>IF(Balance!H334&gt;0,IF(SUM(Balance!H334,Interest!H335)&lt;H$15,SUM(Balance!H334,Interest!H335),H$15),0)</f>
        <v>0</v>
      </c>
      <c r="I335" s="6">
        <f>IF(Balance!I334&gt;0,IF(SUM(Balance!I334,Interest!I335)&lt;I$15,SUM(Balance!I334,Interest!I335),I$15),0)</f>
        <v>0</v>
      </c>
      <c r="J335" s="6">
        <f>IF(Balance!J334&gt;0,IF(SUM(Balance!J334,Interest!J335)&lt;J$15,SUM(Balance!J334,Interest!J335),J$15),0)</f>
        <v>0</v>
      </c>
      <c r="K335" s="6">
        <f>IF(Balance!K334&gt;0,IF(SUM(Balance!K334,Interest!K335)&lt;K$15,SUM(Balance!K334,Interest!K335),K$15),0)</f>
        <v>0</v>
      </c>
      <c r="L335" s="6">
        <f>IF(Balance!L334&gt;0,IF(SUM(Balance!L334,Interest!L335)&lt;L$15,SUM(Balance!L334,Interest!L335),L$15),0)</f>
        <v>0</v>
      </c>
      <c r="M335" s="6">
        <f>IF(Balance!M334&gt;0,IF(SUM(Balance!M334,Interest!M335)&lt;M$15,SUM(Balance!M334,Interest!M335),M$15),0)</f>
        <v>0</v>
      </c>
      <c r="O335" s="6">
        <f t="shared" si="8"/>
        <v>0</v>
      </c>
    </row>
    <row r="336" spans="1:15" x14ac:dyDescent="0.25">
      <c r="A336" s="3" t="str">
        <f>IF(Balance!O335&lt;=0,"",A335+1)</f>
        <v/>
      </c>
      <c r="B336" s="51" t="str">
        <f t="shared" si="9"/>
        <v/>
      </c>
      <c r="D336" s="6">
        <f>IF(Balance!D335&gt;0,IF(SUM(Balance!D335,Interest!D336)&lt;D$15,SUM(Balance!D335,Interest!D336),D$15),0)</f>
        <v>0</v>
      </c>
      <c r="E336" s="6">
        <f>IF(Balance!E335&gt;0,IF(SUM(Balance!E335,Interest!E336)&lt;E$15,SUM(Balance!E335,Interest!E336),E$15),0)</f>
        <v>0</v>
      </c>
      <c r="F336" s="6">
        <f>IF(Balance!F335&gt;0,IF(SUM(Balance!F335,Interest!F336)&lt;F$15,SUM(Balance!F335,Interest!F336),F$15),0)</f>
        <v>0</v>
      </c>
      <c r="G336" s="6">
        <f>IF(Balance!G335&gt;0,IF(SUM(Balance!G335,Interest!G336)&lt;G$15,SUM(Balance!G335,Interest!G336),G$15),0)</f>
        <v>0</v>
      </c>
      <c r="H336" s="6">
        <f>IF(Balance!H335&gt;0,IF(SUM(Balance!H335,Interest!H336)&lt;H$15,SUM(Balance!H335,Interest!H336),H$15),0)</f>
        <v>0</v>
      </c>
      <c r="I336" s="6">
        <f>IF(Balance!I335&gt;0,IF(SUM(Balance!I335,Interest!I336)&lt;I$15,SUM(Balance!I335,Interest!I336),I$15),0)</f>
        <v>0</v>
      </c>
      <c r="J336" s="6">
        <f>IF(Balance!J335&gt;0,IF(SUM(Balance!J335,Interest!J336)&lt;J$15,SUM(Balance!J335,Interest!J336),J$15),0)</f>
        <v>0</v>
      </c>
      <c r="K336" s="6">
        <f>IF(Balance!K335&gt;0,IF(SUM(Balance!K335,Interest!K336)&lt;K$15,SUM(Balance!K335,Interest!K336),K$15),0)</f>
        <v>0</v>
      </c>
      <c r="L336" s="6">
        <f>IF(Balance!L335&gt;0,IF(SUM(Balance!L335,Interest!L336)&lt;L$15,SUM(Balance!L335,Interest!L336),L$15),0)</f>
        <v>0</v>
      </c>
      <c r="M336" s="6">
        <f>IF(Balance!M335&gt;0,IF(SUM(Balance!M335,Interest!M336)&lt;M$15,SUM(Balance!M335,Interest!M336),M$15),0)</f>
        <v>0</v>
      </c>
      <c r="O336" s="6">
        <f t="shared" ref="O336:O399" si="10">SUM(D336:M336)</f>
        <v>0</v>
      </c>
    </row>
    <row r="337" spans="1:15" x14ac:dyDescent="0.25">
      <c r="A337" s="3" t="str">
        <f>IF(Balance!O336&lt;=0,"",A336+1)</f>
        <v/>
      </c>
      <c r="B337" s="51" t="str">
        <f t="shared" ref="B337:B400" si="11">IF(A337="","",DATE(YEAR(B336),MONTH(B336)+1,1))</f>
        <v/>
      </c>
      <c r="D337" s="6">
        <f>IF(Balance!D336&gt;0,IF(SUM(Balance!D336,Interest!D337)&lt;D$15,SUM(Balance!D336,Interest!D337),D$15),0)</f>
        <v>0</v>
      </c>
      <c r="E337" s="6">
        <f>IF(Balance!E336&gt;0,IF(SUM(Balance!E336,Interest!E337)&lt;E$15,SUM(Balance!E336,Interest!E337),E$15),0)</f>
        <v>0</v>
      </c>
      <c r="F337" s="6">
        <f>IF(Balance!F336&gt;0,IF(SUM(Balance!F336,Interest!F337)&lt;F$15,SUM(Balance!F336,Interest!F337),F$15),0)</f>
        <v>0</v>
      </c>
      <c r="G337" s="6">
        <f>IF(Balance!G336&gt;0,IF(SUM(Balance!G336,Interest!G337)&lt;G$15,SUM(Balance!G336,Interest!G337),G$15),0)</f>
        <v>0</v>
      </c>
      <c r="H337" s="6">
        <f>IF(Balance!H336&gt;0,IF(SUM(Balance!H336,Interest!H337)&lt;H$15,SUM(Balance!H336,Interest!H337),H$15),0)</f>
        <v>0</v>
      </c>
      <c r="I337" s="6">
        <f>IF(Balance!I336&gt;0,IF(SUM(Balance!I336,Interest!I337)&lt;I$15,SUM(Balance!I336,Interest!I337),I$15),0)</f>
        <v>0</v>
      </c>
      <c r="J337" s="6">
        <f>IF(Balance!J336&gt;0,IF(SUM(Balance!J336,Interest!J337)&lt;J$15,SUM(Balance!J336,Interest!J337),J$15),0)</f>
        <v>0</v>
      </c>
      <c r="K337" s="6">
        <f>IF(Balance!K336&gt;0,IF(SUM(Balance!K336,Interest!K337)&lt;K$15,SUM(Balance!K336,Interest!K337),K$15),0)</f>
        <v>0</v>
      </c>
      <c r="L337" s="6">
        <f>IF(Balance!L336&gt;0,IF(SUM(Balance!L336,Interest!L337)&lt;L$15,SUM(Balance!L336,Interest!L337),L$15),0)</f>
        <v>0</v>
      </c>
      <c r="M337" s="6">
        <f>IF(Balance!M336&gt;0,IF(SUM(Balance!M336,Interest!M337)&lt;M$15,SUM(Balance!M336,Interest!M337),M$15),0)</f>
        <v>0</v>
      </c>
      <c r="O337" s="6">
        <f t="shared" si="10"/>
        <v>0</v>
      </c>
    </row>
    <row r="338" spans="1:15" x14ac:dyDescent="0.25">
      <c r="A338" s="3" t="str">
        <f>IF(Balance!O337&lt;=0,"",A337+1)</f>
        <v/>
      </c>
      <c r="B338" s="51" t="str">
        <f t="shared" si="11"/>
        <v/>
      </c>
      <c r="D338" s="6">
        <f>IF(Balance!D337&gt;0,IF(SUM(Balance!D337,Interest!D338)&lt;D$15,SUM(Balance!D337,Interest!D338),D$15),0)</f>
        <v>0</v>
      </c>
      <c r="E338" s="6">
        <f>IF(Balance!E337&gt;0,IF(SUM(Balance!E337,Interest!E338)&lt;E$15,SUM(Balance!E337,Interest!E338),E$15),0)</f>
        <v>0</v>
      </c>
      <c r="F338" s="6">
        <f>IF(Balance!F337&gt;0,IF(SUM(Balance!F337,Interest!F338)&lt;F$15,SUM(Balance!F337,Interest!F338),F$15),0)</f>
        <v>0</v>
      </c>
      <c r="G338" s="6">
        <f>IF(Balance!G337&gt;0,IF(SUM(Balance!G337,Interest!G338)&lt;G$15,SUM(Balance!G337,Interest!G338),G$15),0)</f>
        <v>0</v>
      </c>
      <c r="H338" s="6">
        <f>IF(Balance!H337&gt;0,IF(SUM(Balance!H337,Interest!H338)&lt;H$15,SUM(Balance!H337,Interest!H338),H$15),0)</f>
        <v>0</v>
      </c>
      <c r="I338" s="6">
        <f>IF(Balance!I337&gt;0,IF(SUM(Balance!I337,Interest!I338)&lt;I$15,SUM(Balance!I337,Interest!I338),I$15),0)</f>
        <v>0</v>
      </c>
      <c r="J338" s="6">
        <f>IF(Balance!J337&gt;0,IF(SUM(Balance!J337,Interest!J338)&lt;J$15,SUM(Balance!J337,Interest!J338),J$15),0)</f>
        <v>0</v>
      </c>
      <c r="K338" s="6">
        <f>IF(Balance!K337&gt;0,IF(SUM(Balance!K337,Interest!K338)&lt;K$15,SUM(Balance!K337,Interest!K338),K$15),0)</f>
        <v>0</v>
      </c>
      <c r="L338" s="6">
        <f>IF(Balance!L337&gt;0,IF(SUM(Balance!L337,Interest!L338)&lt;L$15,SUM(Balance!L337,Interest!L338),L$15),0)</f>
        <v>0</v>
      </c>
      <c r="M338" s="6">
        <f>IF(Balance!M337&gt;0,IF(SUM(Balance!M337,Interest!M338)&lt;M$15,SUM(Balance!M337,Interest!M338),M$15),0)</f>
        <v>0</v>
      </c>
      <c r="O338" s="6">
        <f t="shared" si="10"/>
        <v>0</v>
      </c>
    </row>
    <row r="339" spans="1:15" x14ac:dyDescent="0.25">
      <c r="A339" s="3" t="str">
        <f>IF(Balance!O338&lt;=0,"",A338+1)</f>
        <v/>
      </c>
      <c r="B339" s="51" t="str">
        <f t="shared" si="11"/>
        <v/>
      </c>
      <c r="D339" s="6">
        <f>IF(Balance!D338&gt;0,IF(SUM(Balance!D338,Interest!D339)&lt;D$15,SUM(Balance!D338,Interest!D339),D$15),0)</f>
        <v>0</v>
      </c>
      <c r="E339" s="6">
        <f>IF(Balance!E338&gt;0,IF(SUM(Balance!E338,Interest!E339)&lt;E$15,SUM(Balance!E338,Interest!E339),E$15),0)</f>
        <v>0</v>
      </c>
      <c r="F339" s="6">
        <f>IF(Balance!F338&gt;0,IF(SUM(Balance!F338,Interest!F339)&lt;F$15,SUM(Balance!F338,Interest!F339),F$15),0)</f>
        <v>0</v>
      </c>
      <c r="G339" s="6">
        <f>IF(Balance!G338&gt;0,IF(SUM(Balance!G338,Interest!G339)&lt;G$15,SUM(Balance!G338,Interest!G339),G$15),0)</f>
        <v>0</v>
      </c>
      <c r="H339" s="6">
        <f>IF(Balance!H338&gt;0,IF(SUM(Balance!H338,Interest!H339)&lt;H$15,SUM(Balance!H338,Interest!H339),H$15),0)</f>
        <v>0</v>
      </c>
      <c r="I339" s="6">
        <f>IF(Balance!I338&gt;0,IF(SUM(Balance!I338,Interest!I339)&lt;I$15,SUM(Balance!I338,Interest!I339),I$15),0)</f>
        <v>0</v>
      </c>
      <c r="J339" s="6">
        <f>IF(Balance!J338&gt;0,IF(SUM(Balance!J338,Interest!J339)&lt;J$15,SUM(Balance!J338,Interest!J339),J$15),0)</f>
        <v>0</v>
      </c>
      <c r="K339" s="6">
        <f>IF(Balance!K338&gt;0,IF(SUM(Balance!K338,Interest!K339)&lt;K$15,SUM(Balance!K338,Interest!K339),K$15),0)</f>
        <v>0</v>
      </c>
      <c r="L339" s="6">
        <f>IF(Balance!L338&gt;0,IF(SUM(Balance!L338,Interest!L339)&lt;L$15,SUM(Balance!L338,Interest!L339),L$15),0)</f>
        <v>0</v>
      </c>
      <c r="M339" s="6">
        <f>IF(Balance!M338&gt;0,IF(SUM(Balance!M338,Interest!M339)&lt;M$15,SUM(Balance!M338,Interest!M339),M$15),0)</f>
        <v>0</v>
      </c>
      <c r="O339" s="6">
        <f t="shared" si="10"/>
        <v>0</v>
      </c>
    </row>
    <row r="340" spans="1:15" x14ac:dyDescent="0.25">
      <c r="A340" s="3" t="str">
        <f>IF(Balance!O339&lt;=0,"",A339+1)</f>
        <v/>
      </c>
      <c r="B340" s="51" t="str">
        <f t="shared" si="11"/>
        <v/>
      </c>
      <c r="D340" s="6">
        <f>IF(Balance!D339&gt;0,IF(SUM(Balance!D339,Interest!D340)&lt;D$15,SUM(Balance!D339,Interest!D340),D$15),0)</f>
        <v>0</v>
      </c>
      <c r="E340" s="6">
        <f>IF(Balance!E339&gt;0,IF(SUM(Balance!E339,Interest!E340)&lt;E$15,SUM(Balance!E339,Interest!E340),E$15),0)</f>
        <v>0</v>
      </c>
      <c r="F340" s="6">
        <f>IF(Balance!F339&gt;0,IF(SUM(Balance!F339,Interest!F340)&lt;F$15,SUM(Balance!F339,Interest!F340),F$15),0)</f>
        <v>0</v>
      </c>
      <c r="G340" s="6">
        <f>IF(Balance!G339&gt;0,IF(SUM(Balance!G339,Interest!G340)&lt;G$15,SUM(Balance!G339,Interest!G340),G$15),0)</f>
        <v>0</v>
      </c>
      <c r="H340" s="6">
        <f>IF(Balance!H339&gt;0,IF(SUM(Balance!H339,Interest!H340)&lt;H$15,SUM(Balance!H339,Interest!H340),H$15),0)</f>
        <v>0</v>
      </c>
      <c r="I340" s="6">
        <f>IF(Balance!I339&gt;0,IF(SUM(Balance!I339,Interest!I340)&lt;I$15,SUM(Balance!I339,Interest!I340),I$15),0)</f>
        <v>0</v>
      </c>
      <c r="J340" s="6">
        <f>IF(Balance!J339&gt;0,IF(SUM(Balance!J339,Interest!J340)&lt;J$15,SUM(Balance!J339,Interest!J340),J$15),0)</f>
        <v>0</v>
      </c>
      <c r="K340" s="6">
        <f>IF(Balance!K339&gt;0,IF(SUM(Balance!K339,Interest!K340)&lt;K$15,SUM(Balance!K339,Interest!K340),K$15),0)</f>
        <v>0</v>
      </c>
      <c r="L340" s="6">
        <f>IF(Balance!L339&gt;0,IF(SUM(Balance!L339,Interest!L340)&lt;L$15,SUM(Balance!L339,Interest!L340),L$15),0)</f>
        <v>0</v>
      </c>
      <c r="M340" s="6">
        <f>IF(Balance!M339&gt;0,IF(SUM(Balance!M339,Interest!M340)&lt;M$15,SUM(Balance!M339,Interest!M340),M$15),0)</f>
        <v>0</v>
      </c>
      <c r="O340" s="6">
        <f t="shared" si="10"/>
        <v>0</v>
      </c>
    </row>
    <row r="341" spans="1:15" x14ac:dyDescent="0.25">
      <c r="A341" s="3" t="str">
        <f>IF(Balance!O340&lt;=0,"",A340+1)</f>
        <v/>
      </c>
      <c r="B341" s="51" t="str">
        <f t="shared" si="11"/>
        <v/>
      </c>
      <c r="D341" s="6">
        <f>IF(Balance!D340&gt;0,IF(SUM(Balance!D340,Interest!D341)&lt;D$15,SUM(Balance!D340,Interest!D341),D$15),0)</f>
        <v>0</v>
      </c>
      <c r="E341" s="6">
        <f>IF(Balance!E340&gt;0,IF(SUM(Balance!E340,Interest!E341)&lt;E$15,SUM(Balance!E340,Interest!E341),E$15),0)</f>
        <v>0</v>
      </c>
      <c r="F341" s="6">
        <f>IF(Balance!F340&gt;0,IF(SUM(Balance!F340,Interest!F341)&lt;F$15,SUM(Balance!F340,Interest!F341),F$15),0)</f>
        <v>0</v>
      </c>
      <c r="G341" s="6">
        <f>IF(Balance!G340&gt;0,IF(SUM(Balance!G340,Interest!G341)&lt;G$15,SUM(Balance!G340,Interest!G341),G$15),0)</f>
        <v>0</v>
      </c>
      <c r="H341" s="6">
        <f>IF(Balance!H340&gt;0,IF(SUM(Balance!H340,Interest!H341)&lt;H$15,SUM(Balance!H340,Interest!H341),H$15),0)</f>
        <v>0</v>
      </c>
      <c r="I341" s="6">
        <f>IF(Balance!I340&gt;0,IF(SUM(Balance!I340,Interest!I341)&lt;I$15,SUM(Balance!I340,Interest!I341),I$15),0)</f>
        <v>0</v>
      </c>
      <c r="J341" s="6">
        <f>IF(Balance!J340&gt;0,IF(SUM(Balance!J340,Interest!J341)&lt;J$15,SUM(Balance!J340,Interest!J341),J$15),0)</f>
        <v>0</v>
      </c>
      <c r="K341" s="6">
        <f>IF(Balance!K340&gt;0,IF(SUM(Balance!K340,Interest!K341)&lt;K$15,SUM(Balance!K340,Interest!K341),K$15),0)</f>
        <v>0</v>
      </c>
      <c r="L341" s="6">
        <f>IF(Balance!L340&gt;0,IF(SUM(Balance!L340,Interest!L341)&lt;L$15,SUM(Balance!L340,Interest!L341),L$15),0)</f>
        <v>0</v>
      </c>
      <c r="M341" s="6">
        <f>IF(Balance!M340&gt;0,IF(SUM(Balance!M340,Interest!M341)&lt;M$15,SUM(Balance!M340,Interest!M341),M$15),0)</f>
        <v>0</v>
      </c>
      <c r="O341" s="6">
        <f t="shared" si="10"/>
        <v>0</v>
      </c>
    </row>
    <row r="342" spans="1:15" x14ac:dyDescent="0.25">
      <c r="A342" s="3" t="str">
        <f>IF(Balance!O341&lt;=0,"",A341+1)</f>
        <v/>
      </c>
      <c r="B342" s="51" t="str">
        <f t="shared" si="11"/>
        <v/>
      </c>
      <c r="D342" s="6">
        <f>IF(Balance!D341&gt;0,IF(SUM(Balance!D341,Interest!D342)&lt;D$15,SUM(Balance!D341,Interest!D342),D$15),0)</f>
        <v>0</v>
      </c>
      <c r="E342" s="6">
        <f>IF(Balance!E341&gt;0,IF(SUM(Balance!E341,Interest!E342)&lt;E$15,SUM(Balance!E341,Interest!E342),E$15),0)</f>
        <v>0</v>
      </c>
      <c r="F342" s="6">
        <f>IF(Balance!F341&gt;0,IF(SUM(Balance!F341,Interest!F342)&lt;F$15,SUM(Balance!F341,Interest!F342),F$15),0)</f>
        <v>0</v>
      </c>
      <c r="G342" s="6">
        <f>IF(Balance!G341&gt;0,IF(SUM(Balance!G341,Interest!G342)&lt;G$15,SUM(Balance!G341,Interest!G342),G$15),0)</f>
        <v>0</v>
      </c>
      <c r="H342" s="6">
        <f>IF(Balance!H341&gt;0,IF(SUM(Balance!H341,Interest!H342)&lt;H$15,SUM(Balance!H341,Interest!H342),H$15),0)</f>
        <v>0</v>
      </c>
      <c r="I342" s="6">
        <f>IF(Balance!I341&gt;0,IF(SUM(Balance!I341,Interest!I342)&lt;I$15,SUM(Balance!I341,Interest!I342),I$15),0)</f>
        <v>0</v>
      </c>
      <c r="J342" s="6">
        <f>IF(Balance!J341&gt;0,IF(SUM(Balance!J341,Interest!J342)&lt;J$15,SUM(Balance!J341,Interest!J342),J$15),0)</f>
        <v>0</v>
      </c>
      <c r="K342" s="6">
        <f>IF(Balance!K341&gt;0,IF(SUM(Balance!K341,Interest!K342)&lt;K$15,SUM(Balance!K341,Interest!K342),K$15),0)</f>
        <v>0</v>
      </c>
      <c r="L342" s="6">
        <f>IF(Balance!L341&gt;0,IF(SUM(Balance!L341,Interest!L342)&lt;L$15,SUM(Balance!L341,Interest!L342),L$15),0)</f>
        <v>0</v>
      </c>
      <c r="M342" s="6">
        <f>IF(Balance!M341&gt;0,IF(SUM(Balance!M341,Interest!M342)&lt;M$15,SUM(Balance!M341,Interest!M342),M$15),0)</f>
        <v>0</v>
      </c>
      <c r="O342" s="6">
        <f t="shared" si="10"/>
        <v>0</v>
      </c>
    </row>
    <row r="343" spans="1:15" x14ac:dyDescent="0.25">
      <c r="A343" s="3" t="str">
        <f>IF(Balance!O342&lt;=0,"",A342+1)</f>
        <v/>
      </c>
      <c r="B343" s="51" t="str">
        <f t="shared" si="11"/>
        <v/>
      </c>
      <c r="D343" s="6">
        <f>IF(Balance!D342&gt;0,IF(SUM(Balance!D342,Interest!D343)&lt;D$15,SUM(Balance!D342,Interest!D343),D$15),0)</f>
        <v>0</v>
      </c>
      <c r="E343" s="6">
        <f>IF(Balance!E342&gt;0,IF(SUM(Balance!E342,Interest!E343)&lt;E$15,SUM(Balance!E342,Interest!E343),E$15),0)</f>
        <v>0</v>
      </c>
      <c r="F343" s="6">
        <f>IF(Balance!F342&gt;0,IF(SUM(Balance!F342,Interest!F343)&lt;F$15,SUM(Balance!F342,Interest!F343),F$15),0)</f>
        <v>0</v>
      </c>
      <c r="G343" s="6">
        <f>IF(Balance!G342&gt;0,IF(SUM(Balance!G342,Interest!G343)&lt;G$15,SUM(Balance!G342,Interest!G343),G$15),0)</f>
        <v>0</v>
      </c>
      <c r="H343" s="6">
        <f>IF(Balance!H342&gt;0,IF(SUM(Balance!H342,Interest!H343)&lt;H$15,SUM(Balance!H342,Interest!H343),H$15),0)</f>
        <v>0</v>
      </c>
      <c r="I343" s="6">
        <f>IF(Balance!I342&gt;0,IF(SUM(Balance!I342,Interest!I343)&lt;I$15,SUM(Balance!I342,Interest!I343),I$15),0)</f>
        <v>0</v>
      </c>
      <c r="J343" s="6">
        <f>IF(Balance!J342&gt;0,IF(SUM(Balance!J342,Interest!J343)&lt;J$15,SUM(Balance!J342,Interest!J343),J$15),0)</f>
        <v>0</v>
      </c>
      <c r="K343" s="6">
        <f>IF(Balance!K342&gt;0,IF(SUM(Balance!K342,Interest!K343)&lt;K$15,SUM(Balance!K342,Interest!K343),K$15),0)</f>
        <v>0</v>
      </c>
      <c r="L343" s="6">
        <f>IF(Balance!L342&gt;0,IF(SUM(Balance!L342,Interest!L343)&lt;L$15,SUM(Balance!L342,Interest!L343),L$15),0)</f>
        <v>0</v>
      </c>
      <c r="M343" s="6">
        <f>IF(Balance!M342&gt;0,IF(SUM(Balance!M342,Interest!M343)&lt;M$15,SUM(Balance!M342,Interest!M343),M$15),0)</f>
        <v>0</v>
      </c>
      <c r="O343" s="6">
        <f t="shared" si="10"/>
        <v>0</v>
      </c>
    </row>
    <row r="344" spans="1:15" x14ac:dyDescent="0.25">
      <c r="A344" s="3" t="str">
        <f>IF(Balance!O343&lt;=0,"",A343+1)</f>
        <v/>
      </c>
      <c r="B344" s="51" t="str">
        <f t="shared" si="11"/>
        <v/>
      </c>
      <c r="D344" s="6">
        <f>IF(Balance!D343&gt;0,IF(SUM(Balance!D343,Interest!D344)&lt;D$15,SUM(Balance!D343,Interest!D344),D$15),0)</f>
        <v>0</v>
      </c>
      <c r="E344" s="6">
        <f>IF(Balance!E343&gt;0,IF(SUM(Balance!E343,Interest!E344)&lt;E$15,SUM(Balance!E343,Interest!E344),E$15),0)</f>
        <v>0</v>
      </c>
      <c r="F344" s="6">
        <f>IF(Balance!F343&gt;0,IF(SUM(Balance!F343,Interest!F344)&lt;F$15,SUM(Balance!F343,Interest!F344),F$15),0)</f>
        <v>0</v>
      </c>
      <c r="G344" s="6">
        <f>IF(Balance!G343&gt;0,IF(SUM(Balance!G343,Interest!G344)&lt;G$15,SUM(Balance!G343,Interest!G344),G$15),0)</f>
        <v>0</v>
      </c>
      <c r="H344" s="6">
        <f>IF(Balance!H343&gt;0,IF(SUM(Balance!H343,Interest!H344)&lt;H$15,SUM(Balance!H343,Interest!H344),H$15),0)</f>
        <v>0</v>
      </c>
      <c r="I344" s="6">
        <f>IF(Balance!I343&gt;0,IF(SUM(Balance!I343,Interest!I344)&lt;I$15,SUM(Balance!I343,Interest!I344),I$15),0)</f>
        <v>0</v>
      </c>
      <c r="J344" s="6">
        <f>IF(Balance!J343&gt;0,IF(SUM(Balance!J343,Interest!J344)&lt;J$15,SUM(Balance!J343,Interest!J344),J$15),0)</f>
        <v>0</v>
      </c>
      <c r="K344" s="6">
        <f>IF(Balance!K343&gt;0,IF(SUM(Balance!K343,Interest!K344)&lt;K$15,SUM(Balance!K343,Interest!K344),K$15),0)</f>
        <v>0</v>
      </c>
      <c r="L344" s="6">
        <f>IF(Balance!L343&gt;0,IF(SUM(Balance!L343,Interest!L344)&lt;L$15,SUM(Balance!L343,Interest!L344),L$15),0)</f>
        <v>0</v>
      </c>
      <c r="M344" s="6">
        <f>IF(Balance!M343&gt;0,IF(SUM(Balance!M343,Interest!M344)&lt;M$15,SUM(Balance!M343,Interest!M344),M$15),0)</f>
        <v>0</v>
      </c>
      <c r="O344" s="6">
        <f t="shared" si="10"/>
        <v>0</v>
      </c>
    </row>
    <row r="345" spans="1:15" x14ac:dyDescent="0.25">
      <c r="A345" s="3" t="str">
        <f>IF(Balance!O344&lt;=0,"",A344+1)</f>
        <v/>
      </c>
      <c r="B345" s="51" t="str">
        <f t="shared" si="11"/>
        <v/>
      </c>
      <c r="D345" s="6">
        <f>IF(Balance!D344&gt;0,IF(SUM(Balance!D344,Interest!D345)&lt;D$15,SUM(Balance!D344,Interest!D345),D$15),0)</f>
        <v>0</v>
      </c>
      <c r="E345" s="6">
        <f>IF(Balance!E344&gt;0,IF(SUM(Balance!E344,Interest!E345)&lt;E$15,SUM(Balance!E344,Interest!E345),E$15),0)</f>
        <v>0</v>
      </c>
      <c r="F345" s="6">
        <f>IF(Balance!F344&gt;0,IF(SUM(Balance!F344,Interest!F345)&lt;F$15,SUM(Balance!F344,Interest!F345),F$15),0)</f>
        <v>0</v>
      </c>
      <c r="G345" s="6">
        <f>IF(Balance!G344&gt;0,IF(SUM(Balance!G344,Interest!G345)&lt;G$15,SUM(Balance!G344,Interest!G345),G$15),0)</f>
        <v>0</v>
      </c>
      <c r="H345" s="6">
        <f>IF(Balance!H344&gt;0,IF(SUM(Balance!H344,Interest!H345)&lt;H$15,SUM(Balance!H344,Interest!H345),H$15),0)</f>
        <v>0</v>
      </c>
      <c r="I345" s="6">
        <f>IF(Balance!I344&gt;0,IF(SUM(Balance!I344,Interest!I345)&lt;I$15,SUM(Balance!I344,Interest!I345),I$15),0)</f>
        <v>0</v>
      </c>
      <c r="J345" s="6">
        <f>IF(Balance!J344&gt;0,IF(SUM(Balance!J344,Interest!J345)&lt;J$15,SUM(Balance!J344,Interest!J345),J$15),0)</f>
        <v>0</v>
      </c>
      <c r="K345" s="6">
        <f>IF(Balance!K344&gt;0,IF(SUM(Balance!K344,Interest!K345)&lt;K$15,SUM(Balance!K344,Interest!K345),K$15),0)</f>
        <v>0</v>
      </c>
      <c r="L345" s="6">
        <f>IF(Balance!L344&gt;0,IF(SUM(Balance!L344,Interest!L345)&lt;L$15,SUM(Balance!L344,Interest!L345),L$15),0)</f>
        <v>0</v>
      </c>
      <c r="M345" s="6">
        <f>IF(Balance!M344&gt;0,IF(SUM(Balance!M344,Interest!M345)&lt;M$15,SUM(Balance!M344,Interest!M345),M$15),0)</f>
        <v>0</v>
      </c>
      <c r="O345" s="6">
        <f t="shared" si="10"/>
        <v>0</v>
      </c>
    </row>
    <row r="346" spans="1:15" x14ac:dyDescent="0.25">
      <c r="A346" s="3" t="str">
        <f>IF(Balance!O345&lt;=0,"",A345+1)</f>
        <v/>
      </c>
      <c r="B346" s="51" t="str">
        <f t="shared" si="11"/>
        <v/>
      </c>
      <c r="D346" s="6">
        <f>IF(Balance!D345&gt;0,IF(SUM(Balance!D345,Interest!D346)&lt;D$15,SUM(Balance!D345,Interest!D346),D$15),0)</f>
        <v>0</v>
      </c>
      <c r="E346" s="6">
        <f>IF(Balance!E345&gt;0,IF(SUM(Balance!E345,Interest!E346)&lt;E$15,SUM(Balance!E345,Interest!E346),E$15),0)</f>
        <v>0</v>
      </c>
      <c r="F346" s="6">
        <f>IF(Balance!F345&gt;0,IF(SUM(Balance!F345,Interest!F346)&lt;F$15,SUM(Balance!F345,Interest!F346),F$15),0)</f>
        <v>0</v>
      </c>
      <c r="G346" s="6">
        <f>IF(Balance!G345&gt;0,IF(SUM(Balance!G345,Interest!G346)&lt;G$15,SUM(Balance!G345,Interest!G346),G$15),0)</f>
        <v>0</v>
      </c>
      <c r="H346" s="6">
        <f>IF(Balance!H345&gt;0,IF(SUM(Balance!H345,Interest!H346)&lt;H$15,SUM(Balance!H345,Interest!H346),H$15),0)</f>
        <v>0</v>
      </c>
      <c r="I346" s="6">
        <f>IF(Balance!I345&gt;0,IF(SUM(Balance!I345,Interest!I346)&lt;I$15,SUM(Balance!I345,Interest!I346),I$15),0)</f>
        <v>0</v>
      </c>
      <c r="J346" s="6">
        <f>IF(Balance!J345&gt;0,IF(SUM(Balance!J345,Interest!J346)&lt;J$15,SUM(Balance!J345,Interest!J346),J$15),0)</f>
        <v>0</v>
      </c>
      <c r="K346" s="6">
        <f>IF(Balance!K345&gt;0,IF(SUM(Balance!K345,Interest!K346)&lt;K$15,SUM(Balance!K345,Interest!K346),K$15),0)</f>
        <v>0</v>
      </c>
      <c r="L346" s="6">
        <f>IF(Balance!L345&gt;0,IF(SUM(Balance!L345,Interest!L346)&lt;L$15,SUM(Balance!L345,Interest!L346),L$15),0)</f>
        <v>0</v>
      </c>
      <c r="M346" s="6">
        <f>IF(Balance!M345&gt;0,IF(SUM(Balance!M345,Interest!M346)&lt;M$15,SUM(Balance!M345,Interest!M346),M$15),0)</f>
        <v>0</v>
      </c>
      <c r="O346" s="6">
        <f t="shared" si="10"/>
        <v>0</v>
      </c>
    </row>
    <row r="347" spans="1:15" x14ac:dyDescent="0.25">
      <c r="A347" s="3" t="str">
        <f>IF(Balance!O346&lt;=0,"",A346+1)</f>
        <v/>
      </c>
      <c r="B347" s="51" t="str">
        <f t="shared" si="11"/>
        <v/>
      </c>
      <c r="D347" s="6">
        <f>IF(Balance!D346&gt;0,IF(SUM(Balance!D346,Interest!D347)&lt;D$15,SUM(Balance!D346,Interest!D347),D$15),0)</f>
        <v>0</v>
      </c>
      <c r="E347" s="6">
        <f>IF(Balance!E346&gt;0,IF(SUM(Balance!E346,Interest!E347)&lt;E$15,SUM(Balance!E346,Interest!E347),E$15),0)</f>
        <v>0</v>
      </c>
      <c r="F347" s="6">
        <f>IF(Balance!F346&gt;0,IF(SUM(Balance!F346,Interest!F347)&lt;F$15,SUM(Balance!F346,Interest!F347),F$15),0)</f>
        <v>0</v>
      </c>
      <c r="G347" s="6">
        <f>IF(Balance!G346&gt;0,IF(SUM(Balance!G346,Interest!G347)&lt;G$15,SUM(Balance!G346,Interest!G347),G$15),0)</f>
        <v>0</v>
      </c>
      <c r="H347" s="6">
        <f>IF(Balance!H346&gt;0,IF(SUM(Balance!H346,Interest!H347)&lt;H$15,SUM(Balance!H346,Interest!H347),H$15),0)</f>
        <v>0</v>
      </c>
      <c r="I347" s="6">
        <f>IF(Balance!I346&gt;0,IF(SUM(Balance!I346,Interest!I347)&lt;I$15,SUM(Balance!I346,Interest!I347),I$15),0)</f>
        <v>0</v>
      </c>
      <c r="J347" s="6">
        <f>IF(Balance!J346&gt;0,IF(SUM(Balance!J346,Interest!J347)&lt;J$15,SUM(Balance!J346,Interest!J347),J$15),0)</f>
        <v>0</v>
      </c>
      <c r="K347" s="6">
        <f>IF(Balance!K346&gt;0,IF(SUM(Balance!K346,Interest!K347)&lt;K$15,SUM(Balance!K346,Interest!K347),K$15),0)</f>
        <v>0</v>
      </c>
      <c r="L347" s="6">
        <f>IF(Balance!L346&gt;0,IF(SUM(Balance!L346,Interest!L347)&lt;L$15,SUM(Balance!L346,Interest!L347),L$15),0)</f>
        <v>0</v>
      </c>
      <c r="M347" s="6">
        <f>IF(Balance!M346&gt;0,IF(SUM(Balance!M346,Interest!M347)&lt;M$15,SUM(Balance!M346,Interest!M347),M$15),0)</f>
        <v>0</v>
      </c>
      <c r="O347" s="6">
        <f t="shared" si="10"/>
        <v>0</v>
      </c>
    </row>
    <row r="348" spans="1:15" x14ac:dyDescent="0.25">
      <c r="A348" s="3" t="str">
        <f>IF(Balance!O347&lt;=0,"",A347+1)</f>
        <v/>
      </c>
      <c r="B348" s="51" t="str">
        <f t="shared" si="11"/>
        <v/>
      </c>
      <c r="D348" s="6">
        <f>IF(Balance!D347&gt;0,IF(SUM(Balance!D347,Interest!D348)&lt;D$15,SUM(Balance!D347,Interest!D348),D$15),0)</f>
        <v>0</v>
      </c>
      <c r="E348" s="6">
        <f>IF(Balance!E347&gt;0,IF(SUM(Balance!E347,Interest!E348)&lt;E$15,SUM(Balance!E347,Interest!E348),E$15),0)</f>
        <v>0</v>
      </c>
      <c r="F348" s="6">
        <f>IF(Balance!F347&gt;0,IF(SUM(Balance!F347,Interest!F348)&lt;F$15,SUM(Balance!F347,Interest!F348),F$15),0)</f>
        <v>0</v>
      </c>
      <c r="G348" s="6">
        <f>IF(Balance!G347&gt;0,IF(SUM(Balance!G347,Interest!G348)&lt;G$15,SUM(Balance!G347,Interest!G348),G$15),0)</f>
        <v>0</v>
      </c>
      <c r="H348" s="6">
        <f>IF(Balance!H347&gt;0,IF(SUM(Balance!H347,Interest!H348)&lt;H$15,SUM(Balance!H347,Interest!H348),H$15),0)</f>
        <v>0</v>
      </c>
      <c r="I348" s="6">
        <f>IF(Balance!I347&gt;0,IF(SUM(Balance!I347,Interest!I348)&lt;I$15,SUM(Balance!I347,Interest!I348),I$15),0)</f>
        <v>0</v>
      </c>
      <c r="J348" s="6">
        <f>IF(Balance!J347&gt;0,IF(SUM(Balance!J347,Interest!J348)&lt;J$15,SUM(Balance!J347,Interest!J348),J$15),0)</f>
        <v>0</v>
      </c>
      <c r="K348" s="6">
        <f>IF(Balance!K347&gt;0,IF(SUM(Balance!K347,Interest!K348)&lt;K$15,SUM(Balance!K347,Interest!K348),K$15),0)</f>
        <v>0</v>
      </c>
      <c r="L348" s="6">
        <f>IF(Balance!L347&gt;0,IF(SUM(Balance!L347,Interest!L348)&lt;L$15,SUM(Balance!L347,Interest!L348),L$15),0)</f>
        <v>0</v>
      </c>
      <c r="M348" s="6">
        <f>IF(Balance!M347&gt;0,IF(SUM(Balance!M347,Interest!M348)&lt;M$15,SUM(Balance!M347,Interest!M348),M$15),0)</f>
        <v>0</v>
      </c>
      <c r="O348" s="6">
        <f t="shared" si="10"/>
        <v>0</v>
      </c>
    </row>
    <row r="349" spans="1:15" x14ac:dyDescent="0.25">
      <c r="A349" s="3" t="str">
        <f>IF(Balance!O348&lt;=0,"",A348+1)</f>
        <v/>
      </c>
      <c r="B349" s="51" t="str">
        <f t="shared" si="11"/>
        <v/>
      </c>
      <c r="D349" s="6">
        <f>IF(Balance!D348&gt;0,IF(SUM(Balance!D348,Interest!D349)&lt;D$15,SUM(Balance!D348,Interest!D349),D$15),0)</f>
        <v>0</v>
      </c>
      <c r="E349" s="6">
        <f>IF(Balance!E348&gt;0,IF(SUM(Balance!E348,Interest!E349)&lt;E$15,SUM(Balance!E348,Interest!E349),E$15),0)</f>
        <v>0</v>
      </c>
      <c r="F349" s="6">
        <f>IF(Balance!F348&gt;0,IF(SUM(Balance!F348,Interest!F349)&lt;F$15,SUM(Balance!F348,Interest!F349),F$15),0)</f>
        <v>0</v>
      </c>
      <c r="G349" s="6">
        <f>IF(Balance!G348&gt;0,IF(SUM(Balance!G348,Interest!G349)&lt;G$15,SUM(Balance!G348,Interest!G349),G$15),0)</f>
        <v>0</v>
      </c>
      <c r="H349" s="6">
        <f>IF(Balance!H348&gt;0,IF(SUM(Balance!H348,Interest!H349)&lt;H$15,SUM(Balance!H348,Interest!H349),H$15),0)</f>
        <v>0</v>
      </c>
      <c r="I349" s="6">
        <f>IF(Balance!I348&gt;0,IF(SUM(Balance!I348,Interest!I349)&lt;I$15,SUM(Balance!I348,Interest!I349),I$15),0)</f>
        <v>0</v>
      </c>
      <c r="J349" s="6">
        <f>IF(Balance!J348&gt;0,IF(SUM(Balance!J348,Interest!J349)&lt;J$15,SUM(Balance!J348,Interest!J349),J$15),0)</f>
        <v>0</v>
      </c>
      <c r="K349" s="6">
        <f>IF(Balance!K348&gt;0,IF(SUM(Balance!K348,Interest!K349)&lt;K$15,SUM(Balance!K348,Interest!K349),K$15),0)</f>
        <v>0</v>
      </c>
      <c r="L349" s="6">
        <f>IF(Balance!L348&gt;0,IF(SUM(Balance!L348,Interest!L349)&lt;L$15,SUM(Balance!L348,Interest!L349),L$15),0)</f>
        <v>0</v>
      </c>
      <c r="M349" s="6">
        <f>IF(Balance!M348&gt;0,IF(SUM(Balance!M348,Interest!M349)&lt;M$15,SUM(Balance!M348,Interest!M349),M$15),0)</f>
        <v>0</v>
      </c>
      <c r="O349" s="6">
        <f t="shared" si="10"/>
        <v>0</v>
      </c>
    </row>
    <row r="350" spans="1:15" x14ac:dyDescent="0.25">
      <c r="A350" s="3" t="str">
        <f>IF(Balance!O349&lt;=0,"",A349+1)</f>
        <v/>
      </c>
      <c r="B350" s="51" t="str">
        <f t="shared" si="11"/>
        <v/>
      </c>
      <c r="D350" s="6">
        <f>IF(Balance!D349&gt;0,IF(SUM(Balance!D349,Interest!D350)&lt;D$15,SUM(Balance!D349,Interest!D350),D$15),0)</f>
        <v>0</v>
      </c>
      <c r="E350" s="6">
        <f>IF(Balance!E349&gt;0,IF(SUM(Balance!E349,Interest!E350)&lt;E$15,SUM(Balance!E349,Interest!E350),E$15),0)</f>
        <v>0</v>
      </c>
      <c r="F350" s="6">
        <f>IF(Balance!F349&gt;0,IF(SUM(Balance!F349,Interest!F350)&lt;F$15,SUM(Balance!F349,Interest!F350),F$15),0)</f>
        <v>0</v>
      </c>
      <c r="G350" s="6">
        <f>IF(Balance!G349&gt;0,IF(SUM(Balance!G349,Interest!G350)&lt;G$15,SUM(Balance!G349,Interest!G350),G$15),0)</f>
        <v>0</v>
      </c>
      <c r="H350" s="6">
        <f>IF(Balance!H349&gt;0,IF(SUM(Balance!H349,Interest!H350)&lt;H$15,SUM(Balance!H349,Interest!H350),H$15),0)</f>
        <v>0</v>
      </c>
      <c r="I350" s="6">
        <f>IF(Balance!I349&gt;0,IF(SUM(Balance!I349,Interest!I350)&lt;I$15,SUM(Balance!I349,Interest!I350),I$15),0)</f>
        <v>0</v>
      </c>
      <c r="J350" s="6">
        <f>IF(Balance!J349&gt;0,IF(SUM(Balance!J349,Interest!J350)&lt;J$15,SUM(Balance!J349,Interest!J350),J$15),0)</f>
        <v>0</v>
      </c>
      <c r="K350" s="6">
        <f>IF(Balance!K349&gt;0,IF(SUM(Balance!K349,Interest!K350)&lt;K$15,SUM(Balance!K349,Interest!K350),K$15),0)</f>
        <v>0</v>
      </c>
      <c r="L350" s="6">
        <f>IF(Balance!L349&gt;0,IF(SUM(Balance!L349,Interest!L350)&lt;L$15,SUM(Balance!L349,Interest!L350),L$15),0)</f>
        <v>0</v>
      </c>
      <c r="M350" s="6">
        <f>IF(Balance!M349&gt;0,IF(SUM(Balance!M349,Interest!M350)&lt;M$15,SUM(Balance!M349,Interest!M350),M$15),0)</f>
        <v>0</v>
      </c>
      <c r="O350" s="6">
        <f t="shared" si="10"/>
        <v>0</v>
      </c>
    </row>
    <row r="351" spans="1:15" x14ac:dyDescent="0.25">
      <c r="A351" s="3" t="str">
        <f>IF(Balance!O350&lt;=0,"",A350+1)</f>
        <v/>
      </c>
      <c r="B351" s="51" t="str">
        <f t="shared" si="11"/>
        <v/>
      </c>
      <c r="D351" s="6">
        <f>IF(Balance!D350&gt;0,IF(SUM(Balance!D350,Interest!D351)&lt;D$15,SUM(Balance!D350,Interest!D351),D$15),0)</f>
        <v>0</v>
      </c>
      <c r="E351" s="6">
        <f>IF(Balance!E350&gt;0,IF(SUM(Balance!E350,Interest!E351)&lt;E$15,SUM(Balance!E350,Interest!E351),E$15),0)</f>
        <v>0</v>
      </c>
      <c r="F351" s="6">
        <f>IF(Balance!F350&gt;0,IF(SUM(Balance!F350,Interest!F351)&lt;F$15,SUM(Balance!F350,Interest!F351),F$15),0)</f>
        <v>0</v>
      </c>
      <c r="G351" s="6">
        <f>IF(Balance!G350&gt;0,IF(SUM(Balance!G350,Interest!G351)&lt;G$15,SUM(Balance!G350,Interest!G351),G$15),0)</f>
        <v>0</v>
      </c>
      <c r="H351" s="6">
        <f>IF(Balance!H350&gt;0,IF(SUM(Balance!H350,Interest!H351)&lt;H$15,SUM(Balance!H350,Interest!H351),H$15),0)</f>
        <v>0</v>
      </c>
      <c r="I351" s="6">
        <f>IF(Balance!I350&gt;0,IF(SUM(Balance!I350,Interest!I351)&lt;I$15,SUM(Balance!I350,Interest!I351),I$15),0)</f>
        <v>0</v>
      </c>
      <c r="J351" s="6">
        <f>IF(Balance!J350&gt;0,IF(SUM(Balance!J350,Interest!J351)&lt;J$15,SUM(Balance!J350,Interest!J351),J$15),0)</f>
        <v>0</v>
      </c>
      <c r="K351" s="6">
        <f>IF(Balance!K350&gt;0,IF(SUM(Balance!K350,Interest!K351)&lt;K$15,SUM(Balance!K350,Interest!K351),K$15),0)</f>
        <v>0</v>
      </c>
      <c r="L351" s="6">
        <f>IF(Balance!L350&gt;0,IF(SUM(Balance!L350,Interest!L351)&lt;L$15,SUM(Balance!L350,Interest!L351),L$15),0)</f>
        <v>0</v>
      </c>
      <c r="M351" s="6">
        <f>IF(Balance!M350&gt;0,IF(SUM(Balance!M350,Interest!M351)&lt;M$15,SUM(Balance!M350,Interest!M351),M$15),0)</f>
        <v>0</v>
      </c>
      <c r="O351" s="6">
        <f t="shared" si="10"/>
        <v>0</v>
      </c>
    </row>
    <row r="352" spans="1:15" x14ac:dyDescent="0.25">
      <c r="A352" s="3" t="str">
        <f>IF(Balance!O351&lt;=0,"",A351+1)</f>
        <v/>
      </c>
      <c r="B352" s="51" t="str">
        <f t="shared" si="11"/>
        <v/>
      </c>
      <c r="D352" s="6">
        <f>IF(Balance!D351&gt;0,IF(SUM(Balance!D351,Interest!D352)&lt;D$15,SUM(Balance!D351,Interest!D352),D$15),0)</f>
        <v>0</v>
      </c>
      <c r="E352" s="6">
        <f>IF(Balance!E351&gt;0,IF(SUM(Balance!E351,Interest!E352)&lt;E$15,SUM(Balance!E351,Interest!E352),E$15),0)</f>
        <v>0</v>
      </c>
      <c r="F352" s="6">
        <f>IF(Balance!F351&gt;0,IF(SUM(Balance!F351,Interest!F352)&lt;F$15,SUM(Balance!F351,Interest!F352),F$15),0)</f>
        <v>0</v>
      </c>
      <c r="G352" s="6">
        <f>IF(Balance!G351&gt;0,IF(SUM(Balance!G351,Interest!G352)&lt;G$15,SUM(Balance!G351,Interest!G352),G$15),0)</f>
        <v>0</v>
      </c>
      <c r="H352" s="6">
        <f>IF(Balance!H351&gt;0,IF(SUM(Balance!H351,Interest!H352)&lt;H$15,SUM(Balance!H351,Interest!H352),H$15),0)</f>
        <v>0</v>
      </c>
      <c r="I352" s="6">
        <f>IF(Balance!I351&gt;0,IF(SUM(Balance!I351,Interest!I352)&lt;I$15,SUM(Balance!I351,Interest!I352),I$15),0)</f>
        <v>0</v>
      </c>
      <c r="J352" s="6">
        <f>IF(Balance!J351&gt;0,IF(SUM(Balance!J351,Interest!J352)&lt;J$15,SUM(Balance!J351,Interest!J352),J$15),0)</f>
        <v>0</v>
      </c>
      <c r="K352" s="6">
        <f>IF(Balance!K351&gt;0,IF(SUM(Balance!K351,Interest!K352)&lt;K$15,SUM(Balance!K351,Interest!K352),K$15),0)</f>
        <v>0</v>
      </c>
      <c r="L352" s="6">
        <f>IF(Balance!L351&gt;0,IF(SUM(Balance!L351,Interest!L352)&lt;L$15,SUM(Balance!L351,Interest!L352),L$15),0)</f>
        <v>0</v>
      </c>
      <c r="M352" s="6">
        <f>IF(Balance!M351&gt;0,IF(SUM(Balance!M351,Interest!M352)&lt;M$15,SUM(Balance!M351,Interest!M352),M$15),0)</f>
        <v>0</v>
      </c>
      <c r="O352" s="6">
        <f t="shared" si="10"/>
        <v>0</v>
      </c>
    </row>
    <row r="353" spans="1:15" x14ac:dyDescent="0.25">
      <c r="A353" s="3" t="str">
        <f>IF(Balance!O352&lt;=0,"",A352+1)</f>
        <v/>
      </c>
      <c r="B353" s="51" t="str">
        <f t="shared" si="11"/>
        <v/>
      </c>
      <c r="D353" s="6">
        <f>IF(Balance!D352&gt;0,IF(SUM(Balance!D352,Interest!D353)&lt;D$15,SUM(Balance!D352,Interest!D353),D$15),0)</f>
        <v>0</v>
      </c>
      <c r="E353" s="6">
        <f>IF(Balance!E352&gt;0,IF(SUM(Balance!E352,Interest!E353)&lt;E$15,SUM(Balance!E352,Interest!E353),E$15),0)</f>
        <v>0</v>
      </c>
      <c r="F353" s="6">
        <f>IF(Balance!F352&gt;0,IF(SUM(Balance!F352,Interest!F353)&lt;F$15,SUM(Balance!F352,Interest!F353),F$15),0)</f>
        <v>0</v>
      </c>
      <c r="G353" s="6">
        <f>IF(Balance!G352&gt;0,IF(SUM(Balance!G352,Interest!G353)&lt;G$15,SUM(Balance!G352,Interest!G353),G$15),0)</f>
        <v>0</v>
      </c>
      <c r="H353" s="6">
        <f>IF(Balance!H352&gt;0,IF(SUM(Balance!H352,Interest!H353)&lt;H$15,SUM(Balance!H352,Interest!H353),H$15),0)</f>
        <v>0</v>
      </c>
      <c r="I353" s="6">
        <f>IF(Balance!I352&gt;0,IF(SUM(Balance!I352,Interest!I353)&lt;I$15,SUM(Balance!I352,Interest!I353),I$15),0)</f>
        <v>0</v>
      </c>
      <c r="J353" s="6">
        <f>IF(Balance!J352&gt;0,IF(SUM(Balance!J352,Interest!J353)&lt;J$15,SUM(Balance!J352,Interest!J353),J$15),0)</f>
        <v>0</v>
      </c>
      <c r="K353" s="6">
        <f>IF(Balance!K352&gt;0,IF(SUM(Balance!K352,Interest!K353)&lt;K$15,SUM(Balance!K352,Interest!K353),K$15),0)</f>
        <v>0</v>
      </c>
      <c r="L353" s="6">
        <f>IF(Balance!L352&gt;0,IF(SUM(Balance!L352,Interest!L353)&lt;L$15,SUM(Balance!L352,Interest!L353),L$15),0)</f>
        <v>0</v>
      </c>
      <c r="M353" s="6">
        <f>IF(Balance!M352&gt;0,IF(SUM(Balance!M352,Interest!M353)&lt;M$15,SUM(Balance!M352,Interest!M353),M$15),0)</f>
        <v>0</v>
      </c>
      <c r="O353" s="6">
        <f t="shared" si="10"/>
        <v>0</v>
      </c>
    </row>
    <row r="354" spans="1:15" x14ac:dyDescent="0.25">
      <c r="A354" s="3" t="str">
        <f>IF(Balance!O353&lt;=0,"",A353+1)</f>
        <v/>
      </c>
      <c r="B354" s="51" t="str">
        <f t="shared" si="11"/>
        <v/>
      </c>
      <c r="D354" s="6">
        <f>IF(Balance!D353&gt;0,IF(SUM(Balance!D353,Interest!D354)&lt;D$15,SUM(Balance!D353,Interest!D354),D$15),0)</f>
        <v>0</v>
      </c>
      <c r="E354" s="6">
        <f>IF(Balance!E353&gt;0,IF(SUM(Balance!E353,Interest!E354)&lt;E$15,SUM(Balance!E353,Interest!E354),E$15),0)</f>
        <v>0</v>
      </c>
      <c r="F354" s="6">
        <f>IF(Balance!F353&gt;0,IF(SUM(Balance!F353,Interest!F354)&lt;F$15,SUM(Balance!F353,Interest!F354),F$15),0)</f>
        <v>0</v>
      </c>
      <c r="G354" s="6">
        <f>IF(Balance!G353&gt;0,IF(SUM(Balance!G353,Interest!G354)&lt;G$15,SUM(Balance!G353,Interest!G354),G$15),0)</f>
        <v>0</v>
      </c>
      <c r="H354" s="6">
        <f>IF(Balance!H353&gt;0,IF(SUM(Balance!H353,Interest!H354)&lt;H$15,SUM(Balance!H353,Interest!H354),H$15),0)</f>
        <v>0</v>
      </c>
      <c r="I354" s="6">
        <f>IF(Balance!I353&gt;0,IF(SUM(Balance!I353,Interest!I354)&lt;I$15,SUM(Balance!I353,Interest!I354),I$15),0)</f>
        <v>0</v>
      </c>
      <c r="J354" s="6">
        <f>IF(Balance!J353&gt;0,IF(SUM(Balance!J353,Interest!J354)&lt;J$15,SUM(Balance!J353,Interest!J354),J$15),0)</f>
        <v>0</v>
      </c>
      <c r="K354" s="6">
        <f>IF(Balance!K353&gt;0,IF(SUM(Balance!K353,Interest!K354)&lt;K$15,SUM(Balance!K353,Interest!K354),K$15),0)</f>
        <v>0</v>
      </c>
      <c r="L354" s="6">
        <f>IF(Balance!L353&gt;0,IF(SUM(Balance!L353,Interest!L354)&lt;L$15,SUM(Balance!L353,Interest!L354),L$15),0)</f>
        <v>0</v>
      </c>
      <c r="M354" s="6">
        <f>IF(Balance!M353&gt;0,IF(SUM(Balance!M353,Interest!M354)&lt;M$15,SUM(Balance!M353,Interest!M354),M$15),0)</f>
        <v>0</v>
      </c>
      <c r="O354" s="6">
        <f t="shared" si="10"/>
        <v>0</v>
      </c>
    </row>
    <row r="355" spans="1:15" x14ac:dyDescent="0.25">
      <c r="A355" s="3" t="str">
        <f>IF(Balance!O354&lt;=0,"",A354+1)</f>
        <v/>
      </c>
      <c r="B355" s="51" t="str">
        <f t="shared" si="11"/>
        <v/>
      </c>
      <c r="D355" s="6">
        <f>IF(Balance!D354&gt;0,IF(SUM(Balance!D354,Interest!D355)&lt;D$15,SUM(Balance!D354,Interest!D355),D$15),0)</f>
        <v>0</v>
      </c>
      <c r="E355" s="6">
        <f>IF(Balance!E354&gt;0,IF(SUM(Balance!E354,Interest!E355)&lt;E$15,SUM(Balance!E354,Interest!E355),E$15),0)</f>
        <v>0</v>
      </c>
      <c r="F355" s="6">
        <f>IF(Balance!F354&gt;0,IF(SUM(Balance!F354,Interest!F355)&lt;F$15,SUM(Balance!F354,Interest!F355),F$15),0)</f>
        <v>0</v>
      </c>
      <c r="G355" s="6">
        <f>IF(Balance!G354&gt;0,IF(SUM(Balance!G354,Interest!G355)&lt;G$15,SUM(Balance!G354,Interest!G355),G$15),0)</f>
        <v>0</v>
      </c>
      <c r="H355" s="6">
        <f>IF(Balance!H354&gt;0,IF(SUM(Balance!H354,Interest!H355)&lt;H$15,SUM(Balance!H354,Interest!H355),H$15),0)</f>
        <v>0</v>
      </c>
      <c r="I355" s="6">
        <f>IF(Balance!I354&gt;0,IF(SUM(Balance!I354,Interest!I355)&lt;I$15,SUM(Balance!I354,Interest!I355),I$15),0)</f>
        <v>0</v>
      </c>
      <c r="J355" s="6">
        <f>IF(Balance!J354&gt;0,IF(SUM(Balance!J354,Interest!J355)&lt;J$15,SUM(Balance!J354,Interest!J355),J$15),0)</f>
        <v>0</v>
      </c>
      <c r="K355" s="6">
        <f>IF(Balance!K354&gt;0,IF(SUM(Balance!K354,Interest!K355)&lt;K$15,SUM(Balance!K354,Interest!K355),K$15),0)</f>
        <v>0</v>
      </c>
      <c r="L355" s="6">
        <f>IF(Balance!L354&gt;0,IF(SUM(Balance!L354,Interest!L355)&lt;L$15,SUM(Balance!L354,Interest!L355),L$15),0)</f>
        <v>0</v>
      </c>
      <c r="M355" s="6">
        <f>IF(Balance!M354&gt;0,IF(SUM(Balance!M354,Interest!M355)&lt;M$15,SUM(Balance!M354,Interest!M355),M$15),0)</f>
        <v>0</v>
      </c>
      <c r="O355" s="6">
        <f t="shared" si="10"/>
        <v>0</v>
      </c>
    </row>
    <row r="356" spans="1:15" x14ac:dyDescent="0.25">
      <c r="A356" s="3" t="str">
        <f>IF(Balance!O355&lt;=0,"",A355+1)</f>
        <v/>
      </c>
      <c r="B356" s="51" t="str">
        <f t="shared" si="11"/>
        <v/>
      </c>
      <c r="D356" s="6">
        <f>IF(Balance!D355&gt;0,IF(SUM(Balance!D355,Interest!D356)&lt;D$15,SUM(Balance!D355,Interest!D356),D$15),0)</f>
        <v>0</v>
      </c>
      <c r="E356" s="6">
        <f>IF(Balance!E355&gt;0,IF(SUM(Balance!E355,Interest!E356)&lt;E$15,SUM(Balance!E355,Interest!E356),E$15),0)</f>
        <v>0</v>
      </c>
      <c r="F356" s="6">
        <f>IF(Balance!F355&gt;0,IF(SUM(Balance!F355,Interest!F356)&lt;F$15,SUM(Balance!F355,Interest!F356),F$15),0)</f>
        <v>0</v>
      </c>
      <c r="G356" s="6">
        <f>IF(Balance!G355&gt;0,IF(SUM(Balance!G355,Interest!G356)&lt;G$15,SUM(Balance!G355,Interest!G356),G$15),0)</f>
        <v>0</v>
      </c>
      <c r="H356" s="6">
        <f>IF(Balance!H355&gt;0,IF(SUM(Balance!H355,Interest!H356)&lt;H$15,SUM(Balance!H355,Interest!H356),H$15),0)</f>
        <v>0</v>
      </c>
      <c r="I356" s="6">
        <f>IF(Balance!I355&gt;0,IF(SUM(Balance!I355,Interest!I356)&lt;I$15,SUM(Balance!I355,Interest!I356),I$15),0)</f>
        <v>0</v>
      </c>
      <c r="J356" s="6">
        <f>IF(Balance!J355&gt;0,IF(SUM(Balance!J355,Interest!J356)&lt;J$15,SUM(Balance!J355,Interest!J356),J$15),0)</f>
        <v>0</v>
      </c>
      <c r="K356" s="6">
        <f>IF(Balance!K355&gt;0,IF(SUM(Balance!K355,Interest!K356)&lt;K$15,SUM(Balance!K355,Interest!K356),K$15),0)</f>
        <v>0</v>
      </c>
      <c r="L356" s="6">
        <f>IF(Balance!L355&gt;0,IF(SUM(Balance!L355,Interest!L356)&lt;L$15,SUM(Balance!L355,Interest!L356),L$15),0)</f>
        <v>0</v>
      </c>
      <c r="M356" s="6">
        <f>IF(Balance!M355&gt;0,IF(SUM(Balance!M355,Interest!M356)&lt;M$15,SUM(Balance!M355,Interest!M356),M$15),0)</f>
        <v>0</v>
      </c>
      <c r="O356" s="6">
        <f t="shared" si="10"/>
        <v>0</v>
      </c>
    </row>
    <row r="357" spans="1:15" x14ac:dyDescent="0.25">
      <c r="A357" s="3" t="str">
        <f>IF(Balance!O356&lt;=0,"",A356+1)</f>
        <v/>
      </c>
      <c r="B357" s="51" t="str">
        <f t="shared" si="11"/>
        <v/>
      </c>
      <c r="D357" s="6">
        <f>IF(Balance!D356&gt;0,IF(SUM(Balance!D356,Interest!D357)&lt;D$15,SUM(Balance!D356,Interest!D357),D$15),0)</f>
        <v>0</v>
      </c>
      <c r="E357" s="6">
        <f>IF(Balance!E356&gt;0,IF(SUM(Balance!E356,Interest!E357)&lt;E$15,SUM(Balance!E356,Interest!E357),E$15),0)</f>
        <v>0</v>
      </c>
      <c r="F357" s="6">
        <f>IF(Balance!F356&gt;0,IF(SUM(Balance!F356,Interest!F357)&lt;F$15,SUM(Balance!F356,Interest!F357),F$15),0)</f>
        <v>0</v>
      </c>
      <c r="G357" s="6">
        <f>IF(Balance!G356&gt;0,IF(SUM(Balance!G356,Interest!G357)&lt;G$15,SUM(Balance!G356,Interest!G357),G$15),0)</f>
        <v>0</v>
      </c>
      <c r="H357" s="6">
        <f>IF(Balance!H356&gt;0,IF(SUM(Balance!H356,Interest!H357)&lt;H$15,SUM(Balance!H356,Interest!H357),H$15),0)</f>
        <v>0</v>
      </c>
      <c r="I357" s="6">
        <f>IF(Balance!I356&gt;0,IF(SUM(Balance!I356,Interest!I357)&lt;I$15,SUM(Balance!I356,Interest!I357),I$15),0)</f>
        <v>0</v>
      </c>
      <c r="J357" s="6">
        <f>IF(Balance!J356&gt;0,IF(SUM(Balance!J356,Interest!J357)&lt;J$15,SUM(Balance!J356,Interest!J357),J$15),0)</f>
        <v>0</v>
      </c>
      <c r="K357" s="6">
        <f>IF(Balance!K356&gt;0,IF(SUM(Balance!K356,Interest!K357)&lt;K$15,SUM(Balance!K356,Interest!K357),K$15),0)</f>
        <v>0</v>
      </c>
      <c r="L357" s="6">
        <f>IF(Balance!L356&gt;0,IF(SUM(Balance!L356,Interest!L357)&lt;L$15,SUM(Balance!L356,Interest!L357),L$15),0)</f>
        <v>0</v>
      </c>
      <c r="M357" s="6">
        <f>IF(Balance!M356&gt;0,IF(SUM(Balance!M356,Interest!M357)&lt;M$15,SUM(Balance!M356,Interest!M357),M$15),0)</f>
        <v>0</v>
      </c>
      <c r="O357" s="6">
        <f t="shared" si="10"/>
        <v>0</v>
      </c>
    </row>
    <row r="358" spans="1:15" x14ac:dyDescent="0.25">
      <c r="A358" s="3" t="str">
        <f>IF(Balance!O357&lt;=0,"",A357+1)</f>
        <v/>
      </c>
      <c r="B358" s="51" t="str">
        <f t="shared" si="11"/>
        <v/>
      </c>
      <c r="D358" s="6">
        <f>IF(Balance!D357&gt;0,IF(SUM(Balance!D357,Interest!D358)&lt;D$15,SUM(Balance!D357,Interest!D358),D$15),0)</f>
        <v>0</v>
      </c>
      <c r="E358" s="6">
        <f>IF(Balance!E357&gt;0,IF(SUM(Balance!E357,Interest!E358)&lt;E$15,SUM(Balance!E357,Interest!E358),E$15),0)</f>
        <v>0</v>
      </c>
      <c r="F358" s="6">
        <f>IF(Balance!F357&gt;0,IF(SUM(Balance!F357,Interest!F358)&lt;F$15,SUM(Balance!F357,Interest!F358),F$15),0)</f>
        <v>0</v>
      </c>
      <c r="G358" s="6">
        <f>IF(Balance!G357&gt;0,IF(SUM(Balance!G357,Interest!G358)&lt;G$15,SUM(Balance!G357,Interest!G358),G$15),0)</f>
        <v>0</v>
      </c>
      <c r="H358" s="6">
        <f>IF(Balance!H357&gt;0,IF(SUM(Balance!H357,Interest!H358)&lt;H$15,SUM(Balance!H357,Interest!H358),H$15),0)</f>
        <v>0</v>
      </c>
      <c r="I358" s="6">
        <f>IF(Balance!I357&gt;0,IF(SUM(Balance!I357,Interest!I358)&lt;I$15,SUM(Balance!I357,Interest!I358),I$15),0)</f>
        <v>0</v>
      </c>
      <c r="J358" s="6">
        <f>IF(Balance!J357&gt;0,IF(SUM(Balance!J357,Interest!J358)&lt;J$15,SUM(Balance!J357,Interest!J358),J$15),0)</f>
        <v>0</v>
      </c>
      <c r="K358" s="6">
        <f>IF(Balance!K357&gt;0,IF(SUM(Balance!K357,Interest!K358)&lt;K$15,SUM(Balance!K357,Interest!K358),K$15),0)</f>
        <v>0</v>
      </c>
      <c r="L358" s="6">
        <f>IF(Balance!L357&gt;0,IF(SUM(Balance!L357,Interest!L358)&lt;L$15,SUM(Balance!L357,Interest!L358),L$15),0)</f>
        <v>0</v>
      </c>
      <c r="M358" s="6">
        <f>IF(Balance!M357&gt;0,IF(SUM(Balance!M357,Interest!M358)&lt;M$15,SUM(Balance!M357,Interest!M358),M$15),0)</f>
        <v>0</v>
      </c>
      <c r="O358" s="6">
        <f t="shared" si="10"/>
        <v>0</v>
      </c>
    </row>
    <row r="359" spans="1:15" x14ac:dyDescent="0.25">
      <c r="A359" s="3" t="str">
        <f>IF(Balance!O358&lt;=0,"",A358+1)</f>
        <v/>
      </c>
      <c r="B359" s="51" t="str">
        <f t="shared" si="11"/>
        <v/>
      </c>
      <c r="D359" s="6">
        <f>IF(Balance!D358&gt;0,IF(SUM(Balance!D358,Interest!D359)&lt;D$15,SUM(Balance!D358,Interest!D359),D$15),0)</f>
        <v>0</v>
      </c>
      <c r="E359" s="6">
        <f>IF(Balance!E358&gt;0,IF(SUM(Balance!E358,Interest!E359)&lt;E$15,SUM(Balance!E358,Interest!E359),E$15),0)</f>
        <v>0</v>
      </c>
      <c r="F359" s="6">
        <f>IF(Balance!F358&gt;0,IF(SUM(Balance!F358,Interest!F359)&lt;F$15,SUM(Balance!F358,Interest!F359),F$15),0)</f>
        <v>0</v>
      </c>
      <c r="G359" s="6">
        <f>IF(Balance!G358&gt;0,IF(SUM(Balance!G358,Interest!G359)&lt;G$15,SUM(Balance!G358,Interest!G359),G$15),0)</f>
        <v>0</v>
      </c>
      <c r="H359" s="6">
        <f>IF(Balance!H358&gt;0,IF(SUM(Balance!H358,Interest!H359)&lt;H$15,SUM(Balance!H358,Interest!H359),H$15),0)</f>
        <v>0</v>
      </c>
      <c r="I359" s="6">
        <f>IF(Balance!I358&gt;0,IF(SUM(Balance!I358,Interest!I359)&lt;I$15,SUM(Balance!I358,Interest!I359),I$15),0)</f>
        <v>0</v>
      </c>
      <c r="J359" s="6">
        <f>IF(Balance!J358&gt;0,IF(SUM(Balance!J358,Interest!J359)&lt;J$15,SUM(Balance!J358,Interest!J359),J$15),0)</f>
        <v>0</v>
      </c>
      <c r="K359" s="6">
        <f>IF(Balance!K358&gt;0,IF(SUM(Balance!K358,Interest!K359)&lt;K$15,SUM(Balance!K358,Interest!K359),K$15),0)</f>
        <v>0</v>
      </c>
      <c r="L359" s="6">
        <f>IF(Balance!L358&gt;0,IF(SUM(Balance!L358,Interest!L359)&lt;L$15,SUM(Balance!L358,Interest!L359),L$15),0)</f>
        <v>0</v>
      </c>
      <c r="M359" s="6">
        <f>IF(Balance!M358&gt;0,IF(SUM(Balance!M358,Interest!M359)&lt;M$15,SUM(Balance!M358,Interest!M359),M$15),0)</f>
        <v>0</v>
      </c>
      <c r="O359" s="6">
        <f t="shared" si="10"/>
        <v>0</v>
      </c>
    </row>
    <row r="360" spans="1:15" x14ac:dyDescent="0.25">
      <c r="A360" s="3" t="str">
        <f>IF(Balance!O359&lt;=0,"",A359+1)</f>
        <v/>
      </c>
      <c r="B360" s="51" t="str">
        <f t="shared" si="11"/>
        <v/>
      </c>
      <c r="D360" s="6">
        <f>IF(Balance!D359&gt;0,IF(SUM(Balance!D359,Interest!D360)&lt;D$15,SUM(Balance!D359,Interest!D360),D$15),0)</f>
        <v>0</v>
      </c>
      <c r="E360" s="6">
        <f>IF(Balance!E359&gt;0,IF(SUM(Balance!E359,Interest!E360)&lt;E$15,SUM(Balance!E359,Interest!E360),E$15),0)</f>
        <v>0</v>
      </c>
      <c r="F360" s="6">
        <f>IF(Balance!F359&gt;0,IF(SUM(Balance!F359,Interest!F360)&lt;F$15,SUM(Balance!F359,Interest!F360),F$15),0)</f>
        <v>0</v>
      </c>
      <c r="G360" s="6">
        <f>IF(Balance!G359&gt;0,IF(SUM(Balance!G359,Interest!G360)&lt;G$15,SUM(Balance!G359,Interest!G360),G$15),0)</f>
        <v>0</v>
      </c>
      <c r="H360" s="6">
        <f>IF(Balance!H359&gt;0,IF(SUM(Balance!H359,Interest!H360)&lt;H$15,SUM(Balance!H359,Interest!H360),H$15),0)</f>
        <v>0</v>
      </c>
      <c r="I360" s="6">
        <f>IF(Balance!I359&gt;0,IF(SUM(Balance!I359,Interest!I360)&lt;I$15,SUM(Balance!I359,Interest!I360),I$15),0)</f>
        <v>0</v>
      </c>
      <c r="J360" s="6">
        <f>IF(Balance!J359&gt;0,IF(SUM(Balance!J359,Interest!J360)&lt;J$15,SUM(Balance!J359,Interest!J360),J$15),0)</f>
        <v>0</v>
      </c>
      <c r="K360" s="6">
        <f>IF(Balance!K359&gt;0,IF(SUM(Balance!K359,Interest!K360)&lt;K$15,SUM(Balance!K359,Interest!K360),K$15),0)</f>
        <v>0</v>
      </c>
      <c r="L360" s="6">
        <f>IF(Balance!L359&gt;0,IF(SUM(Balance!L359,Interest!L360)&lt;L$15,SUM(Balance!L359,Interest!L360),L$15),0)</f>
        <v>0</v>
      </c>
      <c r="M360" s="6">
        <f>IF(Balance!M359&gt;0,IF(SUM(Balance!M359,Interest!M360)&lt;M$15,SUM(Balance!M359,Interest!M360),M$15),0)</f>
        <v>0</v>
      </c>
      <c r="O360" s="6">
        <f t="shared" si="10"/>
        <v>0</v>
      </c>
    </row>
    <row r="361" spans="1:15" x14ac:dyDescent="0.25">
      <c r="A361" s="3" t="str">
        <f>IF(Balance!O360&lt;=0,"",A360+1)</f>
        <v/>
      </c>
      <c r="B361" s="51" t="str">
        <f t="shared" si="11"/>
        <v/>
      </c>
      <c r="D361" s="6">
        <f>IF(Balance!D360&gt;0,IF(SUM(Balance!D360,Interest!D361)&lt;D$15,SUM(Balance!D360,Interest!D361),D$15),0)</f>
        <v>0</v>
      </c>
      <c r="E361" s="6">
        <f>IF(Balance!E360&gt;0,IF(SUM(Balance!E360,Interest!E361)&lt;E$15,SUM(Balance!E360,Interest!E361),E$15),0)</f>
        <v>0</v>
      </c>
      <c r="F361" s="6">
        <f>IF(Balance!F360&gt;0,IF(SUM(Balance!F360,Interest!F361)&lt;F$15,SUM(Balance!F360,Interest!F361),F$15),0)</f>
        <v>0</v>
      </c>
      <c r="G361" s="6">
        <f>IF(Balance!G360&gt;0,IF(SUM(Balance!G360,Interest!G361)&lt;G$15,SUM(Balance!G360,Interest!G361),G$15),0)</f>
        <v>0</v>
      </c>
      <c r="H361" s="6">
        <f>IF(Balance!H360&gt;0,IF(SUM(Balance!H360,Interest!H361)&lt;H$15,SUM(Balance!H360,Interest!H361),H$15),0)</f>
        <v>0</v>
      </c>
      <c r="I361" s="6">
        <f>IF(Balance!I360&gt;0,IF(SUM(Balance!I360,Interest!I361)&lt;I$15,SUM(Balance!I360,Interest!I361),I$15),0)</f>
        <v>0</v>
      </c>
      <c r="J361" s="6">
        <f>IF(Balance!J360&gt;0,IF(SUM(Balance!J360,Interest!J361)&lt;J$15,SUM(Balance!J360,Interest!J361),J$15),0)</f>
        <v>0</v>
      </c>
      <c r="K361" s="6">
        <f>IF(Balance!K360&gt;0,IF(SUM(Balance!K360,Interest!K361)&lt;K$15,SUM(Balance!K360,Interest!K361),K$15),0)</f>
        <v>0</v>
      </c>
      <c r="L361" s="6">
        <f>IF(Balance!L360&gt;0,IF(SUM(Balance!L360,Interest!L361)&lt;L$15,SUM(Balance!L360,Interest!L361),L$15),0)</f>
        <v>0</v>
      </c>
      <c r="M361" s="6">
        <f>IF(Balance!M360&gt;0,IF(SUM(Balance!M360,Interest!M361)&lt;M$15,SUM(Balance!M360,Interest!M361),M$15),0)</f>
        <v>0</v>
      </c>
      <c r="O361" s="6">
        <f t="shared" si="10"/>
        <v>0</v>
      </c>
    </row>
    <row r="362" spans="1:15" x14ac:dyDescent="0.25">
      <c r="A362" s="3" t="str">
        <f>IF(Balance!O361&lt;=0,"",A361+1)</f>
        <v/>
      </c>
      <c r="B362" s="51" t="str">
        <f t="shared" si="11"/>
        <v/>
      </c>
      <c r="D362" s="6">
        <f>IF(Balance!D361&gt;0,IF(SUM(Balance!D361,Interest!D362)&lt;D$15,SUM(Balance!D361,Interest!D362),D$15),0)</f>
        <v>0</v>
      </c>
      <c r="E362" s="6">
        <f>IF(Balance!E361&gt;0,IF(SUM(Balance!E361,Interest!E362)&lt;E$15,SUM(Balance!E361,Interest!E362),E$15),0)</f>
        <v>0</v>
      </c>
      <c r="F362" s="6">
        <f>IF(Balance!F361&gt;0,IF(SUM(Balance!F361,Interest!F362)&lt;F$15,SUM(Balance!F361,Interest!F362),F$15),0)</f>
        <v>0</v>
      </c>
      <c r="G362" s="6">
        <f>IF(Balance!G361&gt;0,IF(SUM(Balance!G361,Interest!G362)&lt;G$15,SUM(Balance!G361,Interest!G362),G$15),0)</f>
        <v>0</v>
      </c>
      <c r="H362" s="6">
        <f>IF(Balance!H361&gt;0,IF(SUM(Balance!H361,Interest!H362)&lt;H$15,SUM(Balance!H361,Interest!H362),H$15),0)</f>
        <v>0</v>
      </c>
      <c r="I362" s="6">
        <f>IF(Balance!I361&gt;0,IF(SUM(Balance!I361,Interest!I362)&lt;I$15,SUM(Balance!I361,Interest!I362),I$15),0)</f>
        <v>0</v>
      </c>
      <c r="J362" s="6">
        <f>IF(Balance!J361&gt;0,IF(SUM(Balance!J361,Interest!J362)&lt;J$15,SUM(Balance!J361,Interest!J362),J$15),0)</f>
        <v>0</v>
      </c>
      <c r="K362" s="6">
        <f>IF(Balance!K361&gt;0,IF(SUM(Balance!K361,Interest!K362)&lt;K$15,SUM(Balance!K361,Interest!K362),K$15),0)</f>
        <v>0</v>
      </c>
      <c r="L362" s="6">
        <f>IF(Balance!L361&gt;0,IF(SUM(Balance!L361,Interest!L362)&lt;L$15,SUM(Balance!L361,Interest!L362),L$15),0)</f>
        <v>0</v>
      </c>
      <c r="M362" s="6">
        <f>IF(Balance!M361&gt;0,IF(SUM(Balance!M361,Interest!M362)&lt;M$15,SUM(Balance!M361,Interest!M362),M$15),0)</f>
        <v>0</v>
      </c>
      <c r="O362" s="6">
        <f t="shared" si="10"/>
        <v>0</v>
      </c>
    </row>
    <row r="363" spans="1:15" x14ac:dyDescent="0.25">
      <c r="A363" s="3" t="str">
        <f>IF(Balance!O362&lt;=0,"",A362+1)</f>
        <v/>
      </c>
      <c r="B363" s="51" t="str">
        <f t="shared" si="11"/>
        <v/>
      </c>
      <c r="D363" s="6">
        <f>IF(Balance!D362&gt;0,IF(SUM(Balance!D362,Interest!D363)&lt;D$15,SUM(Balance!D362,Interest!D363),D$15),0)</f>
        <v>0</v>
      </c>
      <c r="E363" s="6">
        <f>IF(Balance!E362&gt;0,IF(SUM(Balance!E362,Interest!E363)&lt;E$15,SUM(Balance!E362,Interest!E363),E$15),0)</f>
        <v>0</v>
      </c>
      <c r="F363" s="6">
        <f>IF(Balance!F362&gt;0,IF(SUM(Balance!F362,Interest!F363)&lt;F$15,SUM(Balance!F362,Interest!F363),F$15),0)</f>
        <v>0</v>
      </c>
      <c r="G363" s="6">
        <f>IF(Balance!G362&gt;0,IF(SUM(Balance!G362,Interest!G363)&lt;G$15,SUM(Balance!G362,Interest!G363),G$15),0)</f>
        <v>0</v>
      </c>
      <c r="H363" s="6">
        <f>IF(Balance!H362&gt;0,IF(SUM(Balance!H362,Interest!H363)&lt;H$15,SUM(Balance!H362,Interest!H363),H$15),0)</f>
        <v>0</v>
      </c>
      <c r="I363" s="6">
        <f>IF(Balance!I362&gt;0,IF(SUM(Balance!I362,Interest!I363)&lt;I$15,SUM(Balance!I362,Interest!I363),I$15),0)</f>
        <v>0</v>
      </c>
      <c r="J363" s="6">
        <f>IF(Balance!J362&gt;0,IF(SUM(Balance!J362,Interest!J363)&lt;J$15,SUM(Balance!J362,Interest!J363),J$15),0)</f>
        <v>0</v>
      </c>
      <c r="K363" s="6">
        <f>IF(Balance!K362&gt;0,IF(SUM(Balance!K362,Interest!K363)&lt;K$15,SUM(Balance!K362,Interest!K363),K$15),0)</f>
        <v>0</v>
      </c>
      <c r="L363" s="6">
        <f>IF(Balance!L362&gt;0,IF(SUM(Balance!L362,Interest!L363)&lt;L$15,SUM(Balance!L362,Interest!L363),L$15),0)</f>
        <v>0</v>
      </c>
      <c r="M363" s="6">
        <f>IF(Balance!M362&gt;0,IF(SUM(Balance!M362,Interest!M363)&lt;M$15,SUM(Balance!M362,Interest!M363),M$15),0)</f>
        <v>0</v>
      </c>
      <c r="O363" s="6">
        <f t="shared" si="10"/>
        <v>0</v>
      </c>
    </row>
    <row r="364" spans="1:15" x14ac:dyDescent="0.25">
      <c r="A364" s="3" t="str">
        <f>IF(Balance!O363&lt;=0,"",A363+1)</f>
        <v/>
      </c>
      <c r="B364" s="51" t="str">
        <f t="shared" si="11"/>
        <v/>
      </c>
      <c r="D364" s="6">
        <f>IF(Balance!D363&gt;0,IF(SUM(Balance!D363,Interest!D364)&lt;D$15,SUM(Balance!D363,Interest!D364),D$15),0)</f>
        <v>0</v>
      </c>
      <c r="E364" s="6">
        <f>IF(Balance!E363&gt;0,IF(SUM(Balance!E363,Interest!E364)&lt;E$15,SUM(Balance!E363,Interest!E364),E$15),0)</f>
        <v>0</v>
      </c>
      <c r="F364" s="6">
        <f>IF(Balance!F363&gt;0,IF(SUM(Balance!F363,Interest!F364)&lt;F$15,SUM(Balance!F363,Interest!F364),F$15),0)</f>
        <v>0</v>
      </c>
      <c r="G364" s="6">
        <f>IF(Balance!G363&gt;0,IF(SUM(Balance!G363,Interest!G364)&lt;G$15,SUM(Balance!G363,Interest!G364),G$15),0)</f>
        <v>0</v>
      </c>
      <c r="H364" s="6">
        <f>IF(Balance!H363&gt;0,IF(SUM(Balance!H363,Interest!H364)&lt;H$15,SUM(Balance!H363,Interest!H364),H$15),0)</f>
        <v>0</v>
      </c>
      <c r="I364" s="6">
        <f>IF(Balance!I363&gt;0,IF(SUM(Balance!I363,Interest!I364)&lt;I$15,SUM(Balance!I363,Interest!I364),I$15),0)</f>
        <v>0</v>
      </c>
      <c r="J364" s="6">
        <f>IF(Balance!J363&gt;0,IF(SUM(Balance!J363,Interest!J364)&lt;J$15,SUM(Balance!J363,Interest!J364),J$15),0)</f>
        <v>0</v>
      </c>
      <c r="K364" s="6">
        <f>IF(Balance!K363&gt;0,IF(SUM(Balance!K363,Interest!K364)&lt;K$15,SUM(Balance!K363,Interest!K364),K$15),0)</f>
        <v>0</v>
      </c>
      <c r="L364" s="6">
        <f>IF(Balance!L363&gt;0,IF(SUM(Balance!L363,Interest!L364)&lt;L$15,SUM(Balance!L363,Interest!L364),L$15),0)</f>
        <v>0</v>
      </c>
      <c r="M364" s="6">
        <f>IF(Balance!M363&gt;0,IF(SUM(Balance!M363,Interest!M364)&lt;M$15,SUM(Balance!M363,Interest!M364),M$15),0)</f>
        <v>0</v>
      </c>
      <c r="O364" s="6">
        <f t="shared" si="10"/>
        <v>0</v>
      </c>
    </row>
    <row r="365" spans="1:15" x14ac:dyDescent="0.25">
      <c r="A365" s="3" t="str">
        <f>IF(Balance!O364&lt;=0,"",A364+1)</f>
        <v/>
      </c>
      <c r="B365" s="51" t="str">
        <f t="shared" si="11"/>
        <v/>
      </c>
      <c r="D365" s="6">
        <f>IF(Balance!D364&gt;0,IF(SUM(Balance!D364,Interest!D365)&lt;D$15,SUM(Balance!D364,Interest!D365),D$15),0)</f>
        <v>0</v>
      </c>
      <c r="E365" s="6">
        <f>IF(Balance!E364&gt;0,IF(SUM(Balance!E364,Interest!E365)&lt;E$15,SUM(Balance!E364,Interest!E365),E$15),0)</f>
        <v>0</v>
      </c>
      <c r="F365" s="6">
        <f>IF(Balance!F364&gt;0,IF(SUM(Balance!F364,Interest!F365)&lt;F$15,SUM(Balance!F364,Interest!F365),F$15),0)</f>
        <v>0</v>
      </c>
      <c r="G365" s="6">
        <f>IF(Balance!G364&gt;0,IF(SUM(Balance!G364,Interest!G365)&lt;G$15,SUM(Balance!G364,Interest!G365),G$15),0)</f>
        <v>0</v>
      </c>
      <c r="H365" s="6">
        <f>IF(Balance!H364&gt;0,IF(SUM(Balance!H364,Interest!H365)&lt;H$15,SUM(Balance!H364,Interest!H365),H$15),0)</f>
        <v>0</v>
      </c>
      <c r="I365" s="6">
        <f>IF(Balance!I364&gt;0,IF(SUM(Balance!I364,Interest!I365)&lt;I$15,SUM(Balance!I364,Interest!I365),I$15),0)</f>
        <v>0</v>
      </c>
      <c r="J365" s="6">
        <f>IF(Balance!J364&gt;0,IF(SUM(Balance!J364,Interest!J365)&lt;J$15,SUM(Balance!J364,Interest!J365),J$15),0)</f>
        <v>0</v>
      </c>
      <c r="K365" s="6">
        <f>IF(Balance!K364&gt;0,IF(SUM(Balance!K364,Interest!K365)&lt;K$15,SUM(Balance!K364,Interest!K365),K$15),0)</f>
        <v>0</v>
      </c>
      <c r="L365" s="6">
        <f>IF(Balance!L364&gt;0,IF(SUM(Balance!L364,Interest!L365)&lt;L$15,SUM(Balance!L364,Interest!L365),L$15),0)</f>
        <v>0</v>
      </c>
      <c r="M365" s="6">
        <f>IF(Balance!M364&gt;0,IF(SUM(Balance!M364,Interest!M365)&lt;M$15,SUM(Balance!M364,Interest!M365),M$15),0)</f>
        <v>0</v>
      </c>
      <c r="O365" s="6">
        <f t="shared" si="10"/>
        <v>0</v>
      </c>
    </row>
    <row r="366" spans="1:15" x14ac:dyDescent="0.25">
      <c r="A366" s="3" t="str">
        <f>IF(Balance!O365&lt;=0,"",A365+1)</f>
        <v/>
      </c>
      <c r="B366" s="51" t="str">
        <f t="shared" si="11"/>
        <v/>
      </c>
      <c r="D366" s="6">
        <f>IF(Balance!D365&gt;0,IF(SUM(Balance!D365,Interest!D366)&lt;D$15,SUM(Balance!D365,Interest!D366),D$15),0)</f>
        <v>0</v>
      </c>
      <c r="E366" s="6">
        <f>IF(Balance!E365&gt;0,IF(SUM(Balance!E365,Interest!E366)&lt;E$15,SUM(Balance!E365,Interest!E366),E$15),0)</f>
        <v>0</v>
      </c>
      <c r="F366" s="6">
        <f>IF(Balance!F365&gt;0,IF(SUM(Balance!F365,Interest!F366)&lt;F$15,SUM(Balance!F365,Interest!F366),F$15),0)</f>
        <v>0</v>
      </c>
      <c r="G366" s="6">
        <f>IF(Balance!G365&gt;0,IF(SUM(Balance!G365,Interest!G366)&lt;G$15,SUM(Balance!G365,Interest!G366),G$15),0)</f>
        <v>0</v>
      </c>
      <c r="H366" s="6">
        <f>IF(Balance!H365&gt;0,IF(SUM(Balance!H365,Interest!H366)&lt;H$15,SUM(Balance!H365,Interest!H366),H$15),0)</f>
        <v>0</v>
      </c>
      <c r="I366" s="6">
        <f>IF(Balance!I365&gt;0,IF(SUM(Balance!I365,Interest!I366)&lt;I$15,SUM(Balance!I365,Interest!I366),I$15),0)</f>
        <v>0</v>
      </c>
      <c r="J366" s="6">
        <f>IF(Balance!J365&gt;0,IF(SUM(Balance!J365,Interest!J366)&lt;J$15,SUM(Balance!J365,Interest!J366),J$15),0)</f>
        <v>0</v>
      </c>
      <c r="K366" s="6">
        <f>IF(Balance!K365&gt;0,IF(SUM(Balance!K365,Interest!K366)&lt;K$15,SUM(Balance!K365,Interest!K366),K$15),0)</f>
        <v>0</v>
      </c>
      <c r="L366" s="6">
        <f>IF(Balance!L365&gt;0,IF(SUM(Balance!L365,Interest!L366)&lt;L$15,SUM(Balance!L365,Interest!L366),L$15),0)</f>
        <v>0</v>
      </c>
      <c r="M366" s="6">
        <f>IF(Balance!M365&gt;0,IF(SUM(Balance!M365,Interest!M366)&lt;M$15,SUM(Balance!M365,Interest!M366),M$15),0)</f>
        <v>0</v>
      </c>
      <c r="O366" s="6">
        <f t="shared" si="10"/>
        <v>0</v>
      </c>
    </row>
    <row r="367" spans="1:15" x14ac:dyDescent="0.25">
      <c r="A367" s="3" t="str">
        <f>IF(Balance!O366&lt;=0,"",A366+1)</f>
        <v/>
      </c>
      <c r="B367" s="51" t="str">
        <f t="shared" si="11"/>
        <v/>
      </c>
      <c r="D367" s="6">
        <f>IF(Balance!D366&gt;0,IF(SUM(Balance!D366,Interest!D367)&lt;D$15,SUM(Balance!D366,Interest!D367),D$15),0)</f>
        <v>0</v>
      </c>
      <c r="E367" s="6">
        <f>IF(Balance!E366&gt;0,IF(SUM(Balance!E366,Interest!E367)&lt;E$15,SUM(Balance!E366,Interest!E367),E$15),0)</f>
        <v>0</v>
      </c>
      <c r="F367" s="6">
        <f>IF(Balance!F366&gt;0,IF(SUM(Balance!F366,Interest!F367)&lt;F$15,SUM(Balance!F366,Interest!F367),F$15),0)</f>
        <v>0</v>
      </c>
      <c r="G367" s="6">
        <f>IF(Balance!G366&gt;0,IF(SUM(Balance!G366,Interest!G367)&lt;G$15,SUM(Balance!G366,Interest!G367),G$15),0)</f>
        <v>0</v>
      </c>
      <c r="H367" s="6">
        <f>IF(Balance!H366&gt;0,IF(SUM(Balance!H366,Interest!H367)&lt;H$15,SUM(Balance!H366,Interest!H367),H$15),0)</f>
        <v>0</v>
      </c>
      <c r="I367" s="6">
        <f>IF(Balance!I366&gt;0,IF(SUM(Balance!I366,Interest!I367)&lt;I$15,SUM(Balance!I366,Interest!I367),I$15),0)</f>
        <v>0</v>
      </c>
      <c r="J367" s="6">
        <f>IF(Balance!J366&gt;0,IF(SUM(Balance!J366,Interest!J367)&lt;J$15,SUM(Balance!J366,Interest!J367),J$15),0)</f>
        <v>0</v>
      </c>
      <c r="K367" s="6">
        <f>IF(Balance!K366&gt;0,IF(SUM(Balance!K366,Interest!K367)&lt;K$15,SUM(Balance!K366,Interest!K367),K$15),0)</f>
        <v>0</v>
      </c>
      <c r="L367" s="6">
        <f>IF(Balance!L366&gt;0,IF(SUM(Balance!L366,Interest!L367)&lt;L$15,SUM(Balance!L366,Interest!L367),L$15),0)</f>
        <v>0</v>
      </c>
      <c r="M367" s="6">
        <f>IF(Balance!M366&gt;0,IF(SUM(Balance!M366,Interest!M367)&lt;M$15,SUM(Balance!M366,Interest!M367),M$15),0)</f>
        <v>0</v>
      </c>
      <c r="O367" s="6">
        <f t="shared" si="10"/>
        <v>0</v>
      </c>
    </row>
    <row r="368" spans="1:15" x14ac:dyDescent="0.25">
      <c r="A368" s="3" t="str">
        <f>IF(Balance!O367&lt;=0,"",A367+1)</f>
        <v/>
      </c>
      <c r="B368" s="51" t="str">
        <f t="shared" si="11"/>
        <v/>
      </c>
      <c r="D368" s="6">
        <f>IF(Balance!D367&gt;0,IF(SUM(Balance!D367,Interest!D368)&lt;D$15,SUM(Balance!D367,Interest!D368),D$15),0)</f>
        <v>0</v>
      </c>
      <c r="E368" s="6">
        <f>IF(Balance!E367&gt;0,IF(SUM(Balance!E367,Interest!E368)&lt;E$15,SUM(Balance!E367,Interest!E368),E$15),0)</f>
        <v>0</v>
      </c>
      <c r="F368" s="6">
        <f>IF(Balance!F367&gt;0,IF(SUM(Balance!F367,Interest!F368)&lt;F$15,SUM(Balance!F367,Interest!F368),F$15),0)</f>
        <v>0</v>
      </c>
      <c r="G368" s="6">
        <f>IF(Balance!G367&gt;0,IF(SUM(Balance!G367,Interest!G368)&lt;G$15,SUM(Balance!G367,Interest!G368),G$15),0)</f>
        <v>0</v>
      </c>
      <c r="H368" s="6">
        <f>IF(Balance!H367&gt;0,IF(SUM(Balance!H367,Interest!H368)&lt;H$15,SUM(Balance!H367,Interest!H368),H$15),0)</f>
        <v>0</v>
      </c>
      <c r="I368" s="6">
        <f>IF(Balance!I367&gt;0,IF(SUM(Balance!I367,Interest!I368)&lt;I$15,SUM(Balance!I367,Interest!I368),I$15),0)</f>
        <v>0</v>
      </c>
      <c r="J368" s="6">
        <f>IF(Balance!J367&gt;0,IF(SUM(Balance!J367,Interest!J368)&lt;J$15,SUM(Balance!J367,Interest!J368),J$15),0)</f>
        <v>0</v>
      </c>
      <c r="K368" s="6">
        <f>IF(Balance!K367&gt;0,IF(SUM(Balance!K367,Interest!K368)&lt;K$15,SUM(Balance!K367,Interest!K368),K$15),0)</f>
        <v>0</v>
      </c>
      <c r="L368" s="6">
        <f>IF(Balance!L367&gt;0,IF(SUM(Balance!L367,Interest!L368)&lt;L$15,SUM(Balance!L367,Interest!L368),L$15),0)</f>
        <v>0</v>
      </c>
      <c r="M368" s="6">
        <f>IF(Balance!M367&gt;0,IF(SUM(Balance!M367,Interest!M368)&lt;M$15,SUM(Balance!M367,Interest!M368),M$15),0)</f>
        <v>0</v>
      </c>
      <c r="O368" s="6">
        <f t="shared" si="10"/>
        <v>0</v>
      </c>
    </row>
    <row r="369" spans="1:15" x14ac:dyDescent="0.25">
      <c r="A369" s="3" t="str">
        <f>IF(Balance!O368&lt;=0,"",A368+1)</f>
        <v/>
      </c>
      <c r="B369" s="51" t="str">
        <f t="shared" si="11"/>
        <v/>
      </c>
      <c r="D369" s="6">
        <f>IF(Balance!D368&gt;0,IF(SUM(Balance!D368,Interest!D369)&lt;D$15,SUM(Balance!D368,Interest!D369),D$15),0)</f>
        <v>0</v>
      </c>
      <c r="E369" s="6">
        <f>IF(Balance!E368&gt;0,IF(SUM(Balance!E368,Interest!E369)&lt;E$15,SUM(Balance!E368,Interest!E369),E$15),0)</f>
        <v>0</v>
      </c>
      <c r="F369" s="6">
        <f>IF(Balance!F368&gt;0,IF(SUM(Balance!F368,Interest!F369)&lt;F$15,SUM(Balance!F368,Interest!F369),F$15),0)</f>
        <v>0</v>
      </c>
      <c r="G369" s="6">
        <f>IF(Balance!G368&gt;0,IF(SUM(Balance!G368,Interest!G369)&lt;G$15,SUM(Balance!G368,Interest!G369),G$15),0)</f>
        <v>0</v>
      </c>
      <c r="H369" s="6">
        <f>IF(Balance!H368&gt;0,IF(SUM(Balance!H368,Interest!H369)&lt;H$15,SUM(Balance!H368,Interest!H369),H$15),0)</f>
        <v>0</v>
      </c>
      <c r="I369" s="6">
        <f>IF(Balance!I368&gt;0,IF(SUM(Balance!I368,Interest!I369)&lt;I$15,SUM(Balance!I368,Interest!I369),I$15),0)</f>
        <v>0</v>
      </c>
      <c r="J369" s="6">
        <f>IF(Balance!J368&gt;0,IF(SUM(Balance!J368,Interest!J369)&lt;J$15,SUM(Balance!J368,Interest!J369),J$15),0)</f>
        <v>0</v>
      </c>
      <c r="K369" s="6">
        <f>IF(Balance!K368&gt;0,IF(SUM(Balance!K368,Interest!K369)&lt;K$15,SUM(Balance!K368,Interest!K369),K$15),0)</f>
        <v>0</v>
      </c>
      <c r="L369" s="6">
        <f>IF(Balance!L368&gt;0,IF(SUM(Balance!L368,Interest!L369)&lt;L$15,SUM(Balance!L368,Interest!L369),L$15),0)</f>
        <v>0</v>
      </c>
      <c r="M369" s="6">
        <f>IF(Balance!M368&gt;0,IF(SUM(Balance!M368,Interest!M369)&lt;M$15,SUM(Balance!M368,Interest!M369),M$15),0)</f>
        <v>0</v>
      </c>
      <c r="O369" s="6">
        <f t="shared" si="10"/>
        <v>0</v>
      </c>
    </row>
    <row r="370" spans="1:15" x14ac:dyDescent="0.25">
      <c r="A370" s="3" t="str">
        <f>IF(Balance!O369&lt;=0,"",A369+1)</f>
        <v/>
      </c>
      <c r="B370" s="51" t="str">
        <f t="shared" si="11"/>
        <v/>
      </c>
      <c r="D370" s="6">
        <f>IF(Balance!D369&gt;0,IF(SUM(Balance!D369,Interest!D370)&lt;D$15,SUM(Balance!D369,Interest!D370),D$15),0)</f>
        <v>0</v>
      </c>
      <c r="E370" s="6">
        <f>IF(Balance!E369&gt;0,IF(SUM(Balance!E369,Interest!E370)&lt;E$15,SUM(Balance!E369,Interest!E370),E$15),0)</f>
        <v>0</v>
      </c>
      <c r="F370" s="6">
        <f>IF(Balance!F369&gt;0,IF(SUM(Balance!F369,Interest!F370)&lt;F$15,SUM(Balance!F369,Interest!F370),F$15),0)</f>
        <v>0</v>
      </c>
      <c r="G370" s="6">
        <f>IF(Balance!G369&gt;0,IF(SUM(Balance!G369,Interest!G370)&lt;G$15,SUM(Balance!G369,Interest!G370),G$15),0)</f>
        <v>0</v>
      </c>
      <c r="H370" s="6">
        <f>IF(Balance!H369&gt;0,IF(SUM(Balance!H369,Interest!H370)&lt;H$15,SUM(Balance!H369,Interest!H370),H$15),0)</f>
        <v>0</v>
      </c>
      <c r="I370" s="6">
        <f>IF(Balance!I369&gt;0,IF(SUM(Balance!I369,Interest!I370)&lt;I$15,SUM(Balance!I369,Interest!I370),I$15),0)</f>
        <v>0</v>
      </c>
      <c r="J370" s="6">
        <f>IF(Balance!J369&gt;0,IF(SUM(Balance!J369,Interest!J370)&lt;J$15,SUM(Balance!J369,Interest!J370),J$15),0)</f>
        <v>0</v>
      </c>
      <c r="K370" s="6">
        <f>IF(Balance!K369&gt;0,IF(SUM(Balance!K369,Interest!K370)&lt;K$15,SUM(Balance!K369,Interest!K370),K$15),0)</f>
        <v>0</v>
      </c>
      <c r="L370" s="6">
        <f>IF(Balance!L369&gt;0,IF(SUM(Balance!L369,Interest!L370)&lt;L$15,SUM(Balance!L369,Interest!L370),L$15),0)</f>
        <v>0</v>
      </c>
      <c r="M370" s="6">
        <f>IF(Balance!M369&gt;0,IF(SUM(Balance!M369,Interest!M370)&lt;M$15,SUM(Balance!M369,Interest!M370),M$15),0)</f>
        <v>0</v>
      </c>
      <c r="O370" s="6">
        <f t="shared" si="10"/>
        <v>0</v>
      </c>
    </row>
    <row r="371" spans="1:15" x14ac:dyDescent="0.25">
      <c r="A371" s="3" t="str">
        <f>IF(Balance!O370&lt;=0,"",A370+1)</f>
        <v/>
      </c>
      <c r="B371" s="51" t="str">
        <f t="shared" si="11"/>
        <v/>
      </c>
      <c r="D371" s="6">
        <f>IF(Balance!D370&gt;0,IF(SUM(Balance!D370,Interest!D371)&lt;D$15,SUM(Balance!D370,Interest!D371),D$15),0)</f>
        <v>0</v>
      </c>
      <c r="E371" s="6">
        <f>IF(Balance!E370&gt;0,IF(SUM(Balance!E370,Interest!E371)&lt;E$15,SUM(Balance!E370,Interest!E371),E$15),0)</f>
        <v>0</v>
      </c>
      <c r="F371" s="6">
        <f>IF(Balance!F370&gt;0,IF(SUM(Balance!F370,Interest!F371)&lt;F$15,SUM(Balance!F370,Interest!F371),F$15),0)</f>
        <v>0</v>
      </c>
      <c r="G371" s="6">
        <f>IF(Balance!G370&gt;0,IF(SUM(Balance!G370,Interest!G371)&lt;G$15,SUM(Balance!G370,Interest!G371),G$15),0)</f>
        <v>0</v>
      </c>
      <c r="H371" s="6">
        <f>IF(Balance!H370&gt;0,IF(SUM(Balance!H370,Interest!H371)&lt;H$15,SUM(Balance!H370,Interest!H371),H$15),0)</f>
        <v>0</v>
      </c>
      <c r="I371" s="6">
        <f>IF(Balance!I370&gt;0,IF(SUM(Balance!I370,Interest!I371)&lt;I$15,SUM(Balance!I370,Interest!I371),I$15),0)</f>
        <v>0</v>
      </c>
      <c r="J371" s="6">
        <f>IF(Balance!J370&gt;0,IF(SUM(Balance!J370,Interest!J371)&lt;J$15,SUM(Balance!J370,Interest!J371),J$15),0)</f>
        <v>0</v>
      </c>
      <c r="K371" s="6">
        <f>IF(Balance!K370&gt;0,IF(SUM(Balance!K370,Interest!K371)&lt;K$15,SUM(Balance!K370,Interest!K371),K$15),0)</f>
        <v>0</v>
      </c>
      <c r="L371" s="6">
        <f>IF(Balance!L370&gt;0,IF(SUM(Balance!L370,Interest!L371)&lt;L$15,SUM(Balance!L370,Interest!L371),L$15),0)</f>
        <v>0</v>
      </c>
      <c r="M371" s="6">
        <f>IF(Balance!M370&gt;0,IF(SUM(Balance!M370,Interest!M371)&lt;M$15,SUM(Balance!M370,Interest!M371),M$15),0)</f>
        <v>0</v>
      </c>
      <c r="O371" s="6">
        <f t="shared" si="10"/>
        <v>0</v>
      </c>
    </row>
    <row r="372" spans="1:15" x14ac:dyDescent="0.25">
      <c r="A372" s="3" t="str">
        <f>IF(Balance!O371&lt;=0,"",A371+1)</f>
        <v/>
      </c>
      <c r="B372" s="51" t="str">
        <f t="shared" si="11"/>
        <v/>
      </c>
      <c r="D372" s="6">
        <f>IF(Balance!D371&gt;0,IF(SUM(Balance!D371,Interest!D372)&lt;D$15,SUM(Balance!D371,Interest!D372),D$15),0)</f>
        <v>0</v>
      </c>
      <c r="E372" s="6">
        <f>IF(Balance!E371&gt;0,IF(SUM(Balance!E371,Interest!E372)&lt;E$15,SUM(Balance!E371,Interest!E372),E$15),0)</f>
        <v>0</v>
      </c>
      <c r="F372" s="6">
        <f>IF(Balance!F371&gt;0,IF(SUM(Balance!F371,Interest!F372)&lt;F$15,SUM(Balance!F371,Interest!F372),F$15),0)</f>
        <v>0</v>
      </c>
      <c r="G372" s="6">
        <f>IF(Balance!G371&gt;0,IF(SUM(Balance!G371,Interest!G372)&lt;G$15,SUM(Balance!G371,Interest!G372),G$15),0)</f>
        <v>0</v>
      </c>
      <c r="H372" s="6">
        <f>IF(Balance!H371&gt;0,IF(SUM(Balance!H371,Interest!H372)&lt;H$15,SUM(Balance!H371,Interest!H372),H$15),0)</f>
        <v>0</v>
      </c>
      <c r="I372" s="6">
        <f>IF(Balance!I371&gt;0,IF(SUM(Balance!I371,Interest!I372)&lt;I$15,SUM(Balance!I371,Interest!I372),I$15),0)</f>
        <v>0</v>
      </c>
      <c r="J372" s="6">
        <f>IF(Balance!J371&gt;0,IF(SUM(Balance!J371,Interest!J372)&lt;J$15,SUM(Balance!J371,Interest!J372),J$15),0)</f>
        <v>0</v>
      </c>
      <c r="K372" s="6">
        <f>IF(Balance!K371&gt;0,IF(SUM(Balance!K371,Interest!K372)&lt;K$15,SUM(Balance!K371,Interest!K372),K$15),0)</f>
        <v>0</v>
      </c>
      <c r="L372" s="6">
        <f>IF(Balance!L371&gt;0,IF(SUM(Balance!L371,Interest!L372)&lt;L$15,SUM(Balance!L371,Interest!L372),L$15),0)</f>
        <v>0</v>
      </c>
      <c r="M372" s="6">
        <f>IF(Balance!M371&gt;0,IF(SUM(Balance!M371,Interest!M372)&lt;M$15,SUM(Balance!M371,Interest!M372),M$15),0)</f>
        <v>0</v>
      </c>
      <c r="O372" s="6">
        <f t="shared" si="10"/>
        <v>0</v>
      </c>
    </row>
    <row r="373" spans="1:15" x14ac:dyDescent="0.25">
      <c r="A373" s="3" t="str">
        <f>IF(Balance!O372&lt;=0,"",A372+1)</f>
        <v/>
      </c>
      <c r="B373" s="51" t="str">
        <f t="shared" si="11"/>
        <v/>
      </c>
      <c r="D373" s="6">
        <f>IF(Balance!D372&gt;0,IF(SUM(Balance!D372,Interest!D373)&lt;D$15,SUM(Balance!D372,Interest!D373),D$15),0)</f>
        <v>0</v>
      </c>
      <c r="E373" s="6">
        <f>IF(Balance!E372&gt;0,IF(SUM(Balance!E372,Interest!E373)&lt;E$15,SUM(Balance!E372,Interest!E373),E$15),0)</f>
        <v>0</v>
      </c>
      <c r="F373" s="6">
        <f>IF(Balance!F372&gt;0,IF(SUM(Balance!F372,Interest!F373)&lt;F$15,SUM(Balance!F372,Interest!F373),F$15),0)</f>
        <v>0</v>
      </c>
      <c r="G373" s="6">
        <f>IF(Balance!G372&gt;0,IF(SUM(Balance!G372,Interest!G373)&lt;G$15,SUM(Balance!G372,Interest!G373),G$15),0)</f>
        <v>0</v>
      </c>
      <c r="H373" s="6">
        <f>IF(Balance!H372&gt;0,IF(SUM(Balance!H372,Interest!H373)&lt;H$15,SUM(Balance!H372,Interest!H373),H$15),0)</f>
        <v>0</v>
      </c>
      <c r="I373" s="6">
        <f>IF(Balance!I372&gt;0,IF(SUM(Balance!I372,Interest!I373)&lt;I$15,SUM(Balance!I372,Interest!I373),I$15),0)</f>
        <v>0</v>
      </c>
      <c r="J373" s="6">
        <f>IF(Balance!J372&gt;0,IF(SUM(Balance!J372,Interest!J373)&lt;J$15,SUM(Balance!J372,Interest!J373),J$15),0)</f>
        <v>0</v>
      </c>
      <c r="K373" s="6">
        <f>IF(Balance!K372&gt;0,IF(SUM(Balance!K372,Interest!K373)&lt;K$15,SUM(Balance!K372,Interest!K373),K$15),0)</f>
        <v>0</v>
      </c>
      <c r="L373" s="6">
        <f>IF(Balance!L372&gt;0,IF(SUM(Balance!L372,Interest!L373)&lt;L$15,SUM(Balance!L372,Interest!L373),L$15),0)</f>
        <v>0</v>
      </c>
      <c r="M373" s="6">
        <f>IF(Balance!M372&gt;0,IF(SUM(Balance!M372,Interest!M373)&lt;M$15,SUM(Balance!M372,Interest!M373),M$15),0)</f>
        <v>0</v>
      </c>
      <c r="O373" s="6">
        <f t="shared" si="10"/>
        <v>0</v>
      </c>
    </row>
    <row r="374" spans="1:15" x14ac:dyDescent="0.25">
      <c r="A374" s="3" t="str">
        <f>IF(Balance!O373&lt;=0,"",A373+1)</f>
        <v/>
      </c>
      <c r="B374" s="51" t="str">
        <f t="shared" si="11"/>
        <v/>
      </c>
      <c r="D374" s="6">
        <f>IF(Balance!D373&gt;0,IF(SUM(Balance!D373,Interest!D374)&lt;D$15,SUM(Balance!D373,Interest!D374),D$15),0)</f>
        <v>0</v>
      </c>
      <c r="E374" s="6">
        <f>IF(Balance!E373&gt;0,IF(SUM(Balance!E373,Interest!E374)&lt;E$15,SUM(Balance!E373,Interest!E374),E$15),0)</f>
        <v>0</v>
      </c>
      <c r="F374" s="6">
        <f>IF(Balance!F373&gt;0,IF(SUM(Balance!F373,Interest!F374)&lt;F$15,SUM(Balance!F373,Interest!F374),F$15),0)</f>
        <v>0</v>
      </c>
      <c r="G374" s="6">
        <f>IF(Balance!G373&gt;0,IF(SUM(Balance!G373,Interest!G374)&lt;G$15,SUM(Balance!G373,Interest!G374),G$15),0)</f>
        <v>0</v>
      </c>
      <c r="H374" s="6">
        <f>IF(Balance!H373&gt;0,IF(SUM(Balance!H373,Interest!H374)&lt;H$15,SUM(Balance!H373,Interest!H374),H$15),0)</f>
        <v>0</v>
      </c>
      <c r="I374" s="6">
        <f>IF(Balance!I373&gt;0,IF(SUM(Balance!I373,Interest!I374)&lt;I$15,SUM(Balance!I373,Interest!I374),I$15),0)</f>
        <v>0</v>
      </c>
      <c r="J374" s="6">
        <f>IF(Balance!J373&gt;0,IF(SUM(Balance!J373,Interest!J374)&lt;J$15,SUM(Balance!J373,Interest!J374),J$15),0)</f>
        <v>0</v>
      </c>
      <c r="K374" s="6">
        <f>IF(Balance!K373&gt;0,IF(SUM(Balance!K373,Interest!K374)&lt;K$15,SUM(Balance!K373,Interest!K374),K$15),0)</f>
        <v>0</v>
      </c>
      <c r="L374" s="6">
        <f>IF(Balance!L373&gt;0,IF(SUM(Balance!L373,Interest!L374)&lt;L$15,SUM(Balance!L373,Interest!L374),L$15),0)</f>
        <v>0</v>
      </c>
      <c r="M374" s="6">
        <f>IF(Balance!M373&gt;0,IF(SUM(Balance!M373,Interest!M374)&lt;M$15,SUM(Balance!M373,Interest!M374),M$15),0)</f>
        <v>0</v>
      </c>
      <c r="O374" s="6">
        <f t="shared" si="10"/>
        <v>0</v>
      </c>
    </row>
    <row r="375" spans="1:15" x14ac:dyDescent="0.25">
      <c r="A375" s="3" t="str">
        <f>IF(Balance!O374&lt;=0,"",A374+1)</f>
        <v/>
      </c>
      <c r="B375" s="51" t="str">
        <f t="shared" si="11"/>
        <v/>
      </c>
      <c r="D375" s="6">
        <f>IF(Balance!D374&gt;0,IF(SUM(Balance!D374,Interest!D375)&lt;D$15,SUM(Balance!D374,Interest!D375),D$15),0)</f>
        <v>0</v>
      </c>
      <c r="E375" s="6">
        <f>IF(Balance!E374&gt;0,IF(SUM(Balance!E374,Interest!E375)&lt;E$15,SUM(Balance!E374,Interest!E375),E$15),0)</f>
        <v>0</v>
      </c>
      <c r="F375" s="6">
        <f>IF(Balance!F374&gt;0,IF(SUM(Balance!F374,Interest!F375)&lt;F$15,SUM(Balance!F374,Interest!F375),F$15),0)</f>
        <v>0</v>
      </c>
      <c r="G375" s="6">
        <f>IF(Balance!G374&gt;0,IF(SUM(Balance!G374,Interest!G375)&lt;G$15,SUM(Balance!G374,Interest!G375),G$15),0)</f>
        <v>0</v>
      </c>
      <c r="H375" s="6">
        <f>IF(Balance!H374&gt;0,IF(SUM(Balance!H374,Interest!H375)&lt;H$15,SUM(Balance!H374,Interest!H375),H$15),0)</f>
        <v>0</v>
      </c>
      <c r="I375" s="6">
        <f>IF(Balance!I374&gt;0,IF(SUM(Balance!I374,Interest!I375)&lt;I$15,SUM(Balance!I374,Interest!I375),I$15),0)</f>
        <v>0</v>
      </c>
      <c r="J375" s="6">
        <f>IF(Balance!J374&gt;0,IF(SUM(Balance!J374,Interest!J375)&lt;J$15,SUM(Balance!J374,Interest!J375),J$15),0)</f>
        <v>0</v>
      </c>
      <c r="K375" s="6">
        <f>IF(Balance!K374&gt;0,IF(SUM(Balance!K374,Interest!K375)&lt;K$15,SUM(Balance!K374,Interest!K375),K$15),0)</f>
        <v>0</v>
      </c>
      <c r="L375" s="6">
        <f>IF(Balance!L374&gt;0,IF(SUM(Balance!L374,Interest!L375)&lt;L$15,SUM(Balance!L374,Interest!L375),L$15),0)</f>
        <v>0</v>
      </c>
      <c r="M375" s="6">
        <f>IF(Balance!M374&gt;0,IF(SUM(Balance!M374,Interest!M375)&lt;M$15,SUM(Balance!M374,Interest!M375),M$15),0)</f>
        <v>0</v>
      </c>
      <c r="O375" s="6">
        <f t="shared" si="10"/>
        <v>0</v>
      </c>
    </row>
    <row r="376" spans="1:15" x14ac:dyDescent="0.25">
      <c r="A376" s="3" t="str">
        <f>IF(Balance!O375&lt;=0,"",A375+1)</f>
        <v/>
      </c>
      <c r="B376" s="51" t="str">
        <f t="shared" si="11"/>
        <v/>
      </c>
      <c r="D376" s="6">
        <f>IF(Balance!D375&gt;0,IF(SUM(Balance!D375,Interest!D376)&lt;D$15,SUM(Balance!D375,Interest!D376),D$15),0)</f>
        <v>0</v>
      </c>
      <c r="E376" s="6">
        <f>IF(Balance!E375&gt;0,IF(SUM(Balance!E375,Interest!E376)&lt;E$15,SUM(Balance!E375,Interest!E376),E$15),0)</f>
        <v>0</v>
      </c>
      <c r="F376" s="6">
        <f>IF(Balance!F375&gt;0,IF(SUM(Balance!F375,Interest!F376)&lt;F$15,SUM(Balance!F375,Interest!F376),F$15),0)</f>
        <v>0</v>
      </c>
      <c r="G376" s="6">
        <f>IF(Balance!G375&gt;0,IF(SUM(Balance!G375,Interest!G376)&lt;G$15,SUM(Balance!G375,Interest!G376),G$15),0)</f>
        <v>0</v>
      </c>
      <c r="H376" s="6">
        <f>IF(Balance!H375&gt;0,IF(SUM(Balance!H375,Interest!H376)&lt;H$15,SUM(Balance!H375,Interest!H376),H$15),0)</f>
        <v>0</v>
      </c>
      <c r="I376" s="6">
        <f>IF(Balance!I375&gt;0,IF(SUM(Balance!I375,Interest!I376)&lt;I$15,SUM(Balance!I375,Interest!I376),I$15),0)</f>
        <v>0</v>
      </c>
      <c r="J376" s="6">
        <f>IF(Balance!J375&gt;0,IF(SUM(Balance!J375,Interest!J376)&lt;J$15,SUM(Balance!J375,Interest!J376),J$15),0)</f>
        <v>0</v>
      </c>
      <c r="K376" s="6">
        <f>IF(Balance!K375&gt;0,IF(SUM(Balance!K375,Interest!K376)&lt;K$15,SUM(Balance!K375,Interest!K376),K$15),0)</f>
        <v>0</v>
      </c>
      <c r="L376" s="6">
        <f>IF(Balance!L375&gt;0,IF(SUM(Balance!L375,Interest!L376)&lt;L$15,SUM(Balance!L375,Interest!L376),L$15),0)</f>
        <v>0</v>
      </c>
      <c r="M376" s="6">
        <f>IF(Balance!M375&gt;0,IF(SUM(Balance!M375,Interest!M376)&lt;M$15,SUM(Balance!M375,Interest!M376),M$15),0)</f>
        <v>0</v>
      </c>
      <c r="O376" s="6">
        <f t="shared" si="10"/>
        <v>0</v>
      </c>
    </row>
    <row r="377" spans="1:15" x14ac:dyDescent="0.25">
      <c r="A377" s="3" t="str">
        <f>IF(Balance!O376&lt;=0,"",A376+1)</f>
        <v/>
      </c>
      <c r="B377" s="51" t="str">
        <f t="shared" si="11"/>
        <v/>
      </c>
      <c r="D377" s="6">
        <f>IF(Balance!D376&gt;0,IF(SUM(Balance!D376,Interest!D377)&lt;D$15,SUM(Balance!D376,Interest!D377),D$15),0)</f>
        <v>0</v>
      </c>
      <c r="E377" s="6">
        <f>IF(Balance!E376&gt;0,IF(SUM(Balance!E376,Interest!E377)&lt;E$15,SUM(Balance!E376,Interest!E377),E$15),0)</f>
        <v>0</v>
      </c>
      <c r="F377" s="6">
        <f>IF(Balance!F376&gt;0,IF(SUM(Balance!F376,Interest!F377)&lt;F$15,SUM(Balance!F376,Interest!F377),F$15),0)</f>
        <v>0</v>
      </c>
      <c r="G377" s="6">
        <f>IF(Balance!G376&gt;0,IF(SUM(Balance!G376,Interest!G377)&lt;G$15,SUM(Balance!G376,Interest!G377),G$15),0)</f>
        <v>0</v>
      </c>
      <c r="H377" s="6">
        <f>IF(Balance!H376&gt;0,IF(SUM(Balance!H376,Interest!H377)&lt;H$15,SUM(Balance!H376,Interest!H377),H$15),0)</f>
        <v>0</v>
      </c>
      <c r="I377" s="6">
        <f>IF(Balance!I376&gt;0,IF(SUM(Balance!I376,Interest!I377)&lt;I$15,SUM(Balance!I376,Interest!I377),I$15),0)</f>
        <v>0</v>
      </c>
      <c r="J377" s="6">
        <f>IF(Balance!J376&gt;0,IF(SUM(Balance!J376,Interest!J377)&lt;J$15,SUM(Balance!J376,Interest!J377),J$15),0)</f>
        <v>0</v>
      </c>
      <c r="K377" s="6">
        <f>IF(Balance!K376&gt;0,IF(SUM(Balance!K376,Interest!K377)&lt;K$15,SUM(Balance!K376,Interest!K377),K$15),0)</f>
        <v>0</v>
      </c>
      <c r="L377" s="6">
        <f>IF(Balance!L376&gt;0,IF(SUM(Balance!L376,Interest!L377)&lt;L$15,SUM(Balance!L376,Interest!L377),L$15),0)</f>
        <v>0</v>
      </c>
      <c r="M377" s="6">
        <f>IF(Balance!M376&gt;0,IF(SUM(Balance!M376,Interest!M377)&lt;M$15,SUM(Balance!M376,Interest!M377),M$15),0)</f>
        <v>0</v>
      </c>
      <c r="O377" s="6">
        <f t="shared" si="10"/>
        <v>0</v>
      </c>
    </row>
    <row r="378" spans="1:15" x14ac:dyDescent="0.25">
      <c r="A378" s="3" t="str">
        <f>IF(Balance!O377&lt;=0,"",A377+1)</f>
        <v/>
      </c>
      <c r="B378" s="51" t="str">
        <f t="shared" si="11"/>
        <v/>
      </c>
      <c r="D378" s="6">
        <f>IF(Balance!D377&gt;0,IF(SUM(Balance!D377,Interest!D378)&lt;D$15,SUM(Balance!D377,Interest!D378),D$15),0)</f>
        <v>0</v>
      </c>
      <c r="E378" s="6">
        <f>IF(Balance!E377&gt;0,IF(SUM(Balance!E377,Interest!E378)&lt;E$15,SUM(Balance!E377,Interest!E378),E$15),0)</f>
        <v>0</v>
      </c>
      <c r="F378" s="6">
        <f>IF(Balance!F377&gt;0,IF(SUM(Balance!F377,Interest!F378)&lt;F$15,SUM(Balance!F377,Interest!F378),F$15),0)</f>
        <v>0</v>
      </c>
      <c r="G378" s="6">
        <f>IF(Balance!G377&gt;0,IF(SUM(Balance!G377,Interest!G378)&lt;G$15,SUM(Balance!G377,Interest!G378),G$15),0)</f>
        <v>0</v>
      </c>
      <c r="H378" s="6">
        <f>IF(Balance!H377&gt;0,IF(SUM(Balance!H377,Interest!H378)&lt;H$15,SUM(Balance!H377,Interest!H378),H$15),0)</f>
        <v>0</v>
      </c>
      <c r="I378" s="6">
        <f>IF(Balance!I377&gt;0,IF(SUM(Balance!I377,Interest!I378)&lt;I$15,SUM(Balance!I377,Interest!I378),I$15),0)</f>
        <v>0</v>
      </c>
      <c r="J378" s="6">
        <f>IF(Balance!J377&gt;0,IF(SUM(Balance!J377,Interest!J378)&lt;J$15,SUM(Balance!J377,Interest!J378),J$15),0)</f>
        <v>0</v>
      </c>
      <c r="K378" s="6">
        <f>IF(Balance!K377&gt;0,IF(SUM(Balance!K377,Interest!K378)&lt;K$15,SUM(Balance!K377,Interest!K378),K$15),0)</f>
        <v>0</v>
      </c>
      <c r="L378" s="6">
        <f>IF(Balance!L377&gt;0,IF(SUM(Balance!L377,Interest!L378)&lt;L$15,SUM(Balance!L377,Interest!L378),L$15),0)</f>
        <v>0</v>
      </c>
      <c r="M378" s="6">
        <f>IF(Balance!M377&gt;0,IF(SUM(Balance!M377,Interest!M378)&lt;M$15,SUM(Balance!M377,Interest!M378),M$15),0)</f>
        <v>0</v>
      </c>
      <c r="O378" s="6">
        <f t="shared" si="10"/>
        <v>0</v>
      </c>
    </row>
    <row r="379" spans="1:15" x14ac:dyDescent="0.25">
      <c r="A379" s="3" t="str">
        <f>IF(Balance!O378&lt;=0,"",A378+1)</f>
        <v/>
      </c>
      <c r="B379" s="51" t="str">
        <f t="shared" si="11"/>
        <v/>
      </c>
      <c r="D379" s="6">
        <f>IF(Balance!D378&gt;0,IF(SUM(Balance!D378,Interest!D379)&lt;D$15,SUM(Balance!D378,Interest!D379),D$15),0)</f>
        <v>0</v>
      </c>
      <c r="E379" s="6">
        <f>IF(Balance!E378&gt;0,IF(SUM(Balance!E378,Interest!E379)&lt;E$15,SUM(Balance!E378,Interest!E379),E$15),0)</f>
        <v>0</v>
      </c>
      <c r="F379" s="6">
        <f>IF(Balance!F378&gt;0,IF(SUM(Balance!F378,Interest!F379)&lt;F$15,SUM(Balance!F378,Interest!F379),F$15),0)</f>
        <v>0</v>
      </c>
      <c r="G379" s="6">
        <f>IF(Balance!G378&gt;0,IF(SUM(Balance!G378,Interest!G379)&lt;G$15,SUM(Balance!G378,Interest!G379),G$15),0)</f>
        <v>0</v>
      </c>
      <c r="H379" s="6">
        <f>IF(Balance!H378&gt;0,IF(SUM(Balance!H378,Interest!H379)&lt;H$15,SUM(Balance!H378,Interest!H379),H$15),0)</f>
        <v>0</v>
      </c>
      <c r="I379" s="6">
        <f>IF(Balance!I378&gt;0,IF(SUM(Balance!I378,Interest!I379)&lt;I$15,SUM(Balance!I378,Interest!I379),I$15),0)</f>
        <v>0</v>
      </c>
      <c r="J379" s="6">
        <f>IF(Balance!J378&gt;0,IF(SUM(Balance!J378,Interest!J379)&lt;J$15,SUM(Balance!J378,Interest!J379),J$15),0)</f>
        <v>0</v>
      </c>
      <c r="K379" s="6">
        <f>IF(Balance!K378&gt;0,IF(SUM(Balance!K378,Interest!K379)&lt;K$15,SUM(Balance!K378,Interest!K379),K$15),0)</f>
        <v>0</v>
      </c>
      <c r="L379" s="6">
        <f>IF(Balance!L378&gt;0,IF(SUM(Balance!L378,Interest!L379)&lt;L$15,SUM(Balance!L378,Interest!L379),L$15),0)</f>
        <v>0</v>
      </c>
      <c r="M379" s="6">
        <f>IF(Balance!M378&gt;0,IF(SUM(Balance!M378,Interest!M379)&lt;M$15,SUM(Balance!M378,Interest!M379),M$15),0)</f>
        <v>0</v>
      </c>
      <c r="O379" s="6">
        <f t="shared" si="10"/>
        <v>0</v>
      </c>
    </row>
    <row r="380" spans="1:15" x14ac:dyDescent="0.25">
      <c r="A380" s="3" t="str">
        <f>IF(Balance!O379&lt;=0,"",A379+1)</f>
        <v/>
      </c>
      <c r="B380" s="51" t="str">
        <f t="shared" si="11"/>
        <v/>
      </c>
      <c r="D380" s="6">
        <f>IF(Balance!D379&gt;0,IF(SUM(Balance!D379,Interest!D380)&lt;D$15,SUM(Balance!D379,Interest!D380),D$15),0)</f>
        <v>0</v>
      </c>
      <c r="E380" s="6">
        <f>IF(Balance!E379&gt;0,IF(SUM(Balance!E379,Interest!E380)&lt;E$15,SUM(Balance!E379,Interest!E380),E$15),0)</f>
        <v>0</v>
      </c>
      <c r="F380" s="6">
        <f>IF(Balance!F379&gt;0,IF(SUM(Balance!F379,Interest!F380)&lt;F$15,SUM(Balance!F379,Interest!F380),F$15),0)</f>
        <v>0</v>
      </c>
      <c r="G380" s="6">
        <f>IF(Balance!G379&gt;0,IF(SUM(Balance!G379,Interest!G380)&lt;G$15,SUM(Balance!G379,Interest!G380),G$15),0)</f>
        <v>0</v>
      </c>
      <c r="H380" s="6">
        <f>IF(Balance!H379&gt;0,IF(SUM(Balance!H379,Interest!H380)&lt;H$15,SUM(Balance!H379,Interest!H380),H$15),0)</f>
        <v>0</v>
      </c>
      <c r="I380" s="6">
        <f>IF(Balance!I379&gt;0,IF(SUM(Balance!I379,Interest!I380)&lt;I$15,SUM(Balance!I379,Interest!I380),I$15),0)</f>
        <v>0</v>
      </c>
      <c r="J380" s="6">
        <f>IF(Balance!J379&gt;0,IF(SUM(Balance!J379,Interest!J380)&lt;J$15,SUM(Balance!J379,Interest!J380),J$15),0)</f>
        <v>0</v>
      </c>
      <c r="K380" s="6">
        <f>IF(Balance!K379&gt;0,IF(SUM(Balance!K379,Interest!K380)&lt;K$15,SUM(Balance!K379,Interest!K380),K$15),0)</f>
        <v>0</v>
      </c>
      <c r="L380" s="6">
        <f>IF(Balance!L379&gt;0,IF(SUM(Balance!L379,Interest!L380)&lt;L$15,SUM(Balance!L379,Interest!L380),L$15),0)</f>
        <v>0</v>
      </c>
      <c r="M380" s="6">
        <f>IF(Balance!M379&gt;0,IF(SUM(Balance!M379,Interest!M380)&lt;M$15,SUM(Balance!M379,Interest!M380),M$15),0)</f>
        <v>0</v>
      </c>
      <c r="O380" s="6">
        <f t="shared" si="10"/>
        <v>0</v>
      </c>
    </row>
    <row r="381" spans="1:15" x14ac:dyDescent="0.25">
      <c r="A381" s="3" t="str">
        <f>IF(Balance!O380&lt;=0,"",A380+1)</f>
        <v/>
      </c>
      <c r="B381" s="51" t="str">
        <f t="shared" si="11"/>
        <v/>
      </c>
      <c r="D381" s="6">
        <f>IF(Balance!D380&gt;0,IF(SUM(Balance!D380,Interest!D381)&lt;D$15,SUM(Balance!D380,Interest!D381),D$15),0)</f>
        <v>0</v>
      </c>
      <c r="E381" s="6">
        <f>IF(Balance!E380&gt;0,IF(SUM(Balance!E380,Interest!E381)&lt;E$15,SUM(Balance!E380,Interest!E381),E$15),0)</f>
        <v>0</v>
      </c>
      <c r="F381" s="6">
        <f>IF(Balance!F380&gt;0,IF(SUM(Balance!F380,Interest!F381)&lt;F$15,SUM(Balance!F380,Interest!F381),F$15),0)</f>
        <v>0</v>
      </c>
      <c r="G381" s="6">
        <f>IF(Balance!G380&gt;0,IF(SUM(Balance!G380,Interest!G381)&lt;G$15,SUM(Balance!G380,Interest!G381),G$15),0)</f>
        <v>0</v>
      </c>
      <c r="H381" s="6">
        <f>IF(Balance!H380&gt;0,IF(SUM(Balance!H380,Interest!H381)&lt;H$15,SUM(Balance!H380,Interest!H381),H$15),0)</f>
        <v>0</v>
      </c>
      <c r="I381" s="6">
        <f>IF(Balance!I380&gt;0,IF(SUM(Balance!I380,Interest!I381)&lt;I$15,SUM(Balance!I380,Interest!I381),I$15),0)</f>
        <v>0</v>
      </c>
      <c r="J381" s="6">
        <f>IF(Balance!J380&gt;0,IF(SUM(Balance!J380,Interest!J381)&lt;J$15,SUM(Balance!J380,Interest!J381),J$15),0)</f>
        <v>0</v>
      </c>
      <c r="K381" s="6">
        <f>IF(Balance!K380&gt;0,IF(SUM(Balance!K380,Interest!K381)&lt;K$15,SUM(Balance!K380,Interest!K381),K$15),0)</f>
        <v>0</v>
      </c>
      <c r="L381" s="6">
        <f>IF(Balance!L380&gt;0,IF(SUM(Balance!L380,Interest!L381)&lt;L$15,SUM(Balance!L380,Interest!L381),L$15),0)</f>
        <v>0</v>
      </c>
      <c r="M381" s="6">
        <f>IF(Balance!M380&gt;0,IF(SUM(Balance!M380,Interest!M381)&lt;M$15,SUM(Balance!M380,Interest!M381),M$15),0)</f>
        <v>0</v>
      </c>
      <c r="O381" s="6">
        <f t="shared" si="10"/>
        <v>0</v>
      </c>
    </row>
    <row r="382" spans="1:15" x14ac:dyDescent="0.25">
      <c r="A382" s="3" t="str">
        <f>IF(Balance!O381&lt;=0,"",A381+1)</f>
        <v/>
      </c>
      <c r="B382" s="51" t="str">
        <f t="shared" si="11"/>
        <v/>
      </c>
      <c r="D382" s="6">
        <f>IF(Balance!D381&gt;0,IF(SUM(Balance!D381,Interest!D382)&lt;D$15,SUM(Balance!D381,Interest!D382),D$15),0)</f>
        <v>0</v>
      </c>
      <c r="E382" s="6">
        <f>IF(Balance!E381&gt;0,IF(SUM(Balance!E381,Interest!E382)&lt;E$15,SUM(Balance!E381,Interest!E382),E$15),0)</f>
        <v>0</v>
      </c>
      <c r="F382" s="6">
        <f>IF(Balance!F381&gt;0,IF(SUM(Balance!F381,Interest!F382)&lt;F$15,SUM(Balance!F381,Interest!F382),F$15),0)</f>
        <v>0</v>
      </c>
      <c r="G382" s="6">
        <f>IF(Balance!G381&gt;0,IF(SUM(Balance!G381,Interest!G382)&lt;G$15,SUM(Balance!G381,Interest!G382),G$15),0)</f>
        <v>0</v>
      </c>
      <c r="H382" s="6">
        <f>IF(Balance!H381&gt;0,IF(SUM(Balance!H381,Interest!H382)&lt;H$15,SUM(Balance!H381,Interest!H382),H$15),0)</f>
        <v>0</v>
      </c>
      <c r="I382" s="6">
        <f>IF(Balance!I381&gt;0,IF(SUM(Balance!I381,Interest!I382)&lt;I$15,SUM(Balance!I381,Interest!I382),I$15),0)</f>
        <v>0</v>
      </c>
      <c r="J382" s="6">
        <f>IF(Balance!J381&gt;0,IF(SUM(Balance!J381,Interest!J382)&lt;J$15,SUM(Balance!J381,Interest!J382),J$15),0)</f>
        <v>0</v>
      </c>
      <c r="K382" s="6">
        <f>IF(Balance!K381&gt;0,IF(SUM(Balance!K381,Interest!K382)&lt;K$15,SUM(Balance!K381,Interest!K382),K$15),0)</f>
        <v>0</v>
      </c>
      <c r="L382" s="6">
        <f>IF(Balance!L381&gt;0,IF(SUM(Balance!L381,Interest!L382)&lt;L$15,SUM(Balance!L381,Interest!L382),L$15),0)</f>
        <v>0</v>
      </c>
      <c r="M382" s="6">
        <f>IF(Balance!M381&gt;0,IF(SUM(Balance!M381,Interest!M382)&lt;M$15,SUM(Balance!M381,Interest!M382),M$15),0)</f>
        <v>0</v>
      </c>
      <c r="O382" s="6">
        <f t="shared" si="10"/>
        <v>0</v>
      </c>
    </row>
    <row r="383" spans="1:15" x14ac:dyDescent="0.25">
      <c r="A383" s="3" t="str">
        <f>IF(Balance!O382&lt;=0,"",A382+1)</f>
        <v/>
      </c>
      <c r="B383" s="51" t="str">
        <f t="shared" si="11"/>
        <v/>
      </c>
      <c r="D383" s="6">
        <f>IF(Balance!D382&gt;0,IF(SUM(Balance!D382,Interest!D383)&lt;D$15,SUM(Balance!D382,Interest!D383),D$15),0)</f>
        <v>0</v>
      </c>
      <c r="E383" s="6">
        <f>IF(Balance!E382&gt;0,IF(SUM(Balance!E382,Interest!E383)&lt;E$15,SUM(Balance!E382,Interest!E383),E$15),0)</f>
        <v>0</v>
      </c>
      <c r="F383" s="6">
        <f>IF(Balance!F382&gt;0,IF(SUM(Balance!F382,Interest!F383)&lt;F$15,SUM(Balance!F382,Interest!F383),F$15),0)</f>
        <v>0</v>
      </c>
      <c r="G383" s="6">
        <f>IF(Balance!G382&gt;0,IF(SUM(Balance!G382,Interest!G383)&lt;G$15,SUM(Balance!G382,Interest!G383),G$15),0)</f>
        <v>0</v>
      </c>
      <c r="H383" s="6">
        <f>IF(Balance!H382&gt;0,IF(SUM(Balance!H382,Interest!H383)&lt;H$15,SUM(Balance!H382,Interest!H383),H$15),0)</f>
        <v>0</v>
      </c>
      <c r="I383" s="6">
        <f>IF(Balance!I382&gt;0,IF(SUM(Balance!I382,Interest!I383)&lt;I$15,SUM(Balance!I382,Interest!I383),I$15),0)</f>
        <v>0</v>
      </c>
      <c r="J383" s="6">
        <f>IF(Balance!J382&gt;0,IF(SUM(Balance!J382,Interest!J383)&lt;J$15,SUM(Balance!J382,Interest!J383),J$15),0)</f>
        <v>0</v>
      </c>
      <c r="K383" s="6">
        <f>IF(Balance!K382&gt;0,IF(SUM(Balance!K382,Interest!K383)&lt;K$15,SUM(Balance!K382,Interest!K383),K$15),0)</f>
        <v>0</v>
      </c>
      <c r="L383" s="6">
        <f>IF(Balance!L382&gt;0,IF(SUM(Balance!L382,Interest!L383)&lt;L$15,SUM(Balance!L382,Interest!L383),L$15),0)</f>
        <v>0</v>
      </c>
      <c r="M383" s="6">
        <f>IF(Balance!M382&gt;0,IF(SUM(Balance!M382,Interest!M383)&lt;M$15,SUM(Balance!M382,Interest!M383),M$15),0)</f>
        <v>0</v>
      </c>
      <c r="O383" s="6">
        <f t="shared" si="10"/>
        <v>0</v>
      </c>
    </row>
    <row r="384" spans="1:15" x14ac:dyDescent="0.25">
      <c r="A384" s="3" t="str">
        <f>IF(Balance!O383&lt;=0,"",A383+1)</f>
        <v/>
      </c>
      <c r="B384" s="51" t="str">
        <f t="shared" si="11"/>
        <v/>
      </c>
      <c r="D384" s="6">
        <f>IF(Balance!D383&gt;0,IF(SUM(Balance!D383,Interest!D384)&lt;D$15,SUM(Balance!D383,Interest!D384),D$15),0)</f>
        <v>0</v>
      </c>
      <c r="E384" s="6">
        <f>IF(Balance!E383&gt;0,IF(SUM(Balance!E383,Interest!E384)&lt;E$15,SUM(Balance!E383,Interest!E384),E$15),0)</f>
        <v>0</v>
      </c>
      <c r="F384" s="6">
        <f>IF(Balance!F383&gt;0,IF(SUM(Balance!F383,Interest!F384)&lt;F$15,SUM(Balance!F383,Interest!F384),F$15),0)</f>
        <v>0</v>
      </c>
      <c r="G384" s="6">
        <f>IF(Balance!G383&gt;0,IF(SUM(Balance!G383,Interest!G384)&lt;G$15,SUM(Balance!G383,Interest!G384),G$15),0)</f>
        <v>0</v>
      </c>
      <c r="H384" s="6">
        <f>IF(Balance!H383&gt;0,IF(SUM(Balance!H383,Interest!H384)&lt;H$15,SUM(Balance!H383,Interest!H384),H$15),0)</f>
        <v>0</v>
      </c>
      <c r="I384" s="6">
        <f>IF(Balance!I383&gt;0,IF(SUM(Balance!I383,Interest!I384)&lt;I$15,SUM(Balance!I383,Interest!I384),I$15),0)</f>
        <v>0</v>
      </c>
      <c r="J384" s="6">
        <f>IF(Balance!J383&gt;0,IF(SUM(Balance!J383,Interest!J384)&lt;J$15,SUM(Balance!J383,Interest!J384),J$15),0)</f>
        <v>0</v>
      </c>
      <c r="K384" s="6">
        <f>IF(Balance!K383&gt;0,IF(SUM(Balance!K383,Interest!K384)&lt;K$15,SUM(Balance!K383,Interest!K384),K$15),0)</f>
        <v>0</v>
      </c>
      <c r="L384" s="6">
        <f>IF(Balance!L383&gt;0,IF(SUM(Balance!L383,Interest!L384)&lt;L$15,SUM(Balance!L383,Interest!L384),L$15),0)</f>
        <v>0</v>
      </c>
      <c r="M384" s="6">
        <f>IF(Balance!M383&gt;0,IF(SUM(Balance!M383,Interest!M384)&lt;M$15,SUM(Balance!M383,Interest!M384),M$15),0)</f>
        <v>0</v>
      </c>
      <c r="O384" s="6">
        <f t="shared" si="10"/>
        <v>0</v>
      </c>
    </row>
    <row r="385" spans="1:15" x14ac:dyDescent="0.25">
      <c r="A385" s="3" t="str">
        <f>IF(Balance!O384&lt;=0,"",A384+1)</f>
        <v/>
      </c>
      <c r="B385" s="51" t="str">
        <f t="shared" si="11"/>
        <v/>
      </c>
      <c r="D385" s="6">
        <f>IF(Balance!D384&gt;0,IF(SUM(Balance!D384,Interest!D385)&lt;D$15,SUM(Balance!D384,Interest!D385),D$15),0)</f>
        <v>0</v>
      </c>
      <c r="E385" s="6">
        <f>IF(Balance!E384&gt;0,IF(SUM(Balance!E384,Interest!E385)&lt;E$15,SUM(Balance!E384,Interest!E385),E$15),0)</f>
        <v>0</v>
      </c>
      <c r="F385" s="6">
        <f>IF(Balance!F384&gt;0,IF(SUM(Balance!F384,Interest!F385)&lt;F$15,SUM(Balance!F384,Interest!F385),F$15),0)</f>
        <v>0</v>
      </c>
      <c r="G385" s="6">
        <f>IF(Balance!G384&gt;0,IF(SUM(Balance!G384,Interest!G385)&lt;G$15,SUM(Balance!G384,Interest!G385),G$15),0)</f>
        <v>0</v>
      </c>
      <c r="H385" s="6">
        <f>IF(Balance!H384&gt;0,IF(SUM(Balance!H384,Interest!H385)&lt;H$15,SUM(Balance!H384,Interest!H385),H$15),0)</f>
        <v>0</v>
      </c>
      <c r="I385" s="6">
        <f>IF(Balance!I384&gt;0,IF(SUM(Balance!I384,Interest!I385)&lt;I$15,SUM(Balance!I384,Interest!I385),I$15),0)</f>
        <v>0</v>
      </c>
      <c r="J385" s="6">
        <f>IF(Balance!J384&gt;0,IF(SUM(Balance!J384,Interest!J385)&lt;J$15,SUM(Balance!J384,Interest!J385),J$15),0)</f>
        <v>0</v>
      </c>
      <c r="K385" s="6">
        <f>IF(Balance!K384&gt;0,IF(SUM(Balance!K384,Interest!K385)&lt;K$15,SUM(Balance!K384,Interest!K385),K$15),0)</f>
        <v>0</v>
      </c>
      <c r="L385" s="6">
        <f>IF(Balance!L384&gt;0,IF(SUM(Balance!L384,Interest!L385)&lt;L$15,SUM(Balance!L384,Interest!L385),L$15),0)</f>
        <v>0</v>
      </c>
      <c r="M385" s="6">
        <f>IF(Balance!M384&gt;0,IF(SUM(Balance!M384,Interest!M385)&lt;M$15,SUM(Balance!M384,Interest!M385),M$15),0)</f>
        <v>0</v>
      </c>
      <c r="O385" s="6">
        <f t="shared" si="10"/>
        <v>0</v>
      </c>
    </row>
    <row r="386" spans="1:15" x14ac:dyDescent="0.25">
      <c r="A386" s="3" t="str">
        <f>IF(Balance!O385&lt;=0,"",A385+1)</f>
        <v/>
      </c>
      <c r="B386" s="51" t="str">
        <f t="shared" si="11"/>
        <v/>
      </c>
      <c r="D386" s="6">
        <f>IF(Balance!D385&gt;0,IF(SUM(Balance!D385,Interest!D386)&lt;D$15,SUM(Balance!D385,Interest!D386),D$15),0)</f>
        <v>0</v>
      </c>
      <c r="E386" s="6">
        <f>IF(Balance!E385&gt;0,IF(SUM(Balance!E385,Interest!E386)&lt;E$15,SUM(Balance!E385,Interest!E386),E$15),0)</f>
        <v>0</v>
      </c>
      <c r="F386" s="6">
        <f>IF(Balance!F385&gt;0,IF(SUM(Balance!F385,Interest!F386)&lt;F$15,SUM(Balance!F385,Interest!F386),F$15),0)</f>
        <v>0</v>
      </c>
      <c r="G386" s="6">
        <f>IF(Balance!G385&gt;0,IF(SUM(Balance!G385,Interest!G386)&lt;G$15,SUM(Balance!G385,Interest!G386),G$15),0)</f>
        <v>0</v>
      </c>
      <c r="H386" s="6">
        <f>IF(Balance!H385&gt;0,IF(SUM(Balance!H385,Interest!H386)&lt;H$15,SUM(Balance!H385,Interest!H386),H$15),0)</f>
        <v>0</v>
      </c>
      <c r="I386" s="6">
        <f>IF(Balance!I385&gt;0,IF(SUM(Balance!I385,Interest!I386)&lt;I$15,SUM(Balance!I385,Interest!I386),I$15),0)</f>
        <v>0</v>
      </c>
      <c r="J386" s="6">
        <f>IF(Balance!J385&gt;0,IF(SUM(Balance!J385,Interest!J386)&lt;J$15,SUM(Balance!J385,Interest!J386),J$15),0)</f>
        <v>0</v>
      </c>
      <c r="K386" s="6">
        <f>IF(Balance!K385&gt;0,IF(SUM(Balance!K385,Interest!K386)&lt;K$15,SUM(Balance!K385,Interest!K386),K$15),0)</f>
        <v>0</v>
      </c>
      <c r="L386" s="6">
        <f>IF(Balance!L385&gt;0,IF(SUM(Balance!L385,Interest!L386)&lt;L$15,SUM(Balance!L385,Interest!L386),L$15),0)</f>
        <v>0</v>
      </c>
      <c r="M386" s="6">
        <f>IF(Balance!M385&gt;0,IF(SUM(Balance!M385,Interest!M386)&lt;M$15,SUM(Balance!M385,Interest!M386),M$15),0)</f>
        <v>0</v>
      </c>
      <c r="O386" s="6">
        <f t="shared" si="10"/>
        <v>0</v>
      </c>
    </row>
    <row r="387" spans="1:15" x14ac:dyDescent="0.25">
      <c r="A387" s="3" t="str">
        <f>IF(Balance!O386&lt;=0,"",A386+1)</f>
        <v/>
      </c>
      <c r="B387" s="51" t="str">
        <f t="shared" si="11"/>
        <v/>
      </c>
      <c r="D387" s="6">
        <f>IF(Balance!D386&gt;0,IF(SUM(Balance!D386,Interest!D387)&lt;D$15,SUM(Balance!D386,Interest!D387),D$15),0)</f>
        <v>0</v>
      </c>
      <c r="E387" s="6">
        <f>IF(Balance!E386&gt;0,IF(SUM(Balance!E386,Interest!E387)&lt;E$15,SUM(Balance!E386,Interest!E387),E$15),0)</f>
        <v>0</v>
      </c>
      <c r="F387" s="6">
        <f>IF(Balance!F386&gt;0,IF(SUM(Balance!F386,Interest!F387)&lt;F$15,SUM(Balance!F386,Interest!F387),F$15),0)</f>
        <v>0</v>
      </c>
      <c r="G387" s="6">
        <f>IF(Balance!G386&gt;0,IF(SUM(Balance!G386,Interest!G387)&lt;G$15,SUM(Balance!G386,Interest!G387),G$15),0)</f>
        <v>0</v>
      </c>
      <c r="H387" s="6">
        <f>IF(Balance!H386&gt;0,IF(SUM(Balance!H386,Interest!H387)&lt;H$15,SUM(Balance!H386,Interest!H387),H$15),0)</f>
        <v>0</v>
      </c>
      <c r="I387" s="6">
        <f>IF(Balance!I386&gt;0,IF(SUM(Balance!I386,Interest!I387)&lt;I$15,SUM(Balance!I386,Interest!I387),I$15),0)</f>
        <v>0</v>
      </c>
      <c r="J387" s="6">
        <f>IF(Balance!J386&gt;0,IF(SUM(Balance!J386,Interest!J387)&lt;J$15,SUM(Balance!J386,Interest!J387),J$15),0)</f>
        <v>0</v>
      </c>
      <c r="K387" s="6">
        <f>IF(Balance!K386&gt;0,IF(SUM(Balance!K386,Interest!K387)&lt;K$15,SUM(Balance!K386,Interest!K387),K$15),0)</f>
        <v>0</v>
      </c>
      <c r="L387" s="6">
        <f>IF(Balance!L386&gt;0,IF(SUM(Balance!L386,Interest!L387)&lt;L$15,SUM(Balance!L386,Interest!L387),L$15),0)</f>
        <v>0</v>
      </c>
      <c r="M387" s="6">
        <f>IF(Balance!M386&gt;0,IF(SUM(Balance!M386,Interest!M387)&lt;M$15,SUM(Balance!M386,Interest!M387),M$15),0)</f>
        <v>0</v>
      </c>
      <c r="O387" s="6">
        <f t="shared" si="10"/>
        <v>0</v>
      </c>
    </row>
    <row r="388" spans="1:15" x14ac:dyDescent="0.25">
      <c r="A388" s="3" t="str">
        <f>IF(Balance!O387&lt;=0,"",A387+1)</f>
        <v/>
      </c>
      <c r="B388" s="51" t="str">
        <f t="shared" si="11"/>
        <v/>
      </c>
      <c r="D388" s="6">
        <f>IF(Balance!D387&gt;0,IF(SUM(Balance!D387,Interest!D388)&lt;D$15,SUM(Balance!D387,Interest!D388),D$15),0)</f>
        <v>0</v>
      </c>
      <c r="E388" s="6">
        <f>IF(Balance!E387&gt;0,IF(SUM(Balance!E387,Interest!E388)&lt;E$15,SUM(Balance!E387,Interest!E388),E$15),0)</f>
        <v>0</v>
      </c>
      <c r="F388" s="6">
        <f>IF(Balance!F387&gt;0,IF(SUM(Balance!F387,Interest!F388)&lt;F$15,SUM(Balance!F387,Interest!F388),F$15),0)</f>
        <v>0</v>
      </c>
      <c r="G388" s="6">
        <f>IF(Balance!G387&gt;0,IF(SUM(Balance!G387,Interest!G388)&lt;G$15,SUM(Balance!G387,Interest!G388),G$15),0)</f>
        <v>0</v>
      </c>
      <c r="H388" s="6">
        <f>IF(Balance!H387&gt;0,IF(SUM(Balance!H387,Interest!H388)&lt;H$15,SUM(Balance!H387,Interest!H388),H$15),0)</f>
        <v>0</v>
      </c>
      <c r="I388" s="6">
        <f>IF(Balance!I387&gt;0,IF(SUM(Balance!I387,Interest!I388)&lt;I$15,SUM(Balance!I387,Interest!I388),I$15),0)</f>
        <v>0</v>
      </c>
      <c r="J388" s="6">
        <f>IF(Balance!J387&gt;0,IF(SUM(Balance!J387,Interest!J388)&lt;J$15,SUM(Balance!J387,Interest!J388),J$15),0)</f>
        <v>0</v>
      </c>
      <c r="K388" s="6">
        <f>IF(Balance!K387&gt;0,IF(SUM(Balance!K387,Interest!K388)&lt;K$15,SUM(Balance!K387,Interest!K388),K$15),0)</f>
        <v>0</v>
      </c>
      <c r="L388" s="6">
        <f>IF(Balance!L387&gt;0,IF(SUM(Balance!L387,Interest!L388)&lt;L$15,SUM(Balance!L387,Interest!L388),L$15),0)</f>
        <v>0</v>
      </c>
      <c r="M388" s="6">
        <f>IF(Balance!M387&gt;0,IF(SUM(Balance!M387,Interest!M388)&lt;M$15,SUM(Balance!M387,Interest!M388),M$15),0)</f>
        <v>0</v>
      </c>
      <c r="O388" s="6">
        <f t="shared" si="10"/>
        <v>0</v>
      </c>
    </row>
    <row r="389" spans="1:15" x14ac:dyDescent="0.25">
      <c r="A389" s="3" t="str">
        <f>IF(Balance!O388&lt;=0,"",A388+1)</f>
        <v/>
      </c>
      <c r="B389" s="51" t="str">
        <f t="shared" si="11"/>
        <v/>
      </c>
      <c r="D389" s="6">
        <f>IF(Balance!D388&gt;0,IF(SUM(Balance!D388,Interest!D389)&lt;D$15,SUM(Balance!D388,Interest!D389),D$15),0)</f>
        <v>0</v>
      </c>
      <c r="E389" s="6">
        <f>IF(Balance!E388&gt;0,IF(SUM(Balance!E388,Interest!E389)&lt;E$15,SUM(Balance!E388,Interest!E389),E$15),0)</f>
        <v>0</v>
      </c>
      <c r="F389" s="6">
        <f>IF(Balance!F388&gt;0,IF(SUM(Balance!F388,Interest!F389)&lt;F$15,SUM(Balance!F388,Interest!F389),F$15),0)</f>
        <v>0</v>
      </c>
      <c r="G389" s="6">
        <f>IF(Balance!G388&gt;0,IF(SUM(Balance!G388,Interest!G389)&lt;G$15,SUM(Balance!G388,Interest!G389),G$15),0)</f>
        <v>0</v>
      </c>
      <c r="H389" s="6">
        <f>IF(Balance!H388&gt;0,IF(SUM(Balance!H388,Interest!H389)&lt;H$15,SUM(Balance!H388,Interest!H389),H$15),0)</f>
        <v>0</v>
      </c>
      <c r="I389" s="6">
        <f>IF(Balance!I388&gt;0,IF(SUM(Balance!I388,Interest!I389)&lt;I$15,SUM(Balance!I388,Interest!I389),I$15),0)</f>
        <v>0</v>
      </c>
      <c r="J389" s="6">
        <f>IF(Balance!J388&gt;0,IF(SUM(Balance!J388,Interest!J389)&lt;J$15,SUM(Balance!J388,Interest!J389),J$15),0)</f>
        <v>0</v>
      </c>
      <c r="K389" s="6">
        <f>IF(Balance!K388&gt;0,IF(SUM(Balance!K388,Interest!K389)&lt;K$15,SUM(Balance!K388,Interest!K389),K$15),0)</f>
        <v>0</v>
      </c>
      <c r="L389" s="6">
        <f>IF(Balance!L388&gt;0,IF(SUM(Balance!L388,Interest!L389)&lt;L$15,SUM(Balance!L388,Interest!L389),L$15),0)</f>
        <v>0</v>
      </c>
      <c r="M389" s="6">
        <f>IF(Balance!M388&gt;0,IF(SUM(Balance!M388,Interest!M389)&lt;M$15,SUM(Balance!M388,Interest!M389),M$15),0)</f>
        <v>0</v>
      </c>
      <c r="O389" s="6">
        <f t="shared" si="10"/>
        <v>0</v>
      </c>
    </row>
    <row r="390" spans="1:15" x14ac:dyDescent="0.25">
      <c r="A390" s="3" t="str">
        <f>IF(Balance!O389&lt;=0,"",A389+1)</f>
        <v/>
      </c>
      <c r="B390" s="51" t="str">
        <f t="shared" si="11"/>
        <v/>
      </c>
      <c r="D390" s="6">
        <f>IF(Balance!D389&gt;0,IF(SUM(Balance!D389,Interest!D390)&lt;D$15,SUM(Balance!D389,Interest!D390),D$15),0)</f>
        <v>0</v>
      </c>
      <c r="E390" s="6">
        <f>IF(Balance!E389&gt;0,IF(SUM(Balance!E389,Interest!E390)&lt;E$15,SUM(Balance!E389,Interest!E390),E$15),0)</f>
        <v>0</v>
      </c>
      <c r="F390" s="6">
        <f>IF(Balance!F389&gt;0,IF(SUM(Balance!F389,Interest!F390)&lt;F$15,SUM(Balance!F389,Interest!F390),F$15),0)</f>
        <v>0</v>
      </c>
      <c r="G390" s="6">
        <f>IF(Balance!G389&gt;0,IF(SUM(Balance!G389,Interest!G390)&lt;G$15,SUM(Balance!G389,Interest!G390),G$15),0)</f>
        <v>0</v>
      </c>
      <c r="H390" s="6">
        <f>IF(Balance!H389&gt;0,IF(SUM(Balance!H389,Interest!H390)&lt;H$15,SUM(Balance!H389,Interest!H390),H$15),0)</f>
        <v>0</v>
      </c>
      <c r="I390" s="6">
        <f>IF(Balance!I389&gt;0,IF(SUM(Balance!I389,Interest!I390)&lt;I$15,SUM(Balance!I389,Interest!I390),I$15),0)</f>
        <v>0</v>
      </c>
      <c r="J390" s="6">
        <f>IF(Balance!J389&gt;0,IF(SUM(Balance!J389,Interest!J390)&lt;J$15,SUM(Balance!J389,Interest!J390),J$15),0)</f>
        <v>0</v>
      </c>
      <c r="K390" s="6">
        <f>IF(Balance!K389&gt;0,IF(SUM(Balance!K389,Interest!K390)&lt;K$15,SUM(Balance!K389,Interest!K390),K$15),0)</f>
        <v>0</v>
      </c>
      <c r="L390" s="6">
        <f>IF(Balance!L389&gt;0,IF(SUM(Balance!L389,Interest!L390)&lt;L$15,SUM(Balance!L389,Interest!L390),L$15),0)</f>
        <v>0</v>
      </c>
      <c r="M390" s="6">
        <f>IF(Balance!M389&gt;0,IF(SUM(Balance!M389,Interest!M390)&lt;M$15,SUM(Balance!M389,Interest!M390),M$15),0)</f>
        <v>0</v>
      </c>
      <c r="O390" s="6">
        <f t="shared" si="10"/>
        <v>0</v>
      </c>
    </row>
    <row r="391" spans="1:15" x14ac:dyDescent="0.25">
      <c r="A391" s="3" t="str">
        <f>IF(Balance!O390&lt;=0,"",A390+1)</f>
        <v/>
      </c>
      <c r="B391" s="51" t="str">
        <f t="shared" si="11"/>
        <v/>
      </c>
      <c r="D391" s="6">
        <f>IF(Balance!D390&gt;0,IF(SUM(Balance!D390,Interest!D391)&lt;D$15,SUM(Balance!D390,Interest!D391),D$15),0)</f>
        <v>0</v>
      </c>
      <c r="E391" s="6">
        <f>IF(Balance!E390&gt;0,IF(SUM(Balance!E390,Interest!E391)&lt;E$15,SUM(Balance!E390,Interest!E391),E$15),0)</f>
        <v>0</v>
      </c>
      <c r="F391" s="6">
        <f>IF(Balance!F390&gt;0,IF(SUM(Balance!F390,Interest!F391)&lt;F$15,SUM(Balance!F390,Interest!F391),F$15),0)</f>
        <v>0</v>
      </c>
      <c r="G391" s="6">
        <f>IF(Balance!G390&gt;0,IF(SUM(Balance!G390,Interest!G391)&lt;G$15,SUM(Balance!G390,Interest!G391),G$15),0)</f>
        <v>0</v>
      </c>
      <c r="H391" s="6">
        <f>IF(Balance!H390&gt;0,IF(SUM(Balance!H390,Interest!H391)&lt;H$15,SUM(Balance!H390,Interest!H391),H$15),0)</f>
        <v>0</v>
      </c>
      <c r="I391" s="6">
        <f>IF(Balance!I390&gt;0,IF(SUM(Balance!I390,Interest!I391)&lt;I$15,SUM(Balance!I390,Interest!I391),I$15),0)</f>
        <v>0</v>
      </c>
      <c r="J391" s="6">
        <f>IF(Balance!J390&gt;0,IF(SUM(Balance!J390,Interest!J391)&lt;J$15,SUM(Balance!J390,Interest!J391),J$15),0)</f>
        <v>0</v>
      </c>
      <c r="K391" s="6">
        <f>IF(Balance!K390&gt;0,IF(SUM(Balance!K390,Interest!K391)&lt;K$15,SUM(Balance!K390,Interest!K391),K$15),0)</f>
        <v>0</v>
      </c>
      <c r="L391" s="6">
        <f>IF(Balance!L390&gt;0,IF(SUM(Balance!L390,Interest!L391)&lt;L$15,SUM(Balance!L390,Interest!L391),L$15),0)</f>
        <v>0</v>
      </c>
      <c r="M391" s="6">
        <f>IF(Balance!M390&gt;0,IF(SUM(Balance!M390,Interest!M391)&lt;M$15,SUM(Balance!M390,Interest!M391),M$15),0)</f>
        <v>0</v>
      </c>
      <c r="O391" s="6">
        <f t="shared" si="10"/>
        <v>0</v>
      </c>
    </row>
    <row r="392" spans="1:15" x14ac:dyDescent="0.25">
      <c r="A392" s="3" t="str">
        <f>IF(Balance!O391&lt;=0,"",A391+1)</f>
        <v/>
      </c>
      <c r="B392" s="51" t="str">
        <f t="shared" si="11"/>
        <v/>
      </c>
      <c r="D392" s="6">
        <f>IF(Balance!D391&gt;0,IF(SUM(Balance!D391,Interest!D392)&lt;D$15,SUM(Balance!D391,Interest!D392),D$15),0)</f>
        <v>0</v>
      </c>
      <c r="E392" s="6">
        <f>IF(Balance!E391&gt;0,IF(SUM(Balance!E391,Interest!E392)&lt;E$15,SUM(Balance!E391,Interest!E392),E$15),0)</f>
        <v>0</v>
      </c>
      <c r="F392" s="6">
        <f>IF(Balance!F391&gt;0,IF(SUM(Balance!F391,Interest!F392)&lt;F$15,SUM(Balance!F391,Interest!F392),F$15),0)</f>
        <v>0</v>
      </c>
      <c r="G392" s="6">
        <f>IF(Balance!G391&gt;0,IF(SUM(Balance!G391,Interest!G392)&lt;G$15,SUM(Balance!G391,Interest!G392),G$15),0)</f>
        <v>0</v>
      </c>
      <c r="H392" s="6">
        <f>IF(Balance!H391&gt;0,IF(SUM(Balance!H391,Interest!H392)&lt;H$15,SUM(Balance!H391,Interest!H392),H$15),0)</f>
        <v>0</v>
      </c>
      <c r="I392" s="6">
        <f>IF(Balance!I391&gt;0,IF(SUM(Balance!I391,Interest!I392)&lt;I$15,SUM(Balance!I391,Interest!I392),I$15),0)</f>
        <v>0</v>
      </c>
      <c r="J392" s="6">
        <f>IF(Balance!J391&gt;0,IF(SUM(Balance!J391,Interest!J392)&lt;J$15,SUM(Balance!J391,Interest!J392),J$15),0)</f>
        <v>0</v>
      </c>
      <c r="K392" s="6">
        <f>IF(Balance!K391&gt;0,IF(SUM(Balance!K391,Interest!K392)&lt;K$15,SUM(Balance!K391,Interest!K392),K$15),0)</f>
        <v>0</v>
      </c>
      <c r="L392" s="6">
        <f>IF(Balance!L391&gt;0,IF(SUM(Balance!L391,Interest!L392)&lt;L$15,SUM(Balance!L391,Interest!L392),L$15),0)</f>
        <v>0</v>
      </c>
      <c r="M392" s="6">
        <f>IF(Balance!M391&gt;0,IF(SUM(Balance!M391,Interest!M392)&lt;M$15,SUM(Balance!M391,Interest!M392),M$15),0)</f>
        <v>0</v>
      </c>
      <c r="O392" s="6">
        <f t="shared" si="10"/>
        <v>0</v>
      </c>
    </row>
    <row r="393" spans="1:15" x14ac:dyDescent="0.25">
      <c r="A393" s="3" t="str">
        <f>IF(Balance!O392&lt;=0,"",A392+1)</f>
        <v/>
      </c>
      <c r="B393" s="51" t="str">
        <f t="shared" si="11"/>
        <v/>
      </c>
      <c r="D393" s="6">
        <f>IF(Balance!D392&gt;0,IF(SUM(Balance!D392,Interest!D393)&lt;D$15,SUM(Balance!D392,Interest!D393),D$15),0)</f>
        <v>0</v>
      </c>
      <c r="E393" s="6">
        <f>IF(Balance!E392&gt;0,IF(SUM(Balance!E392,Interest!E393)&lt;E$15,SUM(Balance!E392,Interest!E393),E$15),0)</f>
        <v>0</v>
      </c>
      <c r="F393" s="6">
        <f>IF(Balance!F392&gt;0,IF(SUM(Balance!F392,Interest!F393)&lt;F$15,SUM(Balance!F392,Interest!F393),F$15),0)</f>
        <v>0</v>
      </c>
      <c r="G393" s="6">
        <f>IF(Balance!G392&gt;0,IF(SUM(Balance!G392,Interest!G393)&lt;G$15,SUM(Balance!G392,Interest!G393),G$15),0)</f>
        <v>0</v>
      </c>
      <c r="H393" s="6">
        <f>IF(Balance!H392&gt;0,IF(SUM(Balance!H392,Interest!H393)&lt;H$15,SUM(Balance!H392,Interest!H393),H$15),0)</f>
        <v>0</v>
      </c>
      <c r="I393" s="6">
        <f>IF(Balance!I392&gt;0,IF(SUM(Balance!I392,Interest!I393)&lt;I$15,SUM(Balance!I392,Interest!I393),I$15),0)</f>
        <v>0</v>
      </c>
      <c r="J393" s="6">
        <f>IF(Balance!J392&gt;0,IF(SUM(Balance!J392,Interest!J393)&lt;J$15,SUM(Balance!J392,Interest!J393),J$15),0)</f>
        <v>0</v>
      </c>
      <c r="K393" s="6">
        <f>IF(Balance!K392&gt;0,IF(SUM(Balance!K392,Interest!K393)&lt;K$15,SUM(Balance!K392,Interest!K393),K$15),0)</f>
        <v>0</v>
      </c>
      <c r="L393" s="6">
        <f>IF(Balance!L392&gt;0,IF(SUM(Balance!L392,Interest!L393)&lt;L$15,SUM(Balance!L392,Interest!L393),L$15),0)</f>
        <v>0</v>
      </c>
      <c r="M393" s="6">
        <f>IF(Balance!M392&gt;0,IF(SUM(Balance!M392,Interest!M393)&lt;M$15,SUM(Balance!M392,Interest!M393),M$15),0)</f>
        <v>0</v>
      </c>
      <c r="O393" s="6">
        <f t="shared" si="10"/>
        <v>0</v>
      </c>
    </row>
    <row r="394" spans="1:15" x14ac:dyDescent="0.25">
      <c r="A394" s="3" t="str">
        <f>IF(Balance!O393&lt;=0,"",A393+1)</f>
        <v/>
      </c>
      <c r="B394" s="51" t="str">
        <f t="shared" si="11"/>
        <v/>
      </c>
      <c r="D394" s="6">
        <f>IF(Balance!D393&gt;0,IF(SUM(Balance!D393,Interest!D394)&lt;D$15,SUM(Balance!D393,Interest!D394),D$15),0)</f>
        <v>0</v>
      </c>
      <c r="E394" s="6">
        <f>IF(Balance!E393&gt;0,IF(SUM(Balance!E393,Interest!E394)&lt;E$15,SUM(Balance!E393,Interest!E394),E$15),0)</f>
        <v>0</v>
      </c>
      <c r="F394" s="6">
        <f>IF(Balance!F393&gt;0,IF(SUM(Balance!F393,Interest!F394)&lt;F$15,SUM(Balance!F393,Interest!F394),F$15),0)</f>
        <v>0</v>
      </c>
      <c r="G394" s="6">
        <f>IF(Balance!G393&gt;0,IF(SUM(Balance!G393,Interest!G394)&lt;G$15,SUM(Balance!G393,Interest!G394),G$15),0)</f>
        <v>0</v>
      </c>
      <c r="H394" s="6">
        <f>IF(Balance!H393&gt;0,IF(SUM(Balance!H393,Interest!H394)&lt;H$15,SUM(Balance!H393,Interest!H394),H$15),0)</f>
        <v>0</v>
      </c>
      <c r="I394" s="6">
        <f>IF(Balance!I393&gt;0,IF(SUM(Balance!I393,Interest!I394)&lt;I$15,SUM(Balance!I393,Interest!I394),I$15),0)</f>
        <v>0</v>
      </c>
      <c r="J394" s="6">
        <f>IF(Balance!J393&gt;0,IF(SUM(Balance!J393,Interest!J394)&lt;J$15,SUM(Balance!J393,Interest!J394),J$15),0)</f>
        <v>0</v>
      </c>
      <c r="K394" s="6">
        <f>IF(Balance!K393&gt;0,IF(SUM(Balance!K393,Interest!K394)&lt;K$15,SUM(Balance!K393,Interest!K394),K$15),0)</f>
        <v>0</v>
      </c>
      <c r="L394" s="6">
        <f>IF(Balance!L393&gt;0,IF(SUM(Balance!L393,Interest!L394)&lt;L$15,SUM(Balance!L393,Interest!L394),L$15),0)</f>
        <v>0</v>
      </c>
      <c r="M394" s="6">
        <f>IF(Balance!M393&gt;0,IF(SUM(Balance!M393,Interest!M394)&lt;M$15,SUM(Balance!M393,Interest!M394),M$15),0)</f>
        <v>0</v>
      </c>
      <c r="O394" s="6">
        <f t="shared" si="10"/>
        <v>0</v>
      </c>
    </row>
    <row r="395" spans="1:15" x14ac:dyDescent="0.25">
      <c r="A395" s="3" t="str">
        <f>IF(Balance!O394&lt;=0,"",A394+1)</f>
        <v/>
      </c>
      <c r="B395" s="51" t="str">
        <f t="shared" si="11"/>
        <v/>
      </c>
      <c r="D395" s="6">
        <f>IF(Balance!D394&gt;0,IF(SUM(Balance!D394,Interest!D395)&lt;D$15,SUM(Balance!D394,Interest!D395),D$15),0)</f>
        <v>0</v>
      </c>
      <c r="E395" s="6">
        <f>IF(Balance!E394&gt;0,IF(SUM(Balance!E394,Interest!E395)&lt;E$15,SUM(Balance!E394,Interest!E395),E$15),0)</f>
        <v>0</v>
      </c>
      <c r="F395" s="6">
        <f>IF(Balance!F394&gt;0,IF(SUM(Balance!F394,Interest!F395)&lt;F$15,SUM(Balance!F394,Interest!F395),F$15),0)</f>
        <v>0</v>
      </c>
      <c r="G395" s="6">
        <f>IF(Balance!G394&gt;0,IF(SUM(Balance!G394,Interest!G395)&lt;G$15,SUM(Balance!G394,Interest!G395),G$15),0)</f>
        <v>0</v>
      </c>
      <c r="H395" s="6">
        <f>IF(Balance!H394&gt;0,IF(SUM(Balance!H394,Interest!H395)&lt;H$15,SUM(Balance!H394,Interest!H395),H$15),0)</f>
        <v>0</v>
      </c>
      <c r="I395" s="6">
        <f>IF(Balance!I394&gt;0,IF(SUM(Balance!I394,Interest!I395)&lt;I$15,SUM(Balance!I394,Interest!I395),I$15),0)</f>
        <v>0</v>
      </c>
      <c r="J395" s="6">
        <f>IF(Balance!J394&gt;0,IF(SUM(Balance!J394,Interest!J395)&lt;J$15,SUM(Balance!J394,Interest!J395),J$15),0)</f>
        <v>0</v>
      </c>
      <c r="K395" s="6">
        <f>IF(Balance!K394&gt;0,IF(SUM(Balance!K394,Interest!K395)&lt;K$15,SUM(Balance!K394,Interest!K395),K$15),0)</f>
        <v>0</v>
      </c>
      <c r="L395" s="6">
        <f>IF(Balance!L394&gt;0,IF(SUM(Balance!L394,Interest!L395)&lt;L$15,SUM(Balance!L394,Interest!L395),L$15),0)</f>
        <v>0</v>
      </c>
      <c r="M395" s="6">
        <f>IF(Balance!M394&gt;0,IF(SUM(Balance!M394,Interest!M395)&lt;M$15,SUM(Balance!M394,Interest!M395),M$15),0)</f>
        <v>0</v>
      </c>
      <c r="O395" s="6">
        <f t="shared" si="10"/>
        <v>0</v>
      </c>
    </row>
    <row r="396" spans="1:15" x14ac:dyDescent="0.25">
      <c r="A396" s="3" t="str">
        <f>IF(Balance!O395&lt;=0,"",A395+1)</f>
        <v/>
      </c>
      <c r="B396" s="51" t="str">
        <f t="shared" si="11"/>
        <v/>
      </c>
      <c r="D396" s="6">
        <f>IF(Balance!D395&gt;0,IF(SUM(Balance!D395,Interest!D396)&lt;D$15,SUM(Balance!D395,Interest!D396),D$15),0)</f>
        <v>0</v>
      </c>
      <c r="E396" s="6">
        <f>IF(Balance!E395&gt;0,IF(SUM(Balance!E395,Interest!E396)&lt;E$15,SUM(Balance!E395,Interest!E396),E$15),0)</f>
        <v>0</v>
      </c>
      <c r="F396" s="6">
        <f>IF(Balance!F395&gt;0,IF(SUM(Balance!F395,Interest!F396)&lt;F$15,SUM(Balance!F395,Interest!F396),F$15),0)</f>
        <v>0</v>
      </c>
      <c r="G396" s="6">
        <f>IF(Balance!G395&gt;0,IF(SUM(Balance!G395,Interest!G396)&lt;G$15,SUM(Balance!G395,Interest!G396),G$15),0)</f>
        <v>0</v>
      </c>
      <c r="H396" s="6">
        <f>IF(Balance!H395&gt;0,IF(SUM(Balance!H395,Interest!H396)&lt;H$15,SUM(Balance!H395,Interest!H396),H$15),0)</f>
        <v>0</v>
      </c>
      <c r="I396" s="6">
        <f>IF(Balance!I395&gt;0,IF(SUM(Balance!I395,Interest!I396)&lt;I$15,SUM(Balance!I395,Interest!I396),I$15),0)</f>
        <v>0</v>
      </c>
      <c r="J396" s="6">
        <f>IF(Balance!J395&gt;0,IF(SUM(Balance!J395,Interest!J396)&lt;J$15,SUM(Balance!J395,Interest!J396),J$15),0)</f>
        <v>0</v>
      </c>
      <c r="K396" s="6">
        <f>IF(Balance!K395&gt;0,IF(SUM(Balance!K395,Interest!K396)&lt;K$15,SUM(Balance!K395,Interest!K396),K$15),0)</f>
        <v>0</v>
      </c>
      <c r="L396" s="6">
        <f>IF(Balance!L395&gt;0,IF(SUM(Balance!L395,Interest!L396)&lt;L$15,SUM(Balance!L395,Interest!L396),L$15),0)</f>
        <v>0</v>
      </c>
      <c r="M396" s="6">
        <f>IF(Balance!M395&gt;0,IF(SUM(Balance!M395,Interest!M396)&lt;M$15,SUM(Balance!M395,Interest!M396),M$15),0)</f>
        <v>0</v>
      </c>
      <c r="O396" s="6">
        <f t="shared" si="10"/>
        <v>0</v>
      </c>
    </row>
    <row r="397" spans="1:15" x14ac:dyDescent="0.25">
      <c r="A397" s="3" t="str">
        <f>IF(Balance!O396&lt;=0,"",A396+1)</f>
        <v/>
      </c>
      <c r="B397" s="51" t="str">
        <f t="shared" si="11"/>
        <v/>
      </c>
      <c r="D397" s="6">
        <f>IF(Balance!D396&gt;0,IF(SUM(Balance!D396,Interest!D397)&lt;D$15,SUM(Balance!D396,Interest!D397),D$15),0)</f>
        <v>0</v>
      </c>
      <c r="E397" s="6">
        <f>IF(Balance!E396&gt;0,IF(SUM(Balance!E396,Interest!E397)&lt;E$15,SUM(Balance!E396,Interest!E397),E$15),0)</f>
        <v>0</v>
      </c>
      <c r="F397" s="6">
        <f>IF(Balance!F396&gt;0,IF(SUM(Balance!F396,Interest!F397)&lt;F$15,SUM(Balance!F396,Interest!F397),F$15),0)</f>
        <v>0</v>
      </c>
      <c r="G397" s="6">
        <f>IF(Balance!G396&gt;0,IF(SUM(Balance!G396,Interest!G397)&lt;G$15,SUM(Balance!G396,Interest!G397),G$15),0)</f>
        <v>0</v>
      </c>
      <c r="H397" s="6">
        <f>IF(Balance!H396&gt;0,IF(SUM(Balance!H396,Interest!H397)&lt;H$15,SUM(Balance!H396,Interest!H397),H$15),0)</f>
        <v>0</v>
      </c>
      <c r="I397" s="6">
        <f>IF(Balance!I396&gt;0,IF(SUM(Balance!I396,Interest!I397)&lt;I$15,SUM(Balance!I396,Interest!I397),I$15),0)</f>
        <v>0</v>
      </c>
      <c r="J397" s="6">
        <f>IF(Balance!J396&gt;0,IF(SUM(Balance!J396,Interest!J397)&lt;J$15,SUM(Balance!J396,Interest!J397),J$15),0)</f>
        <v>0</v>
      </c>
      <c r="K397" s="6">
        <f>IF(Balance!K396&gt;0,IF(SUM(Balance!K396,Interest!K397)&lt;K$15,SUM(Balance!K396,Interest!K397),K$15),0)</f>
        <v>0</v>
      </c>
      <c r="L397" s="6">
        <f>IF(Balance!L396&gt;0,IF(SUM(Balance!L396,Interest!L397)&lt;L$15,SUM(Balance!L396,Interest!L397),L$15),0)</f>
        <v>0</v>
      </c>
      <c r="M397" s="6">
        <f>IF(Balance!M396&gt;0,IF(SUM(Balance!M396,Interest!M397)&lt;M$15,SUM(Balance!M396,Interest!M397),M$15),0)</f>
        <v>0</v>
      </c>
      <c r="O397" s="6">
        <f t="shared" si="10"/>
        <v>0</v>
      </c>
    </row>
    <row r="398" spans="1:15" x14ac:dyDescent="0.25">
      <c r="A398" s="3" t="str">
        <f>IF(Balance!O397&lt;=0,"",A397+1)</f>
        <v/>
      </c>
      <c r="B398" s="51" t="str">
        <f t="shared" si="11"/>
        <v/>
      </c>
      <c r="D398" s="6">
        <f>IF(Balance!D397&gt;0,IF(SUM(Balance!D397,Interest!D398)&lt;D$15,SUM(Balance!D397,Interest!D398),D$15),0)</f>
        <v>0</v>
      </c>
      <c r="E398" s="6">
        <f>IF(Balance!E397&gt;0,IF(SUM(Balance!E397,Interest!E398)&lt;E$15,SUM(Balance!E397,Interest!E398),E$15),0)</f>
        <v>0</v>
      </c>
      <c r="F398" s="6">
        <f>IF(Balance!F397&gt;0,IF(SUM(Balance!F397,Interest!F398)&lt;F$15,SUM(Balance!F397,Interest!F398),F$15),0)</f>
        <v>0</v>
      </c>
      <c r="G398" s="6">
        <f>IF(Balance!G397&gt;0,IF(SUM(Balance!G397,Interest!G398)&lt;G$15,SUM(Balance!G397,Interest!G398),G$15),0)</f>
        <v>0</v>
      </c>
      <c r="H398" s="6">
        <f>IF(Balance!H397&gt;0,IF(SUM(Balance!H397,Interest!H398)&lt;H$15,SUM(Balance!H397,Interest!H398),H$15),0)</f>
        <v>0</v>
      </c>
      <c r="I398" s="6">
        <f>IF(Balance!I397&gt;0,IF(SUM(Balance!I397,Interest!I398)&lt;I$15,SUM(Balance!I397,Interest!I398),I$15),0)</f>
        <v>0</v>
      </c>
      <c r="J398" s="6">
        <f>IF(Balance!J397&gt;0,IF(SUM(Balance!J397,Interest!J398)&lt;J$15,SUM(Balance!J397,Interest!J398),J$15),0)</f>
        <v>0</v>
      </c>
      <c r="K398" s="6">
        <f>IF(Balance!K397&gt;0,IF(SUM(Balance!K397,Interest!K398)&lt;K$15,SUM(Balance!K397,Interest!K398),K$15),0)</f>
        <v>0</v>
      </c>
      <c r="L398" s="6">
        <f>IF(Balance!L397&gt;0,IF(SUM(Balance!L397,Interest!L398)&lt;L$15,SUM(Balance!L397,Interest!L398),L$15),0)</f>
        <v>0</v>
      </c>
      <c r="M398" s="6">
        <f>IF(Balance!M397&gt;0,IF(SUM(Balance!M397,Interest!M398)&lt;M$15,SUM(Balance!M397,Interest!M398),M$15),0)</f>
        <v>0</v>
      </c>
      <c r="O398" s="6">
        <f t="shared" si="10"/>
        <v>0</v>
      </c>
    </row>
    <row r="399" spans="1:15" x14ac:dyDescent="0.25">
      <c r="A399" s="3" t="str">
        <f>IF(Balance!O398&lt;=0,"",A398+1)</f>
        <v/>
      </c>
      <c r="B399" s="51" t="str">
        <f t="shared" si="11"/>
        <v/>
      </c>
      <c r="D399" s="6">
        <f>IF(Balance!D398&gt;0,IF(SUM(Balance!D398,Interest!D399)&lt;D$15,SUM(Balance!D398,Interest!D399),D$15),0)</f>
        <v>0</v>
      </c>
      <c r="E399" s="6">
        <f>IF(Balance!E398&gt;0,IF(SUM(Balance!E398,Interest!E399)&lt;E$15,SUM(Balance!E398,Interest!E399),E$15),0)</f>
        <v>0</v>
      </c>
      <c r="F399" s="6">
        <f>IF(Balance!F398&gt;0,IF(SUM(Balance!F398,Interest!F399)&lt;F$15,SUM(Balance!F398,Interest!F399),F$15),0)</f>
        <v>0</v>
      </c>
      <c r="G399" s="6">
        <f>IF(Balance!G398&gt;0,IF(SUM(Balance!G398,Interest!G399)&lt;G$15,SUM(Balance!G398,Interest!G399),G$15),0)</f>
        <v>0</v>
      </c>
      <c r="H399" s="6">
        <f>IF(Balance!H398&gt;0,IF(SUM(Balance!H398,Interest!H399)&lt;H$15,SUM(Balance!H398,Interest!H399),H$15),0)</f>
        <v>0</v>
      </c>
      <c r="I399" s="6">
        <f>IF(Balance!I398&gt;0,IF(SUM(Balance!I398,Interest!I399)&lt;I$15,SUM(Balance!I398,Interest!I399),I$15),0)</f>
        <v>0</v>
      </c>
      <c r="J399" s="6">
        <f>IF(Balance!J398&gt;0,IF(SUM(Balance!J398,Interest!J399)&lt;J$15,SUM(Balance!J398,Interest!J399),J$15),0)</f>
        <v>0</v>
      </c>
      <c r="K399" s="6">
        <f>IF(Balance!K398&gt;0,IF(SUM(Balance!K398,Interest!K399)&lt;K$15,SUM(Balance!K398,Interest!K399),K$15),0)</f>
        <v>0</v>
      </c>
      <c r="L399" s="6">
        <f>IF(Balance!L398&gt;0,IF(SUM(Balance!L398,Interest!L399)&lt;L$15,SUM(Balance!L398,Interest!L399),L$15),0)</f>
        <v>0</v>
      </c>
      <c r="M399" s="6">
        <f>IF(Balance!M398&gt;0,IF(SUM(Balance!M398,Interest!M399)&lt;M$15,SUM(Balance!M398,Interest!M399),M$15),0)</f>
        <v>0</v>
      </c>
      <c r="O399" s="6">
        <f t="shared" si="10"/>
        <v>0</v>
      </c>
    </row>
    <row r="400" spans="1:15" x14ac:dyDescent="0.25">
      <c r="A400" s="3" t="str">
        <f>IF(Balance!O399&lt;=0,"",A399+1)</f>
        <v/>
      </c>
      <c r="B400" s="51" t="str">
        <f t="shared" si="11"/>
        <v/>
      </c>
      <c r="D400" s="6">
        <f>IF(Balance!D399&gt;0,IF(SUM(Balance!D399,Interest!D400)&lt;D$15,SUM(Balance!D399,Interest!D400),D$15),0)</f>
        <v>0</v>
      </c>
      <c r="E400" s="6">
        <f>IF(Balance!E399&gt;0,IF(SUM(Balance!E399,Interest!E400)&lt;E$15,SUM(Balance!E399,Interest!E400),E$15),0)</f>
        <v>0</v>
      </c>
      <c r="F400" s="6">
        <f>IF(Balance!F399&gt;0,IF(SUM(Balance!F399,Interest!F400)&lt;F$15,SUM(Balance!F399,Interest!F400),F$15),0)</f>
        <v>0</v>
      </c>
      <c r="G400" s="6">
        <f>IF(Balance!G399&gt;0,IF(SUM(Balance!G399,Interest!G400)&lt;G$15,SUM(Balance!G399,Interest!G400),G$15),0)</f>
        <v>0</v>
      </c>
      <c r="H400" s="6">
        <f>IF(Balance!H399&gt;0,IF(SUM(Balance!H399,Interest!H400)&lt;H$15,SUM(Balance!H399,Interest!H400),H$15),0)</f>
        <v>0</v>
      </c>
      <c r="I400" s="6">
        <f>IF(Balance!I399&gt;0,IF(SUM(Balance!I399,Interest!I400)&lt;I$15,SUM(Balance!I399,Interest!I400),I$15),0)</f>
        <v>0</v>
      </c>
      <c r="J400" s="6">
        <f>IF(Balance!J399&gt;0,IF(SUM(Balance!J399,Interest!J400)&lt;J$15,SUM(Balance!J399,Interest!J400),J$15),0)</f>
        <v>0</v>
      </c>
      <c r="K400" s="6">
        <f>IF(Balance!K399&gt;0,IF(SUM(Balance!K399,Interest!K400)&lt;K$15,SUM(Balance!K399,Interest!K400),K$15),0)</f>
        <v>0</v>
      </c>
      <c r="L400" s="6">
        <f>IF(Balance!L399&gt;0,IF(SUM(Balance!L399,Interest!L400)&lt;L$15,SUM(Balance!L399,Interest!L400),L$15),0)</f>
        <v>0</v>
      </c>
      <c r="M400" s="6">
        <f>IF(Balance!M399&gt;0,IF(SUM(Balance!M399,Interest!M400)&lt;M$15,SUM(Balance!M399,Interest!M400),M$15),0)</f>
        <v>0</v>
      </c>
      <c r="O400" s="6">
        <f t="shared" ref="O400:O463" si="12">SUM(D400:M400)</f>
        <v>0</v>
      </c>
    </row>
    <row r="401" spans="1:15" x14ac:dyDescent="0.25">
      <c r="A401" s="3" t="str">
        <f>IF(Balance!O400&lt;=0,"",A400+1)</f>
        <v/>
      </c>
      <c r="B401" s="51" t="str">
        <f t="shared" ref="B401:B464" si="13">IF(A401="","",DATE(YEAR(B400),MONTH(B400)+1,1))</f>
        <v/>
      </c>
      <c r="D401" s="6">
        <f>IF(Balance!D400&gt;0,IF(SUM(Balance!D400,Interest!D401)&lt;D$15,SUM(Balance!D400,Interest!D401),D$15),0)</f>
        <v>0</v>
      </c>
      <c r="E401" s="6">
        <f>IF(Balance!E400&gt;0,IF(SUM(Balance!E400,Interest!E401)&lt;E$15,SUM(Balance!E400,Interest!E401),E$15),0)</f>
        <v>0</v>
      </c>
      <c r="F401" s="6">
        <f>IF(Balance!F400&gt;0,IF(SUM(Balance!F400,Interest!F401)&lt;F$15,SUM(Balance!F400,Interest!F401),F$15),0)</f>
        <v>0</v>
      </c>
      <c r="G401" s="6">
        <f>IF(Balance!G400&gt;0,IF(SUM(Balance!G400,Interest!G401)&lt;G$15,SUM(Balance!G400,Interest!G401),G$15),0)</f>
        <v>0</v>
      </c>
      <c r="H401" s="6">
        <f>IF(Balance!H400&gt;0,IF(SUM(Balance!H400,Interest!H401)&lt;H$15,SUM(Balance!H400,Interest!H401),H$15),0)</f>
        <v>0</v>
      </c>
      <c r="I401" s="6">
        <f>IF(Balance!I400&gt;0,IF(SUM(Balance!I400,Interest!I401)&lt;I$15,SUM(Balance!I400,Interest!I401),I$15),0)</f>
        <v>0</v>
      </c>
      <c r="J401" s="6">
        <f>IF(Balance!J400&gt;0,IF(SUM(Balance!J400,Interest!J401)&lt;J$15,SUM(Balance!J400,Interest!J401),J$15),0)</f>
        <v>0</v>
      </c>
      <c r="K401" s="6">
        <f>IF(Balance!K400&gt;0,IF(SUM(Balance!K400,Interest!K401)&lt;K$15,SUM(Balance!K400,Interest!K401),K$15),0)</f>
        <v>0</v>
      </c>
      <c r="L401" s="6">
        <f>IF(Balance!L400&gt;0,IF(SUM(Balance!L400,Interest!L401)&lt;L$15,SUM(Balance!L400,Interest!L401),L$15),0)</f>
        <v>0</v>
      </c>
      <c r="M401" s="6">
        <f>IF(Balance!M400&gt;0,IF(SUM(Balance!M400,Interest!M401)&lt;M$15,SUM(Balance!M400,Interest!M401),M$15),0)</f>
        <v>0</v>
      </c>
      <c r="O401" s="6">
        <f t="shared" si="12"/>
        <v>0</v>
      </c>
    </row>
    <row r="402" spans="1:15" x14ac:dyDescent="0.25">
      <c r="A402" s="3" t="str">
        <f>IF(Balance!O401&lt;=0,"",A401+1)</f>
        <v/>
      </c>
      <c r="B402" s="51" t="str">
        <f t="shared" si="13"/>
        <v/>
      </c>
      <c r="D402" s="6">
        <f>IF(Balance!D401&gt;0,IF(SUM(Balance!D401,Interest!D402)&lt;D$15,SUM(Balance!D401,Interest!D402),D$15),0)</f>
        <v>0</v>
      </c>
      <c r="E402" s="6">
        <f>IF(Balance!E401&gt;0,IF(SUM(Balance!E401,Interest!E402)&lt;E$15,SUM(Balance!E401,Interest!E402),E$15),0)</f>
        <v>0</v>
      </c>
      <c r="F402" s="6">
        <f>IF(Balance!F401&gt;0,IF(SUM(Balance!F401,Interest!F402)&lt;F$15,SUM(Balance!F401,Interest!F402),F$15),0)</f>
        <v>0</v>
      </c>
      <c r="G402" s="6">
        <f>IF(Balance!G401&gt;0,IF(SUM(Balance!G401,Interest!G402)&lt;G$15,SUM(Balance!G401,Interest!G402),G$15),0)</f>
        <v>0</v>
      </c>
      <c r="H402" s="6">
        <f>IF(Balance!H401&gt;0,IF(SUM(Balance!H401,Interest!H402)&lt;H$15,SUM(Balance!H401,Interest!H402),H$15),0)</f>
        <v>0</v>
      </c>
      <c r="I402" s="6">
        <f>IF(Balance!I401&gt;0,IF(SUM(Balance!I401,Interest!I402)&lt;I$15,SUM(Balance!I401,Interest!I402),I$15),0)</f>
        <v>0</v>
      </c>
      <c r="J402" s="6">
        <f>IF(Balance!J401&gt;0,IF(SUM(Balance!J401,Interest!J402)&lt;J$15,SUM(Balance!J401,Interest!J402),J$15),0)</f>
        <v>0</v>
      </c>
      <c r="K402" s="6">
        <f>IF(Balance!K401&gt;0,IF(SUM(Balance!K401,Interest!K402)&lt;K$15,SUM(Balance!K401,Interest!K402),K$15),0)</f>
        <v>0</v>
      </c>
      <c r="L402" s="6">
        <f>IF(Balance!L401&gt;0,IF(SUM(Balance!L401,Interest!L402)&lt;L$15,SUM(Balance!L401,Interest!L402),L$15),0)</f>
        <v>0</v>
      </c>
      <c r="M402" s="6">
        <f>IF(Balance!M401&gt;0,IF(SUM(Balance!M401,Interest!M402)&lt;M$15,SUM(Balance!M401,Interest!M402),M$15),0)</f>
        <v>0</v>
      </c>
      <c r="O402" s="6">
        <f t="shared" si="12"/>
        <v>0</v>
      </c>
    </row>
    <row r="403" spans="1:15" x14ac:dyDescent="0.25">
      <c r="A403" s="3" t="str">
        <f>IF(Balance!O402&lt;=0,"",A402+1)</f>
        <v/>
      </c>
      <c r="B403" s="51" t="str">
        <f t="shared" si="13"/>
        <v/>
      </c>
      <c r="D403" s="6">
        <f>IF(Balance!D402&gt;0,IF(SUM(Balance!D402,Interest!D403)&lt;D$15,SUM(Balance!D402,Interest!D403),D$15),0)</f>
        <v>0</v>
      </c>
      <c r="E403" s="6">
        <f>IF(Balance!E402&gt;0,IF(SUM(Balance!E402,Interest!E403)&lt;E$15,SUM(Balance!E402,Interest!E403),E$15),0)</f>
        <v>0</v>
      </c>
      <c r="F403" s="6">
        <f>IF(Balance!F402&gt;0,IF(SUM(Balance!F402,Interest!F403)&lt;F$15,SUM(Balance!F402,Interest!F403),F$15),0)</f>
        <v>0</v>
      </c>
      <c r="G403" s="6">
        <f>IF(Balance!G402&gt;0,IF(SUM(Balance!G402,Interest!G403)&lt;G$15,SUM(Balance!G402,Interest!G403),G$15),0)</f>
        <v>0</v>
      </c>
      <c r="H403" s="6">
        <f>IF(Balance!H402&gt;0,IF(SUM(Balance!H402,Interest!H403)&lt;H$15,SUM(Balance!H402,Interest!H403),H$15),0)</f>
        <v>0</v>
      </c>
      <c r="I403" s="6">
        <f>IF(Balance!I402&gt;0,IF(SUM(Balance!I402,Interest!I403)&lt;I$15,SUM(Balance!I402,Interest!I403),I$15),0)</f>
        <v>0</v>
      </c>
      <c r="J403" s="6">
        <f>IF(Balance!J402&gt;0,IF(SUM(Balance!J402,Interest!J403)&lt;J$15,SUM(Balance!J402,Interest!J403),J$15),0)</f>
        <v>0</v>
      </c>
      <c r="K403" s="6">
        <f>IF(Balance!K402&gt;0,IF(SUM(Balance!K402,Interest!K403)&lt;K$15,SUM(Balance!K402,Interest!K403),K$15),0)</f>
        <v>0</v>
      </c>
      <c r="L403" s="6">
        <f>IF(Balance!L402&gt;0,IF(SUM(Balance!L402,Interest!L403)&lt;L$15,SUM(Balance!L402,Interest!L403),L$15),0)</f>
        <v>0</v>
      </c>
      <c r="M403" s="6">
        <f>IF(Balance!M402&gt;0,IF(SUM(Balance!M402,Interest!M403)&lt;M$15,SUM(Balance!M402,Interest!M403),M$15),0)</f>
        <v>0</v>
      </c>
      <c r="O403" s="6">
        <f t="shared" si="12"/>
        <v>0</v>
      </c>
    </row>
    <row r="404" spans="1:15" x14ac:dyDescent="0.25">
      <c r="A404" s="3" t="str">
        <f>IF(Balance!O403&lt;=0,"",A403+1)</f>
        <v/>
      </c>
      <c r="B404" s="51" t="str">
        <f t="shared" si="13"/>
        <v/>
      </c>
      <c r="D404" s="6">
        <f>IF(Balance!D403&gt;0,IF(SUM(Balance!D403,Interest!D404)&lt;D$15,SUM(Balance!D403,Interest!D404),D$15),0)</f>
        <v>0</v>
      </c>
      <c r="E404" s="6">
        <f>IF(Balance!E403&gt;0,IF(SUM(Balance!E403,Interest!E404)&lt;E$15,SUM(Balance!E403,Interest!E404),E$15),0)</f>
        <v>0</v>
      </c>
      <c r="F404" s="6">
        <f>IF(Balance!F403&gt;0,IF(SUM(Balance!F403,Interest!F404)&lt;F$15,SUM(Balance!F403,Interest!F404),F$15),0)</f>
        <v>0</v>
      </c>
      <c r="G404" s="6">
        <f>IF(Balance!G403&gt;0,IF(SUM(Balance!G403,Interest!G404)&lt;G$15,SUM(Balance!G403,Interest!G404),G$15),0)</f>
        <v>0</v>
      </c>
      <c r="H404" s="6">
        <f>IF(Balance!H403&gt;0,IF(SUM(Balance!H403,Interest!H404)&lt;H$15,SUM(Balance!H403,Interest!H404),H$15),0)</f>
        <v>0</v>
      </c>
      <c r="I404" s="6">
        <f>IF(Balance!I403&gt;0,IF(SUM(Balance!I403,Interest!I404)&lt;I$15,SUM(Balance!I403,Interest!I404),I$15),0)</f>
        <v>0</v>
      </c>
      <c r="J404" s="6">
        <f>IF(Balance!J403&gt;0,IF(SUM(Balance!J403,Interest!J404)&lt;J$15,SUM(Balance!J403,Interest!J404),J$15),0)</f>
        <v>0</v>
      </c>
      <c r="K404" s="6">
        <f>IF(Balance!K403&gt;0,IF(SUM(Balance!K403,Interest!K404)&lt;K$15,SUM(Balance!K403,Interest!K404),K$15),0)</f>
        <v>0</v>
      </c>
      <c r="L404" s="6">
        <f>IF(Balance!L403&gt;0,IF(SUM(Balance!L403,Interest!L404)&lt;L$15,SUM(Balance!L403,Interest!L404),L$15),0)</f>
        <v>0</v>
      </c>
      <c r="M404" s="6">
        <f>IF(Balance!M403&gt;0,IF(SUM(Balance!M403,Interest!M404)&lt;M$15,SUM(Balance!M403,Interest!M404),M$15),0)</f>
        <v>0</v>
      </c>
      <c r="O404" s="6">
        <f t="shared" si="12"/>
        <v>0</v>
      </c>
    </row>
    <row r="405" spans="1:15" x14ac:dyDescent="0.25">
      <c r="A405" s="3" t="str">
        <f>IF(Balance!O404&lt;=0,"",A404+1)</f>
        <v/>
      </c>
      <c r="B405" s="51" t="str">
        <f t="shared" si="13"/>
        <v/>
      </c>
      <c r="D405" s="6">
        <f>IF(Balance!D404&gt;0,IF(SUM(Balance!D404,Interest!D405)&lt;D$15,SUM(Balance!D404,Interest!D405),D$15),0)</f>
        <v>0</v>
      </c>
      <c r="E405" s="6">
        <f>IF(Balance!E404&gt;0,IF(SUM(Balance!E404,Interest!E405)&lt;E$15,SUM(Balance!E404,Interest!E405),E$15),0)</f>
        <v>0</v>
      </c>
      <c r="F405" s="6">
        <f>IF(Balance!F404&gt;0,IF(SUM(Balance!F404,Interest!F405)&lt;F$15,SUM(Balance!F404,Interest!F405),F$15),0)</f>
        <v>0</v>
      </c>
      <c r="G405" s="6">
        <f>IF(Balance!G404&gt;0,IF(SUM(Balance!G404,Interest!G405)&lt;G$15,SUM(Balance!G404,Interest!G405),G$15),0)</f>
        <v>0</v>
      </c>
      <c r="H405" s="6">
        <f>IF(Balance!H404&gt;0,IF(SUM(Balance!H404,Interest!H405)&lt;H$15,SUM(Balance!H404,Interest!H405),H$15),0)</f>
        <v>0</v>
      </c>
      <c r="I405" s="6">
        <f>IF(Balance!I404&gt;0,IF(SUM(Balance!I404,Interest!I405)&lt;I$15,SUM(Balance!I404,Interest!I405),I$15),0)</f>
        <v>0</v>
      </c>
      <c r="J405" s="6">
        <f>IF(Balance!J404&gt;0,IF(SUM(Balance!J404,Interest!J405)&lt;J$15,SUM(Balance!J404,Interest!J405),J$15),0)</f>
        <v>0</v>
      </c>
      <c r="K405" s="6">
        <f>IF(Balance!K404&gt;0,IF(SUM(Balance!K404,Interest!K405)&lt;K$15,SUM(Balance!K404,Interest!K405),K$15),0)</f>
        <v>0</v>
      </c>
      <c r="L405" s="6">
        <f>IF(Balance!L404&gt;0,IF(SUM(Balance!L404,Interest!L405)&lt;L$15,SUM(Balance!L404,Interest!L405),L$15),0)</f>
        <v>0</v>
      </c>
      <c r="M405" s="6">
        <f>IF(Balance!M404&gt;0,IF(SUM(Balance!M404,Interest!M405)&lt;M$15,SUM(Balance!M404,Interest!M405),M$15),0)</f>
        <v>0</v>
      </c>
      <c r="O405" s="6">
        <f t="shared" si="12"/>
        <v>0</v>
      </c>
    </row>
    <row r="406" spans="1:15" x14ac:dyDescent="0.25">
      <c r="A406" s="3" t="str">
        <f>IF(Balance!O405&lt;=0,"",A405+1)</f>
        <v/>
      </c>
      <c r="B406" s="51" t="str">
        <f t="shared" si="13"/>
        <v/>
      </c>
      <c r="D406" s="6">
        <f>IF(Balance!D405&gt;0,IF(SUM(Balance!D405,Interest!D406)&lt;D$15,SUM(Balance!D405,Interest!D406),D$15),0)</f>
        <v>0</v>
      </c>
      <c r="E406" s="6">
        <f>IF(Balance!E405&gt;0,IF(SUM(Balance!E405,Interest!E406)&lt;E$15,SUM(Balance!E405,Interest!E406),E$15),0)</f>
        <v>0</v>
      </c>
      <c r="F406" s="6">
        <f>IF(Balance!F405&gt;0,IF(SUM(Balance!F405,Interest!F406)&lt;F$15,SUM(Balance!F405,Interest!F406),F$15),0)</f>
        <v>0</v>
      </c>
      <c r="G406" s="6">
        <f>IF(Balance!G405&gt;0,IF(SUM(Balance!G405,Interest!G406)&lt;G$15,SUM(Balance!G405,Interest!G406),G$15),0)</f>
        <v>0</v>
      </c>
      <c r="H406" s="6">
        <f>IF(Balance!H405&gt;0,IF(SUM(Balance!H405,Interest!H406)&lt;H$15,SUM(Balance!H405,Interest!H406),H$15),0)</f>
        <v>0</v>
      </c>
      <c r="I406" s="6">
        <f>IF(Balance!I405&gt;0,IF(SUM(Balance!I405,Interest!I406)&lt;I$15,SUM(Balance!I405,Interest!I406),I$15),0)</f>
        <v>0</v>
      </c>
      <c r="J406" s="6">
        <f>IF(Balance!J405&gt;0,IF(SUM(Balance!J405,Interest!J406)&lt;J$15,SUM(Balance!J405,Interest!J406),J$15),0)</f>
        <v>0</v>
      </c>
      <c r="K406" s="6">
        <f>IF(Balance!K405&gt;0,IF(SUM(Balance!K405,Interest!K406)&lt;K$15,SUM(Balance!K405,Interest!K406),K$15),0)</f>
        <v>0</v>
      </c>
      <c r="L406" s="6">
        <f>IF(Balance!L405&gt;0,IF(SUM(Balance!L405,Interest!L406)&lt;L$15,SUM(Balance!L405,Interest!L406),L$15),0)</f>
        <v>0</v>
      </c>
      <c r="M406" s="6">
        <f>IF(Balance!M405&gt;0,IF(SUM(Balance!M405,Interest!M406)&lt;M$15,SUM(Balance!M405,Interest!M406),M$15),0)</f>
        <v>0</v>
      </c>
      <c r="O406" s="6">
        <f t="shared" si="12"/>
        <v>0</v>
      </c>
    </row>
    <row r="407" spans="1:15" x14ac:dyDescent="0.25">
      <c r="A407" s="3" t="str">
        <f>IF(Balance!O406&lt;=0,"",A406+1)</f>
        <v/>
      </c>
      <c r="B407" s="51" t="str">
        <f t="shared" si="13"/>
        <v/>
      </c>
      <c r="D407" s="6">
        <f>IF(Balance!D406&gt;0,IF(SUM(Balance!D406,Interest!D407)&lt;D$15,SUM(Balance!D406,Interest!D407),D$15),0)</f>
        <v>0</v>
      </c>
      <c r="E407" s="6">
        <f>IF(Balance!E406&gt;0,IF(SUM(Balance!E406,Interest!E407)&lt;E$15,SUM(Balance!E406,Interest!E407),E$15),0)</f>
        <v>0</v>
      </c>
      <c r="F407" s="6">
        <f>IF(Balance!F406&gt;0,IF(SUM(Balance!F406,Interest!F407)&lt;F$15,SUM(Balance!F406,Interest!F407),F$15),0)</f>
        <v>0</v>
      </c>
      <c r="G407" s="6">
        <f>IF(Balance!G406&gt;0,IF(SUM(Balance!G406,Interest!G407)&lt;G$15,SUM(Balance!G406,Interest!G407),G$15),0)</f>
        <v>0</v>
      </c>
      <c r="H407" s="6">
        <f>IF(Balance!H406&gt;0,IF(SUM(Balance!H406,Interest!H407)&lt;H$15,SUM(Balance!H406,Interest!H407),H$15),0)</f>
        <v>0</v>
      </c>
      <c r="I407" s="6">
        <f>IF(Balance!I406&gt;0,IF(SUM(Balance!I406,Interest!I407)&lt;I$15,SUM(Balance!I406,Interest!I407),I$15),0)</f>
        <v>0</v>
      </c>
      <c r="J407" s="6">
        <f>IF(Balance!J406&gt;0,IF(SUM(Balance!J406,Interest!J407)&lt;J$15,SUM(Balance!J406,Interest!J407),J$15),0)</f>
        <v>0</v>
      </c>
      <c r="K407" s="6">
        <f>IF(Balance!K406&gt;0,IF(SUM(Balance!K406,Interest!K407)&lt;K$15,SUM(Balance!K406,Interest!K407),K$15),0)</f>
        <v>0</v>
      </c>
      <c r="L407" s="6">
        <f>IF(Balance!L406&gt;0,IF(SUM(Balance!L406,Interest!L407)&lt;L$15,SUM(Balance!L406,Interest!L407),L$15),0)</f>
        <v>0</v>
      </c>
      <c r="M407" s="6">
        <f>IF(Balance!M406&gt;0,IF(SUM(Balance!M406,Interest!M407)&lt;M$15,SUM(Balance!M406,Interest!M407),M$15),0)</f>
        <v>0</v>
      </c>
      <c r="O407" s="6">
        <f t="shared" si="12"/>
        <v>0</v>
      </c>
    </row>
    <row r="408" spans="1:15" x14ac:dyDescent="0.25">
      <c r="A408" s="3" t="str">
        <f>IF(Balance!O407&lt;=0,"",A407+1)</f>
        <v/>
      </c>
      <c r="B408" s="51" t="str">
        <f t="shared" si="13"/>
        <v/>
      </c>
      <c r="D408" s="6">
        <f>IF(Balance!D407&gt;0,IF(SUM(Balance!D407,Interest!D408)&lt;D$15,SUM(Balance!D407,Interest!D408),D$15),0)</f>
        <v>0</v>
      </c>
      <c r="E408" s="6">
        <f>IF(Balance!E407&gt;0,IF(SUM(Balance!E407,Interest!E408)&lt;E$15,SUM(Balance!E407,Interest!E408),E$15),0)</f>
        <v>0</v>
      </c>
      <c r="F408" s="6">
        <f>IF(Balance!F407&gt;0,IF(SUM(Balance!F407,Interest!F408)&lt;F$15,SUM(Balance!F407,Interest!F408),F$15),0)</f>
        <v>0</v>
      </c>
      <c r="G408" s="6">
        <f>IF(Balance!G407&gt;0,IF(SUM(Balance!G407,Interest!G408)&lt;G$15,SUM(Balance!G407,Interest!G408),G$15),0)</f>
        <v>0</v>
      </c>
      <c r="H408" s="6">
        <f>IF(Balance!H407&gt;0,IF(SUM(Balance!H407,Interest!H408)&lt;H$15,SUM(Balance!H407,Interest!H408),H$15),0)</f>
        <v>0</v>
      </c>
      <c r="I408" s="6">
        <f>IF(Balance!I407&gt;0,IF(SUM(Balance!I407,Interest!I408)&lt;I$15,SUM(Balance!I407,Interest!I408),I$15),0)</f>
        <v>0</v>
      </c>
      <c r="J408" s="6">
        <f>IF(Balance!J407&gt;0,IF(SUM(Balance!J407,Interest!J408)&lt;J$15,SUM(Balance!J407,Interest!J408),J$15),0)</f>
        <v>0</v>
      </c>
      <c r="K408" s="6">
        <f>IF(Balance!K407&gt;0,IF(SUM(Balance!K407,Interest!K408)&lt;K$15,SUM(Balance!K407,Interest!K408),K$15),0)</f>
        <v>0</v>
      </c>
      <c r="L408" s="6">
        <f>IF(Balance!L407&gt;0,IF(SUM(Balance!L407,Interest!L408)&lt;L$15,SUM(Balance!L407,Interest!L408),L$15),0)</f>
        <v>0</v>
      </c>
      <c r="M408" s="6">
        <f>IF(Balance!M407&gt;0,IF(SUM(Balance!M407,Interest!M408)&lt;M$15,SUM(Balance!M407,Interest!M408),M$15),0)</f>
        <v>0</v>
      </c>
      <c r="O408" s="6">
        <f t="shared" si="12"/>
        <v>0</v>
      </c>
    </row>
    <row r="409" spans="1:15" x14ac:dyDescent="0.25">
      <c r="A409" s="3" t="str">
        <f>IF(Balance!O408&lt;=0,"",A408+1)</f>
        <v/>
      </c>
      <c r="B409" s="51" t="str">
        <f t="shared" si="13"/>
        <v/>
      </c>
      <c r="D409" s="6">
        <f>IF(Balance!D408&gt;0,IF(SUM(Balance!D408,Interest!D409)&lt;D$15,SUM(Balance!D408,Interest!D409),D$15),0)</f>
        <v>0</v>
      </c>
      <c r="E409" s="6">
        <f>IF(Balance!E408&gt;0,IF(SUM(Balance!E408,Interest!E409)&lt;E$15,SUM(Balance!E408,Interest!E409),E$15),0)</f>
        <v>0</v>
      </c>
      <c r="F409" s="6">
        <f>IF(Balance!F408&gt;0,IF(SUM(Balance!F408,Interest!F409)&lt;F$15,SUM(Balance!F408,Interest!F409),F$15),0)</f>
        <v>0</v>
      </c>
      <c r="G409" s="6">
        <f>IF(Balance!G408&gt;0,IF(SUM(Balance!G408,Interest!G409)&lt;G$15,SUM(Balance!G408,Interest!G409),G$15),0)</f>
        <v>0</v>
      </c>
      <c r="H409" s="6">
        <f>IF(Balance!H408&gt;0,IF(SUM(Balance!H408,Interest!H409)&lt;H$15,SUM(Balance!H408,Interest!H409),H$15),0)</f>
        <v>0</v>
      </c>
      <c r="I409" s="6">
        <f>IF(Balance!I408&gt;0,IF(SUM(Balance!I408,Interest!I409)&lt;I$15,SUM(Balance!I408,Interest!I409),I$15),0)</f>
        <v>0</v>
      </c>
      <c r="J409" s="6">
        <f>IF(Balance!J408&gt;0,IF(SUM(Balance!J408,Interest!J409)&lt;J$15,SUM(Balance!J408,Interest!J409),J$15),0)</f>
        <v>0</v>
      </c>
      <c r="K409" s="6">
        <f>IF(Balance!K408&gt;0,IF(SUM(Balance!K408,Interest!K409)&lt;K$15,SUM(Balance!K408,Interest!K409),K$15),0)</f>
        <v>0</v>
      </c>
      <c r="L409" s="6">
        <f>IF(Balance!L408&gt;0,IF(SUM(Balance!L408,Interest!L409)&lt;L$15,SUM(Balance!L408,Interest!L409),L$15),0)</f>
        <v>0</v>
      </c>
      <c r="M409" s="6">
        <f>IF(Balance!M408&gt;0,IF(SUM(Balance!M408,Interest!M409)&lt;M$15,SUM(Balance!M408,Interest!M409),M$15),0)</f>
        <v>0</v>
      </c>
      <c r="O409" s="6">
        <f t="shared" si="12"/>
        <v>0</v>
      </c>
    </row>
    <row r="410" spans="1:15" x14ac:dyDescent="0.25">
      <c r="A410" s="3" t="str">
        <f>IF(Balance!O409&lt;=0,"",A409+1)</f>
        <v/>
      </c>
      <c r="B410" s="51" t="str">
        <f t="shared" si="13"/>
        <v/>
      </c>
      <c r="D410" s="6">
        <f>IF(Balance!D409&gt;0,IF(SUM(Balance!D409,Interest!D410)&lt;D$15,SUM(Balance!D409,Interest!D410),D$15),0)</f>
        <v>0</v>
      </c>
      <c r="E410" s="6">
        <f>IF(Balance!E409&gt;0,IF(SUM(Balance!E409,Interest!E410)&lt;E$15,SUM(Balance!E409,Interest!E410),E$15),0)</f>
        <v>0</v>
      </c>
      <c r="F410" s="6">
        <f>IF(Balance!F409&gt;0,IF(SUM(Balance!F409,Interest!F410)&lt;F$15,SUM(Balance!F409,Interest!F410),F$15),0)</f>
        <v>0</v>
      </c>
      <c r="G410" s="6">
        <f>IF(Balance!G409&gt;0,IF(SUM(Balance!G409,Interest!G410)&lt;G$15,SUM(Balance!G409,Interest!G410),G$15),0)</f>
        <v>0</v>
      </c>
      <c r="H410" s="6">
        <f>IF(Balance!H409&gt;0,IF(SUM(Balance!H409,Interest!H410)&lt;H$15,SUM(Balance!H409,Interest!H410),H$15),0)</f>
        <v>0</v>
      </c>
      <c r="I410" s="6">
        <f>IF(Balance!I409&gt;0,IF(SUM(Balance!I409,Interest!I410)&lt;I$15,SUM(Balance!I409,Interest!I410),I$15),0)</f>
        <v>0</v>
      </c>
      <c r="J410" s="6">
        <f>IF(Balance!J409&gt;0,IF(SUM(Balance!J409,Interest!J410)&lt;J$15,SUM(Balance!J409,Interest!J410),J$15),0)</f>
        <v>0</v>
      </c>
      <c r="K410" s="6">
        <f>IF(Balance!K409&gt;0,IF(SUM(Balance!K409,Interest!K410)&lt;K$15,SUM(Balance!K409,Interest!K410),K$15),0)</f>
        <v>0</v>
      </c>
      <c r="L410" s="6">
        <f>IF(Balance!L409&gt;0,IF(SUM(Balance!L409,Interest!L410)&lt;L$15,SUM(Balance!L409,Interest!L410),L$15),0)</f>
        <v>0</v>
      </c>
      <c r="M410" s="6">
        <f>IF(Balance!M409&gt;0,IF(SUM(Balance!M409,Interest!M410)&lt;M$15,SUM(Balance!M409,Interest!M410),M$15),0)</f>
        <v>0</v>
      </c>
      <c r="O410" s="6">
        <f t="shared" si="12"/>
        <v>0</v>
      </c>
    </row>
    <row r="411" spans="1:15" x14ac:dyDescent="0.25">
      <c r="A411" s="3" t="str">
        <f>IF(Balance!O410&lt;=0,"",A410+1)</f>
        <v/>
      </c>
      <c r="B411" s="51" t="str">
        <f t="shared" si="13"/>
        <v/>
      </c>
      <c r="D411" s="6">
        <f>IF(Balance!D410&gt;0,IF(SUM(Balance!D410,Interest!D411)&lt;D$15,SUM(Balance!D410,Interest!D411),D$15),0)</f>
        <v>0</v>
      </c>
      <c r="E411" s="6">
        <f>IF(Balance!E410&gt;0,IF(SUM(Balance!E410,Interest!E411)&lt;E$15,SUM(Balance!E410,Interest!E411),E$15),0)</f>
        <v>0</v>
      </c>
      <c r="F411" s="6">
        <f>IF(Balance!F410&gt;0,IF(SUM(Balance!F410,Interest!F411)&lt;F$15,SUM(Balance!F410,Interest!F411),F$15),0)</f>
        <v>0</v>
      </c>
      <c r="G411" s="6">
        <f>IF(Balance!G410&gt;0,IF(SUM(Balance!G410,Interest!G411)&lt;G$15,SUM(Balance!G410,Interest!G411),G$15),0)</f>
        <v>0</v>
      </c>
      <c r="H411" s="6">
        <f>IF(Balance!H410&gt;0,IF(SUM(Balance!H410,Interest!H411)&lt;H$15,SUM(Balance!H410,Interest!H411),H$15),0)</f>
        <v>0</v>
      </c>
      <c r="I411" s="6">
        <f>IF(Balance!I410&gt;0,IF(SUM(Balance!I410,Interest!I411)&lt;I$15,SUM(Balance!I410,Interest!I411),I$15),0)</f>
        <v>0</v>
      </c>
      <c r="J411" s="6">
        <f>IF(Balance!J410&gt;0,IF(SUM(Balance!J410,Interest!J411)&lt;J$15,SUM(Balance!J410,Interest!J411),J$15),0)</f>
        <v>0</v>
      </c>
      <c r="K411" s="6">
        <f>IF(Balance!K410&gt;0,IF(SUM(Balance!K410,Interest!K411)&lt;K$15,SUM(Balance!K410,Interest!K411),K$15),0)</f>
        <v>0</v>
      </c>
      <c r="L411" s="6">
        <f>IF(Balance!L410&gt;0,IF(SUM(Balance!L410,Interest!L411)&lt;L$15,SUM(Balance!L410,Interest!L411),L$15),0)</f>
        <v>0</v>
      </c>
      <c r="M411" s="6">
        <f>IF(Balance!M410&gt;0,IF(SUM(Balance!M410,Interest!M411)&lt;M$15,SUM(Balance!M410,Interest!M411),M$15),0)</f>
        <v>0</v>
      </c>
      <c r="O411" s="6">
        <f t="shared" si="12"/>
        <v>0</v>
      </c>
    </row>
    <row r="412" spans="1:15" x14ac:dyDescent="0.25">
      <c r="A412" s="3" t="str">
        <f>IF(Balance!O411&lt;=0,"",A411+1)</f>
        <v/>
      </c>
      <c r="B412" s="51" t="str">
        <f t="shared" si="13"/>
        <v/>
      </c>
      <c r="D412" s="6">
        <f>IF(Balance!D411&gt;0,IF(SUM(Balance!D411,Interest!D412)&lt;D$15,SUM(Balance!D411,Interest!D412),D$15),0)</f>
        <v>0</v>
      </c>
      <c r="E412" s="6">
        <f>IF(Balance!E411&gt;0,IF(SUM(Balance!E411,Interest!E412)&lt;E$15,SUM(Balance!E411,Interest!E412),E$15),0)</f>
        <v>0</v>
      </c>
      <c r="F412" s="6">
        <f>IF(Balance!F411&gt;0,IF(SUM(Balance!F411,Interest!F412)&lt;F$15,SUM(Balance!F411,Interest!F412),F$15),0)</f>
        <v>0</v>
      </c>
      <c r="G412" s="6">
        <f>IF(Balance!G411&gt;0,IF(SUM(Balance!G411,Interest!G412)&lt;G$15,SUM(Balance!G411,Interest!G412),G$15),0)</f>
        <v>0</v>
      </c>
      <c r="H412" s="6">
        <f>IF(Balance!H411&gt;0,IF(SUM(Balance!H411,Interest!H412)&lt;H$15,SUM(Balance!H411,Interest!H412),H$15),0)</f>
        <v>0</v>
      </c>
      <c r="I412" s="6">
        <f>IF(Balance!I411&gt;0,IF(SUM(Balance!I411,Interest!I412)&lt;I$15,SUM(Balance!I411,Interest!I412),I$15),0)</f>
        <v>0</v>
      </c>
      <c r="J412" s="6">
        <f>IF(Balance!J411&gt;0,IF(SUM(Balance!J411,Interest!J412)&lt;J$15,SUM(Balance!J411,Interest!J412),J$15),0)</f>
        <v>0</v>
      </c>
      <c r="K412" s="6">
        <f>IF(Balance!K411&gt;0,IF(SUM(Balance!K411,Interest!K412)&lt;K$15,SUM(Balance!K411,Interest!K412),K$15),0)</f>
        <v>0</v>
      </c>
      <c r="L412" s="6">
        <f>IF(Balance!L411&gt;0,IF(SUM(Balance!L411,Interest!L412)&lt;L$15,SUM(Balance!L411,Interest!L412),L$15),0)</f>
        <v>0</v>
      </c>
      <c r="M412" s="6">
        <f>IF(Balance!M411&gt;0,IF(SUM(Balance!M411,Interest!M412)&lt;M$15,SUM(Balance!M411,Interest!M412),M$15),0)</f>
        <v>0</v>
      </c>
      <c r="O412" s="6">
        <f t="shared" si="12"/>
        <v>0</v>
      </c>
    </row>
    <row r="413" spans="1:15" x14ac:dyDescent="0.25">
      <c r="A413" s="3" t="str">
        <f>IF(Balance!O412&lt;=0,"",A412+1)</f>
        <v/>
      </c>
      <c r="B413" s="51" t="str">
        <f t="shared" si="13"/>
        <v/>
      </c>
      <c r="D413" s="6">
        <f>IF(Balance!D412&gt;0,IF(SUM(Balance!D412,Interest!D413)&lt;D$15,SUM(Balance!D412,Interest!D413),D$15),0)</f>
        <v>0</v>
      </c>
      <c r="E413" s="6">
        <f>IF(Balance!E412&gt;0,IF(SUM(Balance!E412,Interest!E413)&lt;E$15,SUM(Balance!E412,Interest!E413),E$15),0)</f>
        <v>0</v>
      </c>
      <c r="F413" s="6">
        <f>IF(Balance!F412&gt;0,IF(SUM(Balance!F412,Interest!F413)&lt;F$15,SUM(Balance!F412,Interest!F413),F$15),0)</f>
        <v>0</v>
      </c>
      <c r="G413" s="6">
        <f>IF(Balance!G412&gt;0,IF(SUM(Balance!G412,Interest!G413)&lt;G$15,SUM(Balance!G412,Interest!G413),G$15),0)</f>
        <v>0</v>
      </c>
      <c r="H413" s="6">
        <f>IF(Balance!H412&gt;0,IF(SUM(Balance!H412,Interest!H413)&lt;H$15,SUM(Balance!H412,Interest!H413),H$15),0)</f>
        <v>0</v>
      </c>
      <c r="I413" s="6">
        <f>IF(Balance!I412&gt;0,IF(SUM(Balance!I412,Interest!I413)&lt;I$15,SUM(Balance!I412,Interest!I413),I$15),0)</f>
        <v>0</v>
      </c>
      <c r="J413" s="6">
        <f>IF(Balance!J412&gt;0,IF(SUM(Balance!J412,Interest!J413)&lt;J$15,SUM(Balance!J412,Interest!J413),J$15),0)</f>
        <v>0</v>
      </c>
      <c r="K413" s="6">
        <f>IF(Balance!K412&gt;0,IF(SUM(Balance!K412,Interest!K413)&lt;K$15,SUM(Balance!K412,Interest!K413),K$15),0)</f>
        <v>0</v>
      </c>
      <c r="L413" s="6">
        <f>IF(Balance!L412&gt;0,IF(SUM(Balance!L412,Interest!L413)&lt;L$15,SUM(Balance!L412,Interest!L413),L$15),0)</f>
        <v>0</v>
      </c>
      <c r="M413" s="6">
        <f>IF(Balance!M412&gt;0,IF(SUM(Balance!M412,Interest!M413)&lt;M$15,SUM(Balance!M412,Interest!M413),M$15),0)</f>
        <v>0</v>
      </c>
      <c r="O413" s="6">
        <f t="shared" si="12"/>
        <v>0</v>
      </c>
    </row>
    <row r="414" spans="1:15" x14ac:dyDescent="0.25">
      <c r="A414" s="3" t="str">
        <f>IF(Balance!O413&lt;=0,"",A413+1)</f>
        <v/>
      </c>
      <c r="B414" s="51" t="str">
        <f t="shared" si="13"/>
        <v/>
      </c>
      <c r="D414" s="6">
        <f>IF(Balance!D413&gt;0,IF(SUM(Balance!D413,Interest!D414)&lt;D$15,SUM(Balance!D413,Interest!D414),D$15),0)</f>
        <v>0</v>
      </c>
      <c r="E414" s="6">
        <f>IF(Balance!E413&gt;0,IF(SUM(Balance!E413,Interest!E414)&lt;E$15,SUM(Balance!E413,Interest!E414),E$15),0)</f>
        <v>0</v>
      </c>
      <c r="F414" s="6">
        <f>IF(Balance!F413&gt;0,IF(SUM(Balance!F413,Interest!F414)&lt;F$15,SUM(Balance!F413,Interest!F414),F$15),0)</f>
        <v>0</v>
      </c>
      <c r="G414" s="6">
        <f>IF(Balance!G413&gt;0,IF(SUM(Balance!G413,Interest!G414)&lt;G$15,SUM(Balance!G413,Interest!G414),G$15),0)</f>
        <v>0</v>
      </c>
      <c r="H414" s="6">
        <f>IF(Balance!H413&gt;0,IF(SUM(Balance!H413,Interest!H414)&lt;H$15,SUM(Balance!H413,Interest!H414),H$15),0)</f>
        <v>0</v>
      </c>
      <c r="I414" s="6">
        <f>IF(Balance!I413&gt;0,IF(SUM(Balance!I413,Interest!I414)&lt;I$15,SUM(Balance!I413,Interest!I414),I$15),0)</f>
        <v>0</v>
      </c>
      <c r="J414" s="6">
        <f>IF(Balance!J413&gt;0,IF(SUM(Balance!J413,Interest!J414)&lt;J$15,SUM(Balance!J413,Interest!J414),J$15),0)</f>
        <v>0</v>
      </c>
      <c r="K414" s="6">
        <f>IF(Balance!K413&gt;0,IF(SUM(Balance!K413,Interest!K414)&lt;K$15,SUM(Balance!K413,Interest!K414),K$15),0)</f>
        <v>0</v>
      </c>
      <c r="L414" s="6">
        <f>IF(Balance!L413&gt;0,IF(SUM(Balance!L413,Interest!L414)&lt;L$15,SUM(Balance!L413,Interest!L414),L$15),0)</f>
        <v>0</v>
      </c>
      <c r="M414" s="6">
        <f>IF(Balance!M413&gt;0,IF(SUM(Balance!M413,Interest!M414)&lt;M$15,SUM(Balance!M413,Interest!M414),M$15),0)</f>
        <v>0</v>
      </c>
      <c r="O414" s="6">
        <f t="shared" si="12"/>
        <v>0</v>
      </c>
    </row>
    <row r="415" spans="1:15" x14ac:dyDescent="0.25">
      <c r="A415" s="3" t="str">
        <f>IF(Balance!O414&lt;=0,"",A414+1)</f>
        <v/>
      </c>
      <c r="B415" s="51" t="str">
        <f t="shared" si="13"/>
        <v/>
      </c>
      <c r="D415" s="6">
        <f>IF(Balance!D414&gt;0,IF(SUM(Balance!D414,Interest!D415)&lt;D$15,SUM(Balance!D414,Interest!D415),D$15),0)</f>
        <v>0</v>
      </c>
      <c r="E415" s="6">
        <f>IF(Balance!E414&gt;0,IF(SUM(Balance!E414,Interest!E415)&lt;E$15,SUM(Balance!E414,Interest!E415),E$15),0)</f>
        <v>0</v>
      </c>
      <c r="F415" s="6">
        <f>IF(Balance!F414&gt;0,IF(SUM(Balance!F414,Interest!F415)&lt;F$15,SUM(Balance!F414,Interest!F415),F$15),0)</f>
        <v>0</v>
      </c>
      <c r="G415" s="6">
        <f>IF(Balance!G414&gt;0,IF(SUM(Balance!G414,Interest!G415)&lt;G$15,SUM(Balance!G414,Interest!G415),G$15),0)</f>
        <v>0</v>
      </c>
      <c r="H415" s="6">
        <f>IF(Balance!H414&gt;0,IF(SUM(Balance!H414,Interest!H415)&lt;H$15,SUM(Balance!H414,Interest!H415),H$15),0)</f>
        <v>0</v>
      </c>
      <c r="I415" s="6">
        <f>IF(Balance!I414&gt;0,IF(SUM(Balance!I414,Interest!I415)&lt;I$15,SUM(Balance!I414,Interest!I415),I$15),0)</f>
        <v>0</v>
      </c>
      <c r="J415" s="6">
        <f>IF(Balance!J414&gt;0,IF(SUM(Balance!J414,Interest!J415)&lt;J$15,SUM(Balance!J414,Interest!J415),J$15),0)</f>
        <v>0</v>
      </c>
      <c r="K415" s="6">
        <f>IF(Balance!K414&gt;0,IF(SUM(Balance!K414,Interest!K415)&lt;K$15,SUM(Balance!K414,Interest!K415),K$15),0)</f>
        <v>0</v>
      </c>
      <c r="L415" s="6">
        <f>IF(Balance!L414&gt;0,IF(SUM(Balance!L414,Interest!L415)&lt;L$15,SUM(Balance!L414,Interest!L415),L$15),0)</f>
        <v>0</v>
      </c>
      <c r="M415" s="6">
        <f>IF(Balance!M414&gt;0,IF(SUM(Balance!M414,Interest!M415)&lt;M$15,SUM(Balance!M414,Interest!M415),M$15),0)</f>
        <v>0</v>
      </c>
      <c r="O415" s="6">
        <f t="shared" si="12"/>
        <v>0</v>
      </c>
    </row>
    <row r="416" spans="1:15" x14ac:dyDescent="0.25">
      <c r="A416" s="3" t="str">
        <f>IF(Balance!O415&lt;=0,"",A415+1)</f>
        <v/>
      </c>
      <c r="B416" s="51" t="str">
        <f t="shared" si="13"/>
        <v/>
      </c>
      <c r="D416" s="6">
        <f>IF(Balance!D415&gt;0,IF(SUM(Balance!D415,Interest!D416)&lt;D$15,SUM(Balance!D415,Interest!D416),D$15),0)</f>
        <v>0</v>
      </c>
      <c r="E416" s="6">
        <f>IF(Balance!E415&gt;0,IF(SUM(Balance!E415,Interest!E416)&lt;E$15,SUM(Balance!E415,Interest!E416),E$15),0)</f>
        <v>0</v>
      </c>
      <c r="F416" s="6">
        <f>IF(Balance!F415&gt;0,IF(SUM(Balance!F415,Interest!F416)&lt;F$15,SUM(Balance!F415,Interest!F416),F$15),0)</f>
        <v>0</v>
      </c>
      <c r="G416" s="6">
        <f>IF(Balance!G415&gt;0,IF(SUM(Balance!G415,Interest!G416)&lt;G$15,SUM(Balance!G415,Interest!G416),G$15),0)</f>
        <v>0</v>
      </c>
      <c r="H416" s="6">
        <f>IF(Balance!H415&gt;0,IF(SUM(Balance!H415,Interest!H416)&lt;H$15,SUM(Balance!H415,Interest!H416),H$15),0)</f>
        <v>0</v>
      </c>
      <c r="I416" s="6">
        <f>IF(Balance!I415&gt;0,IF(SUM(Balance!I415,Interest!I416)&lt;I$15,SUM(Balance!I415,Interest!I416),I$15),0)</f>
        <v>0</v>
      </c>
      <c r="J416" s="6">
        <f>IF(Balance!J415&gt;0,IF(SUM(Balance!J415,Interest!J416)&lt;J$15,SUM(Balance!J415,Interest!J416),J$15),0)</f>
        <v>0</v>
      </c>
      <c r="K416" s="6">
        <f>IF(Balance!K415&gt;0,IF(SUM(Balance!K415,Interest!K416)&lt;K$15,SUM(Balance!K415,Interest!K416),K$15),0)</f>
        <v>0</v>
      </c>
      <c r="L416" s="6">
        <f>IF(Balance!L415&gt;0,IF(SUM(Balance!L415,Interest!L416)&lt;L$15,SUM(Balance!L415,Interest!L416),L$15),0)</f>
        <v>0</v>
      </c>
      <c r="M416" s="6">
        <f>IF(Balance!M415&gt;0,IF(SUM(Balance!M415,Interest!M416)&lt;M$15,SUM(Balance!M415,Interest!M416),M$15),0)</f>
        <v>0</v>
      </c>
      <c r="O416" s="6">
        <f t="shared" si="12"/>
        <v>0</v>
      </c>
    </row>
    <row r="417" spans="1:15" x14ac:dyDescent="0.25">
      <c r="A417" s="3" t="str">
        <f>IF(Balance!O416&lt;=0,"",A416+1)</f>
        <v/>
      </c>
      <c r="B417" s="51" t="str">
        <f t="shared" si="13"/>
        <v/>
      </c>
      <c r="D417" s="6">
        <f>IF(Balance!D416&gt;0,IF(SUM(Balance!D416,Interest!D417)&lt;D$15,SUM(Balance!D416,Interest!D417),D$15),0)</f>
        <v>0</v>
      </c>
      <c r="E417" s="6">
        <f>IF(Balance!E416&gt;0,IF(SUM(Balance!E416,Interest!E417)&lt;E$15,SUM(Balance!E416,Interest!E417),E$15),0)</f>
        <v>0</v>
      </c>
      <c r="F417" s="6">
        <f>IF(Balance!F416&gt;0,IF(SUM(Balance!F416,Interest!F417)&lt;F$15,SUM(Balance!F416,Interest!F417),F$15),0)</f>
        <v>0</v>
      </c>
      <c r="G417" s="6">
        <f>IF(Balance!G416&gt;0,IF(SUM(Balance!G416,Interest!G417)&lt;G$15,SUM(Balance!G416,Interest!G417),G$15),0)</f>
        <v>0</v>
      </c>
      <c r="H417" s="6">
        <f>IF(Balance!H416&gt;0,IF(SUM(Balance!H416,Interest!H417)&lt;H$15,SUM(Balance!H416,Interest!H417),H$15),0)</f>
        <v>0</v>
      </c>
      <c r="I417" s="6">
        <f>IF(Balance!I416&gt;0,IF(SUM(Balance!I416,Interest!I417)&lt;I$15,SUM(Balance!I416,Interest!I417),I$15),0)</f>
        <v>0</v>
      </c>
      <c r="J417" s="6">
        <f>IF(Balance!J416&gt;0,IF(SUM(Balance!J416,Interest!J417)&lt;J$15,SUM(Balance!J416,Interest!J417),J$15),0)</f>
        <v>0</v>
      </c>
      <c r="K417" s="6">
        <f>IF(Balance!K416&gt;0,IF(SUM(Balance!K416,Interest!K417)&lt;K$15,SUM(Balance!K416,Interest!K417),K$15),0)</f>
        <v>0</v>
      </c>
      <c r="L417" s="6">
        <f>IF(Balance!L416&gt;0,IF(SUM(Balance!L416,Interest!L417)&lt;L$15,SUM(Balance!L416,Interest!L417),L$15),0)</f>
        <v>0</v>
      </c>
      <c r="M417" s="6">
        <f>IF(Balance!M416&gt;0,IF(SUM(Balance!M416,Interest!M417)&lt;M$15,SUM(Balance!M416,Interest!M417),M$15),0)</f>
        <v>0</v>
      </c>
      <c r="O417" s="6">
        <f t="shared" si="12"/>
        <v>0</v>
      </c>
    </row>
    <row r="418" spans="1:15" x14ac:dyDescent="0.25">
      <c r="A418" s="3" t="str">
        <f>IF(Balance!O417&lt;=0,"",A417+1)</f>
        <v/>
      </c>
      <c r="B418" s="51" t="str">
        <f t="shared" si="13"/>
        <v/>
      </c>
      <c r="D418" s="6">
        <f>IF(Balance!D417&gt;0,IF(SUM(Balance!D417,Interest!D418)&lt;D$15,SUM(Balance!D417,Interest!D418),D$15),0)</f>
        <v>0</v>
      </c>
      <c r="E418" s="6">
        <f>IF(Balance!E417&gt;0,IF(SUM(Balance!E417,Interest!E418)&lt;E$15,SUM(Balance!E417,Interest!E418),E$15),0)</f>
        <v>0</v>
      </c>
      <c r="F418" s="6">
        <f>IF(Balance!F417&gt;0,IF(SUM(Balance!F417,Interest!F418)&lt;F$15,SUM(Balance!F417,Interest!F418),F$15),0)</f>
        <v>0</v>
      </c>
      <c r="G418" s="6">
        <f>IF(Balance!G417&gt;0,IF(SUM(Balance!G417,Interest!G418)&lt;G$15,SUM(Balance!G417,Interest!G418),G$15),0)</f>
        <v>0</v>
      </c>
      <c r="H418" s="6">
        <f>IF(Balance!H417&gt;0,IF(SUM(Balance!H417,Interest!H418)&lt;H$15,SUM(Balance!H417,Interest!H418),H$15),0)</f>
        <v>0</v>
      </c>
      <c r="I418" s="6">
        <f>IF(Balance!I417&gt;0,IF(SUM(Balance!I417,Interest!I418)&lt;I$15,SUM(Balance!I417,Interest!I418),I$15),0)</f>
        <v>0</v>
      </c>
      <c r="J418" s="6">
        <f>IF(Balance!J417&gt;0,IF(SUM(Balance!J417,Interest!J418)&lt;J$15,SUM(Balance!J417,Interest!J418),J$15),0)</f>
        <v>0</v>
      </c>
      <c r="K418" s="6">
        <f>IF(Balance!K417&gt;0,IF(SUM(Balance!K417,Interest!K418)&lt;K$15,SUM(Balance!K417,Interest!K418),K$15),0)</f>
        <v>0</v>
      </c>
      <c r="L418" s="6">
        <f>IF(Balance!L417&gt;0,IF(SUM(Balance!L417,Interest!L418)&lt;L$15,SUM(Balance!L417,Interest!L418),L$15),0)</f>
        <v>0</v>
      </c>
      <c r="M418" s="6">
        <f>IF(Balance!M417&gt;0,IF(SUM(Balance!M417,Interest!M418)&lt;M$15,SUM(Balance!M417,Interest!M418),M$15),0)</f>
        <v>0</v>
      </c>
      <c r="O418" s="6">
        <f t="shared" si="12"/>
        <v>0</v>
      </c>
    </row>
    <row r="419" spans="1:15" x14ac:dyDescent="0.25">
      <c r="A419" s="3" t="str">
        <f>IF(Balance!O418&lt;=0,"",A418+1)</f>
        <v/>
      </c>
      <c r="B419" s="51" t="str">
        <f t="shared" si="13"/>
        <v/>
      </c>
      <c r="D419" s="6">
        <f>IF(Balance!D418&gt;0,IF(SUM(Balance!D418,Interest!D419)&lt;D$15,SUM(Balance!D418,Interest!D419),D$15),0)</f>
        <v>0</v>
      </c>
      <c r="E419" s="6">
        <f>IF(Balance!E418&gt;0,IF(SUM(Balance!E418,Interest!E419)&lt;E$15,SUM(Balance!E418,Interest!E419),E$15),0)</f>
        <v>0</v>
      </c>
      <c r="F419" s="6">
        <f>IF(Balance!F418&gt;0,IF(SUM(Balance!F418,Interest!F419)&lt;F$15,SUM(Balance!F418,Interest!F419),F$15),0)</f>
        <v>0</v>
      </c>
      <c r="G419" s="6">
        <f>IF(Balance!G418&gt;0,IF(SUM(Balance!G418,Interest!G419)&lt;G$15,SUM(Balance!G418,Interest!G419),G$15),0)</f>
        <v>0</v>
      </c>
      <c r="H419" s="6">
        <f>IF(Balance!H418&gt;0,IF(SUM(Balance!H418,Interest!H419)&lt;H$15,SUM(Balance!H418,Interest!H419),H$15),0)</f>
        <v>0</v>
      </c>
      <c r="I419" s="6">
        <f>IF(Balance!I418&gt;0,IF(SUM(Balance!I418,Interest!I419)&lt;I$15,SUM(Balance!I418,Interest!I419),I$15),0)</f>
        <v>0</v>
      </c>
      <c r="J419" s="6">
        <f>IF(Balance!J418&gt;0,IF(SUM(Balance!J418,Interest!J419)&lt;J$15,SUM(Balance!J418,Interest!J419),J$15),0)</f>
        <v>0</v>
      </c>
      <c r="K419" s="6">
        <f>IF(Balance!K418&gt;0,IF(SUM(Balance!K418,Interest!K419)&lt;K$15,SUM(Balance!K418,Interest!K419),K$15),0)</f>
        <v>0</v>
      </c>
      <c r="L419" s="6">
        <f>IF(Balance!L418&gt;0,IF(SUM(Balance!L418,Interest!L419)&lt;L$15,SUM(Balance!L418,Interest!L419),L$15),0)</f>
        <v>0</v>
      </c>
      <c r="M419" s="6">
        <f>IF(Balance!M418&gt;0,IF(SUM(Balance!M418,Interest!M419)&lt;M$15,SUM(Balance!M418,Interest!M419),M$15),0)</f>
        <v>0</v>
      </c>
      <c r="O419" s="6">
        <f t="shared" si="12"/>
        <v>0</v>
      </c>
    </row>
    <row r="420" spans="1:15" x14ac:dyDescent="0.25">
      <c r="A420" s="3" t="str">
        <f>IF(Balance!O419&lt;=0,"",A419+1)</f>
        <v/>
      </c>
      <c r="B420" s="51" t="str">
        <f t="shared" si="13"/>
        <v/>
      </c>
      <c r="D420" s="6">
        <f>IF(Balance!D419&gt;0,IF(SUM(Balance!D419,Interest!D420)&lt;D$15,SUM(Balance!D419,Interest!D420),D$15),0)</f>
        <v>0</v>
      </c>
      <c r="E420" s="6">
        <f>IF(Balance!E419&gt;0,IF(SUM(Balance!E419,Interest!E420)&lt;E$15,SUM(Balance!E419,Interest!E420),E$15),0)</f>
        <v>0</v>
      </c>
      <c r="F420" s="6">
        <f>IF(Balance!F419&gt;0,IF(SUM(Balance!F419,Interest!F420)&lt;F$15,SUM(Balance!F419,Interest!F420),F$15),0)</f>
        <v>0</v>
      </c>
      <c r="G420" s="6">
        <f>IF(Balance!G419&gt;0,IF(SUM(Balance!G419,Interest!G420)&lt;G$15,SUM(Balance!G419,Interest!G420),G$15),0)</f>
        <v>0</v>
      </c>
      <c r="H420" s="6">
        <f>IF(Balance!H419&gt;0,IF(SUM(Balance!H419,Interest!H420)&lt;H$15,SUM(Balance!H419,Interest!H420),H$15),0)</f>
        <v>0</v>
      </c>
      <c r="I420" s="6">
        <f>IF(Balance!I419&gt;0,IF(SUM(Balance!I419,Interest!I420)&lt;I$15,SUM(Balance!I419,Interest!I420),I$15),0)</f>
        <v>0</v>
      </c>
      <c r="J420" s="6">
        <f>IF(Balance!J419&gt;0,IF(SUM(Balance!J419,Interest!J420)&lt;J$15,SUM(Balance!J419,Interest!J420),J$15),0)</f>
        <v>0</v>
      </c>
      <c r="K420" s="6">
        <f>IF(Balance!K419&gt;0,IF(SUM(Balance!K419,Interest!K420)&lt;K$15,SUM(Balance!K419,Interest!K420),K$15),0)</f>
        <v>0</v>
      </c>
      <c r="L420" s="6">
        <f>IF(Balance!L419&gt;0,IF(SUM(Balance!L419,Interest!L420)&lt;L$15,SUM(Balance!L419,Interest!L420),L$15),0)</f>
        <v>0</v>
      </c>
      <c r="M420" s="6">
        <f>IF(Balance!M419&gt;0,IF(SUM(Balance!M419,Interest!M420)&lt;M$15,SUM(Balance!M419,Interest!M420),M$15),0)</f>
        <v>0</v>
      </c>
      <c r="O420" s="6">
        <f t="shared" si="12"/>
        <v>0</v>
      </c>
    </row>
    <row r="421" spans="1:15" x14ac:dyDescent="0.25">
      <c r="A421" s="3" t="str">
        <f>IF(Balance!O420&lt;=0,"",A420+1)</f>
        <v/>
      </c>
      <c r="B421" s="51" t="str">
        <f t="shared" si="13"/>
        <v/>
      </c>
      <c r="D421" s="6">
        <f>IF(Balance!D420&gt;0,IF(SUM(Balance!D420,Interest!D421)&lt;D$15,SUM(Balance!D420,Interest!D421),D$15),0)</f>
        <v>0</v>
      </c>
      <c r="E421" s="6">
        <f>IF(Balance!E420&gt;0,IF(SUM(Balance!E420,Interest!E421)&lt;E$15,SUM(Balance!E420,Interest!E421),E$15),0)</f>
        <v>0</v>
      </c>
      <c r="F421" s="6">
        <f>IF(Balance!F420&gt;0,IF(SUM(Balance!F420,Interest!F421)&lt;F$15,SUM(Balance!F420,Interest!F421),F$15),0)</f>
        <v>0</v>
      </c>
      <c r="G421" s="6">
        <f>IF(Balance!G420&gt;0,IF(SUM(Balance!G420,Interest!G421)&lt;G$15,SUM(Balance!G420,Interest!G421),G$15),0)</f>
        <v>0</v>
      </c>
      <c r="H421" s="6">
        <f>IF(Balance!H420&gt;0,IF(SUM(Balance!H420,Interest!H421)&lt;H$15,SUM(Balance!H420,Interest!H421),H$15),0)</f>
        <v>0</v>
      </c>
      <c r="I421" s="6">
        <f>IF(Balance!I420&gt;0,IF(SUM(Balance!I420,Interest!I421)&lt;I$15,SUM(Balance!I420,Interest!I421),I$15),0)</f>
        <v>0</v>
      </c>
      <c r="J421" s="6">
        <f>IF(Balance!J420&gt;0,IF(SUM(Balance!J420,Interest!J421)&lt;J$15,SUM(Balance!J420,Interest!J421),J$15),0)</f>
        <v>0</v>
      </c>
      <c r="K421" s="6">
        <f>IF(Balance!K420&gt;0,IF(SUM(Balance!K420,Interest!K421)&lt;K$15,SUM(Balance!K420,Interest!K421),K$15),0)</f>
        <v>0</v>
      </c>
      <c r="L421" s="6">
        <f>IF(Balance!L420&gt;0,IF(SUM(Balance!L420,Interest!L421)&lt;L$15,SUM(Balance!L420,Interest!L421),L$15),0)</f>
        <v>0</v>
      </c>
      <c r="M421" s="6">
        <f>IF(Balance!M420&gt;0,IF(SUM(Balance!M420,Interest!M421)&lt;M$15,SUM(Balance!M420,Interest!M421),M$15),0)</f>
        <v>0</v>
      </c>
      <c r="O421" s="6">
        <f t="shared" si="12"/>
        <v>0</v>
      </c>
    </row>
    <row r="422" spans="1:15" x14ac:dyDescent="0.25">
      <c r="A422" s="3" t="str">
        <f>IF(Balance!O421&lt;=0,"",A421+1)</f>
        <v/>
      </c>
      <c r="B422" s="51" t="str">
        <f t="shared" si="13"/>
        <v/>
      </c>
      <c r="D422" s="6">
        <f>IF(Balance!D421&gt;0,IF(SUM(Balance!D421,Interest!D422)&lt;D$15,SUM(Balance!D421,Interest!D422),D$15),0)</f>
        <v>0</v>
      </c>
      <c r="E422" s="6">
        <f>IF(Balance!E421&gt;0,IF(SUM(Balance!E421,Interest!E422)&lt;E$15,SUM(Balance!E421,Interest!E422),E$15),0)</f>
        <v>0</v>
      </c>
      <c r="F422" s="6">
        <f>IF(Balance!F421&gt;0,IF(SUM(Balance!F421,Interest!F422)&lt;F$15,SUM(Balance!F421,Interest!F422),F$15),0)</f>
        <v>0</v>
      </c>
      <c r="G422" s="6">
        <f>IF(Balance!G421&gt;0,IF(SUM(Balance!G421,Interest!G422)&lt;G$15,SUM(Balance!G421,Interest!G422),G$15),0)</f>
        <v>0</v>
      </c>
      <c r="H422" s="6">
        <f>IF(Balance!H421&gt;0,IF(SUM(Balance!H421,Interest!H422)&lt;H$15,SUM(Balance!H421,Interest!H422),H$15),0)</f>
        <v>0</v>
      </c>
      <c r="I422" s="6">
        <f>IF(Balance!I421&gt;0,IF(SUM(Balance!I421,Interest!I422)&lt;I$15,SUM(Balance!I421,Interest!I422),I$15),0)</f>
        <v>0</v>
      </c>
      <c r="J422" s="6">
        <f>IF(Balance!J421&gt;0,IF(SUM(Balance!J421,Interest!J422)&lt;J$15,SUM(Balance!J421,Interest!J422),J$15),0)</f>
        <v>0</v>
      </c>
      <c r="K422" s="6">
        <f>IF(Balance!K421&gt;0,IF(SUM(Balance!K421,Interest!K422)&lt;K$15,SUM(Balance!K421,Interest!K422),K$15),0)</f>
        <v>0</v>
      </c>
      <c r="L422" s="6">
        <f>IF(Balance!L421&gt;0,IF(SUM(Balance!L421,Interest!L422)&lt;L$15,SUM(Balance!L421,Interest!L422),L$15),0)</f>
        <v>0</v>
      </c>
      <c r="M422" s="6">
        <f>IF(Balance!M421&gt;0,IF(SUM(Balance!M421,Interest!M422)&lt;M$15,SUM(Balance!M421,Interest!M422),M$15),0)</f>
        <v>0</v>
      </c>
      <c r="O422" s="6">
        <f t="shared" si="12"/>
        <v>0</v>
      </c>
    </row>
    <row r="423" spans="1:15" x14ac:dyDescent="0.25">
      <c r="A423" s="3" t="str">
        <f>IF(Balance!O422&lt;=0,"",A422+1)</f>
        <v/>
      </c>
      <c r="B423" s="51" t="str">
        <f t="shared" si="13"/>
        <v/>
      </c>
      <c r="D423" s="6">
        <f>IF(Balance!D422&gt;0,IF(SUM(Balance!D422,Interest!D423)&lt;D$15,SUM(Balance!D422,Interest!D423),D$15),0)</f>
        <v>0</v>
      </c>
      <c r="E423" s="6">
        <f>IF(Balance!E422&gt;0,IF(SUM(Balance!E422,Interest!E423)&lt;E$15,SUM(Balance!E422,Interest!E423),E$15),0)</f>
        <v>0</v>
      </c>
      <c r="F423" s="6">
        <f>IF(Balance!F422&gt;0,IF(SUM(Balance!F422,Interest!F423)&lt;F$15,SUM(Balance!F422,Interest!F423),F$15),0)</f>
        <v>0</v>
      </c>
      <c r="G423" s="6">
        <f>IF(Balance!G422&gt;0,IF(SUM(Balance!G422,Interest!G423)&lt;G$15,SUM(Balance!G422,Interest!G423),G$15),0)</f>
        <v>0</v>
      </c>
      <c r="H423" s="6">
        <f>IF(Balance!H422&gt;0,IF(SUM(Balance!H422,Interest!H423)&lt;H$15,SUM(Balance!H422,Interest!H423),H$15),0)</f>
        <v>0</v>
      </c>
      <c r="I423" s="6">
        <f>IF(Balance!I422&gt;0,IF(SUM(Balance!I422,Interest!I423)&lt;I$15,SUM(Balance!I422,Interest!I423),I$15),0)</f>
        <v>0</v>
      </c>
      <c r="J423" s="6">
        <f>IF(Balance!J422&gt;0,IF(SUM(Balance!J422,Interest!J423)&lt;J$15,SUM(Balance!J422,Interest!J423),J$15),0)</f>
        <v>0</v>
      </c>
      <c r="K423" s="6">
        <f>IF(Balance!K422&gt;0,IF(SUM(Balance!K422,Interest!K423)&lt;K$15,SUM(Balance!K422,Interest!K423),K$15),0)</f>
        <v>0</v>
      </c>
      <c r="L423" s="6">
        <f>IF(Balance!L422&gt;0,IF(SUM(Balance!L422,Interest!L423)&lt;L$15,SUM(Balance!L422,Interest!L423),L$15),0)</f>
        <v>0</v>
      </c>
      <c r="M423" s="6">
        <f>IF(Balance!M422&gt;0,IF(SUM(Balance!M422,Interest!M423)&lt;M$15,SUM(Balance!M422,Interest!M423),M$15),0)</f>
        <v>0</v>
      </c>
      <c r="O423" s="6">
        <f t="shared" si="12"/>
        <v>0</v>
      </c>
    </row>
    <row r="424" spans="1:15" x14ac:dyDescent="0.25">
      <c r="A424" s="3" t="str">
        <f>IF(Balance!O423&lt;=0,"",A423+1)</f>
        <v/>
      </c>
      <c r="B424" s="51" t="str">
        <f t="shared" si="13"/>
        <v/>
      </c>
      <c r="D424" s="6">
        <f>IF(Balance!D423&gt;0,IF(SUM(Balance!D423,Interest!D424)&lt;D$15,SUM(Balance!D423,Interest!D424),D$15),0)</f>
        <v>0</v>
      </c>
      <c r="E424" s="6">
        <f>IF(Balance!E423&gt;0,IF(SUM(Balance!E423,Interest!E424)&lt;E$15,SUM(Balance!E423,Interest!E424),E$15),0)</f>
        <v>0</v>
      </c>
      <c r="F424" s="6">
        <f>IF(Balance!F423&gt;0,IF(SUM(Balance!F423,Interest!F424)&lt;F$15,SUM(Balance!F423,Interest!F424),F$15),0)</f>
        <v>0</v>
      </c>
      <c r="G424" s="6">
        <f>IF(Balance!G423&gt;0,IF(SUM(Balance!G423,Interest!G424)&lt;G$15,SUM(Balance!G423,Interest!G424),G$15),0)</f>
        <v>0</v>
      </c>
      <c r="H424" s="6">
        <f>IF(Balance!H423&gt;0,IF(SUM(Balance!H423,Interest!H424)&lt;H$15,SUM(Balance!H423,Interest!H424),H$15),0)</f>
        <v>0</v>
      </c>
      <c r="I424" s="6">
        <f>IF(Balance!I423&gt;0,IF(SUM(Balance!I423,Interest!I424)&lt;I$15,SUM(Balance!I423,Interest!I424),I$15),0)</f>
        <v>0</v>
      </c>
      <c r="J424" s="6">
        <f>IF(Balance!J423&gt;0,IF(SUM(Balance!J423,Interest!J424)&lt;J$15,SUM(Balance!J423,Interest!J424),J$15),0)</f>
        <v>0</v>
      </c>
      <c r="K424" s="6">
        <f>IF(Balance!K423&gt;0,IF(SUM(Balance!K423,Interest!K424)&lt;K$15,SUM(Balance!K423,Interest!K424),K$15),0)</f>
        <v>0</v>
      </c>
      <c r="L424" s="6">
        <f>IF(Balance!L423&gt;0,IF(SUM(Balance!L423,Interest!L424)&lt;L$15,SUM(Balance!L423,Interest!L424),L$15),0)</f>
        <v>0</v>
      </c>
      <c r="M424" s="6">
        <f>IF(Balance!M423&gt;0,IF(SUM(Balance!M423,Interest!M424)&lt;M$15,SUM(Balance!M423,Interest!M424),M$15),0)</f>
        <v>0</v>
      </c>
      <c r="O424" s="6">
        <f t="shared" si="12"/>
        <v>0</v>
      </c>
    </row>
    <row r="425" spans="1:15" x14ac:dyDescent="0.25">
      <c r="A425" s="3" t="str">
        <f>IF(Balance!O424&lt;=0,"",A424+1)</f>
        <v/>
      </c>
      <c r="B425" s="51" t="str">
        <f t="shared" si="13"/>
        <v/>
      </c>
      <c r="D425" s="6">
        <f>IF(Balance!D424&gt;0,IF(SUM(Balance!D424,Interest!D425)&lt;D$15,SUM(Balance!D424,Interest!D425),D$15),0)</f>
        <v>0</v>
      </c>
      <c r="E425" s="6">
        <f>IF(Balance!E424&gt;0,IF(SUM(Balance!E424,Interest!E425)&lt;E$15,SUM(Balance!E424,Interest!E425),E$15),0)</f>
        <v>0</v>
      </c>
      <c r="F425" s="6">
        <f>IF(Balance!F424&gt;0,IF(SUM(Balance!F424,Interest!F425)&lt;F$15,SUM(Balance!F424,Interest!F425),F$15),0)</f>
        <v>0</v>
      </c>
      <c r="G425" s="6">
        <f>IF(Balance!G424&gt;0,IF(SUM(Balance!G424,Interest!G425)&lt;G$15,SUM(Balance!G424,Interest!G425),G$15),0)</f>
        <v>0</v>
      </c>
      <c r="H425" s="6">
        <f>IF(Balance!H424&gt;0,IF(SUM(Balance!H424,Interest!H425)&lt;H$15,SUM(Balance!H424,Interest!H425),H$15),0)</f>
        <v>0</v>
      </c>
      <c r="I425" s="6">
        <f>IF(Balance!I424&gt;0,IF(SUM(Balance!I424,Interest!I425)&lt;I$15,SUM(Balance!I424,Interest!I425),I$15),0)</f>
        <v>0</v>
      </c>
      <c r="J425" s="6">
        <f>IF(Balance!J424&gt;0,IF(SUM(Balance!J424,Interest!J425)&lt;J$15,SUM(Balance!J424,Interest!J425),J$15),0)</f>
        <v>0</v>
      </c>
      <c r="K425" s="6">
        <f>IF(Balance!K424&gt;0,IF(SUM(Balance!K424,Interest!K425)&lt;K$15,SUM(Balance!K424,Interest!K425),K$15),0)</f>
        <v>0</v>
      </c>
      <c r="L425" s="6">
        <f>IF(Balance!L424&gt;0,IF(SUM(Balance!L424,Interest!L425)&lt;L$15,SUM(Balance!L424,Interest!L425),L$15),0)</f>
        <v>0</v>
      </c>
      <c r="M425" s="6">
        <f>IF(Balance!M424&gt;0,IF(SUM(Balance!M424,Interest!M425)&lt;M$15,SUM(Balance!M424,Interest!M425),M$15),0)</f>
        <v>0</v>
      </c>
      <c r="O425" s="6">
        <f t="shared" si="12"/>
        <v>0</v>
      </c>
    </row>
    <row r="426" spans="1:15" x14ac:dyDescent="0.25">
      <c r="A426" s="3" t="str">
        <f>IF(Balance!O425&lt;=0,"",A425+1)</f>
        <v/>
      </c>
      <c r="B426" s="51" t="str">
        <f t="shared" si="13"/>
        <v/>
      </c>
      <c r="D426" s="6">
        <f>IF(Balance!D425&gt;0,IF(SUM(Balance!D425,Interest!D426)&lt;D$15,SUM(Balance!D425,Interest!D426),D$15),0)</f>
        <v>0</v>
      </c>
      <c r="E426" s="6">
        <f>IF(Balance!E425&gt;0,IF(SUM(Balance!E425,Interest!E426)&lt;E$15,SUM(Balance!E425,Interest!E426),E$15),0)</f>
        <v>0</v>
      </c>
      <c r="F426" s="6">
        <f>IF(Balance!F425&gt;0,IF(SUM(Balance!F425,Interest!F426)&lt;F$15,SUM(Balance!F425,Interest!F426),F$15),0)</f>
        <v>0</v>
      </c>
      <c r="G426" s="6">
        <f>IF(Balance!G425&gt;0,IF(SUM(Balance!G425,Interest!G426)&lt;G$15,SUM(Balance!G425,Interest!G426),G$15),0)</f>
        <v>0</v>
      </c>
      <c r="H426" s="6">
        <f>IF(Balance!H425&gt;0,IF(SUM(Balance!H425,Interest!H426)&lt;H$15,SUM(Balance!H425,Interest!H426),H$15),0)</f>
        <v>0</v>
      </c>
      <c r="I426" s="6">
        <f>IF(Balance!I425&gt;0,IF(SUM(Balance!I425,Interest!I426)&lt;I$15,SUM(Balance!I425,Interest!I426),I$15),0)</f>
        <v>0</v>
      </c>
      <c r="J426" s="6">
        <f>IF(Balance!J425&gt;0,IF(SUM(Balance!J425,Interest!J426)&lt;J$15,SUM(Balance!J425,Interest!J426),J$15),0)</f>
        <v>0</v>
      </c>
      <c r="K426" s="6">
        <f>IF(Balance!K425&gt;0,IF(SUM(Balance!K425,Interest!K426)&lt;K$15,SUM(Balance!K425,Interest!K426),K$15),0)</f>
        <v>0</v>
      </c>
      <c r="L426" s="6">
        <f>IF(Balance!L425&gt;0,IF(SUM(Balance!L425,Interest!L426)&lt;L$15,SUM(Balance!L425,Interest!L426),L$15),0)</f>
        <v>0</v>
      </c>
      <c r="M426" s="6">
        <f>IF(Balance!M425&gt;0,IF(SUM(Balance!M425,Interest!M426)&lt;M$15,SUM(Balance!M425,Interest!M426),M$15),0)</f>
        <v>0</v>
      </c>
      <c r="O426" s="6">
        <f t="shared" si="12"/>
        <v>0</v>
      </c>
    </row>
    <row r="427" spans="1:15" x14ac:dyDescent="0.25">
      <c r="A427" s="3" t="str">
        <f>IF(Balance!O426&lt;=0,"",A426+1)</f>
        <v/>
      </c>
      <c r="B427" s="51" t="str">
        <f t="shared" si="13"/>
        <v/>
      </c>
      <c r="D427" s="6">
        <f>IF(Balance!D426&gt;0,IF(SUM(Balance!D426,Interest!D427)&lt;D$15,SUM(Balance!D426,Interest!D427),D$15),0)</f>
        <v>0</v>
      </c>
      <c r="E427" s="6">
        <f>IF(Balance!E426&gt;0,IF(SUM(Balance!E426,Interest!E427)&lt;E$15,SUM(Balance!E426,Interest!E427),E$15),0)</f>
        <v>0</v>
      </c>
      <c r="F427" s="6">
        <f>IF(Balance!F426&gt;0,IF(SUM(Balance!F426,Interest!F427)&lt;F$15,SUM(Balance!F426,Interest!F427),F$15),0)</f>
        <v>0</v>
      </c>
      <c r="G427" s="6">
        <f>IF(Balance!G426&gt;0,IF(SUM(Balance!G426,Interest!G427)&lt;G$15,SUM(Balance!G426,Interest!G427),G$15),0)</f>
        <v>0</v>
      </c>
      <c r="H427" s="6">
        <f>IF(Balance!H426&gt;0,IF(SUM(Balance!H426,Interest!H427)&lt;H$15,SUM(Balance!H426,Interest!H427),H$15),0)</f>
        <v>0</v>
      </c>
      <c r="I427" s="6">
        <f>IF(Balance!I426&gt;0,IF(SUM(Balance!I426,Interest!I427)&lt;I$15,SUM(Balance!I426,Interest!I427),I$15),0)</f>
        <v>0</v>
      </c>
      <c r="J427" s="6">
        <f>IF(Balance!J426&gt;0,IF(SUM(Balance!J426,Interest!J427)&lt;J$15,SUM(Balance!J426,Interest!J427),J$15),0)</f>
        <v>0</v>
      </c>
      <c r="K427" s="6">
        <f>IF(Balance!K426&gt;0,IF(SUM(Balance!K426,Interest!K427)&lt;K$15,SUM(Balance!K426,Interest!K427),K$15),0)</f>
        <v>0</v>
      </c>
      <c r="L427" s="6">
        <f>IF(Balance!L426&gt;0,IF(SUM(Balance!L426,Interest!L427)&lt;L$15,SUM(Balance!L426,Interest!L427),L$15),0)</f>
        <v>0</v>
      </c>
      <c r="M427" s="6">
        <f>IF(Balance!M426&gt;0,IF(SUM(Balance!M426,Interest!M427)&lt;M$15,SUM(Balance!M426,Interest!M427),M$15),0)</f>
        <v>0</v>
      </c>
      <c r="O427" s="6">
        <f t="shared" si="12"/>
        <v>0</v>
      </c>
    </row>
    <row r="428" spans="1:15" x14ac:dyDescent="0.25">
      <c r="A428" s="3" t="str">
        <f>IF(Balance!O427&lt;=0,"",A427+1)</f>
        <v/>
      </c>
      <c r="B428" s="51" t="str">
        <f t="shared" si="13"/>
        <v/>
      </c>
      <c r="D428" s="6">
        <f>IF(Balance!D427&gt;0,IF(SUM(Balance!D427,Interest!D428)&lt;D$15,SUM(Balance!D427,Interest!D428),D$15),0)</f>
        <v>0</v>
      </c>
      <c r="E428" s="6">
        <f>IF(Balance!E427&gt;0,IF(SUM(Balance!E427,Interest!E428)&lt;E$15,SUM(Balance!E427,Interest!E428),E$15),0)</f>
        <v>0</v>
      </c>
      <c r="F428" s="6">
        <f>IF(Balance!F427&gt;0,IF(SUM(Balance!F427,Interest!F428)&lt;F$15,SUM(Balance!F427,Interest!F428),F$15),0)</f>
        <v>0</v>
      </c>
      <c r="G428" s="6">
        <f>IF(Balance!G427&gt;0,IF(SUM(Balance!G427,Interest!G428)&lt;G$15,SUM(Balance!G427,Interest!G428),G$15),0)</f>
        <v>0</v>
      </c>
      <c r="H428" s="6">
        <f>IF(Balance!H427&gt;0,IF(SUM(Balance!H427,Interest!H428)&lt;H$15,SUM(Balance!H427,Interest!H428),H$15),0)</f>
        <v>0</v>
      </c>
      <c r="I428" s="6">
        <f>IF(Balance!I427&gt;0,IF(SUM(Balance!I427,Interest!I428)&lt;I$15,SUM(Balance!I427,Interest!I428),I$15),0)</f>
        <v>0</v>
      </c>
      <c r="J428" s="6">
        <f>IF(Balance!J427&gt;0,IF(SUM(Balance!J427,Interest!J428)&lt;J$15,SUM(Balance!J427,Interest!J428),J$15),0)</f>
        <v>0</v>
      </c>
      <c r="K428" s="6">
        <f>IF(Balance!K427&gt;0,IF(SUM(Balance!K427,Interest!K428)&lt;K$15,SUM(Balance!K427,Interest!K428),K$15),0)</f>
        <v>0</v>
      </c>
      <c r="L428" s="6">
        <f>IF(Balance!L427&gt;0,IF(SUM(Balance!L427,Interest!L428)&lt;L$15,SUM(Balance!L427,Interest!L428),L$15),0)</f>
        <v>0</v>
      </c>
      <c r="M428" s="6">
        <f>IF(Balance!M427&gt;0,IF(SUM(Balance!M427,Interest!M428)&lt;M$15,SUM(Balance!M427,Interest!M428),M$15),0)</f>
        <v>0</v>
      </c>
      <c r="O428" s="6">
        <f t="shared" si="12"/>
        <v>0</v>
      </c>
    </row>
    <row r="429" spans="1:15" x14ac:dyDescent="0.25">
      <c r="A429" s="3" t="str">
        <f>IF(Balance!O428&lt;=0,"",A428+1)</f>
        <v/>
      </c>
      <c r="B429" s="51" t="str">
        <f t="shared" si="13"/>
        <v/>
      </c>
      <c r="D429" s="6">
        <f>IF(Balance!D428&gt;0,IF(SUM(Balance!D428,Interest!D429)&lt;D$15,SUM(Balance!D428,Interest!D429),D$15),0)</f>
        <v>0</v>
      </c>
      <c r="E429" s="6">
        <f>IF(Balance!E428&gt;0,IF(SUM(Balance!E428,Interest!E429)&lt;E$15,SUM(Balance!E428,Interest!E429),E$15),0)</f>
        <v>0</v>
      </c>
      <c r="F429" s="6">
        <f>IF(Balance!F428&gt;0,IF(SUM(Balance!F428,Interest!F429)&lt;F$15,SUM(Balance!F428,Interest!F429),F$15),0)</f>
        <v>0</v>
      </c>
      <c r="G429" s="6">
        <f>IF(Balance!G428&gt;0,IF(SUM(Balance!G428,Interest!G429)&lt;G$15,SUM(Balance!G428,Interest!G429),G$15),0)</f>
        <v>0</v>
      </c>
      <c r="H429" s="6">
        <f>IF(Balance!H428&gt;0,IF(SUM(Balance!H428,Interest!H429)&lt;H$15,SUM(Balance!H428,Interest!H429),H$15),0)</f>
        <v>0</v>
      </c>
      <c r="I429" s="6">
        <f>IF(Balance!I428&gt;0,IF(SUM(Balance!I428,Interest!I429)&lt;I$15,SUM(Balance!I428,Interest!I429),I$15),0)</f>
        <v>0</v>
      </c>
      <c r="J429" s="6">
        <f>IF(Balance!J428&gt;0,IF(SUM(Balance!J428,Interest!J429)&lt;J$15,SUM(Balance!J428,Interest!J429),J$15),0)</f>
        <v>0</v>
      </c>
      <c r="K429" s="6">
        <f>IF(Balance!K428&gt;0,IF(SUM(Balance!K428,Interest!K429)&lt;K$15,SUM(Balance!K428,Interest!K429),K$15),0)</f>
        <v>0</v>
      </c>
      <c r="L429" s="6">
        <f>IF(Balance!L428&gt;0,IF(SUM(Balance!L428,Interest!L429)&lt;L$15,SUM(Balance!L428,Interest!L429),L$15),0)</f>
        <v>0</v>
      </c>
      <c r="M429" s="6">
        <f>IF(Balance!M428&gt;0,IF(SUM(Balance!M428,Interest!M429)&lt;M$15,SUM(Balance!M428,Interest!M429),M$15),0)</f>
        <v>0</v>
      </c>
      <c r="O429" s="6">
        <f t="shared" si="12"/>
        <v>0</v>
      </c>
    </row>
    <row r="430" spans="1:15" x14ac:dyDescent="0.25">
      <c r="A430" s="3" t="str">
        <f>IF(Balance!O429&lt;=0,"",A429+1)</f>
        <v/>
      </c>
      <c r="B430" s="51" t="str">
        <f t="shared" si="13"/>
        <v/>
      </c>
      <c r="D430" s="6">
        <f>IF(Balance!D429&gt;0,IF(SUM(Balance!D429,Interest!D430)&lt;D$15,SUM(Balance!D429,Interest!D430),D$15),0)</f>
        <v>0</v>
      </c>
      <c r="E430" s="6">
        <f>IF(Balance!E429&gt;0,IF(SUM(Balance!E429,Interest!E430)&lt;E$15,SUM(Balance!E429,Interest!E430),E$15),0)</f>
        <v>0</v>
      </c>
      <c r="F430" s="6">
        <f>IF(Balance!F429&gt;0,IF(SUM(Balance!F429,Interest!F430)&lt;F$15,SUM(Balance!F429,Interest!F430),F$15),0)</f>
        <v>0</v>
      </c>
      <c r="G430" s="6">
        <f>IF(Balance!G429&gt;0,IF(SUM(Balance!G429,Interest!G430)&lt;G$15,SUM(Balance!G429,Interest!G430),G$15),0)</f>
        <v>0</v>
      </c>
      <c r="H430" s="6">
        <f>IF(Balance!H429&gt;0,IF(SUM(Balance!H429,Interest!H430)&lt;H$15,SUM(Balance!H429,Interest!H430),H$15),0)</f>
        <v>0</v>
      </c>
      <c r="I430" s="6">
        <f>IF(Balance!I429&gt;0,IF(SUM(Balance!I429,Interest!I430)&lt;I$15,SUM(Balance!I429,Interest!I430),I$15),0)</f>
        <v>0</v>
      </c>
      <c r="J430" s="6">
        <f>IF(Balance!J429&gt;0,IF(SUM(Balance!J429,Interest!J430)&lt;J$15,SUM(Balance!J429,Interest!J430),J$15),0)</f>
        <v>0</v>
      </c>
      <c r="K430" s="6">
        <f>IF(Balance!K429&gt;0,IF(SUM(Balance!K429,Interest!K430)&lt;K$15,SUM(Balance!K429,Interest!K430),K$15),0)</f>
        <v>0</v>
      </c>
      <c r="L430" s="6">
        <f>IF(Balance!L429&gt;0,IF(SUM(Balance!L429,Interest!L430)&lt;L$15,SUM(Balance!L429,Interest!L430),L$15),0)</f>
        <v>0</v>
      </c>
      <c r="M430" s="6">
        <f>IF(Balance!M429&gt;0,IF(SUM(Balance!M429,Interest!M430)&lt;M$15,SUM(Balance!M429,Interest!M430),M$15),0)</f>
        <v>0</v>
      </c>
      <c r="O430" s="6">
        <f t="shared" si="12"/>
        <v>0</v>
      </c>
    </row>
    <row r="431" spans="1:15" x14ac:dyDescent="0.25">
      <c r="A431" s="3" t="str">
        <f>IF(Balance!O430&lt;=0,"",A430+1)</f>
        <v/>
      </c>
      <c r="B431" s="51" t="str">
        <f t="shared" si="13"/>
        <v/>
      </c>
      <c r="D431" s="6">
        <f>IF(Balance!D430&gt;0,IF(SUM(Balance!D430,Interest!D431)&lt;D$15,SUM(Balance!D430,Interest!D431),D$15),0)</f>
        <v>0</v>
      </c>
      <c r="E431" s="6">
        <f>IF(Balance!E430&gt;0,IF(SUM(Balance!E430,Interest!E431)&lt;E$15,SUM(Balance!E430,Interest!E431),E$15),0)</f>
        <v>0</v>
      </c>
      <c r="F431" s="6">
        <f>IF(Balance!F430&gt;0,IF(SUM(Balance!F430,Interest!F431)&lt;F$15,SUM(Balance!F430,Interest!F431),F$15),0)</f>
        <v>0</v>
      </c>
      <c r="G431" s="6">
        <f>IF(Balance!G430&gt;0,IF(SUM(Balance!G430,Interest!G431)&lt;G$15,SUM(Balance!G430,Interest!G431),G$15),0)</f>
        <v>0</v>
      </c>
      <c r="H431" s="6">
        <f>IF(Balance!H430&gt;0,IF(SUM(Balance!H430,Interest!H431)&lt;H$15,SUM(Balance!H430,Interest!H431),H$15),0)</f>
        <v>0</v>
      </c>
      <c r="I431" s="6">
        <f>IF(Balance!I430&gt;0,IF(SUM(Balance!I430,Interest!I431)&lt;I$15,SUM(Balance!I430,Interest!I431),I$15),0)</f>
        <v>0</v>
      </c>
      <c r="J431" s="6">
        <f>IF(Balance!J430&gt;0,IF(SUM(Balance!J430,Interest!J431)&lt;J$15,SUM(Balance!J430,Interest!J431),J$15),0)</f>
        <v>0</v>
      </c>
      <c r="K431" s="6">
        <f>IF(Balance!K430&gt;0,IF(SUM(Balance!K430,Interest!K431)&lt;K$15,SUM(Balance!K430,Interest!K431),K$15),0)</f>
        <v>0</v>
      </c>
      <c r="L431" s="6">
        <f>IF(Balance!L430&gt;0,IF(SUM(Balance!L430,Interest!L431)&lt;L$15,SUM(Balance!L430,Interest!L431),L$15),0)</f>
        <v>0</v>
      </c>
      <c r="M431" s="6">
        <f>IF(Balance!M430&gt;0,IF(SUM(Balance!M430,Interest!M431)&lt;M$15,SUM(Balance!M430,Interest!M431),M$15),0)</f>
        <v>0</v>
      </c>
      <c r="O431" s="6">
        <f t="shared" si="12"/>
        <v>0</v>
      </c>
    </row>
    <row r="432" spans="1:15" x14ac:dyDescent="0.25">
      <c r="A432" s="3" t="str">
        <f>IF(Balance!O431&lt;=0,"",A431+1)</f>
        <v/>
      </c>
      <c r="B432" s="51" t="str">
        <f t="shared" si="13"/>
        <v/>
      </c>
      <c r="D432" s="6">
        <f>IF(Balance!D431&gt;0,IF(SUM(Balance!D431,Interest!D432)&lt;D$15,SUM(Balance!D431,Interest!D432),D$15),0)</f>
        <v>0</v>
      </c>
      <c r="E432" s="6">
        <f>IF(Balance!E431&gt;0,IF(SUM(Balance!E431,Interest!E432)&lt;E$15,SUM(Balance!E431,Interest!E432),E$15),0)</f>
        <v>0</v>
      </c>
      <c r="F432" s="6">
        <f>IF(Balance!F431&gt;0,IF(SUM(Balance!F431,Interest!F432)&lt;F$15,SUM(Balance!F431,Interest!F432),F$15),0)</f>
        <v>0</v>
      </c>
      <c r="G432" s="6">
        <f>IF(Balance!G431&gt;0,IF(SUM(Balance!G431,Interest!G432)&lt;G$15,SUM(Balance!G431,Interest!G432),G$15),0)</f>
        <v>0</v>
      </c>
      <c r="H432" s="6">
        <f>IF(Balance!H431&gt;0,IF(SUM(Balance!H431,Interest!H432)&lt;H$15,SUM(Balance!H431,Interest!H432),H$15),0)</f>
        <v>0</v>
      </c>
      <c r="I432" s="6">
        <f>IF(Balance!I431&gt;0,IF(SUM(Balance!I431,Interest!I432)&lt;I$15,SUM(Balance!I431,Interest!I432),I$15),0)</f>
        <v>0</v>
      </c>
      <c r="J432" s="6">
        <f>IF(Balance!J431&gt;0,IF(SUM(Balance!J431,Interest!J432)&lt;J$15,SUM(Balance!J431,Interest!J432),J$15),0)</f>
        <v>0</v>
      </c>
      <c r="K432" s="6">
        <f>IF(Balance!K431&gt;0,IF(SUM(Balance!K431,Interest!K432)&lt;K$15,SUM(Balance!K431,Interest!K432),K$15),0)</f>
        <v>0</v>
      </c>
      <c r="L432" s="6">
        <f>IF(Balance!L431&gt;0,IF(SUM(Balance!L431,Interest!L432)&lt;L$15,SUM(Balance!L431,Interest!L432),L$15),0)</f>
        <v>0</v>
      </c>
      <c r="M432" s="6">
        <f>IF(Balance!M431&gt;0,IF(SUM(Balance!M431,Interest!M432)&lt;M$15,SUM(Balance!M431,Interest!M432),M$15),0)</f>
        <v>0</v>
      </c>
      <c r="O432" s="6">
        <f t="shared" si="12"/>
        <v>0</v>
      </c>
    </row>
    <row r="433" spans="1:15" x14ac:dyDescent="0.25">
      <c r="A433" s="3" t="str">
        <f>IF(Balance!O432&lt;=0,"",A432+1)</f>
        <v/>
      </c>
      <c r="B433" s="51" t="str">
        <f t="shared" si="13"/>
        <v/>
      </c>
      <c r="D433" s="6">
        <f>IF(Balance!D432&gt;0,IF(SUM(Balance!D432,Interest!D433)&lt;D$15,SUM(Balance!D432,Interest!D433),D$15),0)</f>
        <v>0</v>
      </c>
      <c r="E433" s="6">
        <f>IF(Balance!E432&gt;0,IF(SUM(Balance!E432,Interest!E433)&lt;E$15,SUM(Balance!E432,Interest!E433),E$15),0)</f>
        <v>0</v>
      </c>
      <c r="F433" s="6">
        <f>IF(Balance!F432&gt;0,IF(SUM(Balance!F432,Interest!F433)&lt;F$15,SUM(Balance!F432,Interest!F433),F$15),0)</f>
        <v>0</v>
      </c>
      <c r="G433" s="6">
        <f>IF(Balance!G432&gt;0,IF(SUM(Balance!G432,Interest!G433)&lt;G$15,SUM(Balance!G432,Interest!G433),G$15),0)</f>
        <v>0</v>
      </c>
      <c r="H433" s="6">
        <f>IF(Balance!H432&gt;0,IF(SUM(Balance!H432,Interest!H433)&lt;H$15,SUM(Balance!H432,Interest!H433),H$15),0)</f>
        <v>0</v>
      </c>
      <c r="I433" s="6">
        <f>IF(Balance!I432&gt;0,IF(SUM(Balance!I432,Interest!I433)&lt;I$15,SUM(Balance!I432,Interest!I433),I$15),0)</f>
        <v>0</v>
      </c>
      <c r="J433" s="6">
        <f>IF(Balance!J432&gt;0,IF(SUM(Balance!J432,Interest!J433)&lt;J$15,SUM(Balance!J432,Interest!J433),J$15),0)</f>
        <v>0</v>
      </c>
      <c r="K433" s="6">
        <f>IF(Balance!K432&gt;0,IF(SUM(Balance!K432,Interest!K433)&lt;K$15,SUM(Balance!K432,Interest!K433),K$15),0)</f>
        <v>0</v>
      </c>
      <c r="L433" s="6">
        <f>IF(Balance!L432&gt;0,IF(SUM(Balance!L432,Interest!L433)&lt;L$15,SUM(Balance!L432,Interest!L433),L$15),0)</f>
        <v>0</v>
      </c>
      <c r="M433" s="6">
        <f>IF(Balance!M432&gt;0,IF(SUM(Balance!M432,Interest!M433)&lt;M$15,SUM(Balance!M432,Interest!M433),M$15),0)</f>
        <v>0</v>
      </c>
      <c r="O433" s="6">
        <f t="shared" si="12"/>
        <v>0</v>
      </c>
    </row>
    <row r="434" spans="1:15" x14ac:dyDescent="0.25">
      <c r="A434" s="3" t="str">
        <f>IF(Balance!O433&lt;=0,"",A433+1)</f>
        <v/>
      </c>
      <c r="B434" s="51" t="str">
        <f t="shared" si="13"/>
        <v/>
      </c>
      <c r="D434" s="6">
        <f>IF(Balance!D433&gt;0,IF(SUM(Balance!D433,Interest!D434)&lt;D$15,SUM(Balance!D433,Interest!D434),D$15),0)</f>
        <v>0</v>
      </c>
      <c r="E434" s="6">
        <f>IF(Balance!E433&gt;0,IF(SUM(Balance!E433,Interest!E434)&lt;E$15,SUM(Balance!E433,Interest!E434),E$15),0)</f>
        <v>0</v>
      </c>
      <c r="F434" s="6">
        <f>IF(Balance!F433&gt;0,IF(SUM(Balance!F433,Interest!F434)&lt;F$15,SUM(Balance!F433,Interest!F434),F$15),0)</f>
        <v>0</v>
      </c>
      <c r="G434" s="6">
        <f>IF(Balance!G433&gt;0,IF(SUM(Balance!G433,Interest!G434)&lt;G$15,SUM(Balance!G433,Interest!G434),G$15),0)</f>
        <v>0</v>
      </c>
      <c r="H434" s="6">
        <f>IF(Balance!H433&gt;0,IF(SUM(Balance!H433,Interest!H434)&lt;H$15,SUM(Balance!H433,Interest!H434),H$15),0)</f>
        <v>0</v>
      </c>
      <c r="I434" s="6">
        <f>IF(Balance!I433&gt;0,IF(SUM(Balance!I433,Interest!I434)&lt;I$15,SUM(Balance!I433,Interest!I434),I$15),0)</f>
        <v>0</v>
      </c>
      <c r="J434" s="6">
        <f>IF(Balance!J433&gt;0,IF(SUM(Balance!J433,Interest!J434)&lt;J$15,SUM(Balance!J433,Interest!J434),J$15),0)</f>
        <v>0</v>
      </c>
      <c r="K434" s="6">
        <f>IF(Balance!K433&gt;0,IF(SUM(Balance!K433,Interest!K434)&lt;K$15,SUM(Balance!K433,Interest!K434),K$15),0)</f>
        <v>0</v>
      </c>
      <c r="L434" s="6">
        <f>IF(Balance!L433&gt;0,IF(SUM(Balance!L433,Interest!L434)&lt;L$15,SUM(Balance!L433,Interest!L434),L$15),0)</f>
        <v>0</v>
      </c>
      <c r="M434" s="6">
        <f>IF(Balance!M433&gt;0,IF(SUM(Balance!M433,Interest!M434)&lt;M$15,SUM(Balance!M433,Interest!M434),M$15),0)</f>
        <v>0</v>
      </c>
      <c r="O434" s="6">
        <f t="shared" si="12"/>
        <v>0</v>
      </c>
    </row>
    <row r="435" spans="1:15" x14ac:dyDescent="0.25">
      <c r="A435" s="3" t="str">
        <f>IF(Balance!O434&lt;=0,"",A434+1)</f>
        <v/>
      </c>
      <c r="B435" s="51" t="str">
        <f t="shared" si="13"/>
        <v/>
      </c>
      <c r="D435" s="6">
        <f>IF(Balance!D434&gt;0,IF(SUM(Balance!D434,Interest!D435)&lt;D$15,SUM(Balance!D434,Interest!D435),D$15),0)</f>
        <v>0</v>
      </c>
      <c r="E435" s="6">
        <f>IF(Balance!E434&gt;0,IF(SUM(Balance!E434,Interest!E435)&lt;E$15,SUM(Balance!E434,Interest!E435),E$15),0)</f>
        <v>0</v>
      </c>
      <c r="F435" s="6">
        <f>IF(Balance!F434&gt;0,IF(SUM(Balance!F434,Interest!F435)&lt;F$15,SUM(Balance!F434,Interest!F435),F$15),0)</f>
        <v>0</v>
      </c>
      <c r="G435" s="6">
        <f>IF(Balance!G434&gt;0,IF(SUM(Balance!G434,Interest!G435)&lt;G$15,SUM(Balance!G434,Interest!G435),G$15),0)</f>
        <v>0</v>
      </c>
      <c r="H435" s="6">
        <f>IF(Balance!H434&gt;0,IF(SUM(Balance!H434,Interest!H435)&lt;H$15,SUM(Balance!H434,Interest!H435),H$15),0)</f>
        <v>0</v>
      </c>
      <c r="I435" s="6">
        <f>IF(Balance!I434&gt;0,IF(SUM(Balance!I434,Interest!I435)&lt;I$15,SUM(Balance!I434,Interest!I435),I$15),0)</f>
        <v>0</v>
      </c>
      <c r="J435" s="6">
        <f>IF(Balance!J434&gt;0,IF(SUM(Balance!J434,Interest!J435)&lt;J$15,SUM(Balance!J434,Interest!J435),J$15),0)</f>
        <v>0</v>
      </c>
      <c r="K435" s="6">
        <f>IF(Balance!K434&gt;0,IF(SUM(Balance!K434,Interest!K435)&lt;K$15,SUM(Balance!K434,Interest!K435),K$15),0)</f>
        <v>0</v>
      </c>
      <c r="L435" s="6">
        <f>IF(Balance!L434&gt;0,IF(SUM(Balance!L434,Interest!L435)&lt;L$15,SUM(Balance!L434,Interest!L435),L$15),0)</f>
        <v>0</v>
      </c>
      <c r="M435" s="6">
        <f>IF(Balance!M434&gt;0,IF(SUM(Balance!M434,Interest!M435)&lt;M$15,SUM(Balance!M434,Interest!M435),M$15),0)</f>
        <v>0</v>
      </c>
      <c r="O435" s="6">
        <f t="shared" si="12"/>
        <v>0</v>
      </c>
    </row>
    <row r="436" spans="1:15" x14ac:dyDescent="0.25">
      <c r="A436" s="3" t="str">
        <f>IF(Balance!O435&lt;=0,"",A435+1)</f>
        <v/>
      </c>
      <c r="B436" s="51" t="str">
        <f t="shared" si="13"/>
        <v/>
      </c>
      <c r="D436" s="6">
        <f>IF(Balance!D435&gt;0,IF(SUM(Balance!D435,Interest!D436)&lt;D$15,SUM(Balance!D435,Interest!D436),D$15),0)</f>
        <v>0</v>
      </c>
      <c r="E436" s="6">
        <f>IF(Balance!E435&gt;0,IF(SUM(Balance!E435,Interest!E436)&lt;E$15,SUM(Balance!E435,Interest!E436),E$15),0)</f>
        <v>0</v>
      </c>
      <c r="F436" s="6">
        <f>IF(Balance!F435&gt;0,IF(SUM(Balance!F435,Interest!F436)&lt;F$15,SUM(Balance!F435,Interest!F436),F$15),0)</f>
        <v>0</v>
      </c>
      <c r="G436" s="6">
        <f>IF(Balance!G435&gt;0,IF(SUM(Balance!G435,Interest!G436)&lt;G$15,SUM(Balance!G435,Interest!G436),G$15),0)</f>
        <v>0</v>
      </c>
      <c r="H436" s="6">
        <f>IF(Balance!H435&gt;0,IF(SUM(Balance!H435,Interest!H436)&lt;H$15,SUM(Balance!H435,Interest!H436),H$15),0)</f>
        <v>0</v>
      </c>
      <c r="I436" s="6">
        <f>IF(Balance!I435&gt;0,IF(SUM(Balance!I435,Interest!I436)&lt;I$15,SUM(Balance!I435,Interest!I436),I$15),0)</f>
        <v>0</v>
      </c>
      <c r="J436" s="6">
        <f>IF(Balance!J435&gt;0,IF(SUM(Balance!J435,Interest!J436)&lt;J$15,SUM(Balance!J435,Interest!J436),J$15),0)</f>
        <v>0</v>
      </c>
      <c r="K436" s="6">
        <f>IF(Balance!K435&gt;0,IF(SUM(Balance!K435,Interest!K436)&lt;K$15,SUM(Balance!K435,Interest!K436),K$15),0)</f>
        <v>0</v>
      </c>
      <c r="L436" s="6">
        <f>IF(Balance!L435&gt;0,IF(SUM(Balance!L435,Interest!L436)&lt;L$15,SUM(Balance!L435,Interest!L436),L$15),0)</f>
        <v>0</v>
      </c>
      <c r="M436" s="6">
        <f>IF(Balance!M435&gt;0,IF(SUM(Balance!M435,Interest!M436)&lt;M$15,SUM(Balance!M435,Interest!M436),M$15),0)</f>
        <v>0</v>
      </c>
      <c r="O436" s="6">
        <f t="shared" si="12"/>
        <v>0</v>
      </c>
    </row>
    <row r="437" spans="1:15" x14ac:dyDescent="0.25">
      <c r="A437" s="3" t="str">
        <f>IF(Balance!O436&lt;=0,"",A436+1)</f>
        <v/>
      </c>
      <c r="B437" s="51" t="str">
        <f t="shared" si="13"/>
        <v/>
      </c>
      <c r="D437" s="6">
        <f>IF(Balance!D436&gt;0,IF(SUM(Balance!D436,Interest!D437)&lt;D$15,SUM(Balance!D436,Interest!D437),D$15),0)</f>
        <v>0</v>
      </c>
      <c r="E437" s="6">
        <f>IF(Balance!E436&gt;0,IF(SUM(Balance!E436,Interest!E437)&lt;E$15,SUM(Balance!E436,Interest!E437),E$15),0)</f>
        <v>0</v>
      </c>
      <c r="F437" s="6">
        <f>IF(Balance!F436&gt;0,IF(SUM(Balance!F436,Interest!F437)&lt;F$15,SUM(Balance!F436,Interest!F437),F$15),0)</f>
        <v>0</v>
      </c>
      <c r="G437" s="6">
        <f>IF(Balance!G436&gt;0,IF(SUM(Balance!G436,Interest!G437)&lt;G$15,SUM(Balance!G436,Interest!G437),G$15),0)</f>
        <v>0</v>
      </c>
      <c r="H437" s="6">
        <f>IF(Balance!H436&gt;0,IF(SUM(Balance!H436,Interest!H437)&lt;H$15,SUM(Balance!H436,Interest!H437),H$15),0)</f>
        <v>0</v>
      </c>
      <c r="I437" s="6">
        <f>IF(Balance!I436&gt;0,IF(SUM(Balance!I436,Interest!I437)&lt;I$15,SUM(Balance!I436,Interest!I437),I$15),0)</f>
        <v>0</v>
      </c>
      <c r="J437" s="6">
        <f>IF(Balance!J436&gt;0,IF(SUM(Balance!J436,Interest!J437)&lt;J$15,SUM(Balance!J436,Interest!J437),J$15),0)</f>
        <v>0</v>
      </c>
      <c r="K437" s="6">
        <f>IF(Balance!K436&gt;0,IF(SUM(Balance!K436,Interest!K437)&lt;K$15,SUM(Balance!K436,Interest!K437),K$15),0)</f>
        <v>0</v>
      </c>
      <c r="L437" s="6">
        <f>IF(Balance!L436&gt;0,IF(SUM(Balance!L436,Interest!L437)&lt;L$15,SUM(Balance!L436,Interest!L437),L$15),0)</f>
        <v>0</v>
      </c>
      <c r="M437" s="6">
        <f>IF(Balance!M436&gt;0,IF(SUM(Balance!M436,Interest!M437)&lt;M$15,SUM(Balance!M436,Interest!M437),M$15),0)</f>
        <v>0</v>
      </c>
      <c r="O437" s="6">
        <f t="shared" si="12"/>
        <v>0</v>
      </c>
    </row>
    <row r="438" spans="1:15" x14ac:dyDescent="0.25">
      <c r="A438" s="3" t="str">
        <f>IF(Balance!O437&lt;=0,"",A437+1)</f>
        <v/>
      </c>
      <c r="B438" s="51" t="str">
        <f t="shared" si="13"/>
        <v/>
      </c>
      <c r="D438" s="6">
        <f>IF(Balance!D437&gt;0,IF(SUM(Balance!D437,Interest!D438)&lt;D$15,SUM(Balance!D437,Interest!D438),D$15),0)</f>
        <v>0</v>
      </c>
      <c r="E438" s="6">
        <f>IF(Balance!E437&gt;0,IF(SUM(Balance!E437,Interest!E438)&lt;E$15,SUM(Balance!E437,Interest!E438),E$15),0)</f>
        <v>0</v>
      </c>
      <c r="F438" s="6">
        <f>IF(Balance!F437&gt;0,IF(SUM(Balance!F437,Interest!F438)&lt;F$15,SUM(Balance!F437,Interest!F438),F$15),0)</f>
        <v>0</v>
      </c>
      <c r="G438" s="6">
        <f>IF(Balance!G437&gt;0,IF(SUM(Balance!G437,Interest!G438)&lt;G$15,SUM(Balance!G437,Interest!G438),G$15),0)</f>
        <v>0</v>
      </c>
      <c r="H438" s="6">
        <f>IF(Balance!H437&gt;0,IF(SUM(Balance!H437,Interest!H438)&lt;H$15,SUM(Balance!H437,Interest!H438),H$15),0)</f>
        <v>0</v>
      </c>
      <c r="I438" s="6">
        <f>IF(Balance!I437&gt;0,IF(SUM(Balance!I437,Interest!I438)&lt;I$15,SUM(Balance!I437,Interest!I438),I$15),0)</f>
        <v>0</v>
      </c>
      <c r="J438" s="6">
        <f>IF(Balance!J437&gt;0,IF(SUM(Balance!J437,Interest!J438)&lt;J$15,SUM(Balance!J437,Interest!J438),J$15),0)</f>
        <v>0</v>
      </c>
      <c r="K438" s="6">
        <f>IF(Balance!K437&gt;0,IF(SUM(Balance!K437,Interest!K438)&lt;K$15,SUM(Balance!K437,Interest!K438),K$15),0)</f>
        <v>0</v>
      </c>
      <c r="L438" s="6">
        <f>IF(Balance!L437&gt;0,IF(SUM(Balance!L437,Interest!L438)&lt;L$15,SUM(Balance!L437,Interest!L438),L$15),0)</f>
        <v>0</v>
      </c>
      <c r="M438" s="6">
        <f>IF(Balance!M437&gt;0,IF(SUM(Balance!M437,Interest!M438)&lt;M$15,SUM(Balance!M437,Interest!M438),M$15),0)</f>
        <v>0</v>
      </c>
      <c r="O438" s="6">
        <f t="shared" si="12"/>
        <v>0</v>
      </c>
    </row>
    <row r="439" spans="1:15" x14ac:dyDescent="0.25">
      <c r="A439" s="3" t="str">
        <f>IF(Balance!O438&lt;=0,"",A438+1)</f>
        <v/>
      </c>
      <c r="B439" s="51" t="str">
        <f t="shared" si="13"/>
        <v/>
      </c>
      <c r="D439" s="6">
        <f>IF(Balance!D438&gt;0,IF(SUM(Balance!D438,Interest!D439)&lt;D$15,SUM(Balance!D438,Interest!D439),D$15),0)</f>
        <v>0</v>
      </c>
      <c r="E439" s="6">
        <f>IF(Balance!E438&gt;0,IF(SUM(Balance!E438,Interest!E439)&lt;E$15,SUM(Balance!E438,Interest!E439),E$15),0)</f>
        <v>0</v>
      </c>
      <c r="F439" s="6">
        <f>IF(Balance!F438&gt;0,IF(SUM(Balance!F438,Interest!F439)&lt;F$15,SUM(Balance!F438,Interest!F439),F$15),0)</f>
        <v>0</v>
      </c>
      <c r="G439" s="6">
        <f>IF(Balance!G438&gt;0,IF(SUM(Balance!G438,Interest!G439)&lt;G$15,SUM(Balance!G438,Interest!G439),G$15),0)</f>
        <v>0</v>
      </c>
      <c r="H439" s="6">
        <f>IF(Balance!H438&gt;0,IF(SUM(Balance!H438,Interest!H439)&lt;H$15,SUM(Balance!H438,Interest!H439),H$15),0)</f>
        <v>0</v>
      </c>
      <c r="I439" s="6">
        <f>IF(Balance!I438&gt;0,IF(SUM(Balance!I438,Interest!I439)&lt;I$15,SUM(Balance!I438,Interest!I439),I$15),0)</f>
        <v>0</v>
      </c>
      <c r="J439" s="6">
        <f>IF(Balance!J438&gt;0,IF(SUM(Balance!J438,Interest!J439)&lt;J$15,SUM(Balance!J438,Interest!J439),J$15),0)</f>
        <v>0</v>
      </c>
      <c r="K439" s="6">
        <f>IF(Balance!K438&gt;0,IF(SUM(Balance!K438,Interest!K439)&lt;K$15,SUM(Balance!K438,Interest!K439),K$15),0)</f>
        <v>0</v>
      </c>
      <c r="L439" s="6">
        <f>IF(Balance!L438&gt;0,IF(SUM(Balance!L438,Interest!L439)&lt;L$15,SUM(Balance!L438,Interest!L439),L$15),0)</f>
        <v>0</v>
      </c>
      <c r="M439" s="6">
        <f>IF(Balance!M438&gt;0,IF(SUM(Balance!M438,Interest!M439)&lt;M$15,SUM(Balance!M438,Interest!M439),M$15),0)</f>
        <v>0</v>
      </c>
      <c r="O439" s="6">
        <f t="shared" si="12"/>
        <v>0</v>
      </c>
    </row>
    <row r="440" spans="1:15" x14ac:dyDescent="0.25">
      <c r="A440" s="3" t="str">
        <f>IF(Balance!O439&lt;=0,"",A439+1)</f>
        <v/>
      </c>
      <c r="B440" s="51" t="str">
        <f t="shared" si="13"/>
        <v/>
      </c>
      <c r="D440" s="6">
        <f>IF(Balance!D439&gt;0,IF(SUM(Balance!D439,Interest!D440)&lt;D$15,SUM(Balance!D439,Interest!D440),D$15),0)</f>
        <v>0</v>
      </c>
      <c r="E440" s="6">
        <f>IF(Balance!E439&gt;0,IF(SUM(Balance!E439,Interest!E440)&lt;E$15,SUM(Balance!E439,Interest!E440),E$15),0)</f>
        <v>0</v>
      </c>
      <c r="F440" s="6">
        <f>IF(Balance!F439&gt;0,IF(SUM(Balance!F439,Interest!F440)&lt;F$15,SUM(Balance!F439,Interest!F440),F$15),0)</f>
        <v>0</v>
      </c>
      <c r="G440" s="6">
        <f>IF(Balance!G439&gt;0,IF(SUM(Balance!G439,Interest!G440)&lt;G$15,SUM(Balance!G439,Interest!G440),G$15),0)</f>
        <v>0</v>
      </c>
      <c r="H440" s="6">
        <f>IF(Balance!H439&gt;0,IF(SUM(Balance!H439,Interest!H440)&lt;H$15,SUM(Balance!H439,Interest!H440),H$15),0)</f>
        <v>0</v>
      </c>
      <c r="I440" s="6">
        <f>IF(Balance!I439&gt;0,IF(SUM(Balance!I439,Interest!I440)&lt;I$15,SUM(Balance!I439,Interest!I440),I$15),0)</f>
        <v>0</v>
      </c>
      <c r="J440" s="6">
        <f>IF(Balance!J439&gt;0,IF(SUM(Balance!J439,Interest!J440)&lt;J$15,SUM(Balance!J439,Interest!J440),J$15),0)</f>
        <v>0</v>
      </c>
      <c r="K440" s="6">
        <f>IF(Balance!K439&gt;0,IF(SUM(Balance!K439,Interest!K440)&lt;K$15,SUM(Balance!K439,Interest!K440),K$15),0)</f>
        <v>0</v>
      </c>
      <c r="L440" s="6">
        <f>IF(Balance!L439&gt;0,IF(SUM(Balance!L439,Interest!L440)&lt;L$15,SUM(Balance!L439,Interest!L440),L$15),0)</f>
        <v>0</v>
      </c>
      <c r="M440" s="6">
        <f>IF(Balance!M439&gt;0,IF(SUM(Balance!M439,Interest!M440)&lt;M$15,SUM(Balance!M439,Interest!M440),M$15),0)</f>
        <v>0</v>
      </c>
      <c r="O440" s="6">
        <f t="shared" si="12"/>
        <v>0</v>
      </c>
    </row>
    <row r="441" spans="1:15" x14ac:dyDescent="0.25">
      <c r="A441" s="3" t="str">
        <f>IF(Balance!O440&lt;=0,"",A440+1)</f>
        <v/>
      </c>
      <c r="B441" s="51" t="str">
        <f t="shared" si="13"/>
        <v/>
      </c>
      <c r="D441" s="6">
        <f>IF(Balance!D440&gt;0,IF(SUM(Balance!D440,Interest!D441)&lt;D$15,SUM(Balance!D440,Interest!D441),D$15),0)</f>
        <v>0</v>
      </c>
      <c r="E441" s="6">
        <f>IF(Balance!E440&gt;0,IF(SUM(Balance!E440,Interest!E441)&lt;E$15,SUM(Balance!E440,Interest!E441),E$15),0)</f>
        <v>0</v>
      </c>
      <c r="F441" s="6">
        <f>IF(Balance!F440&gt;0,IF(SUM(Balance!F440,Interest!F441)&lt;F$15,SUM(Balance!F440,Interest!F441),F$15),0)</f>
        <v>0</v>
      </c>
      <c r="G441" s="6">
        <f>IF(Balance!G440&gt;0,IF(SUM(Balance!G440,Interest!G441)&lt;G$15,SUM(Balance!G440,Interest!G441),G$15),0)</f>
        <v>0</v>
      </c>
      <c r="H441" s="6">
        <f>IF(Balance!H440&gt;0,IF(SUM(Balance!H440,Interest!H441)&lt;H$15,SUM(Balance!H440,Interest!H441),H$15),0)</f>
        <v>0</v>
      </c>
      <c r="I441" s="6">
        <f>IF(Balance!I440&gt;0,IF(SUM(Balance!I440,Interest!I441)&lt;I$15,SUM(Balance!I440,Interest!I441),I$15),0)</f>
        <v>0</v>
      </c>
      <c r="J441" s="6">
        <f>IF(Balance!J440&gt;0,IF(SUM(Balance!J440,Interest!J441)&lt;J$15,SUM(Balance!J440,Interest!J441),J$15),0)</f>
        <v>0</v>
      </c>
      <c r="K441" s="6">
        <f>IF(Balance!K440&gt;0,IF(SUM(Balance!K440,Interest!K441)&lt;K$15,SUM(Balance!K440,Interest!K441),K$15),0)</f>
        <v>0</v>
      </c>
      <c r="L441" s="6">
        <f>IF(Balance!L440&gt;0,IF(SUM(Balance!L440,Interest!L441)&lt;L$15,SUM(Balance!L440,Interest!L441),L$15),0)</f>
        <v>0</v>
      </c>
      <c r="M441" s="6">
        <f>IF(Balance!M440&gt;0,IF(SUM(Balance!M440,Interest!M441)&lt;M$15,SUM(Balance!M440,Interest!M441),M$15),0)</f>
        <v>0</v>
      </c>
      <c r="O441" s="6">
        <f t="shared" si="12"/>
        <v>0</v>
      </c>
    </row>
    <row r="442" spans="1:15" x14ac:dyDescent="0.25">
      <c r="A442" s="3" t="str">
        <f>IF(Balance!O441&lt;=0,"",A441+1)</f>
        <v/>
      </c>
      <c r="B442" s="51" t="str">
        <f t="shared" si="13"/>
        <v/>
      </c>
      <c r="D442" s="6">
        <f>IF(Balance!D441&gt;0,IF(SUM(Balance!D441,Interest!D442)&lt;D$15,SUM(Balance!D441,Interest!D442),D$15),0)</f>
        <v>0</v>
      </c>
      <c r="E442" s="6">
        <f>IF(Balance!E441&gt;0,IF(SUM(Balance!E441,Interest!E442)&lt;E$15,SUM(Balance!E441,Interest!E442),E$15),0)</f>
        <v>0</v>
      </c>
      <c r="F442" s="6">
        <f>IF(Balance!F441&gt;0,IF(SUM(Balance!F441,Interest!F442)&lt;F$15,SUM(Balance!F441,Interest!F442),F$15),0)</f>
        <v>0</v>
      </c>
      <c r="G442" s="6">
        <f>IF(Balance!G441&gt;0,IF(SUM(Balance!G441,Interest!G442)&lt;G$15,SUM(Balance!G441,Interest!G442),G$15),0)</f>
        <v>0</v>
      </c>
      <c r="H442" s="6">
        <f>IF(Balance!H441&gt;0,IF(SUM(Balance!H441,Interest!H442)&lt;H$15,SUM(Balance!H441,Interest!H442),H$15),0)</f>
        <v>0</v>
      </c>
      <c r="I442" s="6">
        <f>IF(Balance!I441&gt;0,IF(SUM(Balance!I441,Interest!I442)&lt;I$15,SUM(Balance!I441,Interest!I442),I$15),0)</f>
        <v>0</v>
      </c>
      <c r="J442" s="6">
        <f>IF(Balance!J441&gt;0,IF(SUM(Balance!J441,Interest!J442)&lt;J$15,SUM(Balance!J441,Interest!J442),J$15),0)</f>
        <v>0</v>
      </c>
      <c r="K442" s="6">
        <f>IF(Balance!K441&gt;0,IF(SUM(Balance!K441,Interest!K442)&lt;K$15,SUM(Balance!K441,Interest!K442),K$15),0)</f>
        <v>0</v>
      </c>
      <c r="L442" s="6">
        <f>IF(Balance!L441&gt;0,IF(SUM(Balance!L441,Interest!L442)&lt;L$15,SUM(Balance!L441,Interest!L442),L$15),0)</f>
        <v>0</v>
      </c>
      <c r="M442" s="6">
        <f>IF(Balance!M441&gt;0,IF(SUM(Balance!M441,Interest!M442)&lt;M$15,SUM(Balance!M441,Interest!M442),M$15),0)</f>
        <v>0</v>
      </c>
      <c r="O442" s="6">
        <f t="shared" si="12"/>
        <v>0</v>
      </c>
    </row>
    <row r="443" spans="1:15" x14ac:dyDescent="0.25">
      <c r="A443" s="3" t="str">
        <f>IF(Balance!O442&lt;=0,"",A442+1)</f>
        <v/>
      </c>
      <c r="B443" s="51" t="str">
        <f t="shared" si="13"/>
        <v/>
      </c>
      <c r="D443" s="6">
        <f>IF(Balance!D442&gt;0,IF(SUM(Balance!D442,Interest!D443)&lt;D$15,SUM(Balance!D442,Interest!D443),D$15),0)</f>
        <v>0</v>
      </c>
      <c r="E443" s="6">
        <f>IF(Balance!E442&gt;0,IF(SUM(Balance!E442,Interest!E443)&lt;E$15,SUM(Balance!E442,Interest!E443),E$15),0)</f>
        <v>0</v>
      </c>
      <c r="F443" s="6">
        <f>IF(Balance!F442&gt;0,IF(SUM(Balance!F442,Interest!F443)&lt;F$15,SUM(Balance!F442,Interest!F443),F$15),0)</f>
        <v>0</v>
      </c>
      <c r="G443" s="6">
        <f>IF(Balance!G442&gt;0,IF(SUM(Balance!G442,Interest!G443)&lt;G$15,SUM(Balance!G442,Interest!G443),G$15),0)</f>
        <v>0</v>
      </c>
      <c r="H443" s="6">
        <f>IF(Balance!H442&gt;0,IF(SUM(Balance!H442,Interest!H443)&lt;H$15,SUM(Balance!H442,Interest!H443),H$15),0)</f>
        <v>0</v>
      </c>
      <c r="I443" s="6">
        <f>IF(Balance!I442&gt;0,IF(SUM(Balance!I442,Interest!I443)&lt;I$15,SUM(Balance!I442,Interest!I443),I$15),0)</f>
        <v>0</v>
      </c>
      <c r="J443" s="6">
        <f>IF(Balance!J442&gt;0,IF(SUM(Balance!J442,Interest!J443)&lt;J$15,SUM(Balance!J442,Interest!J443),J$15),0)</f>
        <v>0</v>
      </c>
      <c r="K443" s="6">
        <f>IF(Balance!K442&gt;0,IF(SUM(Balance!K442,Interest!K443)&lt;K$15,SUM(Balance!K442,Interest!K443),K$15),0)</f>
        <v>0</v>
      </c>
      <c r="L443" s="6">
        <f>IF(Balance!L442&gt;0,IF(SUM(Balance!L442,Interest!L443)&lt;L$15,SUM(Balance!L442,Interest!L443),L$15),0)</f>
        <v>0</v>
      </c>
      <c r="M443" s="6">
        <f>IF(Balance!M442&gt;0,IF(SUM(Balance!M442,Interest!M443)&lt;M$15,SUM(Balance!M442,Interest!M443),M$15),0)</f>
        <v>0</v>
      </c>
      <c r="O443" s="6">
        <f t="shared" si="12"/>
        <v>0</v>
      </c>
    </row>
    <row r="444" spans="1:15" x14ac:dyDescent="0.25">
      <c r="A444" s="3" t="str">
        <f>IF(Balance!O443&lt;=0,"",A443+1)</f>
        <v/>
      </c>
      <c r="B444" s="51" t="str">
        <f t="shared" si="13"/>
        <v/>
      </c>
      <c r="D444" s="6">
        <f>IF(Balance!D443&gt;0,IF(SUM(Balance!D443,Interest!D444)&lt;D$15,SUM(Balance!D443,Interest!D444),D$15),0)</f>
        <v>0</v>
      </c>
      <c r="E444" s="6">
        <f>IF(Balance!E443&gt;0,IF(SUM(Balance!E443,Interest!E444)&lt;E$15,SUM(Balance!E443,Interest!E444),E$15),0)</f>
        <v>0</v>
      </c>
      <c r="F444" s="6">
        <f>IF(Balance!F443&gt;0,IF(SUM(Balance!F443,Interest!F444)&lt;F$15,SUM(Balance!F443,Interest!F444),F$15),0)</f>
        <v>0</v>
      </c>
      <c r="G444" s="6">
        <f>IF(Balance!G443&gt;0,IF(SUM(Balance!G443,Interest!G444)&lt;G$15,SUM(Balance!G443,Interest!G444),G$15),0)</f>
        <v>0</v>
      </c>
      <c r="H444" s="6">
        <f>IF(Balance!H443&gt;0,IF(SUM(Balance!H443,Interest!H444)&lt;H$15,SUM(Balance!H443,Interest!H444),H$15),0)</f>
        <v>0</v>
      </c>
      <c r="I444" s="6">
        <f>IF(Balance!I443&gt;0,IF(SUM(Balance!I443,Interest!I444)&lt;I$15,SUM(Balance!I443,Interest!I444),I$15),0)</f>
        <v>0</v>
      </c>
      <c r="J444" s="6">
        <f>IF(Balance!J443&gt;0,IF(SUM(Balance!J443,Interest!J444)&lt;J$15,SUM(Balance!J443,Interest!J444),J$15),0)</f>
        <v>0</v>
      </c>
      <c r="K444" s="6">
        <f>IF(Balance!K443&gt;0,IF(SUM(Balance!K443,Interest!K444)&lt;K$15,SUM(Balance!K443,Interest!K444),K$15),0)</f>
        <v>0</v>
      </c>
      <c r="L444" s="6">
        <f>IF(Balance!L443&gt;0,IF(SUM(Balance!L443,Interest!L444)&lt;L$15,SUM(Balance!L443,Interest!L444),L$15),0)</f>
        <v>0</v>
      </c>
      <c r="M444" s="6">
        <f>IF(Balance!M443&gt;0,IF(SUM(Balance!M443,Interest!M444)&lt;M$15,SUM(Balance!M443,Interest!M444),M$15),0)</f>
        <v>0</v>
      </c>
      <c r="O444" s="6">
        <f t="shared" si="12"/>
        <v>0</v>
      </c>
    </row>
    <row r="445" spans="1:15" x14ac:dyDescent="0.25">
      <c r="A445" s="3" t="str">
        <f>IF(Balance!O444&lt;=0,"",A444+1)</f>
        <v/>
      </c>
      <c r="B445" s="51" t="str">
        <f t="shared" si="13"/>
        <v/>
      </c>
      <c r="D445" s="6">
        <f>IF(Balance!D444&gt;0,IF(SUM(Balance!D444,Interest!D445)&lt;D$15,SUM(Balance!D444,Interest!D445),D$15),0)</f>
        <v>0</v>
      </c>
      <c r="E445" s="6">
        <f>IF(Balance!E444&gt;0,IF(SUM(Balance!E444,Interest!E445)&lt;E$15,SUM(Balance!E444,Interest!E445),E$15),0)</f>
        <v>0</v>
      </c>
      <c r="F445" s="6">
        <f>IF(Balance!F444&gt;0,IF(SUM(Balance!F444,Interest!F445)&lt;F$15,SUM(Balance!F444,Interest!F445),F$15),0)</f>
        <v>0</v>
      </c>
      <c r="G445" s="6">
        <f>IF(Balance!G444&gt;0,IF(SUM(Balance!G444,Interest!G445)&lt;G$15,SUM(Balance!G444,Interest!G445),G$15),0)</f>
        <v>0</v>
      </c>
      <c r="H445" s="6">
        <f>IF(Balance!H444&gt;0,IF(SUM(Balance!H444,Interest!H445)&lt;H$15,SUM(Balance!H444,Interest!H445),H$15),0)</f>
        <v>0</v>
      </c>
      <c r="I445" s="6">
        <f>IF(Balance!I444&gt;0,IF(SUM(Balance!I444,Interest!I445)&lt;I$15,SUM(Balance!I444,Interest!I445),I$15),0)</f>
        <v>0</v>
      </c>
      <c r="J445" s="6">
        <f>IF(Balance!J444&gt;0,IF(SUM(Balance!J444,Interest!J445)&lt;J$15,SUM(Balance!J444,Interest!J445),J$15),0)</f>
        <v>0</v>
      </c>
      <c r="K445" s="6">
        <f>IF(Balance!K444&gt;0,IF(SUM(Balance!K444,Interest!K445)&lt;K$15,SUM(Balance!K444,Interest!K445),K$15),0)</f>
        <v>0</v>
      </c>
      <c r="L445" s="6">
        <f>IF(Balance!L444&gt;0,IF(SUM(Balance!L444,Interest!L445)&lt;L$15,SUM(Balance!L444,Interest!L445),L$15),0)</f>
        <v>0</v>
      </c>
      <c r="M445" s="6">
        <f>IF(Balance!M444&gt;0,IF(SUM(Balance!M444,Interest!M445)&lt;M$15,SUM(Balance!M444,Interest!M445),M$15),0)</f>
        <v>0</v>
      </c>
      <c r="O445" s="6">
        <f t="shared" si="12"/>
        <v>0</v>
      </c>
    </row>
    <row r="446" spans="1:15" x14ac:dyDescent="0.25">
      <c r="A446" s="3" t="str">
        <f>IF(Balance!O445&lt;=0,"",A445+1)</f>
        <v/>
      </c>
      <c r="B446" s="51" t="str">
        <f t="shared" si="13"/>
        <v/>
      </c>
      <c r="D446" s="6">
        <f>IF(Balance!D445&gt;0,IF(SUM(Balance!D445,Interest!D446)&lt;D$15,SUM(Balance!D445,Interest!D446),D$15),0)</f>
        <v>0</v>
      </c>
      <c r="E446" s="6">
        <f>IF(Balance!E445&gt;0,IF(SUM(Balance!E445,Interest!E446)&lt;E$15,SUM(Balance!E445,Interest!E446),E$15),0)</f>
        <v>0</v>
      </c>
      <c r="F446" s="6">
        <f>IF(Balance!F445&gt;0,IF(SUM(Balance!F445,Interest!F446)&lt;F$15,SUM(Balance!F445,Interest!F446),F$15),0)</f>
        <v>0</v>
      </c>
      <c r="G446" s="6">
        <f>IF(Balance!G445&gt;0,IF(SUM(Balance!G445,Interest!G446)&lt;G$15,SUM(Balance!G445,Interest!G446),G$15),0)</f>
        <v>0</v>
      </c>
      <c r="H446" s="6">
        <f>IF(Balance!H445&gt;0,IF(SUM(Balance!H445,Interest!H446)&lt;H$15,SUM(Balance!H445,Interest!H446),H$15),0)</f>
        <v>0</v>
      </c>
      <c r="I446" s="6">
        <f>IF(Balance!I445&gt;0,IF(SUM(Balance!I445,Interest!I446)&lt;I$15,SUM(Balance!I445,Interest!I446),I$15),0)</f>
        <v>0</v>
      </c>
      <c r="J446" s="6">
        <f>IF(Balance!J445&gt;0,IF(SUM(Balance!J445,Interest!J446)&lt;J$15,SUM(Balance!J445,Interest!J446),J$15),0)</f>
        <v>0</v>
      </c>
      <c r="K446" s="6">
        <f>IF(Balance!K445&gt;0,IF(SUM(Balance!K445,Interest!K446)&lt;K$15,SUM(Balance!K445,Interest!K446),K$15),0)</f>
        <v>0</v>
      </c>
      <c r="L446" s="6">
        <f>IF(Balance!L445&gt;0,IF(SUM(Balance!L445,Interest!L446)&lt;L$15,SUM(Balance!L445,Interest!L446),L$15),0)</f>
        <v>0</v>
      </c>
      <c r="M446" s="6">
        <f>IF(Balance!M445&gt;0,IF(SUM(Balance!M445,Interest!M446)&lt;M$15,SUM(Balance!M445,Interest!M446),M$15),0)</f>
        <v>0</v>
      </c>
      <c r="O446" s="6">
        <f t="shared" si="12"/>
        <v>0</v>
      </c>
    </row>
    <row r="447" spans="1:15" x14ac:dyDescent="0.25">
      <c r="A447" s="3" t="str">
        <f>IF(Balance!O446&lt;=0,"",A446+1)</f>
        <v/>
      </c>
      <c r="B447" s="51" t="str">
        <f t="shared" si="13"/>
        <v/>
      </c>
      <c r="D447" s="6">
        <f>IF(Balance!D446&gt;0,IF(SUM(Balance!D446,Interest!D447)&lt;D$15,SUM(Balance!D446,Interest!D447),D$15),0)</f>
        <v>0</v>
      </c>
      <c r="E447" s="6">
        <f>IF(Balance!E446&gt;0,IF(SUM(Balance!E446,Interest!E447)&lt;E$15,SUM(Balance!E446,Interest!E447),E$15),0)</f>
        <v>0</v>
      </c>
      <c r="F447" s="6">
        <f>IF(Balance!F446&gt;0,IF(SUM(Balance!F446,Interest!F447)&lt;F$15,SUM(Balance!F446,Interest!F447),F$15),0)</f>
        <v>0</v>
      </c>
      <c r="G447" s="6">
        <f>IF(Balance!G446&gt;0,IF(SUM(Balance!G446,Interest!G447)&lt;G$15,SUM(Balance!G446,Interest!G447),G$15),0)</f>
        <v>0</v>
      </c>
      <c r="H447" s="6">
        <f>IF(Balance!H446&gt;0,IF(SUM(Balance!H446,Interest!H447)&lt;H$15,SUM(Balance!H446,Interest!H447),H$15),0)</f>
        <v>0</v>
      </c>
      <c r="I447" s="6">
        <f>IF(Balance!I446&gt;0,IF(SUM(Balance!I446,Interest!I447)&lt;I$15,SUM(Balance!I446,Interest!I447),I$15),0)</f>
        <v>0</v>
      </c>
      <c r="J447" s="6">
        <f>IF(Balance!J446&gt;0,IF(SUM(Balance!J446,Interest!J447)&lt;J$15,SUM(Balance!J446,Interest!J447),J$15),0)</f>
        <v>0</v>
      </c>
      <c r="K447" s="6">
        <f>IF(Balance!K446&gt;0,IF(SUM(Balance!K446,Interest!K447)&lt;K$15,SUM(Balance!K446,Interest!K447),K$15),0)</f>
        <v>0</v>
      </c>
      <c r="L447" s="6">
        <f>IF(Balance!L446&gt;0,IF(SUM(Balance!L446,Interest!L447)&lt;L$15,SUM(Balance!L446,Interest!L447),L$15),0)</f>
        <v>0</v>
      </c>
      <c r="M447" s="6">
        <f>IF(Balance!M446&gt;0,IF(SUM(Balance!M446,Interest!M447)&lt;M$15,SUM(Balance!M446,Interest!M447),M$15),0)</f>
        <v>0</v>
      </c>
      <c r="O447" s="6">
        <f t="shared" si="12"/>
        <v>0</v>
      </c>
    </row>
    <row r="448" spans="1:15" x14ac:dyDescent="0.25">
      <c r="A448" s="3" t="str">
        <f>IF(Balance!O447&lt;=0,"",A447+1)</f>
        <v/>
      </c>
      <c r="B448" s="51" t="str">
        <f t="shared" si="13"/>
        <v/>
      </c>
      <c r="D448" s="6">
        <f>IF(Balance!D447&gt;0,IF(SUM(Balance!D447,Interest!D448)&lt;D$15,SUM(Balance!D447,Interest!D448),D$15),0)</f>
        <v>0</v>
      </c>
      <c r="E448" s="6">
        <f>IF(Balance!E447&gt;0,IF(SUM(Balance!E447,Interest!E448)&lt;E$15,SUM(Balance!E447,Interest!E448),E$15),0)</f>
        <v>0</v>
      </c>
      <c r="F448" s="6">
        <f>IF(Balance!F447&gt;0,IF(SUM(Balance!F447,Interest!F448)&lt;F$15,SUM(Balance!F447,Interest!F448),F$15),0)</f>
        <v>0</v>
      </c>
      <c r="G448" s="6">
        <f>IF(Balance!G447&gt;0,IF(SUM(Balance!G447,Interest!G448)&lt;G$15,SUM(Balance!G447,Interest!G448),G$15),0)</f>
        <v>0</v>
      </c>
      <c r="H448" s="6">
        <f>IF(Balance!H447&gt;0,IF(SUM(Balance!H447,Interest!H448)&lt;H$15,SUM(Balance!H447,Interest!H448),H$15),0)</f>
        <v>0</v>
      </c>
      <c r="I448" s="6">
        <f>IF(Balance!I447&gt;0,IF(SUM(Balance!I447,Interest!I448)&lt;I$15,SUM(Balance!I447,Interest!I448),I$15),0)</f>
        <v>0</v>
      </c>
      <c r="J448" s="6">
        <f>IF(Balance!J447&gt;0,IF(SUM(Balance!J447,Interest!J448)&lt;J$15,SUM(Balance!J447,Interest!J448),J$15),0)</f>
        <v>0</v>
      </c>
      <c r="K448" s="6">
        <f>IF(Balance!K447&gt;0,IF(SUM(Balance!K447,Interest!K448)&lt;K$15,SUM(Balance!K447,Interest!K448),K$15),0)</f>
        <v>0</v>
      </c>
      <c r="L448" s="6">
        <f>IF(Balance!L447&gt;0,IF(SUM(Balance!L447,Interest!L448)&lt;L$15,SUM(Balance!L447,Interest!L448),L$15),0)</f>
        <v>0</v>
      </c>
      <c r="M448" s="6">
        <f>IF(Balance!M447&gt;0,IF(SUM(Balance!M447,Interest!M448)&lt;M$15,SUM(Balance!M447,Interest!M448),M$15),0)</f>
        <v>0</v>
      </c>
      <c r="O448" s="6">
        <f t="shared" si="12"/>
        <v>0</v>
      </c>
    </row>
    <row r="449" spans="1:15" x14ac:dyDescent="0.25">
      <c r="A449" s="3" t="str">
        <f>IF(Balance!O448&lt;=0,"",A448+1)</f>
        <v/>
      </c>
      <c r="B449" s="51" t="str">
        <f t="shared" si="13"/>
        <v/>
      </c>
      <c r="D449" s="6">
        <f>IF(Balance!D448&gt;0,IF(SUM(Balance!D448,Interest!D449)&lt;D$15,SUM(Balance!D448,Interest!D449),D$15),0)</f>
        <v>0</v>
      </c>
      <c r="E449" s="6">
        <f>IF(Balance!E448&gt;0,IF(SUM(Balance!E448,Interest!E449)&lt;E$15,SUM(Balance!E448,Interest!E449),E$15),0)</f>
        <v>0</v>
      </c>
      <c r="F449" s="6">
        <f>IF(Balance!F448&gt;0,IF(SUM(Balance!F448,Interest!F449)&lt;F$15,SUM(Balance!F448,Interest!F449),F$15),0)</f>
        <v>0</v>
      </c>
      <c r="G449" s="6">
        <f>IF(Balance!G448&gt;0,IF(SUM(Balance!G448,Interest!G449)&lt;G$15,SUM(Balance!G448,Interest!G449),G$15),0)</f>
        <v>0</v>
      </c>
      <c r="H449" s="6">
        <f>IF(Balance!H448&gt;0,IF(SUM(Balance!H448,Interest!H449)&lt;H$15,SUM(Balance!H448,Interest!H449),H$15),0)</f>
        <v>0</v>
      </c>
      <c r="I449" s="6">
        <f>IF(Balance!I448&gt;0,IF(SUM(Balance!I448,Interest!I449)&lt;I$15,SUM(Balance!I448,Interest!I449),I$15),0)</f>
        <v>0</v>
      </c>
      <c r="J449" s="6">
        <f>IF(Balance!J448&gt;0,IF(SUM(Balance!J448,Interest!J449)&lt;J$15,SUM(Balance!J448,Interest!J449),J$15),0)</f>
        <v>0</v>
      </c>
      <c r="K449" s="6">
        <f>IF(Balance!K448&gt;0,IF(SUM(Balance!K448,Interest!K449)&lt;K$15,SUM(Balance!K448,Interest!K449),K$15),0)</f>
        <v>0</v>
      </c>
      <c r="L449" s="6">
        <f>IF(Balance!L448&gt;0,IF(SUM(Balance!L448,Interest!L449)&lt;L$15,SUM(Balance!L448,Interest!L449),L$15),0)</f>
        <v>0</v>
      </c>
      <c r="M449" s="6">
        <f>IF(Balance!M448&gt;0,IF(SUM(Balance!M448,Interest!M449)&lt;M$15,SUM(Balance!M448,Interest!M449),M$15),0)</f>
        <v>0</v>
      </c>
      <c r="O449" s="6">
        <f t="shared" si="12"/>
        <v>0</v>
      </c>
    </row>
    <row r="450" spans="1:15" x14ac:dyDescent="0.25">
      <c r="A450" s="3" t="str">
        <f>IF(Balance!O449&lt;=0,"",A449+1)</f>
        <v/>
      </c>
      <c r="B450" s="51" t="str">
        <f t="shared" si="13"/>
        <v/>
      </c>
      <c r="D450" s="6">
        <f>IF(Balance!D449&gt;0,IF(SUM(Balance!D449,Interest!D450)&lt;D$15,SUM(Balance!D449,Interest!D450),D$15),0)</f>
        <v>0</v>
      </c>
      <c r="E450" s="6">
        <f>IF(Balance!E449&gt;0,IF(SUM(Balance!E449,Interest!E450)&lt;E$15,SUM(Balance!E449,Interest!E450),E$15),0)</f>
        <v>0</v>
      </c>
      <c r="F450" s="6">
        <f>IF(Balance!F449&gt;0,IF(SUM(Balance!F449,Interest!F450)&lt;F$15,SUM(Balance!F449,Interest!F450),F$15),0)</f>
        <v>0</v>
      </c>
      <c r="G450" s="6">
        <f>IF(Balance!G449&gt;0,IF(SUM(Balance!G449,Interest!G450)&lt;G$15,SUM(Balance!G449,Interest!G450),G$15),0)</f>
        <v>0</v>
      </c>
      <c r="H450" s="6">
        <f>IF(Balance!H449&gt;0,IF(SUM(Balance!H449,Interest!H450)&lt;H$15,SUM(Balance!H449,Interest!H450),H$15),0)</f>
        <v>0</v>
      </c>
      <c r="I450" s="6">
        <f>IF(Balance!I449&gt;0,IF(SUM(Balance!I449,Interest!I450)&lt;I$15,SUM(Balance!I449,Interest!I450),I$15),0)</f>
        <v>0</v>
      </c>
      <c r="J450" s="6">
        <f>IF(Balance!J449&gt;0,IF(SUM(Balance!J449,Interest!J450)&lt;J$15,SUM(Balance!J449,Interest!J450),J$15),0)</f>
        <v>0</v>
      </c>
      <c r="K450" s="6">
        <f>IF(Balance!K449&gt;0,IF(SUM(Balance!K449,Interest!K450)&lt;K$15,SUM(Balance!K449,Interest!K450),K$15),0)</f>
        <v>0</v>
      </c>
      <c r="L450" s="6">
        <f>IF(Balance!L449&gt;0,IF(SUM(Balance!L449,Interest!L450)&lt;L$15,SUM(Balance!L449,Interest!L450),L$15),0)</f>
        <v>0</v>
      </c>
      <c r="M450" s="6">
        <f>IF(Balance!M449&gt;0,IF(SUM(Balance!M449,Interest!M450)&lt;M$15,SUM(Balance!M449,Interest!M450),M$15),0)</f>
        <v>0</v>
      </c>
      <c r="O450" s="6">
        <f t="shared" si="12"/>
        <v>0</v>
      </c>
    </row>
    <row r="451" spans="1:15" x14ac:dyDescent="0.25">
      <c r="A451" s="3" t="str">
        <f>IF(Balance!O450&lt;=0,"",A450+1)</f>
        <v/>
      </c>
      <c r="B451" s="51" t="str">
        <f t="shared" si="13"/>
        <v/>
      </c>
      <c r="D451" s="6">
        <f>IF(Balance!D450&gt;0,IF(SUM(Balance!D450,Interest!D451)&lt;D$15,SUM(Balance!D450,Interest!D451),D$15),0)</f>
        <v>0</v>
      </c>
      <c r="E451" s="6">
        <f>IF(Balance!E450&gt;0,IF(SUM(Balance!E450,Interest!E451)&lt;E$15,SUM(Balance!E450,Interest!E451),E$15),0)</f>
        <v>0</v>
      </c>
      <c r="F451" s="6">
        <f>IF(Balance!F450&gt;0,IF(SUM(Balance!F450,Interest!F451)&lt;F$15,SUM(Balance!F450,Interest!F451),F$15),0)</f>
        <v>0</v>
      </c>
      <c r="G451" s="6">
        <f>IF(Balance!G450&gt;0,IF(SUM(Balance!G450,Interest!G451)&lt;G$15,SUM(Balance!G450,Interest!G451),G$15),0)</f>
        <v>0</v>
      </c>
      <c r="H451" s="6">
        <f>IF(Balance!H450&gt;0,IF(SUM(Balance!H450,Interest!H451)&lt;H$15,SUM(Balance!H450,Interest!H451),H$15),0)</f>
        <v>0</v>
      </c>
      <c r="I451" s="6">
        <f>IF(Balance!I450&gt;0,IF(SUM(Balance!I450,Interest!I451)&lt;I$15,SUM(Balance!I450,Interest!I451),I$15),0)</f>
        <v>0</v>
      </c>
      <c r="J451" s="6">
        <f>IF(Balance!J450&gt;0,IF(SUM(Balance!J450,Interest!J451)&lt;J$15,SUM(Balance!J450,Interest!J451),J$15),0)</f>
        <v>0</v>
      </c>
      <c r="K451" s="6">
        <f>IF(Balance!K450&gt;0,IF(SUM(Balance!K450,Interest!K451)&lt;K$15,SUM(Balance!K450,Interest!K451),K$15),0)</f>
        <v>0</v>
      </c>
      <c r="L451" s="6">
        <f>IF(Balance!L450&gt;0,IF(SUM(Balance!L450,Interest!L451)&lt;L$15,SUM(Balance!L450,Interest!L451),L$15),0)</f>
        <v>0</v>
      </c>
      <c r="M451" s="6">
        <f>IF(Balance!M450&gt;0,IF(SUM(Balance!M450,Interest!M451)&lt;M$15,SUM(Balance!M450,Interest!M451),M$15),0)</f>
        <v>0</v>
      </c>
      <c r="O451" s="6">
        <f t="shared" si="12"/>
        <v>0</v>
      </c>
    </row>
    <row r="452" spans="1:15" x14ac:dyDescent="0.25">
      <c r="A452" s="3" t="str">
        <f>IF(Balance!O451&lt;=0,"",A451+1)</f>
        <v/>
      </c>
      <c r="B452" s="51" t="str">
        <f t="shared" si="13"/>
        <v/>
      </c>
      <c r="D452" s="6">
        <f>IF(Balance!D451&gt;0,IF(SUM(Balance!D451,Interest!D452)&lt;D$15,SUM(Balance!D451,Interest!D452),D$15),0)</f>
        <v>0</v>
      </c>
      <c r="E452" s="6">
        <f>IF(Balance!E451&gt;0,IF(SUM(Balance!E451,Interest!E452)&lt;E$15,SUM(Balance!E451,Interest!E452),E$15),0)</f>
        <v>0</v>
      </c>
      <c r="F452" s="6">
        <f>IF(Balance!F451&gt;0,IF(SUM(Balance!F451,Interest!F452)&lt;F$15,SUM(Balance!F451,Interest!F452),F$15),0)</f>
        <v>0</v>
      </c>
      <c r="G452" s="6">
        <f>IF(Balance!G451&gt;0,IF(SUM(Balance!G451,Interest!G452)&lt;G$15,SUM(Balance!G451,Interest!G452),G$15),0)</f>
        <v>0</v>
      </c>
      <c r="H452" s="6">
        <f>IF(Balance!H451&gt;0,IF(SUM(Balance!H451,Interest!H452)&lt;H$15,SUM(Balance!H451,Interest!H452),H$15),0)</f>
        <v>0</v>
      </c>
      <c r="I452" s="6">
        <f>IF(Balance!I451&gt;0,IF(SUM(Balance!I451,Interest!I452)&lt;I$15,SUM(Balance!I451,Interest!I452),I$15),0)</f>
        <v>0</v>
      </c>
      <c r="J452" s="6">
        <f>IF(Balance!J451&gt;0,IF(SUM(Balance!J451,Interest!J452)&lt;J$15,SUM(Balance!J451,Interest!J452),J$15),0)</f>
        <v>0</v>
      </c>
      <c r="K452" s="6">
        <f>IF(Balance!K451&gt;0,IF(SUM(Balance!K451,Interest!K452)&lt;K$15,SUM(Balance!K451,Interest!K452),K$15),0)</f>
        <v>0</v>
      </c>
      <c r="L452" s="6">
        <f>IF(Balance!L451&gt;0,IF(SUM(Balance!L451,Interest!L452)&lt;L$15,SUM(Balance!L451,Interest!L452),L$15),0)</f>
        <v>0</v>
      </c>
      <c r="M452" s="6">
        <f>IF(Balance!M451&gt;0,IF(SUM(Balance!M451,Interest!M452)&lt;M$15,SUM(Balance!M451,Interest!M452),M$15),0)</f>
        <v>0</v>
      </c>
      <c r="O452" s="6">
        <f t="shared" si="12"/>
        <v>0</v>
      </c>
    </row>
    <row r="453" spans="1:15" x14ac:dyDescent="0.25">
      <c r="A453" s="3" t="str">
        <f>IF(Balance!O452&lt;=0,"",A452+1)</f>
        <v/>
      </c>
      <c r="B453" s="51" t="str">
        <f t="shared" si="13"/>
        <v/>
      </c>
      <c r="D453" s="6">
        <f>IF(Balance!D452&gt;0,IF(SUM(Balance!D452,Interest!D453)&lt;D$15,SUM(Balance!D452,Interest!D453),D$15),0)</f>
        <v>0</v>
      </c>
      <c r="E453" s="6">
        <f>IF(Balance!E452&gt;0,IF(SUM(Balance!E452,Interest!E453)&lt;E$15,SUM(Balance!E452,Interest!E453),E$15),0)</f>
        <v>0</v>
      </c>
      <c r="F453" s="6">
        <f>IF(Balance!F452&gt;0,IF(SUM(Balance!F452,Interest!F453)&lt;F$15,SUM(Balance!F452,Interest!F453),F$15),0)</f>
        <v>0</v>
      </c>
      <c r="G453" s="6">
        <f>IF(Balance!G452&gt;0,IF(SUM(Balance!G452,Interest!G453)&lt;G$15,SUM(Balance!G452,Interest!G453),G$15),0)</f>
        <v>0</v>
      </c>
      <c r="H453" s="6">
        <f>IF(Balance!H452&gt;0,IF(SUM(Balance!H452,Interest!H453)&lt;H$15,SUM(Balance!H452,Interest!H453),H$15),0)</f>
        <v>0</v>
      </c>
      <c r="I453" s="6">
        <f>IF(Balance!I452&gt;0,IF(SUM(Balance!I452,Interest!I453)&lt;I$15,SUM(Balance!I452,Interest!I453),I$15),0)</f>
        <v>0</v>
      </c>
      <c r="J453" s="6">
        <f>IF(Balance!J452&gt;0,IF(SUM(Balance!J452,Interest!J453)&lt;J$15,SUM(Balance!J452,Interest!J453),J$15),0)</f>
        <v>0</v>
      </c>
      <c r="K453" s="6">
        <f>IF(Balance!K452&gt;0,IF(SUM(Balance!K452,Interest!K453)&lt;K$15,SUM(Balance!K452,Interest!K453),K$15),0)</f>
        <v>0</v>
      </c>
      <c r="L453" s="6">
        <f>IF(Balance!L452&gt;0,IF(SUM(Balance!L452,Interest!L453)&lt;L$15,SUM(Balance!L452,Interest!L453),L$15),0)</f>
        <v>0</v>
      </c>
      <c r="M453" s="6">
        <f>IF(Balance!M452&gt;0,IF(SUM(Balance!M452,Interest!M453)&lt;M$15,SUM(Balance!M452,Interest!M453),M$15),0)</f>
        <v>0</v>
      </c>
      <c r="O453" s="6">
        <f t="shared" si="12"/>
        <v>0</v>
      </c>
    </row>
    <row r="454" spans="1:15" x14ac:dyDescent="0.25">
      <c r="A454" s="3" t="str">
        <f>IF(Balance!O453&lt;=0,"",A453+1)</f>
        <v/>
      </c>
      <c r="B454" s="51" t="str">
        <f t="shared" si="13"/>
        <v/>
      </c>
      <c r="D454" s="6">
        <f>IF(Balance!D453&gt;0,IF(SUM(Balance!D453,Interest!D454)&lt;D$15,SUM(Balance!D453,Interest!D454),D$15),0)</f>
        <v>0</v>
      </c>
      <c r="E454" s="6">
        <f>IF(Balance!E453&gt;0,IF(SUM(Balance!E453,Interest!E454)&lt;E$15,SUM(Balance!E453,Interest!E454),E$15),0)</f>
        <v>0</v>
      </c>
      <c r="F454" s="6">
        <f>IF(Balance!F453&gt;0,IF(SUM(Balance!F453,Interest!F454)&lt;F$15,SUM(Balance!F453,Interest!F454),F$15),0)</f>
        <v>0</v>
      </c>
      <c r="G454" s="6">
        <f>IF(Balance!G453&gt;0,IF(SUM(Balance!G453,Interest!G454)&lt;G$15,SUM(Balance!G453,Interest!G454),G$15),0)</f>
        <v>0</v>
      </c>
      <c r="H454" s="6">
        <f>IF(Balance!H453&gt;0,IF(SUM(Balance!H453,Interest!H454)&lt;H$15,SUM(Balance!H453,Interest!H454),H$15),0)</f>
        <v>0</v>
      </c>
      <c r="I454" s="6">
        <f>IF(Balance!I453&gt;0,IF(SUM(Balance!I453,Interest!I454)&lt;I$15,SUM(Balance!I453,Interest!I454),I$15),0)</f>
        <v>0</v>
      </c>
      <c r="J454" s="6">
        <f>IF(Balance!J453&gt;0,IF(SUM(Balance!J453,Interest!J454)&lt;J$15,SUM(Balance!J453,Interest!J454),J$15),0)</f>
        <v>0</v>
      </c>
      <c r="K454" s="6">
        <f>IF(Balance!K453&gt;0,IF(SUM(Balance!K453,Interest!K454)&lt;K$15,SUM(Balance!K453,Interest!K454),K$15),0)</f>
        <v>0</v>
      </c>
      <c r="L454" s="6">
        <f>IF(Balance!L453&gt;0,IF(SUM(Balance!L453,Interest!L454)&lt;L$15,SUM(Balance!L453,Interest!L454),L$15),0)</f>
        <v>0</v>
      </c>
      <c r="M454" s="6">
        <f>IF(Balance!M453&gt;0,IF(SUM(Balance!M453,Interest!M454)&lt;M$15,SUM(Balance!M453,Interest!M454),M$15),0)</f>
        <v>0</v>
      </c>
      <c r="O454" s="6">
        <f t="shared" si="12"/>
        <v>0</v>
      </c>
    </row>
    <row r="455" spans="1:15" x14ac:dyDescent="0.25">
      <c r="A455" s="3" t="str">
        <f>IF(Balance!O454&lt;=0,"",A454+1)</f>
        <v/>
      </c>
      <c r="B455" s="51" t="str">
        <f t="shared" si="13"/>
        <v/>
      </c>
      <c r="D455" s="6">
        <f>IF(Balance!D454&gt;0,IF(SUM(Balance!D454,Interest!D455)&lt;D$15,SUM(Balance!D454,Interest!D455),D$15),0)</f>
        <v>0</v>
      </c>
      <c r="E455" s="6">
        <f>IF(Balance!E454&gt;0,IF(SUM(Balance!E454,Interest!E455)&lt;E$15,SUM(Balance!E454,Interest!E455),E$15),0)</f>
        <v>0</v>
      </c>
      <c r="F455" s="6">
        <f>IF(Balance!F454&gt;0,IF(SUM(Balance!F454,Interest!F455)&lt;F$15,SUM(Balance!F454,Interest!F455),F$15),0)</f>
        <v>0</v>
      </c>
      <c r="G455" s="6">
        <f>IF(Balance!G454&gt;0,IF(SUM(Balance!G454,Interest!G455)&lt;G$15,SUM(Balance!G454,Interest!G455),G$15),0)</f>
        <v>0</v>
      </c>
      <c r="H455" s="6">
        <f>IF(Balance!H454&gt;0,IF(SUM(Balance!H454,Interest!H455)&lt;H$15,SUM(Balance!H454,Interest!H455),H$15),0)</f>
        <v>0</v>
      </c>
      <c r="I455" s="6">
        <f>IF(Balance!I454&gt;0,IF(SUM(Balance!I454,Interest!I455)&lt;I$15,SUM(Balance!I454,Interest!I455),I$15),0)</f>
        <v>0</v>
      </c>
      <c r="J455" s="6">
        <f>IF(Balance!J454&gt;0,IF(SUM(Balance!J454,Interest!J455)&lt;J$15,SUM(Balance!J454,Interest!J455),J$15),0)</f>
        <v>0</v>
      </c>
      <c r="K455" s="6">
        <f>IF(Balance!K454&gt;0,IF(SUM(Balance!K454,Interest!K455)&lt;K$15,SUM(Balance!K454,Interest!K455),K$15),0)</f>
        <v>0</v>
      </c>
      <c r="L455" s="6">
        <f>IF(Balance!L454&gt;0,IF(SUM(Balance!L454,Interest!L455)&lt;L$15,SUM(Balance!L454,Interest!L455),L$15),0)</f>
        <v>0</v>
      </c>
      <c r="M455" s="6">
        <f>IF(Balance!M454&gt;0,IF(SUM(Balance!M454,Interest!M455)&lt;M$15,SUM(Balance!M454,Interest!M455),M$15),0)</f>
        <v>0</v>
      </c>
      <c r="O455" s="6">
        <f t="shared" si="12"/>
        <v>0</v>
      </c>
    </row>
    <row r="456" spans="1:15" x14ac:dyDescent="0.25">
      <c r="A456" s="3" t="str">
        <f>IF(Balance!O455&lt;=0,"",A455+1)</f>
        <v/>
      </c>
      <c r="B456" s="51" t="str">
        <f t="shared" si="13"/>
        <v/>
      </c>
      <c r="D456" s="6">
        <f>IF(Balance!D455&gt;0,IF(SUM(Balance!D455,Interest!D456)&lt;D$15,SUM(Balance!D455,Interest!D456),D$15),0)</f>
        <v>0</v>
      </c>
      <c r="E456" s="6">
        <f>IF(Balance!E455&gt;0,IF(SUM(Balance!E455,Interest!E456)&lt;E$15,SUM(Balance!E455,Interest!E456),E$15),0)</f>
        <v>0</v>
      </c>
      <c r="F456" s="6">
        <f>IF(Balance!F455&gt;0,IF(SUM(Balance!F455,Interest!F456)&lt;F$15,SUM(Balance!F455,Interest!F456),F$15),0)</f>
        <v>0</v>
      </c>
      <c r="G456" s="6">
        <f>IF(Balance!G455&gt;0,IF(SUM(Balance!G455,Interest!G456)&lt;G$15,SUM(Balance!G455,Interest!G456),G$15),0)</f>
        <v>0</v>
      </c>
      <c r="H456" s="6">
        <f>IF(Balance!H455&gt;0,IF(SUM(Balance!H455,Interest!H456)&lt;H$15,SUM(Balance!H455,Interest!H456),H$15),0)</f>
        <v>0</v>
      </c>
      <c r="I456" s="6">
        <f>IF(Balance!I455&gt;0,IF(SUM(Balance!I455,Interest!I456)&lt;I$15,SUM(Balance!I455,Interest!I456),I$15),0)</f>
        <v>0</v>
      </c>
      <c r="J456" s="6">
        <f>IF(Balance!J455&gt;0,IF(SUM(Balance!J455,Interest!J456)&lt;J$15,SUM(Balance!J455,Interest!J456),J$15),0)</f>
        <v>0</v>
      </c>
      <c r="K456" s="6">
        <f>IF(Balance!K455&gt;0,IF(SUM(Balance!K455,Interest!K456)&lt;K$15,SUM(Balance!K455,Interest!K456),K$15),0)</f>
        <v>0</v>
      </c>
      <c r="L456" s="6">
        <f>IF(Balance!L455&gt;0,IF(SUM(Balance!L455,Interest!L456)&lt;L$15,SUM(Balance!L455,Interest!L456),L$15),0)</f>
        <v>0</v>
      </c>
      <c r="M456" s="6">
        <f>IF(Balance!M455&gt;0,IF(SUM(Balance!M455,Interest!M456)&lt;M$15,SUM(Balance!M455,Interest!M456),M$15),0)</f>
        <v>0</v>
      </c>
      <c r="O456" s="6">
        <f t="shared" si="12"/>
        <v>0</v>
      </c>
    </row>
    <row r="457" spans="1:15" x14ac:dyDescent="0.25">
      <c r="A457" s="3" t="str">
        <f>IF(Balance!O456&lt;=0,"",A456+1)</f>
        <v/>
      </c>
      <c r="B457" s="51" t="str">
        <f t="shared" si="13"/>
        <v/>
      </c>
      <c r="D457" s="6">
        <f>IF(Balance!D456&gt;0,IF(SUM(Balance!D456,Interest!D457)&lt;D$15,SUM(Balance!D456,Interest!D457),D$15),0)</f>
        <v>0</v>
      </c>
      <c r="E457" s="6">
        <f>IF(Balance!E456&gt;0,IF(SUM(Balance!E456,Interest!E457)&lt;E$15,SUM(Balance!E456,Interest!E457),E$15),0)</f>
        <v>0</v>
      </c>
      <c r="F457" s="6">
        <f>IF(Balance!F456&gt;0,IF(SUM(Balance!F456,Interest!F457)&lt;F$15,SUM(Balance!F456,Interest!F457),F$15),0)</f>
        <v>0</v>
      </c>
      <c r="G457" s="6">
        <f>IF(Balance!G456&gt;0,IF(SUM(Balance!G456,Interest!G457)&lt;G$15,SUM(Balance!G456,Interest!G457),G$15),0)</f>
        <v>0</v>
      </c>
      <c r="H457" s="6">
        <f>IF(Balance!H456&gt;0,IF(SUM(Balance!H456,Interest!H457)&lt;H$15,SUM(Balance!H456,Interest!H457),H$15),0)</f>
        <v>0</v>
      </c>
      <c r="I457" s="6">
        <f>IF(Balance!I456&gt;0,IF(SUM(Balance!I456,Interest!I457)&lt;I$15,SUM(Balance!I456,Interest!I457),I$15),0)</f>
        <v>0</v>
      </c>
      <c r="J457" s="6">
        <f>IF(Balance!J456&gt;0,IF(SUM(Balance!J456,Interest!J457)&lt;J$15,SUM(Balance!J456,Interest!J457),J$15),0)</f>
        <v>0</v>
      </c>
      <c r="K457" s="6">
        <f>IF(Balance!K456&gt;0,IF(SUM(Balance!K456,Interest!K457)&lt;K$15,SUM(Balance!K456,Interest!K457),K$15),0)</f>
        <v>0</v>
      </c>
      <c r="L457" s="6">
        <f>IF(Balance!L456&gt;0,IF(SUM(Balance!L456,Interest!L457)&lt;L$15,SUM(Balance!L456,Interest!L457),L$15),0)</f>
        <v>0</v>
      </c>
      <c r="M457" s="6">
        <f>IF(Balance!M456&gt;0,IF(SUM(Balance!M456,Interest!M457)&lt;M$15,SUM(Balance!M456,Interest!M457),M$15),0)</f>
        <v>0</v>
      </c>
      <c r="O457" s="6">
        <f t="shared" si="12"/>
        <v>0</v>
      </c>
    </row>
    <row r="458" spans="1:15" x14ac:dyDescent="0.25">
      <c r="A458" s="3" t="str">
        <f>IF(Balance!O457&lt;=0,"",A457+1)</f>
        <v/>
      </c>
      <c r="B458" s="51" t="str">
        <f t="shared" si="13"/>
        <v/>
      </c>
      <c r="D458" s="6">
        <f>IF(Balance!D457&gt;0,IF(SUM(Balance!D457,Interest!D458)&lt;D$15,SUM(Balance!D457,Interest!D458),D$15),0)</f>
        <v>0</v>
      </c>
      <c r="E458" s="6">
        <f>IF(Balance!E457&gt;0,IF(SUM(Balance!E457,Interest!E458)&lt;E$15,SUM(Balance!E457,Interest!E458),E$15),0)</f>
        <v>0</v>
      </c>
      <c r="F458" s="6">
        <f>IF(Balance!F457&gt;0,IF(SUM(Balance!F457,Interest!F458)&lt;F$15,SUM(Balance!F457,Interest!F458),F$15),0)</f>
        <v>0</v>
      </c>
      <c r="G458" s="6">
        <f>IF(Balance!G457&gt;0,IF(SUM(Balance!G457,Interest!G458)&lt;G$15,SUM(Balance!G457,Interest!G458),G$15),0)</f>
        <v>0</v>
      </c>
      <c r="H458" s="6">
        <f>IF(Balance!H457&gt;0,IF(SUM(Balance!H457,Interest!H458)&lt;H$15,SUM(Balance!H457,Interest!H458),H$15),0)</f>
        <v>0</v>
      </c>
      <c r="I458" s="6">
        <f>IF(Balance!I457&gt;0,IF(SUM(Balance!I457,Interest!I458)&lt;I$15,SUM(Balance!I457,Interest!I458),I$15),0)</f>
        <v>0</v>
      </c>
      <c r="J458" s="6">
        <f>IF(Balance!J457&gt;0,IF(SUM(Balance!J457,Interest!J458)&lt;J$15,SUM(Balance!J457,Interest!J458),J$15),0)</f>
        <v>0</v>
      </c>
      <c r="K458" s="6">
        <f>IF(Balance!K457&gt;0,IF(SUM(Balance!K457,Interest!K458)&lt;K$15,SUM(Balance!K457,Interest!K458),K$15),0)</f>
        <v>0</v>
      </c>
      <c r="L458" s="6">
        <f>IF(Balance!L457&gt;0,IF(SUM(Balance!L457,Interest!L458)&lt;L$15,SUM(Balance!L457,Interest!L458),L$15),0)</f>
        <v>0</v>
      </c>
      <c r="M458" s="6">
        <f>IF(Balance!M457&gt;0,IF(SUM(Balance!M457,Interest!M458)&lt;M$15,SUM(Balance!M457,Interest!M458),M$15),0)</f>
        <v>0</v>
      </c>
      <c r="O458" s="6">
        <f t="shared" si="12"/>
        <v>0</v>
      </c>
    </row>
    <row r="459" spans="1:15" x14ac:dyDescent="0.25">
      <c r="A459" s="3" t="str">
        <f>IF(Balance!O458&lt;=0,"",A458+1)</f>
        <v/>
      </c>
      <c r="B459" s="51" t="str">
        <f t="shared" si="13"/>
        <v/>
      </c>
      <c r="D459" s="6">
        <f>IF(Balance!D458&gt;0,IF(SUM(Balance!D458,Interest!D459)&lt;D$15,SUM(Balance!D458,Interest!D459),D$15),0)</f>
        <v>0</v>
      </c>
      <c r="E459" s="6">
        <f>IF(Balance!E458&gt;0,IF(SUM(Balance!E458,Interest!E459)&lt;E$15,SUM(Balance!E458,Interest!E459),E$15),0)</f>
        <v>0</v>
      </c>
      <c r="F459" s="6">
        <f>IF(Balance!F458&gt;0,IF(SUM(Balance!F458,Interest!F459)&lt;F$15,SUM(Balance!F458,Interest!F459),F$15),0)</f>
        <v>0</v>
      </c>
      <c r="G459" s="6">
        <f>IF(Balance!G458&gt;0,IF(SUM(Balance!G458,Interest!G459)&lt;G$15,SUM(Balance!G458,Interest!G459),G$15),0)</f>
        <v>0</v>
      </c>
      <c r="H459" s="6">
        <f>IF(Balance!H458&gt;0,IF(SUM(Balance!H458,Interest!H459)&lt;H$15,SUM(Balance!H458,Interest!H459),H$15),0)</f>
        <v>0</v>
      </c>
      <c r="I459" s="6">
        <f>IF(Balance!I458&gt;0,IF(SUM(Balance!I458,Interest!I459)&lt;I$15,SUM(Balance!I458,Interest!I459),I$15),0)</f>
        <v>0</v>
      </c>
      <c r="J459" s="6">
        <f>IF(Balance!J458&gt;0,IF(SUM(Balance!J458,Interest!J459)&lt;J$15,SUM(Balance!J458,Interest!J459),J$15),0)</f>
        <v>0</v>
      </c>
      <c r="K459" s="6">
        <f>IF(Balance!K458&gt;0,IF(SUM(Balance!K458,Interest!K459)&lt;K$15,SUM(Balance!K458,Interest!K459),K$15),0)</f>
        <v>0</v>
      </c>
      <c r="L459" s="6">
        <f>IF(Balance!L458&gt;0,IF(SUM(Balance!L458,Interest!L459)&lt;L$15,SUM(Balance!L458,Interest!L459),L$15),0)</f>
        <v>0</v>
      </c>
      <c r="M459" s="6">
        <f>IF(Balance!M458&gt;0,IF(SUM(Balance!M458,Interest!M459)&lt;M$15,SUM(Balance!M458,Interest!M459),M$15),0)</f>
        <v>0</v>
      </c>
      <c r="O459" s="6">
        <f t="shared" si="12"/>
        <v>0</v>
      </c>
    </row>
    <row r="460" spans="1:15" x14ac:dyDescent="0.25">
      <c r="A460" s="3" t="str">
        <f>IF(Balance!O459&lt;=0,"",A459+1)</f>
        <v/>
      </c>
      <c r="B460" s="51" t="str">
        <f t="shared" si="13"/>
        <v/>
      </c>
      <c r="D460" s="6">
        <f>IF(Balance!D459&gt;0,IF(SUM(Balance!D459,Interest!D460)&lt;D$15,SUM(Balance!D459,Interest!D460),D$15),0)</f>
        <v>0</v>
      </c>
      <c r="E460" s="6">
        <f>IF(Balance!E459&gt;0,IF(SUM(Balance!E459,Interest!E460)&lt;E$15,SUM(Balance!E459,Interest!E460),E$15),0)</f>
        <v>0</v>
      </c>
      <c r="F460" s="6">
        <f>IF(Balance!F459&gt;0,IF(SUM(Balance!F459,Interest!F460)&lt;F$15,SUM(Balance!F459,Interest!F460),F$15),0)</f>
        <v>0</v>
      </c>
      <c r="G460" s="6">
        <f>IF(Balance!G459&gt;0,IF(SUM(Balance!G459,Interest!G460)&lt;G$15,SUM(Balance!G459,Interest!G460),G$15),0)</f>
        <v>0</v>
      </c>
      <c r="H460" s="6">
        <f>IF(Balance!H459&gt;0,IF(SUM(Balance!H459,Interest!H460)&lt;H$15,SUM(Balance!H459,Interest!H460),H$15),0)</f>
        <v>0</v>
      </c>
      <c r="I460" s="6">
        <f>IF(Balance!I459&gt;0,IF(SUM(Balance!I459,Interest!I460)&lt;I$15,SUM(Balance!I459,Interest!I460),I$15),0)</f>
        <v>0</v>
      </c>
      <c r="J460" s="6">
        <f>IF(Balance!J459&gt;0,IF(SUM(Balance!J459,Interest!J460)&lt;J$15,SUM(Balance!J459,Interest!J460),J$15),0)</f>
        <v>0</v>
      </c>
      <c r="K460" s="6">
        <f>IF(Balance!K459&gt;0,IF(SUM(Balance!K459,Interest!K460)&lt;K$15,SUM(Balance!K459,Interest!K460),K$15),0)</f>
        <v>0</v>
      </c>
      <c r="L460" s="6">
        <f>IF(Balance!L459&gt;0,IF(SUM(Balance!L459,Interest!L460)&lt;L$15,SUM(Balance!L459,Interest!L460),L$15),0)</f>
        <v>0</v>
      </c>
      <c r="M460" s="6">
        <f>IF(Balance!M459&gt;0,IF(SUM(Balance!M459,Interest!M460)&lt;M$15,SUM(Balance!M459,Interest!M460),M$15),0)</f>
        <v>0</v>
      </c>
      <c r="O460" s="6">
        <f t="shared" si="12"/>
        <v>0</v>
      </c>
    </row>
    <row r="461" spans="1:15" x14ac:dyDescent="0.25">
      <c r="A461" s="3" t="str">
        <f>IF(Balance!O460&lt;=0,"",A460+1)</f>
        <v/>
      </c>
      <c r="B461" s="51" t="str">
        <f t="shared" si="13"/>
        <v/>
      </c>
      <c r="D461" s="6">
        <f>IF(Balance!D460&gt;0,IF(SUM(Balance!D460,Interest!D461)&lt;D$15,SUM(Balance!D460,Interest!D461),D$15),0)</f>
        <v>0</v>
      </c>
      <c r="E461" s="6">
        <f>IF(Balance!E460&gt;0,IF(SUM(Balance!E460,Interest!E461)&lt;E$15,SUM(Balance!E460,Interest!E461),E$15),0)</f>
        <v>0</v>
      </c>
      <c r="F461" s="6">
        <f>IF(Balance!F460&gt;0,IF(SUM(Balance!F460,Interest!F461)&lt;F$15,SUM(Balance!F460,Interest!F461),F$15),0)</f>
        <v>0</v>
      </c>
      <c r="G461" s="6">
        <f>IF(Balance!G460&gt;0,IF(SUM(Balance!G460,Interest!G461)&lt;G$15,SUM(Balance!G460,Interest!G461),G$15),0)</f>
        <v>0</v>
      </c>
      <c r="H461" s="6">
        <f>IF(Balance!H460&gt;0,IF(SUM(Balance!H460,Interest!H461)&lt;H$15,SUM(Balance!H460,Interest!H461),H$15),0)</f>
        <v>0</v>
      </c>
      <c r="I461" s="6">
        <f>IF(Balance!I460&gt;0,IF(SUM(Balance!I460,Interest!I461)&lt;I$15,SUM(Balance!I460,Interest!I461),I$15),0)</f>
        <v>0</v>
      </c>
      <c r="J461" s="6">
        <f>IF(Balance!J460&gt;0,IF(SUM(Balance!J460,Interest!J461)&lt;J$15,SUM(Balance!J460,Interest!J461),J$15),0)</f>
        <v>0</v>
      </c>
      <c r="K461" s="6">
        <f>IF(Balance!K460&gt;0,IF(SUM(Balance!K460,Interest!K461)&lt;K$15,SUM(Balance!K460,Interest!K461),K$15),0)</f>
        <v>0</v>
      </c>
      <c r="L461" s="6">
        <f>IF(Balance!L460&gt;0,IF(SUM(Balance!L460,Interest!L461)&lt;L$15,SUM(Balance!L460,Interest!L461),L$15),0)</f>
        <v>0</v>
      </c>
      <c r="M461" s="6">
        <f>IF(Balance!M460&gt;0,IF(SUM(Balance!M460,Interest!M461)&lt;M$15,SUM(Balance!M460,Interest!M461),M$15),0)</f>
        <v>0</v>
      </c>
      <c r="O461" s="6">
        <f t="shared" si="12"/>
        <v>0</v>
      </c>
    </row>
    <row r="462" spans="1:15" x14ac:dyDescent="0.25">
      <c r="A462" s="3" t="str">
        <f>IF(Balance!O461&lt;=0,"",A461+1)</f>
        <v/>
      </c>
      <c r="B462" s="51" t="str">
        <f t="shared" si="13"/>
        <v/>
      </c>
      <c r="D462" s="6">
        <f>IF(Balance!D461&gt;0,IF(SUM(Balance!D461,Interest!D462)&lt;D$15,SUM(Balance!D461,Interest!D462),D$15),0)</f>
        <v>0</v>
      </c>
      <c r="E462" s="6">
        <f>IF(Balance!E461&gt;0,IF(SUM(Balance!E461,Interest!E462)&lt;E$15,SUM(Balance!E461,Interest!E462),E$15),0)</f>
        <v>0</v>
      </c>
      <c r="F462" s="6">
        <f>IF(Balance!F461&gt;0,IF(SUM(Balance!F461,Interest!F462)&lt;F$15,SUM(Balance!F461,Interest!F462),F$15),0)</f>
        <v>0</v>
      </c>
      <c r="G462" s="6">
        <f>IF(Balance!G461&gt;0,IF(SUM(Balance!G461,Interest!G462)&lt;G$15,SUM(Balance!G461,Interest!G462),G$15),0)</f>
        <v>0</v>
      </c>
      <c r="H462" s="6">
        <f>IF(Balance!H461&gt;0,IF(SUM(Balance!H461,Interest!H462)&lt;H$15,SUM(Balance!H461,Interest!H462),H$15),0)</f>
        <v>0</v>
      </c>
      <c r="I462" s="6">
        <f>IF(Balance!I461&gt;0,IF(SUM(Balance!I461,Interest!I462)&lt;I$15,SUM(Balance!I461,Interest!I462),I$15),0)</f>
        <v>0</v>
      </c>
      <c r="J462" s="6">
        <f>IF(Balance!J461&gt;0,IF(SUM(Balance!J461,Interest!J462)&lt;J$15,SUM(Balance!J461,Interest!J462),J$15),0)</f>
        <v>0</v>
      </c>
      <c r="K462" s="6">
        <f>IF(Balance!K461&gt;0,IF(SUM(Balance!K461,Interest!K462)&lt;K$15,SUM(Balance!K461,Interest!K462),K$15),0)</f>
        <v>0</v>
      </c>
      <c r="L462" s="6">
        <f>IF(Balance!L461&gt;0,IF(SUM(Balance!L461,Interest!L462)&lt;L$15,SUM(Balance!L461,Interest!L462),L$15),0)</f>
        <v>0</v>
      </c>
      <c r="M462" s="6">
        <f>IF(Balance!M461&gt;0,IF(SUM(Balance!M461,Interest!M462)&lt;M$15,SUM(Balance!M461,Interest!M462),M$15),0)</f>
        <v>0</v>
      </c>
      <c r="O462" s="6">
        <f t="shared" si="12"/>
        <v>0</v>
      </c>
    </row>
    <row r="463" spans="1:15" x14ac:dyDescent="0.25">
      <c r="A463" s="3" t="str">
        <f>IF(Balance!O462&lt;=0,"",A462+1)</f>
        <v/>
      </c>
      <c r="B463" s="51" t="str">
        <f t="shared" si="13"/>
        <v/>
      </c>
      <c r="D463" s="6">
        <f>IF(Balance!D462&gt;0,IF(SUM(Balance!D462,Interest!D463)&lt;D$15,SUM(Balance!D462,Interest!D463),D$15),0)</f>
        <v>0</v>
      </c>
      <c r="E463" s="6">
        <f>IF(Balance!E462&gt;0,IF(SUM(Balance!E462,Interest!E463)&lt;E$15,SUM(Balance!E462,Interest!E463),E$15),0)</f>
        <v>0</v>
      </c>
      <c r="F463" s="6">
        <f>IF(Balance!F462&gt;0,IF(SUM(Balance!F462,Interest!F463)&lt;F$15,SUM(Balance!F462,Interest!F463),F$15),0)</f>
        <v>0</v>
      </c>
      <c r="G463" s="6">
        <f>IF(Balance!G462&gt;0,IF(SUM(Balance!G462,Interest!G463)&lt;G$15,SUM(Balance!G462,Interest!G463),G$15),0)</f>
        <v>0</v>
      </c>
      <c r="H463" s="6">
        <f>IF(Balance!H462&gt;0,IF(SUM(Balance!H462,Interest!H463)&lt;H$15,SUM(Balance!H462,Interest!H463),H$15),0)</f>
        <v>0</v>
      </c>
      <c r="I463" s="6">
        <f>IF(Balance!I462&gt;0,IF(SUM(Balance!I462,Interest!I463)&lt;I$15,SUM(Balance!I462,Interest!I463),I$15),0)</f>
        <v>0</v>
      </c>
      <c r="J463" s="6">
        <f>IF(Balance!J462&gt;0,IF(SUM(Balance!J462,Interest!J463)&lt;J$15,SUM(Balance!J462,Interest!J463),J$15),0)</f>
        <v>0</v>
      </c>
      <c r="K463" s="6">
        <f>IF(Balance!K462&gt;0,IF(SUM(Balance!K462,Interest!K463)&lt;K$15,SUM(Balance!K462,Interest!K463),K$15),0)</f>
        <v>0</v>
      </c>
      <c r="L463" s="6">
        <f>IF(Balance!L462&gt;0,IF(SUM(Balance!L462,Interest!L463)&lt;L$15,SUM(Balance!L462,Interest!L463),L$15),0)</f>
        <v>0</v>
      </c>
      <c r="M463" s="6">
        <f>IF(Balance!M462&gt;0,IF(SUM(Balance!M462,Interest!M463)&lt;M$15,SUM(Balance!M462,Interest!M463),M$15),0)</f>
        <v>0</v>
      </c>
      <c r="O463" s="6">
        <f t="shared" si="12"/>
        <v>0</v>
      </c>
    </row>
    <row r="464" spans="1:15" x14ac:dyDescent="0.25">
      <c r="A464" s="3" t="str">
        <f>IF(Balance!O463&lt;=0,"",A463+1)</f>
        <v/>
      </c>
      <c r="B464" s="51" t="str">
        <f t="shared" si="13"/>
        <v/>
      </c>
      <c r="D464" s="6">
        <f>IF(Balance!D463&gt;0,IF(SUM(Balance!D463,Interest!D464)&lt;D$15,SUM(Balance!D463,Interest!D464),D$15),0)</f>
        <v>0</v>
      </c>
      <c r="E464" s="6">
        <f>IF(Balance!E463&gt;0,IF(SUM(Balance!E463,Interest!E464)&lt;E$15,SUM(Balance!E463,Interest!E464),E$15),0)</f>
        <v>0</v>
      </c>
      <c r="F464" s="6">
        <f>IF(Balance!F463&gt;0,IF(SUM(Balance!F463,Interest!F464)&lt;F$15,SUM(Balance!F463,Interest!F464),F$15),0)</f>
        <v>0</v>
      </c>
      <c r="G464" s="6">
        <f>IF(Balance!G463&gt;0,IF(SUM(Balance!G463,Interest!G464)&lt;G$15,SUM(Balance!G463,Interest!G464),G$15),0)</f>
        <v>0</v>
      </c>
      <c r="H464" s="6">
        <f>IF(Balance!H463&gt;0,IF(SUM(Balance!H463,Interest!H464)&lt;H$15,SUM(Balance!H463,Interest!H464),H$15),0)</f>
        <v>0</v>
      </c>
      <c r="I464" s="6">
        <f>IF(Balance!I463&gt;0,IF(SUM(Balance!I463,Interest!I464)&lt;I$15,SUM(Balance!I463,Interest!I464),I$15),0)</f>
        <v>0</v>
      </c>
      <c r="J464" s="6">
        <f>IF(Balance!J463&gt;0,IF(SUM(Balance!J463,Interest!J464)&lt;J$15,SUM(Balance!J463,Interest!J464),J$15),0)</f>
        <v>0</v>
      </c>
      <c r="K464" s="6">
        <f>IF(Balance!K463&gt;0,IF(SUM(Balance!K463,Interest!K464)&lt;K$15,SUM(Balance!K463,Interest!K464),K$15),0)</f>
        <v>0</v>
      </c>
      <c r="L464" s="6">
        <f>IF(Balance!L463&gt;0,IF(SUM(Balance!L463,Interest!L464)&lt;L$15,SUM(Balance!L463,Interest!L464),L$15),0)</f>
        <v>0</v>
      </c>
      <c r="M464" s="6">
        <f>IF(Balance!M463&gt;0,IF(SUM(Balance!M463,Interest!M464)&lt;M$15,SUM(Balance!M463,Interest!M464),M$15),0)</f>
        <v>0</v>
      </c>
      <c r="O464" s="6">
        <f t="shared" ref="O464:O495" si="14">SUM(D464:M464)</f>
        <v>0</v>
      </c>
    </row>
    <row r="465" spans="1:15" x14ac:dyDescent="0.25">
      <c r="A465" s="3" t="str">
        <f>IF(Balance!O464&lt;=0,"",A464+1)</f>
        <v/>
      </c>
      <c r="B465" s="51" t="str">
        <f t="shared" ref="B465:B495" si="15">IF(A465="","",DATE(YEAR(B464),MONTH(B464)+1,1))</f>
        <v/>
      </c>
      <c r="D465" s="6">
        <f>IF(Balance!D464&gt;0,IF(SUM(Balance!D464,Interest!D465)&lt;D$15,SUM(Balance!D464,Interest!D465),D$15),0)</f>
        <v>0</v>
      </c>
      <c r="E465" s="6">
        <f>IF(Balance!E464&gt;0,IF(SUM(Balance!E464,Interest!E465)&lt;E$15,SUM(Balance!E464,Interest!E465),E$15),0)</f>
        <v>0</v>
      </c>
      <c r="F465" s="6">
        <f>IF(Balance!F464&gt;0,IF(SUM(Balance!F464,Interest!F465)&lt;F$15,SUM(Balance!F464,Interest!F465),F$15),0)</f>
        <v>0</v>
      </c>
      <c r="G465" s="6">
        <f>IF(Balance!G464&gt;0,IF(SUM(Balance!G464,Interest!G465)&lt;G$15,SUM(Balance!G464,Interest!G465),G$15),0)</f>
        <v>0</v>
      </c>
      <c r="H465" s="6">
        <f>IF(Balance!H464&gt;0,IF(SUM(Balance!H464,Interest!H465)&lt;H$15,SUM(Balance!H464,Interest!H465),H$15),0)</f>
        <v>0</v>
      </c>
      <c r="I465" s="6">
        <f>IF(Balance!I464&gt;0,IF(SUM(Balance!I464,Interest!I465)&lt;I$15,SUM(Balance!I464,Interest!I465),I$15),0)</f>
        <v>0</v>
      </c>
      <c r="J465" s="6">
        <f>IF(Balance!J464&gt;0,IF(SUM(Balance!J464,Interest!J465)&lt;J$15,SUM(Balance!J464,Interest!J465),J$15),0)</f>
        <v>0</v>
      </c>
      <c r="K465" s="6">
        <f>IF(Balance!K464&gt;0,IF(SUM(Balance!K464,Interest!K465)&lt;K$15,SUM(Balance!K464,Interest!K465),K$15),0)</f>
        <v>0</v>
      </c>
      <c r="L465" s="6">
        <f>IF(Balance!L464&gt;0,IF(SUM(Balance!L464,Interest!L465)&lt;L$15,SUM(Balance!L464,Interest!L465),L$15),0)</f>
        <v>0</v>
      </c>
      <c r="M465" s="6">
        <f>IF(Balance!M464&gt;0,IF(SUM(Balance!M464,Interest!M465)&lt;M$15,SUM(Balance!M464,Interest!M465),M$15),0)</f>
        <v>0</v>
      </c>
      <c r="O465" s="6">
        <f t="shared" si="14"/>
        <v>0</v>
      </c>
    </row>
    <row r="466" spans="1:15" x14ac:dyDescent="0.25">
      <c r="A466" s="3" t="str">
        <f>IF(Balance!O465&lt;=0,"",A465+1)</f>
        <v/>
      </c>
      <c r="B466" s="51" t="str">
        <f t="shared" si="15"/>
        <v/>
      </c>
      <c r="D466" s="6">
        <f>IF(Balance!D465&gt;0,IF(SUM(Balance!D465,Interest!D466)&lt;D$15,SUM(Balance!D465,Interest!D466),D$15),0)</f>
        <v>0</v>
      </c>
      <c r="E466" s="6">
        <f>IF(Balance!E465&gt;0,IF(SUM(Balance!E465,Interest!E466)&lt;E$15,SUM(Balance!E465,Interest!E466),E$15),0)</f>
        <v>0</v>
      </c>
      <c r="F466" s="6">
        <f>IF(Balance!F465&gt;0,IF(SUM(Balance!F465,Interest!F466)&lt;F$15,SUM(Balance!F465,Interest!F466),F$15),0)</f>
        <v>0</v>
      </c>
      <c r="G466" s="6">
        <f>IF(Balance!G465&gt;0,IF(SUM(Balance!G465,Interest!G466)&lt;G$15,SUM(Balance!G465,Interest!G466),G$15),0)</f>
        <v>0</v>
      </c>
      <c r="H466" s="6">
        <f>IF(Balance!H465&gt;0,IF(SUM(Balance!H465,Interest!H466)&lt;H$15,SUM(Balance!H465,Interest!H466),H$15),0)</f>
        <v>0</v>
      </c>
      <c r="I466" s="6">
        <f>IF(Balance!I465&gt;0,IF(SUM(Balance!I465,Interest!I466)&lt;I$15,SUM(Balance!I465,Interest!I466),I$15),0)</f>
        <v>0</v>
      </c>
      <c r="J466" s="6">
        <f>IF(Balance!J465&gt;0,IF(SUM(Balance!J465,Interest!J466)&lt;J$15,SUM(Balance!J465,Interest!J466),J$15),0)</f>
        <v>0</v>
      </c>
      <c r="K466" s="6">
        <f>IF(Balance!K465&gt;0,IF(SUM(Balance!K465,Interest!K466)&lt;K$15,SUM(Balance!K465,Interest!K466),K$15),0)</f>
        <v>0</v>
      </c>
      <c r="L466" s="6">
        <f>IF(Balance!L465&gt;0,IF(SUM(Balance!L465,Interest!L466)&lt;L$15,SUM(Balance!L465,Interest!L466),L$15),0)</f>
        <v>0</v>
      </c>
      <c r="M466" s="6">
        <f>IF(Balance!M465&gt;0,IF(SUM(Balance!M465,Interest!M466)&lt;M$15,SUM(Balance!M465,Interest!M466),M$15),0)</f>
        <v>0</v>
      </c>
      <c r="O466" s="6">
        <f t="shared" si="14"/>
        <v>0</v>
      </c>
    </row>
    <row r="467" spans="1:15" x14ac:dyDescent="0.25">
      <c r="A467" s="3" t="str">
        <f>IF(Balance!O466&lt;=0,"",A466+1)</f>
        <v/>
      </c>
      <c r="B467" s="51" t="str">
        <f t="shared" si="15"/>
        <v/>
      </c>
      <c r="D467" s="6">
        <f>IF(Balance!D466&gt;0,IF(SUM(Balance!D466,Interest!D467)&lt;D$15,SUM(Balance!D466,Interest!D467),D$15),0)</f>
        <v>0</v>
      </c>
      <c r="E467" s="6">
        <f>IF(Balance!E466&gt;0,IF(SUM(Balance!E466,Interest!E467)&lt;E$15,SUM(Balance!E466,Interest!E467),E$15),0)</f>
        <v>0</v>
      </c>
      <c r="F467" s="6">
        <f>IF(Balance!F466&gt;0,IF(SUM(Balance!F466,Interest!F467)&lt;F$15,SUM(Balance!F466,Interest!F467),F$15),0)</f>
        <v>0</v>
      </c>
      <c r="G467" s="6">
        <f>IF(Balance!G466&gt;0,IF(SUM(Balance!G466,Interest!G467)&lt;G$15,SUM(Balance!G466,Interest!G467),G$15),0)</f>
        <v>0</v>
      </c>
      <c r="H467" s="6">
        <f>IF(Balance!H466&gt;0,IF(SUM(Balance!H466,Interest!H467)&lt;H$15,SUM(Balance!H466,Interest!H467),H$15),0)</f>
        <v>0</v>
      </c>
      <c r="I467" s="6">
        <f>IF(Balance!I466&gt;0,IF(SUM(Balance!I466,Interest!I467)&lt;I$15,SUM(Balance!I466,Interest!I467),I$15),0)</f>
        <v>0</v>
      </c>
      <c r="J467" s="6">
        <f>IF(Balance!J466&gt;0,IF(SUM(Balance!J466,Interest!J467)&lt;J$15,SUM(Balance!J466,Interest!J467),J$15),0)</f>
        <v>0</v>
      </c>
      <c r="K467" s="6">
        <f>IF(Balance!K466&gt;0,IF(SUM(Balance!K466,Interest!K467)&lt;K$15,SUM(Balance!K466,Interest!K467),K$15),0)</f>
        <v>0</v>
      </c>
      <c r="L467" s="6">
        <f>IF(Balance!L466&gt;0,IF(SUM(Balance!L466,Interest!L467)&lt;L$15,SUM(Balance!L466,Interest!L467),L$15),0)</f>
        <v>0</v>
      </c>
      <c r="M467" s="6">
        <f>IF(Balance!M466&gt;0,IF(SUM(Balance!M466,Interest!M467)&lt;M$15,SUM(Balance!M466,Interest!M467),M$15),0)</f>
        <v>0</v>
      </c>
      <c r="O467" s="6">
        <f t="shared" si="14"/>
        <v>0</v>
      </c>
    </row>
    <row r="468" spans="1:15" x14ac:dyDescent="0.25">
      <c r="A468" s="3" t="str">
        <f>IF(Balance!O467&lt;=0,"",A467+1)</f>
        <v/>
      </c>
      <c r="B468" s="51" t="str">
        <f t="shared" si="15"/>
        <v/>
      </c>
      <c r="D468" s="6">
        <f>IF(Balance!D467&gt;0,IF(SUM(Balance!D467,Interest!D468)&lt;D$15,SUM(Balance!D467,Interest!D468),D$15),0)</f>
        <v>0</v>
      </c>
      <c r="E468" s="6">
        <f>IF(Balance!E467&gt;0,IF(SUM(Balance!E467,Interest!E468)&lt;E$15,SUM(Balance!E467,Interest!E468),E$15),0)</f>
        <v>0</v>
      </c>
      <c r="F468" s="6">
        <f>IF(Balance!F467&gt;0,IF(SUM(Balance!F467,Interest!F468)&lt;F$15,SUM(Balance!F467,Interest!F468),F$15),0)</f>
        <v>0</v>
      </c>
      <c r="G468" s="6">
        <f>IF(Balance!G467&gt;0,IF(SUM(Balance!G467,Interest!G468)&lt;G$15,SUM(Balance!G467,Interest!G468),G$15),0)</f>
        <v>0</v>
      </c>
      <c r="H468" s="6">
        <f>IF(Balance!H467&gt;0,IF(SUM(Balance!H467,Interest!H468)&lt;H$15,SUM(Balance!H467,Interest!H468),H$15),0)</f>
        <v>0</v>
      </c>
      <c r="I468" s="6">
        <f>IF(Balance!I467&gt;0,IF(SUM(Balance!I467,Interest!I468)&lt;I$15,SUM(Balance!I467,Interest!I468),I$15),0)</f>
        <v>0</v>
      </c>
      <c r="J468" s="6">
        <f>IF(Balance!J467&gt;0,IF(SUM(Balance!J467,Interest!J468)&lt;J$15,SUM(Balance!J467,Interest!J468),J$15),0)</f>
        <v>0</v>
      </c>
      <c r="K468" s="6">
        <f>IF(Balance!K467&gt;0,IF(SUM(Balance!K467,Interest!K468)&lt;K$15,SUM(Balance!K467,Interest!K468),K$15),0)</f>
        <v>0</v>
      </c>
      <c r="L468" s="6">
        <f>IF(Balance!L467&gt;0,IF(SUM(Balance!L467,Interest!L468)&lt;L$15,SUM(Balance!L467,Interest!L468),L$15),0)</f>
        <v>0</v>
      </c>
      <c r="M468" s="6">
        <f>IF(Balance!M467&gt;0,IF(SUM(Balance!M467,Interest!M468)&lt;M$15,SUM(Balance!M467,Interest!M468),M$15),0)</f>
        <v>0</v>
      </c>
      <c r="O468" s="6">
        <f t="shared" si="14"/>
        <v>0</v>
      </c>
    </row>
    <row r="469" spans="1:15" x14ac:dyDescent="0.25">
      <c r="A469" s="3" t="str">
        <f>IF(Balance!O468&lt;=0,"",A468+1)</f>
        <v/>
      </c>
      <c r="B469" s="51" t="str">
        <f t="shared" si="15"/>
        <v/>
      </c>
      <c r="D469" s="6">
        <f>IF(Balance!D468&gt;0,IF(SUM(Balance!D468,Interest!D469)&lt;D$15,SUM(Balance!D468,Interest!D469),D$15),0)</f>
        <v>0</v>
      </c>
      <c r="E469" s="6">
        <f>IF(Balance!E468&gt;0,IF(SUM(Balance!E468,Interest!E469)&lt;E$15,SUM(Balance!E468,Interest!E469),E$15),0)</f>
        <v>0</v>
      </c>
      <c r="F469" s="6">
        <f>IF(Balance!F468&gt;0,IF(SUM(Balance!F468,Interest!F469)&lt;F$15,SUM(Balance!F468,Interest!F469),F$15),0)</f>
        <v>0</v>
      </c>
      <c r="G469" s="6">
        <f>IF(Balance!G468&gt;0,IF(SUM(Balance!G468,Interest!G469)&lt;G$15,SUM(Balance!G468,Interest!G469),G$15),0)</f>
        <v>0</v>
      </c>
      <c r="H469" s="6">
        <f>IF(Balance!H468&gt;0,IF(SUM(Balance!H468,Interest!H469)&lt;H$15,SUM(Balance!H468,Interest!H469),H$15),0)</f>
        <v>0</v>
      </c>
      <c r="I469" s="6">
        <f>IF(Balance!I468&gt;0,IF(SUM(Balance!I468,Interest!I469)&lt;I$15,SUM(Balance!I468,Interest!I469),I$15),0)</f>
        <v>0</v>
      </c>
      <c r="J469" s="6">
        <f>IF(Balance!J468&gt;0,IF(SUM(Balance!J468,Interest!J469)&lt;J$15,SUM(Balance!J468,Interest!J469),J$15),0)</f>
        <v>0</v>
      </c>
      <c r="K469" s="6">
        <f>IF(Balance!K468&gt;0,IF(SUM(Balance!K468,Interest!K469)&lt;K$15,SUM(Balance!K468,Interest!K469),K$15),0)</f>
        <v>0</v>
      </c>
      <c r="L469" s="6">
        <f>IF(Balance!L468&gt;0,IF(SUM(Balance!L468,Interest!L469)&lt;L$15,SUM(Balance!L468,Interest!L469),L$15),0)</f>
        <v>0</v>
      </c>
      <c r="M469" s="6">
        <f>IF(Balance!M468&gt;0,IF(SUM(Balance!M468,Interest!M469)&lt;M$15,SUM(Balance!M468,Interest!M469),M$15),0)</f>
        <v>0</v>
      </c>
      <c r="O469" s="6">
        <f t="shared" si="14"/>
        <v>0</v>
      </c>
    </row>
    <row r="470" spans="1:15" x14ac:dyDescent="0.25">
      <c r="A470" s="3" t="str">
        <f>IF(Balance!O469&lt;=0,"",A469+1)</f>
        <v/>
      </c>
      <c r="B470" s="51" t="str">
        <f t="shared" si="15"/>
        <v/>
      </c>
      <c r="D470" s="6">
        <f>IF(Balance!D469&gt;0,IF(SUM(Balance!D469,Interest!D470)&lt;D$15,SUM(Balance!D469,Interest!D470),D$15),0)</f>
        <v>0</v>
      </c>
      <c r="E470" s="6">
        <f>IF(Balance!E469&gt;0,IF(SUM(Balance!E469,Interest!E470)&lt;E$15,SUM(Balance!E469,Interest!E470),E$15),0)</f>
        <v>0</v>
      </c>
      <c r="F470" s="6">
        <f>IF(Balance!F469&gt;0,IF(SUM(Balance!F469,Interest!F470)&lt;F$15,SUM(Balance!F469,Interest!F470),F$15),0)</f>
        <v>0</v>
      </c>
      <c r="G470" s="6">
        <f>IF(Balance!G469&gt;0,IF(SUM(Balance!G469,Interest!G470)&lt;G$15,SUM(Balance!G469,Interest!G470),G$15),0)</f>
        <v>0</v>
      </c>
      <c r="H470" s="6">
        <f>IF(Balance!H469&gt;0,IF(SUM(Balance!H469,Interest!H470)&lt;H$15,SUM(Balance!H469,Interest!H470),H$15),0)</f>
        <v>0</v>
      </c>
      <c r="I470" s="6">
        <f>IF(Balance!I469&gt;0,IF(SUM(Balance!I469,Interest!I470)&lt;I$15,SUM(Balance!I469,Interest!I470),I$15),0)</f>
        <v>0</v>
      </c>
      <c r="J470" s="6">
        <f>IF(Balance!J469&gt;0,IF(SUM(Balance!J469,Interest!J470)&lt;J$15,SUM(Balance!J469,Interest!J470),J$15),0)</f>
        <v>0</v>
      </c>
      <c r="K470" s="6">
        <f>IF(Balance!K469&gt;0,IF(SUM(Balance!K469,Interest!K470)&lt;K$15,SUM(Balance!K469,Interest!K470),K$15),0)</f>
        <v>0</v>
      </c>
      <c r="L470" s="6">
        <f>IF(Balance!L469&gt;0,IF(SUM(Balance!L469,Interest!L470)&lt;L$15,SUM(Balance!L469,Interest!L470),L$15),0)</f>
        <v>0</v>
      </c>
      <c r="M470" s="6">
        <f>IF(Balance!M469&gt;0,IF(SUM(Balance!M469,Interest!M470)&lt;M$15,SUM(Balance!M469,Interest!M470),M$15),0)</f>
        <v>0</v>
      </c>
      <c r="O470" s="6">
        <f t="shared" si="14"/>
        <v>0</v>
      </c>
    </row>
    <row r="471" spans="1:15" x14ac:dyDescent="0.25">
      <c r="A471" s="3" t="str">
        <f>IF(Balance!O470&lt;=0,"",A470+1)</f>
        <v/>
      </c>
      <c r="B471" s="51" t="str">
        <f t="shared" si="15"/>
        <v/>
      </c>
      <c r="D471" s="6">
        <f>IF(Balance!D470&gt;0,IF(SUM(Balance!D470,Interest!D471)&lt;D$15,SUM(Balance!D470,Interest!D471),D$15),0)</f>
        <v>0</v>
      </c>
      <c r="E471" s="6">
        <f>IF(Balance!E470&gt;0,IF(SUM(Balance!E470,Interest!E471)&lt;E$15,SUM(Balance!E470,Interest!E471),E$15),0)</f>
        <v>0</v>
      </c>
      <c r="F471" s="6">
        <f>IF(Balance!F470&gt;0,IF(SUM(Balance!F470,Interest!F471)&lt;F$15,SUM(Balance!F470,Interest!F471),F$15),0)</f>
        <v>0</v>
      </c>
      <c r="G471" s="6">
        <f>IF(Balance!G470&gt;0,IF(SUM(Balance!G470,Interest!G471)&lt;G$15,SUM(Balance!G470,Interest!G471),G$15),0)</f>
        <v>0</v>
      </c>
      <c r="H471" s="6">
        <f>IF(Balance!H470&gt;0,IF(SUM(Balance!H470,Interest!H471)&lt;H$15,SUM(Balance!H470,Interest!H471),H$15),0)</f>
        <v>0</v>
      </c>
      <c r="I471" s="6">
        <f>IF(Balance!I470&gt;0,IF(SUM(Balance!I470,Interest!I471)&lt;I$15,SUM(Balance!I470,Interest!I471),I$15),0)</f>
        <v>0</v>
      </c>
      <c r="J471" s="6">
        <f>IF(Balance!J470&gt;0,IF(SUM(Balance!J470,Interest!J471)&lt;J$15,SUM(Balance!J470,Interest!J471),J$15),0)</f>
        <v>0</v>
      </c>
      <c r="K471" s="6">
        <f>IF(Balance!K470&gt;0,IF(SUM(Balance!K470,Interest!K471)&lt;K$15,SUM(Balance!K470,Interest!K471),K$15),0)</f>
        <v>0</v>
      </c>
      <c r="L471" s="6">
        <f>IF(Balance!L470&gt;0,IF(SUM(Balance!L470,Interest!L471)&lt;L$15,SUM(Balance!L470,Interest!L471),L$15),0)</f>
        <v>0</v>
      </c>
      <c r="M471" s="6">
        <f>IF(Balance!M470&gt;0,IF(SUM(Balance!M470,Interest!M471)&lt;M$15,SUM(Balance!M470,Interest!M471),M$15),0)</f>
        <v>0</v>
      </c>
      <c r="O471" s="6">
        <f t="shared" si="14"/>
        <v>0</v>
      </c>
    </row>
    <row r="472" spans="1:15" x14ac:dyDescent="0.25">
      <c r="A472" s="3" t="str">
        <f>IF(Balance!O471&lt;=0,"",A471+1)</f>
        <v/>
      </c>
      <c r="B472" s="51" t="str">
        <f t="shared" si="15"/>
        <v/>
      </c>
      <c r="D472" s="6">
        <f>IF(Balance!D471&gt;0,IF(SUM(Balance!D471,Interest!D472)&lt;D$15,SUM(Balance!D471,Interest!D472),D$15),0)</f>
        <v>0</v>
      </c>
      <c r="E472" s="6">
        <f>IF(Balance!E471&gt;0,IF(SUM(Balance!E471,Interest!E472)&lt;E$15,SUM(Balance!E471,Interest!E472),E$15),0)</f>
        <v>0</v>
      </c>
      <c r="F472" s="6">
        <f>IF(Balance!F471&gt;0,IF(SUM(Balance!F471,Interest!F472)&lt;F$15,SUM(Balance!F471,Interest!F472),F$15),0)</f>
        <v>0</v>
      </c>
      <c r="G472" s="6">
        <f>IF(Balance!G471&gt;0,IF(SUM(Balance!G471,Interest!G472)&lt;G$15,SUM(Balance!G471,Interest!G472),G$15),0)</f>
        <v>0</v>
      </c>
      <c r="H472" s="6">
        <f>IF(Balance!H471&gt;0,IF(SUM(Balance!H471,Interest!H472)&lt;H$15,SUM(Balance!H471,Interest!H472),H$15),0)</f>
        <v>0</v>
      </c>
      <c r="I472" s="6">
        <f>IF(Balance!I471&gt;0,IF(SUM(Balance!I471,Interest!I472)&lt;I$15,SUM(Balance!I471,Interest!I472),I$15),0)</f>
        <v>0</v>
      </c>
      <c r="J472" s="6">
        <f>IF(Balance!J471&gt;0,IF(SUM(Balance!J471,Interest!J472)&lt;J$15,SUM(Balance!J471,Interest!J472),J$15),0)</f>
        <v>0</v>
      </c>
      <c r="K472" s="6">
        <f>IF(Balance!K471&gt;0,IF(SUM(Balance!K471,Interest!K472)&lt;K$15,SUM(Balance!K471,Interest!K472),K$15),0)</f>
        <v>0</v>
      </c>
      <c r="L472" s="6">
        <f>IF(Balance!L471&gt;0,IF(SUM(Balance!L471,Interest!L472)&lt;L$15,SUM(Balance!L471,Interest!L472),L$15),0)</f>
        <v>0</v>
      </c>
      <c r="M472" s="6">
        <f>IF(Balance!M471&gt;0,IF(SUM(Balance!M471,Interest!M472)&lt;M$15,SUM(Balance!M471,Interest!M472),M$15),0)</f>
        <v>0</v>
      </c>
      <c r="O472" s="6">
        <f t="shared" si="14"/>
        <v>0</v>
      </c>
    </row>
    <row r="473" spans="1:15" x14ac:dyDescent="0.25">
      <c r="A473" s="3" t="str">
        <f>IF(Balance!O472&lt;=0,"",A472+1)</f>
        <v/>
      </c>
      <c r="B473" s="51" t="str">
        <f t="shared" si="15"/>
        <v/>
      </c>
      <c r="D473" s="6">
        <f>IF(Balance!D472&gt;0,IF(SUM(Balance!D472,Interest!D473)&lt;D$15,SUM(Balance!D472,Interest!D473),D$15),0)</f>
        <v>0</v>
      </c>
      <c r="E473" s="6">
        <f>IF(Balance!E472&gt;0,IF(SUM(Balance!E472,Interest!E473)&lt;E$15,SUM(Balance!E472,Interest!E473),E$15),0)</f>
        <v>0</v>
      </c>
      <c r="F473" s="6">
        <f>IF(Balance!F472&gt;0,IF(SUM(Balance!F472,Interest!F473)&lt;F$15,SUM(Balance!F472,Interest!F473),F$15),0)</f>
        <v>0</v>
      </c>
      <c r="G473" s="6">
        <f>IF(Balance!G472&gt;0,IF(SUM(Balance!G472,Interest!G473)&lt;G$15,SUM(Balance!G472,Interest!G473),G$15),0)</f>
        <v>0</v>
      </c>
      <c r="H473" s="6">
        <f>IF(Balance!H472&gt;0,IF(SUM(Balance!H472,Interest!H473)&lt;H$15,SUM(Balance!H472,Interest!H473),H$15),0)</f>
        <v>0</v>
      </c>
      <c r="I473" s="6">
        <f>IF(Balance!I472&gt;0,IF(SUM(Balance!I472,Interest!I473)&lt;I$15,SUM(Balance!I472,Interest!I473),I$15),0)</f>
        <v>0</v>
      </c>
      <c r="J473" s="6">
        <f>IF(Balance!J472&gt;0,IF(SUM(Balance!J472,Interest!J473)&lt;J$15,SUM(Balance!J472,Interest!J473),J$15),0)</f>
        <v>0</v>
      </c>
      <c r="K473" s="6">
        <f>IF(Balance!K472&gt;0,IF(SUM(Balance!K472,Interest!K473)&lt;K$15,SUM(Balance!K472,Interest!K473),K$15),0)</f>
        <v>0</v>
      </c>
      <c r="L473" s="6">
        <f>IF(Balance!L472&gt;0,IF(SUM(Balance!L472,Interest!L473)&lt;L$15,SUM(Balance!L472,Interest!L473),L$15),0)</f>
        <v>0</v>
      </c>
      <c r="M473" s="6">
        <f>IF(Balance!M472&gt;0,IF(SUM(Balance!M472,Interest!M473)&lt;M$15,SUM(Balance!M472,Interest!M473),M$15),0)</f>
        <v>0</v>
      </c>
      <c r="O473" s="6">
        <f t="shared" si="14"/>
        <v>0</v>
      </c>
    </row>
    <row r="474" spans="1:15" x14ac:dyDescent="0.25">
      <c r="A474" s="3" t="str">
        <f>IF(Balance!O473&lt;=0,"",A473+1)</f>
        <v/>
      </c>
      <c r="B474" s="51" t="str">
        <f t="shared" si="15"/>
        <v/>
      </c>
      <c r="D474" s="6">
        <f>IF(Balance!D473&gt;0,IF(SUM(Balance!D473,Interest!D474)&lt;D$15,SUM(Balance!D473,Interest!D474),D$15),0)</f>
        <v>0</v>
      </c>
      <c r="E474" s="6">
        <f>IF(Balance!E473&gt;0,IF(SUM(Balance!E473,Interest!E474)&lt;E$15,SUM(Balance!E473,Interest!E474),E$15),0)</f>
        <v>0</v>
      </c>
      <c r="F474" s="6">
        <f>IF(Balance!F473&gt;0,IF(SUM(Balance!F473,Interest!F474)&lt;F$15,SUM(Balance!F473,Interest!F474),F$15),0)</f>
        <v>0</v>
      </c>
      <c r="G474" s="6">
        <f>IF(Balance!G473&gt;0,IF(SUM(Balance!G473,Interest!G474)&lt;G$15,SUM(Balance!G473,Interest!G474),G$15),0)</f>
        <v>0</v>
      </c>
      <c r="H474" s="6">
        <f>IF(Balance!H473&gt;0,IF(SUM(Balance!H473,Interest!H474)&lt;H$15,SUM(Balance!H473,Interest!H474),H$15),0)</f>
        <v>0</v>
      </c>
      <c r="I474" s="6">
        <f>IF(Balance!I473&gt;0,IF(SUM(Balance!I473,Interest!I474)&lt;I$15,SUM(Balance!I473,Interest!I474),I$15),0)</f>
        <v>0</v>
      </c>
      <c r="J474" s="6">
        <f>IF(Balance!J473&gt;0,IF(SUM(Balance!J473,Interest!J474)&lt;J$15,SUM(Balance!J473,Interest!J474),J$15),0)</f>
        <v>0</v>
      </c>
      <c r="K474" s="6">
        <f>IF(Balance!K473&gt;0,IF(SUM(Balance!K473,Interest!K474)&lt;K$15,SUM(Balance!K473,Interest!K474),K$15),0)</f>
        <v>0</v>
      </c>
      <c r="L474" s="6">
        <f>IF(Balance!L473&gt;0,IF(SUM(Balance!L473,Interest!L474)&lt;L$15,SUM(Balance!L473,Interest!L474),L$15),0)</f>
        <v>0</v>
      </c>
      <c r="M474" s="6">
        <f>IF(Balance!M473&gt;0,IF(SUM(Balance!M473,Interest!M474)&lt;M$15,SUM(Balance!M473,Interest!M474),M$15),0)</f>
        <v>0</v>
      </c>
      <c r="O474" s="6">
        <f t="shared" si="14"/>
        <v>0</v>
      </c>
    </row>
    <row r="475" spans="1:15" x14ac:dyDescent="0.25">
      <c r="A475" s="3" t="str">
        <f>IF(Balance!O474&lt;=0,"",A474+1)</f>
        <v/>
      </c>
      <c r="B475" s="51" t="str">
        <f t="shared" si="15"/>
        <v/>
      </c>
      <c r="D475" s="6">
        <f>IF(Balance!D474&gt;0,IF(SUM(Balance!D474,Interest!D475)&lt;D$15,SUM(Balance!D474,Interest!D475),D$15),0)</f>
        <v>0</v>
      </c>
      <c r="E475" s="6">
        <f>IF(Balance!E474&gt;0,IF(SUM(Balance!E474,Interest!E475)&lt;E$15,SUM(Balance!E474,Interest!E475),E$15),0)</f>
        <v>0</v>
      </c>
      <c r="F475" s="6">
        <f>IF(Balance!F474&gt;0,IF(SUM(Balance!F474,Interest!F475)&lt;F$15,SUM(Balance!F474,Interest!F475),F$15),0)</f>
        <v>0</v>
      </c>
      <c r="G475" s="6">
        <f>IF(Balance!G474&gt;0,IF(SUM(Balance!G474,Interest!G475)&lt;G$15,SUM(Balance!G474,Interest!G475),G$15),0)</f>
        <v>0</v>
      </c>
      <c r="H475" s="6">
        <f>IF(Balance!H474&gt;0,IF(SUM(Balance!H474,Interest!H475)&lt;H$15,SUM(Balance!H474,Interest!H475),H$15),0)</f>
        <v>0</v>
      </c>
      <c r="I475" s="6">
        <f>IF(Balance!I474&gt;0,IF(SUM(Balance!I474,Interest!I475)&lt;I$15,SUM(Balance!I474,Interest!I475),I$15),0)</f>
        <v>0</v>
      </c>
      <c r="J475" s="6">
        <f>IF(Balance!J474&gt;0,IF(SUM(Balance!J474,Interest!J475)&lt;J$15,SUM(Balance!J474,Interest!J475),J$15),0)</f>
        <v>0</v>
      </c>
      <c r="K475" s="6">
        <f>IF(Balance!K474&gt;0,IF(SUM(Balance!K474,Interest!K475)&lt;K$15,SUM(Balance!K474,Interest!K475),K$15),0)</f>
        <v>0</v>
      </c>
      <c r="L475" s="6">
        <f>IF(Balance!L474&gt;0,IF(SUM(Balance!L474,Interest!L475)&lt;L$15,SUM(Balance!L474,Interest!L475),L$15),0)</f>
        <v>0</v>
      </c>
      <c r="M475" s="6">
        <f>IF(Balance!M474&gt;0,IF(SUM(Balance!M474,Interest!M475)&lt;M$15,SUM(Balance!M474,Interest!M475),M$15),0)</f>
        <v>0</v>
      </c>
      <c r="O475" s="6">
        <f t="shared" si="14"/>
        <v>0</v>
      </c>
    </row>
    <row r="476" spans="1:15" x14ac:dyDescent="0.25">
      <c r="A476" s="3" t="str">
        <f>IF(Balance!O475&lt;=0,"",A475+1)</f>
        <v/>
      </c>
      <c r="B476" s="51" t="str">
        <f t="shared" si="15"/>
        <v/>
      </c>
      <c r="D476" s="6">
        <f>IF(Balance!D475&gt;0,IF(SUM(Balance!D475,Interest!D476)&lt;D$15,SUM(Balance!D475,Interest!D476),D$15),0)</f>
        <v>0</v>
      </c>
      <c r="E476" s="6">
        <f>IF(Balance!E475&gt;0,IF(SUM(Balance!E475,Interest!E476)&lt;E$15,SUM(Balance!E475,Interest!E476),E$15),0)</f>
        <v>0</v>
      </c>
      <c r="F476" s="6">
        <f>IF(Balance!F475&gt;0,IF(SUM(Balance!F475,Interest!F476)&lt;F$15,SUM(Balance!F475,Interest!F476),F$15),0)</f>
        <v>0</v>
      </c>
      <c r="G476" s="6">
        <f>IF(Balance!G475&gt;0,IF(SUM(Balance!G475,Interest!G476)&lt;G$15,SUM(Balance!G475,Interest!G476),G$15),0)</f>
        <v>0</v>
      </c>
      <c r="H476" s="6">
        <f>IF(Balance!H475&gt;0,IF(SUM(Balance!H475,Interest!H476)&lt;H$15,SUM(Balance!H475,Interest!H476),H$15),0)</f>
        <v>0</v>
      </c>
      <c r="I476" s="6">
        <f>IF(Balance!I475&gt;0,IF(SUM(Balance!I475,Interest!I476)&lt;I$15,SUM(Balance!I475,Interest!I476),I$15),0)</f>
        <v>0</v>
      </c>
      <c r="J476" s="6">
        <f>IF(Balance!J475&gt;0,IF(SUM(Balance!J475,Interest!J476)&lt;J$15,SUM(Balance!J475,Interest!J476),J$15),0)</f>
        <v>0</v>
      </c>
      <c r="K476" s="6">
        <f>IF(Balance!K475&gt;0,IF(SUM(Balance!K475,Interest!K476)&lt;K$15,SUM(Balance!K475,Interest!K476),K$15),0)</f>
        <v>0</v>
      </c>
      <c r="L476" s="6">
        <f>IF(Balance!L475&gt;0,IF(SUM(Balance!L475,Interest!L476)&lt;L$15,SUM(Balance!L475,Interest!L476),L$15),0)</f>
        <v>0</v>
      </c>
      <c r="M476" s="6">
        <f>IF(Balance!M475&gt;0,IF(SUM(Balance!M475,Interest!M476)&lt;M$15,SUM(Balance!M475,Interest!M476),M$15),0)</f>
        <v>0</v>
      </c>
      <c r="O476" s="6">
        <f t="shared" si="14"/>
        <v>0</v>
      </c>
    </row>
    <row r="477" spans="1:15" x14ac:dyDescent="0.25">
      <c r="A477" s="3" t="str">
        <f>IF(Balance!O476&lt;=0,"",A476+1)</f>
        <v/>
      </c>
      <c r="B477" s="51" t="str">
        <f t="shared" si="15"/>
        <v/>
      </c>
      <c r="D477" s="6">
        <f>IF(Balance!D476&gt;0,IF(SUM(Balance!D476,Interest!D477)&lt;D$15,SUM(Balance!D476,Interest!D477),D$15),0)</f>
        <v>0</v>
      </c>
      <c r="E477" s="6">
        <f>IF(Balance!E476&gt;0,IF(SUM(Balance!E476,Interest!E477)&lt;E$15,SUM(Balance!E476,Interest!E477),E$15),0)</f>
        <v>0</v>
      </c>
      <c r="F477" s="6">
        <f>IF(Balance!F476&gt;0,IF(SUM(Balance!F476,Interest!F477)&lt;F$15,SUM(Balance!F476,Interest!F477),F$15),0)</f>
        <v>0</v>
      </c>
      <c r="G477" s="6">
        <f>IF(Balance!G476&gt;0,IF(SUM(Balance!G476,Interest!G477)&lt;G$15,SUM(Balance!G476,Interest!G477),G$15),0)</f>
        <v>0</v>
      </c>
      <c r="H477" s="6">
        <f>IF(Balance!H476&gt;0,IF(SUM(Balance!H476,Interest!H477)&lt;H$15,SUM(Balance!H476,Interest!H477),H$15),0)</f>
        <v>0</v>
      </c>
      <c r="I477" s="6">
        <f>IF(Balance!I476&gt;0,IF(SUM(Balance!I476,Interest!I477)&lt;I$15,SUM(Balance!I476,Interest!I477),I$15),0)</f>
        <v>0</v>
      </c>
      <c r="J477" s="6">
        <f>IF(Balance!J476&gt;0,IF(SUM(Balance!J476,Interest!J477)&lt;J$15,SUM(Balance!J476,Interest!J477),J$15),0)</f>
        <v>0</v>
      </c>
      <c r="K477" s="6">
        <f>IF(Balance!K476&gt;0,IF(SUM(Balance!K476,Interest!K477)&lt;K$15,SUM(Balance!K476,Interest!K477),K$15),0)</f>
        <v>0</v>
      </c>
      <c r="L477" s="6">
        <f>IF(Balance!L476&gt;0,IF(SUM(Balance!L476,Interest!L477)&lt;L$15,SUM(Balance!L476,Interest!L477),L$15),0)</f>
        <v>0</v>
      </c>
      <c r="M477" s="6">
        <f>IF(Balance!M476&gt;0,IF(SUM(Balance!M476,Interest!M477)&lt;M$15,SUM(Balance!M476,Interest!M477),M$15),0)</f>
        <v>0</v>
      </c>
      <c r="O477" s="6">
        <f t="shared" si="14"/>
        <v>0</v>
      </c>
    </row>
    <row r="478" spans="1:15" x14ac:dyDescent="0.25">
      <c r="A478" s="3" t="str">
        <f>IF(Balance!O477&lt;=0,"",A477+1)</f>
        <v/>
      </c>
      <c r="B478" s="51" t="str">
        <f t="shared" si="15"/>
        <v/>
      </c>
      <c r="D478" s="6">
        <f>IF(Balance!D477&gt;0,IF(SUM(Balance!D477,Interest!D478)&lt;D$15,SUM(Balance!D477,Interest!D478),D$15),0)</f>
        <v>0</v>
      </c>
      <c r="E478" s="6">
        <f>IF(Balance!E477&gt;0,IF(SUM(Balance!E477,Interest!E478)&lt;E$15,SUM(Balance!E477,Interest!E478),E$15),0)</f>
        <v>0</v>
      </c>
      <c r="F478" s="6">
        <f>IF(Balance!F477&gt;0,IF(SUM(Balance!F477,Interest!F478)&lt;F$15,SUM(Balance!F477,Interest!F478),F$15),0)</f>
        <v>0</v>
      </c>
      <c r="G478" s="6">
        <f>IF(Balance!G477&gt;0,IF(SUM(Balance!G477,Interest!G478)&lt;G$15,SUM(Balance!G477,Interest!G478),G$15),0)</f>
        <v>0</v>
      </c>
      <c r="H478" s="6">
        <f>IF(Balance!H477&gt;0,IF(SUM(Balance!H477,Interest!H478)&lt;H$15,SUM(Balance!H477,Interest!H478),H$15),0)</f>
        <v>0</v>
      </c>
      <c r="I478" s="6">
        <f>IF(Balance!I477&gt;0,IF(SUM(Balance!I477,Interest!I478)&lt;I$15,SUM(Balance!I477,Interest!I478),I$15),0)</f>
        <v>0</v>
      </c>
      <c r="J478" s="6">
        <f>IF(Balance!J477&gt;0,IF(SUM(Balance!J477,Interest!J478)&lt;J$15,SUM(Balance!J477,Interest!J478),J$15),0)</f>
        <v>0</v>
      </c>
      <c r="K478" s="6">
        <f>IF(Balance!K477&gt;0,IF(SUM(Balance!K477,Interest!K478)&lt;K$15,SUM(Balance!K477,Interest!K478),K$15),0)</f>
        <v>0</v>
      </c>
      <c r="L478" s="6">
        <f>IF(Balance!L477&gt;0,IF(SUM(Balance!L477,Interest!L478)&lt;L$15,SUM(Balance!L477,Interest!L478),L$15),0)</f>
        <v>0</v>
      </c>
      <c r="M478" s="6">
        <f>IF(Balance!M477&gt;0,IF(SUM(Balance!M477,Interest!M478)&lt;M$15,SUM(Balance!M477,Interest!M478),M$15),0)</f>
        <v>0</v>
      </c>
      <c r="O478" s="6">
        <f t="shared" si="14"/>
        <v>0</v>
      </c>
    </row>
    <row r="479" spans="1:15" x14ac:dyDescent="0.25">
      <c r="A479" s="3" t="str">
        <f>IF(Balance!O478&lt;=0,"",A478+1)</f>
        <v/>
      </c>
      <c r="B479" s="51" t="str">
        <f t="shared" si="15"/>
        <v/>
      </c>
      <c r="D479" s="6">
        <f>IF(Balance!D478&gt;0,IF(SUM(Balance!D478,Interest!D479)&lt;D$15,SUM(Balance!D478,Interest!D479),D$15),0)</f>
        <v>0</v>
      </c>
      <c r="E479" s="6">
        <f>IF(Balance!E478&gt;0,IF(SUM(Balance!E478,Interest!E479)&lt;E$15,SUM(Balance!E478,Interest!E479),E$15),0)</f>
        <v>0</v>
      </c>
      <c r="F479" s="6">
        <f>IF(Balance!F478&gt;0,IF(SUM(Balance!F478,Interest!F479)&lt;F$15,SUM(Balance!F478,Interest!F479),F$15),0)</f>
        <v>0</v>
      </c>
      <c r="G479" s="6">
        <f>IF(Balance!G478&gt;0,IF(SUM(Balance!G478,Interest!G479)&lt;G$15,SUM(Balance!G478,Interest!G479),G$15),0)</f>
        <v>0</v>
      </c>
      <c r="H479" s="6">
        <f>IF(Balance!H478&gt;0,IF(SUM(Balance!H478,Interest!H479)&lt;H$15,SUM(Balance!H478,Interest!H479),H$15),0)</f>
        <v>0</v>
      </c>
      <c r="I479" s="6">
        <f>IF(Balance!I478&gt;0,IF(SUM(Balance!I478,Interest!I479)&lt;I$15,SUM(Balance!I478,Interest!I479),I$15),0)</f>
        <v>0</v>
      </c>
      <c r="J479" s="6">
        <f>IF(Balance!J478&gt;0,IF(SUM(Balance!J478,Interest!J479)&lt;J$15,SUM(Balance!J478,Interest!J479),J$15),0)</f>
        <v>0</v>
      </c>
      <c r="K479" s="6">
        <f>IF(Balance!K478&gt;0,IF(SUM(Balance!K478,Interest!K479)&lt;K$15,SUM(Balance!K478,Interest!K479),K$15),0)</f>
        <v>0</v>
      </c>
      <c r="L479" s="6">
        <f>IF(Balance!L478&gt;0,IF(SUM(Balance!L478,Interest!L479)&lt;L$15,SUM(Balance!L478,Interest!L479),L$15),0)</f>
        <v>0</v>
      </c>
      <c r="M479" s="6">
        <f>IF(Balance!M478&gt;0,IF(SUM(Balance!M478,Interest!M479)&lt;M$15,SUM(Balance!M478,Interest!M479),M$15),0)</f>
        <v>0</v>
      </c>
      <c r="O479" s="6">
        <f t="shared" si="14"/>
        <v>0</v>
      </c>
    </row>
    <row r="480" spans="1:15" x14ac:dyDescent="0.25">
      <c r="A480" s="3" t="str">
        <f>IF(Balance!O479&lt;=0,"",A479+1)</f>
        <v/>
      </c>
      <c r="B480" s="51" t="str">
        <f t="shared" si="15"/>
        <v/>
      </c>
      <c r="D480" s="6">
        <f>IF(Balance!D479&gt;0,IF(SUM(Balance!D479,Interest!D480)&lt;D$15,SUM(Balance!D479,Interest!D480),D$15),0)</f>
        <v>0</v>
      </c>
      <c r="E480" s="6">
        <f>IF(Balance!E479&gt;0,IF(SUM(Balance!E479,Interest!E480)&lt;E$15,SUM(Balance!E479,Interest!E480),E$15),0)</f>
        <v>0</v>
      </c>
      <c r="F480" s="6">
        <f>IF(Balance!F479&gt;0,IF(SUM(Balance!F479,Interest!F480)&lt;F$15,SUM(Balance!F479,Interest!F480),F$15),0)</f>
        <v>0</v>
      </c>
      <c r="G480" s="6">
        <f>IF(Balance!G479&gt;0,IF(SUM(Balance!G479,Interest!G480)&lt;G$15,SUM(Balance!G479,Interest!G480),G$15),0)</f>
        <v>0</v>
      </c>
      <c r="H480" s="6">
        <f>IF(Balance!H479&gt;0,IF(SUM(Balance!H479,Interest!H480)&lt;H$15,SUM(Balance!H479,Interest!H480),H$15),0)</f>
        <v>0</v>
      </c>
      <c r="I480" s="6">
        <f>IF(Balance!I479&gt;0,IF(SUM(Balance!I479,Interest!I480)&lt;I$15,SUM(Balance!I479,Interest!I480),I$15),0)</f>
        <v>0</v>
      </c>
      <c r="J480" s="6">
        <f>IF(Balance!J479&gt;0,IF(SUM(Balance!J479,Interest!J480)&lt;J$15,SUM(Balance!J479,Interest!J480),J$15),0)</f>
        <v>0</v>
      </c>
      <c r="K480" s="6">
        <f>IF(Balance!K479&gt;0,IF(SUM(Balance!K479,Interest!K480)&lt;K$15,SUM(Balance!K479,Interest!K480),K$15),0)</f>
        <v>0</v>
      </c>
      <c r="L480" s="6">
        <f>IF(Balance!L479&gt;0,IF(SUM(Balance!L479,Interest!L480)&lt;L$15,SUM(Balance!L479,Interest!L480),L$15),0)</f>
        <v>0</v>
      </c>
      <c r="M480" s="6">
        <f>IF(Balance!M479&gt;0,IF(SUM(Balance!M479,Interest!M480)&lt;M$15,SUM(Balance!M479,Interest!M480),M$15),0)</f>
        <v>0</v>
      </c>
      <c r="O480" s="6">
        <f t="shared" si="14"/>
        <v>0</v>
      </c>
    </row>
    <row r="481" spans="1:15" x14ac:dyDescent="0.25">
      <c r="A481" s="3" t="str">
        <f>IF(Balance!O480&lt;=0,"",A480+1)</f>
        <v/>
      </c>
      <c r="B481" s="51" t="str">
        <f t="shared" si="15"/>
        <v/>
      </c>
      <c r="D481" s="6">
        <f>IF(Balance!D480&gt;0,IF(SUM(Balance!D480,Interest!D481)&lt;D$15,SUM(Balance!D480,Interest!D481),D$15),0)</f>
        <v>0</v>
      </c>
      <c r="E481" s="6">
        <f>IF(Balance!E480&gt;0,IF(SUM(Balance!E480,Interest!E481)&lt;E$15,SUM(Balance!E480,Interest!E481),E$15),0)</f>
        <v>0</v>
      </c>
      <c r="F481" s="6">
        <f>IF(Balance!F480&gt;0,IF(SUM(Balance!F480,Interest!F481)&lt;F$15,SUM(Balance!F480,Interest!F481),F$15),0)</f>
        <v>0</v>
      </c>
      <c r="G481" s="6">
        <f>IF(Balance!G480&gt;0,IF(SUM(Balance!G480,Interest!G481)&lt;G$15,SUM(Balance!G480,Interest!G481),G$15),0)</f>
        <v>0</v>
      </c>
      <c r="H481" s="6">
        <f>IF(Balance!H480&gt;0,IF(SUM(Balance!H480,Interest!H481)&lt;H$15,SUM(Balance!H480,Interest!H481),H$15),0)</f>
        <v>0</v>
      </c>
      <c r="I481" s="6">
        <f>IF(Balance!I480&gt;0,IF(SUM(Balance!I480,Interest!I481)&lt;I$15,SUM(Balance!I480,Interest!I481),I$15),0)</f>
        <v>0</v>
      </c>
      <c r="J481" s="6">
        <f>IF(Balance!J480&gt;0,IF(SUM(Balance!J480,Interest!J481)&lt;J$15,SUM(Balance!J480,Interest!J481),J$15),0)</f>
        <v>0</v>
      </c>
      <c r="K481" s="6">
        <f>IF(Balance!K480&gt;0,IF(SUM(Balance!K480,Interest!K481)&lt;K$15,SUM(Balance!K480,Interest!K481),K$15),0)</f>
        <v>0</v>
      </c>
      <c r="L481" s="6">
        <f>IF(Balance!L480&gt;0,IF(SUM(Balance!L480,Interest!L481)&lt;L$15,SUM(Balance!L480,Interest!L481),L$15),0)</f>
        <v>0</v>
      </c>
      <c r="M481" s="6">
        <f>IF(Balance!M480&gt;0,IF(SUM(Balance!M480,Interest!M481)&lt;M$15,SUM(Balance!M480,Interest!M481),M$15),0)</f>
        <v>0</v>
      </c>
      <c r="O481" s="6">
        <f t="shared" si="14"/>
        <v>0</v>
      </c>
    </row>
    <row r="482" spans="1:15" x14ac:dyDescent="0.25">
      <c r="A482" s="3" t="str">
        <f>IF(Balance!O481&lt;=0,"",A481+1)</f>
        <v/>
      </c>
      <c r="B482" s="51" t="str">
        <f t="shared" si="15"/>
        <v/>
      </c>
      <c r="D482" s="6">
        <f>IF(Balance!D481&gt;0,IF(SUM(Balance!D481,Interest!D482)&lt;D$15,SUM(Balance!D481,Interest!D482),D$15),0)</f>
        <v>0</v>
      </c>
      <c r="E482" s="6">
        <f>IF(Balance!E481&gt;0,IF(SUM(Balance!E481,Interest!E482)&lt;E$15,SUM(Balance!E481,Interest!E482),E$15),0)</f>
        <v>0</v>
      </c>
      <c r="F482" s="6">
        <f>IF(Balance!F481&gt;0,IF(SUM(Balance!F481,Interest!F482)&lt;F$15,SUM(Balance!F481,Interest!F482),F$15),0)</f>
        <v>0</v>
      </c>
      <c r="G482" s="6">
        <f>IF(Balance!G481&gt;0,IF(SUM(Balance!G481,Interest!G482)&lt;G$15,SUM(Balance!G481,Interest!G482),G$15),0)</f>
        <v>0</v>
      </c>
      <c r="H482" s="6">
        <f>IF(Balance!H481&gt;0,IF(SUM(Balance!H481,Interest!H482)&lt;H$15,SUM(Balance!H481,Interest!H482),H$15),0)</f>
        <v>0</v>
      </c>
      <c r="I482" s="6">
        <f>IF(Balance!I481&gt;0,IF(SUM(Balance!I481,Interest!I482)&lt;I$15,SUM(Balance!I481,Interest!I482),I$15),0)</f>
        <v>0</v>
      </c>
      <c r="J482" s="6">
        <f>IF(Balance!J481&gt;0,IF(SUM(Balance!J481,Interest!J482)&lt;J$15,SUM(Balance!J481,Interest!J482),J$15),0)</f>
        <v>0</v>
      </c>
      <c r="K482" s="6">
        <f>IF(Balance!K481&gt;0,IF(SUM(Balance!K481,Interest!K482)&lt;K$15,SUM(Balance!K481,Interest!K482),K$15),0)</f>
        <v>0</v>
      </c>
      <c r="L482" s="6">
        <f>IF(Balance!L481&gt;0,IF(SUM(Balance!L481,Interest!L482)&lt;L$15,SUM(Balance!L481,Interest!L482),L$15),0)</f>
        <v>0</v>
      </c>
      <c r="M482" s="6">
        <f>IF(Balance!M481&gt;0,IF(SUM(Balance!M481,Interest!M482)&lt;M$15,SUM(Balance!M481,Interest!M482),M$15),0)</f>
        <v>0</v>
      </c>
      <c r="O482" s="6">
        <f t="shared" si="14"/>
        <v>0</v>
      </c>
    </row>
    <row r="483" spans="1:15" x14ac:dyDescent="0.25">
      <c r="A483" s="3" t="str">
        <f>IF(Balance!O482&lt;=0,"",A482+1)</f>
        <v/>
      </c>
      <c r="B483" s="51" t="str">
        <f t="shared" si="15"/>
        <v/>
      </c>
      <c r="D483" s="6">
        <f>IF(Balance!D482&gt;0,IF(SUM(Balance!D482,Interest!D483)&lt;D$15,SUM(Balance!D482,Interest!D483),D$15),0)</f>
        <v>0</v>
      </c>
      <c r="E483" s="6">
        <f>IF(Balance!E482&gt;0,IF(SUM(Balance!E482,Interest!E483)&lt;E$15,SUM(Balance!E482,Interest!E483),E$15),0)</f>
        <v>0</v>
      </c>
      <c r="F483" s="6">
        <f>IF(Balance!F482&gt;0,IF(SUM(Balance!F482,Interest!F483)&lt;F$15,SUM(Balance!F482,Interest!F483),F$15),0)</f>
        <v>0</v>
      </c>
      <c r="G483" s="6">
        <f>IF(Balance!G482&gt;0,IF(SUM(Balance!G482,Interest!G483)&lt;G$15,SUM(Balance!G482,Interest!G483),G$15),0)</f>
        <v>0</v>
      </c>
      <c r="H483" s="6">
        <f>IF(Balance!H482&gt;0,IF(SUM(Balance!H482,Interest!H483)&lt;H$15,SUM(Balance!H482,Interest!H483),H$15),0)</f>
        <v>0</v>
      </c>
      <c r="I483" s="6">
        <f>IF(Balance!I482&gt;0,IF(SUM(Balance!I482,Interest!I483)&lt;I$15,SUM(Balance!I482,Interest!I483),I$15),0)</f>
        <v>0</v>
      </c>
      <c r="J483" s="6">
        <f>IF(Balance!J482&gt;0,IF(SUM(Balance!J482,Interest!J483)&lt;J$15,SUM(Balance!J482,Interest!J483),J$15),0)</f>
        <v>0</v>
      </c>
      <c r="K483" s="6">
        <f>IF(Balance!K482&gt;0,IF(SUM(Balance!K482,Interest!K483)&lt;K$15,SUM(Balance!K482,Interest!K483),K$15),0)</f>
        <v>0</v>
      </c>
      <c r="L483" s="6">
        <f>IF(Balance!L482&gt;0,IF(SUM(Balance!L482,Interest!L483)&lt;L$15,SUM(Balance!L482,Interest!L483),L$15),0)</f>
        <v>0</v>
      </c>
      <c r="M483" s="6">
        <f>IF(Balance!M482&gt;0,IF(SUM(Balance!M482,Interest!M483)&lt;M$15,SUM(Balance!M482,Interest!M483),M$15),0)</f>
        <v>0</v>
      </c>
      <c r="O483" s="6">
        <f t="shared" si="14"/>
        <v>0</v>
      </c>
    </row>
    <row r="484" spans="1:15" x14ac:dyDescent="0.25">
      <c r="A484" s="3" t="str">
        <f>IF(Balance!O483&lt;=0,"",A483+1)</f>
        <v/>
      </c>
      <c r="B484" s="51" t="str">
        <f t="shared" si="15"/>
        <v/>
      </c>
      <c r="D484" s="6">
        <f>IF(Balance!D483&gt;0,IF(SUM(Balance!D483,Interest!D484)&lt;D$15,SUM(Balance!D483,Interest!D484),D$15),0)</f>
        <v>0</v>
      </c>
      <c r="E484" s="6">
        <f>IF(Balance!E483&gt;0,IF(SUM(Balance!E483,Interest!E484)&lt;E$15,SUM(Balance!E483,Interest!E484),E$15),0)</f>
        <v>0</v>
      </c>
      <c r="F484" s="6">
        <f>IF(Balance!F483&gt;0,IF(SUM(Balance!F483,Interest!F484)&lt;F$15,SUM(Balance!F483,Interest!F484),F$15),0)</f>
        <v>0</v>
      </c>
      <c r="G484" s="6">
        <f>IF(Balance!G483&gt;0,IF(SUM(Balance!G483,Interest!G484)&lt;G$15,SUM(Balance!G483,Interest!G484),G$15),0)</f>
        <v>0</v>
      </c>
      <c r="H484" s="6">
        <f>IF(Balance!H483&gt;0,IF(SUM(Balance!H483,Interest!H484)&lt;H$15,SUM(Balance!H483,Interest!H484),H$15),0)</f>
        <v>0</v>
      </c>
      <c r="I484" s="6">
        <f>IF(Balance!I483&gt;0,IF(SUM(Balance!I483,Interest!I484)&lt;I$15,SUM(Balance!I483,Interest!I484),I$15),0)</f>
        <v>0</v>
      </c>
      <c r="J484" s="6">
        <f>IF(Balance!J483&gt;0,IF(SUM(Balance!J483,Interest!J484)&lt;J$15,SUM(Balance!J483,Interest!J484),J$15),0)</f>
        <v>0</v>
      </c>
      <c r="K484" s="6">
        <f>IF(Balance!K483&gt;0,IF(SUM(Balance!K483,Interest!K484)&lt;K$15,SUM(Balance!K483,Interest!K484),K$15),0)</f>
        <v>0</v>
      </c>
      <c r="L484" s="6">
        <f>IF(Balance!L483&gt;0,IF(SUM(Balance!L483,Interest!L484)&lt;L$15,SUM(Balance!L483,Interest!L484),L$15),0)</f>
        <v>0</v>
      </c>
      <c r="M484" s="6">
        <f>IF(Balance!M483&gt;0,IF(SUM(Balance!M483,Interest!M484)&lt;M$15,SUM(Balance!M483,Interest!M484),M$15),0)</f>
        <v>0</v>
      </c>
      <c r="O484" s="6">
        <f t="shared" si="14"/>
        <v>0</v>
      </c>
    </row>
    <row r="485" spans="1:15" x14ac:dyDescent="0.25">
      <c r="A485" s="3" t="str">
        <f>IF(Balance!O484&lt;=0,"",A484+1)</f>
        <v/>
      </c>
      <c r="B485" s="51" t="str">
        <f t="shared" si="15"/>
        <v/>
      </c>
      <c r="D485" s="6">
        <f>IF(Balance!D484&gt;0,IF(SUM(Balance!D484,Interest!D485)&lt;D$15,SUM(Balance!D484,Interest!D485),D$15),0)</f>
        <v>0</v>
      </c>
      <c r="E485" s="6">
        <f>IF(Balance!E484&gt;0,IF(SUM(Balance!E484,Interest!E485)&lt;E$15,SUM(Balance!E484,Interest!E485),E$15),0)</f>
        <v>0</v>
      </c>
      <c r="F485" s="6">
        <f>IF(Balance!F484&gt;0,IF(SUM(Balance!F484,Interest!F485)&lt;F$15,SUM(Balance!F484,Interest!F485),F$15),0)</f>
        <v>0</v>
      </c>
      <c r="G485" s="6">
        <f>IF(Balance!G484&gt;0,IF(SUM(Balance!G484,Interest!G485)&lt;G$15,SUM(Balance!G484,Interest!G485),G$15),0)</f>
        <v>0</v>
      </c>
      <c r="H485" s="6">
        <f>IF(Balance!H484&gt;0,IF(SUM(Balance!H484,Interest!H485)&lt;H$15,SUM(Balance!H484,Interest!H485),H$15),0)</f>
        <v>0</v>
      </c>
      <c r="I485" s="6">
        <f>IF(Balance!I484&gt;0,IF(SUM(Balance!I484,Interest!I485)&lt;I$15,SUM(Balance!I484,Interest!I485),I$15),0)</f>
        <v>0</v>
      </c>
      <c r="J485" s="6">
        <f>IF(Balance!J484&gt;0,IF(SUM(Balance!J484,Interest!J485)&lt;J$15,SUM(Balance!J484,Interest!J485),J$15),0)</f>
        <v>0</v>
      </c>
      <c r="K485" s="6">
        <f>IF(Balance!K484&gt;0,IF(SUM(Balance!K484,Interest!K485)&lt;K$15,SUM(Balance!K484,Interest!K485),K$15),0)</f>
        <v>0</v>
      </c>
      <c r="L485" s="6">
        <f>IF(Balance!L484&gt;0,IF(SUM(Balance!L484,Interest!L485)&lt;L$15,SUM(Balance!L484,Interest!L485),L$15),0)</f>
        <v>0</v>
      </c>
      <c r="M485" s="6">
        <f>IF(Balance!M484&gt;0,IF(SUM(Balance!M484,Interest!M485)&lt;M$15,SUM(Balance!M484,Interest!M485),M$15),0)</f>
        <v>0</v>
      </c>
      <c r="O485" s="6">
        <f t="shared" si="14"/>
        <v>0</v>
      </c>
    </row>
    <row r="486" spans="1:15" x14ac:dyDescent="0.25">
      <c r="A486" s="3" t="str">
        <f>IF(Balance!O485&lt;=0,"",A485+1)</f>
        <v/>
      </c>
      <c r="B486" s="51" t="str">
        <f t="shared" si="15"/>
        <v/>
      </c>
      <c r="D486" s="6">
        <f>IF(Balance!D485&gt;0,IF(SUM(Balance!D485,Interest!D486)&lt;D$15,SUM(Balance!D485,Interest!D486),D$15),0)</f>
        <v>0</v>
      </c>
      <c r="E486" s="6">
        <f>IF(Balance!E485&gt;0,IF(SUM(Balance!E485,Interest!E486)&lt;E$15,SUM(Balance!E485,Interest!E486),E$15),0)</f>
        <v>0</v>
      </c>
      <c r="F486" s="6">
        <f>IF(Balance!F485&gt;0,IF(SUM(Balance!F485,Interest!F486)&lt;F$15,SUM(Balance!F485,Interest!F486),F$15),0)</f>
        <v>0</v>
      </c>
      <c r="G486" s="6">
        <f>IF(Balance!G485&gt;0,IF(SUM(Balance!G485,Interest!G486)&lt;G$15,SUM(Balance!G485,Interest!G486),G$15),0)</f>
        <v>0</v>
      </c>
      <c r="H486" s="6">
        <f>IF(Balance!H485&gt;0,IF(SUM(Balance!H485,Interest!H486)&lt;H$15,SUM(Balance!H485,Interest!H486),H$15),0)</f>
        <v>0</v>
      </c>
      <c r="I486" s="6">
        <f>IF(Balance!I485&gt;0,IF(SUM(Balance!I485,Interest!I486)&lt;I$15,SUM(Balance!I485,Interest!I486),I$15),0)</f>
        <v>0</v>
      </c>
      <c r="J486" s="6">
        <f>IF(Balance!J485&gt;0,IF(SUM(Balance!J485,Interest!J486)&lt;J$15,SUM(Balance!J485,Interest!J486),J$15),0)</f>
        <v>0</v>
      </c>
      <c r="K486" s="6">
        <f>IF(Balance!K485&gt;0,IF(SUM(Balance!K485,Interest!K486)&lt;K$15,SUM(Balance!K485,Interest!K486),K$15),0)</f>
        <v>0</v>
      </c>
      <c r="L486" s="6">
        <f>IF(Balance!L485&gt;0,IF(SUM(Balance!L485,Interest!L486)&lt;L$15,SUM(Balance!L485,Interest!L486),L$15),0)</f>
        <v>0</v>
      </c>
      <c r="M486" s="6">
        <f>IF(Balance!M485&gt;0,IF(SUM(Balance!M485,Interest!M486)&lt;M$15,SUM(Balance!M485,Interest!M486),M$15),0)</f>
        <v>0</v>
      </c>
      <c r="O486" s="6">
        <f t="shared" si="14"/>
        <v>0</v>
      </c>
    </row>
    <row r="487" spans="1:15" x14ac:dyDescent="0.25">
      <c r="A487" s="3" t="str">
        <f>IF(Balance!O486&lt;=0,"",A486+1)</f>
        <v/>
      </c>
      <c r="B487" s="51" t="str">
        <f t="shared" si="15"/>
        <v/>
      </c>
      <c r="D487" s="6">
        <f>IF(Balance!D486&gt;0,IF(SUM(Balance!D486,Interest!D487)&lt;D$15,SUM(Balance!D486,Interest!D487),D$15),0)</f>
        <v>0</v>
      </c>
      <c r="E487" s="6">
        <f>IF(Balance!E486&gt;0,IF(SUM(Balance!E486,Interest!E487)&lt;E$15,SUM(Balance!E486,Interest!E487),E$15),0)</f>
        <v>0</v>
      </c>
      <c r="F487" s="6">
        <f>IF(Balance!F486&gt;0,IF(SUM(Balance!F486,Interest!F487)&lt;F$15,SUM(Balance!F486,Interest!F487),F$15),0)</f>
        <v>0</v>
      </c>
      <c r="G487" s="6">
        <f>IF(Balance!G486&gt;0,IF(SUM(Balance!G486,Interest!G487)&lt;G$15,SUM(Balance!G486,Interest!G487),G$15),0)</f>
        <v>0</v>
      </c>
      <c r="H487" s="6">
        <f>IF(Balance!H486&gt;0,IF(SUM(Balance!H486,Interest!H487)&lt;H$15,SUM(Balance!H486,Interest!H487),H$15),0)</f>
        <v>0</v>
      </c>
      <c r="I487" s="6">
        <f>IF(Balance!I486&gt;0,IF(SUM(Balance!I486,Interest!I487)&lt;I$15,SUM(Balance!I486,Interest!I487),I$15),0)</f>
        <v>0</v>
      </c>
      <c r="J487" s="6">
        <f>IF(Balance!J486&gt;0,IF(SUM(Balance!J486,Interest!J487)&lt;J$15,SUM(Balance!J486,Interest!J487),J$15),0)</f>
        <v>0</v>
      </c>
      <c r="K487" s="6">
        <f>IF(Balance!K486&gt;0,IF(SUM(Balance!K486,Interest!K487)&lt;K$15,SUM(Balance!K486,Interest!K487),K$15),0)</f>
        <v>0</v>
      </c>
      <c r="L487" s="6">
        <f>IF(Balance!L486&gt;0,IF(SUM(Balance!L486,Interest!L487)&lt;L$15,SUM(Balance!L486,Interest!L487),L$15),0)</f>
        <v>0</v>
      </c>
      <c r="M487" s="6">
        <f>IF(Balance!M486&gt;0,IF(SUM(Balance!M486,Interest!M487)&lt;M$15,SUM(Balance!M486,Interest!M487),M$15),0)</f>
        <v>0</v>
      </c>
      <c r="O487" s="6">
        <f t="shared" si="14"/>
        <v>0</v>
      </c>
    </row>
    <row r="488" spans="1:15" x14ac:dyDescent="0.25">
      <c r="A488" s="3" t="str">
        <f>IF(Balance!O487&lt;=0,"",A487+1)</f>
        <v/>
      </c>
      <c r="B488" s="51" t="str">
        <f t="shared" si="15"/>
        <v/>
      </c>
      <c r="D488" s="6">
        <f>IF(Balance!D487&gt;0,IF(SUM(Balance!D487,Interest!D488)&lt;D$15,SUM(Balance!D487,Interest!D488),D$15),0)</f>
        <v>0</v>
      </c>
      <c r="E488" s="6">
        <f>IF(Balance!E487&gt;0,IF(SUM(Balance!E487,Interest!E488)&lt;E$15,SUM(Balance!E487,Interest!E488),E$15),0)</f>
        <v>0</v>
      </c>
      <c r="F488" s="6">
        <f>IF(Balance!F487&gt;0,IF(SUM(Balance!F487,Interest!F488)&lt;F$15,SUM(Balance!F487,Interest!F488),F$15),0)</f>
        <v>0</v>
      </c>
      <c r="G488" s="6">
        <f>IF(Balance!G487&gt;0,IF(SUM(Balance!G487,Interest!G488)&lt;G$15,SUM(Balance!G487,Interest!G488),G$15),0)</f>
        <v>0</v>
      </c>
      <c r="H488" s="6">
        <f>IF(Balance!H487&gt;0,IF(SUM(Balance!H487,Interest!H488)&lt;H$15,SUM(Balance!H487,Interest!H488),H$15),0)</f>
        <v>0</v>
      </c>
      <c r="I488" s="6">
        <f>IF(Balance!I487&gt;0,IF(SUM(Balance!I487,Interest!I488)&lt;I$15,SUM(Balance!I487,Interest!I488),I$15),0)</f>
        <v>0</v>
      </c>
      <c r="J488" s="6">
        <f>IF(Balance!J487&gt;0,IF(SUM(Balance!J487,Interest!J488)&lt;J$15,SUM(Balance!J487,Interest!J488),J$15),0)</f>
        <v>0</v>
      </c>
      <c r="K488" s="6">
        <f>IF(Balance!K487&gt;0,IF(SUM(Balance!K487,Interest!K488)&lt;K$15,SUM(Balance!K487,Interest!K488),K$15),0)</f>
        <v>0</v>
      </c>
      <c r="L488" s="6">
        <f>IF(Balance!L487&gt;0,IF(SUM(Balance!L487,Interest!L488)&lt;L$15,SUM(Balance!L487,Interest!L488),L$15),0)</f>
        <v>0</v>
      </c>
      <c r="M488" s="6">
        <f>IF(Balance!M487&gt;0,IF(SUM(Balance!M487,Interest!M488)&lt;M$15,SUM(Balance!M487,Interest!M488),M$15),0)</f>
        <v>0</v>
      </c>
      <c r="O488" s="6">
        <f t="shared" si="14"/>
        <v>0</v>
      </c>
    </row>
    <row r="489" spans="1:15" x14ac:dyDescent="0.25">
      <c r="A489" s="3" t="str">
        <f>IF(Balance!O488&lt;=0,"",A488+1)</f>
        <v/>
      </c>
      <c r="B489" s="51" t="str">
        <f t="shared" si="15"/>
        <v/>
      </c>
      <c r="D489" s="6">
        <f>IF(Balance!D488&gt;0,IF(SUM(Balance!D488,Interest!D489)&lt;D$15,SUM(Balance!D488,Interest!D489),D$15),0)</f>
        <v>0</v>
      </c>
      <c r="E489" s="6">
        <f>IF(Balance!E488&gt;0,IF(SUM(Balance!E488,Interest!E489)&lt;E$15,SUM(Balance!E488,Interest!E489),E$15),0)</f>
        <v>0</v>
      </c>
      <c r="F489" s="6">
        <f>IF(Balance!F488&gt;0,IF(SUM(Balance!F488,Interest!F489)&lt;F$15,SUM(Balance!F488,Interest!F489),F$15),0)</f>
        <v>0</v>
      </c>
      <c r="G489" s="6">
        <f>IF(Balance!G488&gt;0,IF(SUM(Balance!G488,Interest!G489)&lt;G$15,SUM(Balance!G488,Interest!G489),G$15),0)</f>
        <v>0</v>
      </c>
      <c r="H489" s="6">
        <f>IF(Balance!H488&gt;0,IF(SUM(Balance!H488,Interest!H489)&lt;H$15,SUM(Balance!H488,Interest!H489),H$15),0)</f>
        <v>0</v>
      </c>
      <c r="I489" s="6">
        <f>IF(Balance!I488&gt;0,IF(SUM(Balance!I488,Interest!I489)&lt;I$15,SUM(Balance!I488,Interest!I489),I$15),0)</f>
        <v>0</v>
      </c>
      <c r="J489" s="6">
        <f>IF(Balance!J488&gt;0,IF(SUM(Balance!J488,Interest!J489)&lt;J$15,SUM(Balance!J488,Interest!J489),J$15),0)</f>
        <v>0</v>
      </c>
      <c r="K489" s="6">
        <f>IF(Balance!K488&gt;0,IF(SUM(Balance!K488,Interest!K489)&lt;K$15,SUM(Balance!K488,Interest!K489),K$15),0)</f>
        <v>0</v>
      </c>
      <c r="L489" s="6">
        <f>IF(Balance!L488&gt;0,IF(SUM(Balance!L488,Interest!L489)&lt;L$15,SUM(Balance!L488,Interest!L489),L$15),0)</f>
        <v>0</v>
      </c>
      <c r="M489" s="6">
        <f>IF(Balance!M488&gt;0,IF(SUM(Balance!M488,Interest!M489)&lt;M$15,SUM(Balance!M488,Interest!M489),M$15),0)</f>
        <v>0</v>
      </c>
      <c r="O489" s="6">
        <f t="shared" si="14"/>
        <v>0</v>
      </c>
    </row>
    <row r="490" spans="1:15" x14ac:dyDescent="0.25">
      <c r="A490" s="3" t="str">
        <f>IF(Balance!O489&lt;=0,"",A489+1)</f>
        <v/>
      </c>
      <c r="B490" s="51" t="str">
        <f t="shared" si="15"/>
        <v/>
      </c>
      <c r="D490" s="6">
        <f>IF(Balance!D489&gt;0,IF(SUM(Balance!D489,Interest!D490)&lt;D$15,SUM(Balance!D489,Interest!D490),D$15),0)</f>
        <v>0</v>
      </c>
      <c r="E490" s="6">
        <f>IF(Balance!E489&gt;0,IF(SUM(Balance!E489,Interest!E490)&lt;E$15,SUM(Balance!E489,Interest!E490),E$15),0)</f>
        <v>0</v>
      </c>
      <c r="F490" s="6">
        <f>IF(Balance!F489&gt;0,IF(SUM(Balance!F489,Interest!F490)&lt;F$15,SUM(Balance!F489,Interest!F490),F$15),0)</f>
        <v>0</v>
      </c>
      <c r="G490" s="6">
        <f>IF(Balance!G489&gt;0,IF(SUM(Balance!G489,Interest!G490)&lt;G$15,SUM(Balance!G489,Interest!G490),G$15),0)</f>
        <v>0</v>
      </c>
      <c r="H490" s="6">
        <f>IF(Balance!H489&gt;0,IF(SUM(Balance!H489,Interest!H490)&lt;H$15,SUM(Balance!H489,Interest!H490),H$15),0)</f>
        <v>0</v>
      </c>
      <c r="I490" s="6">
        <f>IF(Balance!I489&gt;0,IF(SUM(Balance!I489,Interest!I490)&lt;I$15,SUM(Balance!I489,Interest!I490),I$15),0)</f>
        <v>0</v>
      </c>
      <c r="J490" s="6">
        <f>IF(Balance!J489&gt;0,IF(SUM(Balance!J489,Interest!J490)&lt;J$15,SUM(Balance!J489,Interest!J490),J$15),0)</f>
        <v>0</v>
      </c>
      <c r="K490" s="6">
        <f>IF(Balance!K489&gt;0,IF(SUM(Balance!K489,Interest!K490)&lt;K$15,SUM(Balance!K489,Interest!K490),K$15),0)</f>
        <v>0</v>
      </c>
      <c r="L490" s="6">
        <f>IF(Balance!L489&gt;0,IF(SUM(Balance!L489,Interest!L490)&lt;L$15,SUM(Balance!L489,Interest!L490),L$15),0)</f>
        <v>0</v>
      </c>
      <c r="M490" s="6">
        <f>IF(Balance!M489&gt;0,IF(SUM(Balance!M489,Interest!M490)&lt;M$15,SUM(Balance!M489,Interest!M490),M$15),0)</f>
        <v>0</v>
      </c>
      <c r="O490" s="6">
        <f t="shared" si="14"/>
        <v>0</v>
      </c>
    </row>
    <row r="491" spans="1:15" x14ac:dyDescent="0.25">
      <c r="A491" s="3" t="str">
        <f>IF(Balance!O490&lt;=0,"",A490+1)</f>
        <v/>
      </c>
      <c r="B491" s="51" t="str">
        <f t="shared" si="15"/>
        <v/>
      </c>
      <c r="D491" s="6">
        <f>IF(Balance!D490&gt;0,IF(SUM(Balance!D490,Interest!D491)&lt;D$15,SUM(Balance!D490,Interest!D491),D$15),0)</f>
        <v>0</v>
      </c>
      <c r="E491" s="6">
        <f>IF(Balance!E490&gt;0,IF(SUM(Balance!E490,Interest!E491)&lt;E$15,SUM(Balance!E490,Interest!E491),E$15),0)</f>
        <v>0</v>
      </c>
      <c r="F491" s="6">
        <f>IF(Balance!F490&gt;0,IF(SUM(Balance!F490,Interest!F491)&lt;F$15,SUM(Balance!F490,Interest!F491),F$15),0)</f>
        <v>0</v>
      </c>
      <c r="G491" s="6">
        <f>IF(Balance!G490&gt;0,IF(SUM(Balance!G490,Interest!G491)&lt;G$15,SUM(Balance!G490,Interest!G491),G$15),0)</f>
        <v>0</v>
      </c>
      <c r="H491" s="6">
        <f>IF(Balance!H490&gt;0,IF(SUM(Balance!H490,Interest!H491)&lt;H$15,SUM(Balance!H490,Interest!H491),H$15),0)</f>
        <v>0</v>
      </c>
      <c r="I491" s="6">
        <f>IF(Balance!I490&gt;0,IF(SUM(Balance!I490,Interest!I491)&lt;I$15,SUM(Balance!I490,Interest!I491),I$15),0)</f>
        <v>0</v>
      </c>
      <c r="J491" s="6">
        <f>IF(Balance!J490&gt;0,IF(SUM(Balance!J490,Interest!J491)&lt;J$15,SUM(Balance!J490,Interest!J491),J$15),0)</f>
        <v>0</v>
      </c>
      <c r="K491" s="6">
        <f>IF(Balance!K490&gt;0,IF(SUM(Balance!K490,Interest!K491)&lt;K$15,SUM(Balance!K490,Interest!K491),K$15),0)</f>
        <v>0</v>
      </c>
      <c r="L491" s="6">
        <f>IF(Balance!L490&gt;0,IF(SUM(Balance!L490,Interest!L491)&lt;L$15,SUM(Balance!L490,Interest!L491),L$15),0)</f>
        <v>0</v>
      </c>
      <c r="M491" s="6">
        <f>IF(Balance!M490&gt;0,IF(SUM(Balance!M490,Interest!M491)&lt;M$15,SUM(Balance!M490,Interest!M491),M$15),0)</f>
        <v>0</v>
      </c>
      <c r="O491" s="6">
        <f t="shared" si="14"/>
        <v>0</v>
      </c>
    </row>
    <row r="492" spans="1:15" x14ac:dyDescent="0.25">
      <c r="A492" s="3" t="str">
        <f>IF(Balance!O491&lt;=0,"",A491+1)</f>
        <v/>
      </c>
      <c r="B492" s="51" t="str">
        <f t="shared" si="15"/>
        <v/>
      </c>
      <c r="D492" s="6">
        <f>IF(Balance!D491&gt;0,IF(SUM(Balance!D491,Interest!D492)&lt;D$15,SUM(Balance!D491,Interest!D492),D$15),0)</f>
        <v>0</v>
      </c>
      <c r="E492" s="6">
        <f>IF(Balance!E491&gt;0,IF(SUM(Balance!E491,Interest!E492)&lt;E$15,SUM(Balance!E491,Interest!E492),E$15),0)</f>
        <v>0</v>
      </c>
      <c r="F492" s="6">
        <f>IF(Balance!F491&gt;0,IF(SUM(Balance!F491,Interest!F492)&lt;F$15,SUM(Balance!F491,Interest!F492),F$15),0)</f>
        <v>0</v>
      </c>
      <c r="G492" s="6">
        <f>IF(Balance!G491&gt;0,IF(SUM(Balance!G491,Interest!G492)&lt;G$15,SUM(Balance!G491,Interest!G492),G$15),0)</f>
        <v>0</v>
      </c>
      <c r="H492" s="6">
        <f>IF(Balance!H491&gt;0,IF(SUM(Balance!H491,Interest!H492)&lt;H$15,SUM(Balance!H491,Interest!H492),H$15),0)</f>
        <v>0</v>
      </c>
      <c r="I492" s="6">
        <f>IF(Balance!I491&gt;0,IF(SUM(Balance!I491,Interest!I492)&lt;I$15,SUM(Balance!I491,Interest!I492),I$15),0)</f>
        <v>0</v>
      </c>
      <c r="J492" s="6">
        <f>IF(Balance!J491&gt;0,IF(SUM(Balance!J491,Interest!J492)&lt;J$15,SUM(Balance!J491,Interest!J492),J$15),0)</f>
        <v>0</v>
      </c>
      <c r="K492" s="6">
        <f>IF(Balance!K491&gt;0,IF(SUM(Balance!K491,Interest!K492)&lt;K$15,SUM(Balance!K491,Interest!K492),K$15),0)</f>
        <v>0</v>
      </c>
      <c r="L492" s="6">
        <f>IF(Balance!L491&gt;0,IF(SUM(Balance!L491,Interest!L492)&lt;L$15,SUM(Balance!L491,Interest!L492),L$15),0)</f>
        <v>0</v>
      </c>
      <c r="M492" s="6">
        <f>IF(Balance!M491&gt;0,IF(SUM(Balance!M491,Interest!M492)&lt;M$15,SUM(Balance!M491,Interest!M492),M$15),0)</f>
        <v>0</v>
      </c>
      <c r="O492" s="6">
        <f t="shared" si="14"/>
        <v>0</v>
      </c>
    </row>
    <row r="493" spans="1:15" x14ac:dyDescent="0.25">
      <c r="A493" s="3" t="str">
        <f>IF(Balance!O492&lt;=0,"",A492+1)</f>
        <v/>
      </c>
      <c r="B493" s="51" t="str">
        <f t="shared" si="15"/>
        <v/>
      </c>
      <c r="D493" s="6">
        <f>IF(Balance!D492&gt;0,IF(SUM(Balance!D492,Interest!D493)&lt;D$15,SUM(Balance!D492,Interest!D493),D$15),0)</f>
        <v>0</v>
      </c>
      <c r="E493" s="6">
        <f>IF(Balance!E492&gt;0,IF(SUM(Balance!E492,Interest!E493)&lt;E$15,SUM(Balance!E492,Interest!E493),E$15),0)</f>
        <v>0</v>
      </c>
      <c r="F493" s="6">
        <f>IF(Balance!F492&gt;0,IF(SUM(Balance!F492,Interest!F493)&lt;F$15,SUM(Balance!F492,Interest!F493),F$15),0)</f>
        <v>0</v>
      </c>
      <c r="G493" s="6">
        <f>IF(Balance!G492&gt;0,IF(SUM(Balance!G492,Interest!G493)&lt;G$15,SUM(Balance!G492,Interest!G493),G$15),0)</f>
        <v>0</v>
      </c>
      <c r="H493" s="6">
        <f>IF(Balance!H492&gt;0,IF(SUM(Balance!H492,Interest!H493)&lt;H$15,SUM(Balance!H492,Interest!H493),H$15),0)</f>
        <v>0</v>
      </c>
      <c r="I493" s="6">
        <f>IF(Balance!I492&gt;0,IF(SUM(Balance!I492,Interest!I493)&lt;I$15,SUM(Balance!I492,Interest!I493),I$15),0)</f>
        <v>0</v>
      </c>
      <c r="J493" s="6">
        <f>IF(Balance!J492&gt;0,IF(SUM(Balance!J492,Interest!J493)&lt;J$15,SUM(Balance!J492,Interest!J493),J$15),0)</f>
        <v>0</v>
      </c>
      <c r="K493" s="6">
        <f>IF(Balance!K492&gt;0,IF(SUM(Balance!K492,Interest!K493)&lt;K$15,SUM(Balance!K492,Interest!K493),K$15),0)</f>
        <v>0</v>
      </c>
      <c r="L493" s="6">
        <f>IF(Balance!L492&gt;0,IF(SUM(Balance!L492,Interest!L493)&lt;L$15,SUM(Balance!L492,Interest!L493),L$15),0)</f>
        <v>0</v>
      </c>
      <c r="M493" s="6">
        <f>IF(Balance!M492&gt;0,IF(SUM(Balance!M492,Interest!M493)&lt;M$15,SUM(Balance!M492,Interest!M493),M$15),0)</f>
        <v>0</v>
      </c>
      <c r="O493" s="6">
        <f t="shared" si="14"/>
        <v>0</v>
      </c>
    </row>
    <row r="494" spans="1:15" x14ac:dyDescent="0.25">
      <c r="A494" s="3" t="str">
        <f>IF(Balance!O493&lt;=0,"",A493+1)</f>
        <v/>
      </c>
      <c r="B494" s="51" t="str">
        <f t="shared" si="15"/>
        <v/>
      </c>
      <c r="D494" s="6">
        <f>IF(Balance!D493&gt;0,IF(SUM(Balance!D493,Interest!D494)&lt;D$15,SUM(Balance!D493,Interest!D494),D$15),0)</f>
        <v>0</v>
      </c>
      <c r="E494" s="6">
        <f>IF(Balance!E493&gt;0,IF(SUM(Balance!E493,Interest!E494)&lt;E$15,SUM(Balance!E493,Interest!E494),E$15),0)</f>
        <v>0</v>
      </c>
      <c r="F494" s="6">
        <f>IF(Balance!F493&gt;0,IF(SUM(Balance!F493,Interest!F494)&lt;F$15,SUM(Balance!F493,Interest!F494),F$15),0)</f>
        <v>0</v>
      </c>
      <c r="G494" s="6">
        <f>IF(Balance!G493&gt;0,IF(SUM(Balance!G493,Interest!G494)&lt;G$15,SUM(Balance!G493,Interest!G494),G$15),0)</f>
        <v>0</v>
      </c>
      <c r="H494" s="6">
        <f>IF(Balance!H493&gt;0,IF(SUM(Balance!H493,Interest!H494)&lt;H$15,SUM(Balance!H493,Interest!H494),H$15),0)</f>
        <v>0</v>
      </c>
      <c r="I494" s="6">
        <f>IF(Balance!I493&gt;0,IF(SUM(Balance!I493,Interest!I494)&lt;I$15,SUM(Balance!I493,Interest!I494),I$15),0)</f>
        <v>0</v>
      </c>
      <c r="J494" s="6">
        <f>IF(Balance!J493&gt;0,IF(SUM(Balance!J493,Interest!J494)&lt;J$15,SUM(Balance!J493,Interest!J494),J$15),0)</f>
        <v>0</v>
      </c>
      <c r="K494" s="6">
        <f>IF(Balance!K493&gt;0,IF(SUM(Balance!K493,Interest!K494)&lt;K$15,SUM(Balance!K493,Interest!K494),K$15),0)</f>
        <v>0</v>
      </c>
      <c r="L494" s="6">
        <f>IF(Balance!L493&gt;0,IF(SUM(Balance!L493,Interest!L494)&lt;L$15,SUM(Balance!L493,Interest!L494),L$15),0)</f>
        <v>0</v>
      </c>
      <c r="M494" s="6">
        <f>IF(Balance!M493&gt;0,IF(SUM(Balance!M493,Interest!M494)&lt;M$15,SUM(Balance!M493,Interest!M494),M$15),0)</f>
        <v>0</v>
      </c>
      <c r="O494" s="6">
        <f t="shared" si="14"/>
        <v>0</v>
      </c>
    </row>
    <row r="495" spans="1:15" x14ac:dyDescent="0.25">
      <c r="A495" s="3" t="str">
        <f>IF(Balance!O494&lt;=0,"",A494+1)</f>
        <v/>
      </c>
      <c r="B495" s="51" t="str">
        <f t="shared" si="15"/>
        <v/>
      </c>
      <c r="D495" s="6">
        <f>IF(Balance!D494&gt;0,IF(SUM(Balance!D494,Interest!D495)&lt;D$15,SUM(Balance!D494,Interest!D495),D$15),0)</f>
        <v>0</v>
      </c>
      <c r="E495" s="6">
        <f>IF(Balance!E494&gt;0,IF(SUM(Balance!E494,Interest!E495)&lt;E$15,SUM(Balance!E494,Interest!E495),E$15),0)</f>
        <v>0</v>
      </c>
      <c r="F495" s="6">
        <f>IF(Balance!F494&gt;0,IF(SUM(Balance!F494,Interest!F495)&lt;F$15,SUM(Balance!F494,Interest!F495),F$15),0)</f>
        <v>0</v>
      </c>
      <c r="G495" s="6">
        <f>IF(Balance!G494&gt;0,IF(SUM(Balance!G494,Interest!G495)&lt;G$15,SUM(Balance!G494,Interest!G495),G$15),0)</f>
        <v>0</v>
      </c>
      <c r="H495" s="6">
        <f>IF(Balance!H494&gt;0,IF(SUM(Balance!H494,Interest!H495)&lt;H$15,SUM(Balance!H494,Interest!H495),H$15),0)</f>
        <v>0</v>
      </c>
      <c r="I495" s="6">
        <f>IF(Balance!I494&gt;0,IF(SUM(Balance!I494,Interest!I495)&lt;I$15,SUM(Balance!I494,Interest!I495),I$15),0)</f>
        <v>0</v>
      </c>
      <c r="J495" s="6">
        <f>IF(Balance!J494&gt;0,IF(SUM(Balance!J494,Interest!J495)&lt;J$15,SUM(Balance!J494,Interest!J495),J$15),0)</f>
        <v>0</v>
      </c>
      <c r="K495" s="6">
        <f>IF(Balance!K494&gt;0,IF(SUM(Balance!K494,Interest!K495)&lt;K$15,SUM(Balance!K494,Interest!K495),K$15),0)</f>
        <v>0</v>
      </c>
      <c r="L495" s="6">
        <f>IF(Balance!L494&gt;0,IF(SUM(Balance!L494,Interest!L495)&lt;L$15,SUM(Balance!L494,Interest!L495),L$15),0)</f>
        <v>0</v>
      </c>
      <c r="M495" s="6">
        <f>IF(Balance!M494&gt;0,IF(SUM(Balance!M494,Interest!M495)&lt;M$15,SUM(Balance!M494,Interest!M495),M$15),0)</f>
        <v>0</v>
      </c>
      <c r="O495" s="6">
        <f t="shared" si="14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baseType="lpstr" size="15">
      <vt:lpstr>Creditors</vt:lpstr>
      <vt:lpstr>Results</vt:lpstr>
      <vt:lpstr>Payment Schedule</vt:lpstr>
      <vt:lpstr>Help</vt:lpstr>
      <vt:lpstr>Summary Calculation</vt:lpstr>
      <vt:lpstr>Info</vt:lpstr>
      <vt:lpstr>Balance</vt:lpstr>
      <vt:lpstr>Interest</vt:lpstr>
      <vt:lpstr>Minimum Payment</vt:lpstr>
      <vt:lpstr>Extra Payment</vt:lpstr>
      <vt:lpstr>Settings</vt:lpstr>
      <vt:lpstr>©</vt:lpstr>
      <vt:lpstr>Version</vt:lpstr>
      <vt:lpstr>Creditors!Print_Area</vt:lpstr>
      <vt:lpstr>Results!Print_Area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